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187.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xl/worksheets/sheet176.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ml.chartshapes+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183.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0.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chartsheets/sheet1.xml" ContentType="application/vnd.openxmlformats-officedocument.spreadsheetml.chart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charts/chart2.xml" ContentType="application/vnd.openxmlformats-officedocument.drawingml.char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chartsheets/sheet2.xml" ContentType="application/vnd.openxmlformats-officedocument.spreadsheetml.chart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externalLinks/externalLink1.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360" yWindow="105" windowWidth="19320" windowHeight="9465" firstSheet="4" activeTab="4"/>
  </bookViews>
  <sheets>
    <sheet name="Sheet3" sheetId="170" state="hidden" r:id="rId1"/>
    <sheet name="P20" sheetId="199" state="hidden" r:id="rId2"/>
    <sheet name="C1a share of GDP_SUB_" sheetId="2" state="hidden" r:id="rId3"/>
    <sheet name="Sheet1" sheetId="293" state="hidden" r:id="rId4"/>
    <sheet name="ToC" sheetId="168" r:id="rId5"/>
    <sheet name="1" sheetId="24" r:id="rId6"/>
    <sheet name="1a" sheetId="25" r:id="rId7"/>
    <sheet name="1b" sheetId="26" r:id="rId8"/>
    <sheet name="1c" sheetId="27" r:id="rId9"/>
    <sheet name="1d" sheetId="28" r:id="rId10"/>
    <sheet name="1d (2)" sheetId="190" state="hidden" r:id="rId11"/>
    <sheet name="1e" sheetId="29" r:id="rId12"/>
    <sheet name="2a" sheetId="30" r:id="rId13"/>
    <sheet name="2b" sheetId="31" r:id="rId14"/>
    <sheet name="2c" sheetId="32" r:id="rId15"/>
    <sheet name="2d" sheetId="33" r:id="rId16"/>
    <sheet name="3" sheetId="34" r:id="rId17"/>
    <sheet name="3a" sheetId="35" r:id="rId18"/>
    <sheet name="3b" sheetId="36" r:id="rId19"/>
    <sheet name="3c" sheetId="37" r:id="rId20"/>
    <sheet name="3d" sheetId="38" r:id="rId21"/>
    <sheet name="3e" sheetId="39" r:id="rId22"/>
    <sheet name="4" sheetId="40" r:id="rId23"/>
    <sheet name="4a" sheetId="41" r:id="rId24"/>
    <sheet name="4b" sheetId="42" r:id="rId25"/>
    <sheet name="4c" sheetId="43" r:id="rId26"/>
    <sheet name="4d" sheetId="44" r:id="rId27"/>
    <sheet name="4e" sheetId="45" r:id="rId28"/>
    <sheet name="4f" sheetId="46" r:id="rId29"/>
    <sheet name="5 (2)" sheetId="264" state="hidden" r:id="rId30"/>
    <sheet name="5" sheetId="47" r:id="rId31"/>
    <sheet name="5a" sheetId="48" r:id="rId32"/>
    <sheet name="5b" sheetId="49" r:id="rId33"/>
    <sheet name="6" sheetId="50" r:id="rId34"/>
    <sheet name="6a" sheetId="51" r:id="rId35"/>
    <sheet name="7" sheetId="52" r:id="rId36"/>
    <sheet name="7a" sheetId="53" r:id="rId37"/>
    <sheet name="7b" sheetId="54" r:id="rId38"/>
    <sheet name="7c" sheetId="55" r:id="rId39"/>
    <sheet name="7d" sheetId="56" r:id="rId40"/>
    <sheet name="7e" sheetId="57" r:id="rId41"/>
    <sheet name="7f" sheetId="58" r:id="rId42"/>
    <sheet name="7g" sheetId="59" r:id="rId43"/>
    <sheet name="7h" sheetId="60" r:id="rId44"/>
    <sheet name="7i" sheetId="61" r:id="rId45"/>
    <sheet name="7j" sheetId="62" r:id="rId46"/>
    <sheet name="7k" sheetId="63" r:id="rId47"/>
    <sheet name="7l" sheetId="64" r:id="rId48"/>
    <sheet name="7m" sheetId="65" r:id="rId49"/>
    <sheet name="8_" sheetId="66" state="hidden" r:id="rId50"/>
    <sheet name="7n" sheetId="305" r:id="rId51"/>
    <sheet name="7o" sheetId="309" r:id="rId52"/>
    <sheet name="8" sheetId="265" r:id="rId53"/>
    <sheet name="9" sheetId="67" r:id="rId54"/>
    <sheet name="9a" sheetId="68" r:id="rId55"/>
    <sheet name="9b" sheetId="69" r:id="rId56"/>
    <sheet name="9c" sheetId="70" r:id="rId57"/>
    <sheet name="9d" sheetId="71" r:id="rId58"/>
    <sheet name="9e" sheetId="72" r:id="rId59"/>
    <sheet name="9f" sheetId="73" r:id="rId60"/>
    <sheet name="9g" sheetId="74" r:id="rId61"/>
    <sheet name="9h_" sheetId="75" r:id="rId62"/>
    <sheet name="9i" sheetId="76" r:id="rId63"/>
    <sheet name="9j" sheetId="77" r:id="rId64"/>
    <sheet name="9k" sheetId="306" r:id="rId65"/>
    <sheet name="9l" sheetId="307" r:id="rId66"/>
    <sheet name="10" sheetId="78" r:id="rId67"/>
    <sheet name="10a" sheetId="79" r:id="rId68"/>
    <sheet name="10k" sheetId="198" r:id="rId69"/>
    <sheet name="10b" sheetId="80" r:id="rId70"/>
    <sheet name="10c" sheetId="81" r:id="rId71"/>
    <sheet name="10d" sheetId="82" r:id="rId72"/>
    <sheet name="10e" sheetId="83" r:id="rId73"/>
    <sheet name="10f" sheetId="84" r:id="rId74"/>
    <sheet name="10g" sheetId="85" r:id="rId75"/>
    <sheet name="10h" sheetId="86" r:id="rId76"/>
    <sheet name="10i" sheetId="87" r:id="rId77"/>
    <sheet name="10j" sheetId="88" r:id="rId78"/>
    <sheet name="11" sheetId="89" r:id="rId79"/>
    <sheet name="11a" sheetId="90" r:id="rId80"/>
    <sheet name="11b" sheetId="91" r:id="rId81"/>
    <sheet name="11c" sheetId="92" r:id="rId82"/>
    <sheet name="11d" sheetId="93" r:id="rId83"/>
    <sheet name="11e" sheetId="94" r:id="rId84"/>
    <sheet name="12" sheetId="95" r:id="rId85"/>
    <sheet name="12a" sheetId="96" r:id="rId86"/>
    <sheet name="Contribution to growth" sheetId="366" state="hidden" r:id="rId87"/>
    <sheet name="13" sheetId="97" r:id="rId88"/>
    <sheet name="13a" sheetId="98" r:id="rId89"/>
    <sheet name="13b" sheetId="99" r:id="rId90"/>
    <sheet name="13c" sheetId="311" r:id="rId91"/>
    <sheet name="14" sheetId="100" r:id="rId92"/>
    <sheet name="14a" sheetId="101" r:id="rId93"/>
    <sheet name="14b" sheetId="102" r:id="rId94"/>
    <sheet name="14c" sheetId="103" r:id="rId95"/>
    <sheet name="Real Input" sheetId="364" state="hidden" r:id="rId96"/>
    <sheet name="Gross Output" sheetId="363" state="hidden" r:id="rId97"/>
    <sheet name="14d" sheetId="104" r:id="rId98"/>
    <sheet name="14e" sheetId="105" r:id="rId99"/>
    <sheet name="14f" sheetId="106" r:id="rId100"/>
    <sheet name="14g" sheetId="107" r:id="rId101"/>
    <sheet name="14h" sheetId="337" r:id="rId102"/>
    <sheet name="14i" sheetId="341" r:id="rId103"/>
    <sheet name="14j" sheetId="342" r:id="rId104"/>
    <sheet name="14k" sheetId="343" r:id="rId105"/>
    <sheet name="14l" sheetId="344" r:id="rId106"/>
    <sheet name="14m" sheetId="345" r:id="rId107"/>
    <sheet name="15" sheetId="108" r:id="rId108"/>
    <sheet name="16" sheetId="109" r:id="rId109"/>
    <sheet name="17" sheetId="110" r:id="rId110"/>
    <sheet name="17a" sheetId="111" r:id="rId111"/>
    <sheet name="17b" sheetId="112" r:id="rId112"/>
    <sheet name="17c" sheetId="113" r:id="rId113"/>
    <sheet name="17d" sheetId="114" r:id="rId114"/>
    <sheet name="17e" sheetId="115" r:id="rId115"/>
    <sheet name="17f" sheetId="116" r:id="rId116"/>
    <sheet name="17g" sheetId="117" r:id="rId117"/>
    <sheet name="17h" sheetId="118" r:id="rId118"/>
    <sheet name="17i" sheetId="119" r:id="rId119"/>
    <sheet name="18" sheetId="120" r:id="rId120"/>
    <sheet name="19" sheetId="121" r:id="rId121"/>
    <sheet name="z1" sheetId="216" state="hidden" r:id="rId122"/>
    <sheet name="z2" sheetId="217" state="hidden" r:id="rId123"/>
    <sheet name="z3" sheetId="218" state="hidden" r:id="rId124"/>
    <sheet name="z4" sheetId="219" state="hidden" r:id="rId125"/>
    <sheet name="z5" sheetId="220" state="hidden" r:id="rId126"/>
    <sheet name="z6" sheetId="221" state="hidden" r:id="rId127"/>
    <sheet name="z7" sheetId="222" state="hidden" r:id="rId128"/>
    <sheet name="z8" sheetId="223" state="hidden" r:id="rId129"/>
    <sheet name="z9" sheetId="224" state="hidden" r:id="rId130"/>
    <sheet name="z10" sheetId="225" state="hidden" r:id="rId131"/>
    <sheet name="z11" sheetId="226" state="hidden" r:id="rId132"/>
    <sheet name="z12" sheetId="227" state="hidden" r:id="rId133"/>
    <sheet name="z13" sheetId="228" state="hidden" r:id="rId134"/>
    <sheet name="Sheet38" sheetId="238" state="hidden" r:id="rId135"/>
    <sheet name="z14" sheetId="229" state="hidden" r:id="rId136"/>
    <sheet name="z15" sheetId="230" state="hidden" r:id="rId137"/>
    <sheet name="z16" sheetId="231" state="hidden" r:id="rId138"/>
    <sheet name="z17" sheetId="232" state="hidden" r:id="rId139"/>
    <sheet name="z18" sheetId="233" state="hidden" r:id="rId140"/>
    <sheet name="z19" sheetId="234" state="hidden" r:id="rId141"/>
    <sheet name="z20" sheetId="235" state="hidden" r:id="rId142"/>
    <sheet name="z21" sheetId="236" state="hidden" r:id="rId143"/>
    <sheet name="z22" sheetId="237" state="hidden" r:id="rId144"/>
    <sheet name="20" sheetId="122" r:id="rId145"/>
    <sheet name="21" sheetId="123" r:id="rId146"/>
    <sheet name="22" sheetId="124" r:id="rId147"/>
    <sheet name="22a" sheetId="125" r:id="rId148"/>
    <sheet name="22b" sheetId="126" r:id="rId149"/>
    <sheet name="22c" sheetId="127" r:id="rId150"/>
    <sheet name="22d" sheetId="128" r:id="rId151"/>
    <sheet name="22e" sheetId="129" r:id="rId152"/>
    <sheet name="22f" sheetId="130" r:id="rId153"/>
    <sheet name="22g" sheetId="131" r:id="rId154"/>
    <sheet name="22h" sheetId="132" r:id="rId155"/>
    <sheet name="22i" sheetId="133" r:id="rId156"/>
    <sheet name="23" sheetId="134" r:id="rId157"/>
    <sheet name="23a" sheetId="135" r:id="rId158"/>
    <sheet name="23b" sheetId="136" r:id="rId159"/>
    <sheet name="23c" sheetId="137" r:id="rId160"/>
    <sheet name="23d" sheetId="138" r:id="rId161"/>
    <sheet name="23e" sheetId="139" r:id="rId162"/>
    <sheet name="23f" sheetId="140" r:id="rId163"/>
    <sheet name="23g" sheetId="141" r:id="rId164"/>
    <sheet name="23h" sheetId="142" r:id="rId165"/>
    <sheet name="23i" sheetId="143" r:id="rId166"/>
    <sheet name="24" sheetId="144" r:id="rId167"/>
    <sheet name="24a" sheetId="145" r:id="rId168"/>
    <sheet name="24b" sheetId="146" r:id="rId169"/>
    <sheet name="24c" sheetId="147" r:id="rId170"/>
    <sheet name="24d" sheetId="148" r:id="rId171"/>
    <sheet name="24e" sheetId="149" r:id="rId172"/>
    <sheet name="24f" sheetId="150" r:id="rId173"/>
    <sheet name="24g" sheetId="151" r:id="rId174"/>
    <sheet name="24h" sheetId="152" r:id="rId175"/>
    <sheet name="24i" sheetId="153" r:id="rId176"/>
    <sheet name="25" sheetId="154" r:id="rId177"/>
    <sheet name="25a" sheetId="155" r:id="rId178"/>
    <sheet name="25b" sheetId="156" r:id="rId179"/>
    <sheet name="25c" sheetId="157" r:id="rId180"/>
    <sheet name="25d" sheetId="158" r:id="rId181"/>
    <sheet name="25e" sheetId="159" r:id="rId182"/>
    <sheet name="25f" sheetId="160" r:id="rId183"/>
    <sheet name="25g" sheetId="161" r:id="rId184"/>
    <sheet name="25h" sheetId="162" r:id="rId185"/>
    <sheet name="25i" sheetId="163" r:id="rId186"/>
    <sheet name="25j" sheetId="204" r:id="rId187"/>
    <sheet name="25k" sheetId="205" r:id="rId188"/>
    <sheet name="25l" sheetId="206" r:id="rId189"/>
    <sheet name="25m" sheetId="207" r:id="rId190"/>
    <sheet name="25n" sheetId="208" r:id="rId191"/>
    <sheet name="25o" sheetId="209" r:id="rId192"/>
    <sheet name="25p" sheetId="210" r:id="rId193"/>
    <sheet name="25q" sheetId="211" r:id="rId194"/>
    <sheet name="25r" sheetId="212" r:id="rId195"/>
    <sheet name="25s" sheetId="213" r:id="rId196"/>
    <sheet name="26" sheetId="164" r:id="rId197"/>
    <sheet name="27" sheetId="165" r:id="rId198"/>
    <sheet name="28" sheetId="166" r:id="rId199"/>
    <sheet name="29" sheetId="167" r:id="rId200"/>
    <sheet name="30" sheetId="317" r:id="rId201"/>
    <sheet name="31" sheetId="318" r:id="rId202"/>
    <sheet name="32" sheetId="319" r:id="rId203"/>
    <sheet name="33" sheetId="347" r:id="rId204"/>
    <sheet name="34" sheetId="320" r:id="rId205"/>
    <sheet name="35" sheetId="321" r:id="rId206"/>
    <sheet name="36" sheetId="322" r:id="rId207"/>
    <sheet name="37" sheetId="323" r:id="rId208"/>
    <sheet name="38" sheetId="324" r:id="rId209"/>
    <sheet name="39" sheetId="325" r:id="rId210"/>
    <sheet name="40" sheetId="326" r:id="rId211"/>
    <sheet name="41" sheetId="369" r:id="rId212"/>
  </sheets>
  <externalReferences>
    <externalReference r:id="rId213"/>
  </externalReferences>
  <definedNames>
    <definedName name="_xlnm.Print_Area" localSheetId="5">'1'!$A$1:$Q$49</definedName>
    <definedName name="_xlnm.Print_Area" localSheetId="66">'10'!$A$1:$L$28</definedName>
    <definedName name="_xlnm.Print_Area" localSheetId="67">'10a'!$A$1:$L$28</definedName>
    <definedName name="_xlnm.Print_Area" localSheetId="69">'10b'!$A$1:$L$27</definedName>
    <definedName name="_xlnm.Print_Area" localSheetId="70">'10c'!$A$1:$L$27</definedName>
    <definedName name="_xlnm.Print_Area" localSheetId="71">'10d'!$A$1:$L$27</definedName>
    <definedName name="_xlnm.Print_Area" localSheetId="72">'10e'!$A$1:$L$27</definedName>
    <definedName name="_xlnm.Print_Area" localSheetId="73">'10f'!$A$1:$L$27</definedName>
    <definedName name="_xlnm.Print_Area" localSheetId="74">'10g'!$A$1:$L$27</definedName>
    <definedName name="_xlnm.Print_Area" localSheetId="75">'10h'!$A$1:$L$27</definedName>
    <definedName name="_xlnm.Print_Area" localSheetId="76">'10i'!$A$1:$L$27</definedName>
    <definedName name="_xlnm.Print_Area" localSheetId="77">'10j'!$A$1:$L$27</definedName>
    <definedName name="_xlnm.Print_Area" localSheetId="68">'10k'!$A$1:$L$28</definedName>
    <definedName name="_xlnm.Print_Area" localSheetId="78">'11'!$A$1:$J$37</definedName>
    <definedName name="_xlnm.Print_Area" localSheetId="79">'11a'!$A$1:$J$37</definedName>
    <definedName name="_xlnm.Print_Area" localSheetId="80">'11b'!$A$1:$J$37</definedName>
    <definedName name="_xlnm.Print_Area" localSheetId="81">'11c'!$A$1:$D$19</definedName>
    <definedName name="_xlnm.Print_Area" localSheetId="82">'11d'!$A$1:$X$99</definedName>
    <definedName name="_xlnm.Print_Area" localSheetId="83">'11e'!$A$1:$X$100</definedName>
    <definedName name="_xlnm.Print_Area" localSheetId="84">'12'!$A$1:$L$20</definedName>
    <definedName name="_xlnm.Print_Area" localSheetId="85">'12a'!$A$1:$J$21</definedName>
    <definedName name="_xlnm.Print_Area" localSheetId="87">'13'!$A$1:$I$69</definedName>
    <definedName name="_xlnm.Print_Area" localSheetId="88">'13a'!$A$1:$K$70</definedName>
    <definedName name="_xlnm.Print_Area" localSheetId="89">'13b'!$A$1:$I$69</definedName>
    <definedName name="_xlnm.Print_Area" localSheetId="90">'13c'!$A$1:$G$18</definedName>
    <definedName name="_xlnm.Print_Area" localSheetId="91">'14'!$A$1:$Q$64</definedName>
    <definedName name="_xlnm.Print_Area" localSheetId="92">'14a'!$A$1:$H$63</definedName>
    <definedName name="_xlnm.Print_Area" localSheetId="93">'14b'!$A$1:$L$64</definedName>
    <definedName name="_xlnm.Print_Area" localSheetId="94">'14c'!$A$1:$H$18</definedName>
    <definedName name="_xlnm.Print_Area" localSheetId="97">'14d'!$A$1:$Q$64</definedName>
    <definedName name="_xlnm.Print_Area" localSheetId="98">'14e'!$A$1:$H$63</definedName>
    <definedName name="_xlnm.Print_Area" localSheetId="99">'14f'!$A$1:$L$64</definedName>
    <definedName name="_xlnm.Print_Area" localSheetId="100">'14g'!$A$1:$H$18</definedName>
    <definedName name="_xlnm.Print_Area" localSheetId="101">'14h'!$A$1:$V$59</definedName>
    <definedName name="_xlnm.Print_Area" localSheetId="102">'14i'!$A$1:$V$59</definedName>
    <definedName name="_xlnm.Print_Area" localSheetId="103">'14j'!$A$1:$V$59</definedName>
    <definedName name="_xlnm.Print_Area" localSheetId="104">'14k'!$A$1:$V$59</definedName>
    <definedName name="_xlnm.Print_Area" localSheetId="105">'14l'!$A$1:$V$27</definedName>
    <definedName name="_xlnm.Print_Area" localSheetId="106">'14m'!$A$1:$V$27</definedName>
    <definedName name="_xlnm.Print_Area" localSheetId="107">'15'!$A$1:$E$33</definedName>
    <definedName name="_xlnm.Print_Area" localSheetId="108">'16'!$A$1:$D$20</definedName>
    <definedName name="_xlnm.Print_Area" localSheetId="109">'17'!$A$1:$D$25</definedName>
    <definedName name="_xlnm.Print_Area" localSheetId="110">'17a'!$A$1:$D$28</definedName>
    <definedName name="_xlnm.Print_Area" localSheetId="111">'17b'!$A$1:$D$28</definedName>
    <definedName name="_xlnm.Print_Area" localSheetId="112">'17c'!$A$1:$D$25</definedName>
    <definedName name="_xlnm.Print_Area" localSheetId="113">'17d'!$A$1:$D$25</definedName>
    <definedName name="_xlnm.Print_Area" localSheetId="114">'17e'!$A$1:$D$28</definedName>
    <definedName name="_xlnm.Print_Area" localSheetId="115">'17f'!$A$1:$D$28</definedName>
    <definedName name="_xlnm.Print_Area" localSheetId="116">'17g'!$A$1:$D$28</definedName>
    <definedName name="_xlnm.Print_Area" localSheetId="117">'17h'!$A$1:$D$28</definedName>
    <definedName name="_xlnm.Print_Area" localSheetId="118">'17i'!$A$1:$D$28</definedName>
    <definedName name="_xlnm.Print_Area" localSheetId="119">'18'!$A$1:$I$15</definedName>
    <definedName name="_xlnm.Print_Area" localSheetId="120">'19'!$A$1:$H$34</definedName>
    <definedName name="_xlnm.Print_Area" localSheetId="6">'1a'!$A$1:$Q$50</definedName>
    <definedName name="_xlnm.Print_Area" localSheetId="7">'1b'!$A$1:$K$62</definedName>
    <definedName name="_xlnm.Print_Area" localSheetId="8">'1c'!$A$1:$K$58</definedName>
    <definedName name="_xlnm.Print_Area" localSheetId="10">'1d (2)'!$A$1:$L$43</definedName>
    <definedName name="_xlnm.Print_Area" localSheetId="145">'21'!$A$1:$F$37</definedName>
    <definedName name="_xlnm.Print_Area" localSheetId="146">'22'!$A$1:$K$38</definedName>
    <definedName name="_xlnm.Print_Area" localSheetId="147">'22a'!$A$1:$K$38</definedName>
    <definedName name="_xlnm.Print_Area" localSheetId="148">'22b'!$A$1:$K$38</definedName>
    <definedName name="_xlnm.Print_Area" localSheetId="149">'22c'!$A$1:$K$38</definedName>
    <definedName name="_xlnm.Print_Area" localSheetId="150">'22d'!$A$1:$K$38</definedName>
    <definedName name="_xlnm.Print_Area" localSheetId="151">'22e'!$A$1:$K$38</definedName>
    <definedName name="_xlnm.Print_Area" localSheetId="152">'22f'!$A$1:$K$38</definedName>
    <definedName name="_xlnm.Print_Area" localSheetId="153">'22g'!$A$1:$K$38</definedName>
    <definedName name="_xlnm.Print_Area" localSheetId="154">'22h'!$A$1:$K$38</definedName>
    <definedName name="_xlnm.Print_Area" localSheetId="155">'22i'!$A$1:$K$38</definedName>
    <definedName name="_xlnm.Print_Area" localSheetId="156">'23'!$A$1:$K$36</definedName>
    <definedName name="_xlnm.Print_Area" localSheetId="157">'23a'!$A$1:$K$36</definedName>
    <definedName name="_xlnm.Print_Area" localSheetId="158">'23b'!$A$1:$K$36</definedName>
    <definedName name="_xlnm.Print_Area" localSheetId="159">'23c'!$A$1:$K$36</definedName>
    <definedName name="_xlnm.Print_Area" localSheetId="160">'23d'!$A$1:$K$36</definedName>
    <definedName name="_xlnm.Print_Area" localSheetId="161">'23e'!$A$1:$K$36</definedName>
    <definedName name="_xlnm.Print_Area" localSheetId="162">'23f'!$A$1:$K$36</definedName>
    <definedName name="_xlnm.Print_Area" localSheetId="163">'23g'!$A$1:$K$36</definedName>
    <definedName name="_xlnm.Print_Area" localSheetId="164">'23h'!$A$1:$K$36</definedName>
    <definedName name="_xlnm.Print_Area" localSheetId="165">'23i'!$A$1:$K$36</definedName>
    <definedName name="_xlnm.Print_Area" localSheetId="166">'24'!$A$1:$K$22</definedName>
    <definedName name="_xlnm.Print_Area" localSheetId="167">'24a'!$A$1:$K$22</definedName>
    <definedName name="_xlnm.Print_Area" localSheetId="168">'24b'!$A$1:$K$22</definedName>
    <definedName name="_xlnm.Print_Area" localSheetId="169">'24c'!$A$1:$K$22</definedName>
    <definedName name="_xlnm.Print_Area" localSheetId="170">'24d'!$A$1:$K$22</definedName>
    <definedName name="_xlnm.Print_Area" localSheetId="171">'24e'!$A$1:$K$22</definedName>
    <definedName name="_xlnm.Print_Area" localSheetId="172">'24f'!$A$1:$K$22</definedName>
    <definedName name="_xlnm.Print_Area" localSheetId="173">'24g'!$A$1:$K$22</definedName>
    <definedName name="_xlnm.Print_Area" localSheetId="174">'24h'!$A$1:$K$22</definedName>
    <definedName name="_xlnm.Print_Area" localSheetId="175">'24i'!$A$1:$K$22</definedName>
    <definedName name="_xlnm.Print_Area" localSheetId="176">'25'!$A$1:$K$22</definedName>
    <definedName name="_xlnm.Print_Area" localSheetId="177">'25a'!$A$1:$K$22</definedName>
    <definedName name="_xlnm.Print_Area" localSheetId="178">'25b'!$A$1:$K$22</definedName>
    <definedName name="_xlnm.Print_Area" localSheetId="179">'25c'!$A$1:$K$22</definedName>
    <definedName name="_xlnm.Print_Area" localSheetId="180">'25d'!$A$1:$K$22</definedName>
    <definedName name="_xlnm.Print_Area" localSheetId="181">'25e'!$A$1:$K$22</definedName>
    <definedName name="_xlnm.Print_Area" localSheetId="182">'25f'!$A$1:$K$22</definedName>
    <definedName name="_xlnm.Print_Area" localSheetId="183">'25g'!$A$1:$K$22</definedName>
    <definedName name="_xlnm.Print_Area" localSheetId="184">'25h'!$A$1:$K$22</definedName>
    <definedName name="_xlnm.Print_Area" localSheetId="185">'25i'!$A$1:$K$22</definedName>
    <definedName name="_xlnm.Print_Area" localSheetId="186">'25j'!$A$1:$K$22</definedName>
    <definedName name="_xlnm.Print_Area" localSheetId="187">'25k'!$A$1:$K$22</definedName>
    <definedName name="_xlnm.Print_Area" localSheetId="188">'25l'!$A$1:$K$22</definedName>
    <definedName name="_xlnm.Print_Area" localSheetId="189">'25m'!$A$1:$K$22</definedName>
    <definedName name="_xlnm.Print_Area" localSheetId="190">'25n'!$A$1:$K$22</definedName>
    <definedName name="_xlnm.Print_Area" localSheetId="191">'25o'!$A$1:$K$22</definedName>
    <definedName name="_xlnm.Print_Area" localSheetId="192">'25p'!$A$1:$K$22</definedName>
    <definedName name="_xlnm.Print_Area" localSheetId="193">'25q'!$A$1:$K$22</definedName>
    <definedName name="_xlnm.Print_Area" localSheetId="194">'25r'!$A$1:$K$22</definedName>
    <definedName name="_xlnm.Print_Area" localSheetId="195">'25s'!$A$1:$K$22</definedName>
    <definedName name="_xlnm.Print_Area" localSheetId="196">'26'!$A$1:$E$37</definedName>
    <definedName name="_xlnm.Print_Area" localSheetId="197">'27'!$A$1:$F$37</definedName>
    <definedName name="_xlnm.Print_Area" localSheetId="198">'28'!$A$1:$M$34</definedName>
    <definedName name="_xlnm.Print_Area" localSheetId="199">'29'!$A$1:$T$27</definedName>
    <definedName name="_xlnm.Print_Area" localSheetId="12">'2a'!$A$1:$J$45</definedName>
    <definedName name="_xlnm.Print_Area" localSheetId="13">'2b'!$A$1:$P$35</definedName>
    <definedName name="_xlnm.Print_Area" localSheetId="14">'2c'!$A$1:$M$28</definedName>
    <definedName name="_xlnm.Print_Area" localSheetId="15">'2d'!$A$1:$O$44</definedName>
    <definedName name="_xlnm.Print_Area" localSheetId="16">'3'!$A$1:$K$68</definedName>
    <definedName name="_xlnm.Print_Area" localSheetId="200">'30'!$A$1:$J$19</definedName>
    <definedName name="_xlnm.Print_Area" localSheetId="201">'31'!$A$1:$G$19</definedName>
    <definedName name="_xlnm.Print_Area" localSheetId="202">'32'!$A$1:$I$19</definedName>
    <definedName name="_xlnm.Print_Area" localSheetId="204">'34'!$A$1:$K$30</definedName>
    <definedName name="_xlnm.Print_Area" localSheetId="205">'35'!$A$1:$K$30</definedName>
    <definedName name="_xlnm.Print_Area" localSheetId="206">'36'!$A$1:$K$30</definedName>
    <definedName name="_xlnm.Print_Area" localSheetId="207">'37'!$A$1:$K$28</definedName>
    <definedName name="_xlnm.Print_Area" localSheetId="208">'38'!$A$1:$K$30</definedName>
    <definedName name="_xlnm.Print_Area" localSheetId="209">'39'!$A$1:$K$28</definedName>
    <definedName name="_xlnm.Print_Area" localSheetId="17">'3a'!$A$1:$K$64</definedName>
    <definedName name="_xlnm.Print_Area" localSheetId="21">'3e'!$A$1:$K$25</definedName>
    <definedName name="_xlnm.Print_Area" localSheetId="22">'4'!$A$1:$K$64</definedName>
    <definedName name="_xlnm.Print_Area" localSheetId="210">'40'!$A$1:$K$29</definedName>
    <definedName name="_xlnm.Print_Area" localSheetId="211">'41'!$A$1:$X$28</definedName>
    <definedName name="_xlnm.Print_Area" localSheetId="23">'4a'!$A$1:$H$53</definedName>
    <definedName name="_xlnm.Print_Area" localSheetId="24">'4b'!$A$1:$K$54</definedName>
    <definedName name="_xlnm.Print_Area" localSheetId="25">'4c'!$A$1:$K$64</definedName>
    <definedName name="_xlnm.Print_Area" localSheetId="26">'4d'!$A$1:$L$28</definedName>
    <definedName name="_xlnm.Print_Area" localSheetId="27">'4e'!$A$1:$L$28</definedName>
    <definedName name="_xlnm.Print_Area" localSheetId="30">'5'!$A$1:$K$40</definedName>
    <definedName name="_xlnm.Print_Area" localSheetId="29">'5 (2)'!$A$1:$K$40</definedName>
    <definedName name="_xlnm.Print_Area" localSheetId="31">'5a'!$A$1:$K$39</definedName>
    <definedName name="_xlnm.Print_Area" localSheetId="32">'5b'!$A$1:$J$32</definedName>
    <definedName name="_xlnm.Print_Area" localSheetId="33">'6'!$A$1:$K$63</definedName>
    <definedName name="_xlnm.Print_Area" localSheetId="34">'6a'!$A$1:$K$52</definedName>
    <definedName name="_xlnm.Print_Area" localSheetId="35">'7'!$A$1:$M$63</definedName>
    <definedName name="_xlnm.Print_Area" localSheetId="36">'7a'!$A$1:$M$64</definedName>
    <definedName name="_xlnm.Print_Area" localSheetId="37">'7b'!$A$1:$N$64</definedName>
    <definedName name="_xlnm.Print_Area" localSheetId="38">'7c'!$A$1:$M$42</definedName>
    <definedName name="_xlnm.Print_Area" localSheetId="39">'7d'!$A$1:$N$42</definedName>
    <definedName name="_xlnm.Print_Area" localSheetId="40">'7e'!$A$1:$K$51</definedName>
    <definedName name="_xlnm.Print_Area" localSheetId="41">'7f'!$A$1:$J$62</definedName>
    <definedName name="_xlnm.Print_Area" localSheetId="42">'7g'!$A$1:$K$62</definedName>
    <definedName name="_xlnm.Print_Area" localSheetId="43">'7h'!$A$1:$M$63</definedName>
    <definedName name="_xlnm.Print_Area" localSheetId="44">'7i'!$A$1:$M$64</definedName>
    <definedName name="_xlnm.Print_Area" localSheetId="45">'7j'!$A$1:$M$64</definedName>
    <definedName name="_xlnm.Print_Area" localSheetId="46">'7k'!$A$1:$M$64</definedName>
    <definedName name="_xlnm.Print_Area" localSheetId="48">'7m'!$A$1:$M$72</definedName>
    <definedName name="_xlnm.Print_Area" localSheetId="50">'7n'!$A$1:$M$72</definedName>
    <definedName name="_xlnm.Print_Area" localSheetId="51">'7o'!$A$1:$M$72</definedName>
    <definedName name="_xlnm.Print_Area" localSheetId="52">'8'!$A$1:$F$88</definedName>
    <definedName name="_xlnm.Print_Area" localSheetId="49">'8_'!$A$1:$F$81</definedName>
    <definedName name="_xlnm.Print_Area" localSheetId="53">'9'!$A$1:$M$61</definedName>
    <definedName name="_xlnm.Print_Area" localSheetId="54">'9a'!$A$1:$M$61</definedName>
    <definedName name="_xlnm.Print_Area" localSheetId="55">'9b'!$A$1:$M$61</definedName>
    <definedName name="_xlnm.Print_Area" localSheetId="56">'9c'!$A$1:$M$61</definedName>
    <definedName name="_xlnm.Print_Area" localSheetId="57">'9d'!$A$1:$M$61</definedName>
    <definedName name="_xlnm.Print_Area" localSheetId="58">'9e'!$A$1:$M$61</definedName>
    <definedName name="_xlnm.Print_Area" localSheetId="59">'9f'!$A$1:$M$61</definedName>
    <definedName name="_xlnm.Print_Area" localSheetId="60">'9g'!$A$1:$M$61</definedName>
    <definedName name="_xlnm.Print_Area" localSheetId="61">'9h_'!$A$1:$M$71</definedName>
    <definedName name="_xlnm.Print_Area" localSheetId="62">'9i'!$A$1:$M$64</definedName>
    <definedName name="_xlnm.Print_Area" localSheetId="63">'9j'!$A$1:$M$72</definedName>
    <definedName name="_xlnm.Print_Area" localSheetId="64">'9k'!$A$1:$M$71</definedName>
    <definedName name="_xlnm.Print_Area" localSheetId="65">'9l'!$A$1:$M$71</definedName>
    <definedName name="_xlnm.Print_Area" localSheetId="4">ToC!$A$1:$A$187</definedName>
    <definedName name="_xlnm.Print_Area" localSheetId="121">'z1'!$A$1:$G$48</definedName>
    <definedName name="_xlnm.Print_Area" localSheetId="130">'z10'!$A$1:$E$47</definedName>
    <definedName name="_xlnm.Print_Area" localSheetId="131">'z11'!$A$1:$G$48</definedName>
    <definedName name="_xlnm.Print_Area" localSheetId="132">'z12'!$A$1:$E$47</definedName>
    <definedName name="_xlnm.Print_Area" localSheetId="133">'z13'!$A$1:$G$48</definedName>
    <definedName name="_xlnm.Print_Area" localSheetId="135">'z14'!$A$1:$E$47</definedName>
    <definedName name="_xlnm.Print_Area" localSheetId="136">'z15'!$A$1:$G$48</definedName>
    <definedName name="_xlnm.Print_Area" localSheetId="137">'z16'!$A$1:$E$47</definedName>
    <definedName name="_xlnm.Print_Area" localSheetId="138">'z17'!$A$1:$G$48</definedName>
    <definedName name="_xlnm.Print_Area" localSheetId="139">'z18'!$A$1:$E$47</definedName>
    <definedName name="_xlnm.Print_Area" localSheetId="140">'z19'!$A$1:$G$48</definedName>
    <definedName name="_xlnm.Print_Area" localSheetId="122">'z2'!$A$1:$E$47</definedName>
    <definedName name="_xlnm.Print_Area" localSheetId="141">'z20'!$A$1:$E$47</definedName>
    <definedName name="_xlnm.Print_Area" localSheetId="142">'z21'!$A$1:$G$48</definedName>
    <definedName name="_xlnm.Print_Area" localSheetId="143">'z22'!$A$1:$E$47</definedName>
    <definedName name="_xlnm.Print_Area" localSheetId="123">'z3'!$A$1:$G$48</definedName>
    <definedName name="_xlnm.Print_Area" localSheetId="124">'z4'!$A$1:$E$47</definedName>
    <definedName name="_xlnm.Print_Area" localSheetId="125">'z5'!$A$1:$G$48</definedName>
    <definedName name="_xlnm.Print_Area" localSheetId="126">'z6'!$A$1:$E$47</definedName>
    <definedName name="_xlnm.Print_Area" localSheetId="127">'z7'!$A$1:$G$48</definedName>
    <definedName name="_xlnm.Print_Area" localSheetId="128">'z8'!$A$1:$E$47</definedName>
    <definedName name="_xlnm.Print_Area" localSheetId="129">'z9'!$A$1:$G$48</definedName>
  </definedNames>
  <calcPr calcId="125725"/>
</workbook>
</file>

<file path=xl/calcChain.xml><?xml version="1.0" encoding="utf-8"?>
<calcChain xmlns="http://schemas.openxmlformats.org/spreadsheetml/2006/main">
  <c r="D68" i="100"/>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67"/>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68"/>
  <c r="C69"/>
  <c r="C67"/>
  <c r="B67"/>
  <c r="E3" i="108"/>
  <c r="A187" i="168"/>
  <c r="A186"/>
  <c r="V4" i="369"/>
  <c r="W4"/>
  <c r="X4"/>
  <c r="V5"/>
  <c r="W5"/>
  <c r="X5"/>
  <c r="V6"/>
  <c r="W6"/>
  <c r="X6"/>
  <c r="V7"/>
  <c r="W7"/>
  <c r="X7"/>
  <c r="V8"/>
  <c r="W8"/>
  <c r="X8"/>
  <c r="V9"/>
  <c r="W9"/>
  <c r="X9"/>
  <c r="V10"/>
  <c r="W10"/>
  <c r="X10"/>
  <c r="V11"/>
  <c r="W11"/>
  <c r="X11"/>
  <c r="V12"/>
  <c r="W12"/>
  <c r="X12"/>
  <c r="V13"/>
  <c r="W13"/>
  <c r="X13"/>
  <c r="V14"/>
  <c r="W14"/>
  <c r="X14"/>
  <c r="V15"/>
  <c r="W15"/>
  <c r="X15"/>
  <c r="V16"/>
  <c r="W16"/>
  <c r="X16"/>
  <c r="V17"/>
  <c r="W17"/>
  <c r="X17"/>
  <c r="V18"/>
  <c r="W18"/>
  <c r="X18"/>
  <c r="V19"/>
  <c r="W19"/>
  <c r="X19"/>
  <c r="V20"/>
  <c r="W20"/>
  <c r="X20"/>
  <c r="V21"/>
  <c r="W21"/>
  <c r="X21"/>
  <c r="V22"/>
  <c r="W22"/>
  <c r="X22"/>
  <c r="V23"/>
  <c r="W23"/>
  <c r="X23"/>
  <c r="V24"/>
  <c r="W24"/>
  <c r="X24"/>
  <c r="A122" i="97"/>
  <c r="A121"/>
  <c r="A120"/>
  <c r="B17" i="125" l="1"/>
  <c r="E11" i="65"/>
  <c r="E54"/>
  <c r="V22" i="325"/>
  <c r="U22"/>
  <c r="T22"/>
  <c r="S22"/>
  <c r="R22"/>
  <c r="Q22"/>
  <c r="P22"/>
  <c r="O22"/>
  <c r="N22"/>
  <c r="M22"/>
  <c r="M23"/>
  <c r="K56" i="364"/>
  <c r="K57"/>
  <c r="K55"/>
  <c r="L3"/>
  <c r="L4"/>
  <c r="M4"/>
  <c r="AF5" i="363"/>
  <c r="K5" i="364" s="1"/>
  <c r="B2"/>
  <c r="B3"/>
  <c r="F3"/>
  <c r="B4"/>
  <c r="A5"/>
  <c r="W53" i="363"/>
  <c r="V6"/>
  <c r="AF6" s="1"/>
  <c r="K6" i="364" s="1"/>
  <c r="AA4" i="363"/>
  <c r="F4" i="364" s="1"/>
  <c r="P55" i="106"/>
  <c r="R55"/>
  <c r="S55"/>
  <c r="Q55"/>
  <c r="O57"/>
  <c r="O58"/>
  <c r="O56"/>
  <c r="P4" i="363"/>
  <c r="Q4"/>
  <c r="O4"/>
  <c r="E56"/>
  <c r="E57"/>
  <c r="E58"/>
  <c r="E59"/>
  <c r="E60"/>
  <c r="E61"/>
  <c r="E62"/>
  <c r="E63"/>
  <c r="E64"/>
  <c r="E65"/>
  <c r="E55"/>
  <c r="A5"/>
  <c r="A6" i="364" l="1"/>
  <c r="E5" i="363"/>
  <c r="I5" s="1"/>
  <c r="N5" s="1"/>
  <c r="T4"/>
  <c r="Z4"/>
  <c r="R4"/>
  <c r="X4"/>
  <c r="S4"/>
  <c r="Y4"/>
  <c r="V7"/>
  <c r="D26" i="108"/>
  <c r="C26"/>
  <c r="B26"/>
  <c r="V8" i="363" l="1"/>
  <c r="AF7"/>
  <c r="K7" i="364" s="1"/>
  <c r="A7"/>
  <c r="AC4" i="363"/>
  <c r="H4" i="364" s="1"/>
  <c r="D4"/>
  <c r="AB4" i="363"/>
  <c r="G4" i="364" s="1"/>
  <c r="C4"/>
  <c r="AD4" i="363"/>
  <c r="I4" i="364" s="1"/>
  <c r="E4"/>
  <c r="N1" i="108"/>
  <c r="Q119" i="104"/>
  <c r="P119"/>
  <c r="AB41" i="94"/>
  <c r="AB40"/>
  <c r="AB39"/>
  <c r="AB36"/>
  <c r="D55" i="34"/>
  <c r="B23" i="108"/>
  <c r="C65" i="337"/>
  <c r="Q65"/>
  <c r="H65"/>
  <c r="V65"/>
  <c r="U65"/>
  <c r="D65"/>
  <c r="N65"/>
  <c r="J65"/>
  <c r="T65"/>
  <c r="O65"/>
  <c r="E65"/>
  <c r="S65"/>
  <c r="P65"/>
  <c r="I65"/>
  <c r="M65"/>
  <c r="F65"/>
  <c r="K65"/>
  <c r="G65"/>
  <c r="L65"/>
  <c r="B65"/>
  <c r="R65"/>
  <c r="V63"/>
  <c r="U63"/>
  <c r="T63"/>
  <c r="N63"/>
  <c r="O63"/>
  <c r="S63"/>
  <c r="P63"/>
  <c r="R63"/>
  <c r="L63"/>
  <c r="M63"/>
  <c r="Q63"/>
  <c r="D63"/>
  <c r="F63"/>
  <c r="J63"/>
  <c r="E63"/>
  <c r="K63"/>
  <c r="G63"/>
  <c r="H63"/>
  <c r="C63"/>
  <c r="I63"/>
  <c r="B63"/>
  <c r="A62"/>
  <c r="A64"/>
  <c r="A66"/>
  <c r="C61" i="341"/>
  <c r="D61"/>
  <c r="E61"/>
  <c r="F61"/>
  <c r="G61"/>
  <c r="H61"/>
  <c r="I61"/>
  <c r="J61"/>
  <c r="K61"/>
  <c r="L61"/>
  <c r="M61"/>
  <c r="N61"/>
  <c r="O61"/>
  <c r="P61"/>
  <c r="Q61"/>
  <c r="R61"/>
  <c r="S61"/>
  <c r="T61"/>
  <c r="U61"/>
  <c r="V61"/>
  <c r="B61"/>
  <c r="V64"/>
  <c r="U64"/>
  <c r="T64"/>
  <c r="S64"/>
  <c r="R64"/>
  <c r="Q64"/>
  <c r="P64"/>
  <c r="O64"/>
  <c r="N64"/>
  <c r="M64"/>
  <c r="L64"/>
  <c r="K64"/>
  <c r="J64"/>
  <c r="I64"/>
  <c r="H64"/>
  <c r="G64"/>
  <c r="F64"/>
  <c r="E64"/>
  <c r="D64"/>
  <c r="C64"/>
  <c r="B64"/>
  <c r="V63"/>
  <c r="U63"/>
  <c r="T63"/>
  <c r="S63"/>
  <c r="R63"/>
  <c r="Q63"/>
  <c r="P63"/>
  <c r="O63"/>
  <c r="N63"/>
  <c r="M63"/>
  <c r="L63"/>
  <c r="K63"/>
  <c r="J63"/>
  <c r="I63"/>
  <c r="H63"/>
  <c r="G63"/>
  <c r="F63"/>
  <c r="E63"/>
  <c r="D63"/>
  <c r="C63"/>
  <c r="B63"/>
  <c r="V62"/>
  <c r="U62"/>
  <c r="T62"/>
  <c r="S62"/>
  <c r="R62"/>
  <c r="Q62"/>
  <c r="P62"/>
  <c r="O62"/>
  <c r="N62"/>
  <c r="M62"/>
  <c r="L62"/>
  <c r="K62"/>
  <c r="J62"/>
  <c r="I62"/>
  <c r="H62"/>
  <c r="G62"/>
  <c r="F62"/>
  <c r="E62"/>
  <c r="D62"/>
  <c r="C62"/>
  <c r="B62"/>
  <c r="B116" i="104"/>
  <c r="C116"/>
  <c r="D116"/>
  <c r="B117"/>
  <c r="C117"/>
  <c r="D117"/>
  <c r="C115"/>
  <c r="D115"/>
  <c r="B115"/>
  <c r="K115"/>
  <c r="Q115"/>
  <c r="P115"/>
  <c r="L115"/>
  <c r="K116"/>
  <c r="L116"/>
  <c r="K117"/>
  <c r="L117"/>
  <c r="J116"/>
  <c r="J117"/>
  <c r="P116"/>
  <c r="Q116"/>
  <c r="J115"/>
  <c r="J119"/>
  <c r="AF8" i="363" l="1"/>
  <c r="K8" i="364" s="1"/>
  <c r="A8"/>
  <c r="V9" i="363"/>
  <c r="A179" i="168"/>
  <c r="F22" i="25"/>
  <c r="G22"/>
  <c r="V10" i="363" l="1"/>
  <c r="AF9"/>
  <c r="K9" i="364" s="1"/>
  <c r="A9"/>
  <c r="L5" i="120"/>
  <c r="L6"/>
  <c r="L7"/>
  <c r="L4"/>
  <c r="A92" i="337"/>
  <c r="A91"/>
  <c r="A90"/>
  <c r="A89"/>
  <c r="A88"/>
  <c r="A87"/>
  <c r="A86"/>
  <c r="A85"/>
  <c r="A84"/>
  <c r="A83"/>
  <c r="A82"/>
  <c r="A81"/>
  <c r="A80"/>
  <c r="A79"/>
  <c r="A78"/>
  <c r="A77"/>
  <c r="A76"/>
  <c r="A75"/>
  <c r="A74"/>
  <c r="A73"/>
  <c r="A72"/>
  <c r="F71"/>
  <c r="E71"/>
  <c r="D71"/>
  <c r="C71"/>
  <c r="B71"/>
  <c r="A68"/>
  <c r="A67"/>
  <c r="H71"/>
  <c r="A105" i="168"/>
  <c r="A104"/>
  <c r="A103"/>
  <c r="A16" i="345"/>
  <c r="A15"/>
  <c r="A14"/>
  <c r="A13"/>
  <c r="A12"/>
  <c r="A5"/>
  <c r="A22" s="1"/>
  <c r="A6"/>
  <c r="A7"/>
  <c r="A24" s="1"/>
  <c r="A8"/>
  <c r="A4"/>
  <c r="A25"/>
  <c r="A13" i="344"/>
  <c r="A14"/>
  <c r="A15"/>
  <c r="A16"/>
  <c r="A12"/>
  <c r="A5"/>
  <c r="A6"/>
  <c r="A7"/>
  <c r="A8"/>
  <c r="A4"/>
  <c r="A102" i="168"/>
  <c r="A101"/>
  <c r="A100"/>
  <c r="A99"/>
  <c r="V57" i="343"/>
  <c r="V16" i="345" s="1"/>
  <c r="U57" i="343"/>
  <c r="U16" i="345" s="1"/>
  <c r="T57" i="343"/>
  <c r="T16" i="345" s="1"/>
  <c r="S57" i="343"/>
  <c r="S16" i="345" s="1"/>
  <c r="R57" i="343"/>
  <c r="R16" i="345" s="1"/>
  <c r="Q57" i="343"/>
  <c r="Q16" i="345" s="1"/>
  <c r="P57" i="343"/>
  <c r="P16" i="345" s="1"/>
  <c r="O57" i="343"/>
  <c r="O16" i="345" s="1"/>
  <c r="N57" i="343"/>
  <c r="N16" i="345" s="1"/>
  <c r="M57" i="343"/>
  <c r="M16" i="345" s="1"/>
  <c r="L57" i="343"/>
  <c r="L16" i="345" s="1"/>
  <c r="K57" i="343"/>
  <c r="K16" i="345" s="1"/>
  <c r="J57" i="343"/>
  <c r="J16" i="345" s="1"/>
  <c r="I57" i="343"/>
  <c r="I16" i="345" s="1"/>
  <c r="H57" i="343"/>
  <c r="H16" i="345" s="1"/>
  <c r="G57" i="343"/>
  <c r="G16" i="345" s="1"/>
  <c r="F57" i="343"/>
  <c r="F16" i="345" s="1"/>
  <c r="E57" i="343"/>
  <c r="E16" i="345" s="1"/>
  <c r="D57" i="343"/>
  <c r="D16" i="345" s="1"/>
  <c r="C57" i="343"/>
  <c r="C16" i="345" s="1"/>
  <c r="B57" i="343"/>
  <c r="B16" i="345" s="1"/>
  <c r="V56" i="343"/>
  <c r="V15" i="345" s="1"/>
  <c r="U56" i="343"/>
  <c r="U15" i="345" s="1"/>
  <c r="T56" i="343"/>
  <c r="T15" i="345" s="1"/>
  <c r="S56" i="343"/>
  <c r="S15" i="345" s="1"/>
  <c r="R56" i="343"/>
  <c r="R15" i="345" s="1"/>
  <c r="Q56" i="343"/>
  <c r="Q15" i="345" s="1"/>
  <c r="P56" i="343"/>
  <c r="P15" i="345" s="1"/>
  <c r="O56" i="343"/>
  <c r="O15" i="345" s="1"/>
  <c r="N56" i="343"/>
  <c r="N15" i="345" s="1"/>
  <c r="M56" i="343"/>
  <c r="M15" i="345" s="1"/>
  <c r="L56" i="343"/>
  <c r="L15" i="345" s="1"/>
  <c r="K56" i="343"/>
  <c r="K15" i="345" s="1"/>
  <c r="J56" i="343"/>
  <c r="J15" i="345" s="1"/>
  <c r="I56" i="343"/>
  <c r="I15" i="345" s="1"/>
  <c r="H56" i="343"/>
  <c r="H15" i="345" s="1"/>
  <c r="G56" i="343"/>
  <c r="G15" i="345" s="1"/>
  <c r="F56" i="343"/>
  <c r="F15" i="345" s="1"/>
  <c r="E56" i="343"/>
  <c r="E15" i="345" s="1"/>
  <c r="D56" i="343"/>
  <c r="D15" i="345" s="1"/>
  <c r="C56" i="343"/>
  <c r="C15" i="345" s="1"/>
  <c r="B56" i="343"/>
  <c r="B15" i="345" s="1"/>
  <c r="V55" i="343"/>
  <c r="V14" i="345" s="1"/>
  <c r="U55" i="343"/>
  <c r="U14" i="345" s="1"/>
  <c r="T55" i="343"/>
  <c r="T14" i="345" s="1"/>
  <c r="S55" i="343"/>
  <c r="S14" i="345" s="1"/>
  <c r="R55" i="343"/>
  <c r="R14" i="345" s="1"/>
  <c r="Q55" i="343"/>
  <c r="Q14" i="345" s="1"/>
  <c r="P55" i="343"/>
  <c r="P14" i="345" s="1"/>
  <c r="O55" i="343"/>
  <c r="O14" i="345" s="1"/>
  <c r="N55" i="343"/>
  <c r="N14" i="345" s="1"/>
  <c r="M55" i="343"/>
  <c r="M14" i="345" s="1"/>
  <c r="L55" i="343"/>
  <c r="L14" i="345" s="1"/>
  <c r="K55" i="343"/>
  <c r="K14" i="345" s="1"/>
  <c r="J55" i="343"/>
  <c r="J14" i="345" s="1"/>
  <c r="I55" i="343"/>
  <c r="I14" i="345" s="1"/>
  <c r="H55" i="343"/>
  <c r="H14" i="345" s="1"/>
  <c r="G55" i="343"/>
  <c r="G14" i="345" s="1"/>
  <c r="F55" i="343"/>
  <c r="F14" i="345" s="1"/>
  <c r="E55" i="343"/>
  <c r="E14" i="345" s="1"/>
  <c r="D55" i="343"/>
  <c r="D14" i="345" s="1"/>
  <c r="C55" i="343"/>
  <c r="C14" i="345" s="1"/>
  <c r="B55" i="343"/>
  <c r="B14" i="345" s="1"/>
  <c r="V54" i="343"/>
  <c r="V13" i="345" s="1"/>
  <c r="U54" i="343"/>
  <c r="U13" i="345" s="1"/>
  <c r="T54" i="343"/>
  <c r="T13" i="345" s="1"/>
  <c r="S54" i="343"/>
  <c r="S13" i="345" s="1"/>
  <c r="R54" i="343"/>
  <c r="R13" i="345" s="1"/>
  <c r="Q54" i="343"/>
  <c r="Q13" i="345" s="1"/>
  <c r="P54" i="343"/>
  <c r="P13" i="345" s="1"/>
  <c r="O54" i="343"/>
  <c r="O13" i="345" s="1"/>
  <c r="N54" i="343"/>
  <c r="N13" i="345" s="1"/>
  <c r="M54" i="343"/>
  <c r="M13" i="345" s="1"/>
  <c r="L54" i="343"/>
  <c r="L13" i="345" s="1"/>
  <c r="K54" i="343"/>
  <c r="K13" i="345" s="1"/>
  <c r="J54" i="343"/>
  <c r="J13" i="345" s="1"/>
  <c r="I54" i="343"/>
  <c r="I13" i="345" s="1"/>
  <c r="H54" i="343"/>
  <c r="H13" i="345" s="1"/>
  <c r="G54" i="343"/>
  <c r="G13" i="345" s="1"/>
  <c r="F54" i="343"/>
  <c r="F13" i="345" s="1"/>
  <c r="E54" i="343"/>
  <c r="E13" i="345" s="1"/>
  <c r="D54" i="343"/>
  <c r="D13" i="345" s="1"/>
  <c r="C54" i="343"/>
  <c r="C13" i="345" s="1"/>
  <c r="B54" i="343"/>
  <c r="B13" i="345" s="1"/>
  <c r="V53" i="343"/>
  <c r="V12" i="345" s="1"/>
  <c r="U53" i="343"/>
  <c r="U12" i="345" s="1"/>
  <c r="T53" i="343"/>
  <c r="T12" i="345" s="1"/>
  <c r="S53" i="343"/>
  <c r="S12" i="345" s="1"/>
  <c r="R53" i="343"/>
  <c r="R12" i="345" s="1"/>
  <c r="Q53" i="343"/>
  <c r="Q12" i="345" s="1"/>
  <c r="P53" i="343"/>
  <c r="P12" i="345" s="1"/>
  <c r="O53" i="343"/>
  <c r="O12" i="345" s="1"/>
  <c r="N53" i="343"/>
  <c r="N12" i="345" s="1"/>
  <c r="M53" i="343"/>
  <c r="M12" i="345" s="1"/>
  <c r="L53" i="343"/>
  <c r="L12" i="345" s="1"/>
  <c r="K53" i="343"/>
  <c r="K12" i="345" s="1"/>
  <c r="J53" i="343"/>
  <c r="J12" i="345" s="1"/>
  <c r="I53" i="343"/>
  <c r="I12" i="345" s="1"/>
  <c r="H53" i="343"/>
  <c r="H12" i="345" s="1"/>
  <c r="G53" i="343"/>
  <c r="G12" i="345" s="1"/>
  <c r="F53" i="343"/>
  <c r="F12" i="345" s="1"/>
  <c r="E53" i="343"/>
  <c r="E12" i="345" s="1"/>
  <c r="D53" i="343"/>
  <c r="D12" i="345" s="1"/>
  <c r="C53" i="343"/>
  <c r="C12" i="345" s="1"/>
  <c r="B53" i="343"/>
  <c r="B12" i="345" s="1"/>
  <c r="V57" i="342"/>
  <c r="V8" i="345" s="1"/>
  <c r="U57" i="342"/>
  <c r="U8" i="345" s="1"/>
  <c r="T57" i="342"/>
  <c r="T8" i="345" s="1"/>
  <c r="S57" i="342"/>
  <c r="S8" i="345" s="1"/>
  <c r="R57" i="342"/>
  <c r="R8" i="345" s="1"/>
  <c r="Q57" i="342"/>
  <c r="Q8" i="345" s="1"/>
  <c r="P57" i="342"/>
  <c r="P8" i="345" s="1"/>
  <c r="O57" i="342"/>
  <c r="O8" i="345" s="1"/>
  <c r="N57" i="342"/>
  <c r="N8" i="345" s="1"/>
  <c r="M57" i="342"/>
  <c r="M8" i="345" s="1"/>
  <c r="L57" i="342"/>
  <c r="L8" i="345" s="1"/>
  <c r="K57" i="342"/>
  <c r="K8" i="345" s="1"/>
  <c r="J57" i="342"/>
  <c r="J8" i="345" s="1"/>
  <c r="I57" i="342"/>
  <c r="I8" i="345" s="1"/>
  <c r="H57" i="342"/>
  <c r="H8" i="345" s="1"/>
  <c r="G57" i="342"/>
  <c r="G8" i="345" s="1"/>
  <c r="F57" i="342"/>
  <c r="F8" i="345" s="1"/>
  <c r="E57" i="342"/>
  <c r="E8" i="345" s="1"/>
  <c r="D57" i="342"/>
  <c r="D8" i="345" s="1"/>
  <c r="C57" i="342"/>
  <c r="C8" i="345" s="1"/>
  <c r="B57" i="342"/>
  <c r="B8" i="345" s="1"/>
  <c r="V56" i="342"/>
  <c r="V7" i="345" s="1"/>
  <c r="U56" i="342"/>
  <c r="U7" i="345" s="1"/>
  <c r="T56" i="342"/>
  <c r="T7" i="345" s="1"/>
  <c r="S56" i="342"/>
  <c r="S7" i="345" s="1"/>
  <c r="R56" i="342"/>
  <c r="R7" i="345" s="1"/>
  <c r="Q56" i="342"/>
  <c r="Q7" i="345" s="1"/>
  <c r="P56" i="342"/>
  <c r="P7" i="345" s="1"/>
  <c r="O56" i="342"/>
  <c r="O7" i="345" s="1"/>
  <c r="N56" i="342"/>
  <c r="N7" i="345" s="1"/>
  <c r="M56" i="342"/>
  <c r="M7" i="345" s="1"/>
  <c r="L56" i="342"/>
  <c r="L7" i="345" s="1"/>
  <c r="K56" i="342"/>
  <c r="K7" i="345" s="1"/>
  <c r="J56" i="342"/>
  <c r="J7" i="345" s="1"/>
  <c r="I56" i="342"/>
  <c r="I7" i="345" s="1"/>
  <c r="H56" i="342"/>
  <c r="H7" i="345" s="1"/>
  <c r="G56" i="342"/>
  <c r="G7" i="345" s="1"/>
  <c r="F56" i="342"/>
  <c r="F7" i="345" s="1"/>
  <c r="E56" i="342"/>
  <c r="E7" i="345" s="1"/>
  <c r="D56" i="342"/>
  <c r="D7" i="345" s="1"/>
  <c r="C56" i="342"/>
  <c r="C7" i="345" s="1"/>
  <c r="B56" i="342"/>
  <c r="B7" i="345" s="1"/>
  <c r="V55" i="342"/>
  <c r="V6" i="345" s="1"/>
  <c r="U55" i="342"/>
  <c r="U6" i="345" s="1"/>
  <c r="T55" i="342"/>
  <c r="T6" i="345" s="1"/>
  <c r="S55" i="342"/>
  <c r="S6" i="345" s="1"/>
  <c r="R55" i="342"/>
  <c r="R6" i="345" s="1"/>
  <c r="Q55" i="342"/>
  <c r="Q6" i="345" s="1"/>
  <c r="P55" i="342"/>
  <c r="P6" i="345" s="1"/>
  <c r="O55" i="342"/>
  <c r="O6" i="345" s="1"/>
  <c r="N55" i="342"/>
  <c r="N6" i="345" s="1"/>
  <c r="M55" i="342"/>
  <c r="M6" i="345" s="1"/>
  <c r="L55" i="342"/>
  <c r="L6" i="345" s="1"/>
  <c r="K55" i="342"/>
  <c r="K6" i="345" s="1"/>
  <c r="J55" i="342"/>
  <c r="J6" i="345" s="1"/>
  <c r="I55" i="342"/>
  <c r="I6" i="345" s="1"/>
  <c r="H55" i="342"/>
  <c r="H6" i="345" s="1"/>
  <c r="G55" i="342"/>
  <c r="G6" i="345" s="1"/>
  <c r="F55" i="342"/>
  <c r="F6" i="345" s="1"/>
  <c r="E55" i="342"/>
  <c r="E6" i="345" s="1"/>
  <c r="D55" i="342"/>
  <c r="D6" i="345" s="1"/>
  <c r="C55" i="342"/>
  <c r="C6" i="345" s="1"/>
  <c r="B55" i="342"/>
  <c r="B6" i="345" s="1"/>
  <c r="V54" i="342"/>
  <c r="V5" i="345" s="1"/>
  <c r="U54" i="342"/>
  <c r="U5" i="345" s="1"/>
  <c r="T54" i="342"/>
  <c r="T5" i="345" s="1"/>
  <c r="S54" i="342"/>
  <c r="S5" i="345" s="1"/>
  <c r="R54" i="342"/>
  <c r="R5" i="345" s="1"/>
  <c r="Q54" i="342"/>
  <c r="Q5" i="345" s="1"/>
  <c r="P54" i="342"/>
  <c r="P5" i="345" s="1"/>
  <c r="O54" i="342"/>
  <c r="O5" i="345" s="1"/>
  <c r="N54" i="342"/>
  <c r="N5" i="345" s="1"/>
  <c r="M54" i="342"/>
  <c r="M5" i="345" s="1"/>
  <c r="L54" i="342"/>
  <c r="L5" i="345" s="1"/>
  <c r="K54" i="342"/>
  <c r="K5" i="345" s="1"/>
  <c r="J54" i="342"/>
  <c r="J5" i="345" s="1"/>
  <c r="I54" i="342"/>
  <c r="I5" i="345" s="1"/>
  <c r="H54" i="342"/>
  <c r="H5" i="345" s="1"/>
  <c r="G54" i="342"/>
  <c r="G5" i="345" s="1"/>
  <c r="F54" i="342"/>
  <c r="F5" i="345" s="1"/>
  <c r="E54" i="342"/>
  <c r="E5" i="345" s="1"/>
  <c r="D54" i="342"/>
  <c r="D5" i="345" s="1"/>
  <c r="C54" i="342"/>
  <c r="C5" i="345" s="1"/>
  <c r="B54" i="342"/>
  <c r="B5" i="345" s="1"/>
  <c r="V53" i="342"/>
  <c r="V4" i="345" s="1"/>
  <c r="U53" i="342"/>
  <c r="U4" i="345" s="1"/>
  <c r="T53" i="342"/>
  <c r="T4" i="345" s="1"/>
  <c r="S53" i="342"/>
  <c r="S4" i="345" s="1"/>
  <c r="R53" i="342"/>
  <c r="R4" i="345" s="1"/>
  <c r="Q53" i="342"/>
  <c r="Q4" i="345" s="1"/>
  <c r="P53" i="342"/>
  <c r="P4" i="345" s="1"/>
  <c r="O53" i="342"/>
  <c r="O4" i="345" s="1"/>
  <c r="N53" i="342"/>
  <c r="N4" i="345" s="1"/>
  <c r="M53" i="342"/>
  <c r="M4" i="345" s="1"/>
  <c r="L53" i="342"/>
  <c r="L4" i="345" s="1"/>
  <c r="K53" i="342"/>
  <c r="K4" i="345" s="1"/>
  <c r="J53" i="342"/>
  <c r="J4" i="345" s="1"/>
  <c r="I53" i="342"/>
  <c r="I4" i="345" s="1"/>
  <c r="H53" i="342"/>
  <c r="H4" i="345" s="1"/>
  <c r="G53" i="342"/>
  <c r="G4" i="345" s="1"/>
  <c r="F53" i="342"/>
  <c r="F4" i="345" s="1"/>
  <c r="E53" i="342"/>
  <c r="E4" i="345" s="1"/>
  <c r="D53" i="342"/>
  <c r="D4" i="345" s="1"/>
  <c r="C53" i="342"/>
  <c r="C4" i="345" s="1"/>
  <c r="B53" i="342"/>
  <c r="B4" i="345" s="1"/>
  <c r="V57" i="341"/>
  <c r="U57"/>
  <c r="T57"/>
  <c r="S57"/>
  <c r="R57"/>
  <c r="Q57"/>
  <c r="P57"/>
  <c r="O57"/>
  <c r="N57"/>
  <c r="M57"/>
  <c r="L57"/>
  <c r="K57"/>
  <c r="J57"/>
  <c r="I57"/>
  <c r="H57"/>
  <c r="G57"/>
  <c r="F57"/>
  <c r="E57"/>
  <c r="D57"/>
  <c r="C57"/>
  <c r="B57"/>
  <c r="V56"/>
  <c r="U56"/>
  <c r="T56"/>
  <c r="S56"/>
  <c r="R56"/>
  <c r="Q56"/>
  <c r="P56"/>
  <c r="O56"/>
  <c r="N56"/>
  <c r="M56"/>
  <c r="L56"/>
  <c r="K56"/>
  <c r="J56"/>
  <c r="I56"/>
  <c r="H56"/>
  <c r="G56"/>
  <c r="F56"/>
  <c r="E56"/>
  <c r="D56"/>
  <c r="C56"/>
  <c r="B56"/>
  <c r="V55"/>
  <c r="U55"/>
  <c r="T55"/>
  <c r="S55"/>
  <c r="R55"/>
  <c r="Q55"/>
  <c r="P55"/>
  <c r="O55"/>
  <c r="N55"/>
  <c r="M55"/>
  <c r="L55"/>
  <c r="K55"/>
  <c r="J55"/>
  <c r="I55"/>
  <c r="H55"/>
  <c r="G55"/>
  <c r="F55"/>
  <c r="E55"/>
  <c r="D55"/>
  <c r="C55"/>
  <c r="B55"/>
  <c r="V54"/>
  <c r="U54"/>
  <c r="T54"/>
  <c r="S54"/>
  <c r="R54"/>
  <c r="Q54"/>
  <c r="P54"/>
  <c r="O54"/>
  <c r="N54"/>
  <c r="M54"/>
  <c r="L54"/>
  <c r="K54"/>
  <c r="J54"/>
  <c r="I54"/>
  <c r="H54"/>
  <c r="G54"/>
  <c r="F54"/>
  <c r="E54"/>
  <c r="D54"/>
  <c r="C54"/>
  <c r="B54"/>
  <c r="V53"/>
  <c r="U53"/>
  <c r="T53"/>
  <c r="S53"/>
  <c r="R53"/>
  <c r="Q53"/>
  <c r="P53"/>
  <c r="O53"/>
  <c r="N53"/>
  <c r="M53"/>
  <c r="L53"/>
  <c r="K53"/>
  <c r="J53"/>
  <c r="I53"/>
  <c r="H53"/>
  <c r="G53"/>
  <c r="F53"/>
  <c r="E53"/>
  <c r="D53"/>
  <c r="C53"/>
  <c r="B53"/>
  <c r="S53" i="337"/>
  <c r="L62" s="1"/>
  <c r="T53"/>
  <c r="U62" s="1"/>
  <c r="U53"/>
  <c r="F62" s="1"/>
  <c r="V53"/>
  <c r="N62" s="1"/>
  <c r="S54"/>
  <c r="T54"/>
  <c r="U54"/>
  <c r="V54"/>
  <c r="S55"/>
  <c r="E66" s="1"/>
  <c r="T55"/>
  <c r="U55"/>
  <c r="K66" s="1"/>
  <c r="V55"/>
  <c r="S56"/>
  <c r="T56"/>
  <c r="U56"/>
  <c r="V56"/>
  <c r="S57"/>
  <c r="T57"/>
  <c r="U57"/>
  <c r="V57"/>
  <c r="R57"/>
  <c r="Q57"/>
  <c r="P57"/>
  <c r="O57"/>
  <c r="N57"/>
  <c r="M57"/>
  <c r="L57"/>
  <c r="K57"/>
  <c r="J57"/>
  <c r="I57"/>
  <c r="H57"/>
  <c r="G57"/>
  <c r="F57"/>
  <c r="E57"/>
  <c r="D57"/>
  <c r="C57"/>
  <c r="B57"/>
  <c r="R56"/>
  <c r="Q56"/>
  <c r="P56"/>
  <c r="O56"/>
  <c r="N56"/>
  <c r="M56"/>
  <c r="L56"/>
  <c r="K56"/>
  <c r="J56"/>
  <c r="I56"/>
  <c r="H56"/>
  <c r="G56"/>
  <c r="F56"/>
  <c r="E56"/>
  <c r="O67" s="1"/>
  <c r="D56"/>
  <c r="G67" s="1"/>
  <c r="C56"/>
  <c r="K67" s="1"/>
  <c r="B56"/>
  <c r="R55"/>
  <c r="Q55"/>
  <c r="P66" s="1"/>
  <c r="P55"/>
  <c r="O55"/>
  <c r="U66" s="1"/>
  <c r="N55"/>
  <c r="M55"/>
  <c r="N66" s="1"/>
  <c r="L55"/>
  <c r="K55"/>
  <c r="D66" s="1"/>
  <c r="J55"/>
  <c r="I55"/>
  <c r="I66" s="1"/>
  <c r="H55"/>
  <c r="G55"/>
  <c r="B66" s="1"/>
  <c r="F55"/>
  <c r="E55"/>
  <c r="J66" s="1"/>
  <c r="D55"/>
  <c r="F66" s="1"/>
  <c r="C55"/>
  <c r="S66" s="1"/>
  <c r="B55"/>
  <c r="O66" s="1"/>
  <c r="R54"/>
  <c r="Q54"/>
  <c r="P54"/>
  <c r="O54"/>
  <c r="N54"/>
  <c r="M54"/>
  <c r="L54"/>
  <c r="K54"/>
  <c r="J54"/>
  <c r="I54"/>
  <c r="H54"/>
  <c r="G54"/>
  <c r="I64" s="1"/>
  <c r="F54"/>
  <c r="E54"/>
  <c r="R64" s="1"/>
  <c r="D54"/>
  <c r="K64" s="1"/>
  <c r="C54"/>
  <c r="D64" s="1"/>
  <c r="B54"/>
  <c r="C72" s="1"/>
  <c r="R53"/>
  <c r="V62" s="1"/>
  <c r="Q53"/>
  <c r="J62" s="1"/>
  <c r="P53"/>
  <c r="D62" s="1"/>
  <c r="O53"/>
  <c r="R62" s="1"/>
  <c r="N53"/>
  <c r="H62" s="1"/>
  <c r="M53"/>
  <c r="P62" s="1"/>
  <c r="L53"/>
  <c r="T62" s="1"/>
  <c r="K53"/>
  <c r="Q62" s="1"/>
  <c r="J53"/>
  <c r="B62" s="1"/>
  <c r="I53"/>
  <c r="I62" s="1"/>
  <c r="H53"/>
  <c r="S62" s="1"/>
  <c r="G53"/>
  <c r="C62" s="1"/>
  <c r="F53"/>
  <c r="E62" s="1"/>
  <c r="E53"/>
  <c r="O62" s="1"/>
  <c r="D53"/>
  <c r="G62" s="1"/>
  <c r="C53"/>
  <c r="B53"/>
  <c r="M62" s="1"/>
  <c r="N16" i="123"/>
  <c r="V11" i="363" l="1"/>
  <c r="AF10"/>
  <c r="K10" i="364" s="1"/>
  <c r="A10"/>
  <c r="E77" i="337"/>
  <c r="C67"/>
  <c r="E79"/>
  <c r="I67"/>
  <c r="E81"/>
  <c r="Q67"/>
  <c r="E83"/>
  <c r="P67"/>
  <c r="E85"/>
  <c r="R67"/>
  <c r="E87"/>
  <c r="J67"/>
  <c r="F72"/>
  <c r="M68"/>
  <c r="M60" s="1"/>
  <c r="G68"/>
  <c r="G60" s="1"/>
  <c r="E68"/>
  <c r="E60" s="1"/>
  <c r="S68"/>
  <c r="S60" s="1"/>
  <c r="B68"/>
  <c r="T68"/>
  <c r="H68"/>
  <c r="H60" s="1"/>
  <c r="D68"/>
  <c r="D60" s="1"/>
  <c r="V68"/>
  <c r="V60" s="1"/>
  <c r="F91"/>
  <c r="F68"/>
  <c r="F60" s="1"/>
  <c r="F89"/>
  <c r="L68"/>
  <c r="L60" s="1"/>
  <c r="E91"/>
  <c r="F67"/>
  <c r="E89"/>
  <c r="L67"/>
  <c r="V71"/>
  <c r="B73"/>
  <c r="K62"/>
  <c r="E72"/>
  <c r="M67"/>
  <c r="E76"/>
  <c r="E67"/>
  <c r="E78"/>
  <c r="S67"/>
  <c r="E80"/>
  <c r="B67"/>
  <c r="E82"/>
  <c r="T67"/>
  <c r="E84"/>
  <c r="H67"/>
  <c r="E86"/>
  <c r="D67"/>
  <c r="E88"/>
  <c r="V67"/>
  <c r="K68"/>
  <c r="K60" s="1"/>
  <c r="O68"/>
  <c r="O60" s="1"/>
  <c r="F77"/>
  <c r="C68"/>
  <c r="C60" s="1"/>
  <c r="F79"/>
  <c r="I68"/>
  <c r="I60" s="1"/>
  <c r="F81"/>
  <c r="Q68"/>
  <c r="Q60" s="1"/>
  <c r="F83"/>
  <c r="P68"/>
  <c r="P60" s="1"/>
  <c r="F85"/>
  <c r="R68"/>
  <c r="R60" s="1"/>
  <c r="F87"/>
  <c r="J68"/>
  <c r="J60" s="1"/>
  <c r="N68"/>
  <c r="N60" s="1"/>
  <c r="T60"/>
  <c r="U68"/>
  <c r="U60" s="1"/>
  <c r="E92"/>
  <c r="N67"/>
  <c r="E90"/>
  <c r="U67"/>
  <c r="O71"/>
  <c r="D76"/>
  <c r="G66"/>
  <c r="D78"/>
  <c r="V66"/>
  <c r="D80"/>
  <c r="R66"/>
  <c r="D82"/>
  <c r="H66"/>
  <c r="D84"/>
  <c r="M66"/>
  <c r="D86"/>
  <c r="L66"/>
  <c r="D88"/>
  <c r="C66"/>
  <c r="D92"/>
  <c r="T66"/>
  <c r="D90"/>
  <c r="Q66"/>
  <c r="C79"/>
  <c r="J64"/>
  <c r="C83"/>
  <c r="P64"/>
  <c r="C87"/>
  <c r="F64"/>
  <c r="C89"/>
  <c r="Q64"/>
  <c r="C77"/>
  <c r="C81"/>
  <c r="S64"/>
  <c r="C85"/>
  <c r="O64"/>
  <c r="C91"/>
  <c r="G64"/>
  <c r="M64"/>
  <c r="C76"/>
  <c r="H64"/>
  <c r="C78"/>
  <c r="N64"/>
  <c r="C80"/>
  <c r="B64"/>
  <c r="C82"/>
  <c r="T64"/>
  <c r="C84"/>
  <c r="E64"/>
  <c r="C86"/>
  <c r="C64"/>
  <c r="C88"/>
  <c r="V64"/>
  <c r="C92"/>
  <c r="L64"/>
  <c r="C90"/>
  <c r="U64"/>
  <c r="A23" i="345"/>
  <c r="B72" i="337"/>
  <c r="D72"/>
  <c r="D73"/>
  <c r="F73"/>
  <c r="B74"/>
  <c r="D74"/>
  <c r="F74"/>
  <c r="B75"/>
  <c r="D75"/>
  <c r="F75"/>
  <c r="B76"/>
  <c r="F76"/>
  <c r="B77"/>
  <c r="D77"/>
  <c r="B78"/>
  <c r="F78"/>
  <c r="B79"/>
  <c r="D79"/>
  <c r="B80"/>
  <c r="F80"/>
  <c r="B81"/>
  <c r="D81"/>
  <c r="B82"/>
  <c r="F82"/>
  <c r="B83"/>
  <c r="D83"/>
  <c r="B84"/>
  <c r="F84"/>
  <c r="B85"/>
  <c r="D85"/>
  <c r="B86"/>
  <c r="F86"/>
  <c r="B87"/>
  <c r="D87"/>
  <c r="B88"/>
  <c r="F88"/>
  <c r="B89"/>
  <c r="D89"/>
  <c r="B90"/>
  <c r="F90"/>
  <c r="B91"/>
  <c r="D91"/>
  <c r="B92"/>
  <c r="F92"/>
  <c r="C73"/>
  <c r="E73"/>
  <c r="C74"/>
  <c r="E74"/>
  <c r="C75"/>
  <c r="E75"/>
  <c r="A21" i="345"/>
  <c r="C13" i="344"/>
  <c r="E13"/>
  <c r="G13"/>
  <c r="I13"/>
  <c r="K13"/>
  <c r="M13"/>
  <c r="O13"/>
  <c r="Q13"/>
  <c r="S13"/>
  <c r="U13"/>
  <c r="B14"/>
  <c r="D14"/>
  <c r="F14"/>
  <c r="H14"/>
  <c r="J14"/>
  <c r="L14"/>
  <c r="N14"/>
  <c r="P14"/>
  <c r="R14"/>
  <c r="T14"/>
  <c r="V14"/>
  <c r="C15"/>
  <c r="E15"/>
  <c r="G15"/>
  <c r="I15"/>
  <c r="K15"/>
  <c r="M15"/>
  <c r="O15"/>
  <c r="Q15"/>
  <c r="S15"/>
  <c r="U15"/>
  <c r="B16"/>
  <c r="D16"/>
  <c r="F16"/>
  <c r="H16"/>
  <c r="J16"/>
  <c r="L16"/>
  <c r="N16"/>
  <c r="P16"/>
  <c r="R16"/>
  <c r="T16"/>
  <c r="V16"/>
  <c r="U8"/>
  <c r="S8"/>
  <c r="Q8"/>
  <c r="O8"/>
  <c r="M8"/>
  <c r="K8"/>
  <c r="I8"/>
  <c r="G8"/>
  <c r="E8"/>
  <c r="C8"/>
  <c r="V7"/>
  <c r="T7"/>
  <c r="R7"/>
  <c r="P7"/>
  <c r="N7"/>
  <c r="L7"/>
  <c r="J7"/>
  <c r="H7"/>
  <c r="F7"/>
  <c r="D7"/>
  <c r="B7"/>
  <c r="U6"/>
  <c r="S6"/>
  <c r="Q6"/>
  <c r="O6"/>
  <c r="M6"/>
  <c r="K6"/>
  <c r="I6"/>
  <c r="G6"/>
  <c r="E6"/>
  <c r="C6"/>
  <c r="V5"/>
  <c r="T5"/>
  <c r="R5"/>
  <c r="P5"/>
  <c r="N5"/>
  <c r="L5"/>
  <c r="J5"/>
  <c r="H5"/>
  <c r="F5"/>
  <c r="D5"/>
  <c r="B5"/>
  <c r="U4"/>
  <c r="S4"/>
  <c r="Q4"/>
  <c r="O4"/>
  <c r="M4"/>
  <c r="K4"/>
  <c r="I4"/>
  <c r="G4"/>
  <c r="E4"/>
  <c r="C4"/>
  <c r="A21"/>
  <c r="U12"/>
  <c r="S12"/>
  <c r="Q12"/>
  <c r="O12"/>
  <c r="M12"/>
  <c r="K12"/>
  <c r="I12"/>
  <c r="G12"/>
  <c r="D12"/>
  <c r="U16"/>
  <c r="U25" s="1"/>
  <c r="Q16"/>
  <c r="M16"/>
  <c r="M25" s="1"/>
  <c r="A24"/>
  <c r="A22"/>
  <c r="U22" i="345"/>
  <c r="U24"/>
  <c r="C12" i="344"/>
  <c r="C21" s="1"/>
  <c r="E12"/>
  <c r="E21" s="1"/>
  <c r="B13"/>
  <c r="B22" s="1"/>
  <c r="D13"/>
  <c r="D22" s="1"/>
  <c r="F13"/>
  <c r="F22" s="1"/>
  <c r="H13"/>
  <c r="H22" s="1"/>
  <c r="J13"/>
  <c r="J22" s="1"/>
  <c r="L13"/>
  <c r="L22" s="1"/>
  <c r="N13"/>
  <c r="N22" s="1"/>
  <c r="P13"/>
  <c r="P22" s="1"/>
  <c r="R13"/>
  <c r="R22" s="1"/>
  <c r="T13"/>
  <c r="T22" s="1"/>
  <c r="V13"/>
  <c r="V22" s="1"/>
  <c r="C14"/>
  <c r="E14"/>
  <c r="E23" s="1"/>
  <c r="G14"/>
  <c r="G23" s="1"/>
  <c r="I14"/>
  <c r="I23" s="1"/>
  <c r="K14"/>
  <c r="M14"/>
  <c r="M23" s="1"/>
  <c r="O14"/>
  <c r="O23" s="1"/>
  <c r="Q14"/>
  <c r="Q23" s="1"/>
  <c r="S14"/>
  <c r="U14"/>
  <c r="U23" s="1"/>
  <c r="B15"/>
  <c r="B24" s="1"/>
  <c r="D15"/>
  <c r="D24" s="1"/>
  <c r="F15"/>
  <c r="F24" s="1"/>
  <c r="H15"/>
  <c r="H24" s="1"/>
  <c r="J15"/>
  <c r="J24" s="1"/>
  <c r="L15"/>
  <c r="L24" s="1"/>
  <c r="N15"/>
  <c r="N24" s="1"/>
  <c r="P15"/>
  <c r="P24" s="1"/>
  <c r="R15"/>
  <c r="R24" s="1"/>
  <c r="T15"/>
  <c r="T24" s="1"/>
  <c r="V15"/>
  <c r="V24" s="1"/>
  <c r="C16"/>
  <c r="C25" s="1"/>
  <c r="E16"/>
  <c r="E25" s="1"/>
  <c r="G16"/>
  <c r="G25" s="1"/>
  <c r="I16"/>
  <c r="I25" s="1"/>
  <c r="K16"/>
  <c r="K25" s="1"/>
  <c r="C23"/>
  <c r="K23"/>
  <c r="S23"/>
  <c r="V8"/>
  <c r="T8"/>
  <c r="T25" s="1"/>
  <c r="R8"/>
  <c r="P8"/>
  <c r="P25" s="1"/>
  <c r="N8"/>
  <c r="L8"/>
  <c r="L25" s="1"/>
  <c r="J8"/>
  <c r="H8"/>
  <c r="H25" s="1"/>
  <c r="F8"/>
  <c r="D8"/>
  <c r="D25" s="1"/>
  <c r="B8"/>
  <c r="U7"/>
  <c r="U24" s="1"/>
  <c r="S7"/>
  <c r="Q7"/>
  <c r="Q24" s="1"/>
  <c r="O7"/>
  <c r="M7"/>
  <c r="M24" s="1"/>
  <c r="K7"/>
  <c r="I7"/>
  <c r="I24" s="1"/>
  <c r="G7"/>
  <c r="E7"/>
  <c r="E24" s="1"/>
  <c r="C7"/>
  <c r="V6"/>
  <c r="V23" s="1"/>
  <c r="T6"/>
  <c r="R6"/>
  <c r="R23" s="1"/>
  <c r="P6"/>
  <c r="N6"/>
  <c r="N23" s="1"/>
  <c r="L6"/>
  <c r="J6"/>
  <c r="J23" s="1"/>
  <c r="H6"/>
  <c r="F6"/>
  <c r="F23" s="1"/>
  <c r="D6"/>
  <c r="B6"/>
  <c r="B23" s="1"/>
  <c r="U5"/>
  <c r="S5"/>
  <c r="S22" s="1"/>
  <c r="Q5"/>
  <c r="O5"/>
  <c r="O22" s="1"/>
  <c r="M5"/>
  <c r="K5"/>
  <c r="K22" s="1"/>
  <c r="I5"/>
  <c r="G5"/>
  <c r="G22" s="1"/>
  <c r="E5"/>
  <c r="C5"/>
  <c r="C22" s="1"/>
  <c r="V4"/>
  <c r="T4"/>
  <c r="R4"/>
  <c r="P4"/>
  <c r="N4"/>
  <c r="L4"/>
  <c r="J4"/>
  <c r="H4"/>
  <c r="F4"/>
  <c r="D4"/>
  <c r="B4"/>
  <c r="V12"/>
  <c r="T12"/>
  <c r="R12"/>
  <c r="P12"/>
  <c r="N12"/>
  <c r="L12"/>
  <c r="J12"/>
  <c r="H12"/>
  <c r="F12"/>
  <c r="B12"/>
  <c r="B21" s="1"/>
  <c r="S16"/>
  <c r="O16"/>
  <c r="A25"/>
  <c r="A23"/>
  <c r="U21" i="345"/>
  <c r="U23"/>
  <c r="U25"/>
  <c r="B21"/>
  <c r="D21"/>
  <c r="F21"/>
  <c r="H21"/>
  <c r="J21"/>
  <c r="L21"/>
  <c r="N21"/>
  <c r="P21"/>
  <c r="R21"/>
  <c r="T21"/>
  <c r="V21"/>
  <c r="B22"/>
  <c r="D22"/>
  <c r="F22"/>
  <c r="H22"/>
  <c r="J22"/>
  <c r="L22"/>
  <c r="N22"/>
  <c r="P22"/>
  <c r="R22"/>
  <c r="T22"/>
  <c r="V22"/>
  <c r="B23"/>
  <c r="D23"/>
  <c r="F23"/>
  <c r="H23"/>
  <c r="J23"/>
  <c r="L23"/>
  <c r="N23"/>
  <c r="P23"/>
  <c r="R23"/>
  <c r="T23"/>
  <c r="V23"/>
  <c r="B24"/>
  <c r="D24"/>
  <c r="F24"/>
  <c r="H24"/>
  <c r="J24"/>
  <c r="L24"/>
  <c r="N24"/>
  <c r="P24"/>
  <c r="R24"/>
  <c r="T24"/>
  <c r="V24"/>
  <c r="B25"/>
  <c r="D25"/>
  <c r="F25"/>
  <c r="H25"/>
  <c r="J25"/>
  <c r="L25"/>
  <c r="N25"/>
  <c r="P25"/>
  <c r="R25"/>
  <c r="T25"/>
  <c r="V25"/>
  <c r="C21"/>
  <c r="E21"/>
  <c r="G21"/>
  <c r="I21"/>
  <c r="K21"/>
  <c r="M21"/>
  <c r="O21"/>
  <c r="Q21"/>
  <c r="S21"/>
  <c r="C22"/>
  <c r="E22"/>
  <c r="G22"/>
  <c r="I22"/>
  <c r="K22"/>
  <c r="M22"/>
  <c r="O22"/>
  <c r="Q22"/>
  <c r="S22"/>
  <c r="C23"/>
  <c r="E23"/>
  <c r="G23"/>
  <c r="I23"/>
  <c r="K23"/>
  <c r="M23"/>
  <c r="O23"/>
  <c r="Q23"/>
  <c r="S23"/>
  <c r="C24"/>
  <c r="E24"/>
  <c r="G24"/>
  <c r="I24"/>
  <c r="K24"/>
  <c r="M24"/>
  <c r="O24"/>
  <c r="Q24"/>
  <c r="S24"/>
  <c r="C25"/>
  <c r="E25"/>
  <c r="G25"/>
  <c r="I25"/>
  <c r="K25"/>
  <c r="M25"/>
  <c r="O25"/>
  <c r="Q25"/>
  <c r="S25"/>
  <c r="D13" i="109"/>
  <c r="V12" i="363" l="1"/>
  <c r="AF11"/>
  <c r="K11" i="364" s="1"/>
  <c r="A11"/>
  <c r="Q25" i="344"/>
  <c r="I21"/>
  <c r="M21"/>
  <c r="Q21"/>
  <c r="U21"/>
  <c r="S25"/>
  <c r="A60" i="337"/>
  <c r="O25" i="344"/>
  <c r="H21"/>
  <c r="L21"/>
  <c r="P21"/>
  <c r="T21"/>
  <c r="E22"/>
  <c r="I22"/>
  <c r="M22"/>
  <c r="Q22"/>
  <c r="U22"/>
  <c r="D23"/>
  <c r="H23"/>
  <c r="L23"/>
  <c r="P23"/>
  <c r="T23"/>
  <c r="C24"/>
  <c r="G24"/>
  <c r="K24"/>
  <c r="O24"/>
  <c r="S24"/>
  <c r="B25"/>
  <c r="F25"/>
  <c r="J25"/>
  <c r="N25"/>
  <c r="R25"/>
  <c r="V25"/>
  <c r="G21"/>
  <c r="K21"/>
  <c r="O21"/>
  <c r="S21"/>
  <c r="F21"/>
  <c r="J21"/>
  <c r="N21"/>
  <c r="R21"/>
  <c r="V21"/>
  <c r="D21"/>
  <c r="J61" i="54"/>
  <c r="V13" i="363" l="1"/>
  <c r="AF12"/>
  <c r="K12" i="364" s="1"/>
  <c r="A12"/>
  <c r="I102" i="100"/>
  <c r="J102"/>
  <c r="H102"/>
  <c r="A67"/>
  <c r="I128" i="104"/>
  <c r="J134" s="1"/>
  <c r="I129"/>
  <c r="K134" s="1"/>
  <c r="I130"/>
  <c r="L134" s="1"/>
  <c r="I131"/>
  <c r="M134" s="1"/>
  <c r="I132"/>
  <c r="N134" s="1"/>
  <c r="J127"/>
  <c r="I135" s="1"/>
  <c r="K127"/>
  <c r="I136" s="1"/>
  <c r="L127"/>
  <c r="I137" s="1"/>
  <c r="P120"/>
  <c r="K129" s="1"/>
  <c r="K136" s="1"/>
  <c r="Q120"/>
  <c r="P121"/>
  <c r="Q121"/>
  <c r="P122"/>
  <c r="K131" s="1"/>
  <c r="M136" s="1"/>
  <c r="Q122"/>
  <c r="P123"/>
  <c r="Q123"/>
  <c r="J128"/>
  <c r="J135" s="1"/>
  <c r="J120"/>
  <c r="J121"/>
  <c r="J122"/>
  <c r="J123"/>
  <c r="J132" s="1"/>
  <c r="N135" s="1"/>
  <c r="A35" i="321"/>
  <c r="A36"/>
  <c r="A37"/>
  <c r="A38"/>
  <c r="A39"/>
  <c r="A40"/>
  <c r="A41"/>
  <c r="A42"/>
  <c r="A43"/>
  <c r="A44"/>
  <c r="A45"/>
  <c r="A46"/>
  <c r="A47"/>
  <c r="A48"/>
  <c r="A49"/>
  <c r="A50"/>
  <c r="A51"/>
  <c r="A52"/>
  <c r="A34"/>
  <c r="D32" i="325"/>
  <c r="E32"/>
  <c r="F32"/>
  <c r="G32"/>
  <c r="H32"/>
  <c r="I32"/>
  <c r="J32"/>
  <c r="K32"/>
  <c r="C32"/>
  <c r="C33"/>
  <c r="D33"/>
  <c r="E33"/>
  <c r="F33"/>
  <c r="G33"/>
  <c r="H33"/>
  <c r="I33"/>
  <c r="J33"/>
  <c r="K33"/>
  <c r="N21"/>
  <c r="U21"/>
  <c r="T21"/>
  <c r="S21"/>
  <c r="M21"/>
  <c r="Q21"/>
  <c r="V21"/>
  <c r="P21"/>
  <c r="O21"/>
  <c r="R21"/>
  <c r="O23"/>
  <c r="P23"/>
  <c r="V23"/>
  <c r="Q23"/>
  <c r="S23"/>
  <c r="T23"/>
  <c r="U23"/>
  <c r="N23"/>
  <c r="R23"/>
  <c r="O20"/>
  <c r="P20"/>
  <c r="V20"/>
  <c r="Q20"/>
  <c r="M20"/>
  <c r="S20"/>
  <c r="T20"/>
  <c r="U20"/>
  <c r="N20"/>
  <c r="R20"/>
  <c r="V31" i="320"/>
  <c r="O31"/>
  <c r="P31"/>
  <c r="Q31"/>
  <c r="R31"/>
  <c r="S31"/>
  <c r="T31"/>
  <c r="U31"/>
  <c r="N31"/>
  <c r="K45"/>
  <c r="J45"/>
  <c r="I45"/>
  <c r="H45"/>
  <c r="G45"/>
  <c r="F45"/>
  <c r="E45"/>
  <c r="D45"/>
  <c r="C45"/>
  <c r="B45"/>
  <c r="J34"/>
  <c r="K34"/>
  <c r="C34"/>
  <c r="D34"/>
  <c r="E34"/>
  <c r="F34"/>
  <c r="G34"/>
  <c r="H34"/>
  <c r="I34"/>
  <c r="B34"/>
  <c r="V14" i="363" l="1"/>
  <c r="AF13"/>
  <c r="K13" i="364" s="1"/>
  <c r="A13"/>
  <c r="J130" i="104"/>
  <c r="L135" s="1"/>
  <c r="J129"/>
  <c r="K135" s="1"/>
  <c r="J131"/>
  <c r="M135" s="1"/>
  <c r="K128"/>
  <c r="J136" s="1"/>
  <c r="K130"/>
  <c r="L136" s="1"/>
  <c r="K132"/>
  <c r="N136" s="1"/>
  <c r="V15" i="363" l="1"/>
  <c r="AF14"/>
  <c r="K14" i="364" s="1"/>
  <c r="A14"/>
  <c r="A185" i="168"/>
  <c r="A184"/>
  <c r="A183"/>
  <c r="A182"/>
  <c r="A181"/>
  <c r="A180"/>
  <c r="B23" i="325"/>
  <c r="C23"/>
  <c r="D23"/>
  <c r="E23"/>
  <c r="F23"/>
  <c r="G23"/>
  <c r="H23"/>
  <c r="I23"/>
  <c r="J23"/>
  <c r="K23"/>
  <c r="B24"/>
  <c r="C24"/>
  <c r="D24"/>
  <c r="E24"/>
  <c r="F24"/>
  <c r="G24"/>
  <c r="H24"/>
  <c r="I24"/>
  <c r="J24"/>
  <c r="K24"/>
  <c r="B25"/>
  <c r="C25"/>
  <c r="D25"/>
  <c r="E25"/>
  <c r="F25"/>
  <c r="G25"/>
  <c r="H25"/>
  <c r="I25"/>
  <c r="J25"/>
  <c r="K25"/>
  <c r="B26"/>
  <c r="C26"/>
  <c r="D26"/>
  <c r="E26"/>
  <c r="F26"/>
  <c r="G26"/>
  <c r="H26"/>
  <c r="I26"/>
  <c r="J26"/>
  <c r="K26"/>
  <c r="B4" i="324"/>
  <c r="C4"/>
  <c r="D4"/>
  <c r="E4"/>
  <c r="F4"/>
  <c r="G4"/>
  <c r="H4"/>
  <c r="I4"/>
  <c r="J4"/>
  <c r="K4"/>
  <c r="B5"/>
  <c r="C5"/>
  <c r="D5"/>
  <c r="E5"/>
  <c r="F5"/>
  <c r="G5"/>
  <c r="H5"/>
  <c r="I5"/>
  <c r="J5"/>
  <c r="K5"/>
  <c r="B6"/>
  <c r="C6"/>
  <c r="D6"/>
  <c r="E6"/>
  <c r="F6"/>
  <c r="G6"/>
  <c r="H6"/>
  <c r="I6"/>
  <c r="J6"/>
  <c r="K6"/>
  <c r="B7"/>
  <c r="C7"/>
  <c r="D7"/>
  <c r="E7"/>
  <c r="F7"/>
  <c r="G7"/>
  <c r="H7"/>
  <c r="I7"/>
  <c r="J7"/>
  <c r="K7"/>
  <c r="B8"/>
  <c r="C8"/>
  <c r="D8"/>
  <c r="E8"/>
  <c r="F8"/>
  <c r="G8"/>
  <c r="H8"/>
  <c r="I8"/>
  <c r="J8"/>
  <c r="K8"/>
  <c r="B9"/>
  <c r="C9"/>
  <c r="D9"/>
  <c r="E9"/>
  <c r="F9"/>
  <c r="G9"/>
  <c r="H9"/>
  <c r="I9"/>
  <c r="J9"/>
  <c r="K9"/>
  <c r="B10"/>
  <c r="C10"/>
  <c r="D10"/>
  <c r="E10"/>
  <c r="F10"/>
  <c r="G10"/>
  <c r="H10"/>
  <c r="I10"/>
  <c r="J10"/>
  <c r="K10"/>
  <c r="B11"/>
  <c r="C11"/>
  <c r="D11"/>
  <c r="E11"/>
  <c r="F11"/>
  <c r="G11"/>
  <c r="H11"/>
  <c r="I11"/>
  <c r="J11"/>
  <c r="K11"/>
  <c r="B12"/>
  <c r="C12"/>
  <c r="D12"/>
  <c r="E12"/>
  <c r="F12"/>
  <c r="G12"/>
  <c r="H12"/>
  <c r="I12"/>
  <c r="J12"/>
  <c r="K12"/>
  <c r="B13"/>
  <c r="C13"/>
  <c r="D13"/>
  <c r="E13"/>
  <c r="F13"/>
  <c r="G13"/>
  <c r="H13"/>
  <c r="I13"/>
  <c r="J13"/>
  <c r="K13"/>
  <c r="B14"/>
  <c r="C14"/>
  <c r="D14"/>
  <c r="E14"/>
  <c r="F14"/>
  <c r="G14"/>
  <c r="H14"/>
  <c r="I14"/>
  <c r="J14"/>
  <c r="K14"/>
  <c r="B15"/>
  <c r="C15"/>
  <c r="D15"/>
  <c r="E15"/>
  <c r="F15"/>
  <c r="G15"/>
  <c r="H15"/>
  <c r="I15"/>
  <c r="J15"/>
  <c r="K15"/>
  <c r="B16"/>
  <c r="C16"/>
  <c r="D16"/>
  <c r="E16"/>
  <c r="F16"/>
  <c r="G16"/>
  <c r="H16"/>
  <c r="I16"/>
  <c r="J16"/>
  <c r="K16"/>
  <c r="B17"/>
  <c r="C17"/>
  <c r="D17"/>
  <c r="E17"/>
  <c r="F17"/>
  <c r="G17"/>
  <c r="H17"/>
  <c r="I17"/>
  <c r="J17"/>
  <c r="K17"/>
  <c r="B18"/>
  <c r="C18"/>
  <c r="D18"/>
  <c r="E18"/>
  <c r="F18"/>
  <c r="G18"/>
  <c r="H18"/>
  <c r="I18"/>
  <c r="J18"/>
  <c r="K18"/>
  <c r="B19"/>
  <c r="C19"/>
  <c r="D19"/>
  <c r="E19"/>
  <c r="F19"/>
  <c r="G19"/>
  <c r="H19"/>
  <c r="I19"/>
  <c r="J19"/>
  <c r="K19"/>
  <c r="B20"/>
  <c r="C20"/>
  <c r="D20"/>
  <c r="E20"/>
  <c r="F20"/>
  <c r="G20"/>
  <c r="H20"/>
  <c r="I20"/>
  <c r="J20"/>
  <c r="K20"/>
  <c r="B21"/>
  <c r="C21"/>
  <c r="D21"/>
  <c r="E21"/>
  <c r="F21"/>
  <c r="G21"/>
  <c r="H21"/>
  <c r="I21"/>
  <c r="J21"/>
  <c r="K21"/>
  <c r="B22"/>
  <c r="C22"/>
  <c r="D22"/>
  <c r="E22"/>
  <c r="F22"/>
  <c r="G22"/>
  <c r="H22"/>
  <c r="I22"/>
  <c r="J22"/>
  <c r="K22"/>
  <c r="B25"/>
  <c r="C25"/>
  <c r="D25"/>
  <c r="E25"/>
  <c r="F25"/>
  <c r="G25"/>
  <c r="H25"/>
  <c r="I25"/>
  <c r="J25"/>
  <c r="K25"/>
  <c r="B26"/>
  <c r="C26"/>
  <c r="D26"/>
  <c r="E26"/>
  <c r="F26"/>
  <c r="G26"/>
  <c r="H26"/>
  <c r="I26"/>
  <c r="J26"/>
  <c r="K26"/>
  <c r="B27"/>
  <c r="C27"/>
  <c r="D27"/>
  <c r="E27"/>
  <c r="F27"/>
  <c r="G27"/>
  <c r="H27"/>
  <c r="I27"/>
  <c r="J27"/>
  <c r="K27"/>
  <c r="B28"/>
  <c r="C28"/>
  <c r="D28"/>
  <c r="E28"/>
  <c r="F28"/>
  <c r="G28"/>
  <c r="H28"/>
  <c r="I28"/>
  <c r="J28"/>
  <c r="K28"/>
  <c r="B4" i="323"/>
  <c r="C4"/>
  <c r="D4"/>
  <c r="E4"/>
  <c r="F4"/>
  <c r="G4"/>
  <c r="H4"/>
  <c r="I4"/>
  <c r="J4"/>
  <c r="K4"/>
  <c r="B5"/>
  <c r="C5"/>
  <c r="D5"/>
  <c r="E5"/>
  <c r="F5"/>
  <c r="G5"/>
  <c r="H5"/>
  <c r="I5"/>
  <c r="J5"/>
  <c r="K5"/>
  <c r="B6"/>
  <c r="C6"/>
  <c r="D6"/>
  <c r="E6"/>
  <c r="F6"/>
  <c r="G6"/>
  <c r="H6"/>
  <c r="I6"/>
  <c r="J6"/>
  <c r="K6"/>
  <c r="B7"/>
  <c r="C7"/>
  <c r="D7"/>
  <c r="E7"/>
  <c r="F7"/>
  <c r="G7"/>
  <c r="H7"/>
  <c r="I7"/>
  <c r="J7"/>
  <c r="K7"/>
  <c r="B8"/>
  <c r="C8"/>
  <c r="D8"/>
  <c r="E8"/>
  <c r="F8"/>
  <c r="G8"/>
  <c r="H8"/>
  <c r="I8"/>
  <c r="J8"/>
  <c r="K8"/>
  <c r="B9"/>
  <c r="C9"/>
  <c r="D9"/>
  <c r="E9"/>
  <c r="F9"/>
  <c r="G9"/>
  <c r="H9"/>
  <c r="I9"/>
  <c r="J9"/>
  <c r="K9"/>
  <c r="B10"/>
  <c r="C10"/>
  <c r="D10"/>
  <c r="E10"/>
  <c r="F10"/>
  <c r="G10"/>
  <c r="H10"/>
  <c r="I10"/>
  <c r="J10"/>
  <c r="K10"/>
  <c r="B11"/>
  <c r="C11"/>
  <c r="D11"/>
  <c r="E11"/>
  <c r="F11"/>
  <c r="G11"/>
  <c r="H11"/>
  <c r="I11"/>
  <c r="J11"/>
  <c r="K11"/>
  <c r="B12"/>
  <c r="C12"/>
  <c r="D12"/>
  <c r="E12"/>
  <c r="F12"/>
  <c r="G12"/>
  <c r="H12"/>
  <c r="I12"/>
  <c r="J12"/>
  <c r="K12"/>
  <c r="B13"/>
  <c r="C13"/>
  <c r="D13"/>
  <c r="E13"/>
  <c r="F13"/>
  <c r="G13"/>
  <c r="H13"/>
  <c r="I13"/>
  <c r="J13"/>
  <c r="K13"/>
  <c r="B14"/>
  <c r="C14"/>
  <c r="D14"/>
  <c r="E14"/>
  <c r="F14"/>
  <c r="G14"/>
  <c r="H14"/>
  <c r="I14"/>
  <c r="J14"/>
  <c r="K14"/>
  <c r="B15"/>
  <c r="C15"/>
  <c r="D15"/>
  <c r="E15"/>
  <c r="F15"/>
  <c r="G15"/>
  <c r="H15"/>
  <c r="I15"/>
  <c r="J15"/>
  <c r="K15"/>
  <c r="B16"/>
  <c r="C16"/>
  <c r="D16"/>
  <c r="E16"/>
  <c r="F16"/>
  <c r="G16"/>
  <c r="H16"/>
  <c r="I16"/>
  <c r="J16"/>
  <c r="K16"/>
  <c r="B17"/>
  <c r="C17"/>
  <c r="D17"/>
  <c r="E17"/>
  <c r="F17"/>
  <c r="G17"/>
  <c r="H17"/>
  <c r="I17"/>
  <c r="J17"/>
  <c r="K17"/>
  <c r="B18"/>
  <c r="C18"/>
  <c r="D18"/>
  <c r="E18"/>
  <c r="F18"/>
  <c r="G18"/>
  <c r="H18"/>
  <c r="I18"/>
  <c r="J18"/>
  <c r="K18"/>
  <c r="B19"/>
  <c r="C19"/>
  <c r="D19"/>
  <c r="E19"/>
  <c r="F19"/>
  <c r="G19"/>
  <c r="H19"/>
  <c r="I19"/>
  <c r="J19"/>
  <c r="K19"/>
  <c r="B20"/>
  <c r="C20"/>
  <c r="D20"/>
  <c r="E20"/>
  <c r="F20"/>
  <c r="G20"/>
  <c r="H20"/>
  <c r="I20"/>
  <c r="J20"/>
  <c r="K20"/>
  <c r="B23"/>
  <c r="C23"/>
  <c r="D23"/>
  <c r="E23"/>
  <c r="F23"/>
  <c r="G23"/>
  <c r="H23"/>
  <c r="I23"/>
  <c r="J23"/>
  <c r="K23"/>
  <c r="B24"/>
  <c r="C24"/>
  <c r="D24"/>
  <c r="E24"/>
  <c r="F24"/>
  <c r="G24"/>
  <c r="H24"/>
  <c r="I24"/>
  <c r="J24"/>
  <c r="K24"/>
  <c r="B25"/>
  <c r="C25"/>
  <c r="D25"/>
  <c r="E25"/>
  <c r="F25"/>
  <c r="G25"/>
  <c r="H25"/>
  <c r="I25"/>
  <c r="J25"/>
  <c r="K25"/>
  <c r="B26"/>
  <c r="C26"/>
  <c r="D26"/>
  <c r="E26"/>
  <c r="F26"/>
  <c r="G26"/>
  <c r="H26"/>
  <c r="I26"/>
  <c r="J26"/>
  <c r="K26"/>
  <c r="B4" i="322"/>
  <c r="C4"/>
  <c r="D4"/>
  <c r="E4"/>
  <c r="F4"/>
  <c r="G4"/>
  <c r="H4"/>
  <c r="I4"/>
  <c r="J4"/>
  <c r="K4"/>
  <c r="B5"/>
  <c r="C5"/>
  <c r="D5"/>
  <c r="E5"/>
  <c r="F5"/>
  <c r="G5"/>
  <c r="H5"/>
  <c r="I5"/>
  <c r="J5"/>
  <c r="K5"/>
  <c r="B6"/>
  <c r="C6"/>
  <c r="D6"/>
  <c r="E6"/>
  <c r="F6"/>
  <c r="G6"/>
  <c r="H6"/>
  <c r="I6"/>
  <c r="J6"/>
  <c r="K6"/>
  <c r="B7"/>
  <c r="L7" s="1"/>
  <c r="C7"/>
  <c r="D7"/>
  <c r="E7"/>
  <c r="F7"/>
  <c r="G7"/>
  <c r="H7"/>
  <c r="I7"/>
  <c r="J7"/>
  <c r="K7"/>
  <c r="B8"/>
  <c r="L8" s="1"/>
  <c r="C8"/>
  <c r="D8"/>
  <c r="E8"/>
  <c r="F8"/>
  <c r="G8"/>
  <c r="H8"/>
  <c r="I8"/>
  <c r="J8"/>
  <c r="K8"/>
  <c r="B9"/>
  <c r="L9" s="1"/>
  <c r="C9"/>
  <c r="D9"/>
  <c r="E9"/>
  <c r="F9"/>
  <c r="G9"/>
  <c r="H9"/>
  <c r="I9"/>
  <c r="J9"/>
  <c r="K9"/>
  <c r="B10"/>
  <c r="L10" s="1"/>
  <c r="C10"/>
  <c r="D10"/>
  <c r="E10"/>
  <c r="F10"/>
  <c r="G10"/>
  <c r="H10"/>
  <c r="I10"/>
  <c r="J10"/>
  <c r="K10"/>
  <c r="B11"/>
  <c r="L11" s="1"/>
  <c r="C11"/>
  <c r="D11"/>
  <c r="E11"/>
  <c r="F11"/>
  <c r="G11"/>
  <c r="H11"/>
  <c r="I11"/>
  <c r="J11"/>
  <c r="K11"/>
  <c r="B12"/>
  <c r="L12" s="1"/>
  <c r="C12"/>
  <c r="D12"/>
  <c r="E12"/>
  <c r="F12"/>
  <c r="G12"/>
  <c r="H12"/>
  <c r="I12"/>
  <c r="J12"/>
  <c r="K12"/>
  <c r="B13"/>
  <c r="L13" s="1"/>
  <c r="C13"/>
  <c r="D13"/>
  <c r="E13"/>
  <c r="F13"/>
  <c r="G13"/>
  <c r="H13"/>
  <c r="I13"/>
  <c r="J13"/>
  <c r="K13"/>
  <c r="B14"/>
  <c r="L14" s="1"/>
  <c r="C14"/>
  <c r="D14"/>
  <c r="E14"/>
  <c r="F14"/>
  <c r="G14"/>
  <c r="H14"/>
  <c r="I14"/>
  <c r="J14"/>
  <c r="K14"/>
  <c r="B15"/>
  <c r="L15" s="1"/>
  <c r="C15"/>
  <c r="D15"/>
  <c r="E15"/>
  <c r="F15"/>
  <c r="G15"/>
  <c r="H15"/>
  <c r="I15"/>
  <c r="J15"/>
  <c r="K15"/>
  <c r="B16"/>
  <c r="L16" s="1"/>
  <c r="C16"/>
  <c r="D16"/>
  <c r="E16"/>
  <c r="F16"/>
  <c r="G16"/>
  <c r="H16"/>
  <c r="I16"/>
  <c r="J16"/>
  <c r="K16"/>
  <c r="B17"/>
  <c r="C17"/>
  <c r="D17"/>
  <c r="E17"/>
  <c r="F17"/>
  <c r="G17"/>
  <c r="H17"/>
  <c r="I17"/>
  <c r="J17"/>
  <c r="K17"/>
  <c r="B18"/>
  <c r="C18"/>
  <c r="D18"/>
  <c r="E18"/>
  <c r="F18"/>
  <c r="G18"/>
  <c r="H18"/>
  <c r="I18"/>
  <c r="J18"/>
  <c r="K18"/>
  <c r="B19"/>
  <c r="C19"/>
  <c r="D19"/>
  <c r="E19"/>
  <c r="F19"/>
  <c r="G19"/>
  <c r="H19"/>
  <c r="I19"/>
  <c r="J19"/>
  <c r="K19"/>
  <c r="B20"/>
  <c r="B44" i="320" s="1"/>
  <c r="C20" i="322"/>
  <c r="C44" i="320" s="1"/>
  <c r="D20" i="322"/>
  <c r="D44" i="320" s="1"/>
  <c r="E20" i="322"/>
  <c r="E44" i="320" s="1"/>
  <c r="F20" i="322"/>
  <c r="F44" i="320" s="1"/>
  <c r="G20" i="322"/>
  <c r="G44" i="320" s="1"/>
  <c r="H20" i="322"/>
  <c r="H44" i="320" s="1"/>
  <c r="I20" i="322"/>
  <c r="I44" i="320" s="1"/>
  <c r="J20" i="322"/>
  <c r="J44" i="320" s="1"/>
  <c r="K20" i="322"/>
  <c r="K44" i="320" s="1"/>
  <c r="B21" i="322"/>
  <c r="C21"/>
  <c r="D21"/>
  <c r="E21"/>
  <c r="F21"/>
  <c r="G21"/>
  <c r="H21"/>
  <c r="I21"/>
  <c r="J21"/>
  <c r="K21"/>
  <c r="B22"/>
  <c r="B37" i="320" s="1"/>
  <c r="C22" i="322"/>
  <c r="C37" i="320" s="1"/>
  <c r="D22" i="322"/>
  <c r="D37" i="320" s="1"/>
  <c r="E22" i="322"/>
  <c r="E37" i="320" s="1"/>
  <c r="F22" i="322"/>
  <c r="F37" i="320" s="1"/>
  <c r="G22" i="322"/>
  <c r="G37" i="320" s="1"/>
  <c r="H22" i="322"/>
  <c r="H37" i="320" s="1"/>
  <c r="I22" i="322"/>
  <c r="I37" i="320" s="1"/>
  <c r="J22" i="322"/>
  <c r="J37" i="320" s="1"/>
  <c r="K22" i="322"/>
  <c r="K37" i="320" s="1"/>
  <c r="B25" i="322"/>
  <c r="C25"/>
  <c r="D25"/>
  <c r="E25"/>
  <c r="F25"/>
  <c r="G25"/>
  <c r="H25"/>
  <c r="I25"/>
  <c r="J25"/>
  <c r="K25"/>
  <c r="B26"/>
  <c r="C26"/>
  <c r="D26"/>
  <c r="E26"/>
  <c r="F26"/>
  <c r="G26"/>
  <c r="H26"/>
  <c r="I26"/>
  <c r="J26"/>
  <c r="K26"/>
  <c r="B27"/>
  <c r="C27"/>
  <c r="D27"/>
  <c r="E27"/>
  <c r="F27"/>
  <c r="G27"/>
  <c r="H27"/>
  <c r="I27"/>
  <c r="J27"/>
  <c r="K27"/>
  <c r="B28"/>
  <c r="C28"/>
  <c r="D28"/>
  <c r="E28"/>
  <c r="F28"/>
  <c r="G28"/>
  <c r="H28"/>
  <c r="I28"/>
  <c r="J28"/>
  <c r="K28"/>
  <c r="B4" i="321"/>
  <c r="C4"/>
  <c r="C4" i="326" s="1"/>
  <c r="D4" i="321"/>
  <c r="D4" i="326" s="1"/>
  <c r="E4" i="321"/>
  <c r="E4" i="326" s="1"/>
  <c r="F4" i="321"/>
  <c r="F4" i="326" s="1"/>
  <c r="G4" i="321"/>
  <c r="G4" i="326" s="1"/>
  <c r="H4" i="321"/>
  <c r="H4" i="326" s="1"/>
  <c r="I4" i="321"/>
  <c r="I4" i="326" s="1"/>
  <c r="J4" i="321"/>
  <c r="J4" i="326" s="1"/>
  <c r="K4" i="321"/>
  <c r="K4" i="326" s="1"/>
  <c r="B5" i="321"/>
  <c r="C5"/>
  <c r="C5" i="326" s="1"/>
  <c r="D5" i="321"/>
  <c r="D5" i="326" s="1"/>
  <c r="E5" i="321"/>
  <c r="E5" i="326" s="1"/>
  <c r="F5" i="321"/>
  <c r="F5" i="326" s="1"/>
  <c r="G5" i="321"/>
  <c r="G5" i="326" s="1"/>
  <c r="H5" i="321"/>
  <c r="H5" i="326" s="1"/>
  <c r="I5" i="321"/>
  <c r="I5" i="326" s="1"/>
  <c r="J5" i="321"/>
  <c r="J5" i="326" s="1"/>
  <c r="K5" i="321"/>
  <c r="K5" i="326" s="1"/>
  <c r="B6" i="321"/>
  <c r="C6"/>
  <c r="C6" i="326" s="1"/>
  <c r="D6" i="321"/>
  <c r="D6" i="326" s="1"/>
  <c r="E6" i="321"/>
  <c r="E6" i="326" s="1"/>
  <c r="F6" i="321"/>
  <c r="F6" i="326" s="1"/>
  <c r="G6" i="321"/>
  <c r="G6" i="326" s="1"/>
  <c r="H6" i="321"/>
  <c r="H6" i="326" s="1"/>
  <c r="I6" i="321"/>
  <c r="I6" i="326" s="1"/>
  <c r="J6" i="321"/>
  <c r="J6" i="326" s="1"/>
  <c r="K6" i="321"/>
  <c r="K6" i="326" s="1"/>
  <c r="B7" i="321"/>
  <c r="C7"/>
  <c r="C7" i="326" s="1"/>
  <c r="D7" i="321"/>
  <c r="D7" i="326" s="1"/>
  <c r="E7" i="321"/>
  <c r="E7" i="326" s="1"/>
  <c r="F7" i="321"/>
  <c r="F7" i="326" s="1"/>
  <c r="G7" i="321"/>
  <c r="G7" i="326" s="1"/>
  <c r="H7" i="321"/>
  <c r="H7" i="326" s="1"/>
  <c r="I7" i="321"/>
  <c r="I7" i="326" s="1"/>
  <c r="J7" i="321"/>
  <c r="J7" i="326" s="1"/>
  <c r="K7" i="321"/>
  <c r="K7" i="326" s="1"/>
  <c r="B8" i="321"/>
  <c r="C8"/>
  <c r="C8" i="326" s="1"/>
  <c r="D8" i="321"/>
  <c r="D8" i="326" s="1"/>
  <c r="E8" i="321"/>
  <c r="E8" i="326" s="1"/>
  <c r="F8" i="321"/>
  <c r="F8" i="326" s="1"/>
  <c r="G8" i="321"/>
  <c r="G8" i="326" s="1"/>
  <c r="H8" i="321"/>
  <c r="H8" i="326" s="1"/>
  <c r="I8" i="321"/>
  <c r="I8" i="326" s="1"/>
  <c r="J8" i="321"/>
  <c r="J8" i="326" s="1"/>
  <c r="K8" i="321"/>
  <c r="K8" i="326" s="1"/>
  <c r="B9" i="321"/>
  <c r="C9"/>
  <c r="C9" i="326" s="1"/>
  <c r="D9" i="321"/>
  <c r="D9" i="326" s="1"/>
  <c r="E9" i="321"/>
  <c r="E9" i="326" s="1"/>
  <c r="F9" i="321"/>
  <c r="F9" i="326" s="1"/>
  <c r="G9" i="321"/>
  <c r="G9" i="326" s="1"/>
  <c r="H9" i="321"/>
  <c r="H9" i="326" s="1"/>
  <c r="I9" i="321"/>
  <c r="I9" i="326" s="1"/>
  <c r="J9" i="321"/>
  <c r="J9" i="326" s="1"/>
  <c r="K9" i="321"/>
  <c r="K9" i="326" s="1"/>
  <c r="B10" i="321"/>
  <c r="C10"/>
  <c r="C10" i="326" s="1"/>
  <c r="D10" i="321"/>
  <c r="D10" i="326" s="1"/>
  <c r="E10" i="321"/>
  <c r="E10" i="326" s="1"/>
  <c r="F10" i="321"/>
  <c r="F10" i="326" s="1"/>
  <c r="G10" i="321"/>
  <c r="G10" i="326" s="1"/>
  <c r="H10" i="321"/>
  <c r="H10" i="326" s="1"/>
  <c r="I10" i="321"/>
  <c r="I10" i="326" s="1"/>
  <c r="J10" i="321"/>
  <c r="J10" i="326" s="1"/>
  <c r="K10" i="321"/>
  <c r="K10" i="326" s="1"/>
  <c r="B11" i="321"/>
  <c r="C11"/>
  <c r="C11" i="326" s="1"/>
  <c r="D11" i="321"/>
  <c r="D11" i="326" s="1"/>
  <c r="E11" i="321"/>
  <c r="E11" i="326" s="1"/>
  <c r="F11" i="321"/>
  <c r="F11" i="326" s="1"/>
  <c r="G11" i="321"/>
  <c r="G11" i="326" s="1"/>
  <c r="H11" i="321"/>
  <c r="H11" i="326" s="1"/>
  <c r="I11" i="321"/>
  <c r="I11" i="326" s="1"/>
  <c r="J11" i="321"/>
  <c r="J11" i="326" s="1"/>
  <c r="K11" i="321"/>
  <c r="K11" i="326" s="1"/>
  <c r="B12" i="321"/>
  <c r="C12"/>
  <c r="C12" i="326" s="1"/>
  <c r="C24" s="1"/>
  <c r="D12" i="321"/>
  <c r="D12" i="326" s="1"/>
  <c r="D24" s="1"/>
  <c r="E12" i="321"/>
  <c r="E12" i="326" s="1"/>
  <c r="E24" s="1"/>
  <c r="F12" i="321"/>
  <c r="F12" i="326" s="1"/>
  <c r="F24" s="1"/>
  <c r="G12" i="321"/>
  <c r="G12" i="326" s="1"/>
  <c r="G24" s="1"/>
  <c r="H12" i="321"/>
  <c r="H12" i="326" s="1"/>
  <c r="H24" s="1"/>
  <c r="I12" i="321"/>
  <c r="I12" i="326" s="1"/>
  <c r="I24" s="1"/>
  <c r="J12" i="321"/>
  <c r="J12" i="326" s="1"/>
  <c r="J24" s="1"/>
  <c r="K12" i="321"/>
  <c r="K12" i="326" s="1"/>
  <c r="K24" s="1"/>
  <c r="B13" i="321"/>
  <c r="C13"/>
  <c r="C13" i="326" s="1"/>
  <c r="D13" i="321"/>
  <c r="D13" i="326" s="1"/>
  <c r="E13" i="321"/>
  <c r="E13" i="326" s="1"/>
  <c r="F13" i="321"/>
  <c r="F13" i="326" s="1"/>
  <c r="G13" i="321"/>
  <c r="G13" i="326" s="1"/>
  <c r="H13" i="321"/>
  <c r="H13" i="326" s="1"/>
  <c r="I13" i="321"/>
  <c r="I13" i="326" s="1"/>
  <c r="J13" i="321"/>
  <c r="J13" i="326" s="1"/>
  <c r="K13" i="321"/>
  <c r="K13" i="326" s="1"/>
  <c r="B14" i="321"/>
  <c r="C14"/>
  <c r="C14" i="326" s="1"/>
  <c r="D14" i="321"/>
  <c r="D14" i="326" s="1"/>
  <c r="E14" i="321"/>
  <c r="E14" i="326" s="1"/>
  <c r="F14" i="321"/>
  <c r="F14" i="326" s="1"/>
  <c r="G14" i="321"/>
  <c r="G14" i="326" s="1"/>
  <c r="H14" i="321"/>
  <c r="H14" i="326" s="1"/>
  <c r="I14" i="321"/>
  <c r="I14" i="326" s="1"/>
  <c r="J14" i="321"/>
  <c r="J14" i="326" s="1"/>
  <c r="K14" i="321"/>
  <c r="K14" i="326" s="1"/>
  <c r="B15" i="321"/>
  <c r="C15"/>
  <c r="C15" i="326" s="1"/>
  <c r="D15" i="321"/>
  <c r="D15" i="326" s="1"/>
  <c r="E15" i="321"/>
  <c r="E15" i="326" s="1"/>
  <c r="F15" i="321"/>
  <c r="F15" i="326" s="1"/>
  <c r="G15" i="321"/>
  <c r="G15" i="326" s="1"/>
  <c r="H15" i="321"/>
  <c r="H15" i="326" s="1"/>
  <c r="I15" i="321"/>
  <c r="I15" i="326" s="1"/>
  <c r="J15" i="321"/>
  <c r="J15" i="326" s="1"/>
  <c r="K15" i="321"/>
  <c r="K15" i="326" s="1"/>
  <c r="B16" i="321"/>
  <c r="C16"/>
  <c r="C16" i="326" s="1"/>
  <c r="D16" i="321"/>
  <c r="D16" i="326" s="1"/>
  <c r="E16" i="321"/>
  <c r="E16" i="326" s="1"/>
  <c r="F16" i="321"/>
  <c r="F16" i="326" s="1"/>
  <c r="G16" i="321"/>
  <c r="G16" i="326" s="1"/>
  <c r="H16" i="321"/>
  <c r="H16" i="326" s="1"/>
  <c r="I16" i="321"/>
  <c r="I16" i="326" s="1"/>
  <c r="J16" i="321"/>
  <c r="J16" i="326" s="1"/>
  <c r="K16" i="321"/>
  <c r="K16" i="326" s="1"/>
  <c r="B17" i="321"/>
  <c r="C17"/>
  <c r="C17" i="326" s="1"/>
  <c r="D17" i="321"/>
  <c r="D17" i="326" s="1"/>
  <c r="E17" i="321"/>
  <c r="E17" i="326" s="1"/>
  <c r="F17" i="321"/>
  <c r="F17" i="326" s="1"/>
  <c r="G17" i="321"/>
  <c r="G17" i="326" s="1"/>
  <c r="H17" i="321"/>
  <c r="H17" i="326" s="1"/>
  <c r="I17" i="321"/>
  <c r="I17" i="326" s="1"/>
  <c r="J17" i="321"/>
  <c r="J17" i="326" s="1"/>
  <c r="K17" i="321"/>
  <c r="K17" i="326" s="1"/>
  <c r="B18" i="321"/>
  <c r="C18"/>
  <c r="C18" i="326" s="1"/>
  <c r="D18" i="321"/>
  <c r="D18" i="326" s="1"/>
  <c r="E18" i="321"/>
  <c r="E18" i="326" s="1"/>
  <c r="F18" i="321"/>
  <c r="F18" i="326" s="1"/>
  <c r="G18" i="321"/>
  <c r="G18" i="326" s="1"/>
  <c r="H18" i="321"/>
  <c r="H18" i="326" s="1"/>
  <c r="I18" i="321"/>
  <c r="I18" i="326" s="1"/>
  <c r="J18" i="321"/>
  <c r="J18" i="326" s="1"/>
  <c r="K18" i="321"/>
  <c r="K18" i="326" s="1"/>
  <c r="B19" i="321"/>
  <c r="C19"/>
  <c r="C19" i="326" s="1"/>
  <c r="C26" s="1"/>
  <c r="D19" i="321"/>
  <c r="D19" i="326" s="1"/>
  <c r="D26" s="1"/>
  <c r="E19" i="321"/>
  <c r="E19" i="326" s="1"/>
  <c r="E26" s="1"/>
  <c r="F19" i="321"/>
  <c r="F19" i="326" s="1"/>
  <c r="F26" s="1"/>
  <c r="G19" i="321"/>
  <c r="G19" i="326" s="1"/>
  <c r="G26" s="1"/>
  <c r="H19" i="321"/>
  <c r="H19" i="326" s="1"/>
  <c r="H26" s="1"/>
  <c r="I19" i="321"/>
  <c r="I19" i="326" s="1"/>
  <c r="I26" s="1"/>
  <c r="J19" i="321"/>
  <c r="J19" i="326" s="1"/>
  <c r="J26" s="1"/>
  <c r="K19" i="321"/>
  <c r="K19" i="326" s="1"/>
  <c r="K26" s="1"/>
  <c r="B20" i="321"/>
  <c r="C50" s="1"/>
  <c r="C20"/>
  <c r="D20"/>
  <c r="E20"/>
  <c r="F20"/>
  <c r="G20"/>
  <c r="H20"/>
  <c r="I20"/>
  <c r="J20"/>
  <c r="K20"/>
  <c r="B21"/>
  <c r="C51" s="1"/>
  <c r="C21"/>
  <c r="D21"/>
  <c r="E21"/>
  <c r="F21"/>
  <c r="G21"/>
  <c r="H21"/>
  <c r="I21"/>
  <c r="J21"/>
  <c r="K21"/>
  <c r="B22"/>
  <c r="C22"/>
  <c r="C36" i="320" s="1"/>
  <c r="D22" i="321"/>
  <c r="D36" i="320" s="1"/>
  <c r="E22" i="321"/>
  <c r="E36" i="320" s="1"/>
  <c r="F22" i="321"/>
  <c r="F36" i="320" s="1"/>
  <c r="G22" i="321"/>
  <c r="G36" i="320" s="1"/>
  <c r="H22" i="321"/>
  <c r="H36" i="320" s="1"/>
  <c r="I22" i="321"/>
  <c r="I36" i="320" s="1"/>
  <c r="J22" i="321"/>
  <c r="J36" i="320" s="1"/>
  <c r="K22" i="321"/>
  <c r="K36" i="320" s="1"/>
  <c r="B25" i="321"/>
  <c r="C25"/>
  <c r="D25"/>
  <c r="E25"/>
  <c r="F25"/>
  <c r="G25"/>
  <c r="H25"/>
  <c r="I25"/>
  <c r="J25"/>
  <c r="K25"/>
  <c r="B26"/>
  <c r="C26"/>
  <c r="D26"/>
  <c r="E26"/>
  <c r="F26"/>
  <c r="G26"/>
  <c r="H26"/>
  <c r="I26"/>
  <c r="J26"/>
  <c r="K26"/>
  <c r="B27"/>
  <c r="C27"/>
  <c r="D27"/>
  <c r="E27"/>
  <c r="F27"/>
  <c r="G27"/>
  <c r="H27"/>
  <c r="I27"/>
  <c r="J27"/>
  <c r="K27"/>
  <c r="B28"/>
  <c r="C28"/>
  <c r="D28"/>
  <c r="E28"/>
  <c r="F28"/>
  <c r="G28"/>
  <c r="H28"/>
  <c r="I28"/>
  <c r="J28"/>
  <c r="K28"/>
  <c r="B4" i="320"/>
  <c r="B34" i="321" s="1"/>
  <c r="C4" i="320"/>
  <c r="D4"/>
  <c r="E4"/>
  <c r="F4"/>
  <c r="G4"/>
  <c r="H4"/>
  <c r="I4"/>
  <c r="J4"/>
  <c r="K4"/>
  <c r="B5"/>
  <c r="B35" i="321" s="1"/>
  <c r="C5" i="320"/>
  <c r="D5"/>
  <c r="E5"/>
  <c r="F5"/>
  <c r="G5"/>
  <c r="H5"/>
  <c r="I5"/>
  <c r="J5"/>
  <c r="K5"/>
  <c r="B6"/>
  <c r="B36" i="321" s="1"/>
  <c r="C6" i="320"/>
  <c r="D6"/>
  <c r="E6"/>
  <c r="F6"/>
  <c r="G6"/>
  <c r="H6"/>
  <c r="I6"/>
  <c r="J6"/>
  <c r="K6"/>
  <c r="B7"/>
  <c r="B37" i="321" s="1"/>
  <c r="C7" i="320"/>
  <c r="D7"/>
  <c r="E7"/>
  <c r="F7"/>
  <c r="G7"/>
  <c r="H7"/>
  <c r="I7"/>
  <c r="J7"/>
  <c r="K7"/>
  <c r="B8"/>
  <c r="B38" i="321" s="1"/>
  <c r="C8" i="320"/>
  <c r="D8"/>
  <c r="E8"/>
  <c r="F8"/>
  <c r="G8"/>
  <c r="H8"/>
  <c r="I8"/>
  <c r="J8"/>
  <c r="K8"/>
  <c r="B9"/>
  <c r="B39" i="321" s="1"/>
  <c r="C9" i="320"/>
  <c r="D9"/>
  <c r="E9"/>
  <c r="F9"/>
  <c r="G9"/>
  <c r="H9"/>
  <c r="I9"/>
  <c r="J9"/>
  <c r="K9"/>
  <c r="B10"/>
  <c r="B40" i="321" s="1"/>
  <c r="C10" i="320"/>
  <c r="D10"/>
  <c r="E10"/>
  <c r="F10"/>
  <c r="G10"/>
  <c r="H10"/>
  <c r="I10"/>
  <c r="J10"/>
  <c r="K10"/>
  <c r="B11"/>
  <c r="B41" i="321" s="1"/>
  <c r="C11" i="320"/>
  <c r="D11"/>
  <c r="E11"/>
  <c r="F11"/>
  <c r="G11"/>
  <c r="H11"/>
  <c r="I11"/>
  <c r="J11"/>
  <c r="K11"/>
  <c r="B12"/>
  <c r="B42" i="321" s="1"/>
  <c r="C12" i="320"/>
  <c r="C26" s="1"/>
  <c r="D12"/>
  <c r="D26" s="1"/>
  <c r="E12"/>
  <c r="E26" s="1"/>
  <c r="F12"/>
  <c r="F26" s="1"/>
  <c r="G12"/>
  <c r="G26" s="1"/>
  <c r="H12"/>
  <c r="H26" s="1"/>
  <c r="I12"/>
  <c r="I26" s="1"/>
  <c r="J12"/>
  <c r="J26" s="1"/>
  <c r="K12"/>
  <c r="K26" s="1"/>
  <c r="B13"/>
  <c r="B43" i="321" s="1"/>
  <c r="C13" i="320"/>
  <c r="D13"/>
  <c r="E13"/>
  <c r="F13"/>
  <c r="G13"/>
  <c r="H13"/>
  <c r="I13"/>
  <c r="J13"/>
  <c r="K13"/>
  <c r="B14"/>
  <c r="B44" i="321" s="1"/>
  <c r="C14" i="320"/>
  <c r="D14"/>
  <c r="E14"/>
  <c r="F14"/>
  <c r="G14"/>
  <c r="H14"/>
  <c r="I14"/>
  <c r="J14"/>
  <c r="K14"/>
  <c r="B15"/>
  <c r="B45" i="321" s="1"/>
  <c r="C15" i="320"/>
  <c r="D15"/>
  <c r="E15"/>
  <c r="F15"/>
  <c r="G15"/>
  <c r="H15"/>
  <c r="I15"/>
  <c r="J15"/>
  <c r="K15"/>
  <c r="B16"/>
  <c r="B46" i="321" s="1"/>
  <c r="C16" i="320"/>
  <c r="D16"/>
  <c r="E16"/>
  <c r="F16"/>
  <c r="G16"/>
  <c r="H16"/>
  <c r="I16"/>
  <c r="J16"/>
  <c r="K16"/>
  <c r="B17"/>
  <c r="B47" i="321" s="1"/>
  <c r="C17" i="320"/>
  <c r="D17"/>
  <c r="E17"/>
  <c r="F17"/>
  <c r="G17"/>
  <c r="H17"/>
  <c r="I17"/>
  <c r="J17"/>
  <c r="K17"/>
  <c r="B18"/>
  <c r="B48" i="321" s="1"/>
  <c r="C18" i="320"/>
  <c r="D18"/>
  <c r="E18"/>
  <c r="F18"/>
  <c r="G18"/>
  <c r="H18"/>
  <c r="I18"/>
  <c r="J18"/>
  <c r="K18"/>
  <c r="B19"/>
  <c r="B49" i="321" s="1"/>
  <c r="C19" i="320"/>
  <c r="C28" s="1"/>
  <c r="D19"/>
  <c r="D28" s="1"/>
  <c r="E19"/>
  <c r="E28" s="1"/>
  <c r="F19"/>
  <c r="F28" s="1"/>
  <c r="G19"/>
  <c r="G28" s="1"/>
  <c r="H19"/>
  <c r="H28" s="1"/>
  <c r="I19"/>
  <c r="I28" s="1"/>
  <c r="J19"/>
  <c r="K19"/>
  <c r="K28" s="1"/>
  <c r="B20"/>
  <c r="C20"/>
  <c r="C42" s="1"/>
  <c r="D20"/>
  <c r="D42" s="1"/>
  <c r="E20"/>
  <c r="E42" s="1"/>
  <c r="F20"/>
  <c r="F42" s="1"/>
  <c r="G20"/>
  <c r="G42" s="1"/>
  <c r="H20"/>
  <c r="H42" s="1"/>
  <c r="I20"/>
  <c r="I42" s="1"/>
  <c r="J20"/>
  <c r="J42" s="1"/>
  <c r="K20"/>
  <c r="K42" s="1"/>
  <c r="B21"/>
  <c r="B51" i="321" s="1"/>
  <c r="D51" s="1"/>
  <c r="C21" i="320"/>
  <c r="D21"/>
  <c r="E21"/>
  <c r="F21"/>
  <c r="G21"/>
  <c r="H21"/>
  <c r="I21"/>
  <c r="J21"/>
  <c r="K21"/>
  <c r="B22"/>
  <c r="B27" s="1"/>
  <c r="C22"/>
  <c r="C25" s="1"/>
  <c r="D22"/>
  <c r="D25" s="1"/>
  <c r="E22"/>
  <c r="E25" s="1"/>
  <c r="F22"/>
  <c r="F25" s="1"/>
  <c r="G22"/>
  <c r="G25" s="1"/>
  <c r="H22"/>
  <c r="H25" s="1"/>
  <c r="I22"/>
  <c r="I25" s="1"/>
  <c r="J22"/>
  <c r="J27" s="1"/>
  <c r="K22"/>
  <c r="K25" s="1"/>
  <c r="B25"/>
  <c r="J28"/>
  <c r="D27" l="1"/>
  <c r="B28"/>
  <c r="V16" i="363"/>
  <c r="AF15"/>
  <c r="K15" i="364" s="1"/>
  <c r="A15"/>
  <c r="H27" i="320"/>
  <c r="J25"/>
  <c r="F27"/>
  <c r="K27"/>
  <c r="I27"/>
  <c r="G27"/>
  <c r="E27"/>
  <c r="C27"/>
  <c r="B26"/>
  <c r="B35"/>
  <c r="B52" i="321"/>
  <c r="B42" i="320"/>
  <c r="B50" i="321"/>
  <c r="D50" s="1"/>
  <c r="B36" i="320"/>
  <c r="C52" i="321"/>
  <c r="B19" i="326"/>
  <c r="C49" i="321"/>
  <c r="D49" s="1"/>
  <c r="B18" i="326"/>
  <c r="C48" i="321"/>
  <c r="D48" s="1"/>
  <c r="B17" i="326"/>
  <c r="C47" i="321"/>
  <c r="D47" s="1"/>
  <c r="B16" i="326"/>
  <c r="C46" i="321"/>
  <c r="D46" s="1"/>
  <c r="B15" i="326"/>
  <c r="C45" i="321"/>
  <c r="D45" s="1"/>
  <c r="B14" i="326"/>
  <c r="C44" i="321"/>
  <c r="D44" s="1"/>
  <c r="B13" i="326"/>
  <c r="C43" i="321"/>
  <c r="D43" s="1"/>
  <c r="B12" i="326"/>
  <c r="C42" i="321"/>
  <c r="D42" s="1"/>
  <c r="B11" i="326"/>
  <c r="C41" i="321"/>
  <c r="D41" s="1"/>
  <c r="B10" i="326"/>
  <c r="C40" i="321"/>
  <c r="D40" s="1"/>
  <c r="B9" i="326"/>
  <c r="C39" i="321"/>
  <c r="D39" s="1"/>
  <c r="B8" i="326"/>
  <c r="C38" i="321"/>
  <c r="D38" s="1"/>
  <c r="B7" i="326"/>
  <c r="C37" i="321"/>
  <c r="D37" s="1"/>
  <c r="B6" i="326"/>
  <c r="C36" i="321"/>
  <c r="D36" s="1"/>
  <c r="B5" i="326"/>
  <c r="C35" i="321"/>
  <c r="D35" s="1"/>
  <c r="B4" i="326"/>
  <c r="C34" i="321"/>
  <c r="D34" s="1"/>
  <c r="J35" i="320"/>
  <c r="U32"/>
  <c r="H35"/>
  <c r="S32"/>
  <c r="F35"/>
  <c r="Q32"/>
  <c r="D35"/>
  <c r="O32"/>
  <c r="K35"/>
  <c r="V32"/>
  <c r="I35"/>
  <c r="T32"/>
  <c r="G35"/>
  <c r="R32"/>
  <c r="E35"/>
  <c r="P32"/>
  <c r="C35"/>
  <c r="N32"/>
  <c r="K21" i="323"/>
  <c r="K23" i="324"/>
  <c r="I21" i="323"/>
  <c r="G21"/>
  <c r="E21"/>
  <c r="D21"/>
  <c r="I23" i="324"/>
  <c r="G23"/>
  <c r="E23"/>
  <c r="C23"/>
  <c r="K20" i="326"/>
  <c r="K46" i="320" s="1"/>
  <c r="K43"/>
  <c r="I20" i="326"/>
  <c r="I46" i="320" s="1"/>
  <c r="I43"/>
  <c r="G20" i="326"/>
  <c r="G46" i="320" s="1"/>
  <c r="G43"/>
  <c r="E20" i="326"/>
  <c r="E46" i="320" s="1"/>
  <c r="E43"/>
  <c r="C20" i="326"/>
  <c r="C46" i="320" s="1"/>
  <c r="C43"/>
  <c r="C23" i="321"/>
  <c r="E23"/>
  <c r="G23"/>
  <c r="I23"/>
  <c r="K23"/>
  <c r="D23" i="322"/>
  <c r="F23"/>
  <c r="H23"/>
  <c r="J23"/>
  <c r="C21" i="323"/>
  <c r="J21"/>
  <c r="H21"/>
  <c r="F21"/>
  <c r="D23" i="324"/>
  <c r="F23"/>
  <c r="H23"/>
  <c r="J23"/>
  <c r="J20" i="326"/>
  <c r="J46" i="320" s="1"/>
  <c r="J43"/>
  <c r="H20" i="326"/>
  <c r="H46" i="320" s="1"/>
  <c r="H43"/>
  <c r="F20" i="326"/>
  <c r="F46" i="320" s="1"/>
  <c r="F43"/>
  <c r="D20" i="326"/>
  <c r="D46" i="320" s="1"/>
  <c r="D43"/>
  <c r="B20" i="326"/>
  <c r="B43" i="320"/>
  <c r="D23" i="321"/>
  <c r="F23"/>
  <c r="H23"/>
  <c r="J23"/>
  <c r="C23" i="322"/>
  <c r="E23"/>
  <c r="G23"/>
  <c r="I23"/>
  <c r="K23"/>
  <c r="G23" i="326"/>
  <c r="A178" i="168"/>
  <c r="A177"/>
  <c r="A176"/>
  <c r="A91"/>
  <c r="V17" i="363" l="1"/>
  <c r="AF16"/>
  <c r="K16" i="364" s="1"/>
  <c r="A16"/>
  <c r="B46" i="320"/>
  <c r="B23" i="326"/>
  <c r="D23"/>
  <c r="H23"/>
  <c r="F23"/>
  <c r="J23"/>
  <c r="C23"/>
  <c r="K23"/>
  <c r="D25"/>
  <c r="F25"/>
  <c r="H25"/>
  <c r="J25"/>
  <c r="E21"/>
  <c r="B25"/>
  <c r="D21"/>
  <c r="E23"/>
  <c r="I23"/>
  <c r="H21"/>
  <c r="I21"/>
  <c r="B24"/>
  <c r="B26"/>
  <c r="D52" i="321"/>
  <c r="C25" i="326"/>
  <c r="E25"/>
  <c r="G25"/>
  <c r="I25"/>
  <c r="K25"/>
  <c r="J21"/>
  <c r="F21"/>
  <c r="K21"/>
  <c r="G21"/>
  <c r="C21"/>
  <c r="J123" i="309"/>
  <c r="D123"/>
  <c r="C123"/>
  <c r="B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D73"/>
  <c r="C73"/>
  <c r="B73"/>
  <c r="T4"/>
  <c r="S4"/>
  <c r="R4"/>
  <c r="P4"/>
  <c r="O4"/>
  <c r="N4"/>
  <c r="A67" i="168"/>
  <c r="A66"/>
  <c r="A44"/>
  <c r="P4" i="305"/>
  <c r="O4"/>
  <c r="N4"/>
  <c r="S4"/>
  <c r="T4"/>
  <c r="R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D73"/>
  <c r="C73"/>
  <c r="B73"/>
  <c r="C123"/>
  <c r="A126" i="104"/>
  <c r="A125"/>
  <c r="A124"/>
  <c r="A123"/>
  <c r="A122"/>
  <c r="A121"/>
  <c r="A120"/>
  <c r="A126" i="100"/>
  <c r="A125"/>
  <c r="A126" i="97"/>
  <c r="A125"/>
  <c r="A124" i="100"/>
  <c r="A123"/>
  <c r="A122"/>
  <c r="A121"/>
  <c r="A120"/>
  <c r="A123" i="97"/>
  <c r="A124"/>
  <c r="V18" i="363" l="1"/>
  <c r="AF17"/>
  <c r="K17" i="364" s="1"/>
  <c r="A17"/>
  <c r="B123" i="305"/>
  <c r="D123"/>
  <c r="B4" i="99"/>
  <c r="L33" i="293"/>
  <c r="M33"/>
  <c r="N33"/>
  <c r="L34"/>
  <c r="M34"/>
  <c r="N34"/>
  <c r="L35"/>
  <c r="M35"/>
  <c r="N35"/>
  <c r="L36"/>
  <c r="M36"/>
  <c r="N36"/>
  <c r="L37"/>
  <c r="M37"/>
  <c r="N37"/>
  <c r="L38"/>
  <c r="M38"/>
  <c r="N38"/>
  <c r="L39"/>
  <c r="M39"/>
  <c r="N39"/>
  <c r="L40"/>
  <c r="M40"/>
  <c r="N40"/>
  <c r="L41"/>
  <c r="M41"/>
  <c r="N41"/>
  <c r="L42"/>
  <c r="M42"/>
  <c r="N42"/>
  <c r="L43"/>
  <c r="M43"/>
  <c r="N43"/>
  <c r="L44"/>
  <c r="M44"/>
  <c r="N44"/>
  <c r="L45"/>
  <c r="M45"/>
  <c r="N45"/>
  <c r="L46"/>
  <c r="M46"/>
  <c r="N46"/>
  <c r="L47"/>
  <c r="M47"/>
  <c r="N47"/>
  <c r="L48"/>
  <c r="M48"/>
  <c r="N48"/>
  <c r="L49"/>
  <c r="M49"/>
  <c r="N49"/>
  <c r="N32"/>
  <c r="M32"/>
  <c r="L32"/>
  <c r="C38"/>
  <c r="D38"/>
  <c r="C39"/>
  <c r="D39"/>
  <c r="C40"/>
  <c r="D40"/>
  <c r="C41"/>
  <c r="D41"/>
  <c r="C42"/>
  <c r="D42"/>
  <c r="C43"/>
  <c r="D43"/>
  <c r="C44"/>
  <c r="D44"/>
  <c r="C45"/>
  <c r="D45"/>
  <c r="C46"/>
  <c r="D46"/>
  <c r="C47"/>
  <c r="D47"/>
  <c r="C48"/>
  <c r="D48"/>
  <c r="C49"/>
  <c r="D49"/>
  <c r="C32"/>
  <c r="D32"/>
  <c r="C33"/>
  <c r="D33"/>
  <c r="C34"/>
  <c r="D34"/>
  <c r="C35"/>
  <c r="D35"/>
  <c r="C36"/>
  <c r="D36"/>
  <c r="C37"/>
  <c r="D37"/>
  <c r="C22"/>
  <c r="D22"/>
  <c r="C23"/>
  <c r="D23"/>
  <c r="C24"/>
  <c r="D24"/>
  <c r="C25"/>
  <c r="D25"/>
  <c r="C26"/>
  <c r="D26"/>
  <c r="C27"/>
  <c r="D27"/>
  <c r="C28"/>
  <c r="D28"/>
  <c r="C29"/>
  <c r="D29"/>
  <c r="C30"/>
  <c r="D30"/>
  <c r="C31"/>
  <c r="D31"/>
  <c r="C4"/>
  <c r="D4"/>
  <c r="C5"/>
  <c r="D5"/>
  <c r="C6"/>
  <c r="D6"/>
  <c r="C7"/>
  <c r="D7"/>
  <c r="C8"/>
  <c r="D8"/>
  <c r="C9"/>
  <c r="D9"/>
  <c r="C10"/>
  <c r="D10"/>
  <c r="C11"/>
  <c r="D11"/>
  <c r="C12"/>
  <c r="D12"/>
  <c r="C13"/>
  <c r="D13"/>
  <c r="C14"/>
  <c r="D14"/>
  <c r="C15"/>
  <c r="D15"/>
  <c r="C16"/>
  <c r="D16"/>
  <c r="C17"/>
  <c r="D17"/>
  <c r="C18"/>
  <c r="D18"/>
  <c r="C19"/>
  <c r="D19"/>
  <c r="C20"/>
  <c r="D20"/>
  <c r="C21"/>
  <c r="D21"/>
  <c r="D3"/>
  <c r="C3"/>
  <c r="A3"/>
  <c r="D7" i="108"/>
  <c r="C7"/>
  <c r="C67" i="47"/>
  <c r="G104" i="24"/>
  <c r="E104"/>
  <c r="M104"/>
  <c r="L104"/>
  <c r="K104"/>
  <c r="N104"/>
  <c r="I104"/>
  <c r="J104"/>
  <c r="H104"/>
  <c r="F104"/>
  <c r="D105"/>
  <c r="D106"/>
  <c r="AB6" i="93"/>
  <c r="AE7"/>
  <c r="AB4"/>
  <c r="AC4"/>
  <c r="AD4"/>
  <c r="AE4"/>
  <c r="AB5"/>
  <c r="AC5"/>
  <c r="AD5"/>
  <c r="AE5"/>
  <c r="AC6"/>
  <c r="AD6"/>
  <c r="AE6"/>
  <c r="AB7"/>
  <c r="AC7"/>
  <c r="AD7"/>
  <c r="AB8"/>
  <c r="AC8"/>
  <c r="AD8"/>
  <c r="AE8"/>
  <c r="AB9"/>
  <c r="AC9"/>
  <c r="AD9"/>
  <c r="AE9"/>
  <c r="AB10"/>
  <c r="AC10"/>
  <c r="AD10"/>
  <c r="AE10"/>
  <c r="AB11"/>
  <c r="AC11"/>
  <c r="AD11"/>
  <c r="AE11"/>
  <c r="AB12"/>
  <c r="AC12"/>
  <c r="AD12"/>
  <c r="AE12"/>
  <c r="AB13"/>
  <c r="AC13"/>
  <c r="AD13"/>
  <c r="AE13"/>
  <c r="AB14"/>
  <c r="AC14"/>
  <c r="AD14"/>
  <c r="AE14"/>
  <c r="AB15"/>
  <c r="AC15"/>
  <c r="AD15"/>
  <c r="AE15"/>
  <c r="AB16"/>
  <c r="AC16"/>
  <c r="AD16"/>
  <c r="AE16"/>
  <c r="AB17"/>
  <c r="AC17"/>
  <c r="AD17"/>
  <c r="AE17"/>
  <c r="AB18"/>
  <c r="AC18"/>
  <c r="AD18"/>
  <c r="AE18"/>
  <c r="AB19"/>
  <c r="AC19"/>
  <c r="AD19"/>
  <c r="AE19"/>
  <c r="AB20"/>
  <c r="AC20"/>
  <c r="AD20"/>
  <c r="AE20"/>
  <c r="AB21"/>
  <c r="AC21"/>
  <c r="AD21"/>
  <c r="AE21"/>
  <c r="AB22"/>
  <c r="AC22"/>
  <c r="AD22"/>
  <c r="AE22"/>
  <c r="AA22"/>
  <c r="AA21"/>
  <c r="AA20"/>
  <c r="AA19"/>
  <c r="AA18"/>
  <c r="AA17"/>
  <c r="AA16"/>
  <c r="AA15"/>
  <c r="AA14"/>
  <c r="AA13"/>
  <c r="AA12"/>
  <c r="AA11"/>
  <c r="AA10"/>
  <c r="AA9"/>
  <c r="AA8"/>
  <c r="AA7"/>
  <c r="AA6"/>
  <c r="AA5"/>
  <c r="AA4"/>
  <c r="Z22"/>
  <c r="Z21"/>
  <c r="Z20"/>
  <c r="Z19"/>
  <c r="Z18"/>
  <c r="Z17"/>
  <c r="Z16"/>
  <c r="Z15"/>
  <c r="Z14"/>
  <c r="Z13"/>
  <c r="Z12"/>
  <c r="Z11"/>
  <c r="Z10"/>
  <c r="Z9"/>
  <c r="Z8"/>
  <c r="Z7"/>
  <c r="Z6"/>
  <c r="Z5"/>
  <c r="Z4"/>
  <c r="R19" i="91"/>
  <c r="V6"/>
  <c r="V7"/>
  <c r="V8"/>
  <c r="V9"/>
  <c r="V10"/>
  <c r="V11"/>
  <c r="V12"/>
  <c r="V13"/>
  <c r="V14"/>
  <c r="V15"/>
  <c r="V16"/>
  <c r="V17"/>
  <c r="V18"/>
  <c r="V19"/>
  <c r="V5"/>
  <c r="G19"/>
  <c r="N53" i="293" l="1"/>
  <c r="L53"/>
  <c r="M53"/>
  <c r="V19" i="363"/>
  <c r="AF18"/>
  <c r="K18" i="364" s="1"/>
  <c r="A18"/>
  <c r="P7" i="108"/>
  <c r="R34" i="265"/>
  <c r="O34"/>
  <c r="P34"/>
  <c r="Q34"/>
  <c r="L34"/>
  <c r="M34"/>
  <c r="N34"/>
  <c r="K34"/>
  <c r="A54" i="168"/>
  <c r="H86" i="265"/>
  <c r="G86"/>
  <c r="H85"/>
  <c r="G85"/>
  <c r="H84"/>
  <c r="G84"/>
  <c r="Q117" i="104"/>
  <c r="B45" i="56"/>
  <c r="B46"/>
  <c r="V20" i="363" l="1"/>
  <c r="AF19"/>
  <c r="K19" i="364" s="1"/>
  <c r="A19"/>
  <c r="H79" i="265"/>
  <c r="G79"/>
  <c r="H78"/>
  <c r="G78"/>
  <c r="H77"/>
  <c r="G77"/>
  <c r="H71"/>
  <c r="G71"/>
  <c r="H70"/>
  <c r="G70"/>
  <c r="H69"/>
  <c r="G69"/>
  <c r="H63"/>
  <c r="G63"/>
  <c r="H62"/>
  <c r="G62"/>
  <c r="H61"/>
  <c r="G61"/>
  <c r="H54"/>
  <c r="G54"/>
  <c r="H53"/>
  <c r="G53"/>
  <c r="H52"/>
  <c r="G52"/>
  <c r="H46"/>
  <c r="G46"/>
  <c r="H45"/>
  <c r="G45"/>
  <c r="H44"/>
  <c r="G44"/>
  <c r="H38"/>
  <c r="G38"/>
  <c r="H37"/>
  <c r="G37"/>
  <c r="H36"/>
  <c r="G36"/>
  <c r="H29"/>
  <c r="G29"/>
  <c r="H28"/>
  <c r="G28"/>
  <c r="H27"/>
  <c r="G27"/>
  <c r="H26"/>
  <c r="G26"/>
  <c r="H25"/>
  <c r="G25"/>
  <c r="H19"/>
  <c r="G19"/>
  <c r="H18"/>
  <c r="G18"/>
  <c r="H17"/>
  <c r="G17"/>
  <c r="H16"/>
  <c r="G16"/>
  <c r="H15"/>
  <c r="G15"/>
  <c r="H9"/>
  <c r="G9"/>
  <c r="H8"/>
  <c r="G8"/>
  <c r="H7"/>
  <c r="G7"/>
  <c r="H6"/>
  <c r="G6"/>
  <c r="H5"/>
  <c r="G5"/>
  <c r="B55" i="264"/>
  <c r="B54"/>
  <c r="A4"/>
  <c r="K2"/>
  <c r="J2"/>
  <c r="I2"/>
  <c r="H2"/>
  <c r="G2"/>
  <c r="F2"/>
  <c r="E2"/>
  <c r="D2"/>
  <c r="C2"/>
  <c r="B2"/>
  <c r="AI4" i="53"/>
  <c r="AI5"/>
  <c r="AI6"/>
  <c r="AI7"/>
  <c r="AI8"/>
  <c r="AI9"/>
  <c r="AI10"/>
  <c r="AI11"/>
  <c r="AI12"/>
  <c r="AI13"/>
  <c r="AI14"/>
  <c r="AI15"/>
  <c r="AI16"/>
  <c r="AI17"/>
  <c r="AI18"/>
  <c r="AI19"/>
  <c r="AI20"/>
  <c r="AI21"/>
  <c r="AI22"/>
  <c r="AI23"/>
  <c r="AI24"/>
  <c r="AI25"/>
  <c r="AI26"/>
  <c r="AI27"/>
  <c r="AI28"/>
  <c r="AI29"/>
  <c r="AI30"/>
  <c r="AI31"/>
  <c r="AI32"/>
  <c r="AI33"/>
  <c r="AI34"/>
  <c r="AI35"/>
  <c r="AI36"/>
  <c r="AI37"/>
  <c r="AI38"/>
  <c r="AI39"/>
  <c r="AI40"/>
  <c r="AI41"/>
  <c r="AI42"/>
  <c r="AI43"/>
  <c r="AI44"/>
  <c r="AI45"/>
  <c r="AI46"/>
  <c r="AI47"/>
  <c r="AI48"/>
  <c r="AI49"/>
  <c r="AI50"/>
  <c r="AI51"/>
  <c r="AI52"/>
  <c r="AI53"/>
  <c r="AI3"/>
  <c r="V21" i="363" l="1"/>
  <c r="AF20"/>
  <c r="K20" i="364" s="1"/>
  <c r="A20"/>
  <c r="A5" i="264"/>
  <c r="A6" s="1"/>
  <c r="A7" s="1"/>
  <c r="A8" s="1"/>
  <c r="A9" s="1"/>
  <c r="A10" s="1"/>
  <c r="A11" s="1"/>
  <c r="A12" s="1"/>
  <c r="A13" s="1"/>
  <c r="A14" s="1"/>
  <c r="A15" s="1"/>
  <c r="A16" s="1"/>
  <c r="A17" s="1"/>
  <c r="A18" s="1"/>
  <c r="A19" s="1"/>
  <c r="A20" s="1"/>
  <c r="A21" s="1"/>
  <c r="A22" s="1"/>
  <c r="A23" s="1"/>
  <c r="A24" s="1"/>
  <c r="A25" s="1"/>
  <c r="A26" s="1"/>
  <c r="A27" s="1"/>
  <c r="A28" s="1"/>
  <c r="A29" s="1"/>
  <c r="A30" s="1"/>
  <c r="A31" s="1"/>
  <c r="L57" i="35"/>
  <c r="L58"/>
  <c r="L59"/>
  <c r="L61"/>
  <c r="L60"/>
  <c r="A81" i="24"/>
  <c r="A82"/>
  <c r="A83"/>
  <c r="V22" i="363" l="1"/>
  <c r="AF21"/>
  <c r="K21" i="364" s="1"/>
  <c r="A21"/>
  <c r="O32" i="123"/>
  <c r="O33"/>
  <c r="O34"/>
  <c r="O35"/>
  <c r="O36"/>
  <c r="O37"/>
  <c r="O38"/>
  <c r="O39"/>
  <c r="O40"/>
  <c r="O41"/>
  <c r="O31"/>
  <c r="K42"/>
  <c r="L42"/>
  <c r="M42"/>
  <c r="N42"/>
  <c r="J42"/>
  <c r="P32"/>
  <c r="P33"/>
  <c r="P37"/>
  <c r="P38"/>
  <c r="P39"/>
  <c r="U31"/>
  <c r="U32"/>
  <c r="U33"/>
  <c r="U34"/>
  <c r="U35"/>
  <c r="U36"/>
  <c r="U37"/>
  <c r="U38"/>
  <c r="U39"/>
  <c r="U40"/>
  <c r="U41"/>
  <c r="T31"/>
  <c r="S31"/>
  <c r="Q31"/>
  <c r="S32"/>
  <c r="T32"/>
  <c r="S33"/>
  <c r="T33"/>
  <c r="S34"/>
  <c r="T34"/>
  <c r="S35"/>
  <c r="T35"/>
  <c r="S36"/>
  <c r="T36"/>
  <c r="S37"/>
  <c r="T37"/>
  <c r="S38"/>
  <c r="T38"/>
  <c r="S39"/>
  <c r="T39"/>
  <c r="S40"/>
  <c r="T40"/>
  <c r="S41"/>
  <c r="T41"/>
  <c r="R33"/>
  <c r="R31"/>
  <c r="R32"/>
  <c r="R34"/>
  <c r="R35"/>
  <c r="R36"/>
  <c r="R37"/>
  <c r="R38"/>
  <c r="R39"/>
  <c r="R40"/>
  <c r="R41"/>
  <c r="Q32"/>
  <c r="Q33"/>
  <c r="Q34"/>
  <c r="Q35"/>
  <c r="Q36"/>
  <c r="Q37"/>
  <c r="Q38"/>
  <c r="Q39"/>
  <c r="Q40"/>
  <c r="Q41"/>
  <c r="J44"/>
  <c r="K44"/>
  <c r="L44"/>
  <c r="M44"/>
  <c r="N44"/>
  <c r="J45"/>
  <c r="K45"/>
  <c r="L45"/>
  <c r="M45"/>
  <c r="N45"/>
  <c r="J46"/>
  <c r="K46"/>
  <c r="L46"/>
  <c r="M46"/>
  <c r="N46"/>
  <c r="J47"/>
  <c r="K47"/>
  <c r="L47"/>
  <c r="M47"/>
  <c r="N47"/>
  <c r="J48"/>
  <c r="K48"/>
  <c r="L48"/>
  <c r="M48"/>
  <c r="N48"/>
  <c r="L49"/>
  <c r="M49"/>
  <c r="N49"/>
  <c r="J50"/>
  <c r="K50"/>
  <c r="L50"/>
  <c r="M50"/>
  <c r="N50"/>
  <c r="J51"/>
  <c r="K51"/>
  <c r="L51"/>
  <c r="M51"/>
  <c r="N51"/>
  <c r="J52"/>
  <c r="K52"/>
  <c r="L52"/>
  <c r="M52"/>
  <c r="N52"/>
  <c r="J53"/>
  <c r="K53"/>
  <c r="L53"/>
  <c r="M53"/>
  <c r="N53"/>
  <c r="K43"/>
  <c r="L43"/>
  <c r="M43"/>
  <c r="N43"/>
  <c r="J43"/>
  <c r="K16"/>
  <c r="L16"/>
  <c r="M16"/>
  <c r="K23"/>
  <c r="J16"/>
  <c r="J23"/>
  <c r="I27"/>
  <c r="I26"/>
  <c r="I25"/>
  <c r="I24"/>
  <c r="I23"/>
  <c r="I22"/>
  <c r="I21"/>
  <c r="I20"/>
  <c r="I19"/>
  <c r="I18"/>
  <c r="I17"/>
  <c r="E23" i="238"/>
  <c r="V23" i="363" l="1"/>
  <c r="AF22"/>
  <c r="K22" i="364" s="1"/>
  <c r="A22"/>
  <c r="O23" i="123"/>
  <c r="V40"/>
  <c r="V38"/>
  <c r="V36"/>
  <c r="V34"/>
  <c r="V32"/>
  <c r="V31"/>
  <c r="V41"/>
  <c r="V39"/>
  <c r="V37"/>
  <c r="V35"/>
  <c r="V33"/>
  <c r="C4" i="237"/>
  <c r="C5"/>
  <c r="C6"/>
  <c r="C7"/>
  <c r="C8"/>
  <c r="C9"/>
  <c r="C10"/>
  <c r="C11"/>
  <c r="C12"/>
  <c r="C13"/>
  <c r="C14"/>
  <c r="C15"/>
  <c r="C16"/>
  <c r="C17"/>
  <c r="C18"/>
  <c r="C19"/>
  <c r="C20"/>
  <c r="C21"/>
  <c r="C22"/>
  <c r="C23"/>
  <c r="C24"/>
  <c r="C25"/>
  <c r="C26"/>
  <c r="C27"/>
  <c r="C28"/>
  <c r="C29"/>
  <c r="C30"/>
  <c r="C31"/>
  <c r="C32"/>
  <c r="C33"/>
  <c r="C34"/>
  <c r="C44" s="1"/>
  <c r="C35"/>
  <c r="C36"/>
  <c r="C37"/>
  <c r="C38"/>
  <c r="C42" s="1"/>
  <c r="C39"/>
  <c r="B42"/>
  <c r="D42"/>
  <c r="F42"/>
  <c r="G42"/>
  <c r="B43"/>
  <c r="D43"/>
  <c r="F43"/>
  <c r="B44"/>
  <c r="D44"/>
  <c r="F44"/>
  <c r="B45"/>
  <c r="D45"/>
  <c r="F45"/>
  <c r="C4" i="236"/>
  <c r="H4" s="1"/>
  <c r="I3" i="238" s="1"/>
  <c r="E4" i="236"/>
  <c r="A5"/>
  <c r="A6" s="1"/>
  <c r="A7" s="1"/>
  <c r="C5"/>
  <c r="H5" s="1"/>
  <c r="E5"/>
  <c r="C6"/>
  <c r="H6" s="1"/>
  <c r="E6"/>
  <c r="C7"/>
  <c r="H7" s="1"/>
  <c r="E7"/>
  <c r="C8"/>
  <c r="H8" s="1"/>
  <c r="E8"/>
  <c r="C9"/>
  <c r="H9" s="1"/>
  <c r="E9"/>
  <c r="C10"/>
  <c r="H10" s="1"/>
  <c r="E10"/>
  <c r="C11"/>
  <c r="H11" s="1"/>
  <c r="E11"/>
  <c r="C12"/>
  <c r="H12" s="1"/>
  <c r="E12"/>
  <c r="C13"/>
  <c r="H13" s="1"/>
  <c r="E13"/>
  <c r="C14"/>
  <c r="H14" s="1"/>
  <c r="I4" i="238" s="1"/>
  <c r="E14" i="236"/>
  <c r="C15"/>
  <c r="H15" s="1"/>
  <c r="E15"/>
  <c r="C16"/>
  <c r="H16" s="1"/>
  <c r="E16"/>
  <c r="C17"/>
  <c r="H17" s="1"/>
  <c r="E17"/>
  <c r="C18"/>
  <c r="H18" s="1"/>
  <c r="E18"/>
  <c r="C19"/>
  <c r="H19" s="1"/>
  <c r="E19"/>
  <c r="C20"/>
  <c r="H20" s="1"/>
  <c r="E20"/>
  <c r="C21"/>
  <c r="H21" s="1"/>
  <c r="E21"/>
  <c r="C22"/>
  <c r="H22" s="1"/>
  <c r="E22"/>
  <c r="C23"/>
  <c r="H23" s="1"/>
  <c r="E23"/>
  <c r="C24"/>
  <c r="H24" s="1"/>
  <c r="I5" i="238" s="1"/>
  <c r="E24" i="236"/>
  <c r="C25"/>
  <c r="H25" s="1"/>
  <c r="E25"/>
  <c r="C26"/>
  <c r="H26" s="1"/>
  <c r="E26"/>
  <c r="C27"/>
  <c r="H27" s="1"/>
  <c r="E27"/>
  <c r="C28"/>
  <c r="H28" s="1"/>
  <c r="E28"/>
  <c r="C29"/>
  <c r="H29" s="1"/>
  <c r="E29"/>
  <c r="C30"/>
  <c r="H30" s="1"/>
  <c r="E30"/>
  <c r="C31"/>
  <c r="H31" s="1"/>
  <c r="E31"/>
  <c r="C32"/>
  <c r="H32" s="1"/>
  <c r="E32"/>
  <c r="C33"/>
  <c r="H33" s="1"/>
  <c r="E33"/>
  <c r="C34"/>
  <c r="H34" s="1"/>
  <c r="I6" i="238" s="1"/>
  <c r="E34" i="236"/>
  <c r="C35"/>
  <c r="H35" s="1"/>
  <c r="E35"/>
  <c r="C36"/>
  <c r="H36" s="1"/>
  <c r="E36"/>
  <c r="C37"/>
  <c r="H37" s="1"/>
  <c r="E37"/>
  <c r="C38"/>
  <c r="H38" s="1"/>
  <c r="I7" i="238" s="1"/>
  <c r="E38" i="236"/>
  <c r="C39"/>
  <c r="E39"/>
  <c r="C4" i="235"/>
  <c r="C5"/>
  <c r="C6"/>
  <c r="C7"/>
  <c r="C8"/>
  <c r="C9"/>
  <c r="C10"/>
  <c r="C11"/>
  <c r="C12"/>
  <c r="C13"/>
  <c r="C14"/>
  <c r="C15"/>
  <c r="C16"/>
  <c r="C17"/>
  <c r="C18"/>
  <c r="C19"/>
  <c r="C20"/>
  <c r="C21"/>
  <c r="C22"/>
  <c r="C23"/>
  <c r="C24"/>
  <c r="C25"/>
  <c r="C26"/>
  <c r="C27"/>
  <c r="C28"/>
  <c r="C29"/>
  <c r="C30"/>
  <c r="C31"/>
  <c r="C32"/>
  <c r="C33"/>
  <c r="C34"/>
  <c r="C35"/>
  <c r="C36"/>
  <c r="C37"/>
  <c r="C38"/>
  <c r="C42" s="1"/>
  <c r="C39"/>
  <c r="B42"/>
  <c r="D42"/>
  <c r="F42"/>
  <c r="G42"/>
  <c r="B43"/>
  <c r="D43"/>
  <c r="F43"/>
  <c r="B44"/>
  <c r="C44"/>
  <c r="D44"/>
  <c r="F44"/>
  <c r="B45"/>
  <c r="D45"/>
  <c r="F45"/>
  <c r="C4" i="234"/>
  <c r="H4" s="1"/>
  <c r="H3" i="238" s="1"/>
  <c r="E4" i="234"/>
  <c r="A5"/>
  <c r="C5"/>
  <c r="H5" s="1"/>
  <c r="E5"/>
  <c r="C6"/>
  <c r="H6" s="1"/>
  <c r="E6"/>
  <c r="C7"/>
  <c r="H7" s="1"/>
  <c r="E7"/>
  <c r="C8"/>
  <c r="H8" s="1"/>
  <c r="E8"/>
  <c r="C9"/>
  <c r="H9" s="1"/>
  <c r="E9"/>
  <c r="C10"/>
  <c r="H10" s="1"/>
  <c r="E10"/>
  <c r="C11"/>
  <c r="H11" s="1"/>
  <c r="E11"/>
  <c r="C12"/>
  <c r="H12" s="1"/>
  <c r="E12"/>
  <c r="C13"/>
  <c r="H13" s="1"/>
  <c r="E13"/>
  <c r="C14"/>
  <c r="H14" s="1"/>
  <c r="H4" i="238" s="1"/>
  <c r="E14" i="234"/>
  <c r="C15"/>
  <c r="H15" s="1"/>
  <c r="E15"/>
  <c r="C16"/>
  <c r="H16" s="1"/>
  <c r="E16"/>
  <c r="C17"/>
  <c r="H17" s="1"/>
  <c r="E17"/>
  <c r="C18"/>
  <c r="H18" s="1"/>
  <c r="E18"/>
  <c r="C19"/>
  <c r="H19" s="1"/>
  <c r="E19"/>
  <c r="C20"/>
  <c r="H20" s="1"/>
  <c r="E20"/>
  <c r="C21"/>
  <c r="H21" s="1"/>
  <c r="E21"/>
  <c r="C22"/>
  <c r="H22" s="1"/>
  <c r="E22"/>
  <c r="C23"/>
  <c r="H23" s="1"/>
  <c r="E23"/>
  <c r="C24"/>
  <c r="H24" s="1"/>
  <c r="H5" i="238" s="1"/>
  <c r="E24" i="234"/>
  <c r="C25"/>
  <c r="H25" s="1"/>
  <c r="E25"/>
  <c r="C26"/>
  <c r="H26" s="1"/>
  <c r="E26"/>
  <c r="C27"/>
  <c r="H27" s="1"/>
  <c r="E27"/>
  <c r="C28"/>
  <c r="H28" s="1"/>
  <c r="E28"/>
  <c r="C29"/>
  <c r="H29" s="1"/>
  <c r="E29"/>
  <c r="C30"/>
  <c r="H30" s="1"/>
  <c r="E30"/>
  <c r="C31"/>
  <c r="H31" s="1"/>
  <c r="E31"/>
  <c r="C32"/>
  <c r="H32" s="1"/>
  <c r="E32"/>
  <c r="C33"/>
  <c r="H33" s="1"/>
  <c r="E33"/>
  <c r="C34"/>
  <c r="H34" s="1"/>
  <c r="H6" i="238" s="1"/>
  <c r="E34" i="234"/>
  <c r="C35"/>
  <c r="H35" s="1"/>
  <c r="E35"/>
  <c r="C36"/>
  <c r="H36" s="1"/>
  <c r="E36"/>
  <c r="C37"/>
  <c r="H37" s="1"/>
  <c r="E37"/>
  <c r="C38"/>
  <c r="H38" s="1"/>
  <c r="H7" i="238" s="1"/>
  <c r="E38" i="234"/>
  <c r="C39"/>
  <c r="E39"/>
  <c r="C4" i="233"/>
  <c r="C5"/>
  <c r="C6"/>
  <c r="C7"/>
  <c r="C8"/>
  <c r="C9"/>
  <c r="C10"/>
  <c r="C11"/>
  <c r="C12"/>
  <c r="C13"/>
  <c r="C14"/>
  <c r="C15"/>
  <c r="C16"/>
  <c r="C17"/>
  <c r="C18"/>
  <c r="C19"/>
  <c r="C20"/>
  <c r="C21"/>
  <c r="C22"/>
  <c r="C23"/>
  <c r="C24"/>
  <c r="C25"/>
  <c r="C26"/>
  <c r="C27"/>
  <c r="C28"/>
  <c r="C29"/>
  <c r="C30"/>
  <c r="C31"/>
  <c r="C32"/>
  <c r="C33"/>
  <c r="C34"/>
  <c r="C35"/>
  <c r="C36"/>
  <c r="C37"/>
  <c r="C38"/>
  <c r="C42" s="1"/>
  <c r="C39"/>
  <c r="B42"/>
  <c r="D42"/>
  <c r="F42"/>
  <c r="G42"/>
  <c r="B43"/>
  <c r="D43"/>
  <c r="F43"/>
  <c r="B44"/>
  <c r="C44"/>
  <c r="D44"/>
  <c r="F44"/>
  <c r="B45"/>
  <c r="D45"/>
  <c r="F45"/>
  <c r="C4" i="232"/>
  <c r="H4" s="1"/>
  <c r="B3" i="238" s="1"/>
  <c r="E4" i="232"/>
  <c r="A5"/>
  <c r="C5"/>
  <c r="H5" s="1"/>
  <c r="E5"/>
  <c r="C6"/>
  <c r="H6" s="1"/>
  <c r="E6"/>
  <c r="C7"/>
  <c r="H7" s="1"/>
  <c r="E7"/>
  <c r="C8"/>
  <c r="H8" s="1"/>
  <c r="E8"/>
  <c r="C9"/>
  <c r="H9" s="1"/>
  <c r="E9"/>
  <c r="C10"/>
  <c r="H10" s="1"/>
  <c r="E10"/>
  <c r="C11"/>
  <c r="H11" s="1"/>
  <c r="E11"/>
  <c r="C12"/>
  <c r="H12" s="1"/>
  <c r="E12"/>
  <c r="C13"/>
  <c r="H13" s="1"/>
  <c r="E13"/>
  <c r="C14"/>
  <c r="H14" s="1"/>
  <c r="B4" i="238" s="1"/>
  <c r="E14" i="232"/>
  <c r="C15"/>
  <c r="H15" s="1"/>
  <c r="E15"/>
  <c r="C16"/>
  <c r="H16" s="1"/>
  <c r="E16"/>
  <c r="C17"/>
  <c r="H17" s="1"/>
  <c r="E17"/>
  <c r="C18"/>
  <c r="H18" s="1"/>
  <c r="E18"/>
  <c r="C19"/>
  <c r="H19" s="1"/>
  <c r="E19"/>
  <c r="C20"/>
  <c r="H20" s="1"/>
  <c r="E20"/>
  <c r="C21"/>
  <c r="H21" s="1"/>
  <c r="E21"/>
  <c r="C22"/>
  <c r="H22" s="1"/>
  <c r="E22"/>
  <c r="C23"/>
  <c r="H23" s="1"/>
  <c r="E23"/>
  <c r="C24"/>
  <c r="H24" s="1"/>
  <c r="B5" i="238" s="1"/>
  <c r="E24" i="232"/>
  <c r="C25"/>
  <c r="H25" s="1"/>
  <c r="E25"/>
  <c r="C26"/>
  <c r="H26" s="1"/>
  <c r="E26"/>
  <c r="C27"/>
  <c r="H27" s="1"/>
  <c r="E27"/>
  <c r="C28"/>
  <c r="H28" s="1"/>
  <c r="E28"/>
  <c r="C29"/>
  <c r="H29" s="1"/>
  <c r="E29"/>
  <c r="C30"/>
  <c r="H30" s="1"/>
  <c r="E30"/>
  <c r="C31"/>
  <c r="H31" s="1"/>
  <c r="E31"/>
  <c r="C32"/>
  <c r="H32" s="1"/>
  <c r="E32"/>
  <c r="C33"/>
  <c r="H33" s="1"/>
  <c r="E33"/>
  <c r="C34"/>
  <c r="H34" s="1"/>
  <c r="B6" i="238" s="1"/>
  <c r="E34" i="232"/>
  <c r="C35"/>
  <c r="H35" s="1"/>
  <c r="E35"/>
  <c r="C36"/>
  <c r="H36" s="1"/>
  <c r="E36"/>
  <c r="C37"/>
  <c r="H37" s="1"/>
  <c r="E37"/>
  <c r="C38"/>
  <c r="H38" s="1"/>
  <c r="B7" i="238" s="1"/>
  <c r="E38" i="232"/>
  <c r="C39"/>
  <c r="E39"/>
  <c r="C4" i="231"/>
  <c r="C5"/>
  <c r="C6"/>
  <c r="C7"/>
  <c r="C8"/>
  <c r="C9"/>
  <c r="C10"/>
  <c r="C11"/>
  <c r="C12"/>
  <c r="C13"/>
  <c r="C14"/>
  <c r="C15"/>
  <c r="C16"/>
  <c r="C17"/>
  <c r="C18"/>
  <c r="C19"/>
  <c r="C20"/>
  <c r="C21"/>
  <c r="C22"/>
  <c r="C23"/>
  <c r="C24"/>
  <c r="C25"/>
  <c r="C26"/>
  <c r="C27"/>
  <c r="C28"/>
  <c r="C29"/>
  <c r="C30"/>
  <c r="C31"/>
  <c r="C32"/>
  <c r="C33"/>
  <c r="C34"/>
  <c r="C44" s="1"/>
  <c r="C35"/>
  <c r="C36"/>
  <c r="C37"/>
  <c r="C42" s="1"/>
  <c r="C38"/>
  <c r="C39"/>
  <c r="B42"/>
  <c r="D42"/>
  <c r="F42"/>
  <c r="B43"/>
  <c r="D43"/>
  <c r="F43"/>
  <c r="B44"/>
  <c r="D44"/>
  <c r="F44"/>
  <c r="B45"/>
  <c r="D45"/>
  <c r="F45"/>
  <c r="C4" i="230"/>
  <c r="H4" s="1"/>
  <c r="L3" i="238" s="1"/>
  <c r="E4" i="230"/>
  <c r="C5"/>
  <c r="H5" s="1"/>
  <c r="E5"/>
  <c r="C6"/>
  <c r="H6" s="1"/>
  <c r="E6"/>
  <c r="C7"/>
  <c r="H7" s="1"/>
  <c r="E7"/>
  <c r="C8"/>
  <c r="H8" s="1"/>
  <c r="E8"/>
  <c r="C9"/>
  <c r="H9" s="1"/>
  <c r="E9"/>
  <c r="C10"/>
  <c r="H10" s="1"/>
  <c r="E10"/>
  <c r="C11"/>
  <c r="H11" s="1"/>
  <c r="E11"/>
  <c r="C12"/>
  <c r="H12" s="1"/>
  <c r="E12"/>
  <c r="C13"/>
  <c r="H13" s="1"/>
  <c r="E13"/>
  <c r="C14"/>
  <c r="H14" s="1"/>
  <c r="L4" i="238" s="1"/>
  <c r="E14" i="230"/>
  <c r="C15"/>
  <c r="H15" s="1"/>
  <c r="E15"/>
  <c r="C16"/>
  <c r="H16" s="1"/>
  <c r="E16"/>
  <c r="C17"/>
  <c r="H17" s="1"/>
  <c r="E17"/>
  <c r="C18"/>
  <c r="H18" s="1"/>
  <c r="E18"/>
  <c r="C19"/>
  <c r="H19" s="1"/>
  <c r="E19"/>
  <c r="C20"/>
  <c r="H20" s="1"/>
  <c r="E20"/>
  <c r="C21"/>
  <c r="H21" s="1"/>
  <c r="E21"/>
  <c r="C22"/>
  <c r="H22" s="1"/>
  <c r="E22"/>
  <c r="C23"/>
  <c r="H23" s="1"/>
  <c r="E23"/>
  <c r="C24"/>
  <c r="H24" s="1"/>
  <c r="L5" i="238" s="1"/>
  <c r="E24" i="230"/>
  <c r="C25"/>
  <c r="H25" s="1"/>
  <c r="E25"/>
  <c r="C26"/>
  <c r="H26" s="1"/>
  <c r="E26"/>
  <c r="C27"/>
  <c r="H27" s="1"/>
  <c r="E27"/>
  <c r="C28"/>
  <c r="H28" s="1"/>
  <c r="E28"/>
  <c r="C29"/>
  <c r="H29" s="1"/>
  <c r="E29"/>
  <c r="C30"/>
  <c r="H30" s="1"/>
  <c r="E30"/>
  <c r="C31"/>
  <c r="H31" s="1"/>
  <c r="E31"/>
  <c r="C32"/>
  <c r="H32" s="1"/>
  <c r="E32"/>
  <c r="C33"/>
  <c r="H33" s="1"/>
  <c r="E33"/>
  <c r="C34"/>
  <c r="H34" s="1"/>
  <c r="L6" i="238" s="1"/>
  <c r="E34" i="230"/>
  <c r="E43" s="1"/>
  <c r="C35"/>
  <c r="H35" s="1"/>
  <c r="E35"/>
  <c r="C36"/>
  <c r="H36" s="1"/>
  <c r="E36"/>
  <c r="C37"/>
  <c r="H37" s="1"/>
  <c r="E37"/>
  <c r="E41" s="1"/>
  <c r="C38"/>
  <c r="H38" s="1"/>
  <c r="L7" i="238" s="1"/>
  <c r="E38" i="230"/>
  <c r="C39"/>
  <c r="E39"/>
  <c r="B41"/>
  <c r="D41"/>
  <c r="F41"/>
  <c r="B42"/>
  <c r="D42"/>
  <c r="E42"/>
  <c r="F42"/>
  <c r="B43"/>
  <c r="C43"/>
  <c r="D43"/>
  <c r="F43"/>
  <c r="B44"/>
  <c r="C44"/>
  <c r="D44"/>
  <c r="F44"/>
  <c r="C4" i="229"/>
  <c r="C5"/>
  <c r="C6"/>
  <c r="C7"/>
  <c r="C8"/>
  <c r="C9"/>
  <c r="C10"/>
  <c r="C11"/>
  <c r="C12"/>
  <c r="C13"/>
  <c r="C14"/>
  <c r="C15"/>
  <c r="C16"/>
  <c r="C17"/>
  <c r="C18"/>
  <c r="C19"/>
  <c r="C20"/>
  <c r="C21"/>
  <c r="C22"/>
  <c r="C23"/>
  <c r="C24"/>
  <c r="C25"/>
  <c r="C26"/>
  <c r="C27"/>
  <c r="C28"/>
  <c r="C29"/>
  <c r="C30"/>
  <c r="C31"/>
  <c r="C32"/>
  <c r="C33"/>
  <c r="C34"/>
  <c r="C44" s="1"/>
  <c r="C35"/>
  <c r="C36"/>
  <c r="C37"/>
  <c r="C38"/>
  <c r="C39"/>
  <c r="B42"/>
  <c r="C42"/>
  <c r="D42"/>
  <c r="F42"/>
  <c r="B43"/>
  <c r="D43"/>
  <c r="F43"/>
  <c r="B44"/>
  <c r="D44"/>
  <c r="F44"/>
  <c r="B45"/>
  <c r="D45"/>
  <c r="F45"/>
  <c r="C4" i="228"/>
  <c r="H4" s="1"/>
  <c r="K3" i="238" s="1"/>
  <c r="E4" i="228"/>
  <c r="C5"/>
  <c r="H5" s="1"/>
  <c r="E5"/>
  <c r="C6"/>
  <c r="H6" s="1"/>
  <c r="E6"/>
  <c r="C7"/>
  <c r="H7" s="1"/>
  <c r="E7"/>
  <c r="C8"/>
  <c r="H8" s="1"/>
  <c r="E8"/>
  <c r="C9"/>
  <c r="H9" s="1"/>
  <c r="E9"/>
  <c r="C10"/>
  <c r="H10" s="1"/>
  <c r="E10"/>
  <c r="C11"/>
  <c r="H11" s="1"/>
  <c r="E11"/>
  <c r="C12"/>
  <c r="H12" s="1"/>
  <c r="E12"/>
  <c r="C13"/>
  <c r="H13" s="1"/>
  <c r="E13"/>
  <c r="C14"/>
  <c r="H14" s="1"/>
  <c r="K4" i="238" s="1"/>
  <c r="E14" i="228"/>
  <c r="C15"/>
  <c r="H15" s="1"/>
  <c r="E15"/>
  <c r="C16"/>
  <c r="H16" s="1"/>
  <c r="E16"/>
  <c r="C17"/>
  <c r="H17" s="1"/>
  <c r="E17"/>
  <c r="C18"/>
  <c r="H18" s="1"/>
  <c r="E18"/>
  <c r="C19"/>
  <c r="H19" s="1"/>
  <c r="E19"/>
  <c r="C20"/>
  <c r="H20" s="1"/>
  <c r="E20"/>
  <c r="C21"/>
  <c r="H21" s="1"/>
  <c r="E21"/>
  <c r="C22"/>
  <c r="H22" s="1"/>
  <c r="E22"/>
  <c r="C23"/>
  <c r="H23" s="1"/>
  <c r="E23"/>
  <c r="C24"/>
  <c r="H24" s="1"/>
  <c r="K5" i="238" s="1"/>
  <c r="E24" i="228"/>
  <c r="C25"/>
  <c r="H25" s="1"/>
  <c r="E25"/>
  <c r="C26"/>
  <c r="H26" s="1"/>
  <c r="E26"/>
  <c r="C27"/>
  <c r="H27" s="1"/>
  <c r="E27"/>
  <c r="C28"/>
  <c r="H28" s="1"/>
  <c r="E28"/>
  <c r="C29"/>
  <c r="H29" s="1"/>
  <c r="E29"/>
  <c r="C30"/>
  <c r="H30" s="1"/>
  <c r="E30"/>
  <c r="C31"/>
  <c r="H31" s="1"/>
  <c r="E31"/>
  <c r="C32"/>
  <c r="H32" s="1"/>
  <c r="E32"/>
  <c r="C33"/>
  <c r="H33" s="1"/>
  <c r="E33"/>
  <c r="C34"/>
  <c r="H34" s="1"/>
  <c r="K6" i="238" s="1"/>
  <c r="E34" i="228"/>
  <c r="E43" s="1"/>
  <c r="C35"/>
  <c r="H35" s="1"/>
  <c r="E35"/>
  <c r="C36"/>
  <c r="H36" s="1"/>
  <c r="E36"/>
  <c r="C37"/>
  <c r="H37" s="1"/>
  <c r="E37"/>
  <c r="E44" s="1"/>
  <c r="C38"/>
  <c r="H38" s="1"/>
  <c r="K7" i="238" s="1"/>
  <c r="E38" i="228"/>
  <c r="C39"/>
  <c r="E39"/>
  <c r="B41"/>
  <c r="D41"/>
  <c r="F41"/>
  <c r="B42"/>
  <c r="D42"/>
  <c r="F42"/>
  <c r="B43"/>
  <c r="D43"/>
  <c r="F43"/>
  <c r="B44"/>
  <c r="C44"/>
  <c r="D44"/>
  <c r="F44"/>
  <c r="C4" i="227"/>
  <c r="C5"/>
  <c r="C6"/>
  <c r="C7"/>
  <c r="C8"/>
  <c r="C9"/>
  <c r="C10"/>
  <c r="C11"/>
  <c r="C12"/>
  <c r="C13"/>
  <c r="C14"/>
  <c r="C15"/>
  <c r="C16"/>
  <c r="C17"/>
  <c r="C18"/>
  <c r="C19"/>
  <c r="C20"/>
  <c r="C21"/>
  <c r="C22"/>
  <c r="C23"/>
  <c r="C24"/>
  <c r="C25"/>
  <c r="C26"/>
  <c r="C27"/>
  <c r="C28"/>
  <c r="C29"/>
  <c r="C30"/>
  <c r="C31"/>
  <c r="C32"/>
  <c r="C33"/>
  <c r="C34"/>
  <c r="C44" s="1"/>
  <c r="C35"/>
  <c r="C36"/>
  <c r="C37"/>
  <c r="C38"/>
  <c r="C39"/>
  <c r="B42"/>
  <c r="C42"/>
  <c r="D42"/>
  <c r="F42"/>
  <c r="B43"/>
  <c r="D43"/>
  <c r="F43"/>
  <c r="B44"/>
  <c r="D44"/>
  <c r="F44"/>
  <c r="B45"/>
  <c r="D45"/>
  <c r="F45"/>
  <c r="C4" i="226"/>
  <c r="H4" s="1"/>
  <c r="J3" i="238" s="1"/>
  <c r="E4" i="226"/>
  <c r="C5"/>
  <c r="H5" s="1"/>
  <c r="E5"/>
  <c r="C6"/>
  <c r="H6" s="1"/>
  <c r="E6"/>
  <c r="C7"/>
  <c r="H7" s="1"/>
  <c r="E7"/>
  <c r="C8"/>
  <c r="H8" s="1"/>
  <c r="E8"/>
  <c r="C9"/>
  <c r="H9" s="1"/>
  <c r="E9"/>
  <c r="C10"/>
  <c r="H10" s="1"/>
  <c r="E10"/>
  <c r="C11"/>
  <c r="H11" s="1"/>
  <c r="E11"/>
  <c r="C12"/>
  <c r="H12" s="1"/>
  <c r="E12"/>
  <c r="C13"/>
  <c r="H13" s="1"/>
  <c r="E13"/>
  <c r="C14"/>
  <c r="H14" s="1"/>
  <c r="J4" i="238" s="1"/>
  <c r="E14" i="226"/>
  <c r="C15"/>
  <c r="H15" s="1"/>
  <c r="E15"/>
  <c r="C16"/>
  <c r="H16" s="1"/>
  <c r="E16"/>
  <c r="C17"/>
  <c r="H17" s="1"/>
  <c r="E17"/>
  <c r="C18"/>
  <c r="H18" s="1"/>
  <c r="E18"/>
  <c r="C19"/>
  <c r="H19" s="1"/>
  <c r="E19"/>
  <c r="C20"/>
  <c r="H20" s="1"/>
  <c r="E20"/>
  <c r="C21"/>
  <c r="H21" s="1"/>
  <c r="E21"/>
  <c r="C22"/>
  <c r="H22" s="1"/>
  <c r="E22"/>
  <c r="C23"/>
  <c r="H23" s="1"/>
  <c r="E23"/>
  <c r="C24"/>
  <c r="H24" s="1"/>
  <c r="J5" i="238" s="1"/>
  <c r="E24" i="226"/>
  <c r="E42" s="1"/>
  <c r="C25"/>
  <c r="H25" s="1"/>
  <c r="E25"/>
  <c r="C26"/>
  <c r="H26" s="1"/>
  <c r="E26"/>
  <c r="C27"/>
  <c r="H27" s="1"/>
  <c r="E27"/>
  <c r="C28"/>
  <c r="H28" s="1"/>
  <c r="E28"/>
  <c r="C29"/>
  <c r="H29" s="1"/>
  <c r="E29"/>
  <c r="C30"/>
  <c r="H30" s="1"/>
  <c r="E30"/>
  <c r="C31"/>
  <c r="H31" s="1"/>
  <c r="E31"/>
  <c r="C32"/>
  <c r="H32" s="1"/>
  <c r="E32"/>
  <c r="C33"/>
  <c r="H33" s="1"/>
  <c r="E33"/>
  <c r="C34"/>
  <c r="H34" s="1"/>
  <c r="J6" i="238" s="1"/>
  <c r="E34" i="226"/>
  <c r="E43" s="1"/>
  <c r="C35"/>
  <c r="H35" s="1"/>
  <c r="E35"/>
  <c r="C36"/>
  <c r="H36" s="1"/>
  <c r="E36"/>
  <c r="C37"/>
  <c r="H37" s="1"/>
  <c r="E37"/>
  <c r="E44" s="1"/>
  <c r="C38"/>
  <c r="H38" s="1"/>
  <c r="J7" i="238" s="1"/>
  <c r="E38" i="226"/>
  <c r="C39"/>
  <c r="E39"/>
  <c r="B41"/>
  <c r="D41"/>
  <c r="F41"/>
  <c r="B42"/>
  <c r="C42"/>
  <c r="D42"/>
  <c r="F42"/>
  <c r="B43"/>
  <c r="D43"/>
  <c r="F43"/>
  <c r="B44"/>
  <c r="D44"/>
  <c r="F44"/>
  <c r="C4" i="225"/>
  <c r="C5"/>
  <c r="C6"/>
  <c r="C7"/>
  <c r="C8"/>
  <c r="C9"/>
  <c r="C10"/>
  <c r="C11"/>
  <c r="C12"/>
  <c r="C13"/>
  <c r="C14"/>
  <c r="C15"/>
  <c r="C16"/>
  <c r="C17"/>
  <c r="C18"/>
  <c r="C19"/>
  <c r="C20"/>
  <c r="C21"/>
  <c r="C22"/>
  <c r="C23"/>
  <c r="C24"/>
  <c r="C25"/>
  <c r="C26"/>
  <c r="C27"/>
  <c r="C28"/>
  <c r="C29"/>
  <c r="C30"/>
  <c r="C31"/>
  <c r="C32"/>
  <c r="C33"/>
  <c r="C34"/>
  <c r="C44" s="1"/>
  <c r="C35"/>
  <c r="C36"/>
  <c r="C37"/>
  <c r="C38"/>
  <c r="C39"/>
  <c r="B42"/>
  <c r="C42"/>
  <c r="D42"/>
  <c r="F42"/>
  <c r="B43"/>
  <c r="D43"/>
  <c r="F43"/>
  <c r="B44"/>
  <c r="D44"/>
  <c r="F44"/>
  <c r="B45"/>
  <c r="D45"/>
  <c r="F45"/>
  <c r="C4" i="224"/>
  <c r="H4" s="1"/>
  <c r="G3" i="238" s="1"/>
  <c r="E4" i="224"/>
  <c r="C5"/>
  <c r="H5" s="1"/>
  <c r="E5"/>
  <c r="C6"/>
  <c r="H6" s="1"/>
  <c r="E6"/>
  <c r="C7"/>
  <c r="H7" s="1"/>
  <c r="E7"/>
  <c r="C8"/>
  <c r="H8" s="1"/>
  <c r="E8"/>
  <c r="C9"/>
  <c r="H9" s="1"/>
  <c r="E9"/>
  <c r="C10"/>
  <c r="H10" s="1"/>
  <c r="E10"/>
  <c r="C11"/>
  <c r="H11" s="1"/>
  <c r="E11"/>
  <c r="C12"/>
  <c r="H12" s="1"/>
  <c r="E12"/>
  <c r="C13"/>
  <c r="H13" s="1"/>
  <c r="E13"/>
  <c r="C14"/>
  <c r="H14" s="1"/>
  <c r="G4" i="238" s="1"/>
  <c r="E14" i="224"/>
  <c r="C15"/>
  <c r="H15" s="1"/>
  <c r="E15"/>
  <c r="C16"/>
  <c r="H16" s="1"/>
  <c r="E16"/>
  <c r="C17"/>
  <c r="H17" s="1"/>
  <c r="E17"/>
  <c r="C18"/>
  <c r="H18" s="1"/>
  <c r="E18"/>
  <c r="C19"/>
  <c r="H19" s="1"/>
  <c r="E19"/>
  <c r="C20"/>
  <c r="H20" s="1"/>
  <c r="E20"/>
  <c r="C21"/>
  <c r="H21" s="1"/>
  <c r="E21"/>
  <c r="C22"/>
  <c r="H22" s="1"/>
  <c r="E22"/>
  <c r="C23"/>
  <c r="H23" s="1"/>
  <c r="E23"/>
  <c r="C24"/>
  <c r="H24" s="1"/>
  <c r="G5" i="238" s="1"/>
  <c r="E24" i="224"/>
  <c r="E42" s="1"/>
  <c r="C25"/>
  <c r="H25" s="1"/>
  <c r="E25"/>
  <c r="C26"/>
  <c r="H26" s="1"/>
  <c r="E26"/>
  <c r="C27"/>
  <c r="H27" s="1"/>
  <c r="E27"/>
  <c r="C28"/>
  <c r="H28" s="1"/>
  <c r="E28"/>
  <c r="C29"/>
  <c r="H29" s="1"/>
  <c r="E29"/>
  <c r="C30"/>
  <c r="H30" s="1"/>
  <c r="E30"/>
  <c r="C31"/>
  <c r="H31" s="1"/>
  <c r="E31"/>
  <c r="C32"/>
  <c r="H32" s="1"/>
  <c r="E32"/>
  <c r="C33"/>
  <c r="H33" s="1"/>
  <c r="E33"/>
  <c r="C34"/>
  <c r="H34" s="1"/>
  <c r="G6" i="238" s="1"/>
  <c r="E34" i="224"/>
  <c r="E43" s="1"/>
  <c r="C35"/>
  <c r="H35" s="1"/>
  <c r="E35"/>
  <c r="C36"/>
  <c r="H36" s="1"/>
  <c r="E36"/>
  <c r="C37"/>
  <c r="H37" s="1"/>
  <c r="E37"/>
  <c r="E41" s="1"/>
  <c r="C38"/>
  <c r="H38" s="1"/>
  <c r="G7" i="238" s="1"/>
  <c r="E38" i="224"/>
  <c r="C39"/>
  <c r="E39"/>
  <c r="B41"/>
  <c r="D41"/>
  <c r="F41"/>
  <c r="B42"/>
  <c r="D42"/>
  <c r="F42"/>
  <c r="B43"/>
  <c r="D43"/>
  <c r="F43"/>
  <c r="B44"/>
  <c r="D44"/>
  <c r="F44"/>
  <c r="C4" i="223"/>
  <c r="C5"/>
  <c r="C6"/>
  <c r="C7"/>
  <c r="C8"/>
  <c r="C9"/>
  <c r="C10"/>
  <c r="C11"/>
  <c r="C12"/>
  <c r="C13"/>
  <c r="C14"/>
  <c r="C15"/>
  <c r="C16"/>
  <c r="C17"/>
  <c r="C18"/>
  <c r="C19"/>
  <c r="C20"/>
  <c r="C21"/>
  <c r="C22"/>
  <c r="C23"/>
  <c r="C24"/>
  <c r="C25"/>
  <c r="C26"/>
  <c r="C27"/>
  <c r="C28"/>
  <c r="C29"/>
  <c r="C30"/>
  <c r="C31"/>
  <c r="C32"/>
  <c r="C33"/>
  <c r="C34"/>
  <c r="C44" s="1"/>
  <c r="C35"/>
  <c r="C36"/>
  <c r="C37"/>
  <c r="C38"/>
  <c r="C39"/>
  <c r="B42"/>
  <c r="C42"/>
  <c r="D42"/>
  <c r="F42"/>
  <c r="B43"/>
  <c r="D43"/>
  <c r="F43"/>
  <c r="B44"/>
  <c r="D44"/>
  <c r="F44"/>
  <c r="B45"/>
  <c r="D45"/>
  <c r="F45"/>
  <c r="C4" i="222"/>
  <c r="H4" s="1"/>
  <c r="F3" i="238" s="1"/>
  <c r="E4" i="222"/>
  <c r="C5"/>
  <c r="H5" s="1"/>
  <c r="E5"/>
  <c r="C6"/>
  <c r="H6" s="1"/>
  <c r="E6"/>
  <c r="C7"/>
  <c r="H7" s="1"/>
  <c r="E7"/>
  <c r="C8"/>
  <c r="H8" s="1"/>
  <c r="E8"/>
  <c r="C9"/>
  <c r="H9" s="1"/>
  <c r="E9"/>
  <c r="C10"/>
  <c r="H10" s="1"/>
  <c r="E10"/>
  <c r="C11"/>
  <c r="H11" s="1"/>
  <c r="E11"/>
  <c r="C12"/>
  <c r="H12" s="1"/>
  <c r="E12"/>
  <c r="C13"/>
  <c r="H13" s="1"/>
  <c r="E13"/>
  <c r="C14"/>
  <c r="H14" s="1"/>
  <c r="F4" i="238" s="1"/>
  <c r="E14" i="222"/>
  <c r="C15"/>
  <c r="H15" s="1"/>
  <c r="E15"/>
  <c r="C16"/>
  <c r="H16" s="1"/>
  <c r="E16"/>
  <c r="C17"/>
  <c r="H17" s="1"/>
  <c r="E17"/>
  <c r="C18"/>
  <c r="H18" s="1"/>
  <c r="E18"/>
  <c r="C19"/>
  <c r="H19" s="1"/>
  <c r="E19"/>
  <c r="C20"/>
  <c r="H20" s="1"/>
  <c r="E20"/>
  <c r="C21"/>
  <c r="H21" s="1"/>
  <c r="E21"/>
  <c r="C22"/>
  <c r="H22" s="1"/>
  <c r="E22"/>
  <c r="C23"/>
  <c r="H23" s="1"/>
  <c r="E23"/>
  <c r="C24"/>
  <c r="H24" s="1"/>
  <c r="F5" i="238" s="1"/>
  <c r="E24" i="222"/>
  <c r="E42" s="1"/>
  <c r="C25"/>
  <c r="H25" s="1"/>
  <c r="E25"/>
  <c r="C26"/>
  <c r="H26" s="1"/>
  <c r="E26"/>
  <c r="C27"/>
  <c r="H27" s="1"/>
  <c r="E27"/>
  <c r="C28"/>
  <c r="H28" s="1"/>
  <c r="E28"/>
  <c r="C29"/>
  <c r="H29" s="1"/>
  <c r="E29"/>
  <c r="C30"/>
  <c r="H30" s="1"/>
  <c r="E30"/>
  <c r="C31"/>
  <c r="H31" s="1"/>
  <c r="E31"/>
  <c r="C32"/>
  <c r="H32" s="1"/>
  <c r="E32"/>
  <c r="C33"/>
  <c r="H33" s="1"/>
  <c r="E33"/>
  <c r="C34"/>
  <c r="H34" s="1"/>
  <c r="F6" i="238" s="1"/>
  <c r="E34" i="222"/>
  <c r="C35"/>
  <c r="H35" s="1"/>
  <c r="E35"/>
  <c r="C36"/>
  <c r="H36" s="1"/>
  <c r="E36"/>
  <c r="C37"/>
  <c r="H37" s="1"/>
  <c r="E37"/>
  <c r="E44" s="1"/>
  <c r="C38"/>
  <c r="H38" s="1"/>
  <c r="F7" i="238" s="1"/>
  <c r="E38" i="222"/>
  <c r="C39"/>
  <c r="E39"/>
  <c r="B41"/>
  <c r="D41"/>
  <c r="F41"/>
  <c r="B42"/>
  <c r="C42"/>
  <c r="D42"/>
  <c r="F42"/>
  <c r="B43"/>
  <c r="D43"/>
  <c r="F43"/>
  <c r="B44"/>
  <c r="D44"/>
  <c r="F44"/>
  <c r="C4" i="221"/>
  <c r="C5"/>
  <c r="C6"/>
  <c r="C7"/>
  <c r="C8"/>
  <c r="C9"/>
  <c r="C10"/>
  <c r="C11"/>
  <c r="C12"/>
  <c r="C13"/>
  <c r="C14"/>
  <c r="C15"/>
  <c r="C16"/>
  <c r="C17"/>
  <c r="C18"/>
  <c r="C19"/>
  <c r="C20"/>
  <c r="C21"/>
  <c r="C22"/>
  <c r="C23"/>
  <c r="C24"/>
  <c r="C25"/>
  <c r="C26"/>
  <c r="C27"/>
  <c r="C28"/>
  <c r="C29"/>
  <c r="C30"/>
  <c r="C31"/>
  <c r="C32"/>
  <c r="C33"/>
  <c r="C34"/>
  <c r="C44" s="1"/>
  <c r="C35"/>
  <c r="C36"/>
  <c r="C37"/>
  <c r="C38"/>
  <c r="C39"/>
  <c r="B42"/>
  <c r="C42"/>
  <c r="D42"/>
  <c r="F42"/>
  <c r="B43"/>
  <c r="D43"/>
  <c r="F43"/>
  <c r="B44"/>
  <c r="D44"/>
  <c r="F44"/>
  <c r="B45"/>
  <c r="D45"/>
  <c r="F45"/>
  <c r="C4" i="220"/>
  <c r="H4" s="1"/>
  <c r="E3" i="238" s="1"/>
  <c r="E4" i="220"/>
  <c r="C5"/>
  <c r="H5" s="1"/>
  <c r="E5"/>
  <c r="C6"/>
  <c r="H6" s="1"/>
  <c r="E6"/>
  <c r="C7"/>
  <c r="H7" s="1"/>
  <c r="E7"/>
  <c r="C8"/>
  <c r="H8" s="1"/>
  <c r="E8"/>
  <c r="C9"/>
  <c r="H9" s="1"/>
  <c r="E9"/>
  <c r="C10"/>
  <c r="H10" s="1"/>
  <c r="E10"/>
  <c r="C11"/>
  <c r="H11" s="1"/>
  <c r="E11"/>
  <c r="C12"/>
  <c r="H12" s="1"/>
  <c r="E12"/>
  <c r="C13"/>
  <c r="H13" s="1"/>
  <c r="E13"/>
  <c r="C14"/>
  <c r="H14" s="1"/>
  <c r="E4" i="238" s="1"/>
  <c r="E14" i="220"/>
  <c r="C15"/>
  <c r="H15" s="1"/>
  <c r="E15"/>
  <c r="C16"/>
  <c r="H16" s="1"/>
  <c r="E16"/>
  <c r="C17"/>
  <c r="H17" s="1"/>
  <c r="E17"/>
  <c r="C18"/>
  <c r="H18" s="1"/>
  <c r="E18"/>
  <c r="C19"/>
  <c r="H19" s="1"/>
  <c r="E19"/>
  <c r="C20"/>
  <c r="H20" s="1"/>
  <c r="E20"/>
  <c r="C21"/>
  <c r="H21" s="1"/>
  <c r="E21"/>
  <c r="C22"/>
  <c r="H22" s="1"/>
  <c r="E22"/>
  <c r="C23"/>
  <c r="H23" s="1"/>
  <c r="E23"/>
  <c r="C24"/>
  <c r="H24" s="1"/>
  <c r="E5" i="238" s="1"/>
  <c r="E24" i="220"/>
  <c r="C25"/>
  <c r="H25" s="1"/>
  <c r="E25"/>
  <c r="C26"/>
  <c r="H26" s="1"/>
  <c r="E26"/>
  <c r="C27"/>
  <c r="H27" s="1"/>
  <c r="E27"/>
  <c r="C28"/>
  <c r="H28" s="1"/>
  <c r="E28"/>
  <c r="C29"/>
  <c r="H29" s="1"/>
  <c r="E29"/>
  <c r="C30"/>
  <c r="H30" s="1"/>
  <c r="E30"/>
  <c r="C31"/>
  <c r="H31" s="1"/>
  <c r="E31"/>
  <c r="C32"/>
  <c r="H32" s="1"/>
  <c r="E32"/>
  <c r="C33"/>
  <c r="H33" s="1"/>
  <c r="E33"/>
  <c r="C34"/>
  <c r="H34" s="1"/>
  <c r="E6" i="238" s="1"/>
  <c r="E34" i="220"/>
  <c r="E43" s="1"/>
  <c r="C35"/>
  <c r="H35" s="1"/>
  <c r="E35"/>
  <c r="C36"/>
  <c r="H36" s="1"/>
  <c r="E36"/>
  <c r="C37"/>
  <c r="H37" s="1"/>
  <c r="E37"/>
  <c r="C38"/>
  <c r="H38" s="1"/>
  <c r="E7" i="238" s="1"/>
  <c r="E38" i="220"/>
  <c r="C39"/>
  <c r="E39"/>
  <c r="B41"/>
  <c r="D41"/>
  <c r="F41"/>
  <c r="B42"/>
  <c r="D42"/>
  <c r="E42"/>
  <c r="F42"/>
  <c r="B43"/>
  <c r="C43"/>
  <c r="D43"/>
  <c r="F43"/>
  <c r="B44"/>
  <c r="D44"/>
  <c r="F44"/>
  <c r="C4" i="219"/>
  <c r="C5"/>
  <c r="C6"/>
  <c r="C7"/>
  <c r="C8"/>
  <c r="C9"/>
  <c r="C10"/>
  <c r="C11"/>
  <c r="C12"/>
  <c r="C13"/>
  <c r="C14"/>
  <c r="C15"/>
  <c r="C16"/>
  <c r="C17"/>
  <c r="C18"/>
  <c r="C19"/>
  <c r="C20"/>
  <c r="C21"/>
  <c r="C22"/>
  <c r="C23"/>
  <c r="C24"/>
  <c r="C25"/>
  <c r="C26"/>
  <c r="C27"/>
  <c r="C28"/>
  <c r="C29"/>
  <c r="C30"/>
  <c r="C31"/>
  <c r="C32"/>
  <c r="C33"/>
  <c r="C34"/>
  <c r="C44" s="1"/>
  <c r="C35"/>
  <c r="C36"/>
  <c r="C37"/>
  <c r="C38"/>
  <c r="C39"/>
  <c r="B42"/>
  <c r="C42"/>
  <c r="D42"/>
  <c r="F42"/>
  <c r="B43"/>
  <c r="D43"/>
  <c r="F43"/>
  <c r="B44"/>
  <c r="D44"/>
  <c r="F44"/>
  <c r="B45"/>
  <c r="D45"/>
  <c r="F45"/>
  <c r="C4" i="218"/>
  <c r="H4" s="1"/>
  <c r="D3" i="238" s="1"/>
  <c r="E4" i="218"/>
  <c r="C5"/>
  <c r="H5" s="1"/>
  <c r="E5"/>
  <c r="C6"/>
  <c r="H6" s="1"/>
  <c r="E6"/>
  <c r="C7"/>
  <c r="H7" s="1"/>
  <c r="E7"/>
  <c r="C8"/>
  <c r="H8" s="1"/>
  <c r="E8"/>
  <c r="C9"/>
  <c r="H9" s="1"/>
  <c r="E9"/>
  <c r="C10"/>
  <c r="H10" s="1"/>
  <c r="E10"/>
  <c r="C11"/>
  <c r="H11" s="1"/>
  <c r="E11"/>
  <c r="C12"/>
  <c r="H12" s="1"/>
  <c r="E12"/>
  <c r="C13"/>
  <c r="H13" s="1"/>
  <c r="E13"/>
  <c r="C14"/>
  <c r="H14" s="1"/>
  <c r="D4" i="238" s="1"/>
  <c r="E14" i="218"/>
  <c r="C15"/>
  <c r="H15" s="1"/>
  <c r="E15"/>
  <c r="C16"/>
  <c r="H16" s="1"/>
  <c r="E16"/>
  <c r="C17"/>
  <c r="H17" s="1"/>
  <c r="E17"/>
  <c r="C18"/>
  <c r="H18" s="1"/>
  <c r="E18"/>
  <c r="C19"/>
  <c r="H19" s="1"/>
  <c r="E19"/>
  <c r="C20"/>
  <c r="H20" s="1"/>
  <c r="E20"/>
  <c r="C21"/>
  <c r="H21" s="1"/>
  <c r="E21"/>
  <c r="C22"/>
  <c r="H22" s="1"/>
  <c r="E22"/>
  <c r="C23"/>
  <c r="H23" s="1"/>
  <c r="E23"/>
  <c r="C24"/>
  <c r="H24" s="1"/>
  <c r="D5" i="238" s="1"/>
  <c r="E24" i="218"/>
  <c r="C25"/>
  <c r="H25" s="1"/>
  <c r="E25"/>
  <c r="C26"/>
  <c r="H26" s="1"/>
  <c r="E26"/>
  <c r="C27"/>
  <c r="H27" s="1"/>
  <c r="E27"/>
  <c r="C28"/>
  <c r="H28" s="1"/>
  <c r="E28"/>
  <c r="C29"/>
  <c r="H29" s="1"/>
  <c r="E29"/>
  <c r="C30"/>
  <c r="H30" s="1"/>
  <c r="E30"/>
  <c r="C31"/>
  <c r="H31" s="1"/>
  <c r="E31"/>
  <c r="C32"/>
  <c r="H32" s="1"/>
  <c r="E32"/>
  <c r="C33"/>
  <c r="H33" s="1"/>
  <c r="E33"/>
  <c r="C34"/>
  <c r="H34" s="1"/>
  <c r="D6" i="238" s="1"/>
  <c r="E34" i="218"/>
  <c r="E43" s="1"/>
  <c r="C35"/>
  <c r="H35" s="1"/>
  <c r="E35"/>
  <c r="C36"/>
  <c r="H36" s="1"/>
  <c r="E36"/>
  <c r="C37"/>
  <c r="H37" s="1"/>
  <c r="E37"/>
  <c r="E41" s="1"/>
  <c r="C38"/>
  <c r="H38" s="1"/>
  <c r="D7" i="238" s="1"/>
  <c r="E38" i="218"/>
  <c r="C39"/>
  <c r="E39"/>
  <c r="B41"/>
  <c r="D41"/>
  <c r="F41"/>
  <c r="B42"/>
  <c r="D42"/>
  <c r="F42"/>
  <c r="B43"/>
  <c r="D43"/>
  <c r="F43"/>
  <c r="B44"/>
  <c r="D44"/>
  <c r="F44"/>
  <c r="C4" i="217"/>
  <c r="C5"/>
  <c r="C6"/>
  <c r="C7"/>
  <c r="C8"/>
  <c r="C9"/>
  <c r="C10"/>
  <c r="C11"/>
  <c r="C12"/>
  <c r="C13"/>
  <c r="C14"/>
  <c r="C15"/>
  <c r="C16"/>
  <c r="C17"/>
  <c r="C18"/>
  <c r="C19"/>
  <c r="C20"/>
  <c r="C21"/>
  <c r="C22"/>
  <c r="C23"/>
  <c r="C24"/>
  <c r="C25"/>
  <c r="C26"/>
  <c r="C27"/>
  <c r="C28"/>
  <c r="C29"/>
  <c r="C30"/>
  <c r="C31"/>
  <c r="C32"/>
  <c r="C33"/>
  <c r="C34"/>
  <c r="C44" s="1"/>
  <c r="C35"/>
  <c r="C36"/>
  <c r="C37"/>
  <c r="C38"/>
  <c r="C42" s="1"/>
  <c r="C39"/>
  <c r="E39" s="1"/>
  <c r="B42"/>
  <c r="D42"/>
  <c r="F42"/>
  <c r="G42"/>
  <c r="B43"/>
  <c r="D43"/>
  <c r="F43"/>
  <c r="B44"/>
  <c r="D44"/>
  <c r="F44"/>
  <c r="B45"/>
  <c r="D45"/>
  <c r="F45"/>
  <c r="C4" i="216"/>
  <c r="H4" s="1"/>
  <c r="C3" i="238" s="1"/>
  <c r="E4" i="216"/>
  <c r="A5"/>
  <c r="A6" s="1"/>
  <c r="A7" s="1"/>
  <c r="C5"/>
  <c r="H5" s="1"/>
  <c r="E5"/>
  <c r="C6"/>
  <c r="H6" s="1"/>
  <c r="E6"/>
  <c r="C7"/>
  <c r="H7" s="1"/>
  <c r="E7"/>
  <c r="C8"/>
  <c r="H8" s="1"/>
  <c r="E8"/>
  <c r="C9"/>
  <c r="H9" s="1"/>
  <c r="E9"/>
  <c r="C10"/>
  <c r="H10" s="1"/>
  <c r="E10"/>
  <c r="C11"/>
  <c r="H11" s="1"/>
  <c r="E11"/>
  <c r="C12"/>
  <c r="H12" s="1"/>
  <c r="E12"/>
  <c r="C13"/>
  <c r="H13" s="1"/>
  <c r="E13"/>
  <c r="C14"/>
  <c r="H14" s="1"/>
  <c r="C4" i="238" s="1"/>
  <c r="E14" i="216"/>
  <c r="C15"/>
  <c r="H15" s="1"/>
  <c r="E15"/>
  <c r="C16"/>
  <c r="H16" s="1"/>
  <c r="E16"/>
  <c r="C17"/>
  <c r="H17" s="1"/>
  <c r="E17"/>
  <c r="C18"/>
  <c r="H18" s="1"/>
  <c r="E18"/>
  <c r="C19"/>
  <c r="H19" s="1"/>
  <c r="E19"/>
  <c r="C20"/>
  <c r="H20" s="1"/>
  <c r="E20"/>
  <c r="C21"/>
  <c r="H21" s="1"/>
  <c r="E21"/>
  <c r="C22"/>
  <c r="H22" s="1"/>
  <c r="E22"/>
  <c r="C23"/>
  <c r="H23" s="1"/>
  <c r="E23"/>
  <c r="C24"/>
  <c r="H24" s="1"/>
  <c r="C5" i="238" s="1"/>
  <c r="E24" i="216"/>
  <c r="C25"/>
  <c r="H25" s="1"/>
  <c r="E25"/>
  <c r="C26"/>
  <c r="H26" s="1"/>
  <c r="E26"/>
  <c r="C27"/>
  <c r="H27" s="1"/>
  <c r="E27"/>
  <c r="C28"/>
  <c r="H28" s="1"/>
  <c r="E28"/>
  <c r="C29"/>
  <c r="H29" s="1"/>
  <c r="E29"/>
  <c r="C30"/>
  <c r="H30" s="1"/>
  <c r="E30"/>
  <c r="C31"/>
  <c r="H31" s="1"/>
  <c r="E31"/>
  <c r="C32"/>
  <c r="H32" s="1"/>
  <c r="E32"/>
  <c r="C33"/>
  <c r="H33" s="1"/>
  <c r="E33"/>
  <c r="C34"/>
  <c r="H34" s="1"/>
  <c r="C6" i="238" s="1"/>
  <c r="E34" i="216"/>
  <c r="C35"/>
  <c r="H35" s="1"/>
  <c r="E35"/>
  <c r="C36"/>
  <c r="H36" s="1"/>
  <c r="E36"/>
  <c r="C37"/>
  <c r="H37" s="1"/>
  <c r="E37"/>
  <c r="C38"/>
  <c r="H38" s="1"/>
  <c r="C7" i="238" s="1"/>
  <c r="E38" i="216"/>
  <c r="V24" i="363" l="1"/>
  <c r="AF23"/>
  <c r="K23" i="364" s="1"/>
  <c r="A23"/>
  <c r="C43" i="227"/>
  <c r="G21" i="228"/>
  <c r="E21" i="229" s="1"/>
  <c r="E44" i="230"/>
  <c r="C45" i="233"/>
  <c r="G24" i="232"/>
  <c r="E24" i="233" s="1"/>
  <c r="C45" i="235"/>
  <c r="G19" i="226"/>
  <c r="E19" i="227" s="1"/>
  <c r="C45"/>
  <c r="C43" i="231"/>
  <c r="G32" i="232"/>
  <c r="E32" i="233" s="1"/>
  <c r="G28" i="232"/>
  <c r="E28" i="233" s="1"/>
  <c r="G26" i="232"/>
  <c r="E26" i="233" s="1"/>
  <c r="G25" i="232"/>
  <c r="E25" i="233" s="1"/>
  <c r="C43" i="235"/>
  <c r="C43" i="237"/>
  <c r="C43" i="223"/>
  <c r="C43" i="229"/>
  <c r="G38" i="216"/>
  <c r="E38" i="217" s="1"/>
  <c r="C44" i="222"/>
  <c r="G35"/>
  <c r="E35" i="223" s="1"/>
  <c r="G19" i="222"/>
  <c r="E19" i="223" s="1"/>
  <c r="G11" i="222"/>
  <c r="E11" i="223" s="1"/>
  <c r="G7" i="222"/>
  <c r="E7" i="223" s="1"/>
  <c r="G5" i="222"/>
  <c r="E5" i="223" s="1"/>
  <c r="G4" i="222"/>
  <c r="E4" i="223" s="1"/>
  <c r="C45"/>
  <c r="G21" i="224"/>
  <c r="E21" i="225" s="1"/>
  <c r="G5" i="224"/>
  <c r="E5" i="225" s="1"/>
  <c r="C45"/>
  <c r="C42" i="230"/>
  <c r="C41"/>
  <c r="G39"/>
  <c r="E39" i="231" s="1"/>
  <c r="C45"/>
  <c r="C45" i="237"/>
  <c r="E41" i="222"/>
  <c r="E41" i="226"/>
  <c r="E44" i="218"/>
  <c r="G33" i="220"/>
  <c r="E33" i="221" s="1"/>
  <c r="G17" i="220"/>
  <c r="E17" i="221" s="1"/>
  <c r="G9" i="220"/>
  <c r="E9" i="221" s="1"/>
  <c r="G5" i="220"/>
  <c r="E5" i="221" s="1"/>
  <c r="C43"/>
  <c r="C43" i="224"/>
  <c r="G37"/>
  <c r="E37" i="225" s="1"/>
  <c r="G29" i="224"/>
  <c r="E29" i="225" s="1"/>
  <c r="G25" i="224"/>
  <c r="E25" i="225" s="1"/>
  <c r="G23" i="224"/>
  <c r="E23" i="225" s="1"/>
  <c r="G22" i="224"/>
  <c r="E22" i="225" s="1"/>
  <c r="C43" i="228"/>
  <c r="G29"/>
  <c r="E29" i="229" s="1"/>
  <c r="G25" i="228"/>
  <c r="E25" i="229" s="1"/>
  <c r="E42" i="228"/>
  <c r="G23"/>
  <c r="E23" i="229" s="1"/>
  <c r="G22" i="228"/>
  <c r="E22" i="229" s="1"/>
  <c r="G22" i="230"/>
  <c r="E22" i="231" s="1"/>
  <c r="G6" i="230"/>
  <c r="E6" i="231" s="1"/>
  <c r="G18" i="236"/>
  <c r="E18" i="237" s="1"/>
  <c r="G14" i="236"/>
  <c r="E14" i="237" s="1"/>
  <c r="G12" i="236"/>
  <c r="E12" i="237" s="1"/>
  <c r="G10" i="236"/>
  <c r="E10" i="237" s="1"/>
  <c r="G8" i="236"/>
  <c r="E8" i="237" s="1"/>
  <c r="G6" i="236"/>
  <c r="E6" i="237" s="1"/>
  <c r="G4" i="236"/>
  <c r="C43" i="217"/>
  <c r="C44" i="218"/>
  <c r="C43" i="219"/>
  <c r="C41" i="222"/>
  <c r="G39"/>
  <c r="E39" i="223" s="1"/>
  <c r="G37" i="222"/>
  <c r="E37" i="223" s="1"/>
  <c r="G36" i="222"/>
  <c r="E36" i="223" s="1"/>
  <c r="E44" i="224"/>
  <c r="G39"/>
  <c r="E39" i="225" s="1"/>
  <c r="G38" i="224"/>
  <c r="G13"/>
  <c r="E13" i="225" s="1"/>
  <c r="G9" i="224"/>
  <c r="E9" i="225" s="1"/>
  <c r="G7" i="224"/>
  <c r="E7" i="225" s="1"/>
  <c r="G6" i="224"/>
  <c r="E6" i="225" s="1"/>
  <c r="C44" i="226"/>
  <c r="C41"/>
  <c r="G35"/>
  <c r="E35" i="227" s="1"/>
  <c r="G27" i="226"/>
  <c r="E27" i="227" s="1"/>
  <c r="G23" i="226"/>
  <c r="E23" i="227" s="1"/>
  <c r="G21" i="226"/>
  <c r="E21" i="227" s="1"/>
  <c r="G20" i="226"/>
  <c r="E20" i="227" s="1"/>
  <c r="C42" i="228"/>
  <c r="C45" i="229"/>
  <c r="G20" i="234"/>
  <c r="E20" i="235" s="1"/>
  <c r="G16" i="234"/>
  <c r="E16" i="235" s="1"/>
  <c r="G14" i="234"/>
  <c r="E14" i="235" s="1"/>
  <c r="G13" i="234"/>
  <c r="E13" i="235" s="1"/>
  <c r="G11" i="234"/>
  <c r="E11" i="235" s="1"/>
  <c r="G9" i="234"/>
  <c r="E9" i="235" s="1"/>
  <c r="G7" i="234"/>
  <c r="E7" i="235" s="1"/>
  <c r="G5" i="234"/>
  <c r="E5" i="235" s="1"/>
  <c r="G27" i="222"/>
  <c r="E27" i="223" s="1"/>
  <c r="G23" i="222"/>
  <c r="E23" i="223" s="1"/>
  <c r="G21" i="222"/>
  <c r="E21" i="223" s="1"/>
  <c r="G20" i="222"/>
  <c r="E20" i="223" s="1"/>
  <c r="C45" i="217"/>
  <c r="C43" i="218"/>
  <c r="G38"/>
  <c r="E38" i="219" s="1"/>
  <c r="G14" i="218"/>
  <c r="C45" i="219"/>
  <c r="G31" i="230"/>
  <c r="E31" i="231" s="1"/>
  <c r="G26" i="230"/>
  <c r="E26" i="231" s="1"/>
  <c r="G24" i="230"/>
  <c r="E24" i="231" s="1"/>
  <c r="G23" i="230"/>
  <c r="E23" i="231" s="1"/>
  <c r="G30" i="216"/>
  <c r="E30" i="217" s="1"/>
  <c r="G26" i="216"/>
  <c r="E26" i="217" s="1"/>
  <c r="G24" i="216"/>
  <c r="E24" i="217" s="1"/>
  <c r="G23" i="216"/>
  <c r="E23" i="217" s="1"/>
  <c r="G26" i="236"/>
  <c r="E26" i="237" s="1"/>
  <c r="G30" i="218"/>
  <c r="E30" i="219" s="1"/>
  <c r="G22" i="218"/>
  <c r="E22" i="219" s="1"/>
  <c r="G18" i="218"/>
  <c r="E18" i="219" s="1"/>
  <c r="G16" i="218"/>
  <c r="E16" i="219" s="1"/>
  <c r="G15" i="218"/>
  <c r="E15" i="219" s="1"/>
  <c r="G37" i="220"/>
  <c r="E37" i="221" s="1"/>
  <c r="G35" i="220"/>
  <c r="E35" i="221" s="1"/>
  <c r="G34" i="220"/>
  <c r="E34" i="221" s="1"/>
  <c r="G37" i="228"/>
  <c r="E37" i="229" s="1"/>
  <c r="G28" i="234"/>
  <c r="E28" i="235" s="1"/>
  <c r="G34" i="218"/>
  <c r="E34" i="219" s="1"/>
  <c r="G32" i="218"/>
  <c r="E32" i="219" s="1"/>
  <c r="G31" i="218"/>
  <c r="E31" i="219" s="1"/>
  <c r="G6" i="218"/>
  <c r="E6" i="219" s="1"/>
  <c r="G25" i="220"/>
  <c r="E25" i="221" s="1"/>
  <c r="G21" i="220"/>
  <c r="E21" i="221" s="1"/>
  <c r="G19" i="220"/>
  <c r="E19" i="221" s="1"/>
  <c r="G18" i="220"/>
  <c r="E18" i="221" s="1"/>
  <c r="G31" i="222"/>
  <c r="E31" i="223" s="1"/>
  <c r="G29" i="222"/>
  <c r="E29" i="223" s="1"/>
  <c r="G28" i="222"/>
  <c r="E28" i="223" s="1"/>
  <c r="G15" i="222"/>
  <c r="E15" i="223" s="1"/>
  <c r="G13" i="222"/>
  <c r="E13" i="223" s="1"/>
  <c r="G12" i="222"/>
  <c r="E12" i="223" s="1"/>
  <c r="G39" i="226"/>
  <c r="E39" i="227" s="1"/>
  <c r="G37" i="226"/>
  <c r="E37" i="227" s="1"/>
  <c r="G36" i="226"/>
  <c r="E36" i="227" s="1"/>
  <c r="G11" i="226"/>
  <c r="E11" i="227" s="1"/>
  <c r="G7" i="226"/>
  <c r="E7" i="227" s="1"/>
  <c r="G5" i="226"/>
  <c r="E5" i="227" s="1"/>
  <c r="G4" i="226"/>
  <c r="E4" i="227" s="1"/>
  <c r="G39" i="228"/>
  <c r="E39" i="229" s="1"/>
  <c r="G38" i="228"/>
  <c r="E38" i="229" s="1"/>
  <c r="G11" i="228"/>
  <c r="E11" i="229" s="1"/>
  <c r="G7" i="228"/>
  <c r="E7" i="229" s="1"/>
  <c r="G5" i="228"/>
  <c r="E5" i="229" s="1"/>
  <c r="G4" i="228"/>
  <c r="E4" i="229" s="1"/>
  <c r="G14" i="230"/>
  <c r="E14" i="231" s="1"/>
  <c r="G10" i="230"/>
  <c r="E10" i="231" s="1"/>
  <c r="G8" i="230"/>
  <c r="E8" i="231" s="1"/>
  <c r="G7" i="230"/>
  <c r="E7" i="231" s="1"/>
  <c r="G36" i="234"/>
  <c r="E36" i="235" s="1"/>
  <c r="G32" i="234"/>
  <c r="E32" i="235" s="1"/>
  <c r="G30" i="234"/>
  <c r="E30" i="235" s="1"/>
  <c r="G29" i="234"/>
  <c r="E29" i="235" s="1"/>
  <c r="G34" i="236"/>
  <c r="E34" i="237" s="1"/>
  <c r="G30" i="236"/>
  <c r="E30" i="237" s="1"/>
  <c r="G28" i="236"/>
  <c r="E28" i="237" s="1"/>
  <c r="G27" i="236"/>
  <c r="E27" i="237" s="1"/>
  <c r="G22" i="216"/>
  <c r="E22" i="217" s="1"/>
  <c r="G34" i="216"/>
  <c r="E34" i="217" s="1"/>
  <c r="G32" i="216"/>
  <c r="E32" i="217" s="1"/>
  <c r="G31" i="216"/>
  <c r="E31" i="217" s="1"/>
  <c r="G18" i="216"/>
  <c r="E18" i="217" s="1"/>
  <c r="G16" i="216"/>
  <c r="E16" i="217" s="1"/>
  <c r="G15" i="216"/>
  <c r="E15" i="217" s="1"/>
  <c r="G12" i="216"/>
  <c r="E12" i="217" s="1"/>
  <c r="G10" i="216"/>
  <c r="E10" i="217" s="1"/>
  <c r="G8" i="216"/>
  <c r="E8" i="217" s="1"/>
  <c r="G6" i="216"/>
  <c r="E6" i="217" s="1"/>
  <c r="G4" i="216"/>
  <c r="E4" i="217" s="1"/>
  <c r="C41" i="218"/>
  <c r="G39"/>
  <c r="E39" i="219" s="1"/>
  <c r="G26" i="218"/>
  <c r="E26" i="219" s="1"/>
  <c r="G24" i="218"/>
  <c r="E24" i="219" s="1"/>
  <c r="G23" i="218"/>
  <c r="E23" i="219" s="1"/>
  <c r="G10" i="218"/>
  <c r="E10" i="219" s="1"/>
  <c r="G8" i="218"/>
  <c r="E8" i="219" s="1"/>
  <c r="G7" i="218"/>
  <c r="E7" i="219" s="1"/>
  <c r="E41" i="220"/>
  <c r="G29"/>
  <c r="E29" i="221" s="1"/>
  <c r="G27" i="220"/>
  <c r="E27" i="221" s="1"/>
  <c r="G26" i="220"/>
  <c r="E26" i="221" s="1"/>
  <c r="G13" i="220"/>
  <c r="E13" i="221" s="1"/>
  <c r="G11" i="220"/>
  <c r="E11" i="221" s="1"/>
  <c r="G10" i="220"/>
  <c r="E10" i="221" s="1"/>
  <c r="G33" i="224"/>
  <c r="E33" i="225" s="1"/>
  <c r="G31" i="224"/>
  <c r="E31" i="225" s="1"/>
  <c r="G30" i="224"/>
  <c r="E30" i="225" s="1"/>
  <c r="G17" i="224"/>
  <c r="E17" i="225" s="1"/>
  <c r="G15" i="224"/>
  <c r="E15" i="225" s="1"/>
  <c r="G14" i="224"/>
  <c r="E14" i="225" s="1"/>
  <c r="G31" i="226"/>
  <c r="E31" i="227" s="1"/>
  <c r="G29" i="226"/>
  <c r="E29" i="227" s="1"/>
  <c r="G28" i="226"/>
  <c r="E28" i="227" s="1"/>
  <c r="G15" i="226"/>
  <c r="E15" i="227" s="1"/>
  <c r="G13" i="226"/>
  <c r="E13" i="227" s="1"/>
  <c r="G12" i="226"/>
  <c r="E12" i="227" s="1"/>
  <c r="G33" i="228"/>
  <c r="E33" i="229" s="1"/>
  <c r="G31" i="228"/>
  <c r="E31" i="229" s="1"/>
  <c r="G30" i="228"/>
  <c r="E30" i="229" s="1"/>
  <c r="G17" i="228"/>
  <c r="E17" i="229" s="1"/>
  <c r="G15" i="228"/>
  <c r="E15" i="229" s="1"/>
  <c r="G13" i="228"/>
  <c r="E13" i="229" s="1"/>
  <c r="G12" i="228"/>
  <c r="E12" i="229" s="1"/>
  <c r="G35" i="230"/>
  <c r="E35" i="231" s="1"/>
  <c r="G33" i="230"/>
  <c r="E33" i="231" s="1"/>
  <c r="G32" i="230"/>
  <c r="E32" i="231" s="1"/>
  <c r="G18" i="230"/>
  <c r="E18" i="231" s="1"/>
  <c r="G16" i="230"/>
  <c r="E16" i="231" s="1"/>
  <c r="G15" i="230"/>
  <c r="E15" i="231" s="1"/>
  <c r="G36" i="232"/>
  <c r="E36" i="233" s="1"/>
  <c r="G34" i="232"/>
  <c r="E34" i="233" s="1"/>
  <c r="E44" s="1"/>
  <c r="G33" i="232"/>
  <c r="E33" i="233" s="1"/>
  <c r="G22" i="232"/>
  <c r="E22" i="233" s="1"/>
  <c r="G21" i="232"/>
  <c r="E21" i="233" s="1"/>
  <c r="G20" i="232"/>
  <c r="E20" i="233" s="1"/>
  <c r="G18" i="232"/>
  <c r="E18" i="233" s="1"/>
  <c r="G17" i="232"/>
  <c r="E17" i="233" s="1"/>
  <c r="G16" i="232"/>
  <c r="E16" i="233" s="1"/>
  <c r="G14" i="232"/>
  <c r="E14" i="233" s="1"/>
  <c r="D5" i="123" s="1"/>
  <c r="L17" s="1"/>
  <c r="G13" i="232"/>
  <c r="E13" i="233" s="1"/>
  <c r="G11" i="232"/>
  <c r="E11" i="233" s="1"/>
  <c r="G9" i="232"/>
  <c r="E9" i="233" s="1"/>
  <c r="G7" i="232"/>
  <c r="E7" i="233" s="1"/>
  <c r="G5" i="232"/>
  <c r="E5" i="233" s="1"/>
  <c r="G38" i="234"/>
  <c r="E38" i="235" s="1"/>
  <c r="G37" i="234"/>
  <c r="G24"/>
  <c r="E24" i="235" s="1"/>
  <c r="G22" i="234"/>
  <c r="E22" i="235" s="1"/>
  <c r="G21" i="234"/>
  <c r="E21" i="235" s="1"/>
  <c r="G38" i="236"/>
  <c r="E38" i="237" s="1"/>
  <c r="F26" i="123" s="1"/>
  <c r="N24" s="1"/>
  <c r="G36" i="236"/>
  <c r="E36" i="237" s="1"/>
  <c r="G35" i="236"/>
  <c r="E35" i="237" s="1"/>
  <c r="G22" i="236"/>
  <c r="E22" i="237" s="1"/>
  <c r="G20" i="236"/>
  <c r="E20" i="237" s="1"/>
  <c r="G19" i="236"/>
  <c r="E19" i="237" s="1"/>
  <c r="G36" i="216"/>
  <c r="E36" i="217" s="1"/>
  <c r="G35" i="216"/>
  <c r="E35" i="217" s="1"/>
  <c r="G28" i="216"/>
  <c r="E28" i="217" s="1"/>
  <c r="G27" i="216"/>
  <c r="E27" i="217" s="1"/>
  <c r="G20" i="216"/>
  <c r="E20" i="217" s="1"/>
  <c r="G19" i="216"/>
  <c r="E19" i="217" s="1"/>
  <c r="G36" i="218"/>
  <c r="E36" i="219" s="1"/>
  <c r="G35" i="218"/>
  <c r="E35" i="219" s="1"/>
  <c r="G28" i="218"/>
  <c r="E28" i="219" s="1"/>
  <c r="G27" i="218"/>
  <c r="E27" i="219" s="1"/>
  <c r="G20" i="218"/>
  <c r="E20" i="219" s="1"/>
  <c r="G19" i="218"/>
  <c r="E19" i="219" s="1"/>
  <c r="G12" i="218"/>
  <c r="E12" i="219" s="1"/>
  <c r="G11" i="218"/>
  <c r="E11" i="219" s="1"/>
  <c r="G4" i="218"/>
  <c r="E4" i="219" s="1"/>
  <c r="G39" i="220"/>
  <c r="E39" i="221" s="1"/>
  <c r="G38" i="220"/>
  <c r="E38" i="221" s="1"/>
  <c r="G31" i="220"/>
  <c r="E31" i="221" s="1"/>
  <c r="G30" i="220"/>
  <c r="E30" i="221" s="1"/>
  <c r="G23" i="220"/>
  <c r="E23" i="221" s="1"/>
  <c r="G22" i="220"/>
  <c r="E22" i="221" s="1"/>
  <c r="G15" i="220"/>
  <c r="E15" i="221" s="1"/>
  <c r="G14" i="220"/>
  <c r="E14" i="221" s="1"/>
  <c r="G7" i="220"/>
  <c r="E7" i="221" s="1"/>
  <c r="G6" i="220"/>
  <c r="E6" i="221" s="1"/>
  <c r="G33" i="222"/>
  <c r="E33" i="223" s="1"/>
  <c r="G32" i="222"/>
  <c r="E32" i="223" s="1"/>
  <c r="G25" i="222"/>
  <c r="E25" i="223" s="1"/>
  <c r="G24" i="222"/>
  <c r="E24" i="223" s="1"/>
  <c r="G17" i="222"/>
  <c r="E17" i="223" s="1"/>
  <c r="G16" i="222"/>
  <c r="E16" i="223" s="1"/>
  <c r="G9" i="222"/>
  <c r="E9" i="223" s="1"/>
  <c r="G8" i="222"/>
  <c r="E8" i="223" s="1"/>
  <c r="C43" i="225"/>
  <c r="G33" i="226"/>
  <c r="E33" i="227" s="1"/>
  <c r="G32" i="226"/>
  <c r="E32" i="227" s="1"/>
  <c r="G25" i="226"/>
  <c r="E25" i="227" s="1"/>
  <c r="G24" i="226"/>
  <c r="G42" s="1"/>
  <c r="G17"/>
  <c r="E17" i="227" s="1"/>
  <c r="G16" i="226"/>
  <c r="E16" i="227" s="1"/>
  <c r="G9" i="226"/>
  <c r="E9" i="227" s="1"/>
  <c r="G8" i="226"/>
  <c r="E8" i="227" s="1"/>
  <c r="G35" i="228"/>
  <c r="E35" i="229" s="1"/>
  <c r="G34" i="228"/>
  <c r="F31" i="123" s="1"/>
  <c r="G27" i="228"/>
  <c r="E27" i="229" s="1"/>
  <c r="G26" i="228"/>
  <c r="E26" i="229" s="1"/>
  <c r="G19" i="228"/>
  <c r="E19" i="229" s="1"/>
  <c r="G18" i="228"/>
  <c r="E18" i="229" s="1"/>
  <c r="G9" i="228"/>
  <c r="E9" i="229" s="1"/>
  <c r="G8" i="228"/>
  <c r="E8" i="229" s="1"/>
  <c r="G37" i="230"/>
  <c r="E37" i="231" s="1"/>
  <c r="G36" i="230"/>
  <c r="E36" i="231" s="1"/>
  <c r="G28" i="230"/>
  <c r="E28" i="231" s="1"/>
  <c r="G27" i="230"/>
  <c r="E27" i="231" s="1"/>
  <c r="G20" i="230"/>
  <c r="E20" i="231" s="1"/>
  <c r="G19" i="230"/>
  <c r="E19" i="231" s="1"/>
  <c r="G12" i="230"/>
  <c r="E12" i="231" s="1"/>
  <c r="G11" i="230"/>
  <c r="E11" i="231" s="1"/>
  <c r="G4" i="230"/>
  <c r="E4" i="231" s="1"/>
  <c r="G38" i="232"/>
  <c r="E38" i="233" s="1"/>
  <c r="F5" i="123" s="1"/>
  <c r="N17" s="1"/>
  <c r="G37" i="232"/>
  <c r="E37" i="233" s="1"/>
  <c r="G30" i="232"/>
  <c r="E30" i="233" s="1"/>
  <c r="G29" i="232"/>
  <c r="E29" i="233" s="1"/>
  <c r="G35" i="224"/>
  <c r="E35" i="225" s="1"/>
  <c r="G34" i="224"/>
  <c r="G27"/>
  <c r="E27" i="225" s="1"/>
  <c r="G26" i="224"/>
  <c r="E26" i="225" s="1"/>
  <c r="G19" i="224"/>
  <c r="E19" i="225" s="1"/>
  <c r="G18" i="224"/>
  <c r="E18" i="225" s="1"/>
  <c r="G11" i="224"/>
  <c r="E11" i="225" s="1"/>
  <c r="G10" i="224"/>
  <c r="E10" i="225" s="1"/>
  <c r="G34" i="234"/>
  <c r="E34" i="235" s="1"/>
  <c r="G33" i="234"/>
  <c r="E33" i="235" s="1"/>
  <c r="G26" i="234"/>
  <c r="E26" i="235" s="1"/>
  <c r="G25" i="234"/>
  <c r="E25" i="235" s="1"/>
  <c r="G18" i="234"/>
  <c r="E18" i="235" s="1"/>
  <c r="G17" i="234"/>
  <c r="E17" i="235" s="1"/>
  <c r="G39" i="236"/>
  <c r="E39" i="237" s="1"/>
  <c r="G32" i="236"/>
  <c r="E32" i="237" s="1"/>
  <c r="G31" i="236"/>
  <c r="E31" i="237" s="1"/>
  <c r="G24" i="236"/>
  <c r="E24" i="237" s="1"/>
  <c r="G23" i="236"/>
  <c r="E23" i="237" s="1"/>
  <c r="G16" i="236"/>
  <c r="E16" i="237" s="1"/>
  <c r="G15" i="236"/>
  <c r="E15" i="237" s="1"/>
  <c r="A8" i="216"/>
  <c r="A9" s="1"/>
  <c r="A10" s="1"/>
  <c r="A11" s="1"/>
  <c r="A12" s="1"/>
  <c r="A13" s="1"/>
  <c r="C41" s="1"/>
  <c r="A8" i="236"/>
  <c r="A9" s="1"/>
  <c r="A10" s="1"/>
  <c r="A11" s="1"/>
  <c r="A12" s="1"/>
  <c r="A13" s="1"/>
  <c r="G14" i="216"/>
  <c r="E14" i="217" s="1"/>
  <c r="G37" i="216"/>
  <c r="E37" i="217" s="1"/>
  <c r="G33" i="216"/>
  <c r="E33" i="217" s="1"/>
  <c r="G29" i="216"/>
  <c r="E29" i="217" s="1"/>
  <c r="G25" i="216"/>
  <c r="E25" i="217" s="1"/>
  <c r="G21" i="216"/>
  <c r="E21" i="217" s="1"/>
  <c r="G17" i="216"/>
  <c r="E17" i="217" s="1"/>
  <c r="G13" i="216"/>
  <c r="E13" i="217" s="1"/>
  <c r="G11" i="216"/>
  <c r="E11" i="217" s="1"/>
  <c r="G9" i="216"/>
  <c r="E9" i="217" s="1"/>
  <c r="G7" i="216"/>
  <c r="E7" i="217" s="1"/>
  <c r="G5" i="216"/>
  <c r="E5" i="217" s="1"/>
  <c r="E42" i="218"/>
  <c r="C42"/>
  <c r="G37"/>
  <c r="E37" i="219" s="1"/>
  <c r="G33" i="218"/>
  <c r="E33" i="219" s="1"/>
  <c r="G29" i="218"/>
  <c r="E29" i="219" s="1"/>
  <c r="G25" i="218"/>
  <c r="E25" i="219" s="1"/>
  <c r="G21" i="218"/>
  <c r="E21" i="219" s="1"/>
  <c r="G17" i="218"/>
  <c r="E17" i="219" s="1"/>
  <c r="G13" i="218"/>
  <c r="E13" i="219" s="1"/>
  <c r="G9" i="218"/>
  <c r="E9" i="219" s="1"/>
  <c r="G5" i="218"/>
  <c r="E5" i="219" s="1"/>
  <c r="E44" i="220"/>
  <c r="C44"/>
  <c r="C42"/>
  <c r="C41"/>
  <c r="G36"/>
  <c r="E36" i="221" s="1"/>
  <c r="G32" i="220"/>
  <c r="E32" i="221" s="1"/>
  <c r="G28" i="220"/>
  <c r="E28" i="221" s="1"/>
  <c r="G24" i="220"/>
  <c r="G20"/>
  <c r="E20" i="221" s="1"/>
  <c r="G16" i="220"/>
  <c r="E16" i="221" s="1"/>
  <c r="G12" i="220"/>
  <c r="E12" i="221" s="1"/>
  <c r="G8" i="220"/>
  <c r="E8" i="221" s="1"/>
  <c r="G4" i="220"/>
  <c r="E4" i="221" s="1"/>
  <c r="C45"/>
  <c r="E43" i="222"/>
  <c r="C43"/>
  <c r="G38"/>
  <c r="G34"/>
  <c r="G43" s="1"/>
  <c r="G30"/>
  <c r="E30" i="223" s="1"/>
  <c r="G26" i="222"/>
  <c r="E26" i="223" s="1"/>
  <c r="G22" i="222"/>
  <c r="E22" i="223" s="1"/>
  <c r="G18" i="222"/>
  <c r="E18" i="223" s="1"/>
  <c r="G14" i="222"/>
  <c r="G10"/>
  <c r="E10" i="223" s="1"/>
  <c r="G6" i="222"/>
  <c r="E6" i="223" s="1"/>
  <c r="C44" i="224"/>
  <c r="C42"/>
  <c r="G41"/>
  <c r="C41"/>
  <c r="G36"/>
  <c r="E36" i="225" s="1"/>
  <c r="G32" i="224"/>
  <c r="E32" i="225" s="1"/>
  <c r="G28" i="224"/>
  <c r="E28" i="225" s="1"/>
  <c r="G24" i="224"/>
  <c r="E24" i="225" s="1"/>
  <c r="G20" i="224"/>
  <c r="E20" i="225" s="1"/>
  <c r="G16" i="224"/>
  <c r="E16" i="225" s="1"/>
  <c r="G12" i="224"/>
  <c r="E12" i="225" s="1"/>
  <c r="G8" i="224"/>
  <c r="E8" i="225" s="1"/>
  <c r="G4" i="224"/>
  <c r="E4" i="225" s="1"/>
  <c r="C43" i="226"/>
  <c r="G38"/>
  <c r="G34"/>
  <c r="E34" i="227" s="1"/>
  <c r="G30" i="226"/>
  <c r="E30" i="227" s="1"/>
  <c r="G26" i="226"/>
  <c r="E26" i="227" s="1"/>
  <c r="G22" i="226"/>
  <c r="E22" i="227" s="1"/>
  <c r="G18" i="226"/>
  <c r="E18" i="227" s="1"/>
  <c r="G14" i="226"/>
  <c r="G10"/>
  <c r="E10" i="227" s="1"/>
  <c r="G6" i="226"/>
  <c r="E6" i="227" s="1"/>
  <c r="E41" i="228"/>
  <c r="C41"/>
  <c r="G36"/>
  <c r="E36" i="229" s="1"/>
  <c r="G32" i="228"/>
  <c r="E32" i="229" s="1"/>
  <c r="G28" i="228"/>
  <c r="E28" i="229" s="1"/>
  <c r="G24" i="228"/>
  <c r="E24" i="229" s="1"/>
  <c r="G20" i="228"/>
  <c r="E20" i="229" s="1"/>
  <c r="G16" i="228"/>
  <c r="E16" i="229" s="1"/>
  <c r="F10" i="123"/>
  <c r="E14" i="219"/>
  <c r="E38" i="225"/>
  <c r="D34" i="123"/>
  <c r="G14" i="228"/>
  <c r="G10"/>
  <c r="E10" i="229" s="1"/>
  <c r="G6" i="228"/>
  <c r="E6" i="229" s="1"/>
  <c r="G38" i="230"/>
  <c r="G34"/>
  <c r="G30"/>
  <c r="E30" i="231" s="1"/>
  <c r="G29" i="230"/>
  <c r="E29" i="231" s="1"/>
  <c r="G25" i="230"/>
  <c r="E25" i="231" s="1"/>
  <c r="G21" i="230"/>
  <c r="E21" i="231" s="1"/>
  <c r="G17" i="230"/>
  <c r="E17" i="231" s="1"/>
  <c r="G13" i="230"/>
  <c r="E13" i="231" s="1"/>
  <c r="G9" i="230"/>
  <c r="E9" i="231" s="1"/>
  <c r="G5" i="230"/>
  <c r="E5" i="231" s="1"/>
  <c r="G39" i="232"/>
  <c r="E39" i="233" s="1"/>
  <c r="G35" i="232"/>
  <c r="E35" i="233" s="1"/>
  <c r="G31" i="232"/>
  <c r="E31" i="233" s="1"/>
  <c r="G27" i="232"/>
  <c r="E27" i="233" s="1"/>
  <c r="G23" i="232"/>
  <c r="E23" i="233" s="1"/>
  <c r="G19" i="232"/>
  <c r="E19" i="233" s="1"/>
  <c r="G15" i="232"/>
  <c r="E15" i="233" s="1"/>
  <c r="G12" i="232"/>
  <c r="E12" i="233" s="1"/>
  <c r="G10" i="232"/>
  <c r="E10" i="233" s="1"/>
  <c r="G8" i="232"/>
  <c r="E8" i="233" s="1"/>
  <c r="G6" i="232"/>
  <c r="E6" i="233" s="1"/>
  <c r="A6" i="232"/>
  <c r="G4"/>
  <c r="E4" i="233" s="1"/>
  <c r="C43"/>
  <c r="G39" i="234"/>
  <c r="E39" i="235" s="1"/>
  <c r="G35" i="234"/>
  <c r="E35" i="235" s="1"/>
  <c r="G31" i="234"/>
  <c r="E31" i="235" s="1"/>
  <c r="G27" i="234"/>
  <c r="E27" i="235" s="1"/>
  <c r="G23" i="234"/>
  <c r="E23" i="235" s="1"/>
  <c r="G19" i="234"/>
  <c r="E19" i="235" s="1"/>
  <c r="G15" i="234"/>
  <c r="E15" i="235" s="1"/>
  <c r="G12" i="234"/>
  <c r="E12" i="235" s="1"/>
  <c r="G10" i="234"/>
  <c r="E10" i="235" s="1"/>
  <c r="G8" i="234"/>
  <c r="E8" i="235" s="1"/>
  <c r="G6" i="234"/>
  <c r="E6" i="235" s="1"/>
  <c r="A6" i="234"/>
  <c r="G4"/>
  <c r="E4" i="235" s="1"/>
  <c r="G37" i="236"/>
  <c r="E37" i="237" s="1"/>
  <c r="G33" i="236"/>
  <c r="E33" i="237" s="1"/>
  <c r="G29" i="236"/>
  <c r="E29" i="237" s="1"/>
  <c r="G25" i="236"/>
  <c r="E25" i="237" s="1"/>
  <c r="G21" i="236"/>
  <c r="E21" i="237" s="1"/>
  <c r="G17" i="236"/>
  <c r="E17" i="237" s="1"/>
  <c r="G13" i="236"/>
  <c r="E13" i="237" s="1"/>
  <c r="G11" i="236"/>
  <c r="E11" i="237" s="1"/>
  <c r="G9" i="236"/>
  <c r="E9" i="237" s="1"/>
  <c r="G7" i="236"/>
  <c r="E7" i="237" s="1"/>
  <c r="G5" i="236"/>
  <c r="E5" i="237" s="1"/>
  <c r="G41" i="218"/>
  <c r="E42" i="221"/>
  <c r="E42" i="225"/>
  <c r="E37" i="235"/>
  <c r="V25" i="363" l="1"/>
  <c r="AF24"/>
  <c r="K24" i="364" s="1"/>
  <c r="A24"/>
  <c r="E24" i="227"/>
  <c r="E44" s="1"/>
  <c r="C25" i="123"/>
  <c r="E42" i="235"/>
  <c r="E43" i="233"/>
  <c r="B31" i="123"/>
  <c r="D28"/>
  <c r="G44" i="220"/>
  <c r="G44" i="216"/>
  <c r="F13" i="123"/>
  <c r="C10"/>
  <c r="C14"/>
  <c r="K20" s="1"/>
  <c r="C20"/>
  <c r="K22" s="1"/>
  <c r="E42" i="227"/>
  <c r="G41" i="236"/>
  <c r="C34" i="123"/>
  <c r="E43" i="237"/>
  <c r="E45"/>
  <c r="E34" i="123"/>
  <c r="G44" i="226"/>
  <c r="D19" i="123"/>
  <c r="G41" i="220"/>
  <c r="B8" i="123"/>
  <c r="J18" s="1"/>
  <c r="D16"/>
  <c r="C13"/>
  <c r="C35"/>
  <c r="K27" s="1"/>
  <c r="G42" i="224"/>
  <c r="G44" i="218"/>
  <c r="F25" i="123"/>
  <c r="B13"/>
  <c r="C11"/>
  <c r="K19" s="1"/>
  <c r="E16"/>
  <c r="D13"/>
  <c r="E43" i="217"/>
  <c r="C44" i="236"/>
  <c r="D26" i="123"/>
  <c r="L24" s="1"/>
  <c r="E43" i="235"/>
  <c r="G43" i="228"/>
  <c r="F23" i="123"/>
  <c r="N23" s="1"/>
  <c r="E44" i="217"/>
  <c r="E42" i="223"/>
  <c r="G43" i="220"/>
  <c r="E24" i="221"/>
  <c r="E14" i="123" s="1"/>
  <c r="M20" s="1"/>
  <c r="E44" i="237"/>
  <c r="D25" i="123"/>
  <c r="E25"/>
  <c r="E23"/>
  <c r="M23" s="1"/>
  <c r="E43" i="216"/>
  <c r="G43" i="236"/>
  <c r="E41" i="216"/>
  <c r="C42" i="236"/>
  <c r="E42"/>
  <c r="E42" i="216"/>
  <c r="C44"/>
  <c r="E44" i="236"/>
  <c r="C43"/>
  <c r="C41"/>
  <c r="E43"/>
  <c r="E41"/>
  <c r="B7" i="123"/>
  <c r="E44" i="216"/>
  <c r="E26" i="123"/>
  <c r="M24" s="1"/>
  <c r="E8"/>
  <c r="M18" s="1"/>
  <c r="E42" i="229"/>
  <c r="G42" i="236"/>
  <c r="G42" i="228"/>
  <c r="G43" i="224"/>
  <c r="F19" i="123"/>
  <c r="G41" i="222"/>
  <c r="B25" i="123"/>
  <c r="G44" i="236"/>
  <c r="G43" i="230"/>
  <c r="E4" i="237"/>
  <c r="B26" i="123" s="1"/>
  <c r="J24" s="1"/>
  <c r="G44" i="230"/>
  <c r="E34" i="231"/>
  <c r="E45" s="1"/>
  <c r="G42" i="222"/>
  <c r="E42" i="217"/>
  <c r="G43" i="226"/>
  <c r="G42" i="216"/>
  <c r="D23" i="123"/>
  <c r="L23" s="1"/>
  <c r="B5"/>
  <c r="J17" s="1"/>
  <c r="E5"/>
  <c r="M17" s="1"/>
  <c r="B10"/>
  <c r="G41" i="228"/>
  <c r="E7" i="123"/>
  <c r="F8"/>
  <c r="N18" s="1"/>
  <c r="D10"/>
  <c r="E19"/>
  <c r="E43" i="219"/>
  <c r="E42" i="233"/>
  <c r="E44" i="235"/>
  <c r="G41" i="216"/>
  <c r="E45" i="235"/>
  <c r="G44" i="228"/>
  <c r="E34" i="229"/>
  <c r="F32" i="123" s="1"/>
  <c r="N26" s="1"/>
  <c r="G44" i="224"/>
  <c r="E34" i="225"/>
  <c r="E45" s="1"/>
  <c r="E45" i="217"/>
  <c r="E45" i="227"/>
  <c r="G44" i="222"/>
  <c r="E34" i="223"/>
  <c r="E45" s="1"/>
  <c r="G42" i="220"/>
  <c r="G42" i="218"/>
  <c r="E45" i="233"/>
  <c r="E31" i="123"/>
  <c r="E13"/>
  <c r="C19"/>
  <c r="B19"/>
  <c r="E10"/>
  <c r="E28"/>
  <c r="C8"/>
  <c r="K18" s="1"/>
  <c r="F7"/>
  <c r="G41" i="226"/>
  <c r="G43" i="218"/>
  <c r="C43" i="216"/>
  <c r="G43"/>
  <c r="E44" i="231"/>
  <c r="E43" i="227"/>
  <c r="E44" i="221"/>
  <c r="E43" i="225"/>
  <c r="D20" i="123"/>
  <c r="L22" s="1"/>
  <c r="A7" i="234"/>
  <c r="E38" i="231"/>
  <c r="F34" i="123"/>
  <c r="B34"/>
  <c r="B32"/>
  <c r="J26" s="1"/>
  <c r="F14"/>
  <c r="N20" s="1"/>
  <c r="B14"/>
  <c r="J20" s="1"/>
  <c r="E44" i="219"/>
  <c r="E11" i="123"/>
  <c r="M19" s="1"/>
  <c r="E14" i="223"/>
  <c r="C17" i="123" s="1"/>
  <c r="K21" s="1"/>
  <c r="C16"/>
  <c r="E38" i="223"/>
  <c r="F16" i="123"/>
  <c r="B16"/>
  <c r="G42" i="230"/>
  <c r="D31" i="123"/>
  <c r="E42" i="231"/>
  <c r="D7" i="123"/>
  <c r="C7"/>
  <c r="D8"/>
  <c r="L18" s="1"/>
  <c r="C42" i="216"/>
  <c r="E43" i="223"/>
  <c r="E43" i="229"/>
  <c r="E17" i="123"/>
  <c r="M21" s="1"/>
  <c r="A7" i="232"/>
  <c r="E14" i="229"/>
  <c r="C32" i="123" s="1"/>
  <c r="K26" s="1"/>
  <c r="C31"/>
  <c r="E43" i="231"/>
  <c r="D35" i="123"/>
  <c r="L27" s="1"/>
  <c r="B20"/>
  <c r="J22" s="1"/>
  <c r="F11"/>
  <c r="N19" s="1"/>
  <c r="B11"/>
  <c r="J19" s="1"/>
  <c r="E14" i="227"/>
  <c r="C29" i="123" s="1"/>
  <c r="K25" s="1"/>
  <c r="C28"/>
  <c r="E38" i="227"/>
  <c r="E29" i="123" s="1"/>
  <c r="M25" s="1"/>
  <c r="F28"/>
  <c r="B28"/>
  <c r="C5"/>
  <c r="K17" s="1"/>
  <c r="G41" i="230"/>
  <c r="D11" i="123"/>
  <c r="L19" s="1"/>
  <c r="E42" i="219"/>
  <c r="E45"/>
  <c r="E45" i="221"/>
  <c r="V26" i="363" l="1"/>
  <c r="AF25"/>
  <c r="K25" i="364" s="1"/>
  <c r="A25"/>
  <c r="E43" i="221"/>
  <c r="F20" i="123"/>
  <c r="N22" s="1"/>
  <c r="E44" i="225"/>
  <c r="D14" i="123"/>
  <c r="L20" s="1"/>
  <c r="D17"/>
  <c r="L21" s="1"/>
  <c r="E44" i="223"/>
  <c r="E44" i="229"/>
  <c r="E35" i="123"/>
  <c r="M27" s="1"/>
  <c r="C26"/>
  <c r="K24" s="1"/>
  <c r="E42" i="237"/>
  <c r="E45" i="229"/>
  <c r="E20" i="123"/>
  <c r="M22" s="1"/>
  <c r="E32"/>
  <c r="M26" s="1"/>
  <c r="F29"/>
  <c r="N25" s="1"/>
  <c r="B29"/>
  <c r="J25" s="1"/>
  <c r="A8" i="232"/>
  <c r="F17" i="123"/>
  <c r="N21" s="1"/>
  <c r="B17"/>
  <c r="J21" s="1"/>
  <c r="A8" i="234"/>
  <c r="D29" i="123"/>
  <c r="L25" s="1"/>
  <c r="F35"/>
  <c r="N27" s="1"/>
  <c r="B35"/>
  <c r="J27" s="1"/>
  <c r="D32"/>
  <c r="L26" s="1"/>
  <c r="A79" i="168"/>
  <c r="A171"/>
  <c r="A170"/>
  <c r="A169"/>
  <c r="A168"/>
  <c r="A167"/>
  <c r="A166"/>
  <c r="A165"/>
  <c r="A164"/>
  <c r="A163"/>
  <c r="A162"/>
  <c r="E20" i="204"/>
  <c r="E19"/>
  <c r="E18"/>
  <c r="J16" i="149"/>
  <c r="J27" i="135"/>
  <c r="J15" i="149"/>
  <c r="J15" i="209" s="1"/>
  <c r="B4" i="166"/>
  <c r="A2" i="94"/>
  <c r="AB34"/>
  <c r="AB35"/>
  <c r="AB37"/>
  <c r="AB38"/>
  <c r="AB33"/>
  <c r="C3" i="198"/>
  <c r="C3" i="78"/>
  <c r="C33" i="198"/>
  <c r="C34" s="1"/>
  <c r="C35" s="1"/>
  <c r="C36" s="1"/>
  <c r="C37" s="1"/>
  <c r="C38" s="1"/>
  <c r="C39" s="1"/>
  <c r="C40" s="1"/>
  <c r="C41" s="1"/>
  <c r="C42" s="1"/>
  <c r="C43" s="1"/>
  <c r="C44" s="1"/>
  <c r="C45" s="1"/>
  <c r="C46" s="1"/>
  <c r="C47" s="1"/>
  <c r="C48" s="1"/>
  <c r="C49" s="1"/>
  <c r="K25"/>
  <c r="J25"/>
  <c r="I25"/>
  <c r="H25"/>
  <c r="G25"/>
  <c r="F25"/>
  <c r="E25"/>
  <c r="D25"/>
  <c r="B25"/>
  <c r="K24"/>
  <c r="J24"/>
  <c r="I24"/>
  <c r="H24"/>
  <c r="G24"/>
  <c r="F24"/>
  <c r="E24"/>
  <c r="D24"/>
  <c r="B24"/>
  <c r="K23"/>
  <c r="J23"/>
  <c r="I23"/>
  <c r="H23"/>
  <c r="G23"/>
  <c r="F23"/>
  <c r="E23"/>
  <c r="D23"/>
  <c r="B23"/>
  <c r="L20"/>
  <c r="H49" i="293" s="1"/>
  <c r="C20" i="198"/>
  <c r="I32" i="78" s="1"/>
  <c r="I33" s="1"/>
  <c r="L19" i="198"/>
  <c r="H48" i="293" s="1"/>
  <c r="C19" i="198"/>
  <c r="L18"/>
  <c r="H47" i="293" s="1"/>
  <c r="C18" i="198"/>
  <c r="L17"/>
  <c r="H46" i="293" s="1"/>
  <c r="C17" i="198"/>
  <c r="L16"/>
  <c r="H45" i="293" s="1"/>
  <c r="C16" i="198"/>
  <c r="L15"/>
  <c r="H44" i="293" s="1"/>
  <c r="C15" i="198"/>
  <c r="L14"/>
  <c r="H43" i="293" s="1"/>
  <c r="C14" i="198"/>
  <c r="L13"/>
  <c r="H42" i="293" s="1"/>
  <c r="C13" i="198"/>
  <c r="L12"/>
  <c r="H41" i="293" s="1"/>
  <c r="C12" i="198"/>
  <c r="L11"/>
  <c r="H40" i="293" s="1"/>
  <c r="C11" i="198"/>
  <c r="L10"/>
  <c r="H39" i="293" s="1"/>
  <c r="C10" i="198"/>
  <c r="L9"/>
  <c r="H38" i="293" s="1"/>
  <c r="C9" i="198"/>
  <c r="L8"/>
  <c r="H37" i="293" s="1"/>
  <c r="C8" i="198"/>
  <c r="L7"/>
  <c r="H36" i="293" s="1"/>
  <c r="C7" i="198"/>
  <c r="L6"/>
  <c r="H35" i="293" s="1"/>
  <c r="C6" i="198"/>
  <c r="L5"/>
  <c r="H34" i="293" s="1"/>
  <c r="C5" i="198"/>
  <c r="L4"/>
  <c r="H33" i="293" s="1"/>
  <c r="C4" i="198"/>
  <c r="A4"/>
  <c r="A5" s="1"/>
  <c r="A6" s="1"/>
  <c r="A7" s="1"/>
  <c r="A8" s="1"/>
  <c r="A9" s="1"/>
  <c r="A10" s="1"/>
  <c r="A11" s="1"/>
  <c r="A12" s="1"/>
  <c r="A13" s="1"/>
  <c r="A14" s="1"/>
  <c r="A15" s="1"/>
  <c r="A16" s="1"/>
  <c r="A17" s="1"/>
  <c r="A18" s="1"/>
  <c r="A19" s="1"/>
  <c r="A20" s="1"/>
  <c r="L3"/>
  <c r="S42" i="34"/>
  <c r="T42"/>
  <c r="S43"/>
  <c r="T43"/>
  <c r="S44"/>
  <c r="T44"/>
  <c r="S45"/>
  <c r="T45"/>
  <c r="S46"/>
  <c r="T46"/>
  <c r="S47"/>
  <c r="T47"/>
  <c r="S48"/>
  <c r="T48"/>
  <c r="S49"/>
  <c r="T49"/>
  <c r="S50"/>
  <c r="T50"/>
  <c r="S51"/>
  <c r="T51"/>
  <c r="S52"/>
  <c r="T52"/>
  <c r="S53"/>
  <c r="T53"/>
  <c r="S54"/>
  <c r="T54"/>
  <c r="C33" i="78"/>
  <c r="C34" s="1"/>
  <c r="C35" s="1"/>
  <c r="C36" s="1"/>
  <c r="C37" s="1"/>
  <c r="C38" s="1"/>
  <c r="C39" s="1"/>
  <c r="C40" s="1"/>
  <c r="C41" s="1"/>
  <c r="C42" s="1"/>
  <c r="C43" s="1"/>
  <c r="C44" s="1"/>
  <c r="C45" s="1"/>
  <c r="C46" s="1"/>
  <c r="C47" s="1"/>
  <c r="C48" s="1"/>
  <c r="C49" s="1"/>
  <c r="J75" i="6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74"/>
  <c r="D73"/>
  <c r="C73"/>
  <c r="B73"/>
  <c r="V27" i="363" l="1"/>
  <c r="AF26"/>
  <c r="K26" i="364" s="1"/>
  <c r="A26"/>
  <c r="O25" i="123"/>
  <c r="O27"/>
  <c r="O21"/>
  <c r="O17"/>
  <c r="O26"/>
  <c r="O20"/>
  <c r="O22"/>
  <c r="O19"/>
  <c r="O24"/>
  <c r="O18"/>
  <c r="O20" i="198"/>
  <c r="H32" i="293"/>
  <c r="H53" s="1"/>
  <c r="A9" i="232"/>
  <c r="A9" i="234"/>
  <c r="J17" i="149"/>
  <c r="L24" i="198"/>
  <c r="C24"/>
  <c r="C25"/>
  <c r="L25"/>
  <c r="C23"/>
  <c r="O21"/>
  <c r="L23"/>
  <c r="Q13" i="190"/>
  <c r="Q14"/>
  <c r="Q15"/>
  <c r="Q16"/>
  <c r="Q17"/>
  <c r="Q18"/>
  <c r="Q19"/>
  <c r="Q20"/>
  <c r="Q21"/>
  <c r="Q22"/>
  <c r="Q23"/>
  <c r="Q24"/>
  <c r="Q25"/>
  <c r="Q26"/>
  <c r="Q27"/>
  <c r="Q28"/>
  <c r="Q29"/>
  <c r="Q30"/>
  <c r="Q31"/>
  <c r="Q32"/>
  <c r="Q33"/>
  <c r="Q12"/>
  <c r="E5" i="92"/>
  <c r="E6"/>
  <c r="E7"/>
  <c r="E8"/>
  <c r="E9"/>
  <c r="E10"/>
  <c r="E11"/>
  <c r="E12"/>
  <c r="E13"/>
  <c r="E14"/>
  <c r="E15"/>
  <c r="E16"/>
  <c r="E17"/>
  <c r="E4"/>
  <c r="V28" i="363" l="1"/>
  <c r="AF27"/>
  <c r="K27" i="364" s="1"/>
  <c r="A27"/>
  <c r="A10" i="234"/>
  <c r="A10" i="232"/>
  <c r="J5" i="92"/>
  <c r="J6"/>
  <c r="J7"/>
  <c r="J8"/>
  <c r="J9"/>
  <c r="J10"/>
  <c r="J11"/>
  <c r="J12"/>
  <c r="J13"/>
  <c r="J14"/>
  <c r="J15"/>
  <c r="J16"/>
  <c r="J17"/>
  <c r="J4"/>
  <c r="B52" i="26"/>
  <c r="P117" i="104"/>
  <c r="A65" i="27"/>
  <c r="A64"/>
  <c r="D24" i="147"/>
  <c r="D25"/>
  <c r="D26"/>
  <c r="D27"/>
  <c r="D28"/>
  <c r="D29"/>
  <c r="D30"/>
  <c r="D31"/>
  <c r="J29" i="125"/>
  <c r="V29" i="363" l="1"/>
  <c r="AF28"/>
  <c r="K28" i="364" s="1"/>
  <c r="A28"/>
  <c r="A11" i="234"/>
  <c r="A11" i="232"/>
  <c r="V30" i="363" l="1"/>
  <c r="AF29"/>
  <c r="K29" i="364" s="1"/>
  <c r="A29"/>
  <c r="A12" i="234"/>
  <c r="A12" i="232"/>
  <c r="E25" i="170"/>
  <c r="H25"/>
  <c r="J25"/>
  <c r="Q25"/>
  <c r="C26"/>
  <c r="E24"/>
  <c r="E26"/>
  <c r="H24"/>
  <c r="H26"/>
  <c r="J24"/>
  <c r="J26"/>
  <c r="Q24"/>
  <c r="Q26"/>
  <c r="G25"/>
  <c r="I25"/>
  <c r="N25"/>
  <c r="B26"/>
  <c r="D26"/>
  <c r="G24"/>
  <c r="G26"/>
  <c r="I24"/>
  <c r="I26"/>
  <c r="N24"/>
  <c r="N26"/>
  <c r="V31" i="363" l="1"/>
  <c r="AF30"/>
  <c r="K30" i="364" s="1"/>
  <c r="A30"/>
  <c r="A13" i="232"/>
  <c r="C43" s="1"/>
  <c r="A13" i="234"/>
  <c r="E42" s="1"/>
  <c r="B4" i="123"/>
  <c r="D31" i="170"/>
  <c r="N30"/>
  <c r="G30"/>
  <c r="E29"/>
  <c r="E31"/>
  <c r="E30"/>
  <c r="N29"/>
  <c r="N31"/>
  <c r="G29"/>
  <c r="G31"/>
  <c r="B31"/>
  <c r="Q31"/>
  <c r="Q29"/>
  <c r="H31"/>
  <c r="I29"/>
  <c r="I31"/>
  <c r="J29"/>
  <c r="J31"/>
  <c r="H29"/>
  <c r="C31"/>
  <c r="Q30"/>
  <c r="H30"/>
  <c r="I30"/>
  <c r="J30"/>
  <c r="V32" i="363" l="1"/>
  <c r="AF31"/>
  <c r="K31" i="364" s="1"/>
  <c r="A31"/>
  <c r="E22" i="123"/>
  <c r="C41" i="234"/>
  <c r="E41"/>
  <c r="E44"/>
  <c r="G43" i="232"/>
  <c r="C44" i="234"/>
  <c r="G41"/>
  <c r="G44"/>
  <c r="C41" i="232"/>
  <c r="C43" i="234"/>
  <c r="G43"/>
  <c r="E42" i="232"/>
  <c r="G41"/>
  <c r="C42"/>
  <c r="G44"/>
  <c r="F4" i="123"/>
  <c r="D4"/>
  <c r="E44" i="232"/>
  <c r="C44"/>
  <c r="C4" i="123"/>
  <c r="E4"/>
  <c r="E43" i="232"/>
  <c r="E41"/>
  <c r="G42"/>
  <c r="F22" i="123"/>
  <c r="C42" i="234"/>
  <c r="G42"/>
  <c r="D22" i="123"/>
  <c r="E43" i="234"/>
  <c r="D24" i="170"/>
  <c r="D25"/>
  <c r="C25"/>
  <c r="C24"/>
  <c r="B25"/>
  <c r="B24"/>
  <c r="V33" i="363" l="1"/>
  <c r="AF32"/>
  <c r="K32" i="364" s="1"/>
  <c r="A32"/>
  <c r="D30" i="170"/>
  <c r="D29"/>
  <c r="V34" i="363" l="1"/>
  <c r="AF33"/>
  <c r="K33" i="364" s="1"/>
  <c r="A33"/>
  <c r="C30" i="170"/>
  <c r="C29"/>
  <c r="B29"/>
  <c r="B30"/>
  <c r="C19"/>
  <c r="E19"/>
  <c r="G19"/>
  <c r="I19"/>
  <c r="K19"/>
  <c r="M19"/>
  <c r="O19"/>
  <c r="Q19"/>
  <c r="C20"/>
  <c r="E20"/>
  <c r="G20"/>
  <c r="I20"/>
  <c r="K20"/>
  <c r="M20"/>
  <c r="O20"/>
  <c r="Q20"/>
  <c r="C21"/>
  <c r="E21"/>
  <c r="G21"/>
  <c r="I21"/>
  <c r="K21"/>
  <c r="M21"/>
  <c r="O21"/>
  <c r="Q21"/>
  <c r="B19"/>
  <c r="D19"/>
  <c r="F19"/>
  <c r="H19"/>
  <c r="J19"/>
  <c r="L19"/>
  <c r="N19"/>
  <c r="P19"/>
  <c r="B20"/>
  <c r="D20"/>
  <c r="F20"/>
  <c r="H20"/>
  <c r="J20"/>
  <c r="L20"/>
  <c r="N20"/>
  <c r="P20"/>
  <c r="B21"/>
  <c r="D21"/>
  <c r="F21"/>
  <c r="H21"/>
  <c r="J21"/>
  <c r="L21"/>
  <c r="N21"/>
  <c r="P21"/>
  <c r="V35" i="363" l="1"/>
  <c r="AF34"/>
  <c r="K34" i="364" s="1"/>
  <c r="A34"/>
  <c r="A175" i="168"/>
  <c r="A174"/>
  <c r="A173"/>
  <c r="A17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98"/>
  <c r="A97"/>
  <c r="A96"/>
  <c r="A95"/>
  <c r="A94"/>
  <c r="A93"/>
  <c r="A92"/>
  <c r="A90"/>
  <c r="A89"/>
  <c r="A88"/>
  <c r="A87"/>
  <c r="A86"/>
  <c r="A85"/>
  <c r="A84"/>
  <c r="A83"/>
  <c r="A82"/>
  <c r="A81"/>
  <c r="A80"/>
  <c r="A78"/>
  <c r="A77"/>
  <c r="A76"/>
  <c r="A75"/>
  <c r="A74"/>
  <c r="A73"/>
  <c r="A72"/>
  <c r="A71"/>
  <c r="A70"/>
  <c r="A69"/>
  <c r="A68"/>
  <c r="A65"/>
  <c r="A64"/>
  <c r="A63"/>
  <c r="A62"/>
  <c r="A61"/>
  <c r="A60"/>
  <c r="A59"/>
  <c r="A58"/>
  <c r="A57"/>
  <c r="A56"/>
  <c r="A55"/>
  <c r="A53"/>
  <c r="A52"/>
  <c r="A51"/>
  <c r="A50"/>
  <c r="A49"/>
  <c r="A48"/>
  <c r="A47"/>
  <c r="A46"/>
  <c r="A45"/>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T25" i="167"/>
  <c r="S25"/>
  <c r="R25"/>
  <c r="Q25"/>
  <c r="T24"/>
  <c r="S24"/>
  <c r="R24"/>
  <c r="Q24"/>
  <c r="T23"/>
  <c r="S23"/>
  <c r="R23"/>
  <c r="Q23"/>
  <c r="T22"/>
  <c r="S22"/>
  <c r="R22"/>
  <c r="Q22"/>
  <c r="T21"/>
  <c r="S21"/>
  <c r="R21"/>
  <c r="Q21"/>
  <c r="T20"/>
  <c r="S20"/>
  <c r="R20"/>
  <c r="Q20"/>
  <c r="T19"/>
  <c r="S19"/>
  <c r="R19"/>
  <c r="Q19"/>
  <c r="T18"/>
  <c r="S18"/>
  <c r="R18"/>
  <c r="Q18"/>
  <c r="T17"/>
  <c r="S17"/>
  <c r="R17"/>
  <c r="Q17"/>
  <c r="T16"/>
  <c r="S16"/>
  <c r="R16"/>
  <c r="Q16"/>
  <c r="T15"/>
  <c r="S15"/>
  <c r="R15"/>
  <c r="Q15"/>
  <c r="T14"/>
  <c r="S14"/>
  <c r="R14"/>
  <c r="Q14"/>
  <c r="T13"/>
  <c r="S13"/>
  <c r="R13"/>
  <c r="Q13"/>
  <c r="T12"/>
  <c r="S12"/>
  <c r="R12"/>
  <c r="Q12"/>
  <c r="T11"/>
  <c r="S11"/>
  <c r="R11"/>
  <c r="Q11"/>
  <c r="T10"/>
  <c r="S10"/>
  <c r="R10"/>
  <c r="Q10"/>
  <c r="T9"/>
  <c r="S9"/>
  <c r="R9"/>
  <c r="Q9"/>
  <c r="T8"/>
  <c r="S8"/>
  <c r="R8"/>
  <c r="Q8"/>
  <c r="T7"/>
  <c r="S7"/>
  <c r="R7"/>
  <c r="Q7"/>
  <c r="T6"/>
  <c r="S6"/>
  <c r="R6"/>
  <c r="Q6"/>
  <c r="T5"/>
  <c r="S5"/>
  <c r="R5"/>
  <c r="Q5"/>
  <c r="T4"/>
  <c r="S4"/>
  <c r="R4"/>
  <c r="Q4"/>
  <c r="C25" i="166"/>
  <c r="B25"/>
  <c r="C24"/>
  <c r="B24"/>
  <c r="C23"/>
  <c r="B23"/>
  <c r="C22"/>
  <c r="B22"/>
  <c r="C21"/>
  <c r="B21"/>
  <c r="C20"/>
  <c r="B20"/>
  <c r="C19"/>
  <c r="B19"/>
  <c r="C18"/>
  <c r="B18"/>
  <c r="C17"/>
  <c r="B17"/>
  <c r="C16"/>
  <c r="B16"/>
  <c r="C15"/>
  <c r="B15"/>
  <c r="C14"/>
  <c r="B14"/>
  <c r="C13"/>
  <c r="B13"/>
  <c r="C12"/>
  <c r="B12"/>
  <c r="C11"/>
  <c r="B11"/>
  <c r="C10"/>
  <c r="B10"/>
  <c r="C9"/>
  <c r="B9"/>
  <c r="C8"/>
  <c r="B8"/>
  <c r="C7"/>
  <c r="B7"/>
  <c r="C6"/>
  <c r="B6"/>
  <c r="C5"/>
  <c r="B5"/>
  <c r="A5"/>
  <c r="C4"/>
  <c r="A25" i="165"/>
  <c r="A26" s="1"/>
  <c r="A27" s="1"/>
  <c r="A28" s="1"/>
  <c r="A29" s="1"/>
  <c r="A30" s="1"/>
  <c r="A31" s="1"/>
  <c r="A32" s="1"/>
  <c r="A33" s="1"/>
  <c r="A34" s="1"/>
  <c r="A35" s="1"/>
  <c r="D13"/>
  <c r="D14" s="1"/>
  <c r="D15" s="1"/>
  <c r="D16" s="1"/>
  <c r="D17" s="1"/>
  <c r="D18" s="1"/>
  <c r="D19" s="1"/>
  <c r="D20" s="1"/>
  <c r="D21" s="1"/>
  <c r="D22" s="1"/>
  <c r="D23" s="1"/>
  <c r="C13"/>
  <c r="C14" s="1"/>
  <c r="C15" s="1"/>
  <c r="C16" s="1"/>
  <c r="C17" s="1"/>
  <c r="C18" s="1"/>
  <c r="C19" s="1"/>
  <c r="C20" s="1"/>
  <c r="C21" s="1"/>
  <c r="C22" s="1"/>
  <c r="C23" s="1"/>
  <c r="B13"/>
  <c r="B14" s="1"/>
  <c r="B15" s="1"/>
  <c r="B16" s="1"/>
  <c r="B17" s="1"/>
  <c r="B18" s="1"/>
  <c r="B19" s="1"/>
  <c r="B20" s="1"/>
  <c r="B21" s="1"/>
  <c r="B22" s="1"/>
  <c r="B23" s="1"/>
  <c r="D12"/>
  <c r="C12"/>
  <c r="B12"/>
  <c r="D11"/>
  <c r="C11"/>
  <c r="B11"/>
  <c r="D10"/>
  <c r="C10"/>
  <c r="B10"/>
  <c r="D9"/>
  <c r="C9"/>
  <c r="B9"/>
  <c r="D8"/>
  <c r="C8"/>
  <c r="B8"/>
  <c r="D7"/>
  <c r="C7"/>
  <c r="B7"/>
  <c r="D6"/>
  <c r="C6"/>
  <c r="B6"/>
  <c r="D5"/>
  <c r="C5"/>
  <c r="B5"/>
  <c r="D4"/>
  <c r="C4"/>
  <c r="B4"/>
  <c r="A4"/>
  <c r="A5" s="1"/>
  <c r="A6" s="1"/>
  <c r="A7" s="1"/>
  <c r="A8" s="1"/>
  <c r="A9" s="1"/>
  <c r="A10" s="1"/>
  <c r="A11" s="1"/>
  <c r="A12" s="1"/>
  <c r="A13" s="1"/>
  <c r="A14" s="1"/>
  <c r="A15" s="1"/>
  <c r="A16" s="1"/>
  <c r="A17" s="1"/>
  <c r="A18" s="1"/>
  <c r="A19" s="1"/>
  <c r="A20" s="1"/>
  <c r="A21" s="1"/>
  <c r="A22" s="1"/>
  <c r="A23" s="1"/>
  <c r="D3"/>
  <c r="C3"/>
  <c r="B3"/>
  <c r="A25" i="164"/>
  <c r="A26" s="1"/>
  <c r="A27" s="1"/>
  <c r="A28" s="1"/>
  <c r="A29" s="1"/>
  <c r="A30" s="1"/>
  <c r="A31" s="1"/>
  <c r="A32" s="1"/>
  <c r="A33" s="1"/>
  <c r="A34" s="1"/>
  <c r="A35" s="1"/>
  <c r="A4"/>
  <c r="A5" s="1"/>
  <c r="A6" s="1"/>
  <c r="A7" s="1"/>
  <c r="A8" s="1"/>
  <c r="A9" s="1"/>
  <c r="A10" s="1"/>
  <c r="A11" s="1"/>
  <c r="A12" s="1"/>
  <c r="A13" s="1"/>
  <c r="A14" s="1"/>
  <c r="A15" s="1"/>
  <c r="A16" s="1"/>
  <c r="A17" s="1"/>
  <c r="A18" s="1"/>
  <c r="A19" s="1"/>
  <c r="A20" s="1"/>
  <c r="A21" s="1"/>
  <c r="A22" s="1"/>
  <c r="A23" s="1"/>
  <c r="E20" i="154"/>
  <c r="E19"/>
  <c r="E18"/>
  <c r="K15" i="153"/>
  <c r="K15" i="213" s="1"/>
  <c r="J15" i="153"/>
  <c r="I15"/>
  <c r="I15" i="213" s="1"/>
  <c r="H15" i="153"/>
  <c r="H15" i="213" s="1"/>
  <c r="G15" i="153"/>
  <c r="G15" i="213" s="1"/>
  <c r="F15" i="153"/>
  <c r="F15" i="213" s="1"/>
  <c r="E15" i="153"/>
  <c r="E15" i="213" s="1"/>
  <c r="D15" i="153"/>
  <c r="C15"/>
  <c r="C15" i="213" s="1"/>
  <c r="B15" i="153"/>
  <c r="B15" i="213" s="1"/>
  <c r="K14" i="153"/>
  <c r="K14" i="213" s="1"/>
  <c r="J14" i="153"/>
  <c r="J14" i="213" s="1"/>
  <c r="I14" i="153"/>
  <c r="I14" i="213" s="1"/>
  <c r="H14" i="153"/>
  <c r="H14" i="213" s="1"/>
  <c r="G14" i="153"/>
  <c r="G14" i="213" s="1"/>
  <c r="F14" i="153"/>
  <c r="F14" i="213" s="1"/>
  <c r="E14" i="153"/>
  <c r="E14" i="213" s="1"/>
  <c r="D14" i="153"/>
  <c r="C14"/>
  <c r="B14"/>
  <c r="B14" i="213" s="1"/>
  <c r="K13" i="153"/>
  <c r="J13"/>
  <c r="I13"/>
  <c r="H13"/>
  <c r="G13"/>
  <c r="F13"/>
  <c r="E13"/>
  <c r="D13"/>
  <c r="C13"/>
  <c r="B13"/>
  <c r="K12"/>
  <c r="J12"/>
  <c r="I12"/>
  <c r="H12"/>
  <c r="G12"/>
  <c r="F12"/>
  <c r="E12"/>
  <c r="D12"/>
  <c r="C12"/>
  <c r="B12"/>
  <c r="K11"/>
  <c r="J11"/>
  <c r="I11"/>
  <c r="H11"/>
  <c r="G11"/>
  <c r="F11"/>
  <c r="E11"/>
  <c r="D11"/>
  <c r="C11"/>
  <c r="B11"/>
  <c r="K10"/>
  <c r="J10"/>
  <c r="I10"/>
  <c r="H10"/>
  <c r="G10"/>
  <c r="F10"/>
  <c r="E10"/>
  <c r="D10"/>
  <c r="C10"/>
  <c r="B10"/>
  <c r="K9"/>
  <c r="J9"/>
  <c r="I9"/>
  <c r="H9"/>
  <c r="G9"/>
  <c r="F9"/>
  <c r="E9"/>
  <c r="D9"/>
  <c r="C9"/>
  <c r="B9"/>
  <c r="K8"/>
  <c r="J8"/>
  <c r="I8"/>
  <c r="H8"/>
  <c r="G8"/>
  <c r="F8"/>
  <c r="E8"/>
  <c r="D8"/>
  <c r="C8"/>
  <c r="B8"/>
  <c r="K7"/>
  <c r="J7"/>
  <c r="I7"/>
  <c r="H7"/>
  <c r="G7"/>
  <c r="F7"/>
  <c r="E7"/>
  <c r="D7"/>
  <c r="C7"/>
  <c r="B7"/>
  <c r="K6"/>
  <c r="J6"/>
  <c r="I6"/>
  <c r="H6"/>
  <c r="G6"/>
  <c r="F6"/>
  <c r="E6"/>
  <c r="D6"/>
  <c r="C6"/>
  <c r="B6"/>
  <c r="K5"/>
  <c r="J5"/>
  <c r="I5"/>
  <c r="H5"/>
  <c r="G5"/>
  <c r="F5"/>
  <c r="E5"/>
  <c r="D5"/>
  <c r="C5"/>
  <c r="B5"/>
  <c r="K4"/>
  <c r="J4"/>
  <c r="I4"/>
  <c r="H4"/>
  <c r="G4"/>
  <c r="F4"/>
  <c r="E4"/>
  <c r="D4"/>
  <c r="C4"/>
  <c r="B4"/>
  <c r="K3"/>
  <c r="J3"/>
  <c r="I3"/>
  <c r="H3"/>
  <c r="G3"/>
  <c r="F3"/>
  <c r="E3"/>
  <c r="D3"/>
  <c r="C3"/>
  <c r="B3"/>
  <c r="K2"/>
  <c r="J2"/>
  <c r="I2"/>
  <c r="H2"/>
  <c r="G2"/>
  <c r="F2"/>
  <c r="E2"/>
  <c r="D2"/>
  <c r="C2"/>
  <c r="B2"/>
  <c r="K15" i="152"/>
  <c r="K15" i="212" s="1"/>
  <c r="J15" i="152"/>
  <c r="I15"/>
  <c r="I15" i="212" s="1"/>
  <c r="H15" i="152"/>
  <c r="H15" i="212" s="1"/>
  <c r="G15" i="152"/>
  <c r="G15" i="212" s="1"/>
  <c r="F15" i="152"/>
  <c r="F15" i="212" s="1"/>
  <c r="E15" i="152"/>
  <c r="E15" i="212" s="1"/>
  <c r="D15" i="152"/>
  <c r="C15"/>
  <c r="C15" i="212" s="1"/>
  <c r="B15" i="152"/>
  <c r="B15" i="212" s="1"/>
  <c r="K14" i="152"/>
  <c r="K14" i="212" s="1"/>
  <c r="J14" i="152"/>
  <c r="J14" i="212" s="1"/>
  <c r="I14" i="152"/>
  <c r="I14" i="212" s="1"/>
  <c r="H14" i="152"/>
  <c r="H14" i="212" s="1"/>
  <c r="G14" i="152"/>
  <c r="G14" i="212" s="1"/>
  <c r="F14" i="152"/>
  <c r="F14" i="212" s="1"/>
  <c r="E14" i="152"/>
  <c r="E14" i="212" s="1"/>
  <c r="D14" i="152"/>
  <c r="C14"/>
  <c r="B14"/>
  <c r="B14" i="212" s="1"/>
  <c r="K13" i="152"/>
  <c r="J13"/>
  <c r="I13"/>
  <c r="H13"/>
  <c r="G13"/>
  <c r="F13"/>
  <c r="E13"/>
  <c r="D13"/>
  <c r="C13"/>
  <c r="B13"/>
  <c r="K12"/>
  <c r="J12"/>
  <c r="I12"/>
  <c r="H12"/>
  <c r="G12"/>
  <c r="F12"/>
  <c r="E12"/>
  <c r="D12"/>
  <c r="C12"/>
  <c r="B12"/>
  <c r="K11"/>
  <c r="J11"/>
  <c r="I11"/>
  <c r="H11"/>
  <c r="G11"/>
  <c r="F11"/>
  <c r="E11"/>
  <c r="D11"/>
  <c r="C11"/>
  <c r="B11"/>
  <c r="K10"/>
  <c r="J10"/>
  <c r="I10"/>
  <c r="H10"/>
  <c r="G10"/>
  <c r="F10"/>
  <c r="E10"/>
  <c r="D10"/>
  <c r="C10"/>
  <c r="B10"/>
  <c r="K9"/>
  <c r="J9"/>
  <c r="I9"/>
  <c r="H9"/>
  <c r="G9"/>
  <c r="F9"/>
  <c r="E9"/>
  <c r="D9"/>
  <c r="C9"/>
  <c r="B9"/>
  <c r="K8"/>
  <c r="J8"/>
  <c r="I8"/>
  <c r="H8"/>
  <c r="G8"/>
  <c r="F8"/>
  <c r="E8"/>
  <c r="D8"/>
  <c r="C8"/>
  <c r="B8"/>
  <c r="K7"/>
  <c r="J7"/>
  <c r="I7"/>
  <c r="H7"/>
  <c r="G7"/>
  <c r="F7"/>
  <c r="E7"/>
  <c r="D7"/>
  <c r="C7"/>
  <c r="B7"/>
  <c r="K6"/>
  <c r="J6"/>
  <c r="I6"/>
  <c r="H6"/>
  <c r="G6"/>
  <c r="F6"/>
  <c r="E6"/>
  <c r="D6"/>
  <c r="C6"/>
  <c r="B6"/>
  <c r="K5"/>
  <c r="J5"/>
  <c r="I5"/>
  <c r="H5"/>
  <c r="G5"/>
  <c r="F5"/>
  <c r="E5"/>
  <c r="D5"/>
  <c r="C5"/>
  <c r="B5"/>
  <c r="K4"/>
  <c r="J4"/>
  <c r="I4"/>
  <c r="H4"/>
  <c r="G4"/>
  <c r="F4"/>
  <c r="E4"/>
  <c r="D4"/>
  <c r="C4"/>
  <c r="B4"/>
  <c r="K3"/>
  <c r="J3"/>
  <c r="I3"/>
  <c r="H3"/>
  <c r="G3"/>
  <c r="F3"/>
  <c r="E3"/>
  <c r="D3"/>
  <c r="C3"/>
  <c r="B3"/>
  <c r="K2"/>
  <c r="J2"/>
  <c r="I2"/>
  <c r="H2"/>
  <c r="G2"/>
  <c r="F2"/>
  <c r="E2"/>
  <c r="D2"/>
  <c r="C2"/>
  <c r="B2"/>
  <c r="K15" i="151"/>
  <c r="K15" i="211" s="1"/>
  <c r="J15" i="151"/>
  <c r="J15" i="211" s="1"/>
  <c r="I15" i="151"/>
  <c r="I15" i="211" s="1"/>
  <c r="H15" i="151"/>
  <c r="H15" i="211" s="1"/>
  <c r="G15" i="151"/>
  <c r="G15" i="211" s="1"/>
  <c r="F15" i="151"/>
  <c r="F15" i="211" s="1"/>
  <c r="E15" i="151"/>
  <c r="E15" i="211" s="1"/>
  <c r="D15" i="151"/>
  <c r="C15"/>
  <c r="C15" i="211" s="1"/>
  <c r="B15" i="151"/>
  <c r="B15" i="211" s="1"/>
  <c r="K14" i="151"/>
  <c r="K14" i="211" s="1"/>
  <c r="J14" i="151"/>
  <c r="J14" i="211" s="1"/>
  <c r="I14" i="151"/>
  <c r="I14" i="211" s="1"/>
  <c r="H14" i="151"/>
  <c r="H14" i="211" s="1"/>
  <c r="G14" i="151"/>
  <c r="G14" i="211" s="1"/>
  <c r="F14" i="151"/>
  <c r="F14" i="211" s="1"/>
  <c r="E14" i="151"/>
  <c r="E14" i="211" s="1"/>
  <c r="D14" i="151"/>
  <c r="C14"/>
  <c r="B14"/>
  <c r="B14" i="211" s="1"/>
  <c r="K13" i="151"/>
  <c r="J13"/>
  <c r="I13"/>
  <c r="H13"/>
  <c r="G13"/>
  <c r="F13"/>
  <c r="E13"/>
  <c r="D13"/>
  <c r="C13"/>
  <c r="B13"/>
  <c r="K12"/>
  <c r="J12"/>
  <c r="I12"/>
  <c r="H12"/>
  <c r="G12"/>
  <c r="F12"/>
  <c r="E12"/>
  <c r="D12"/>
  <c r="C12"/>
  <c r="B12"/>
  <c r="K11"/>
  <c r="J11"/>
  <c r="I11"/>
  <c r="H11"/>
  <c r="G11"/>
  <c r="F11"/>
  <c r="E11"/>
  <c r="D11"/>
  <c r="C11"/>
  <c r="B11"/>
  <c r="K10"/>
  <c r="J10"/>
  <c r="I10"/>
  <c r="H10"/>
  <c r="G10"/>
  <c r="F10"/>
  <c r="E10"/>
  <c r="D10"/>
  <c r="C10"/>
  <c r="B10"/>
  <c r="K9"/>
  <c r="J9"/>
  <c r="I9"/>
  <c r="H9"/>
  <c r="G9"/>
  <c r="F9"/>
  <c r="E9"/>
  <c r="D9"/>
  <c r="C9"/>
  <c r="B9"/>
  <c r="K8"/>
  <c r="J8"/>
  <c r="I8"/>
  <c r="H8"/>
  <c r="G8"/>
  <c r="F8"/>
  <c r="E8"/>
  <c r="D8"/>
  <c r="C8"/>
  <c r="B8"/>
  <c r="K7"/>
  <c r="J7"/>
  <c r="I7"/>
  <c r="H7"/>
  <c r="G7"/>
  <c r="F7"/>
  <c r="E7"/>
  <c r="D7"/>
  <c r="C7"/>
  <c r="B7"/>
  <c r="K6"/>
  <c r="J6"/>
  <c r="I6"/>
  <c r="H6"/>
  <c r="G6"/>
  <c r="F6"/>
  <c r="E6"/>
  <c r="D6"/>
  <c r="C6"/>
  <c r="B6"/>
  <c r="K5"/>
  <c r="J5"/>
  <c r="I5"/>
  <c r="H5"/>
  <c r="G5"/>
  <c r="F5"/>
  <c r="E5"/>
  <c r="D5"/>
  <c r="C5"/>
  <c r="B5"/>
  <c r="K4"/>
  <c r="J4"/>
  <c r="I4"/>
  <c r="H4"/>
  <c r="G4"/>
  <c r="F4"/>
  <c r="E4"/>
  <c r="D4"/>
  <c r="C4"/>
  <c r="B4"/>
  <c r="K3"/>
  <c r="J3"/>
  <c r="I3"/>
  <c r="H3"/>
  <c r="G3"/>
  <c r="F3"/>
  <c r="E3"/>
  <c r="D3"/>
  <c r="C3"/>
  <c r="B3"/>
  <c r="K2"/>
  <c r="J2"/>
  <c r="I2"/>
  <c r="H2"/>
  <c r="G2"/>
  <c r="F2"/>
  <c r="E2"/>
  <c r="D2"/>
  <c r="C2"/>
  <c r="B2"/>
  <c r="K15" i="150"/>
  <c r="K15" i="210" s="1"/>
  <c r="J15" i="150"/>
  <c r="J15" i="210" s="1"/>
  <c r="I15" i="150"/>
  <c r="I15" i="210" s="1"/>
  <c r="H15" i="150"/>
  <c r="H15" i="210" s="1"/>
  <c r="G15" i="150"/>
  <c r="G15" i="210" s="1"/>
  <c r="F15" i="150"/>
  <c r="F15" i="210" s="1"/>
  <c r="E15" i="150"/>
  <c r="E15" i="210" s="1"/>
  <c r="D15" i="150"/>
  <c r="C15"/>
  <c r="C15" i="210" s="1"/>
  <c r="B15" i="150"/>
  <c r="B15" i="210" s="1"/>
  <c r="K14" i="150"/>
  <c r="K14" i="210" s="1"/>
  <c r="J14" i="150"/>
  <c r="J14" i="210" s="1"/>
  <c r="I14" i="150"/>
  <c r="I14" i="210" s="1"/>
  <c r="H14" i="150"/>
  <c r="H14" i="210" s="1"/>
  <c r="G14" i="150"/>
  <c r="G14" i="210" s="1"/>
  <c r="F14" i="150"/>
  <c r="F14" i="210" s="1"/>
  <c r="E14" i="150"/>
  <c r="E14" i="210" s="1"/>
  <c r="D14" i="150"/>
  <c r="C14"/>
  <c r="B14"/>
  <c r="B14" i="210" s="1"/>
  <c r="K13" i="150"/>
  <c r="J13"/>
  <c r="I13"/>
  <c r="H13"/>
  <c r="G13"/>
  <c r="F13"/>
  <c r="E13"/>
  <c r="D13"/>
  <c r="C13"/>
  <c r="B13"/>
  <c r="K12"/>
  <c r="J12"/>
  <c r="I12"/>
  <c r="H12"/>
  <c r="G12"/>
  <c r="F12"/>
  <c r="E12"/>
  <c r="D12"/>
  <c r="C12"/>
  <c r="B12"/>
  <c r="K11"/>
  <c r="J11"/>
  <c r="I11"/>
  <c r="H11"/>
  <c r="G11"/>
  <c r="F11"/>
  <c r="E11"/>
  <c r="D11"/>
  <c r="C11"/>
  <c r="B11"/>
  <c r="K10"/>
  <c r="J10"/>
  <c r="I10"/>
  <c r="H10"/>
  <c r="G10"/>
  <c r="F10"/>
  <c r="E10"/>
  <c r="D10"/>
  <c r="C10"/>
  <c r="B10"/>
  <c r="K9"/>
  <c r="J9"/>
  <c r="I9"/>
  <c r="H9"/>
  <c r="G9"/>
  <c r="F9"/>
  <c r="E9"/>
  <c r="D9"/>
  <c r="C9"/>
  <c r="B9"/>
  <c r="K8"/>
  <c r="J8"/>
  <c r="I8"/>
  <c r="H8"/>
  <c r="G8"/>
  <c r="F8"/>
  <c r="E8"/>
  <c r="D8"/>
  <c r="C8"/>
  <c r="B8"/>
  <c r="K7"/>
  <c r="J7"/>
  <c r="I7"/>
  <c r="H7"/>
  <c r="G7"/>
  <c r="F7"/>
  <c r="E7"/>
  <c r="D7"/>
  <c r="C7"/>
  <c r="B7"/>
  <c r="K6"/>
  <c r="J6"/>
  <c r="I6"/>
  <c r="H6"/>
  <c r="G6"/>
  <c r="F6"/>
  <c r="E6"/>
  <c r="D6"/>
  <c r="C6"/>
  <c r="B6"/>
  <c r="K5"/>
  <c r="J5"/>
  <c r="I5"/>
  <c r="H5"/>
  <c r="G5"/>
  <c r="F5"/>
  <c r="E5"/>
  <c r="D5"/>
  <c r="C5"/>
  <c r="B5"/>
  <c r="K4"/>
  <c r="J4"/>
  <c r="I4"/>
  <c r="H4"/>
  <c r="G4"/>
  <c r="F4"/>
  <c r="E4"/>
  <c r="D4"/>
  <c r="C4"/>
  <c r="B4"/>
  <c r="K3"/>
  <c r="J3"/>
  <c r="I3"/>
  <c r="H3"/>
  <c r="G3"/>
  <c r="F3"/>
  <c r="E3"/>
  <c r="D3"/>
  <c r="C3"/>
  <c r="B3"/>
  <c r="K2"/>
  <c r="J2"/>
  <c r="I2"/>
  <c r="H2"/>
  <c r="G2"/>
  <c r="F2"/>
  <c r="E2"/>
  <c r="D2"/>
  <c r="C2"/>
  <c r="B2"/>
  <c r="K15" i="149"/>
  <c r="K15" i="209" s="1"/>
  <c r="I15" i="149"/>
  <c r="I15" i="209" s="1"/>
  <c r="H15" i="149"/>
  <c r="H15" i="209" s="1"/>
  <c r="G15" i="149"/>
  <c r="G15" i="209" s="1"/>
  <c r="F15" i="149"/>
  <c r="F15" i="209" s="1"/>
  <c r="E15" i="149"/>
  <c r="E15" i="209" s="1"/>
  <c r="D15" i="149"/>
  <c r="C15"/>
  <c r="C15" i="209" s="1"/>
  <c r="B15" i="149"/>
  <c r="B15" i="209" s="1"/>
  <c r="K14" i="149"/>
  <c r="K14" i="209" s="1"/>
  <c r="J14" i="149"/>
  <c r="J14" i="209" s="1"/>
  <c r="I14" i="149"/>
  <c r="I14" i="209" s="1"/>
  <c r="H14" i="149"/>
  <c r="H14" i="209" s="1"/>
  <c r="G14" i="149"/>
  <c r="G14" i="209" s="1"/>
  <c r="F14" i="149"/>
  <c r="F14" i="209" s="1"/>
  <c r="E14" i="149"/>
  <c r="E14" i="209" s="1"/>
  <c r="D14" i="149"/>
  <c r="C14"/>
  <c r="B14"/>
  <c r="B14" i="209" s="1"/>
  <c r="K13" i="149"/>
  <c r="J13"/>
  <c r="I13"/>
  <c r="H13"/>
  <c r="G13"/>
  <c r="F13"/>
  <c r="E13"/>
  <c r="D13"/>
  <c r="C13"/>
  <c r="B13"/>
  <c r="K12"/>
  <c r="J12"/>
  <c r="I12"/>
  <c r="H12"/>
  <c r="G12"/>
  <c r="F12"/>
  <c r="E12"/>
  <c r="D12"/>
  <c r="C12"/>
  <c r="B12"/>
  <c r="K11"/>
  <c r="J11"/>
  <c r="I11"/>
  <c r="H11"/>
  <c r="G11"/>
  <c r="F11"/>
  <c r="E11"/>
  <c r="D11"/>
  <c r="C11"/>
  <c r="B11"/>
  <c r="K10"/>
  <c r="J10"/>
  <c r="I10"/>
  <c r="H10"/>
  <c r="G10"/>
  <c r="F10"/>
  <c r="E10"/>
  <c r="D10"/>
  <c r="C10"/>
  <c r="B10"/>
  <c r="K9"/>
  <c r="J9"/>
  <c r="I9"/>
  <c r="H9"/>
  <c r="G9"/>
  <c r="F9"/>
  <c r="E9"/>
  <c r="D9"/>
  <c r="C9"/>
  <c r="B9"/>
  <c r="K8"/>
  <c r="J8"/>
  <c r="I8"/>
  <c r="H8"/>
  <c r="G8"/>
  <c r="F8"/>
  <c r="E8"/>
  <c r="D8"/>
  <c r="C8"/>
  <c r="B8"/>
  <c r="K7"/>
  <c r="J7"/>
  <c r="I7"/>
  <c r="H7"/>
  <c r="G7"/>
  <c r="F7"/>
  <c r="E7"/>
  <c r="D7"/>
  <c r="C7"/>
  <c r="B7"/>
  <c r="K6"/>
  <c r="J6"/>
  <c r="I6"/>
  <c r="H6"/>
  <c r="G6"/>
  <c r="F6"/>
  <c r="E6"/>
  <c r="D6"/>
  <c r="C6"/>
  <c r="B6"/>
  <c r="K5"/>
  <c r="J5"/>
  <c r="I5"/>
  <c r="H5"/>
  <c r="G5"/>
  <c r="F5"/>
  <c r="E5"/>
  <c r="D5"/>
  <c r="C5"/>
  <c r="B5"/>
  <c r="K4"/>
  <c r="J4"/>
  <c r="I4"/>
  <c r="H4"/>
  <c r="G4"/>
  <c r="F4"/>
  <c r="E4"/>
  <c r="D4"/>
  <c r="C4"/>
  <c r="B4"/>
  <c r="K3"/>
  <c r="J3"/>
  <c r="I3"/>
  <c r="H3"/>
  <c r="G3"/>
  <c r="F3"/>
  <c r="E3"/>
  <c r="D3"/>
  <c r="C3"/>
  <c r="B3"/>
  <c r="K2"/>
  <c r="J2"/>
  <c r="I2"/>
  <c r="H2"/>
  <c r="G2"/>
  <c r="F2"/>
  <c r="E2"/>
  <c r="D2"/>
  <c r="C2"/>
  <c r="B2"/>
  <c r="K15" i="148"/>
  <c r="K15" i="208" s="1"/>
  <c r="J15" i="148"/>
  <c r="J15" i="208" s="1"/>
  <c r="I15" i="148"/>
  <c r="I15" i="208" s="1"/>
  <c r="H15" i="148"/>
  <c r="H15" i="208" s="1"/>
  <c r="G15" i="148"/>
  <c r="G15" i="208" s="1"/>
  <c r="F15" i="148"/>
  <c r="F15" i="208" s="1"/>
  <c r="E15" i="148"/>
  <c r="E15" i="208" s="1"/>
  <c r="D15" i="148"/>
  <c r="C15"/>
  <c r="C15" i="208" s="1"/>
  <c r="B15" i="148"/>
  <c r="B15" i="208" s="1"/>
  <c r="K14" i="148"/>
  <c r="K14" i="208" s="1"/>
  <c r="J14" i="148"/>
  <c r="J14" i="208" s="1"/>
  <c r="I14" i="148"/>
  <c r="I14" i="208" s="1"/>
  <c r="H14" i="148"/>
  <c r="H14" i="208" s="1"/>
  <c r="G14" i="148"/>
  <c r="G14" i="208" s="1"/>
  <c r="F14" i="148"/>
  <c r="F14" i="208" s="1"/>
  <c r="E14" i="148"/>
  <c r="E14" i="208" s="1"/>
  <c r="D14" i="148"/>
  <c r="C14"/>
  <c r="B14"/>
  <c r="B14" i="208" s="1"/>
  <c r="K13" i="148"/>
  <c r="J13"/>
  <c r="I13"/>
  <c r="H13"/>
  <c r="G13"/>
  <c r="F13"/>
  <c r="E13"/>
  <c r="D13"/>
  <c r="C13"/>
  <c r="B13"/>
  <c r="K12"/>
  <c r="J12"/>
  <c r="I12"/>
  <c r="H12"/>
  <c r="G12"/>
  <c r="F12"/>
  <c r="E12"/>
  <c r="D12"/>
  <c r="C12"/>
  <c r="B12"/>
  <c r="K11"/>
  <c r="J11"/>
  <c r="I11"/>
  <c r="H11"/>
  <c r="G11"/>
  <c r="F11"/>
  <c r="E11"/>
  <c r="D11"/>
  <c r="C11"/>
  <c r="B11"/>
  <c r="K10"/>
  <c r="J10"/>
  <c r="I10"/>
  <c r="H10"/>
  <c r="G10"/>
  <c r="F10"/>
  <c r="E10"/>
  <c r="D10"/>
  <c r="C10"/>
  <c r="B10"/>
  <c r="K9"/>
  <c r="J9"/>
  <c r="I9"/>
  <c r="H9"/>
  <c r="G9"/>
  <c r="F9"/>
  <c r="E9"/>
  <c r="D9"/>
  <c r="C9"/>
  <c r="B9"/>
  <c r="K8"/>
  <c r="J8"/>
  <c r="I8"/>
  <c r="H8"/>
  <c r="G8"/>
  <c r="F8"/>
  <c r="E8"/>
  <c r="D8"/>
  <c r="C8"/>
  <c r="B8"/>
  <c r="K7"/>
  <c r="J7"/>
  <c r="I7"/>
  <c r="H7"/>
  <c r="G7"/>
  <c r="F7"/>
  <c r="E7"/>
  <c r="D7"/>
  <c r="C7"/>
  <c r="B7"/>
  <c r="K6"/>
  <c r="J6"/>
  <c r="I6"/>
  <c r="H6"/>
  <c r="G6"/>
  <c r="F6"/>
  <c r="E6"/>
  <c r="D6"/>
  <c r="C6"/>
  <c r="B6"/>
  <c r="K5"/>
  <c r="J5"/>
  <c r="I5"/>
  <c r="H5"/>
  <c r="G5"/>
  <c r="F5"/>
  <c r="E5"/>
  <c r="D5"/>
  <c r="C5"/>
  <c r="B5"/>
  <c r="K4"/>
  <c r="J4"/>
  <c r="I4"/>
  <c r="H4"/>
  <c r="G4"/>
  <c r="F4"/>
  <c r="E4"/>
  <c r="D4"/>
  <c r="C4"/>
  <c r="B4"/>
  <c r="K3"/>
  <c r="J3"/>
  <c r="I3"/>
  <c r="H3"/>
  <c r="G3"/>
  <c r="F3"/>
  <c r="E3"/>
  <c r="D3"/>
  <c r="C3"/>
  <c r="B3"/>
  <c r="K2"/>
  <c r="J2"/>
  <c r="I2"/>
  <c r="H2"/>
  <c r="G2"/>
  <c r="F2"/>
  <c r="E2"/>
  <c r="D2"/>
  <c r="C2"/>
  <c r="B2"/>
  <c r="K15" i="147"/>
  <c r="K15" i="207" s="1"/>
  <c r="J15" i="147"/>
  <c r="I15"/>
  <c r="I15" i="207" s="1"/>
  <c r="H15" i="147"/>
  <c r="H15" i="207" s="1"/>
  <c r="G15" i="147"/>
  <c r="G15" i="207" s="1"/>
  <c r="F15" i="147"/>
  <c r="F15" i="207" s="1"/>
  <c r="E15" i="147"/>
  <c r="E15" i="207" s="1"/>
  <c r="D15" i="147"/>
  <c r="C15"/>
  <c r="C15" i="207" s="1"/>
  <c r="B15" i="147"/>
  <c r="B15" i="207" s="1"/>
  <c r="K14" i="147"/>
  <c r="K14" i="207" s="1"/>
  <c r="J14" i="147"/>
  <c r="J14" i="207" s="1"/>
  <c r="I14" i="147"/>
  <c r="I14" i="207" s="1"/>
  <c r="H14" i="147"/>
  <c r="H14" i="207" s="1"/>
  <c r="G14" i="147"/>
  <c r="G14" i="207" s="1"/>
  <c r="F14" i="147"/>
  <c r="F14" i="207" s="1"/>
  <c r="E14" i="147"/>
  <c r="E14" i="207" s="1"/>
  <c r="D14" i="147"/>
  <c r="C14"/>
  <c r="B14"/>
  <c r="B14" i="207" s="1"/>
  <c r="K13" i="147"/>
  <c r="J13"/>
  <c r="I13"/>
  <c r="H13"/>
  <c r="G13"/>
  <c r="F13"/>
  <c r="E13"/>
  <c r="D13"/>
  <c r="C13"/>
  <c r="B13"/>
  <c r="K12"/>
  <c r="J12"/>
  <c r="I12"/>
  <c r="H12"/>
  <c r="G12"/>
  <c r="F12"/>
  <c r="E12"/>
  <c r="D12"/>
  <c r="C12"/>
  <c r="B12"/>
  <c r="K11"/>
  <c r="J11"/>
  <c r="I11"/>
  <c r="H11"/>
  <c r="G11"/>
  <c r="F11"/>
  <c r="E11"/>
  <c r="D11"/>
  <c r="C11"/>
  <c r="B11"/>
  <c r="K10"/>
  <c r="J10"/>
  <c r="I10"/>
  <c r="H10"/>
  <c r="G10"/>
  <c r="F10"/>
  <c r="E10"/>
  <c r="D10"/>
  <c r="C10"/>
  <c r="B10"/>
  <c r="K9"/>
  <c r="J9"/>
  <c r="I9"/>
  <c r="H9"/>
  <c r="G9"/>
  <c r="F9"/>
  <c r="E9"/>
  <c r="D9"/>
  <c r="C9"/>
  <c r="B9"/>
  <c r="K8"/>
  <c r="J8"/>
  <c r="I8"/>
  <c r="H8"/>
  <c r="G8"/>
  <c r="F8"/>
  <c r="E8"/>
  <c r="D8"/>
  <c r="C8"/>
  <c r="B8"/>
  <c r="K7"/>
  <c r="J7"/>
  <c r="I7"/>
  <c r="H7"/>
  <c r="G7"/>
  <c r="F7"/>
  <c r="E7"/>
  <c r="D7"/>
  <c r="C7"/>
  <c r="B7"/>
  <c r="K6"/>
  <c r="J6"/>
  <c r="I6"/>
  <c r="H6"/>
  <c r="G6"/>
  <c r="F6"/>
  <c r="E6"/>
  <c r="D6"/>
  <c r="C6"/>
  <c r="B6"/>
  <c r="K5"/>
  <c r="J5"/>
  <c r="I5"/>
  <c r="H5"/>
  <c r="G5"/>
  <c r="F5"/>
  <c r="E5"/>
  <c r="D5"/>
  <c r="C5"/>
  <c r="B5"/>
  <c r="K4"/>
  <c r="J4"/>
  <c r="I4"/>
  <c r="H4"/>
  <c r="G4"/>
  <c r="F4"/>
  <c r="E4"/>
  <c r="D4"/>
  <c r="C4"/>
  <c r="B4"/>
  <c r="K3"/>
  <c r="J3"/>
  <c r="I3"/>
  <c r="H3"/>
  <c r="G3"/>
  <c r="F3"/>
  <c r="E3"/>
  <c r="D3"/>
  <c r="C3"/>
  <c r="B3"/>
  <c r="K2"/>
  <c r="J2"/>
  <c r="I2"/>
  <c r="H2"/>
  <c r="G2"/>
  <c r="F2"/>
  <c r="E2"/>
  <c r="D2"/>
  <c r="C2"/>
  <c r="B2"/>
  <c r="K15" i="146"/>
  <c r="K15" i="206" s="1"/>
  <c r="J15" i="146"/>
  <c r="I15"/>
  <c r="I15" i="206" s="1"/>
  <c r="H15" i="146"/>
  <c r="H15" i="206" s="1"/>
  <c r="G15" i="146"/>
  <c r="G15" i="206" s="1"/>
  <c r="F15" i="146"/>
  <c r="F15" i="206" s="1"/>
  <c r="E15" i="146"/>
  <c r="E15" i="206" s="1"/>
  <c r="D15" i="146"/>
  <c r="C15"/>
  <c r="C15" i="206" s="1"/>
  <c r="B15" i="146"/>
  <c r="B15" i="206" s="1"/>
  <c r="K14" i="146"/>
  <c r="K14" i="206" s="1"/>
  <c r="J14" i="146"/>
  <c r="J14" i="206" s="1"/>
  <c r="I14" i="146"/>
  <c r="I14" i="206" s="1"/>
  <c r="H14" i="146"/>
  <c r="H14" i="206" s="1"/>
  <c r="G14" i="146"/>
  <c r="G14" i="206" s="1"/>
  <c r="F14" i="146"/>
  <c r="F14" i="206" s="1"/>
  <c r="E14" i="146"/>
  <c r="E14" i="206" s="1"/>
  <c r="D14" i="146"/>
  <c r="C14"/>
  <c r="B14"/>
  <c r="B14" i="206" s="1"/>
  <c r="K13" i="146"/>
  <c r="J13"/>
  <c r="I13"/>
  <c r="H13"/>
  <c r="G13"/>
  <c r="F13"/>
  <c r="E13"/>
  <c r="D13"/>
  <c r="C13"/>
  <c r="B13"/>
  <c r="K12"/>
  <c r="J12"/>
  <c r="I12"/>
  <c r="H12"/>
  <c r="G12"/>
  <c r="F12"/>
  <c r="E12"/>
  <c r="D12"/>
  <c r="C12"/>
  <c r="B12"/>
  <c r="K11"/>
  <c r="J11"/>
  <c r="I11"/>
  <c r="H11"/>
  <c r="G11"/>
  <c r="F11"/>
  <c r="E11"/>
  <c r="D11"/>
  <c r="C11"/>
  <c r="B11"/>
  <c r="K10"/>
  <c r="J10"/>
  <c r="I10"/>
  <c r="H10"/>
  <c r="G10"/>
  <c r="F10"/>
  <c r="E10"/>
  <c r="D10"/>
  <c r="C10"/>
  <c r="B10"/>
  <c r="K9"/>
  <c r="J9"/>
  <c r="I9"/>
  <c r="H9"/>
  <c r="G9"/>
  <c r="F9"/>
  <c r="E9"/>
  <c r="D9"/>
  <c r="C9"/>
  <c r="B9"/>
  <c r="K8"/>
  <c r="J8"/>
  <c r="I8"/>
  <c r="H8"/>
  <c r="G8"/>
  <c r="F8"/>
  <c r="E8"/>
  <c r="D8"/>
  <c r="C8"/>
  <c r="B8"/>
  <c r="K7"/>
  <c r="J7"/>
  <c r="I7"/>
  <c r="H7"/>
  <c r="G7"/>
  <c r="F7"/>
  <c r="E7"/>
  <c r="D7"/>
  <c r="C7"/>
  <c r="B7"/>
  <c r="K6"/>
  <c r="J6"/>
  <c r="I6"/>
  <c r="H6"/>
  <c r="G6"/>
  <c r="F6"/>
  <c r="E6"/>
  <c r="D6"/>
  <c r="C6"/>
  <c r="B6"/>
  <c r="K5"/>
  <c r="J5"/>
  <c r="I5"/>
  <c r="H5"/>
  <c r="G5"/>
  <c r="F5"/>
  <c r="E5"/>
  <c r="D5"/>
  <c r="C5"/>
  <c r="B5"/>
  <c r="K4"/>
  <c r="J4"/>
  <c r="I4"/>
  <c r="H4"/>
  <c r="G4"/>
  <c r="F4"/>
  <c r="E4"/>
  <c r="D4"/>
  <c r="C4"/>
  <c r="B4"/>
  <c r="K3"/>
  <c r="J3"/>
  <c r="I3"/>
  <c r="H3"/>
  <c r="G3"/>
  <c r="F3"/>
  <c r="E3"/>
  <c r="D3"/>
  <c r="C3"/>
  <c r="B3"/>
  <c r="K2"/>
  <c r="J2"/>
  <c r="I2"/>
  <c r="H2"/>
  <c r="G2"/>
  <c r="F2"/>
  <c r="E2"/>
  <c r="D2"/>
  <c r="C2"/>
  <c r="B2"/>
  <c r="K15" i="145"/>
  <c r="K15" i="205" s="1"/>
  <c r="J15" i="145"/>
  <c r="I15"/>
  <c r="I15" i="205" s="1"/>
  <c r="H15" i="145"/>
  <c r="H15" i="205" s="1"/>
  <c r="G15" i="145"/>
  <c r="G15" i="205" s="1"/>
  <c r="F15" i="145"/>
  <c r="F15" i="205" s="1"/>
  <c r="E15" i="145"/>
  <c r="E15" i="205" s="1"/>
  <c r="D15" i="145"/>
  <c r="C15"/>
  <c r="C15" i="205" s="1"/>
  <c r="B15" i="145"/>
  <c r="B15" i="205" s="1"/>
  <c r="K14" i="145"/>
  <c r="K14" i="205" s="1"/>
  <c r="J14" i="145"/>
  <c r="J14" i="205" s="1"/>
  <c r="I14" i="145"/>
  <c r="I14" i="205" s="1"/>
  <c r="H14" i="145"/>
  <c r="H14" i="205" s="1"/>
  <c r="G14" i="145"/>
  <c r="G14" i="205" s="1"/>
  <c r="F14" i="145"/>
  <c r="F14" i="205" s="1"/>
  <c r="E14" i="145"/>
  <c r="E14" i="205" s="1"/>
  <c r="D14" i="145"/>
  <c r="C14"/>
  <c r="B14"/>
  <c r="B14" i="205" s="1"/>
  <c r="K13" i="145"/>
  <c r="J13"/>
  <c r="I13"/>
  <c r="H13"/>
  <c r="G13"/>
  <c r="F13"/>
  <c r="E13"/>
  <c r="D13"/>
  <c r="C13"/>
  <c r="B13"/>
  <c r="K12"/>
  <c r="J12"/>
  <c r="I12"/>
  <c r="H12"/>
  <c r="G12"/>
  <c r="F12"/>
  <c r="E12"/>
  <c r="D12"/>
  <c r="C12"/>
  <c r="B12"/>
  <c r="K11"/>
  <c r="J11"/>
  <c r="I11"/>
  <c r="H11"/>
  <c r="G11"/>
  <c r="F11"/>
  <c r="E11"/>
  <c r="D11"/>
  <c r="C11"/>
  <c r="B11"/>
  <c r="K10"/>
  <c r="J10"/>
  <c r="I10"/>
  <c r="H10"/>
  <c r="G10"/>
  <c r="F10"/>
  <c r="E10"/>
  <c r="D10"/>
  <c r="C10"/>
  <c r="B10"/>
  <c r="K9"/>
  <c r="J9"/>
  <c r="I9"/>
  <c r="H9"/>
  <c r="G9"/>
  <c r="F9"/>
  <c r="E9"/>
  <c r="D9"/>
  <c r="C9"/>
  <c r="B9"/>
  <c r="K8"/>
  <c r="J8"/>
  <c r="I8"/>
  <c r="H8"/>
  <c r="G8"/>
  <c r="F8"/>
  <c r="E8"/>
  <c r="D8"/>
  <c r="C8"/>
  <c r="B8"/>
  <c r="K7"/>
  <c r="J7"/>
  <c r="I7"/>
  <c r="H7"/>
  <c r="G7"/>
  <c r="F7"/>
  <c r="E7"/>
  <c r="D7"/>
  <c r="C7"/>
  <c r="B7"/>
  <c r="K6"/>
  <c r="J6"/>
  <c r="I6"/>
  <c r="H6"/>
  <c r="G6"/>
  <c r="F6"/>
  <c r="E6"/>
  <c r="D6"/>
  <c r="C6"/>
  <c r="B6"/>
  <c r="K5"/>
  <c r="J5"/>
  <c r="I5"/>
  <c r="H5"/>
  <c r="G5"/>
  <c r="F5"/>
  <c r="E5"/>
  <c r="D5"/>
  <c r="C5"/>
  <c r="B5"/>
  <c r="K4"/>
  <c r="J4"/>
  <c r="I4"/>
  <c r="H4"/>
  <c r="G4"/>
  <c r="F4"/>
  <c r="E4"/>
  <c r="D4"/>
  <c r="C4"/>
  <c r="B4"/>
  <c r="K3"/>
  <c r="J3"/>
  <c r="I3"/>
  <c r="H3"/>
  <c r="G3"/>
  <c r="F3"/>
  <c r="E3"/>
  <c r="D3"/>
  <c r="C3"/>
  <c r="B3"/>
  <c r="K2"/>
  <c r="J2"/>
  <c r="I2"/>
  <c r="H2"/>
  <c r="G2"/>
  <c r="F2"/>
  <c r="E2"/>
  <c r="D2"/>
  <c r="C2"/>
  <c r="B2"/>
  <c r="K15" i="144"/>
  <c r="K15" i="204" s="1"/>
  <c r="J15" i="144"/>
  <c r="I15"/>
  <c r="I15" i="204" s="1"/>
  <c r="H15" i="144"/>
  <c r="H15" i="204" s="1"/>
  <c r="G15" i="144"/>
  <c r="G15" i="204" s="1"/>
  <c r="F15" i="144"/>
  <c r="F15" i="204" s="1"/>
  <c r="E15" i="144"/>
  <c r="E15" i="204" s="1"/>
  <c r="D15" i="144"/>
  <c r="C15"/>
  <c r="C15" i="204" s="1"/>
  <c r="B15" i="144"/>
  <c r="B15" i="204" s="1"/>
  <c r="K14" i="144"/>
  <c r="K14" i="204" s="1"/>
  <c r="J14" i="144"/>
  <c r="J14" i="204" s="1"/>
  <c r="I14" i="144"/>
  <c r="I14" i="204" s="1"/>
  <c r="H14" i="144"/>
  <c r="H14" i="204" s="1"/>
  <c r="G14" i="144"/>
  <c r="G14" i="204" s="1"/>
  <c r="F14" i="144"/>
  <c r="F14" i="204" s="1"/>
  <c r="E14" i="144"/>
  <c r="E14" i="204" s="1"/>
  <c r="D14" i="144"/>
  <c r="C14"/>
  <c r="B14"/>
  <c r="B14" i="204" s="1"/>
  <c r="K13" i="144"/>
  <c r="J13"/>
  <c r="I13"/>
  <c r="H13"/>
  <c r="G13"/>
  <c r="F13"/>
  <c r="E13"/>
  <c r="D13"/>
  <c r="C13"/>
  <c r="B13"/>
  <c r="K12"/>
  <c r="J12"/>
  <c r="I12"/>
  <c r="H12"/>
  <c r="G12"/>
  <c r="F12"/>
  <c r="E12"/>
  <c r="D12"/>
  <c r="C12"/>
  <c r="B12"/>
  <c r="K11"/>
  <c r="J11"/>
  <c r="I11"/>
  <c r="H11"/>
  <c r="G11"/>
  <c r="F11"/>
  <c r="E11"/>
  <c r="D11"/>
  <c r="C11"/>
  <c r="B11"/>
  <c r="K10"/>
  <c r="J10"/>
  <c r="I10"/>
  <c r="H10"/>
  <c r="G10"/>
  <c r="F10"/>
  <c r="E10"/>
  <c r="D10"/>
  <c r="C10"/>
  <c r="B10"/>
  <c r="K9"/>
  <c r="J9"/>
  <c r="I9"/>
  <c r="H9"/>
  <c r="G9"/>
  <c r="F9"/>
  <c r="E9"/>
  <c r="D9"/>
  <c r="C9"/>
  <c r="B9"/>
  <c r="K8"/>
  <c r="J8"/>
  <c r="I8"/>
  <c r="H8"/>
  <c r="G8"/>
  <c r="F8"/>
  <c r="E8"/>
  <c r="D8"/>
  <c r="C8"/>
  <c r="B8"/>
  <c r="K7"/>
  <c r="J7"/>
  <c r="I7"/>
  <c r="H7"/>
  <c r="G7"/>
  <c r="F7"/>
  <c r="E7"/>
  <c r="D7"/>
  <c r="C7"/>
  <c r="B7"/>
  <c r="K6"/>
  <c r="J6"/>
  <c r="I6"/>
  <c r="H6"/>
  <c r="G6"/>
  <c r="F6"/>
  <c r="E6"/>
  <c r="D6"/>
  <c r="C6"/>
  <c r="B6"/>
  <c r="K5"/>
  <c r="J5"/>
  <c r="I5"/>
  <c r="H5"/>
  <c r="G5"/>
  <c r="F5"/>
  <c r="E5"/>
  <c r="D5"/>
  <c r="C5"/>
  <c r="B5"/>
  <c r="K4"/>
  <c r="J4"/>
  <c r="I4"/>
  <c r="H4"/>
  <c r="G4"/>
  <c r="F4"/>
  <c r="E4"/>
  <c r="D4"/>
  <c r="C4"/>
  <c r="B4"/>
  <c r="K3"/>
  <c r="J3"/>
  <c r="I3"/>
  <c r="H3"/>
  <c r="G3"/>
  <c r="F3"/>
  <c r="E3"/>
  <c r="D3"/>
  <c r="C3"/>
  <c r="B3"/>
  <c r="K2"/>
  <c r="J2"/>
  <c r="I2"/>
  <c r="H2"/>
  <c r="G2"/>
  <c r="F2"/>
  <c r="E2"/>
  <c r="D2"/>
  <c r="C2"/>
  <c r="B2"/>
  <c r="K27" i="143"/>
  <c r="J27"/>
  <c r="I27"/>
  <c r="H27"/>
  <c r="G27"/>
  <c r="F27"/>
  <c r="E27"/>
  <c r="C27"/>
  <c r="C13" i="213" s="1"/>
  <c r="B27" i="143"/>
  <c r="K26"/>
  <c r="K12" i="213" s="1"/>
  <c r="J26" i="143"/>
  <c r="J12" i="213" s="1"/>
  <c r="I26" i="143"/>
  <c r="I12" i="213" s="1"/>
  <c r="H26" i="143"/>
  <c r="H12" i="213" s="1"/>
  <c r="G26" i="143"/>
  <c r="G12" i="213" s="1"/>
  <c r="F26" i="143"/>
  <c r="F12" i="213" s="1"/>
  <c r="E26" i="143"/>
  <c r="E12" i="213" s="1"/>
  <c r="C26" i="143"/>
  <c r="C12" i="213" s="1"/>
  <c r="B26" i="143"/>
  <c r="K25"/>
  <c r="K11" i="213" s="1"/>
  <c r="J25" i="143"/>
  <c r="I25"/>
  <c r="I11" i="213" s="1"/>
  <c r="H25" i="143"/>
  <c r="G25"/>
  <c r="G11" i="213" s="1"/>
  <c r="F25" i="143"/>
  <c r="E25"/>
  <c r="E11" i="213" s="1"/>
  <c r="C25" i="143"/>
  <c r="C11" i="213" s="1"/>
  <c r="B25" i="143"/>
  <c r="B11" i="213" s="1"/>
  <c r="K24" i="143"/>
  <c r="K10" i="213" s="1"/>
  <c r="J24" i="143"/>
  <c r="J10" i="213" s="1"/>
  <c r="I24" i="143"/>
  <c r="I10" i="213" s="1"/>
  <c r="H24" i="143"/>
  <c r="H10" i="213" s="1"/>
  <c r="G24" i="143"/>
  <c r="G10" i="213" s="1"/>
  <c r="F24" i="143"/>
  <c r="F10" i="213" s="1"/>
  <c r="E24" i="143"/>
  <c r="E10" i="213" s="1"/>
  <c r="C24" i="143"/>
  <c r="C10" i="213" s="1"/>
  <c r="B24" i="143"/>
  <c r="K23"/>
  <c r="K9" i="213" s="1"/>
  <c r="J23" i="143"/>
  <c r="I23"/>
  <c r="I9" i="213" s="1"/>
  <c r="H23" i="143"/>
  <c r="G23"/>
  <c r="G9" i="213" s="1"/>
  <c r="F23" i="143"/>
  <c r="E23"/>
  <c r="E9" i="213" s="1"/>
  <c r="C23" i="143"/>
  <c r="C9" i="213" s="1"/>
  <c r="B23" i="143"/>
  <c r="B9" i="213" s="1"/>
  <c r="K22" i="143"/>
  <c r="K8" i="213" s="1"/>
  <c r="J22" i="143"/>
  <c r="J8" i="213" s="1"/>
  <c r="I22" i="143"/>
  <c r="I8" i="213" s="1"/>
  <c r="H22" i="143"/>
  <c r="H8" i="213" s="1"/>
  <c r="G22" i="143"/>
  <c r="G8" i="213" s="1"/>
  <c r="F22" i="143"/>
  <c r="F8" i="213" s="1"/>
  <c r="E22" i="143"/>
  <c r="E8" i="213" s="1"/>
  <c r="C22" i="143"/>
  <c r="C8" i="213" s="1"/>
  <c r="B22" i="143"/>
  <c r="K21"/>
  <c r="K7" i="213" s="1"/>
  <c r="J21" i="143"/>
  <c r="I21"/>
  <c r="I7" i="213" s="1"/>
  <c r="H21" i="143"/>
  <c r="G21"/>
  <c r="G7" i="213" s="1"/>
  <c r="F21" i="143"/>
  <c r="E21"/>
  <c r="E7" i="213" s="1"/>
  <c r="C21" i="143"/>
  <c r="C7" i="213" s="1"/>
  <c r="B21" i="143"/>
  <c r="B7" i="213" s="1"/>
  <c r="K20" i="143"/>
  <c r="K6" i="213" s="1"/>
  <c r="J20" i="143"/>
  <c r="J6" i="213" s="1"/>
  <c r="I20" i="143"/>
  <c r="I6" i="213" s="1"/>
  <c r="H20" i="143"/>
  <c r="H6" i="213" s="1"/>
  <c r="G20" i="143"/>
  <c r="G6" i="213" s="1"/>
  <c r="F20" i="143"/>
  <c r="F6" i="213" s="1"/>
  <c r="E20" i="143"/>
  <c r="E6" i="213" s="1"/>
  <c r="C20" i="143"/>
  <c r="C6" i="213" s="1"/>
  <c r="B20" i="143"/>
  <c r="K19"/>
  <c r="K5" i="213" s="1"/>
  <c r="J19" i="143"/>
  <c r="I19"/>
  <c r="I5" i="213" s="1"/>
  <c r="H19" i="143"/>
  <c r="G19"/>
  <c r="G5" i="213" s="1"/>
  <c r="F19" i="143"/>
  <c r="E19"/>
  <c r="E5" i="213" s="1"/>
  <c r="C19" i="143"/>
  <c r="C5" i="213" s="1"/>
  <c r="B19" i="143"/>
  <c r="B5" i="213" s="1"/>
  <c r="K18" i="143"/>
  <c r="K4" i="213" s="1"/>
  <c r="J18" i="143"/>
  <c r="J4" i="213" s="1"/>
  <c r="I18" i="143"/>
  <c r="I4" i="213" s="1"/>
  <c r="H18" i="143"/>
  <c r="H4" i="213" s="1"/>
  <c r="G18" i="143"/>
  <c r="G4" i="213" s="1"/>
  <c r="F18" i="143"/>
  <c r="F4" i="213" s="1"/>
  <c r="E18" i="143"/>
  <c r="E4" i="213" s="1"/>
  <c r="C18" i="143"/>
  <c r="C4" i="213" s="1"/>
  <c r="B18" i="143"/>
  <c r="K17"/>
  <c r="K3" i="213" s="1"/>
  <c r="J17" i="143"/>
  <c r="I17"/>
  <c r="I3" i="213" s="1"/>
  <c r="H17" i="143"/>
  <c r="G17"/>
  <c r="G3" i="213" s="1"/>
  <c r="F17" i="143"/>
  <c r="E17"/>
  <c r="E3" i="213" s="1"/>
  <c r="C17" i="143"/>
  <c r="C3" i="213" s="1"/>
  <c r="B17" i="143"/>
  <c r="B3" i="213" s="1"/>
  <c r="K16" i="143"/>
  <c r="J16"/>
  <c r="I16"/>
  <c r="H16"/>
  <c r="G16"/>
  <c r="F16"/>
  <c r="E16"/>
  <c r="C16"/>
  <c r="B16"/>
  <c r="K15"/>
  <c r="J15"/>
  <c r="I15"/>
  <c r="H15"/>
  <c r="G15"/>
  <c r="F15"/>
  <c r="E15"/>
  <c r="C15"/>
  <c r="B15"/>
  <c r="A15"/>
  <c r="K14"/>
  <c r="J14"/>
  <c r="I14"/>
  <c r="H14"/>
  <c r="G14"/>
  <c r="F14"/>
  <c r="E14"/>
  <c r="C14"/>
  <c r="B14"/>
  <c r="A14"/>
  <c r="A13" s="1"/>
  <c r="A12" s="1"/>
  <c r="A11" s="1"/>
  <c r="A10" s="1"/>
  <c r="A9" s="1"/>
  <c r="A8" s="1"/>
  <c r="A7" s="1"/>
  <c r="A6" s="1"/>
  <c r="A5" s="1"/>
  <c r="A4" s="1"/>
  <c r="K13"/>
  <c r="J13"/>
  <c r="I13"/>
  <c r="H13"/>
  <c r="G13"/>
  <c r="F13"/>
  <c r="E13"/>
  <c r="C13"/>
  <c r="B13"/>
  <c r="K12"/>
  <c r="J12"/>
  <c r="I12"/>
  <c r="H12"/>
  <c r="G12"/>
  <c r="F12"/>
  <c r="E12"/>
  <c r="C12"/>
  <c r="B12"/>
  <c r="K11"/>
  <c r="J11"/>
  <c r="I11"/>
  <c r="H11"/>
  <c r="G11"/>
  <c r="F11"/>
  <c r="E11"/>
  <c r="C11"/>
  <c r="B11"/>
  <c r="K10"/>
  <c r="J10"/>
  <c r="I10"/>
  <c r="H10"/>
  <c r="G10"/>
  <c r="F10"/>
  <c r="E10"/>
  <c r="C10"/>
  <c r="B10"/>
  <c r="K9"/>
  <c r="J9"/>
  <c r="I9"/>
  <c r="H9"/>
  <c r="G9"/>
  <c r="F9"/>
  <c r="E9"/>
  <c r="C9"/>
  <c r="B9"/>
  <c r="K8"/>
  <c r="J8"/>
  <c r="I8"/>
  <c r="H8"/>
  <c r="G8"/>
  <c r="F8"/>
  <c r="E8"/>
  <c r="C8"/>
  <c r="B8"/>
  <c r="K7"/>
  <c r="J7"/>
  <c r="I7"/>
  <c r="H7"/>
  <c r="G7"/>
  <c r="F7"/>
  <c r="E7"/>
  <c r="C7"/>
  <c r="B7"/>
  <c r="K6"/>
  <c r="J6"/>
  <c r="I6"/>
  <c r="H6"/>
  <c r="G6"/>
  <c r="F6"/>
  <c r="E6"/>
  <c r="C6"/>
  <c r="B6"/>
  <c r="M5"/>
  <c r="M6" s="1"/>
  <c r="M7" s="1"/>
  <c r="M8" s="1"/>
  <c r="M9" s="1"/>
  <c r="M10" s="1"/>
  <c r="M11" s="1"/>
  <c r="M12" s="1"/>
  <c r="M13" s="1"/>
  <c r="M14" s="1"/>
  <c r="M15" s="1"/>
  <c r="M16" s="1"/>
  <c r="M17" s="1"/>
  <c r="M18" s="1"/>
  <c r="M19" s="1"/>
  <c r="M20" s="1"/>
  <c r="M21" s="1"/>
  <c r="M22" s="1"/>
  <c r="M23" s="1"/>
  <c r="M24" s="1"/>
  <c r="M25" s="1"/>
  <c r="M26" s="1"/>
  <c r="M27" s="1"/>
  <c r="K5"/>
  <c r="J5"/>
  <c r="I5"/>
  <c r="H5"/>
  <c r="G5"/>
  <c r="F5"/>
  <c r="E5"/>
  <c r="C5"/>
  <c r="B5"/>
  <c r="K4"/>
  <c r="J4"/>
  <c r="I4"/>
  <c r="H4"/>
  <c r="G4"/>
  <c r="F4"/>
  <c r="E4"/>
  <c r="C4"/>
  <c r="B4"/>
  <c r="K27" i="142"/>
  <c r="J27"/>
  <c r="I27"/>
  <c r="H27"/>
  <c r="G27"/>
  <c r="F27"/>
  <c r="E27"/>
  <c r="C27"/>
  <c r="C13" i="212" s="1"/>
  <c r="B27" i="142"/>
  <c r="K26"/>
  <c r="K12" i="212" s="1"/>
  <c r="J26" i="142"/>
  <c r="I26"/>
  <c r="I12" i="212" s="1"/>
  <c r="H26" i="142"/>
  <c r="G26"/>
  <c r="G12" i="212" s="1"/>
  <c r="F26" i="142"/>
  <c r="E26"/>
  <c r="E12" i="212" s="1"/>
  <c r="C26" i="142"/>
  <c r="C12" i="212" s="1"/>
  <c r="B26" i="142"/>
  <c r="B12" i="212" s="1"/>
  <c r="K25" i="142"/>
  <c r="K11" i="212" s="1"/>
  <c r="J25" i="142"/>
  <c r="J11" i="212" s="1"/>
  <c r="I25" i="142"/>
  <c r="I11" i="212" s="1"/>
  <c r="H25" i="142"/>
  <c r="H11" i="212" s="1"/>
  <c r="G25" i="142"/>
  <c r="G11" i="212" s="1"/>
  <c r="F25" i="142"/>
  <c r="F11" i="212" s="1"/>
  <c r="E25" i="142"/>
  <c r="E11" i="212" s="1"/>
  <c r="C25" i="142"/>
  <c r="C11" i="212" s="1"/>
  <c r="B25" i="142"/>
  <c r="K24"/>
  <c r="K10" i="212" s="1"/>
  <c r="J24" i="142"/>
  <c r="I24"/>
  <c r="I10" i="212" s="1"/>
  <c r="H24" i="142"/>
  <c r="G24"/>
  <c r="G10" i="212" s="1"/>
  <c r="F24" i="142"/>
  <c r="E24"/>
  <c r="E10" i="212" s="1"/>
  <c r="C24" i="142"/>
  <c r="C10" i="212" s="1"/>
  <c r="B24" i="142"/>
  <c r="B10" i="212" s="1"/>
  <c r="K23" i="142"/>
  <c r="K9" i="212" s="1"/>
  <c r="J23" i="142"/>
  <c r="J9" i="212" s="1"/>
  <c r="I23" i="142"/>
  <c r="I9" i="212" s="1"/>
  <c r="H23" i="142"/>
  <c r="H9" i="212" s="1"/>
  <c r="G23" i="142"/>
  <c r="G9" i="212" s="1"/>
  <c r="F23" i="142"/>
  <c r="F9" i="212" s="1"/>
  <c r="E23" i="142"/>
  <c r="E9" i="212" s="1"/>
  <c r="C23" i="142"/>
  <c r="C9" i="212" s="1"/>
  <c r="B23" i="142"/>
  <c r="K22"/>
  <c r="K8" i="212" s="1"/>
  <c r="J22" i="142"/>
  <c r="I22"/>
  <c r="I8" i="212" s="1"/>
  <c r="H22" i="142"/>
  <c r="G22"/>
  <c r="G8" i="212" s="1"/>
  <c r="F22" i="142"/>
  <c r="E22"/>
  <c r="E8" i="212" s="1"/>
  <c r="C22" i="142"/>
  <c r="C8" i="212" s="1"/>
  <c r="B22" i="142"/>
  <c r="B8" i="212" s="1"/>
  <c r="K21" i="142"/>
  <c r="K7" i="212" s="1"/>
  <c r="J21" i="142"/>
  <c r="J7" i="212" s="1"/>
  <c r="I21" i="142"/>
  <c r="I7" i="212" s="1"/>
  <c r="H21" i="142"/>
  <c r="H7" i="212" s="1"/>
  <c r="G21" i="142"/>
  <c r="G7" i="212" s="1"/>
  <c r="F21" i="142"/>
  <c r="F7" i="212" s="1"/>
  <c r="E21" i="142"/>
  <c r="E7" i="212" s="1"/>
  <c r="C21" i="142"/>
  <c r="C7" i="212" s="1"/>
  <c r="B21" i="142"/>
  <c r="K20"/>
  <c r="K6" i="212" s="1"/>
  <c r="J20" i="142"/>
  <c r="I20"/>
  <c r="I6" i="212" s="1"/>
  <c r="H20" i="142"/>
  <c r="G20"/>
  <c r="G6" i="212" s="1"/>
  <c r="F20" i="142"/>
  <c r="E20"/>
  <c r="E6" i="212" s="1"/>
  <c r="C20" i="142"/>
  <c r="C6" i="212" s="1"/>
  <c r="B20" i="142"/>
  <c r="B6" i="212" s="1"/>
  <c r="K19" i="142"/>
  <c r="K5" i="212" s="1"/>
  <c r="J19" i="142"/>
  <c r="J5" i="212" s="1"/>
  <c r="I19" i="142"/>
  <c r="I5" i="212" s="1"/>
  <c r="H19" i="142"/>
  <c r="H5" i="212" s="1"/>
  <c r="G19" i="142"/>
  <c r="G5" i="212" s="1"/>
  <c r="F19" i="142"/>
  <c r="F5" i="212" s="1"/>
  <c r="E19" i="142"/>
  <c r="E5" i="212" s="1"/>
  <c r="C19" i="142"/>
  <c r="C5" i="212" s="1"/>
  <c r="B19" i="142"/>
  <c r="K18"/>
  <c r="K4" i="212" s="1"/>
  <c r="J18" i="142"/>
  <c r="I18"/>
  <c r="I4" i="212" s="1"/>
  <c r="H18" i="142"/>
  <c r="G18"/>
  <c r="G4" i="212" s="1"/>
  <c r="F18" i="142"/>
  <c r="E18"/>
  <c r="E4" i="212" s="1"/>
  <c r="C18" i="142"/>
  <c r="C4" i="212" s="1"/>
  <c r="B18" i="142"/>
  <c r="B4" i="212" s="1"/>
  <c r="K17" i="142"/>
  <c r="K3" i="212" s="1"/>
  <c r="J17" i="142"/>
  <c r="J3" i="212" s="1"/>
  <c r="I17" i="142"/>
  <c r="I3" i="212" s="1"/>
  <c r="H17" i="142"/>
  <c r="H3" i="212" s="1"/>
  <c r="G17" i="142"/>
  <c r="G3" i="212" s="1"/>
  <c r="F17" i="142"/>
  <c r="F3" i="212" s="1"/>
  <c r="E17" i="142"/>
  <c r="E3" i="212" s="1"/>
  <c r="C17" i="142"/>
  <c r="C3" i="212" s="1"/>
  <c r="B17" i="142"/>
  <c r="K16"/>
  <c r="J16"/>
  <c r="I16"/>
  <c r="H16"/>
  <c r="G16"/>
  <c r="F16"/>
  <c r="E16"/>
  <c r="C16"/>
  <c r="B16"/>
  <c r="K15"/>
  <c r="J15"/>
  <c r="I15"/>
  <c r="H15"/>
  <c r="G15"/>
  <c r="F15"/>
  <c r="E15"/>
  <c r="C15"/>
  <c r="B15"/>
  <c r="A15"/>
  <c r="A14" s="1"/>
  <c r="A13" s="1"/>
  <c r="A12" s="1"/>
  <c r="A11" s="1"/>
  <c r="A10" s="1"/>
  <c r="A9" s="1"/>
  <c r="A8" s="1"/>
  <c r="A7" s="1"/>
  <c r="A6" s="1"/>
  <c r="A5" s="1"/>
  <c r="A4" s="1"/>
  <c r="K14"/>
  <c r="J14"/>
  <c r="I14"/>
  <c r="H14"/>
  <c r="G14"/>
  <c r="F14"/>
  <c r="E14"/>
  <c r="C14"/>
  <c r="B14"/>
  <c r="K13"/>
  <c r="J13"/>
  <c r="I13"/>
  <c r="H13"/>
  <c r="G13"/>
  <c r="F13"/>
  <c r="E13"/>
  <c r="C13"/>
  <c r="B13"/>
  <c r="K12"/>
  <c r="J12"/>
  <c r="I12"/>
  <c r="H12"/>
  <c r="G12"/>
  <c r="F12"/>
  <c r="E12"/>
  <c r="C12"/>
  <c r="B12"/>
  <c r="K11"/>
  <c r="J11"/>
  <c r="I11"/>
  <c r="H11"/>
  <c r="G11"/>
  <c r="F11"/>
  <c r="E11"/>
  <c r="C11"/>
  <c r="B11"/>
  <c r="K10"/>
  <c r="J10"/>
  <c r="I10"/>
  <c r="H10"/>
  <c r="G10"/>
  <c r="F10"/>
  <c r="E10"/>
  <c r="C10"/>
  <c r="B10"/>
  <c r="K9"/>
  <c r="J9"/>
  <c r="I9"/>
  <c r="H9"/>
  <c r="G9"/>
  <c r="F9"/>
  <c r="E9"/>
  <c r="C9"/>
  <c r="B9"/>
  <c r="K8"/>
  <c r="J8"/>
  <c r="I8"/>
  <c r="H8"/>
  <c r="G8"/>
  <c r="F8"/>
  <c r="E8"/>
  <c r="C8"/>
  <c r="B8"/>
  <c r="K7"/>
  <c r="J7"/>
  <c r="I7"/>
  <c r="H7"/>
  <c r="G7"/>
  <c r="F7"/>
  <c r="E7"/>
  <c r="C7"/>
  <c r="B7"/>
  <c r="K6"/>
  <c r="J6"/>
  <c r="I6"/>
  <c r="H6"/>
  <c r="G6"/>
  <c r="F6"/>
  <c r="E6"/>
  <c r="C6"/>
  <c r="B6"/>
  <c r="M5"/>
  <c r="M6" s="1"/>
  <c r="M7" s="1"/>
  <c r="M8" s="1"/>
  <c r="M9" s="1"/>
  <c r="M10" s="1"/>
  <c r="M11" s="1"/>
  <c r="M12" s="1"/>
  <c r="M13" s="1"/>
  <c r="M14" s="1"/>
  <c r="M15" s="1"/>
  <c r="M16" s="1"/>
  <c r="M17" s="1"/>
  <c r="M18" s="1"/>
  <c r="M19" s="1"/>
  <c r="M20" s="1"/>
  <c r="M21" s="1"/>
  <c r="M22" s="1"/>
  <c r="M23" s="1"/>
  <c r="M24" s="1"/>
  <c r="M25" s="1"/>
  <c r="M26" s="1"/>
  <c r="M27" s="1"/>
  <c r="K5"/>
  <c r="J5"/>
  <c r="I5"/>
  <c r="H5"/>
  <c r="G5"/>
  <c r="F5"/>
  <c r="E5"/>
  <c r="C5"/>
  <c r="B5"/>
  <c r="K4"/>
  <c r="J4"/>
  <c r="I4"/>
  <c r="H4"/>
  <c r="G4"/>
  <c r="F4"/>
  <c r="E4"/>
  <c r="C4"/>
  <c r="B4"/>
  <c r="K27" i="141"/>
  <c r="J27"/>
  <c r="I27"/>
  <c r="H27"/>
  <c r="G27"/>
  <c r="F27"/>
  <c r="E27"/>
  <c r="C27"/>
  <c r="C13" i="211" s="1"/>
  <c r="B27" i="141"/>
  <c r="K26"/>
  <c r="K12" i="211" s="1"/>
  <c r="J26" i="141"/>
  <c r="I26"/>
  <c r="I12" i="211" s="1"/>
  <c r="H26" i="141"/>
  <c r="G26"/>
  <c r="G12" i="211" s="1"/>
  <c r="F26" i="141"/>
  <c r="E26"/>
  <c r="E12" i="211" s="1"/>
  <c r="C26" i="141"/>
  <c r="C12" i="211" s="1"/>
  <c r="B26" i="141"/>
  <c r="B12" i="211" s="1"/>
  <c r="K25" i="141"/>
  <c r="K11" i="211" s="1"/>
  <c r="J25" i="141"/>
  <c r="J11" i="211" s="1"/>
  <c r="I25" i="141"/>
  <c r="I11" i="211" s="1"/>
  <c r="H25" i="141"/>
  <c r="H11" i="211" s="1"/>
  <c r="G25" i="141"/>
  <c r="G11" i="211" s="1"/>
  <c r="F25" i="141"/>
  <c r="F11" i="211" s="1"/>
  <c r="E25" i="141"/>
  <c r="E11" i="211" s="1"/>
  <c r="C25" i="141"/>
  <c r="C11" i="211" s="1"/>
  <c r="B25" i="141"/>
  <c r="K24"/>
  <c r="K10" i="211" s="1"/>
  <c r="J24" i="141"/>
  <c r="I24"/>
  <c r="I10" i="211" s="1"/>
  <c r="H24" i="141"/>
  <c r="G24"/>
  <c r="G10" i="211" s="1"/>
  <c r="F24" i="141"/>
  <c r="E24"/>
  <c r="E10" i="211" s="1"/>
  <c r="C24" i="141"/>
  <c r="C10" i="211" s="1"/>
  <c r="B24" i="141"/>
  <c r="B10" i="211" s="1"/>
  <c r="K23" i="141"/>
  <c r="K9" i="211" s="1"/>
  <c r="J23" i="141"/>
  <c r="J9" i="211" s="1"/>
  <c r="I23" i="141"/>
  <c r="I9" i="211" s="1"/>
  <c r="H23" i="141"/>
  <c r="H9" i="211" s="1"/>
  <c r="G23" i="141"/>
  <c r="G9" i="211" s="1"/>
  <c r="F23" i="141"/>
  <c r="F9" i="211" s="1"/>
  <c r="E23" i="141"/>
  <c r="E9" i="211" s="1"/>
  <c r="C23" i="141"/>
  <c r="C9" i="211" s="1"/>
  <c r="B23" i="141"/>
  <c r="K22"/>
  <c r="K8" i="211" s="1"/>
  <c r="J22" i="141"/>
  <c r="I22"/>
  <c r="I8" i="211" s="1"/>
  <c r="H22" i="141"/>
  <c r="G22"/>
  <c r="G8" i="211" s="1"/>
  <c r="F22" i="141"/>
  <c r="E22"/>
  <c r="E8" i="211" s="1"/>
  <c r="C22" i="141"/>
  <c r="C8" i="211" s="1"/>
  <c r="B22" i="141"/>
  <c r="B8" i="211" s="1"/>
  <c r="K21" i="141"/>
  <c r="K7" i="211" s="1"/>
  <c r="J21" i="141"/>
  <c r="J7" i="211" s="1"/>
  <c r="I21" i="141"/>
  <c r="I7" i="211" s="1"/>
  <c r="H21" i="141"/>
  <c r="H7" i="211" s="1"/>
  <c r="G21" i="141"/>
  <c r="G7" i="211" s="1"/>
  <c r="F21" i="141"/>
  <c r="F7" i="211" s="1"/>
  <c r="E21" i="141"/>
  <c r="E7" i="211" s="1"/>
  <c r="C21" i="141"/>
  <c r="C7" i="211" s="1"/>
  <c r="B21" i="141"/>
  <c r="K20"/>
  <c r="K6" i="211" s="1"/>
  <c r="J20" i="141"/>
  <c r="I20"/>
  <c r="I6" i="211" s="1"/>
  <c r="H20" i="141"/>
  <c r="G20"/>
  <c r="G6" i="211" s="1"/>
  <c r="F20" i="141"/>
  <c r="E20"/>
  <c r="E6" i="211" s="1"/>
  <c r="C20" i="141"/>
  <c r="C6" i="211" s="1"/>
  <c r="B20" i="141"/>
  <c r="B6" i="211" s="1"/>
  <c r="K19" i="141"/>
  <c r="K5" i="211" s="1"/>
  <c r="J19" i="141"/>
  <c r="J5" i="211" s="1"/>
  <c r="I19" i="141"/>
  <c r="I5" i="211" s="1"/>
  <c r="H19" i="141"/>
  <c r="H5" i="211" s="1"/>
  <c r="G19" i="141"/>
  <c r="G5" i="211" s="1"/>
  <c r="F19" i="141"/>
  <c r="F5" i="211" s="1"/>
  <c r="E19" i="141"/>
  <c r="E5" i="211" s="1"/>
  <c r="C19" i="141"/>
  <c r="C5" i="211" s="1"/>
  <c r="B19" i="141"/>
  <c r="K18"/>
  <c r="K4" i="211" s="1"/>
  <c r="J18" i="141"/>
  <c r="I18"/>
  <c r="I4" i="211" s="1"/>
  <c r="H18" i="141"/>
  <c r="G18"/>
  <c r="G4" i="211" s="1"/>
  <c r="F18" i="141"/>
  <c r="E18"/>
  <c r="E4" i="211" s="1"/>
  <c r="C18" i="141"/>
  <c r="C4" i="211" s="1"/>
  <c r="B18" i="141"/>
  <c r="B4" i="211" s="1"/>
  <c r="K17" i="141"/>
  <c r="K3" i="211" s="1"/>
  <c r="J17" i="141"/>
  <c r="J3" i="211" s="1"/>
  <c r="I17" i="141"/>
  <c r="I3" i="211" s="1"/>
  <c r="H17" i="141"/>
  <c r="H3" i="211" s="1"/>
  <c r="G17" i="141"/>
  <c r="G3" i="211" s="1"/>
  <c r="F17" i="141"/>
  <c r="F3" i="211" s="1"/>
  <c r="E17" i="141"/>
  <c r="E3" i="211" s="1"/>
  <c r="C17" i="141"/>
  <c r="C3" i="211" s="1"/>
  <c r="B17" i="141"/>
  <c r="K16"/>
  <c r="J16"/>
  <c r="I16"/>
  <c r="H16"/>
  <c r="G16"/>
  <c r="F16"/>
  <c r="E16"/>
  <c r="C16"/>
  <c r="B16"/>
  <c r="K15"/>
  <c r="J15"/>
  <c r="I15"/>
  <c r="H15"/>
  <c r="G15"/>
  <c r="F15"/>
  <c r="E15"/>
  <c r="C15"/>
  <c r="B15"/>
  <c r="A15"/>
  <c r="K14"/>
  <c r="J14"/>
  <c r="I14"/>
  <c r="H14"/>
  <c r="G14"/>
  <c r="F14"/>
  <c r="E14"/>
  <c r="C14"/>
  <c r="B14"/>
  <c r="A14"/>
  <c r="A13" s="1"/>
  <c r="A12" s="1"/>
  <c r="A11" s="1"/>
  <c r="A10" s="1"/>
  <c r="A9" s="1"/>
  <c r="A8" s="1"/>
  <c r="A7" s="1"/>
  <c r="A6" s="1"/>
  <c r="A5" s="1"/>
  <c r="A4" s="1"/>
  <c r="K13"/>
  <c r="J13"/>
  <c r="I13"/>
  <c r="H13"/>
  <c r="G13"/>
  <c r="F13"/>
  <c r="E13"/>
  <c r="C13"/>
  <c r="B13"/>
  <c r="K12"/>
  <c r="J12"/>
  <c r="I12"/>
  <c r="H12"/>
  <c r="G12"/>
  <c r="F12"/>
  <c r="E12"/>
  <c r="C12"/>
  <c r="B12"/>
  <c r="K11"/>
  <c r="J11"/>
  <c r="I11"/>
  <c r="H11"/>
  <c r="G11"/>
  <c r="F11"/>
  <c r="E11"/>
  <c r="C11"/>
  <c r="B11"/>
  <c r="K10"/>
  <c r="J10"/>
  <c r="I10"/>
  <c r="H10"/>
  <c r="G10"/>
  <c r="F10"/>
  <c r="E10"/>
  <c r="C10"/>
  <c r="B10"/>
  <c r="K9"/>
  <c r="J9"/>
  <c r="I9"/>
  <c r="H9"/>
  <c r="G9"/>
  <c r="F9"/>
  <c r="E9"/>
  <c r="C9"/>
  <c r="B9"/>
  <c r="K8"/>
  <c r="J8"/>
  <c r="I8"/>
  <c r="H8"/>
  <c r="G8"/>
  <c r="F8"/>
  <c r="E8"/>
  <c r="C8"/>
  <c r="B8"/>
  <c r="K7"/>
  <c r="J7"/>
  <c r="I7"/>
  <c r="H7"/>
  <c r="G7"/>
  <c r="F7"/>
  <c r="E7"/>
  <c r="C7"/>
  <c r="B7"/>
  <c r="K6"/>
  <c r="J6"/>
  <c r="I6"/>
  <c r="H6"/>
  <c r="G6"/>
  <c r="F6"/>
  <c r="E6"/>
  <c r="C6"/>
  <c r="B6"/>
  <c r="M5"/>
  <c r="M6" s="1"/>
  <c r="M7" s="1"/>
  <c r="M8" s="1"/>
  <c r="M9" s="1"/>
  <c r="M10" s="1"/>
  <c r="M11" s="1"/>
  <c r="M12" s="1"/>
  <c r="M13" s="1"/>
  <c r="M14" s="1"/>
  <c r="M15" s="1"/>
  <c r="M16" s="1"/>
  <c r="M17" s="1"/>
  <c r="M18" s="1"/>
  <c r="M19" s="1"/>
  <c r="M20" s="1"/>
  <c r="M21" s="1"/>
  <c r="M22" s="1"/>
  <c r="M23" s="1"/>
  <c r="M24" s="1"/>
  <c r="M25" s="1"/>
  <c r="M26" s="1"/>
  <c r="M27" s="1"/>
  <c r="K5"/>
  <c r="J5"/>
  <c r="I5"/>
  <c r="H5"/>
  <c r="G5"/>
  <c r="F5"/>
  <c r="E5"/>
  <c r="C5"/>
  <c r="B5"/>
  <c r="K4"/>
  <c r="J4"/>
  <c r="I4"/>
  <c r="H4"/>
  <c r="G4"/>
  <c r="F4"/>
  <c r="E4"/>
  <c r="C4"/>
  <c r="B4"/>
  <c r="K27" i="140"/>
  <c r="J27"/>
  <c r="I27"/>
  <c r="H27"/>
  <c r="G27"/>
  <c r="F27"/>
  <c r="E27"/>
  <c r="C27"/>
  <c r="C13" i="210" s="1"/>
  <c r="B27" i="140"/>
  <c r="K26"/>
  <c r="K12" i="210" s="1"/>
  <c r="J26" i="140"/>
  <c r="J12" i="210" s="1"/>
  <c r="I26" i="140"/>
  <c r="I12" i="210" s="1"/>
  <c r="H26" i="140"/>
  <c r="H12" i="210" s="1"/>
  <c r="G26" i="140"/>
  <c r="G12" i="210" s="1"/>
  <c r="F26" i="140"/>
  <c r="F12" i="210" s="1"/>
  <c r="E26" i="140"/>
  <c r="E12" i="210" s="1"/>
  <c r="C26" i="140"/>
  <c r="C12" i="210" s="1"/>
  <c r="B26" i="140"/>
  <c r="K25"/>
  <c r="K11" i="210" s="1"/>
  <c r="J25" i="140"/>
  <c r="I25"/>
  <c r="I11" i="210" s="1"/>
  <c r="H25" i="140"/>
  <c r="G25"/>
  <c r="G11" i="210" s="1"/>
  <c r="F25" i="140"/>
  <c r="E25"/>
  <c r="E11" i="210" s="1"/>
  <c r="C25" i="140"/>
  <c r="C11" i="210" s="1"/>
  <c r="B25" i="140"/>
  <c r="B11" i="210" s="1"/>
  <c r="K24" i="140"/>
  <c r="K10" i="210" s="1"/>
  <c r="J24" i="140"/>
  <c r="J10" i="210" s="1"/>
  <c r="I24" i="140"/>
  <c r="I10" i="210" s="1"/>
  <c r="H24" i="140"/>
  <c r="H10" i="210" s="1"/>
  <c r="G24" i="140"/>
  <c r="G10" i="210" s="1"/>
  <c r="F24" i="140"/>
  <c r="F10" i="210" s="1"/>
  <c r="E24" i="140"/>
  <c r="E10" i="210" s="1"/>
  <c r="C24" i="140"/>
  <c r="C10" i="210" s="1"/>
  <c r="B24" i="140"/>
  <c r="K23"/>
  <c r="K9" i="210" s="1"/>
  <c r="J23" i="140"/>
  <c r="I23"/>
  <c r="I9" i="210" s="1"/>
  <c r="H23" i="140"/>
  <c r="G23"/>
  <c r="G9" i="210" s="1"/>
  <c r="F23" i="140"/>
  <c r="E23"/>
  <c r="E9" i="210" s="1"/>
  <c r="C23" i="140"/>
  <c r="C9" i="210" s="1"/>
  <c r="B23" i="140"/>
  <c r="B9" i="210" s="1"/>
  <c r="K22" i="140"/>
  <c r="K8" i="210" s="1"/>
  <c r="J22" i="140"/>
  <c r="J8" i="210" s="1"/>
  <c r="I22" i="140"/>
  <c r="I8" i="210" s="1"/>
  <c r="H22" i="140"/>
  <c r="H8" i="210" s="1"/>
  <c r="G22" i="140"/>
  <c r="G8" i="210" s="1"/>
  <c r="F22" i="140"/>
  <c r="F8" i="210" s="1"/>
  <c r="E22" i="140"/>
  <c r="E8" i="210" s="1"/>
  <c r="C22" i="140"/>
  <c r="C8" i="210" s="1"/>
  <c r="B22" i="140"/>
  <c r="K21"/>
  <c r="K7" i="210" s="1"/>
  <c r="J21" i="140"/>
  <c r="I21"/>
  <c r="I7" i="210" s="1"/>
  <c r="H21" i="140"/>
  <c r="G21"/>
  <c r="G7" i="210" s="1"/>
  <c r="F21" i="140"/>
  <c r="E21"/>
  <c r="E7" i="210" s="1"/>
  <c r="C21" i="140"/>
  <c r="C7" i="210" s="1"/>
  <c r="B21" i="140"/>
  <c r="B7" i="210" s="1"/>
  <c r="K20" i="140"/>
  <c r="K6" i="210" s="1"/>
  <c r="J20" i="140"/>
  <c r="J6" i="210" s="1"/>
  <c r="I20" i="140"/>
  <c r="I6" i="210" s="1"/>
  <c r="H20" i="140"/>
  <c r="H6" i="210" s="1"/>
  <c r="G20" i="140"/>
  <c r="G6" i="210" s="1"/>
  <c r="F20" i="140"/>
  <c r="F6" i="210" s="1"/>
  <c r="E20" i="140"/>
  <c r="E6" i="210" s="1"/>
  <c r="C20" i="140"/>
  <c r="C6" i="210" s="1"/>
  <c r="B20" i="140"/>
  <c r="K19"/>
  <c r="K5" i="210" s="1"/>
  <c r="J19" i="140"/>
  <c r="I19"/>
  <c r="I5" i="210" s="1"/>
  <c r="H19" i="140"/>
  <c r="G19"/>
  <c r="G5" i="210" s="1"/>
  <c r="F19" i="140"/>
  <c r="E19"/>
  <c r="E5" i="210" s="1"/>
  <c r="C19" i="140"/>
  <c r="C5" i="210" s="1"/>
  <c r="B19" i="140"/>
  <c r="B5" i="210" s="1"/>
  <c r="K18" i="140"/>
  <c r="K4" i="210" s="1"/>
  <c r="J18" i="140"/>
  <c r="J4" i="210" s="1"/>
  <c r="I18" i="140"/>
  <c r="I4" i="210" s="1"/>
  <c r="H18" i="140"/>
  <c r="H4" i="210" s="1"/>
  <c r="G18" i="140"/>
  <c r="G4" i="210" s="1"/>
  <c r="F18" i="140"/>
  <c r="F4" i="210" s="1"/>
  <c r="E18" i="140"/>
  <c r="E4" i="210" s="1"/>
  <c r="C18" i="140"/>
  <c r="C4" i="210" s="1"/>
  <c r="B18" i="140"/>
  <c r="K17"/>
  <c r="K3" i="210" s="1"/>
  <c r="J17" i="140"/>
  <c r="I17"/>
  <c r="I3" i="210" s="1"/>
  <c r="H17" i="140"/>
  <c r="G17"/>
  <c r="G3" i="210" s="1"/>
  <c r="F17" i="140"/>
  <c r="E17"/>
  <c r="E3" i="210" s="1"/>
  <c r="C17" i="140"/>
  <c r="C3" i="210" s="1"/>
  <c r="B17" i="140"/>
  <c r="B3" i="210" s="1"/>
  <c r="K16" i="140"/>
  <c r="J16"/>
  <c r="I16"/>
  <c r="H16"/>
  <c r="G16"/>
  <c r="F16"/>
  <c r="E16"/>
  <c r="C16"/>
  <c r="B16"/>
  <c r="K15"/>
  <c r="J15"/>
  <c r="I15"/>
  <c r="H15"/>
  <c r="G15"/>
  <c r="F15"/>
  <c r="E15"/>
  <c r="C15"/>
  <c r="B15"/>
  <c r="A15"/>
  <c r="A14" s="1"/>
  <c r="A13" s="1"/>
  <c r="A12" s="1"/>
  <c r="A11" s="1"/>
  <c r="A10" s="1"/>
  <c r="A9" s="1"/>
  <c r="A8" s="1"/>
  <c r="A7" s="1"/>
  <c r="A6" s="1"/>
  <c r="A5" s="1"/>
  <c r="A4" s="1"/>
  <c r="K14"/>
  <c r="J14"/>
  <c r="I14"/>
  <c r="H14"/>
  <c r="G14"/>
  <c r="F14"/>
  <c r="E14"/>
  <c r="C14"/>
  <c r="B14"/>
  <c r="K13"/>
  <c r="J13"/>
  <c r="I13"/>
  <c r="H13"/>
  <c r="G13"/>
  <c r="F13"/>
  <c r="E13"/>
  <c r="C13"/>
  <c r="B13"/>
  <c r="K12"/>
  <c r="J12"/>
  <c r="I12"/>
  <c r="H12"/>
  <c r="G12"/>
  <c r="F12"/>
  <c r="E12"/>
  <c r="C12"/>
  <c r="B12"/>
  <c r="K11"/>
  <c r="J11"/>
  <c r="I11"/>
  <c r="H11"/>
  <c r="G11"/>
  <c r="F11"/>
  <c r="E11"/>
  <c r="C11"/>
  <c r="B11"/>
  <c r="K10"/>
  <c r="J10"/>
  <c r="I10"/>
  <c r="H10"/>
  <c r="G10"/>
  <c r="F10"/>
  <c r="E10"/>
  <c r="C10"/>
  <c r="B10"/>
  <c r="K9"/>
  <c r="J9"/>
  <c r="I9"/>
  <c r="H9"/>
  <c r="G9"/>
  <c r="F9"/>
  <c r="E9"/>
  <c r="C9"/>
  <c r="B9"/>
  <c r="K8"/>
  <c r="J8"/>
  <c r="I8"/>
  <c r="H8"/>
  <c r="G8"/>
  <c r="F8"/>
  <c r="E8"/>
  <c r="C8"/>
  <c r="B8"/>
  <c r="K7"/>
  <c r="J7"/>
  <c r="I7"/>
  <c r="H7"/>
  <c r="G7"/>
  <c r="F7"/>
  <c r="E7"/>
  <c r="C7"/>
  <c r="B7"/>
  <c r="K6"/>
  <c r="J6"/>
  <c r="I6"/>
  <c r="H6"/>
  <c r="G6"/>
  <c r="F6"/>
  <c r="E6"/>
  <c r="C6"/>
  <c r="B6"/>
  <c r="M5"/>
  <c r="M6" s="1"/>
  <c r="M7" s="1"/>
  <c r="M8" s="1"/>
  <c r="M9" s="1"/>
  <c r="M10" s="1"/>
  <c r="M11" s="1"/>
  <c r="M12" s="1"/>
  <c r="M13" s="1"/>
  <c r="M14" s="1"/>
  <c r="M15" s="1"/>
  <c r="M16" s="1"/>
  <c r="M17" s="1"/>
  <c r="M18" s="1"/>
  <c r="M19" s="1"/>
  <c r="M20" s="1"/>
  <c r="M21" s="1"/>
  <c r="M22" s="1"/>
  <c r="M23" s="1"/>
  <c r="M24" s="1"/>
  <c r="M25" s="1"/>
  <c r="M26" s="1"/>
  <c r="M27" s="1"/>
  <c r="K5"/>
  <c r="J5"/>
  <c r="I5"/>
  <c r="H5"/>
  <c r="G5"/>
  <c r="F5"/>
  <c r="E5"/>
  <c r="C5"/>
  <c r="B5"/>
  <c r="K4"/>
  <c r="J4"/>
  <c r="I4"/>
  <c r="H4"/>
  <c r="G4"/>
  <c r="F4"/>
  <c r="E4"/>
  <c r="C4"/>
  <c r="B4"/>
  <c r="K27" i="139"/>
  <c r="J27"/>
  <c r="I27"/>
  <c r="H27"/>
  <c r="G27"/>
  <c r="F27"/>
  <c r="E27"/>
  <c r="C27"/>
  <c r="B27"/>
  <c r="K26"/>
  <c r="J26"/>
  <c r="J12" i="209" s="1"/>
  <c r="I26" i="139"/>
  <c r="H26"/>
  <c r="H12" i="209" s="1"/>
  <c r="G26" i="139"/>
  <c r="F26"/>
  <c r="F12" i="209" s="1"/>
  <c r="E26" i="139"/>
  <c r="C26"/>
  <c r="C12" i="209" s="1"/>
  <c r="B26" i="139"/>
  <c r="B12" i="209" s="1"/>
  <c r="K25" i="139"/>
  <c r="K11" i="209" s="1"/>
  <c r="J25" i="139"/>
  <c r="J11" i="209" s="1"/>
  <c r="I25" i="139"/>
  <c r="I11" i="209" s="1"/>
  <c r="H25" i="139"/>
  <c r="H11" i="209" s="1"/>
  <c r="G25" i="139"/>
  <c r="G11" i="209" s="1"/>
  <c r="F25" i="139"/>
  <c r="F11" i="209" s="1"/>
  <c r="E25" i="139"/>
  <c r="E11" i="209" s="1"/>
  <c r="C25" i="139"/>
  <c r="B25"/>
  <c r="B11" i="209" s="1"/>
  <c r="K24" i="139"/>
  <c r="J24"/>
  <c r="J10" i="209" s="1"/>
  <c r="I24" i="139"/>
  <c r="H24"/>
  <c r="H10" i="209" s="1"/>
  <c r="G24" i="139"/>
  <c r="F24"/>
  <c r="F10" i="209" s="1"/>
  <c r="E24" i="139"/>
  <c r="C24"/>
  <c r="C10" i="209" s="1"/>
  <c r="B24" i="139"/>
  <c r="B10" i="209" s="1"/>
  <c r="K23" i="139"/>
  <c r="K9" i="209" s="1"/>
  <c r="J23" i="139"/>
  <c r="J9" i="209" s="1"/>
  <c r="I23" i="139"/>
  <c r="I9" i="209" s="1"/>
  <c r="H23" i="139"/>
  <c r="H9" i="209" s="1"/>
  <c r="G23" i="139"/>
  <c r="G9" i="209" s="1"/>
  <c r="F23" i="139"/>
  <c r="F9" i="209" s="1"/>
  <c r="E23" i="139"/>
  <c r="E9" i="209" s="1"/>
  <c r="C23" i="139"/>
  <c r="B23"/>
  <c r="B9" i="209" s="1"/>
  <c r="K22" i="139"/>
  <c r="J22"/>
  <c r="J8" i="209" s="1"/>
  <c r="I22" i="139"/>
  <c r="H22"/>
  <c r="H8" i="209" s="1"/>
  <c r="G22" i="139"/>
  <c r="F22"/>
  <c r="F8" i="209" s="1"/>
  <c r="E22" i="139"/>
  <c r="C22"/>
  <c r="C8" i="209" s="1"/>
  <c r="B22" i="139"/>
  <c r="B8" i="209" s="1"/>
  <c r="K21" i="139"/>
  <c r="K7" i="209" s="1"/>
  <c r="J21" i="139"/>
  <c r="J7" i="209" s="1"/>
  <c r="I21" i="139"/>
  <c r="I7" i="209" s="1"/>
  <c r="H21" i="139"/>
  <c r="H7" i="209" s="1"/>
  <c r="G21" i="139"/>
  <c r="G7" i="209" s="1"/>
  <c r="F21" i="139"/>
  <c r="F7" i="209" s="1"/>
  <c r="E21" i="139"/>
  <c r="E7" i="209" s="1"/>
  <c r="C21" i="139"/>
  <c r="B21"/>
  <c r="B7" i="209" s="1"/>
  <c r="K20" i="139"/>
  <c r="J20"/>
  <c r="J6" i="209" s="1"/>
  <c r="I20" i="139"/>
  <c r="H20"/>
  <c r="H6" i="209" s="1"/>
  <c r="G20" i="139"/>
  <c r="F20"/>
  <c r="F6" i="209" s="1"/>
  <c r="E20" i="139"/>
  <c r="C20"/>
  <c r="C6" i="209" s="1"/>
  <c r="B20" i="139"/>
  <c r="B6" i="209" s="1"/>
  <c r="K19" i="139"/>
  <c r="K5" i="209" s="1"/>
  <c r="J19" i="139"/>
  <c r="J5" i="209" s="1"/>
  <c r="I19" i="139"/>
  <c r="I5" i="209" s="1"/>
  <c r="H19" i="139"/>
  <c r="H5" i="209" s="1"/>
  <c r="G19" i="139"/>
  <c r="G5" i="209" s="1"/>
  <c r="F19" i="139"/>
  <c r="F5" i="209" s="1"/>
  <c r="E19" i="139"/>
  <c r="E5" i="209" s="1"/>
  <c r="C19" i="139"/>
  <c r="B19"/>
  <c r="B5" i="209" s="1"/>
  <c r="K18" i="139"/>
  <c r="J18"/>
  <c r="J4" i="209" s="1"/>
  <c r="I18" i="139"/>
  <c r="H18"/>
  <c r="H4" i="209" s="1"/>
  <c r="G18" i="139"/>
  <c r="F18"/>
  <c r="F4" i="209" s="1"/>
  <c r="E18" i="139"/>
  <c r="C18"/>
  <c r="C4" i="209" s="1"/>
  <c r="B18" i="139"/>
  <c r="B4" i="209" s="1"/>
  <c r="K17" i="139"/>
  <c r="K3" i="209" s="1"/>
  <c r="J17" i="139"/>
  <c r="J3" i="209" s="1"/>
  <c r="I17" i="139"/>
  <c r="I3" i="209" s="1"/>
  <c r="H17" i="139"/>
  <c r="H3" i="209" s="1"/>
  <c r="G17" i="139"/>
  <c r="G3" i="209" s="1"/>
  <c r="F17" i="139"/>
  <c r="F3" i="209" s="1"/>
  <c r="E17" i="139"/>
  <c r="E3" i="209" s="1"/>
  <c r="C17" i="139"/>
  <c r="B17"/>
  <c r="B3" i="209" s="1"/>
  <c r="K16" i="139"/>
  <c r="J16"/>
  <c r="I16"/>
  <c r="H16"/>
  <c r="G16"/>
  <c r="F16"/>
  <c r="E16"/>
  <c r="C16"/>
  <c r="B16"/>
  <c r="K15"/>
  <c r="J15"/>
  <c r="I15"/>
  <c r="H15"/>
  <c r="G15"/>
  <c r="F15"/>
  <c r="E15"/>
  <c r="C15"/>
  <c r="B15"/>
  <c r="A15"/>
  <c r="K14"/>
  <c r="J14"/>
  <c r="I14"/>
  <c r="H14"/>
  <c r="G14"/>
  <c r="F14"/>
  <c r="E14"/>
  <c r="C14"/>
  <c r="B14"/>
  <c r="A14"/>
  <c r="A13" s="1"/>
  <c r="A12" s="1"/>
  <c r="A11" s="1"/>
  <c r="A10" s="1"/>
  <c r="A9" s="1"/>
  <c r="A8" s="1"/>
  <c r="A7" s="1"/>
  <c r="A6" s="1"/>
  <c r="A5" s="1"/>
  <c r="A4" s="1"/>
  <c r="K13"/>
  <c r="J13"/>
  <c r="I13"/>
  <c r="H13"/>
  <c r="G13"/>
  <c r="F13"/>
  <c r="E13"/>
  <c r="C13"/>
  <c r="B13"/>
  <c r="K12"/>
  <c r="J12"/>
  <c r="I12"/>
  <c r="H12"/>
  <c r="G12"/>
  <c r="F12"/>
  <c r="E12"/>
  <c r="C12"/>
  <c r="B12"/>
  <c r="K11"/>
  <c r="J11"/>
  <c r="I11"/>
  <c r="H11"/>
  <c r="G11"/>
  <c r="F11"/>
  <c r="E11"/>
  <c r="C11"/>
  <c r="B11"/>
  <c r="K10"/>
  <c r="J10"/>
  <c r="I10"/>
  <c r="H10"/>
  <c r="G10"/>
  <c r="F10"/>
  <c r="E10"/>
  <c r="C10"/>
  <c r="B10"/>
  <c r="K9"/>
  <c r="J9"/>
  <c r="I9"/>
  <c r="H9"/>
  <c r="G9"/>
  <c r="F9"/>
  <c r="E9"/>
  <c r="C9"/>
  <c r="B9"/>
  <c r="K8"/>
  <c r="J8"/>
  <c r="I8"/>
  <c r="H8"/>
  <c r="G8"/>
  <c r="F8"/>
  <c r="E8"/>
  <c r="C8"/>
  <c r="B8"/>
  <c r="K7"/>
  <c r="J7"/>
  <c r="I7"/>
  <c r="H7"/>
  <c r="G7"/>
  <c r="F7"/>
  <c r="E7"/>
  <c r="C7"/>
  <c r="B7"/>
  <c r="K6"/>
  <c r="J6"/>
  <c r="I6"/>
  <c r="H6"/>
  <c r="G6"/>
  <c r="F6"/>
  <c r="E6"/>
  <c r="C6"/>
  <c r="B6"/>
  <c r="M5"/>
  <c r="M6" s="1"/>
  <c r="M7" s="1"/>
  <c r="M8" s="1"/>
  <c r="M9" s="1"/>
  <c r="M10" s="1"/>
  <c r="M11" s="1"/>
  <c r="M12" s="1"/>
  <c r="M13" s="1"/>
  <c r="M14" s="1"/>
  <c r="M15" s="1"/>
  <c r="M16" s="1"/>
  <c r="M17" s="1"/>
  <c r="M18" s="1"/>
  <c r="M19" s="1"/>
  <c r="M20" s="1"/>
  <c r="M21" s="1"/>
  <c r="M22" s="1"/>
  <c r="M23" s="1"/>
  <c r="M24" s="1"/>
  <c r="M25" s="1"/>
  <c r="M26" s="1"/>
  <c r="M27" s="1"/>
  <c r="K5"/>
  <c r="J5"/>
  <c r="I5"/>
  <c r="H5"/>
  <c r="G5"/>
  <c r="F5"/>
  <c r="E5"/>
  <c r="C5"/>
  <c r="B5"/>
  <c r="K4"/>
  <c r="J4"/>
  <c r="I4"/>
  <c r="H4"/>
  <c r="G4"/>
  <c r="F4"/>
  <c r="E4"/>
  <c r="C4"/>
  <c r="B4"/>
  <c r="K27" i="138"/>
  <c r="J27"/>
  <c r="I27"/>
  <c r="H27"/>
  <c r="G27"/>
  <c r="F27"/>
  <c r="E27"/>
  <c r="C27"/>
  <c r="C13" i="208" s="1"/>
  <c r="B27" i="138"/>
  <c r="K26"/>
  <c r="K12" i="208" s="1"/>
  <c r="J26" i="138"/>
  <c r="J12" i="208" s="1"/>
  <c r="I26" i="138"/>
  <c r="I12" i="208" s="1"/>
  <c r="H26" i="138"/>
  <c r="H12" i="208" s="1"/>
  <c r="G26" i="138"/>
  <c r="G12" i="208" s="1"/>
  <c r="F26" i="138"/>
  <c r="F12" i="208" s="1"/>
  <c r="E26" i="138"/>
  <c r="E12" i="208" s="1"/>
  <c r="C26" i="138"/>
  <c r="B26"/>
  <c r="B12" i="208" s="1"/>
  <c r="K25" i="138"/>
  <c r="J25"/>
  <c r="J11" i="208" s="1"/>
  <c r="I25" i="138"/>
  <c r="H25"/>
  <c r="H11" i="208" s="1"/>
  <c r="G25" i="138"/>
  <c r="F25"/>
  <c r="F11" i="208" s="1"/>
  <c r="E25" i="138"/>
  <c r="C25"/>
  <c r="C11" i="208" s="1"/>
  <c r="B25" i="138"/>
  <c r="B11" i="208" s="1"/>
  <c r="K24" i="138"/>
  <c r="K10" i="208" s="1"/>
  <c r="J24" i="138"/>
  <c r="J10" i="208" s="1"/>
  <c r="I24" i="138"/>
  <c r="I10" i="208" s="1"/>
  <c r="H24" i="138"/>
  <c r="H10" i="208" s="1"/>
  <c r="G24" i="138"/>
  <c r="G10" i="208" s="1"/>
  <c r="F24" i="138"/>
  <c r="F10" i="208" s="1"/>
  <c r="E24" i="138"/>
  <c r="E10" i="208" s="1"/>
  <c r="C24" i="138"/>
  <c r="B24"/>
  <c r="B10" i="208" s="1"/>
  <c r="K23" i="138"/>
  <c r="J23"/>
  <c r="J9" i="208" s="1"/>
  <c r="I23" i="138"/>
  <c r="H23"/>
  <c r="H9" i="208" s="1"/>
  <c r="G23" i="138"/>
  <c r="F23"/>
  <c r="F9" i="208" s="1"/>
  <c r="E23" i="138"/>
  <c r="C23"/>
  <c r="C9" i="208" s="1"/>
  <c r="B23" i="138"/>
  <c r="B9" i="208" s="1"/>
  <c r="K22" i="138"/>
  <c r="K8" i="208" s="1"/>
  <c r="J22" i="138"/>
  <c r="J8" i="208" s="1"/>
  <c r="I22" i="138"/>
  <c r="I8" i="208" s="1"/>
  <c r="H22" i="138"/>
  <c r="H8" i="208" s="1"/>
  <c r="G22" i="138"/>
  <c r="G8" i="208" s="1"/>
  <c r="F22" i="138"/>
  <c r="F8" i="208" s="1"/>
  <c r="E22" i="138"/>
  <c r="E8" i="208" s="1"/>
  <c r="C22" i="138"/>
  <c r="B22"/>
  <c r="B8" i="208" s="1"/>
  <c r="K21" i="138"/>
  <c r="J21"/>
  <c r="J7" i="208" s="1"/>
  <c r="I21" i="138"/>
  <c r="H21"/>
  <c r="H7" i="208" s="1"/>
  <c r="G21" i="138"/>
  <c r="F21"/>
  <c r="F7" i="208" s="1"/>
  <c r="E21" i="138"/>
  <c r="C21"/>
  <c r="C7" i="208" s="1"/>
  <c r="B21" i="138"/>
  <c r="B7" i="208" s="1"/>
  <c r="K20" i="138"/>
  <c r="K6" i="208" s="1"/>
  <c r="J20" i="138"/>
  <c r="J6" i="208" s="1"/>
  <c r="I20" i="138"/>
  <c r="I6" i="208" s="1"/>
  <c r="H20" i="138"/>
  <c r="H6" i="208" s="1"/>
  <c r="G20" i="138"/>
  <c r="G6" i="208" s="1"/>
  <c r="F20" i="138"/>
  <c r="F6" i="208" s="1"/>
  <c r="E20" i="138"/>
  <c r="E6" i="208" s="1"/>
  <c r="C20" i="138"/>
  <c r="B20"/>
  <c r="B6" i="208" s="1"/>
  <c r="K19" i="138"/>
  <c r="J19"/>
  <c r="J5" i="208" s="1"/>
  <c r="I19" i="138"/>
  <c r="H19"/>
  <c r="H5" i="208" s="1"/>
  <c r="G19" i="138"/>
  <c r="F19"/>
  <c r="F5" i="208" s="1"/>
  <c r="E19" i="138"/>
  <c r="C19"/>
  <c r="C5" i="208" s="1"/>
  <c r="B19" i="138"/>
  <c r="B5" i="208" s="1"/>
  <c r="K18" i="138"/>
  <c r="K4" i="208" s="1"/>
  <c r="J18" i="138"/>
  <c r="J4" i="208" s="1"/>
  <c r="I18" i="138"/>
  <c r="I4" i="208" s="1"/>
  <c r="H18" i="138"/>
  <c r="H4" i="208" s="1"/>
  <c r="G18" i="138"/>
  <c r="G4" i="208" s="1"/>
  <c r="F18" i="138"/>
  <c r="F4" i="208" s="1"/>
  <c r="E18" i="138"/>
  <c r="E4" i="208" s="1"/>
  <c r="C18" i="138"/>
  <c r="B18"/>
  <c r="B4" i="208" s="1"/>
  <c r="K17" i="138"/>
  <c r="J17"/>
  <c r="J3" i="208" s="1"/>
  <c r="I17" i="138"/>
  <c r="H17"/>
  <c r="H3" i="208" s="1"/>
  <c r="G17" i="138"/>
  <c r="F17"/>
  <c r="F3" i="208" s="1"/>
  <c r="E17" i="138"/>
  <c r="C17"/>
  <c r="C3" i="208" s="1"/>
  <c r="B17" i="138"/>
  <c r="B3" i="208" s="1"/>
  <c r="K16" i="138"/>
  <c r="J16"/>
  <c r="I16"/>
  <c r="H16"/>
  <c r="G16"/>
  <c r="F16"/>
  <c r="E16"/>
  <c r="C16"/>
  <c r="B16"/>
  <c r="K15"/>
  <c r="J15"/>
  <c r="I15"/>
  <c r="H15"/>
  <c r="G15"/>
  <c r="F15"/>
  <c r="E15"/>
  <c r="C15"/>
  <c r="B15"/>
  <c r="A15"/>
  <c r="A14" s="1"/>
  <c r="A13" s="1"/>
  <c r="A12" s="1"/>
  <c r="A11" s="1"/>
  <c r="A10" s="1"/>
  <c r="A9" s="1"/>
  <c r="A8" s="1"/>
  <c r="A7" s="1"/>
  <c r="A6" s="1"/>
  <c r="A5" s="1"/>
  <c r="A4" s="1"/>
  <c r="K14"/>
  <c r="J14"/>
  <c r="I14"/>
  <c r="H14"/>
  <c r="G14"/>
  <c r="F14"/>
  <c r="E14"/>
  <c r="C14"/>
  <c r="B14"/>
  <c r="K13"/>
  <c r="J13"/>
  <c r="I13"/>
  <c r="H13"/>
  <c r="G13"/>
  <c r="F13"/>
  <c r="E13"/>
  <c r="C13"/>
  <c r="B13"/>
  <c r="K12"/>
  <c r="J12"/>
  <c r="I12"/>
  <c r="H12"/>
  <c r="G12"/>
  <c r="F12"/>
  <c r="E12"/>
  <c r="C12"/>
  <c r="B12"/>
  <c r="K11"/>
  <c r="J11"/>
  <c r="I11"/>
  <c r="H11"/>
  <c r="G11"/>
  <c r="F11"/>
  <c r="E11"/>
  <c r="C11"/>
  <c r="B11"/>
  <c r="K10"/>
  <c r="J10"/>
  <c r="I10"/>
  <c r="H10"/>
  <c r="G10"/>
  <c r="F10"/>
  <c r="E10"/>
  <c r="C10"/>
  <c r="B10"/>
  <c r="K9"/>
  <c r="J9"/>
  <c r="I9"/>
  <c r="H9"/>
  <c r="G9"/>
  <c r="F9"/>
  <c r="E9"/>
  <c r="C9"/>
  <c r="B9"/>
  <c r="K8"/>
  <c r="J8"/>
  <c r="I8"/>
  <c r="H8"/>
  <c r="G8"/>
  <c r="F8"/>
  <c r="E8"/>
  <c r="C8"/>
  <c r="B8"/>
  <c r="K7"/>
  <c r="J7"/>
  <c r="I7"/>
  <c r="H7"/>
  <c r="G7"/>
  <c r="F7"/>
  <c r="E7"/>
  <c r="C7"/>
  <c r="B7"/>
  <c r="K6"/>
  <c r="J6"/>
  <c r="I6"/>
  <c r="H6"/>
  <c r="G6"/>
  <c r="F6"/>
  <c r="E6"/>
  <c r="C6"/>
  <c r="B6"/>
  <c r="M5"/>
  <c r="M6" s="1"/>
  <c r="M7" s="1"/>
  <c r="M8" s="1"/>
  <c r="M9" s="1"/>
  <c r="M10" s="1"/>
  <c r="M11" s="1"/>
  <c r="M12" s="1"/>
  <c r="M13" s="1"/>
  <c r="M14" s="1"/>
  <c r="M15" s="1"/>
  <c r="M16" s="1"/>
  <c r="M17" s="1"/>
  <c r="M18" s="1"/>
  <c r="M19" s="1"/>
  <c r="M20" s="1"/>
  <c r="M21" s="1"/>
  <c r="M22" s="1"/>
  <c r="M23" s="1"/>
  <c r="M24" s="1"/>
  <c r="M25" s="1"/>
  <c r="M26" s="1"/>
  <c r="M27" s="1"/>
  <c r="K5"/>
  <c r="J5"/>
  <c r="I5"/>
  <c r="H5"/>
  <c r="G5"/>
  <c r="F5"/>
  <c r="E5"/>
  <c r="C5"/>
  <c r="B5"/>
  <c r="K4"/>
  <c r="J4"/>
  <c r="I4"/>
  <c r="H4"/>
  <c r="G4"/>
  <c r="F4"/>
  <c r="E4"/>
  <c r="C4"/>
  <c r="B4"/>
  <c r="K27" i="137"/>
  <c r="J27"/>
  <c r="I27"/>
  <c r="H27"/>
  <c r="G27"/>
  <c r="F27"/>
  <c r="E27"/>
  <c r="C27"/>
  <c r="C13" i="207" s="1"/>
  <c r="B27" i="137"/>
  <c r="K26"/>
  <c r="K12" i="207" s="1"/>
  <c r="J26" i="137"/>
  <c r="J12" i="207" s="1"/>
  <c r="I26" i="137"/>
  <c r="I12" i="207" s="1"/>
  <c r="H26" i="137"/>
  <c r="H12" i="207" s="1"/>
  <c r="G26" i="137"/>
  <c r="G12" i="207" s="1"/>
  <c r="F26" i="137"/>
  <c r="F12" i="207" s="1"/>
  <c r="E26" i="137"/>
  <c r="E12" i="207" s="1"/>
  <c r="C26" i="137"/>
  <c r="B26"/>
  <c r="B12" i="207" s="1"/>
  <c r="K25" i="137"/>
  <c r="J25"/>
  <c r="J11" i="207" s="1"/>
  <c r="I25" i="137"/>
  <c r="H25"/>
  <c r="H11" i="207" s="1"/>
  <c r="G25" i="137"/>
  <c r="F25"/>
  <c r="F11" i="207" s="1"/>
  <c r="E25" i="137"/>
  <c r="C25"/>
  <c r="C11" i="207" s="1"/>
  <c r="B25" i="137"/>
  <c r="B11" i="207" s="1"/>
  <c r="K24" i="137"/>
  <c r="K10" i="207" s="1"/>
  <c r="J24" i="137"/>
  <c r="J10" i="207" s="1"/>
  <c r="I24" i="137"/>
  <c r="I10" i="207" s="1"/>
  <c r="H24" i="137"/>
  <c r="H10" i="207" s="1"/>
  <c r="G24" i="137"/>
  <c r="G10" i="207" s="1"/>
  <c r="F24" i="137"/>
  <c r="F10" i="207" s="1"/>
  <c r="E24" i="137"/>
  <c r="E10" i="207" s="1"/>
  <c r="C24" i="137"/>
  <c r="B24"/>
  <c r="B10" i="207" s="1"/>
  <c r="K23" i="137"/>
  <c r="J23"/>
  <c r="J9" i="207" s="1"/>
  <c r="I23" i="137"/>
  <c r="H23"/>
  <c r="H9" i="207" s="1"/>
  <c r="G23" i="137"/>
  <c r="F23"/>
  <c r="F9" i="207" s="1"/>
  <c r="E23" i="137"/>
  <c r="C23"/>
  <c r="C9" i="207" s="1"/>
  <c r="B23" i="137"/>
  <c r="B9" i="207" s="1"/>
  <c r="K22" i="137"/>
  <c r="K8" i="207" s="1"/>
  <c r="J22" i="137"/>
  <c r="J8" i="207" s="1"/>
  <c r="I22" i="137"/>
  <c r="I8" i="207" s="1"/>
  <c r="H22" i="137"/>
  <c r="H8" i="207" s="1"/>
  <c r="G22" i="137"/>
  <c r="G8" i="207" s="1"/>
  <c r="F22" i="137"/>
  <c r="F8" i="207" s="1"/>
  <c r="E22" i="137"/>
  <c r="E8" i="207" s="1"/>
  <c r="C22" i="137"/>
  <c r="B22"/>
  <c r="B8" i="207" s="1"/>
  <c r="K21" i="137"/>
  <c r="J21"/>
  <c r="J7" i="207" s="1"/>
  <c r="I21" i="137"/>
  <c r="H21"/>
  <c r="H7" i="207" s="1"/>
  <c r="G21" i="137"/>
  <c r="F21"/>
  <c r="F7" i="207" s="1"/>
  <c r="E21" i="137"/>
  <c r="C21"/>
  <c r="C7" i="207" s="1"/>
  <c r="B21" i="137"/>
  <c r="B7" i="207" s="1"/>
  <c r="K20" i="137"/>
  <c r="K6" i="207" s="1"/>
  <c r="J20" i="137"/>
  <c r="J6" i="207" s="1"/>
  <c r="I20" i="137"/>
  <c r="I6" i="207" s="1"/>
  <c r="H20" i="137"/>
  <c r="H6" i="207" s="1"/>
  <c r="G20" i="137"/>
  <c r="G6" i="207" s="1"/>
  <c r="F20" i="137"/>
  <c r="F6" i="207" s="1"/>
  <c r="E20" i="137"/>
  <c r="E6" i="207" s="1"/>
  <c r="C20" i="137"/>
  <c r="B20"/>
  <c r="B6" i="207" s="1"/>
  <c r="K19" i="137"/>
  <c r="J19"/>
  <c r="J5" i="207" s="1"/>
  <c r="I19" i="137"/>
  <c r="H19"/>
  <c r="H5" i="207" s="1"/>
  <c r="G19" i="137"/>
  <c r="F19"/>
  <c r="F5" i="207" s="1"/>
  <c r="E19" i="137"/>
  <c r="C19"/>
  <c r="C5" i="207" s="1"/>
  <c r="B19" i="137"/>
  <c r="B5" i="207" s="1"/>
  <c r="K18" i="137"/>
  <c r="K4" i="207" s="1"/>
  <c r="J18" i="137"/>
  <c r="J4" i="207" s="1"/>
  <c r="I18" i="137"/>
  <c r="I4" i="207" s="1"/>
  <c r="H18" i="137"/>
  <c r="H4" i="207" s="1"/>
  <c r="G18" i="137"/>
  <c r="G4" i="207" s="1"/>
  <c r="F18" i="137"/>
  <c r="F4" i="207" s="1"/>
  <c r="E18" i="137"/>
  <c r="E4" i="207" s="1"/>
  <c r="C18" i="137"/>
  <c r="B18"/>
  <c r="B4" i="207" s="1"/>
  <c r="K17" i="137"/>
  <c r="J17"/>
  <c r="I17"/>
  <c r="H17"/>
  <c r="G17"/>
  <c r="F17"/>
  <c r="E17"/>
  <c r="C17"/>
  <c r="C3" i="207" s="1"/>
  <c r="B17" i="137"/>
  <c r="B3" i="207" s="1"/>
  <c r="K16" i="137"/>
  <c r="J16"/>
  <c r="I16"/>
  <c r="H16"/>
  <c r="G16"/>
  <c r="F16"/>
  <c r="E16"/>
  <c r="C16"/>
  <c r="B16"/>
  <c r="K15"/>
  <c r="J15"/>
  <c r="I15"/>
  <c r="H15"/>
  <c r="G15"/>
  <c r="F15"/>
  <c r="E15"/>
  <c r="C15"/>
  <c r="B15"/>
  <c r="A15"/>
  <c r="K14"/>
  <c r="J14"/>
  <c r="I14"/>
  <c r="H14"/>
  <c r="G14"/>
  <c r="F14"/>
  <c r="E14"/>
  <c r="C14"/>
  <c r="B14"/>
  <c r="A14"/>
  <c r="A13" s="1"/>
  <c r="A12" s="1"/>
  <c r="A11" s="1"/>
  <c r="A10" s="1"/>
  <c r="A9" s="1"/>
  <c r="A8" s="1"/>
  <c r="A7" s="1"/>
  <c r="A6" s="1"/>
  <c r="A5" s="1"/>
  <c r="A4" s="1"/>
  <c r="K13"/>
  <c r="J13"/>
  <c r="I13"/>
  <c r="H13"/>
  <c r="G13"/>
  <c r="F13"/>
  <c r="E13"/>
  <c r="C13"/>
  <c r="B13"/>
  <c r="K12"/>
  <c r="J12"/>
  <c r="I12"/>
  <c r="H12"/>
  <c r="G12"/>
  <c r="F12"/>
  <c r="E12"/>
  <c r="C12"/>
  <c r="B12"/>
  <c r="K11"/>
  <c r="J11"/>
  <c r="I11"/>
  <c r="H11"/>
  <c r="G11"/>
  <c r="F11"/>
  <c r="E11"/>
  <c r="C11"/>
  <c r="B11"/>
  <c r="K10"/>
  <c r="J10"/>
  <c r="I10"/>
  <c r="H10"/>
  <c r="G10"/>
  <c r="F10"/>
  <c r="E10"/>
  <c r="C10"/>
  <c r="B10"/>
  <c r="K9"/>
  <c r="J9"/>
  <c r="I9"/>
  <c r="H9"/>
  <c r="G9"/>
  <c r="F9"/>
  <c r="E9"/>
  <c r="C9"/>
  <c r="B9"/>
  <c r="K8"/>
  <c r="J8"/>
  <c r="I8"/>
  <c r="H8"/>
  <c r="G8"/>
  <c r="F8"/>
  <c r="E8"/>
  <c r="C8"/>
  <c r="B8"/>
  <c r="K7"/>
  <c r="J7"/>
  <c r="I7"/>
  <c r="H7"/>
  <c r="G7"/>
  <c r="F7"/>
  <c r="E7"/>
  <c r="C7"/>
  <c r="B7"/>
  <c r="K6"/>
  <c r="J6"/>
  <c r="I6"/>
  <c r="H6"/>
  <c r="G6"/>
  <c r="F6"/>
  <c r="E6"/>
  <c r="C6"/>
  <c r="B6"/>
  <c r="M5"/>
  <c r="M6" s="1"/>
  <c r="M7" s="1"/>
  <c r="M8" s="1"/>
  <c r="M9" s="1"/>
  <c r="M10" s="1"/>
  <c r="M11" s="1"/>
  <c r="M12" s="1"/>
  <c r="M13" s="1"/>
  <c r="M14" s="1"/>
  <c r="M15" s="1"/>
  <c r="M16" s="1"/>
  <c r="M17" s="1"/>
  <c r="M18" s="1"/>
  <c r="M19" s="1"/>
  <c r="M20" s="1"/>
  <c r="M21" s="1"/>
  <c r="M22" s="1"/>
  <c r="M23" s="1"/>
  <c r="M24" s="1"/>
  <c r="M25" s="1"/>
  <c r="M26" s="1"/>
  <c r="M27" s="1"/>
  <c r="K5"/>
  <c r="J5"/>
  <c r="I5"/>
  <c r="H5"/>
  <c r="G5"/>
  <c r="F5"/>
  <c r="E5"/>
  <c r="C5"/>
  <c r="B5"/>
  <c r="K4"/>
  <c r="J4"/>
  <c r="I4"/>
  <c r="H4"/>
  <c r="G4"/>
  <c r="F4"/>
  <c r="E4"/>
  <c r="C4"/>
  <c r="B4"/>
  <c r="K27" i="136"/>
  <c r="J27"/>
  <c r="I27"/>
  <c r="H27"/>
  <c r="G27"/>
  <c r="F27"/>
  <c r="E27"/>
  <c r="C27"/>
  <c r="B27"/>
  <c r="K26"/>
  <c r="J26"/>
  <c r="I26"/>
  <c r="H26"/>
  <c r="G26"/>
  <c r="F26"/>
  <c r="E26"/>
  <c r="C26"/>
  <c r="C12" i="206" s="1"/>
  <c r="B26" i="136"/>
  <c r="B12" i="206" s="1"/>
  <c r="K25" i="136"/>
  <c r="K11" i="206" s="1"/>
  <c r="J25" i="136"/>
  <c r="J11" i="206" s="1"/>
  <c r="I25" i="136"/>
  <c r="I11" i="206" s="1"/>
  <c r="H25" i="136"/>
  <c r="H11" i="206" s="1"/>
  <c r="G25" i="136"/>
  <c r="G11" i="206" s="1"/>
  <c r="F25" i="136"/>
  <c r="F11" i="206" s="1"/>
  <c r="E25" i="136"/>
  <c r="E11" i="206" s="1"/>
  <c r="C25" i="136"/>
  <c r="B25"/>
  <c r="K24"/>
  <c r="J24"/>
  <c r="I24"/>
  <c r="H24"/>
  <c r="G24"/>
  <c r="F24"/>
  <c r="E24"/>
  <c r="C24"/>
  <c r="C10" i="206" s="1"/>
  <c r="B24" i="136"/>
  <c r="B10" i="206" s="1"/>
  <c r="K23" i="136"/>
  <c r="K9" i="206" s="1"/>
  <c r="J23" i="136"/>
  <c r="J9" i="206" s="1"/>
  <c r="I23" i="136"/>
  <c r="I9" i="206" s="1"/>
  <c r="H23" i="136"/>
  <c r="H9" i="206" s="1"/>
  <c r="G23" i="136"/>
  <c r="G9" i="206" s="1"/>
  <c r="F23" i="136"/>
  <c r="F9" i="206" s="1"/>
  <c r="E23" i="136"/>
  <c r="E9" i="206" s="1"/>
  <c r="C23" i="136"/>
  <c r="B23"/>
  <c r="K22"/>
  <c r="J22"/>
  <c r="I22"/>
  <c r="H22"/>
  <c r="G22"/>
  <c r="F22"/>
  <c r="E22"/>
  <c r="C22"/>
  <c r="C8" i="206" s="1"/>
  <c r="B22" i="136"/>
  <c r="B8" i="206" s="1"/>
  <c r="K21" i="136"/>
  <c r="K7" i="206" s="1"/>
  <c r="J21" i="136"/>
  <c r="J7" i="206" s="1"/>
  <c r="I21" i="136"/>
  <c r="I7" i="206" s="1"/>
  <c r="H21" i="136"/>
  <c r="H7" i="206" s="1"/>
  <c r="G21" i="136"/>
  <c r="G7" i="206" s="1"/>
  <c r="F21" i="136"/>
  <c r="F7" i="206" s="1"/>
  <c r="E21" i="136"/>
  <c r="E7" i="206" s="1"/>
  <c r="C21" i="136"/>
  <c r="B21"/>
  <c r="K20"/>
  <c r="J20"/>
  <c r="I20"/>
  <c r="H20"/>
  <c r="G20"/>
  <c r="F20"/>
  <c r="E20"/>
  <c r="C20"/>
  <c r="C6" i="206" s="1"/>
  <c r="B20" i="136"/>
  <c r="B6" i="206" s="1"/>
  <c r="K19" i="136"/>
  <c r="K5" i="206" s="1"/>
  <c r="J19" i="136"/>
  <c r="J5" i="206" s="1"/>
  <c r="I19" i="136"/>
  <c r="I5" i="206" s="1"/>
  <c r="H19" i="136"/>
  <c r="H5" i="206" s="1"/>
  <c r="G19" i="136"/>
  <c r="G5" i="206" s="1"/>
  <c r="F19" i="136"/>
  <c r="F5" i="206" s="1"/>
  <c r="E19" i="136"/>
  <c r="E5" i="206" s="1"/>
  <c r="C19" i="136"/>
  <c r="B19"/>
  <c r="K18"/>
  <c r="J18"/>
  <c r="I18"/>
  <c r="H18"/>
  <c r="G18"/>
  <c r="F18"/>
  <c r="E18"/>
  <c r="C18"/>
  <c r="C4" i="206" s="1"/>
  <c r="B18" i="136"/>
  <c r="B4" i="206" s="1"/>
  <c r="K17" i="136"/>
  <c r="K3" i="206" s="1"/>
  <c r="J17" i="136"/>
  <c r="J3" i="206" s="1"/>
  <c r="I17" i="136"/>
  <c r="I3" i="206" s="1"/>
  <c r="H17" i="136"/>
  <c r="H3" i="206" s="1"/>
  <c r="G17" i="136"/>
  <c r="G3" i="206" s="1"/>
  <c r="F17" i="136"/>
  <c r="F3" i="206" s="1"/>
  <c r="E17" i="136"/>
  <c r="E3" i="206" s="1"/>
  <c r="C17" i="136"/>
  <c r="B17"/>
  <c r="K16"/>
  <c r="J16"/>
  <c r="I16"/>
  <c r="H16"/>
  <c r="G16"/>
  <c r="F16"/>
  <c r="E16"/>
  <c r="C16"/>
  <c r="B16"/>
  <c r="K15"/>
  <c r="J15"/>
  <c r="I15"/>
  <c r="H15"/>
  <c r="G15"/>
  <c r="F15"/>
  <c r="E15"/>
  <c r="C15"/>
  <c r="B15"/>
  <c r="A15"/>
  <c r="A14" s="1"/>
  <c r="A13" s="1"/>
  <c r="A12" s="1"/>
  <c r="A11" s="1"/>
  <c r="A10" s="1"/>
  <c r="A9" s="1"/>
  <c r="A8" s="1"/>
  <c r="A7" s="1"/>
  <c r="A6" s="1"/>
  <c r="A5" s="1"/>
  <c r="A4" s="1"/>
  <c r="K14"/>
  <c r="J14"/>
  <c r="I14"/>
  <c r="H14"/>
  <c r="G14"/>
  <c r="F14"/>
  <c r="E14"/>
  <c r="C14"/>
  <c r="B14"/>
  <c r="K13"/>
  <c r="J13"/>
  <c r="I13"/>
  <c r="H13"/>
  <c r="G13"/>
  <c r="F13"/>
  <c r="E13"/>
  <c r="C13"/>
  <c r="B13"/>
  <c r="K12"/>
  <c r="J12"/>
  <c r="I12"/>
  <c r="H12"/>
  <c r="G12"/>
  <c r="F12"/>
  <c r="E12"/>
  <c r="C12"/>
  <c r="B12"/>
  <c r="K11"/>
  <c r="J11"/>
  <c r="I11"/>
  <c r="H11"/>
  <c r="G11"/>
  <c r="F11"/>
  <c r="E11"/>
  <c r="C11"/>
  <c r="B11"/>
  <c r="K10"/>
  <c r="J10"/>
  <c r="I10"/>
  <c r="H10"/>
  <c r="G10"/>
  <c r="F10"/>
  <c r="E10"/>
  <c r="C10"/>
  <c r="B10"/>
  <c r="K9"/>
  <c r="J9"/>
  <c r="I9"/>
  <c r="H9"/>
  <c r="G9"/>
  <c r="F9"/>
  <c r="E9"/>
  <c r="C9"/>
  <c r="B9"/>
  <c r="K8"/>
  <c r="J8"/>
  <c r="I8"/>
  <c r="H8"/>
  <c r="G8"/>
  <c r="F8"/>
  <c r="E8"/>
  <c r="C8"/>
  <c r="B8"/>
  <c r="K7"/>
  <c r="J7"/>
  <c r="I7"/>
  <c r="H7"/>
  <c r="G7"/>
  <c r="F7"/>
  <c r="E7"/>
  <c r="C7"/>
  <c r="B7"/>
  <c r="K6"/>
  <c r="J6"/>
  <c r="I6"/>
  <c r="H6"/>
  <c r="G6"/>
  <c r="F6"/>
  <c r="E6"/>
  <c r="C6"/>
  <c r="B6"/>
  <c r="M5"/>
  <c r="M6" s="1"/>
  <c r="M7" s="1"/>
  <c r="M8" s="1"/>
  <c r="M9" s="1"/>
  <c r="M10" s="1"/>
  <c r="M11" s="1"/>
  <c r="M12" s="1"/>
  <c r="M13" s="1"/>
  <c r="M14" s="1"/>
  <c r="M15" s="1"/>
  <c r="M16" s="1"/>
  <c r="M17" s="1"/>
  <c r="M18" s="1"/>
  <c r="M19" s="1"/>
  <c r="M20" s="1"/>
  <c r="M21" s="1"/>
  <c r="M22" s="1"/>
  <c r="M23" s="1"/>
  <c r="M24" s="1"/>
  <c r="M25" s="1"/>
  <c r="M26" s="1"/>
  <c r="M27" s="1"/>
  <c r="K5"/>
  <c r="J5"/>
  <c r="I5"/>
  <c r="H5"/>
  <c r="G5"/>
  <c r="F5"/>
  <c r="E5"/>
  <c r="C5"/>
  <c r="B5"/>
  <c r="K4"/>
  <c r="J4"/>
  <c r="I4"/>
  <c r="H4"/>
  <c r="G4"/>
  <c r="F4"/>
  <c r="E4"/>
  <c r="C4"/>
  <c r="B4"/>
  <c r="K27" i="135"/>
  <c r="I27"/>
  <c r="H27"/>
  <c r="G27"/>
  <c r="F27"/>
  <c r="E27"/>
  <c r="C27"/>
  <c r="C13" i="205" s="1"/>
  <c r="B27" i="135"/>
  <c r="K26"/>
  <c r="K12" i="205" s="1"/>
  <c r="J26" i="135"/>
  <c r="J12" i="205" s="1"/>
  <c r="I26" i="135"/>
  <c r="I12" i="205" s="1"/>
  <c r="H26" i="135"/>
  <c r="H12" i="205" s="1"/>
  <c r="G26" i="135"/>
  <c r="G12" i="205" s="1"/>
  <c r="F26" i="135"/>
  <c r="F12" i="205" s="1"/>
  <c r="E26" i="135"/>
  <c r="E12" i="205" s="1"/>
  <c r="C26" i="135"/>
  <c r="B26"/>
  <c r="K25"/>
  <c r="J25"/>
  <c r="I25"/>
  <c r="H25"/>
  <c r="G25"/>
  <c r="F25"/>
  <c r="E25"/>
  <c r="C25"/>
  <c r="C11" i="205" s="1"/>
  <c r="B25" i="135"/>
  <c r="B11" i="205" s="1"/>
  <c r="K24" i="135"/>
  <c r="K10" i="205" s="1"/>
  <c r="J24" i="135"/>
  <c r="J10" i="205" s="1"/>
  <c r="I24" i="135"/>
  <c r="I10" i="205" s="1"/>
  <c r="H24" i="135"/>
  <c r="H10" i="205" s="1"/>
  <c r="G24" i="135"/>
  <c r="G10" i="205" s="1"/>
  <c r="F24" i="135"/>
  <c r="F10" i="205" s="1"/>
  <c r="E24" i="135"/>
  <c r="E10" i="205" s="1"/>
  <c r="C24" i="135"/>
  <c r="B24"/>
  <c r="K23"/>
  <c r="J23"/>
  <c r="I23"/>
  <c r="H23"/>
  <c r="G23"/>
  <c r="F23"/>
  <c r="E23"/>
  <c r="C23"/>
  <c r="C9" i="205" s="1"/>
  <c r="B23" i="135"/>
  <c r="B9" i="205" s="1"/>
  <c r="K22" i="135"/>
  <c r="K8" i="205" s="1"/>
  <c r="J22" i="135"/>
  <c r="J8" i="205" s="1"/>
  <c r="I22" i="135"/>
  <c r="I8" i="205" s="1"/>
  <c r="H22" i="135"/>
  <c r="H8" i="205" s="1"/>
  <c r="G22" i="135"/>
  <c r="G8" i="205" s="1"/>
  <c r="F22" i="135"/>
  <c r="F8" i="205" s="1"/>
  <c r="E22" i="135"/>
  <c r="E8" i="205" s="1"/>
  <c r="C22" i="135"/>
  <c r="B22"/>
  <c r="K21"/>
  <c r="J21"/>
  <c r="I21"/>
  <c r="H21"/>
  <c r="G21"/>
  <c r="F21"/>
  <c r="E21"/>
  <c r="C21"/>
  <c r="C7" i="205" s="1"/>
  <c r="B21" i="135"/>
  <c r="B7" i="205" s="1"/>
  <c r="K20" i="135"/>
  <c r="K6" i="205" s="1"/>
  <c r="J20" i="135"/>
  <c r="J6" i="205" s="1"/>
  <c r="I20" i="135"/>
  <c r="I6" i="205" s="1"/>
  <c r="H20" i="135"/>
  <c r="H6" i="205" s="1"/>
  <c r="G20" i="135"/>
  <c r="G6" i="205" s="1"/>
  <c r="F20" i="135"/>
  <c r="F6" i="205" s="1"/>
  <c r="E20" i="135"/>
  <c r="E6" i="205" s="1"/>
  <c r="C20" i="135"/>
  <c r="B20"/>
  <c r="K19"/>
  <c r="J19"/>
  <c r="I19"/>
  <c r="H19"/>
  <c r="G19"/>
  <c r="F19"/>
  <c r="E19"/>
  <c r="C19"/>
  <c r="C5" i="205" s="1"/>
  <c r="B19" i="135"/>
  <c r="B5" i="205" s="1"/>
  <c r="K18" i="135"/>
  <c r="K4" i="205" s="1"/>
  <c r="J18" i="135"/>
  <c r="J4" i="205" s="1"/>
  <c r="I18" i="135"/>
  <c r="I4" i="205" s="1"/>
  <c r="H18" i="135"/>
  <c r="H4" i="205" s="1"/>
  <c r="G18" i="135"/>
  <c r="G4" i="205" s="1"/>
  <c r="F18" i="135"/>
  <c r="F4" i="205" s="1"/>
  <c r="E18" i="135"/>
  <c r="E4" i="205" s="1"/>
  <c r="C18" i="135"/>
  <c r="B18"/>
  <c r="K17"/>
  <c r="J17"/>
  <c r="I17"/>
  <c r="H17"/>
  <c r="G17"/>
  <c r="F17"/>
  <c r="E17"/>
  <c r="C17"/>
  <c r="C3" i="205" s="1"/>
  <c r="B17" i="135"/>
  <c r="B3" i="205" s="1"/>
  <c r="K16" i="135"/>
  <c r="J16"/>
  <c r="I16"/>
  <c r="H16"/>
  <c r="G16"/>
  <c r="F16"/>
  <c r="E16"/>
  <c r="C16"/>
  <c r="B16"/>
  <c r="K15"/>
  <c r="J15"/>
  <c r="I15"/>
  <c r="H15"/>
  <c r="G15"/>
  <c r="F15"/>
  <c r="E15"/>
  <c r="C15"/>
  <c r="B15"/>
  <c r="A15"/>
  <c r="K14"/>
  <c r="J14"/>
  <c r="I14"/>
  <c r="H14"/>
  <c r="G14"/>
  <c r="F14"/>
  <c r="E14"/>
  <c r="C14"/>
  <c r="B14"/>
  <c r="A14"/>
  <c r="A13" s="1"/>
  <c r="A12" s="1"/>
  <c r="A11" s="1"/>
  <c r="A10" s="1"/>
  <c r="A9" s="1"/>
  <c r="A8" s="1"/>
  <c r="A7" s="1"/>
  <c r="A6" s="1"/>
  <c r="A5" s="1"/>
  <c r="A4" s="1"/>
  <c r="K13"/>
  <c r="J13"/>
  <c r="I13"/>
  <c r="H13"/>
  <c r="G13"/>
  <c r="F13"/>
  <c r="E13"/>
  <c r="C13"/>
  <c r="B13"/>
  <c r="K12"/>
  <c r="J12"/>
  <c r="I12"/>
  <c r="H12"/>
  <c r="G12"/>
  <c r="F12"/>
  <c r="E12"/>
  <c r="C12"/>
  <c r="B12"/>
  <c r="K11"/>
  <c r="J11"/>
  <c r="I11"/>
  <c r="H11"/>
  <c r="G11"/>
  <c r="F11"/>
  <c r="E11"/>
  <c r="C11"/>
  <c r="B11"/>
  <c r="K10"/>
  <c r="J10"/>
  <c r="I10"/>
  <c r="H10"/>
  <c r="G10"/>
  <c r="F10"/>
  <c r="E10"/>
  <c r="C10"/>
  <c r="B10"/>
  <c r="K9"/>
  <c r="J9"/>
  <c r="I9"/>
  <c r="H9"/>
  <c r="G9"/>
  <c r="F9"/>
  <c r="E9"/>
  <c r="C9"/>
  <c r="B9"/>
  <c r="K8"/>
  <c r="J8"/>
  <c r="I8"/>
  <c r="H8"/>
  <c r="G8"/>
  <c r="F8"/>
  <c r="E8"/>
  <c r="C8"/>
  <c r="B8"/>
  <c r="K7"/>
  <c r="J7"/>
  <c r="I7"/>
  <c r="H7"/>
  <c r="G7"/>
  <c r="F7"/>
  <c r="E7"/>
  <c r="C7"/>
  <c r="B7"/>
  <c r="K6"/>
  <c r="J6"/>
  <c r="I6"/>
  <c r="H6"/>
  <c r="G6"/>
  <c r="F6"/>
  <c r="E6"/>
  <c r="C6"/>
  <c r="B6"/>
  <c r="M5"/>
  <c r="M6" s="1"/>
  <c r="M7" s="1"/>
  <c r="M8" s="1"/>
  <c r="M9" s="1"/>
  <c r="M10" s="1"/>
  <c r="M11" s="1"/>
  <c r="M12" s="1"/>
  <c r="M13" s="1"/>
  <c r="M14" s="1"/>
  <c r="M15" s="1"/>
  <c r="M16" s="1"/>
  <c r="M17" s="1"/>
  <c r="M18" s="1"/>
  <c r="M19" s="1"/>
  <c r="M20" s="1"/>
  <c r="M21" s="1"/>
  <c r="M22" s="1"/>
  <c r="M23" s="1"/>
  <c r="M24" s="1"/>
  <c r="M25" s="1"/>
  <c r="M26" s="1"/>
  <c r="M27" s="1"/>
  <c r="K5"/>
  <c r="J5"/>
  <c r="I5"/>
  <c r="H5"/>
  <c r="G5"/>
  <c r="F5"/>
  <c r="E5"/>
  <c r="C5"/>
  <c r="B5"/>
  <c r="K4"/>
  <c r="J4"/>
  <c r="I4"/>
  <c r="H4"/>
  <c r="G4"/>
  <c r="F4"/>
  <c r="E4"/>
  <c r="C4"/>
  <c r="B4"/>
  <c r="K27" i="134"/>
  <c r="J27"/>
  <c r="I27"/>
  <c r="H27"/>
  <c r="G27"/>
  <c r="F27"/>
  <c r="E27"/>
  <c r="C27"/>
  <c r="B27"/>
  <c r="K26"/>
  <c r="J26"/>
  <c r="I26"/>
  <c r="H26"/>
  <c r="G26"/>
  <c r="F26"/>
  <c r="E26"/>
  <c r="C26"/>
  <c r="C12" i="204" s="1"/>
  <c r="B26" i="134"/>
  <c r="B12" i="204" s="1"/>
  <c r="K25" i="134"/>
  <c r="K11" i="204" s="1"/>
  <c r="J25" i="134"/>
  <c r="J11" i="204" s="1"/>
  <c r="I25" i="134"/>
  <c r="I11" i="204" s="1"/>
  <c r="H25" i="134"/>
  <c r="H11" i="204" s="1"/>
  <c r="G25" i="134"/>
  <c r="G11" i="204" s="1"/>
  <c r="F25" i="134"/>
  <c r="F11" i="204" s="1"/>
  <c r="E25" i="134"/>
  <c r="E11" i="204" s="1"/>
  <c r="C25" i="134"/>
  <c r="B25"/>
  <c r="K24"/>
  <c r="J24"/>
  <c r="I24"/>
  <c r="H24"/>
  <c r="G24"/>
  <c r="F24"/>
  <c r="E24"/>
  <c r="C24"/>
  <c r="C10" i="204" s="1"/>
  <c r="B24" i="134"/>
  <c r="B10" i="204" s="1"/>
  <c r="K23" i="134"/>
  <c r="K9" i="204" s="1"/>
  <c r="J23" i="134"/>
  <c r="J9" i="204" s="1"/>
  <c r="I23" i="134"/>
  <c r="I9" i="204" s="1"/>
  <c r="H23" i="134"/>
  <c r="H9" i="204" s="1"/>
  <c r="G23" i="134"/>
  <c r="G9" i="204" s="1"/>
  <c r="F23" i="134"/>
  <c r="F9" i="204" s="1"/>
  <c r="E23" i="134"/>
  <c r="E9" i="204" s="1"/>
  <c r="C23" i="134"/>
  <c r="B23"/>
  <c r="K22"/>
  <c r="J22"/>
  <c r="I22"/>
  <c r="H22"/>
  <c r="G22"/>
  <c r="F22"/>
  <c r="E22"/>
  <c r="C22"/>
  <c r="C8" i="204" s="1"/>
  <c r="B22" i="134"/>
  <c r="B8" i="204" s="1"/>
  <c r="K21" i="134"/>
  <c r="K7" i="204" s="1"/>
  <c r="J21" i="134"/>
  <c r="J7" i="204" s="1"/>
  <c r="I21" i="134"/>
  <c r="I7" i="204" s="1"/>
  <c r="H21" i="134"/>
  <c r="H7" i="204" s="1"/>
  <c r="G21" i="134"/>
  <c r="G7" i="204" s="1"/>
  <c r="F21" i="134"/>
  <c r="F7" i="204" s="1"/>
  <c r="E21" i="134"/>
  <c r="E7" i="204" s="1"/>
  <c r="C21" i="134"/>
  <c r="B21"/>
  <c r="K20"/>
  <c r="J20"/>
  <c r="I20"/>
  <c r="H20"/>
  <c r="G20"/>
  <c r="F20"/>
  <c r="E20"/>
  <c r="C20"/>
  <c r="C6" i="204" s="1"/>
  <c r="B20" i="134"/>
  <c r="B6" i="204" s="1"/>
  <c r="K19" i="134"/>
  <c r="K5" i="204" s="1"/>
  <c r="J19" i="134"/>
  <c r="J5" i="204" s="1"/>
  <c r="I19" i="134"/>
  <c r="I5" i="204" s="1"/>
  <c r="H19" i="134"/>
  <c r="H5" i="204" s="1"/>
  <c r="G19" i="134"/>
  <c r="G5" i="204" s="1"/>
  <c r="F19" i="134"/>
  <c r="F5" i="204" s="1"/>
  <c r="E19" i="134"/>
  <c r="E5" i="204" s="1"/>
  <c r="C19" i="134"/>
  <c r="B19"/>
  <c r="K18"/>
  <c r="J18"/>
  <c r="I18"/>
  <c r="H18"/>
  <c r="G18"/>
  <c r="F18"/>
  <c r="E18"/>
  <c r="C18"/>
  <c r="C4" i="204" s="1"/>
  <c r="B18" i="134"/>
  <c r="B4" i="204" s="1"/>
  <c r="K17" i="134"/>
  <c r="K3" i="204" s="1"/>
  <c r="J17" i="134"/>
  <c r="J3" i="204" s="1"/>
  <c r="I17" i="134"/>
  <c r="I3" i="204" s="1"/>
  <c r="H17" i="134"/>
  <c r="H3" i="204" s="1"/>
  <c r="G17" i="134"/>
  <c r="G3" i="204" s="1"/>
  <c r="F17" i="134"/>
  <c r="F3" i="204" s="1"/>
  <c r="E17" i="134"/>
  <c r="E3" i="204" s="1"/>
  <c r="C17" i="134"/>
  <c r="B17"/>
  <c r="K16"/>
  <c r="J16"/>
  <c r="I16"/>
  <c r="H16"/>
  <c r="G16"/>
  <c r="F16"/>
  <c r="E16"/>
  <c r="C16"/>
  <c r="B16"/>
  <c r="K15"/>
  <c r="J15"/>
  <c r="I15"/>
  <c r="H15"/>
  <c r="G15"/>
  <c r="F15"/>
  <c r="E15"/>
  <c r="C15"/>
  <c r="B15"/>
  <c r="A15"/>
  <c r="A14" s="1"/>
  <c r="A13" s="1"/>
  <c r="A12" s="1"/>
  <c r="A11" s="1"/>
  <c r="A10" s="1"/>
  <c r="A9" s="1"/>
  <c r="A8" s="1"/>
  <c r="A7" s="1"/>
  <c r="A6" s="1"/>
  <c r="A5" s="1"/>
  <c r="A4" s="1"/>
  <c r="K14"/>
  <c r="J14"/>
  <c r="I14"/>
  <c r="H14"/>
  <c r="G14"/>
  <c r="F14"/>
  <c r="E14"/>
  <c r="C14"/>
  <c r="B14"/>
  <c r="K13"/>
  <c r="J13"/>
  <c r="I13"/>
  <c r="H13"/>
  <c r="G13"/>
  <c r="F13"/>
  <c r="E13"/>
  <c r="C13"/>
  <c r="B13"/>
  <c r="K12"/>
  <c r="J12"/>
  <c r="I12"/>
  <c r="H12"/>
  <c r="G12"/>
  <c r="F12"/>
  <c r="E12"/>
  <c r="C12"/>
  <c r="B12"/>
  <c r="K11"/>
  <c r="J11"/>
  <c r="I11"/>
  <c r="H11"/>
  <c r="G11"/>
  <c r="F11"/>
  <c r="E11"/>
  <c r="C11"/>
  <c r="B11"/>
  <c r="K10"/>
  <c r="J10"/>
  <c r="I10"/>
  <c r="H10"/>
  <c r="G10"/>
  <c r="F10"/>
  <c r="E10"/>
  <c r="C10"/>
  <c r="B10"/>
  <c r="K9"/>
  <c r="J9"/>
  <c r="I9"/>
  <c r="H9"/>
  <c r="G9"/>
  <c r="F9"/>
  <c r="E9"/>
  <c r="C9"/>
  <c r="B9"/>
  <c r="K8"/>
  <c r="J8"/>
  <c r="I8"/>
  <c r="H8"/>
  <c r="G8"/>
  <c r="F8"/>
  <c r="E8"/>
  <c r="C8"/>
  <c r="B8"/>
  <c r="K7"/>
  <c r="J7"/>
  <c r="I7"/>
  <c r="H7"/>
  <c r="G7"/>
  <c r="F7"/>
  <c r="E7"/>
  <c r="C7"/>
  <c r="B7"/>
  <c r="K6"/>
  <c r="J6"/>
  <c r="I6"/>
  <c r="H6"/>
  <c r="G6"/>
  <c r="F6"/>
  <c r="E6"/>
  <c r="C6"/>
  <c r="B6"/>
  <c r="M5"/>
  <c r="M6" s="1"/>
  <c r="M7" s="1"/>
  <c r="M8" s="1"/>
  <c r="M9" s="1"/>
  <c r="M10" s="1"/>
  <c r="M11" s="1"/>
  <c r="M12" s="1"/>
  <c r="M13" s="1"/>
  <c r="M14" s="1"/>
  <c r="M15" s="1"/>
  <c r="M16" s="1"/>
  <c r="M17" s="1"/>
  <c r="M18" s="1"/>
  <c r="M19" s="1"/>
  <c r="M20" s="1"/>
  <c r="M21" s="1"/>
  <c r="M22" s="1"/>
  <c r="M23" s="1"/>
  <c r="M24" s="1"/>
  <c r="M25" s="1"/>
  <c r="M26" s="1"/>
  <c r="M27" s="1"/>
  <c r="K5"/>
  <c r="J5"/>
  <c r="I5"/>
  <c r="H5"/>
  <c r="G5"/>
  <c r="F5"/>
  <c r="E5"/>
  <c r="C5"/>
  <c r="B5"/>
  <c r="K4"/>
  <c r="J4"/>
  <c r="I4"/>
  <c r="H4"/>
  <c r="G4"/>
  <c r="F4"/>
  <c r="E4"/>
  <c r="C4"/>
  <c r="B4"/>
  <c r="K29" i="133"/>
  <c r="K15" i="163" s="1"/>
  <c r="J29" i="133"/>
  <c r="I29"/>
  <c r="I15" i="163" s="1"/>
  <c r="H29" i="133"/>
  <c r="G29"/>
  <c r="G15" i="163" s="1"/>
  <c r="F29" i="133"/>
  <c r="E29"/>
  <c r="E15" i="163" s="1"/>
  <c r="C29" i="133"/>
  <c r="C15" i="163" s="1"/>
  <c r="B29" i="133"/>
  <c r="B15" i="163" s="1"/>
  <c r="K28" i="133"/>
  <c r="K14" i="163" s="1"/>
  <c r="J28" i="133"/>
  <c r="J14" i="163" s="1"/>
  <c r="I28" i="133"/>
  <c r="I14" i="163" s="1"/>
  <c r="H28" i="133"/>
  <c r="H14" i="163" s="1"/>
  <c r="G28" i="133"/>
  <c r="G14" i="163" s="1"/>
  <c r="F28" i="133"/>
  <c r="F14" i="163" s="1"/>
  <c r="E28" i="133"/>
  <c r="E14" i="163" s="1"/>
  <c r="C28" i="133"/>
  <c r="C14" i="163" s="1"/>
  <c r="B28" i="133"/>
  <c r="K27"/>
  <c r="K13" i="163" s="1"/>
  <c r="J27" i="133"/>
  <c r="I27"/>
  <c r="I13" i="163" s="1"/>
  <c r="H27" i="133"/>
  <c r="G27"/>
  <c r="G13" i="163" s="1"/>
  <c r="F27" i="133"/>
  <c r="E27"/>
  <c r="E13" i="163" s="1"/>
  <c r="C27" i="133"/>
  <c r="C13" i="163" s="1"/>
  <c r="B27" i="133"/>
  <c r="B13" i="163" s="1"/>
  <c r="K26" i="133"/>
  <c r="K12" i="163" s="1"/>
  <c r="J26" i="133"/>
  <c r="J12" i="163" s="1"/>
  <c r="I26" i="133"/>
  <c r="I12" i="163" s="1"/>
  <c r="H26" i="133"/>
  <c r="H12" i="163" s="1"/>
  <c r="G26" i="133"/>
  <c r="G12" i="163" s="1"/>
  <c r="F26" i="133"/>
  <c r="F12" i="163" s="1"/>
  <c r="E26" i="133"/>
  <c r="E12" i="163" s="1"/>
  <c r="C26" i="133"/>
  <c r="C12" i="163" s="1"/>
  <c r="B26" i="133"/>
  <c r="K25"/>
  <c r="K11" i="163" s="1"/>
  <c r="J25" i="133"/>
  <c r="I25"/>
  <c r="I11" i="163" s="1"/>
  <c r="H25" i="133"/>
  <c r="G25"/>
  <c r="G11" i="163" s="1"/>
  <c r="F25" i="133"/>
  <c r="E25"/>
  <c r="E11" i="163" s="1"/>
  <c r="C25" i="133"/>
  <c r="C11" i="163" s="1"/>
  <c r="B25" i="133"/>
  <c r="B11" i="163" s="1"/>
  <c r="K24" i="133"/>
  <c r="K10" i="163" s="1"/>
  <c r="J24" i="133"/>
  <c r="J10" i="163" s="1"/>
  <c r="I24" i="133"/>
  <c r="I10" i="163" s="1"/>
  <c r="H24" i="133"/>
  <c r="H10" i="163" s="1"/>
  <c r="G24" i="133"/>
  <c r="G10" i="163" s="1"/>
  <c r="F24" i="133"/>
  <c r="F10" i="163" s="1"/>
  <c r="E24" i="133"/>
  <c r="E10" i="163" s="1"/>
  <c r="C24" i="133"/>
  <c r="C10" i="163" s="1"/>
  <c r="B24" i="133"/>
  <c r="K23"/>
  <c r="K9" i="163" s="1"/>
  <c r="J23" i="133"/>
  <c r="I23"/>
  <c r="I9" i="163" s="1"/>
  <c r="H23" i="133"/>
  <c r="G23"/>
  <c r="G9" i="163" s="1"/>
  <c r="F23" i="133"/>
  <c r="E23"/>
  <c r="E9" i="163" s="1"/>
  <c r="C23" i="133"/>
  <c r="C9" i="163" s="1"/>
  <c r="B23" i="133"/>
  <c r="B9" i="163" s="1"/>
  <c r="K22" i="133"/>
  <c r="K8" i="163" s="1"/>
  <c r="J22" i="133"/>
  <c r="J8" i="163" s="1"/>
  <c r="I22" i="133"/>
  <c r="I8" i="163" s="1"/>
  <c r="H22" i="133"/>
  <c r="H8" i="163" s="1"/>
  <c r="G22" i="133"/>
  <c r="G8" i="163" s="1"/>
  <c r="F22" i="133"/>
  <c r="F8" i="163" s="1"/>
  <c r="E22" i="133"/>
  <c r="E8" i="163" s="1"/>
  <c r="C22" i="133"/>
  <c r="C8" i="163" s="1"/>
  <c r="B22" i="133"/>
  <c r="K21"/>
  <c r="K7" i="163" s="1"/>
  <c r="J21" i="133"/>
  <c r="I21"/>
  <c r="I7" i="163" s="1"/>
  <c r="H21" i="133"/>
  <c r="G21"/>
  <c r="G7" i="163" s="1"/>
  <c r="F21" i="133"/>
  <c r="E21"/>
  <c r="E7" i="163" s="1"/>
  <c r="C21" i="133"/>
  <c r="C7" i="163" s="1"/>
  <c r="B21" i="133"/>
  <c r="B7" i="163" s="1"/>
  <c r="K20" i="133"/>
  <c r="K6" i="163" s="1"/>
  <c r="J20" i="133"/>
  <c r="J6" i="163" s="1"/>
  <c r="I20" i="133"/>
  <c r="I6" i="163" s="1"/>
  <c r="H20" i="133"/>
  <c r="H6" i="163" s="1"/>
  <c r="G20" i="133"/>
  <c r="G6" i="163" s="1"/>
  <c r="F20" i="133"/>
  <c r="F6" i="163" s="1"/>
  <c r="E20" i="133"/>
  <c r="E6" i="163" s="1"/>
  <c r="C20" i="133"/>
  <c r="C6" i="163" s="1"/>
  <c r="B20" i="133"/>
  <c r="K19"/>
  <c r="K5" i="163" s="1"/>
  <c r="J19" i="133"/>
  <c r="I19"/>
  <c r="I5" i="163" s="1"/>
  <c r="H19" i="133"/>
  <c r="G19"/>
  <c r="G5" i="163" s="1"/>
  <c r="F19" i="133"/>
  <c r="E19"/>
  <c r="E5" i="163" s="1"/>
  <c r="C19" i="133"/>
  <c r="C5" i="163" s="1"/>
  <c r="B19" i="133"/>
  <c r="B5" i="163" s="1"/>
  <c r="K18" i="133"/>
  <c r="K4" i="163" s="1"/>
  <c r="J18" i="133"/>
  <c r="J4" i="163" s="1"/>
  <c r="I18" i="133"/>
  <c r="I4" i="163" s="1"/>
  <c r="H18" i="133"/>
  <c r="H4" i="163" s="1"/>
  <c r="G18" i="133"/>
  <c r="G4" i="163" s="1"/>
  <c r="F18" i="133"/>
  <c r="F4" i="163" s="1"/>
  <c r="E18" i="133"/>
  <c r="E4" i="163" s="1"/>
  <c r="C18" i="133"/>
  <c r="C4" i="163" s="1"/>
  <c r="B18" i="133"/>
  <c r="K17"/>
  <c r="K3" i="163" s="1"/>
  <c r="J17" i="133"/>
  <c r="I17"/>
  <c r="I3" i="163" s="1"/>
  <c r="H17" i="133"/>
  <c r="G17"/>
  <c r="G3" i="163" s="1"/>
  <c r="F17" i="133"/>
  <c r="E17"/>
  <c r="C17"/>
  <c r="C3" i="163" s="1"/>
  <c r="B17" i="133"/>
  <c r="B3" i="163" s="1"/>
  <c r="A15" i="133"/>
  <c r="A14" s="1"/>
  <c r="A13" s="1"/>
  <c r="A12" s="1"/>
  <c r="A11" s="1"/>
  <c r="A10" s="1"/>
  <c r="A9" s="1"/>
  <c r="A8" s="1"/>
  <c r="A7" s="1"/>
  <c r="A6" s="1"/>
  <c r="A5" s="1"/>
  <c r="A4" s="1"/>
  <c r="K29" i="132"/>
  <c r="K15" i="162" s="1"/>
  <c r="J29" i="132"/>
  <c r="I29"/>
  <c r="I15" i="162" s="1"/>
  <c r="H29" i="132"/>
  <c r="G29"/>
  <c r="G15" i="162" s="1"/>
  <c r="F29" i="132"/>
  <c r="E29"/>
  <c r="E15" i="162" s="1"/>
  <c r="C29" i="132"/>
  <c r="C15" i="162" s="1"/>
  <c r="B29" i="132"/>
  <c r="K28"/>
  <c r="K14" i="162" s="1"/>
  <c r="J28" i="132"/>
  <c r="I28"/>
  <c r="I14" i="162" s="1"/>
  <c r="H28" i="132"/>
  <c r="G28"/>
  <c r="G14" i="162" s="1"/>
  <c r="F28" i="132"/>
  <c r="E28"/>
  <c r="E14" i="162" s="1"/>
  <c r="C28" i="132"/>
  <c r="C14" i="162" s="1"/>
  <c r="B28" i="132"/>
  <c r="K27"/>
  <c r="K13" i="162" s="1"/>
  <c r="J27" i="132"/>
  <c r="I27"/>
  <c r="I13" i="162" s="1"/>
  <c r="H27" i="132"/>
  <c r="G27"/>
  <c r="G13" i="162" s="1"/>
  <c r="F27" i="132"/>
  <c r="E27"/>
  <c r="E13" i="162" s="1"/>
  <c r="C27" i="132"/>
  <c r="C13" i="162" s="1"/>
  <c r="B27" i="132"/>
  <c r="K26"/>
  <c r="K12" i="162" s="1"/>
  <c r="J26" i="132"/>
  <c r="I26"/>
  <c r="I12" i="162" s="1"/>
  <c r="H26" i="132"/>
  <c r="G26"/>
  <c r="G12" i="162" s="1"/>
  <c r="F26" i="132"/>
  <c r="E26"/>
  <c r="E12" i="162" s="1"/>
  <c r="C26" i="132"/>
  <c r="C12" i="162" s="1"/>
  <c r="B26" i="132"/>
  <c r="K25"/>
  <c r="K11" i="162" s="1"/>
  <c r="J25" i="132"/>
  <c r="I25"/>
  <c r="I11" i="162" s="1"/>
  <c r="H25" i="132"/>
  <c r="G25"/>
  <c r="G11" i="162" s="1"/>
  <c r="F25" i="132"/>
  <c r="E25"/>
  <c r="E11" i="162" s="1"/>
  <c r="C25" i="132"/>
  <c r="C11" i="162" s="1"/>
  <c r="B25" i="132"/>
  <c r="K24"/>
  <c r="K10" i="162" s="1"/>
  <c r="J24" i="132"/>
  <c r="I24"/>
  <c r="I10" i="162" s="1"/>
  <c r="H24" i="132"/>
  <c r="G24"/>
  <c r="G10" i="162" s="1"/>
  <c r="F24" i="132"/>
  <c r="E24"/>
  <c r="E10" i="162" s="1"/>
  <c r="C24" i="132"/>
  <c r="C10" i="162" s="1"/>
  <c r="B24" i="132"/>
  <c r="K23"/>
  <c r="K9" i="162" s="1"/>
  <c r="J23" i="132"/>
  <c r="I23"/>
  <c r="I9" i="162" s="1"/>
  <c r="H23" i="132"/>
  <c r="G23"/>
  <c r="G9" i="162" s="1"/>
  <c r="F23" i="132"/>
  <c r="E23"/>
  <c r="E9" i="162" s="1"/>
  <c r="C23" i="132"/>
  <c r="C9" i="162" s="1"/>
  <c r="B23" i="132"/>
  <c r="K22"/>
  <c r="K8" i="162" s="1"/>
  <c r="J22" i="132"/>
  <c r="I22"/>
  <c r="I8" i="162" s="1"/>
  <c r="H22" i="132"/>
  <c r="G22"/>
  <c r="G8" i="162" s="1"/>
  <c r="F22" i="132"/>
  <c r="E22"/>
  <c r="E8" i="162" s="1"/>
  <c r="C22" i="132"/>
  <c r="C8" i="162" s="1"/>
  <c r="B22" i="132"/>
  <c r="K21"/>
  <c r="K7" i="162" s="1"/>
  <c r="J21" i="132"/>
  <c r="I21"/>
  <c r="I7" i="162" s="1"/>
  <c r="H21" i="132"/>
  <c r="G21"/>
  <c r="G7" i="162" s="1"/>
  <c r="F21" i="132"/>
  <c r="E21"/>
  <c r="E7" i="162" s="1"/>
  <c r="C21" i="132"/>
  <c r="C7" i="162" s="1"/>
  <c r="B21" i="132"/>
  <c r="K20"/>
  <c r="K6" i="162" s="1"/>
  <c r="J20" i="132"/>
  <c r="I20"/>
  <c r="I6" i="162" s="1"/>
  <c r="H20" i="132"/>
  <c r="G20"/>
  <c r="G6" i="162" s="1"/>
  <c r="F20" i="132"/>
  <c r="E20"/>
  <c r="E6" i="162" s="1"/>
  <c r="C20" i="132"/>
  <c r="C6" i="162" s="1"/>
  <c r="B20" i="132"/>
  <c r="K19"/>
  <c r="K5" i="162" s="1"/>
  <c r="J19" i="132"/>
  <c r="I19"/>
  <c r="I5" i="162" s="1"/>
  <c r="H19" i="132"/>
  <c r="G19"/>
  <c r="G5" i="162" s="1"/>
  <c r="F19" i="132"/>
  <c r="E19"/>
  <c r="E5" i="162" s="1"/>
  <c r="C19" i="132"/>
  <c r="C5" i="162" s="1"/>
  <c r="B19" i="132"/>
  <c r="K18"/>
  <c r="K4" i="162" s="1"/>
  <c r="J18" i="132"/>
  <c r="I18"/>
  <c r="I4" i="162" s="1"/>
  <c r="H18" i="132"/>
  <c r="G18"/>
  <c r="G4" i="162" s="1"/>
  <c r="F18" i="132"/>
  <c r="E18"/>
  <c r="E4" i="162" s="1"/>
  <c r="C18" i="132"/>
  <c r="C4" i="162" s="1"/>
  <c r="B18" i="132"/>
  <c r="K17"/>
  <c r="K3" i="162" s="1"/>
  <c r="J17" i="132"/>
  <c r="I17"/>
  <c r="I3" i="162" s="1"/>
  <c r="H17" i="132"/>
  <c r="G17"/>
  <c r="G3" i="162" s="1"/>
  <c r="F17" i="132"/>
  <c r="E17"/>
  <c r="E3" i="162" s="1"/>
  <c r="C17" i="132"/>
  <c r="C3" i="162" s="1"/>
  <c r="B17" i="132"/>
  <c r="A15"/>
  <c r="A14" s="1"/>
  <c r="A13" s="1"/>
  <c r="A12" s="1"/>
  <c r="A11" s="1"/>
  <c r="A10" s="1"/>
  <c r="A9" s="1"/>
  <c r="A8" s="1"/>
  <c r="A7" s="1"/>
  <c r="A6" s="1"/>
  <c r="A5" s="1"/>
  <c r="A4" s="1"/>
  <c r="K29" i="131"/>
  <c r="K15" i="161" s="1"/>
  <c r="J29" i="131"/>
  <c r="I29"/>
  <c r="I15" i="161" s="1"/>
  <c r="H29" i="131"/>
  <c r="G29"/>
  <c r="G15" i="161" s="1"/>
  <c r="F29" i="131"/>
  <c r="E29"/>
  <c r="E15" i="161" s="1"/>
  <c r="C29" i="131"/>
  <c r="C15" i="161" s="1"/>
  <c r="B29" i="131"/>
  <c r="K28"/>
  <c r="K14" i="161" s="1"/>
  <c r="J28" i="131"/>
  <c r="I28"/>
  <c r="I14" i="161" s="1"/>
  <c r="H28" i="131"/>
  <c r="G28"/>
  <c r="G14" i="161" s="1"/>
  <c r="F28" i="131"/>
  <c r="E28"/>
  <c r="E14" i="161" s="1"/>
  <c r="C28" i="131"/>
  <c r="C14" i="161" s="1"/>
  <c r="B28" i="131"/>
  <c r="K27"/>
  <c r="K13" i="161" s="1"/>
  <c r="J27" i="131"/>
  <c r="I27"/>
  <c r="I13" i="161" s="1"/>
  <c r="H27" i="131"/>
  <c r="G27"/>
  <c r="G13" i="161" s="1"/>
  <c r="F27" i="131"/>
  <c r="E27"/>
  <c r="E13" i="161" s="1"/>
  <c r="C27" i="131"/>
  <c r="C13" i="161" s="1"/>
  <c r="B27" i="131"/>
  <c r="K26"/>
  <c r="K12" i="161" s="1"/>
  <c r="J26" i="131"/>
  <c r="I26"/>
  <c r="I12" i="161" s="1"/>
  <c r="H26" i="131"/>
  <c r="G26"/>
  <c r="G12" i="161" s="1"/>
  <c r="F26" i="131"/>
  <c r="E26"/>
  <c r="E12" i="161" s="1"/>
  <c r="C26" i="131"/>
  <c r="C12" i="161" s="1"/>
  <c r="B26" i="131"/>
  <c r="K25"/>
  <c r="K11" i="161" s="1"/>
  <c r="J25" i="131"/>
  <c r="I25"/>
  <c r="I11" i="161" s="1"/>
  <c r="H25" i="131"/>
  <c r="G25"/>
  <c r="G11" i="161" s="1"/>
  <c r="F25" i="131"/>
  <c r="E25"/>
  <c r="E11" i="161" s="1"/>
  <c r="C25" i="131"/>
  <c r="C11" i="161" s="1"/>
  <c r="B25" i="131"/>
  <c r="K24"/>
  <c r="K10" i="161" s="1"/>
  <c r="J24" i="131"/>
  <c r="I24"/>
  <c r="I10" i="161" s="1"/>
  <c r="H24" i="131"/>
  <c r="G24"/>
  <c r="G10" i="161" s="1"/>
  <c r="F24" i="131"/>
  <c r="E24"/>
  <c r="E10" i="161" s="1"/>
  <c r="C24" i="131"/>
  <c r="C10" i="161" s="1"/>
  <c r="B24" i="131"/>
  <c r="K23"/>
  <c r="K9" i="161" s="1"/>
  <c r="J23" i="131"/>
  <c r="I23"/>
  <c r="I9" i="161" s="1"/>
  <c r="H23" i="131"/>
  <c r="G23"/>
  <c r="G9" i="161" s="1"/>
  <c r="F23" i="131"/>
  <c r="E23"/>
  <c r="E9" i="161" s="1"/>
  <c r="C23" i="131"/>
  <c r="C9" i="161" s="1"/>
  <c r="B23" i="131"/>
  <c r="K22"/>
  <c r="K8" i="161" s="1"/>
  <c r="J22" i="131"/>
  <c r="I22"/>
  <c r="I8" i="161" s="1"/>
  <c r="H22" i="131"/>
  <c r="G22"/>
  <c r="G8" i="161" s="1"/>
  <c r="F22" i="131"/>
  <c r="E22"/>
  <c r="E8" i="161" s="1"/>
  <c r="C22" i="131"/>
  <c r="C8" i="161" s="1"/>
  <c r="B22" i="131"/>
  <c r="K21"/>
  <c r="K7" i="161" s="1"/>
  <c r="J21" i="131"/>
  <c r="I21"/>
  <c r="I7" i="161" s="1"/>
  <c r="H21" i="131"/>
  <c r="G21"/>
  <c r="G7" i="161" s="1"/>
  <c r="F21" i="131"/>
  <c r="E21"/>
  <c r="E7" i="161" s="1"/>
  <c r="C21" i="131"/>
  <c r="C7" i="161" s="1"/>
  <c r="B21" i="131"/>
  <c r="K20"/>
  <c r="K6" i="161" s="1"/>
  <c r="J20" i="131"/>
  <c r="I20"/>
  <c r="I6" i="161" s="1"/>
  <c r="H20" i="131"/>
  <c r="G20"/>
  <c r="G6" i="161" s="1"/>
  <c r="F20" i="131"/>
  <c r="E20"/>
  <c r="E6" i="161" s="1"/>
  <c r="C20" i="131"/>
  <c r="C6" i="161" s="1"/>
  <c r="B20" i="131"/>
  <c r="K19"/>
  <c r="K5" i="161" s="1"/>
  <c r="J19" i="131"/>
  <c r="I19"/>
  <c r="I5" i="161" s="1"/>
  <c r="H19" i="131"/>
  <c r="G19"/>
  <c r="G5" i="161" s="1"/>
  <c r="F19" i="131"/>
  <c r="E19"/>
  <c r="E5" i="161" s="1"/>
  <c r="C19" i="131"/>
  <c r="C5" i="161" s="1"/>
  <c r="B19" i="131"/>
  <c r="K18"/>
  <c r="K4" i="161" s="1"/>
  <c r="J18" i="131"/>
  <c r="I18"/>
  <c r="I4" i="161" s="1"/>
  <c r="H18" i="131"/>
  <c r="G18"/>
  <c r="G4" i="161" s="1"/>
  <c r="F18" i="131"/>
  <c r="E18"/>
  <c r="E4" i="161" s="1"/>
  <c r="C18" i="131"/>
  <c r="C4" i="161" s="1"/>
  <c r="B18" i="131"/>
  <c r="K17"/>
  <c r="K3" i="161" s="1"/>
  <c r="J17" i="131"/>
  <c r="I17"/>
  <c r="I3" i="161" s="1"/>
  <c r="H17" i="131"/>
  <c r="G17"/>
  <c r="G3" i="161" s="1"/>
  <c r="F17" i="131"/>
  <c r="E17"/>
  <c r="C17"/>
  <c r="B17"/>
  <c r="A15"/>
  <c r="A14" s="1"/>
  <c r="A13" s="1"/>
  <c r="A12" s="1"/>
  <c r="A11" s="1"/>
  <c r="A10" s="1"/>
  <c r="A9" s="1"/>
  <c r="A8" s="1"/>
  <c r="A7" s="1"/>
  <c r="A6" s="1"/>
  <c r="A5" s="1"/>
  <c r="A4" s="1"/>
  <c r="K29" i="130"/>
  <c r="K15" i="160" s="1"/>
  <c r="J29" i="130"/>
  <c r="I29"/>
  <c r="I15" i="160" s="1"/>
  <c r="H29" i="130"/>
  <c r="G29"/>
  <c r="G15" i="160" s="1"/>
  <c r="F29" i="130"/>
  <c r="E29"/>
  <c r="E15" i="160" s="1"/>
  <c r="C29" i="130"/>
  <c r="C15" i="160" s="1"/>
  <c r="B29" i="130"/>
  <c r="K28"/>
  <c r="K14" i="160" s="1"/>
  <c r="J28" i="130"/>
  <c r="I28"/>
  <c r="I14" i="160" s="1"/>
  <c r="H28" i="130"/>
  <c r="G28"/>
  <c r="G14" i="160" s="1"/>
  <c r="F28" i="130"/>
  <c r="E28"/>
  <c r="E14" i="160" s="1"/>
  <c r="C28" i="130"/>
  <c r="C14" i="160" s="1"/>
  <c r="B28" i="130"/>
  <c r="K27"/>
  <c r="K13" i="160" s="1"/>
  <c r="J27" i="130"/>
  <c r="I27"/>
  <c r="I13" i="160" s="1"/>
  <c r="H27" i="130"/>
  <c r="G27"/>
  <c r="G13" i="160" s="1"/>
  <c r="F27" i="130"/>
  <c r="E27"/>
  <c r="E13" i="160" s="1"/>
  <c r="C27" i="130"/>
  <c r="C13" i="160" s="1"/>
  <c r="B27" i="130"/>
  <c r="K26"/>
  <c r="K12" i="160" s="1"/>
  <c r="J26" i="130"/>
  <c r="I26"/>
  <c r="I12" i="160" s="1"/>
  <c r="H26" i="130"/>
  <c r="G26"/>
  <c r="G12" i="160" s="1"/>
  <c r="F26" i="130"/>
  <c r="E26"/>
  <c r="E12" i="160" s="1"/>
  <c r="C26" i="130"/>
  <c r="C12" i="160" s="1"/>
  <c r="B26" i="130"/>
  <c r="K25"/>
  <c r="K11" i="160" s="1"/>
  <c r="J25" i="130"/>
  <c r="I25"/>
  <c r="I11" i="160" s="1"/>
  <c r="H25" i="130"/>
  <c r="G25"/>
  <c r="G11" i="160" s="1"/>
  <c r="F25" i="130"/>
  <c r="E25"/>
  <c r="E11" i="160" s="1"/>
  <c r="C25" i="130"/>
  <c r="C11" i="160" s="1"/>
  <c r="B25" i="130"/>
  <c r="K24"/>
  <c r="K10" i="160" s="1"/>
  <c r="J24" i="130"/>
  <c r="I24"/>
  <c r="I10" i="160" s="1"/>
  <c r="H24" i="130"/>
  <c r="G24"/>
  <c r="G10" i="160" s="1"/>
  <c r="F24" i="130"/>
  <c r="E24"/>
  <c r="E10" i="160" s="1"/>
  <c r="C24" i="130"/>
  <c r="C10" i="160" s="1"/>
  <c r="B24" i="130"/>
  <c r="K23"/>
  <c r="K9" i="160" s="1"/>
  <c r="J23" i="130"/>
  <c r="I23"/>
  <c r="I9" i="160" s="1"/>
  <c r="H23" i="130"/>
  <c r="G23"/>
  <c r="G9" i="160" s="1"/>
  <c r="F23" i="130"/>
  <c r="E23"/>
  <c r="E9" i="160" s="1"/>
  <c r="C23" i="130"/>
  <c r="C9" i="160" s="1"/>
  <c r="B23" i="130"/>
  <c r="K22"/>
  <c r="K8" i="160" s="1"/>
  <c r="J22" i="130"/>
  <c r="I22"/>
  <c r="I8" i="160" s="1"/>
  <c r="H22" i="130"/>
  <c r="G22"/>
  <c r="G8" i="160" s="1"/>
  <c r="F22" i="130"/>
  <c r="E22"/>
  <c r="E8" i="160" s="1"/>
  <c r="C22" i="130"/>
  <c r="C8" i="160" s="1"/>
  <c r="B22" i="130"/>
  <c r="K21"/>
  <c r="K7" i="160" s="1"/>
  <c r="J21" i="130"/>
  <c r="I21"/>
  <c r="I7" i="160" s="1"/>
  <c r="H21" i="130"/>
  <c r="G21"/>
  <c r="G7" i="160" s="1"/>
  <c r="F21" i="130"/>
  <c r="E21"/>
  <c r="E7" i="160" s="1"/>
  <c r="C21" i="130"/>
  <c r="C7" i="160" s="1"/>
  <c r="B21" i="130"/>
  <c r="K20"/>
  <c r="K6" i="160" s="1"/>
  <c r="J20" i="130"/>
  <c r="I20"/>
  <c r="I6" i="160" s="1"/>
  <c r="H20" i="130"/>
  <c r="G20"/>
  <c r="G6" i="160" s="1"/>
  <c r="F20" i="130"/>
  <c r="E20"/>
  <c r="E6" i="160" s="1"/>
  <c r="C20" i="130"/>
  <c r="C6" i="160" s="1"/>
  <c r="B20" i="130"/>
  <c r="K19"/>
  <c r="K5" i="160" s="1"/>
  <c r="J19" i="130"/>
  <c r="I19"/>
  <c r="I5" i="160" s="1"/>
  <c r="H19" i="130"/>
  <c r="G19"/>
  <c r="G5" i="160" s="1"/>
  <c r="F19" i="130"/>
  <c r="E19"/>
  <c r="E5" i="160" s="1"/>
  <c r="C19" i="130"/>
  <c r="C5" i="160" s="1"/>
  <c r="B19" i="130"/>
  <c r="K18"/>
  <c r="K4" i="160" s="1"/>
  <c r="J18" i="130"/>
  <c r="I18"/>
  <c r="I4" i="160" s="1"/>
  <c r="H18" i="130"/>
  <c r="G18"/>
  <c r="G4" i="160" s="1"/>
  <c r="F18" i="130"/>
  <c r="E18"/>
  <c r="E4" i="160" s="1"/>
  <c r="C18" i="130"/>
  <c r="C4" i="160" s="1"/>
  <c r="B18" i="130"/>
  <c r="K17"/>
  <c r="K3" i="160" s="1"/>
  <c r="J17" i="130"/>
  <c r="I17"/>
  <c r="I3" i="160" s="1"/>
  <c r="H17" i="130"/>
  <c r="G17"/>
  <c r="G3" i="160" s="1"/>
  <c r="F17" i="130"/>
  <c r="E17"/>
  <c r="E3" i="160" s="1"/>
  <c r="C17" i="130"/>
  <c r="C3" i="160" s="1"/>
  <c r="B17" i="130"/>
  <c r="J16"/>
  <c r="J15" s="1"/>
  <c r="J14" s="1"/>
  <c r="J13" s="1"/>
  <c r="J12" s="1"/>
  <c r="J11" s="1"/>
  <c r="J10" s="1"/>
  <c r="J9" s="1"/>
  <c r="J8" s="1"/>
  <c r="J7" s="1"/>
  <c r="J6" s="1"/>
  <c r="J5" s="1"/>
  <c r="J4" s="1"/>
  <c r="A15"/>
  <c r="A14" s="1"/>
  <c r="A13" s="1"/>
  <c r="A12" s="1"/>
  <c r="A11" s="1"/>
  <c r="A10" s="1"/>
  <c r="A9" s="1"/>
  <c r="A8" s="1"/>
  <c r="A7" s="1"/>
  <c r="A6" s="1"/>
  <c r="A5" s="1"/>
  <c r="A4" s="1"/>
  <c r="K29" i="129"/>
  <c r="K15" i="159" s="1"/>
  <c r="J29" i="129"/>
  <c r="I29"/>
  <c r="H29"/>
  <c r="H15" i="159" s="1"/>
  <c r="G29" i="129"/>
  <c r="F29"/>
  <c r="F15" i="159" s="1"/>
  <c r="E29" i="129"/>
  <c r="C29"/>
  <c r="B29"/>
  <c r="B15" i="159" s="1"/>
  <c r="K28" i="129"/>
  <c r="J28"/>
  <c r="J14" i="159" s="1"/>
  <c r="I28" i="129"/>
  <c r="H28"/>
  <c r="H14" i="159" s="1"/>
  <c r="G28" i="129"/>
  <c r="F28"/>
  <c r="F14" i="159" s="1"/>
  <c r="E28" i="129"/>
  <c r="C28"/>
  <c r="B28"/>
  <c r="B14" i="159" s="1"/>
  <c r="K27" i="129"/>
  <c r="J27"/>
  <c r="J13" i="159" s="1"/>
  <c r="I27" i="129"/>
  <c r="H27"/>
  <c r="H13" i="159" s="1"/>
  <c r="G27" i="129"/>
  <c r="F27"/>
  <c r="F13" i="159" s="1"/>
  <c r="E27" i="129"/>
  <c r="C27"/>
  <c r="B27"/>
  <c r="B13" i="159" s="1"/>
  <c r="K26" i="129"/>
  <c r="J26"/>
  <c r="J12" i="159" s="1"/>
  <c r="I26" i="129"/>
  <c r="H26"/>
  <c r="H12" i="159" s="1"/>
  <c r="G26" i="129"/>
  <c r="F26"/>
  <c r="F12" i="159" s="1"/>
  <c r="E26" i="129"/>
  <c r="C26"/>
  <c r="B26"/>
  <c r="B12" i="159" s="1"/>
  <c r="K25" i="129"/>
  <c r="J25"/>
  <c r="J11" i="159" s="1"/>
  <c r="I25" i="129"/>
  <c r="H25"/>
  <c r="H11" i="159" s="1"/>
  <c r="G25" i="129"/>
  <c r="F25"/>
  <c r="F11" i="159" s="1"/>
  <c r="E25" i="129"/>
  <c r="C25"/>
  <c r="B25"/>
  <c r="B11" i="159" s="1"/>
  <c r="K24" i="129"/>
  <c r="J24"/>
  <c r="J10" i="159" s="1"/>
  <c r="I24" i="129"/>
  <c r="H24"/>
  <c r="H10" i="159" s="1"/>
  <c r="G24" i="129"/>
  <c r="F24"/>
  <c r="F10" i="159" s="1"/>
  <c r="E24" i="129"/>
  <c r="C24"/>
  <c r="B24"/>
  <c r="B10" i="159" s="1"/>
  <c r="K23" i="129"/>
  <c r="J23"/>
  <c r="J9" i="159" s="1"/>
  <c r="I23" i="129"/>
  <c r="H23"/>
  <c r="H9" i="159" s="1"/>
  <c r="G23" i="129"/>
  <c r="F23"/>
  <c r="F9" i="159" s="1"/>
  <c r="E23" i="129"/>
  <c r="C23"/>
  <c r="B23"/>
  <c r="B9" i="159" s="1"/>
  <c r="K22" i="129"/>
  <c r="J22"/>
  <c r="J8" i="159" s="1"/>
  <c r="I22" i="129"/>
  <c r="H22"/>
  <c r="H8" i="159" s="1"/>
  <c r="G22" i="129"/>
  <c r="F22"/>
  <c r="F8" i="159" s="1"/>
  <c r="E22" i="129"/>
  <c r="C22"/>
  <c r="B22"/>
  <c r="B8" i="159" s="1"/>
  <c r="K21" i="129"/>
  <c r="J21"/>
  <c r="J7" i="159" s="1"/>
  <c r="I21" i="129"/>
  <c r="H21"/>
  <c r="H7" i="159" s="1"/>
  <c r="G21" i="129"/>
  <c r="F21"/>
  <c r="F7" i="159" s="1"/>
  <c r="E21" i="129"/>
  <c r="C21"/>
  <c r="B21"/>
  <c r="B7" i="159" s="1"/>
  <c r="K20" i="129"/>
  <c r="J20"/>
  <c r="J6" i="159" s="1"/>
  <c r="I20" i="129"/>
  <c r="H20"/>
  <c r="H6" i="159" s="1"/>
  <c r="G20" i="129"/>
  <c r="F20"/>
  <c r="F6" i="159" s="1"/>
  <c r="E20" i="129"/>
  <c r="C20"/>
  <c r="B20"/>
  <c r="B6" i="159" s="1"/>
  <c r="K19" i="129"/>
  <c r="J19"/>
  <c r="J5" i="159" s="1"/>
  <c r="I19" i="129"/>
  <c r="H19"/>
  <c r="H5" i="159" s="1"/>
  <c r="G19" i="129"/>
  <c r="F19"/>
  <c r="F5" i="159" s="1"/>
  <c r="E19" i="129"/>
  <c r="C19"/>
  <c r="B19"/>
  <c r="B5" i="159" s="1"/>
  <c r="K18" i="129"/>
  <c r="J18"/>
  <c r="J4" i="159" s="1"/>
  <c r="I18" i="129"/>
  <c r="H18"/>
  <c r="H4" i="159" s="1"/>
  <c r="G18" i="129"/>
  <c r="F18"/>
  <c r="F4" i="159" s="1"/>
  <c r="E18" i="129"/>
  <c r="C18"/>
  <c r="B18"/>
  <c r="B4" i="159" s="1"/>
  <c r="K17" i="129"/>
  <c r="J17"/>
  <c r="J3" i="159" s="1"/>
  <c r="I17" i="129"/>
  <c r="H17"/>
  <c r="H3" i="159" s="1"/>
  <c r="G17" i="129"/>
  <c r="F17"/>
  <c r="F3" i="159" s="1"/>
  <c r="E17" i="129"/>
  <c r="C17"/>
  <c r="B17"/>
  <c r="B3" i="159" s="1"/>
  <c r="J16" i="129"/>
  <c r="J15" s="1"/>
  <c r="J14" s="1"/>
  <c r="J13" s="1"/>
  <c r="J12" s="1"/>
  <c r="J11" s="1"/>
  <c r="J10" s="1"/>
  <c r="J9" s="1"/>
  <c r="J8" s="1"/>
  <c r="J7" s="1"/>
  <c r="J6" s="1"/>
  <c r="J5" s="1"/>
  <c r="J4" s="1"/>
  <c r="A15"/>
  <c r="A14" s="1"/>
  <c r="A13" s="1"/>
  <c r="A12" s="1"/>
  <c r="A11" s="1"/>
  <c r="A10" s="1"/>
  <c r="A9" s="1"/>
  <c r="A8" s="1"/>
  <c r="A7" s="1"/>
  <c r="A6" s="1"/>
  <c r="A5" s="1"/>
  <c r="A4" s="1"/>
  <c r="K29" i="128"/>
  <c r="J29"/>
  <c r="J15" i="158" s="1"/>
  <c r="I29" i="128"/>
  <c r="H29"/>
  <c r="H15" i="158" s="1"/>
  <c r="G29" i="128"/>
  <c r="F29"/>
  <c r="F15" i="158" s="1"/>
  <c r="E29" i="128"/>
  <c r="C29"/>
  <c r="B29"/>
  <c r="B15" i="158" s="1"/>
  <c r="K28" i="128"/>
  <c r="J28"/>
  <c r="J14" i="158" s="1"/>
  <c r="I28" i="128"/>
  <c r="H28"/>
  <c r="H14" i="158" s="1"/>
  <c r="G28" i="128"/>
  <c r="F28"/>
  <c r="F14" i="158" s="1"/>
  <c r="E28" i="128"/>
  <c r="C28"/>
  <c r="B28"/>
  <c r="B14" i="158" s="1"/>
  <c r="K27" i="128"/>
  <c r="J27"/>
  <c r="J13" i="158" s="1"/>
  <c r="I27" i="128"/>
  <c r="H27"/>
  <c r="H13" i="158" s="1"/>
  <c r="G27" i="128"/>
  <c r="F27"/>
  <c r="F13" i="158" s="1"/>
  <c r="E27" i="128"/>
  <c r="C27"/>
  <c r="B27"/>
  <c r="B13" i="158" s="1"/>
  <c r="K26" i="128"/>
  <c r="J26"/>
  <c r="J12" i="158" s="1"/>
  <c r="I26" i="128"/>
  <c r="H26"/>
  <c r="H12" i="158" s="1"/>
  <c r="G26" i="128"/>
  <c r="F26"/>
  <c r="F12" i="158" s="1"/>
  <c r="E26" i="128"/>
  <c r="C26"/>
  <c r="B26"/>
  <c r="B12" i="158" s="1"/>
  <c r="K25" i="128"/>
  <c r="J25"/>
  <c r="J11" i="158" s="1"/>
  <c r="I25" i="128"/>
  <c r="H25"/>
  <c r="H11" i="158" s="1"/>
  <c r="G25" i="128"/>
  <c r="F25"/>
  <c r="F11" i="158" s="1"/>
  <c r="E25" i="128"/>
  <c r="C25"/>
  <c r="B25"/>
  <c r="B11" i="158" s="1"/>
  <c r="K24" i="128"/>
  <c r="J24"/>
  <c r="J10" i="158" s="1"/>
  <c r="I24" i="128"/>
  <c r="H24"/>
  <c r="H10" i="158" s="1"/>
  <c r="G24" i="128"/>
  <c r="F24"/>
  <c r="F10" i="158" s="1"/>
  <c r="E24" i="128"/>
  <c r="C24"/>
  <c r="B24"/>
  <c r="B10" i="158" s="1"/>
  <c r="K23" i="128"/>
  <c r="J23"/>
  <c r="J9" i="158" s="1"/>
  <c r="I23" i="128"/>
  <c r="H23"/>
  <c r="H9" i="158" s="1"/>
  <c r="G23" i="128"/>
  <c r="F23"/>
  <c r="F9" i="158" s="1"/>
  <c r="E23" i="128"/>
  <c r="C23"/>
  <c r="B23"/>
  <c r="B9" i="158" s="1"/>
  <c r="K22" i="128"/>
  <c r="J22"/>
  <c r="J8" i="158" s="1"/>
  <c r="I22" i="128"/>
  <c r="H22"/>
  <c r="H8" i="158" s="1"/>
  <c r="G22" i="128"/>
  <c r="F22"/>
  <c r="F8" i="158" s="1"/>
  <c r="E22" i="128"/>
  <c r="C22"/>
  <c r="B22"/>
  <c r="B8" i="158" s="1"/>
  <c r="K21" i="128"/>
  <c r="J21"/>
  <c r="J7" i="158" s="1"/>
  <c r="I21" i="128"/>
  <c r="H21"/>
  <c r="H7" i="158" s="1"/>
  <c r="G21" i="128"/>
  <c r="F21"/>
  <c r="F7" i="158" s="1"/>
  <c r="E21" i="128"/>
  <c r="C21"/>
  <c r="B21"/>
  <c r="B7" i="158" s="1"/>
  <c r="K20" i="128"/>
  <c r="J20"/>
  <c r="J6" i="158" s="1"/>
  <c r="I20" i="128"/>
  <c r="H20"/>
  <c r="H6" i="158" s="1"/>
  <c r="G20" i="128"/>
  <c r="F20"/>
  <c r="F6" i="158" s="1"/>
  <c r="E20" i="128"/>
  <c r="C20"/>
  <c r="B20"/>
  <c r="B6" i="158" s="1"/>
  <c r="K19" i="128"/>
  <c r="J19"/>
  <c r="J5" i="158" s="1"/>
  <c r="I19" i="128"/>
  <c r="H19"/>
  <c r="H5" i="158" s="1"/>
  <c r="G19" i="128"/>
  <c r="F19"/>
  <c r="F5" i="158" s="1"/>
  <c r="E19" i="128"/>
  <c r="C19"/>
  <c r="B19"/>
  <c r="B5" i="158" s="1"/>
  <c r="K18" i="128"/>
  <c r="J18"/>
  <c r="J4" i="158" s="1"/>
  <c r="I18" i="128"/>
  <c r="H18"/>
  <c r="H4" i="158" s="1"/>
  <c r="G18" i="128"/>
  <c r="F18"/>
  <c r="F4" i="158" s="1"/>
  <c r="E18" i="128"/>
  <c r="C18"/>
  <c r="B18"/>
  <c r="B4" i="158" s="1"/>
  <c r="K17" i="128"/>
  <c r="J17"/>
  <c r="J3" i="158" s="1"/>
  <c r="I17" i="128"/>
  <c r="H17"/>
  <c r="H3" i="158" s="1"/>
  <c r="G17" i="128"/>
  <c r="F17"/>
  <c r="F3" i="158" s="1"/>
  <c r="E17" i="128"/>
  <c r="C17"/>
  <c r="B17"/>
  <c r="B3" i="158" s="1"/>
  <c r="J16" i="128"/>
  <c r="J15" s="1"/>
  <c r="J14" s="1"/>
  <c r="J13" s="1"/>
  <c r="J12" s="1"/>
  <c r="J11" s="1"/>
  <c r="J10" s="1"/>
  <c r="J9" s="1"/>
  <c r="J8" s="1"/>
  <c r="J7" s="1"/>
  <c r="J6" s="1"/>
  <c r="J5" s="1"/>
  <c r="J4" s="1"/>
  <c r="A15"/>
  <c r="A14" s="1"/>
  <c r="A13" s="1"/>
  <c r="A12" s="1"/>
  <c r="A11" s="1"/>
  <c r="A10" s="1"/>
  <c r="A9" s="1"/>
  <c r="A8" s="1"/>
  <c r="A7" s="1"/>
  <c r="A6" s="1"/>
  <c r="A5" s="1"/>
  <c r="A4" s="1"/>
  <c r="K29" i="127"/>
  <c r="J29"/>
  <c r="I29"/>
  <c r="H29"/>
  <c r="H15" i="157" s="1"/>
  <c r="G29" i="127"/>
  <c r="F29"/>
  <c r="F15" i="157" s="1"/>
  <c r="E29" i="127"/>
  <c r="C29"/>
  <c r="B29"/>
  <c r="B15" i="157" s="1"/>
  <c r="K28" i="127"/>
  <c r="J28"/>
  <c r="J14" i="157" s="1"/>
  <c r="I28" i="127"/>
  <c r="H28"/>
  <c r="H14" i="157" s="1"/>
  <c r="G28" i="127"/>
  <c r="F28"/>
  <c r="F14" i="157" s="1"/>
  <c r="E28" i="127"/>
  <c r="C28"/>
  <c r="B28"/>
  <c r="B14" i="157" s="1"/>
  <c r="K27" i="127"/>
  <c r="J27"/>
  <c r="J13" i="157" s="1"/>
  <c r="I27" i="127"/>
  <c r="H27"/>
  <c r="H13" i="157" s="1"/>
  <c r="G27" i="127"/>
  <c r="F27"/>
  <c r="F13" i="157" s="1"/>
  <c r="E27" i="127"/>
  <c r="C27"/>
  <c r="B27"/>
  <c r="B13" i="157" s="1"/>
  <c r="K26" i="127"/>
  <c r="J26"/>
  <c r="J12" i="157" s="1"/>
  <c r="I26" i="127"/>
  <c r="H26"/>
  <c r="H12" i="157" s="1"/>
  <c r="G26" i="127"/>
  <c r="F26"/>
  <c r="F12" i="157" s="1"/>
  <c r="E26" i="127"/>
  <c r="C26"/>
  <c r="B26"/>
  <c r="B12" i="157" s="1"/>
  <c r="K25" i="127"/>
  <c r="J25"/>
  <c r="J11" i="157" s="1"/>
  <c r="I25" i="127"/>
  <c r="H25"/>
  <c r="H11" i="157" s="1"/>
  <c r="G25" i="127"/>
  <c r="F25"/>
  <c r="F11" i="157" s="1"/>
  <c r="E25" i="127"/>
  <c r="C25"/>
  <c r="B25"/>
  <c r="B11" i="157" s="1"/>
  <c r="K24" i="127"/>
  <c r="J24"/>
  <c r="J10" i="157" s="1"/>
  <c r="I24" i="127"/>
  <c r="H24"/>
  <c r="H10" i="157" s="1"/>
  <c r="G24" i="127"/>
  <c r="F24"/>
  <c r="F10" i="157" s="1"/>
  <c r="E24" i="127"/>
  <c r="C24"/>
  <c r="B24"/>
  <c r="B10" i="157" s="1"/>
  <c r="K23" i="127"/>
  <c r="J23"/>
  <c r="J9" i="157" s="1"/>
  <c r="I23" i="127"/>
  <c r="H23"/>
  <c r="H9" i="157" s="1"/>
  <c r="G23" i="127"/>
  <c r="F23"/>
  <c r="F9" i="157" s="1"/>
  <c r="E23" i="127"/>
  <c r="C23"/>
  <c r="B23"/>
  <c r="B9" i="157" s="1"/>
  <c r="K22" i="127"/>
  <c r="J22"/>
  <c r="J8" i="157" s="1"/>
  <c r="I22" i="127"/>
  <c r="H22"/>
  <c r="H8" i="157" s="1"/>
  <c r="G22" i="127"/>
  <c r="F22"/>
  <c r="F8" i="157" s="1"/>
  <c r="E22" i="127"/>
  <c r="C22"/>
  <c r="B22"/>
  <c r="B8" i="157" s="1"/>
  <c r="K21" i="127"/>
  <c r="J21"/>
  <c r="J7" i="157" s="1"/>
  <c r="I21" i="127"/>
  <c r="H21"/>
  <c r="H7" i="157" s="1"/>
  <c r="G21" i="127"/>
  <c r="F21"/>
  <c r="F7" i="157" s="1"/>
  <c r="E21" i="127"/>
  <c r="C21"/>
  <c r="B21"/>
  <c r="B7" i="157" s="1"/>
  <c r="K20" i="127"/>
  <c r="J20"/>
  <c r="J6" i="157" s="1"/>
  <c r="I20" i="127"/>
  <c r="H20"/>
  <c r="H6" i="157" s="1"/>
  <c r="G20" i="127"/>
  <c r="F20"/>
  <c r="F6" i="157" s="1"/>
  <c r="E20" i="127"/>
  <c r="C20"/>
  <c r="B20"/>
  <c r="B6" i="157" s="1"/>
  <c r="K19" i="127"/>
  <c r="J19"/>
  <c r="J5" i="157" s="1"/>
  <c r="I19" i="127"/>
  <c r="H19"/>
  <c r="H5" i="157" s="1"/>
  <c r="G19" i="127"/>
  <c r="F19"/>
  <c r="F5" i="157" s="1"/>
  <c r="E19" i="127"/>
  <c r="C19"/>
  <c r="B19"/>
  <c r="B5" i="157" s="1"/>
  <c r="K18" i="127"/>
  <c r="J18"/>
  <c r="J4" i="157" s="1"/>
  <c r="I18" i="127"/>
  <c r="H18"/>
  <c r="H4" i="157" s="1"/>
  <c r="G18" i="127"/>
  <c r="F18"/>
  <c r="F4" i="157" s="1"/>
  <c r="E18" i="127"/>
  <c r="C18"/>
  <c r="B18"/>
  <c r="B4" i="157" s="1"/>
  <c r="K17" i="127"/>
  <c r="J17"/>
  <c r="J3" i="157" s="1"/>
  <c r="I17" i="127"/>
  <c r="H17"/>
  <c r="H3" i="157" s="1"/>
  <c r="G17" i="127"/>
  <c r="F17"/>
  <c r="F3" i="157" s="1"/>
  <c r="E17" i="127"/>
  <c r="C17"/>
  <c r="B17"/>
  <c r="B3" i="157" s="1"/>
  <c r="J16" i="127"/>
  <c r="J15" s="1"/>
  <c r="J14" s="1"/>
  <c r="J13" s="1"/>
  <c r="J12" s="1"/>
  <c r="J11" s="1"/>
  <c r="J10" s="1"/>
  <c r="J9" s="1"/>
  <c r="J8" s="1"/>
  <c r="J7" s="1"/>
  <c r="J6" s="1"/>
  <c r="J5" s="1"/>
  <c r="J4" s="1"/>
  <c r="A15"/>
  <c r="A14" s="1"/>
  <c r="A13" s="1"/>
  <c r="A12" s="1"/>
  <c r="A11" s="1"/>
  <c r="A10" s="1"/>
  <c r="A9" s="1"/>
  <c r="A8" s="1"/>
  <c r="A7" s="1"/>
  <c r="A6" s="1"/>
  <c r="A5" s="1"/>
  <c r="A4" s="1"/>
  <c r="K29" i="126"/>
  <c r="J29"/>
  <c r="I29"/>
  <c r="H29"/>
  <c r="H15" i="156" s="1"/>
  <c r="G29" i="126"/>
  <c r="F29"/>
  <c r="F15" i="156" s="1"/>
  <c r="E29" i="126"/>
  <c r="C29"/>
  <c r="B29"/>
  <c r="B15" i="156" s="1"/>
  <c r="K28" i="126"/>
  <c r="J28"/>
  <c r="J14" i="156" s="1"/>
  <c r="I28" i="126"/>
  <c r="H28"/>
  <c r="H14" i="156" s="1"/>
  <c r="G28" i="126"/>
  <c r="F28"/>
  <c r="F14" i="156" s="1"/>
  <c r="E28" i="126"/>
  <c r="C28"/>
  <c r="B28"/>
  <c r="B14" i="156" s="1"/>
  <c r="K27" i="126"/>
  <c r="J27"/>
  <c r="J13" i="156" s="1"/>
  <c r="I27" i="126"/>
  <c r="H27"/>
  <c r="H13" i="156" s="1"/>
  <c r="G27" i="126"/>
  <c r="F27"/>
  <c r="F13" i="156" s="1"/>
  <c r="E27" i="126"/>
  <c r="C27"/>
  <c r="B27"/>
  <c r="B13" i="156" s="1"/>
  <c r="K26" i="126"/>
  <c r="J26"/>
  <c r="J12" i="156" s="1"/>
  <c r="I26" i="126"/>
  <c r="H26"/>
  <c r="H12" i="156" s="1"/>
  <c r="G26" i="126"/>
  <c r="F26"/>
  <c r="F12" i="156" s="1"/>
  <c r="E26" i="126"/>
  <c r="C26"/>
  <c r="B26"/>
  <c r="B12" i="156" s="1"/>
  <c r="K25" i="126"/>
  <c r="J25"/>
  <c r="J11" i="156" s="1"/>
  <c r="I25" i="126"/>
  <c r="H25"/>
  <c r="H11" i="156" s="1"/>
  <c r="G25" i="126"/>
  <c r="F25"/>
  <c r="F11" i="156" s="1"/>
  <c r="E25" i="126"/>
  <c r="C25"/>
  <c r="B25"/>
  <c r="B11" i="156" s="1"/>
  <c r="K24" i="126"/>
  <c r="J24"/>
  <c r="J10" i="156" s="1"/>
  <c r="I24" i="126"/>
  <c r="H24"/>
  <c r="H10" i="156" s="1"/>
  <c r="G24" i="126"/>
  <c r="F24"/>
  <c r="F10" i="156" s="1"/>
  <c r="E24" i="126"/>
  <c r="C24"/>
  <c r="B24"/>
  <c r="B10" i="156" s="1"/>
  <c r="K23" i="126"/>
  <c r="J23"/>
  <c r="J9" i="156" s="1"/>
  <c r="I23" i="126"/>
  <c r="H23"/>
  <c r="H9" i="156" s="1"/>
  <c r="G23" i="126"/>
  <c r="F23"/>
  <c r="F9" i="156" s="1"/>
  <c r="E23" i="126"/>
  <c r="C23"/>
  <c r="B23"/>
  <c r="B9" i="156" s="1"/>
  <c r="K22" i="126"/>
  <c r="J22"/>
  <c r="J8" i="156" s="1"/>
  <c r="I22" i="126"/>
  <c r="H22"/>
  <c r="H8" i="156" s="1"/>
  <c r="G22" i="126"/>
  <c r="F22"/>
  <c r="F8" i="156" s="1"/>
  <c r="E22" i="126"/>
  <c r="C22"/>
  <c r="B22"/>
  <c r="B8" i="156" s="1"/>
  <c r="K21" i="126"/>
  <c r="J21"/>
  <c r="J7" i="156" s="1"/>
  <c r="I21" i="126"/>
  <c r="H21"/>
  <c r="H7" i="156" s="1"/>
  <c r="G21" i="126"/>
  <c r="F21"/>
  <c r="F7" i="156" s="1"/>
  <c r="E21" i="126"/>
  <c r="C21"/>
  <c r="B21"/>
  <c r="B7" i="156" s="1"/>
  <c r="K20" i="126"/>
  <c r="J20"/>
  <c r="J6" i="156" s="1"/>
  <c r="I20" i="126"/>
  <c r="H20"/>
  <c r="H6" i="156" s="1"/>
  <c r="G20" i="126"/>
  <c r="F20"/>
  <c r="F6" i="156" s="1"/>
  <c r="E20" i="126"/>
  <c r="C20"/>
  <c r="B20"/>
  <c r="B6" i="156" s="1"/>
  <c r="K19" i="126"/>
  <c r="J19"/>
  <c r="J5" i="156" s="1"/>
  <c r="I19" i="126"/>
  <c r="H19"/>
  <c r="H5" i="156" s="1"/>
  <c r="G19" i="126"/>
  <c r="F19"/>
  <c r="F5" i="156" s="1"/>
  <c r="E19" i="126"/>
  <c r="C19"/>
  <c r="B19"/>
  <c r="B5" i="156" s="1"/>
  <c r="K18" i="126"/>
  <c r="J18"/>
  <c r="J4" i="156" s="1"/>
  <c r="I18" i="126"/>
  <c r="H18"/>
  <c r="H4" i="156" s="1"/>
  <c r="G18" i="126"/>
  <c r="F18"/>
  <c r="F4" i="156" s="1"/>
  <c r="E18" i="126"/>
  <c r="C18"/>
  <c r="B18"/>
  <c r="B4" i="156" s="1"/>
  <c r="K17" i="126"/>
  <c r="J17"/>
  <c r="J3" i="156" s="1"/>
  <c r="I17" i="126"/>
  <c r="H17"/>
  <c r="H3" i="156" s="1"/>
  <c r="G17" i="126"/>
  <c r="F17"/>
  <c r="F3" i="156" s="1"/>
  <c r="E17" i="126"/>
  <c r="C17"/>
  <c r="B17"/>
  <c r="B3" i="156" s="1"/>
  <c r="J16" i="126"/>
  <c r="J15" s="1"/>
  <c r="J14" s="1"/>
  <c r="J13" s="1"/>
  <c r="J12" s="1"/>
  <c r="J11" s="1"/>
  <c r="J10" s="1"/>
  <c r="J9" s="1"/>
  <c r="J8" s="1"/>
  <c r="J7" s="1"/>
  <c r="J6" s="1"/>
  <c r="J5" s="1"/>
  <c r="J4" s="1"/>
  <c r="A15"/>
  <c r="A14" s="1"/>
  <c r="A13" s="1"/>
  <c r="A12" s="1"/>
  <c r="A11" s="1"/>
  <c r="A10" s="1"/>
  <c r="A9" s="1"/>
  <c r="A8" s="1"/>
  <c r="A7" s="1"/>
  <c r="A6" s="1"/>
  <c r="A5" s="1"/>
  <c r="A4" s="1"/>
  <c r="K29" i="125"/>
  <c r="I29"/>
  <c r="H29"/>
  <c r="H15" i="155" s="1"/>
  <c r="G29" i="125"/>
  <c r="F29"/>
  <c r="F15" i="155" s="1"/>
  <c r="E29" i="125"/>
  <c r="C29"/>
  <c r="B29"/>
  <c r="B15" i="155" s="1"/>
  <c r="K28" i="125"/>
  <c r="J28"/>
  <c r="I28"/>
  <c r="H28"/>
  <c r="H14" i="155" s="1"/>
  <c r="G28" i="125"/>
  <c r="F28"/>
  <c r="F14" i="155" s="1"/>
  <c r="E28" i="125"/>
  <c r="C28"/>
  <c r="B28"/>
  <c r="B14" i="155" s="1"/>
  <c r="K27" i="125"/>
  <c r="J27"/>
  <c r="I27"/>
  <c r="H27"/>
  <c r="H13" i="155" s="1"/>
  <c r="G27" i="125"/>
  <c r="F27"/>
  <c r="F13" i="155" s="1"/>
  <c r="E27" i="125"/>
  <c r="C27"/>
  <c r="B27"/>
  <c r="B13" i="155" s="1"/>
  <c r="K26" i="125"/>
  <c r="J26"/>
  <c r="I26"/>
  <c r="H26"/>
  <c r="H12" i="155" s="1"/>
  <c r="G26" i="125"/>
  <c r="F26"/>
  <c r="F12" i="155" s="1"/>
  <c r="E26" i="125"/>
  <c r="C26"/>
  <c r="B26"/>
  <c r="B12" i="155" s="1"/>
  <c r="K25" i="125"/>
  <c r="J25"/>
  <c r="I25"/>
  <c r="H25"/>
  <c r="H11" i="155" s="1"/>
  <c r="G25" i="125"/>
  <c r="F25"/>
  <c r="F11" i="155" s="1"/>
  <c r="E25" i="125"/>
  <c r="C25"/>
  <c r="B25"/>
  <c r="B11" i="155" s="1"/>
  <c r="K24" i="125"/>
  <c r="J24"/>
  <c r="I24"/>
  <c r="H24"/>
  <c r="H10" i="155" s="1"/>
  <c r="G24" i="125"/>
  <c r="F24"/>
  <c r="F10" i="155" s="1"/>
  <c r="E24" i="125"/>
  <c r="C24"/>
  <c r="B24"/>
  <c r="B10" i="155" s="1"/>
  <c r="K23" i="125"/>
  <c r="J23"/>
  <c r="I23"/>
  <c r="H23"/>
  <c r="H9" i="155" s="1"/>
  <c r="G23" i="125"/>
  <c r="F23"/>
  <c r="F9" i="155" s="1"/>
  <c r="E23" i="125"/>
  <c r="C23"/>
  <c r="B23"/>
  <c r="B9" i="155" s="1"/>
  <c r="K22" i="125"/>
  <c r="J22"/>
  <c r="I22"/>
  <c r="H22"/>
  <c r="H8" i="155" s="1"/>
  <c r="G22" i="125"/>
  <c r="F22"/>
  <c r="F8" i="155" s="1"/>
  <c r="E22" i="125"/>
  <c r="C22"/>
  <c r="B22"/>
  <c r="B8" i="155" s="1"/>
  <c r="K21" i="125"/>
  <c r="J21"/>
  <c r="I21"/>
  <c r="H21"/>
  <c r="H7" i="155" s="1"/>
  <c r="G21" i="125"/>
  <c r="F21"/>
  <c r="F7" i="155" s="1"/>
  <c r="E21" i="125"/>
  <c r="C21"/>
  <c r="B21"/>
  <c r="B7" i="155" s="1"/>
  <c r="K20" i="125"/>
  <c r="J20"/>
  <c r="I20"/>
  <c r="H20"/>
  <c r="H6" i="155" s="1"/>
  <c r="G20" i="125"/>
  <c r="F20"/>
  <c r="F6" i="155" s="1"/>
  <c r="E20" i="125"/>
  <c r="C20"/>
  <c r="B20"/>
  <c r="B6" i="155" s="1"/>
  <c r="K19" i="125"/>
  <c r="J19"/>
  <c r="J5" i="155" s="1"/>
  <c r="I19" i="125"/>
  <c r="H19"/>
  <c r="H5" i="155" s="1"/>
  <c r="G19" i="125"/>
  <c r="F19"/>
  <c r="F5" i="155" s="1"/>
  <c r="E19" i="125"/>
  <c r="C19"/>
  <c r="B19"/>
  <c r="B5" i="155" s="1"/>
  <c r="K18" i="125"/>
  <c r="J18"/>
  <c r="J4" i="155" s="1"/>
  <c r="I18" i="125"/>
  <c r="H18"/>
  <c r="H4" i="155" s="1"/>
  <c r="G18" i="125"/>
  <c r="F18"/>
  <c r="F4" i="155" s="1"/>
  <c r="E18" i="125"/>
  <c r="C18"/>
  <c r="B18"/>
  <c r="B4" i="155" s="1"/>
  <c r="K17" i="125"/>
  <c r="J17"/>
  <c r="J3" i="155" s="1"/>
  <c r="I17" i="125"/>
  <c r="H17"/>
  <c r="H3" i="155" s="1"/>
  <c r="G17" i="125"/>
  <c r="F17"/>
  <c r="F3" i="155" s="1"/>
  <c r="E17" i="125"/>
  <c r="C17"/>
  <c r="B3" i="155"/>
  <c r="J16" i="125"/>
  <c r="J15" s="1"/>
  <c r="J14" s="1"/>
  <c r="J13" s="1"/>
  <c r="J12" s="1"/>
  <c r="J11" s="1"/>
  <c r="J10" s="1"/>
  <c r="J9" s="1"/>
  <c r="J8" s="1"/>
  <c r="J7" s="1"/>
  <c r="J6" s="1"/>
  <c r="J5" s="1"/>
  <c r="J4" s="1"/>
  <c r="A15"/>
  <c r="A14" s="1"/>
  <c r="A13" s="1"/>
  <c r="A12" s="1"/>
  <c r="A11" s="1"/>
  <c r="A10" s="1"/>
  <c r="A9" s="1"/>
  <c r="A8" s="1"/>
  <c r="A7" s="1"/>
  <c r="A6" s="1"/>
  <c r="A5" s="1"/>
  <c r="A4" s="1"/>
  <c r="K29" i="124"/>
  <c r="J29"/>
  <c r="I29"/>
  <c r="H29"/>
  <c r="H15" i="154" s="1"/>
  <c r="G29" i="124"/>
  <c r="F29"/>
  <c r="F15" i="154" s="1"/>
  <c r="E29" i="124"/>
  <c r="C29"/>
  <c r="B29"/>
  <c r="B15" i="154" s="1"/>
  <c r="K28" i="124"/>
  <c r="J28"/>
  <c r="J14" i="154" s="1"/>
  <c r="I28" i="124"/>
  <c r="H28"/>
  <c r="H14" i="154" s="1"/>
  <c r="G28" i="124"/>
  <c r="F28"/>
  <c r="F14" i="154" s="1"/>
  <c r="E28" i="124"/>
  <c r="C28"/>
  <c r="B28"/>
  <c r="B14" i="154" s="1"/>
  <c r="K27" i="124"/>
  <c r="J27"/>
  <c r="J13" i="154" s="1"/>
  <c r="I27" i="124"/>
  <c r="H27"/>
  <c r="H13" i="154" s="1"/>
  <c r="G27" i="124"/>
  <c r="F27"/>
  <c r="F13" i="154" s="1"/>
  <c r="E27" i="124"/>
  <c r="C27"/>
  <c r="B27"/>
  <c r="B13" i="154" s="1"/>
  <c r="K26" i="124"/>
  <c r="J26"/>
  <c r="J12" i="154" s="1"/>
  <c r="I26" i="124"/>
  <c r="H26"/>
  <c r="H12" i="154" s="1"/>
  <c r="G26" i="124"/>
  <c r="F26"/>
  <c r="F12" i="154" s="1"/>
  <c r="E26" i="124"/>
  <c r="C26"/>
  <c r="B26"/>
  <c r="B12" i="154" s="1"/>
  <c r="K25" i="124"/>
  <c r="J25"/>
  <c r="J11" i="154" s="1"/>
  <c r="I25" i="124"/>
  <c r="H25"/>
  <c r="H11" i="154" s="1"/>
  <c r="G25" i="124"/>
  <c r="F25"/>
  <c r="F11" i="154" s="1"/>
  <c r="E25" i="124"/>
  <c r="C25"/>
  <c r="B25"/>
  <c r="B11" i="154" s="1"/>
  <c r="K24" i="124"/>
  <c r="J24"/>
  <c r="J10" i="154" s="1"/>
  <c r="I24" i="124"/>
  <c r="H24"/>
  <c r="H10" i="154" s="1"/>
  <c r="G24" i="124"/>
  <c r="F24"/>
  <c r="F10" i="154" s="1"/>
  <c r="E24" i="124"/>
  <c r="C24"/>
  <c r="B24"/>
  <c r="B10" i="154" s="1"/>
  <c r="K23" i="124"/>
  <c r="J23"/>
  <c r="J9" i="154" s="1"/>
  <c r="I23" i="124"/>
  <c r="H23"/>
  <c r="H9" i="154" s="1"/>
  <c r="G23" i="124"/>
  <c r="F23"/>
  <c r="F9" i="154" s="1"/>
  <c r="E23" i="124"/>
  <c r="C23"/>
  <c r="B23"/>
  <c r="B9" i="154" s="1"/>
  <c r="K22" i="124"/>
  <c r="J22"/>
  <c r="J8" i="154" s="1"/>
  <c r="I22" i="124"/>
  <c r="H22"/>
  <c r="H8" i="154" s="1"/>
  <c r="G22" i="124"/>
  <c r="F22"/>
  <c r="F8" i="154" s="1"/>
  <c r="E22" i="124"/>
  <c r="C22"/>
  <c r="B22"/>
  <c r="B8" i="154" s="1"/>
  <c r="K21" i="124"/>
  <c r="J21"/>
  <c r="J7" i="154" s="1"/>
  <c r="I21" i="124"/>
  <c r="H21"/>
  <c r="H7" i="154" s="1"/>
  <c r="G21" i="124"/>
  <c r="F21"/>
  <c r="F7" i="154" s="1"/>
  <c r="E21" i="124"/>
  <c r="C21"/>
  <c r="B21"/>
  <c r="B7" i="154" s="1"/>
  <c r="K20" i="124"/>
  <c r="J20"/>
  <c r="J6" i="154" s="1"/>
  <c r="I20" i="124"/>
  <c r="H20"/>
  <c r="H6" i="154" s="1"/>
  <c r="G20" i="124"/>
  <c r="F20"/>
  <c r="F6" i="154" s="1"/>
  <c r="E20" i="124"/>
  <c r="C20"/>
  <c r="B20"/>
  <c r="B6" i="154" s="1"/>
  <c r="K19" i="124"/>
  <c r="J19"/>
  <c r="J5" i="154" s="1"/>
  <c r="I19" i="124"/>
  <c r="H19"/>
  <c r="H5" i="154" s="1"/>
  <c r="G19" i="124"/>
  <c r="F19"/>
  <c r="F5" i="154" s="1"/>
  <c r="E19" i="124"/>
  <c r="C19"/>
  <c r="B19"/>
  <c r="B5" i="154" s="1"/>
  <c r="K18" i="124"/>
  <c r="J18"/>
  <c r="J4" i="154" s="1"/>
  <c r="I18" i="124"/>
  <c r="H18"/>
  <c r="H4" i="154" s="1"/>
  <c r="G18" i="124"/>
  <c r="F18"/>
  <c r="F4" i="154" s="1"/>
  <c r="E18" i="124"/>
  <c r="C18"/>
  <c r="B18"/>
  <c r="B4" i="154" s="1"/>
  <c r="K17" i="124"/>
  <c r="J17"/>
  <c r="J3" i="154" s="1"/>
  <c r="I17" i="124"/>
  <c r="H17"/>
  <c r="H3" i="154" s="1"/>
  <c r="G17" i="124"/>
  <c r="F17"/>
  <c r="F3" i="154" s="1"/>
  <c r="E17" i="124"/>
  <c r="C17"/>
  <c r="B17"/>
  <c r="B3" i="154" s="1"/>
  <c r="J16" i="124"/>
  <c r="J15" s="1"/>
  <c r="J14" s="1"/>
  <c r="J13" s="1"/>
  <c r="J12" s="1"/>
  <c r="J11" s="1"/>
  <c r="J10" s="1"/>
  <c r="J9" s="1"/>
  <c r="J8" s="1"/>
  <c r="J7" s="1"/>
  <c r="J6" s="1"/>
  <c r="J5" s="1"/>
  <c r="J4" s="1"/>
  <c r="A15"/>
  <c r="A14" s="1"/>
  <c r="A13" s="1"/>
  <c r="A12" s="1"/>
  <c r="A11" s="1"/>
  <c r="A10" s="1"/>
  <c r="A9" s="1"/>
  <c r="A8" s="1"/>
  <c r="A7" s="1"/>
  <c r="A6" s="1"/>
  <c r="A5" s="1"/>
  <c r="A4" s="1"/>
  <c r="G29" i="123"/>
  <c r="G28"/>
  <c r="G26"/>
  <c r="G25"/>
  <c r="G23"/>
  <c r="G22"/>
  <c r="G20"/>
  <c r="G19"/>
  <c r="G17"/>
  <c r="G16"/>
  <c r="G14"/>
  <c r="G13"/>
  <c r="G11"/>
  <c r="G10"/>
  <c r="G8"/>
  <c r="G7"/>
  <c r="G121" i="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B26"/>
  <c r="B25"/>
  <c r="B24"/>
  <c r="B23"/>
  <c r="B22"/>
  <c r="B21"/>
  <c r="B20"/>
  <c r="B19"/>
  <c r="B18"/>
  <c r="B17"/>
  <c r="B16"/>
  <c r="B15"/>
  <c r="B14"/>
  <c r="B13"/>
  <c r="B12"/>
  <c r="B11"/>
  <c r="B10"/>
  <c r="B9"/>
  <c r="B8"/>
  <c r="B7"/>
  <c r="B6"/>
  <c r="B5"/>
  <c r="C13" i="120"/>
  <c r="C12"/>
  <c r="C11"/>
  <c r="C10"/>
  <c r="C9"/>
  <c r="C8"/>
  <c r="C7"/>
  <c r="B7"/>
  <c r="C6"/>
  <c r="B6"/>
  <c r="C5"/>
  <c r="B5"/>
  <c r="C4"/>
  <c r="B4"/>
  <c r="B3"/>
  <c r="D21" i="119"/>
  <c r="C21"/>
  <c r="B21"/>
  <c r="D20"/>
  <c r="C20"/>
  <c r="B20"/>
  <c r="D19"/>
  <c r="C19"/>
  <c r="B19"/>
  <c r="D18"/>
  <c r="C18"/>
  <c r="B18"/>
  <c r="D17"/>
  <c r="C17"/>
  <c r="B17"/>
  <c r="D16"/>
  <c r="C16"/>
  <c r="B16"/>
  <c r="D15"/>
  <c r="C15"/>
  <c r="B15"/>
  <c r="D14"/>
  <c r="C14"/>
  <c r="B14"/>
  <c r="D13"/>
  <c r="C13"/>
  <c r="B13"/>
  <c r="D12"/>
  <c r="C12"/>
  <c r="B12"/>
  <c r="D11"/>
  <c r="C11"/>
  <c r="B11"/>
  <c r="D10"/>
  <c r="C10"/>
  <c r="B10"/>
  <c r="D9"/>
  <c r="C9"/>
  <c r="B9"/>
  <c r="D8"/>
  <c r="C8"/>
  <c r="B8"/>
  <c r="D7"/>
  <c r="C7"/>
  <c r="B7"/>
  <c r="D6"/>
  <c r="C6"/>
  <c r="B6"/>
  <c r="D5"/>
  <c r="C5"/>
  <c r="B5"/>
  <c r="D4"/>
  <c r="C4"/>
  <c r="B4"/>
  <c r="A4"/>
  <c r="A5" s="1"/>
  <c r="A6" s="1"/>
  <c r="A7" s="1"/>
  <c r="A8" s="1"/>
  <c r="A9" s="1"/>
  <c r="A10" s="1"/>
  <c r="A11" s="1"/>
  <c r="A12" s="1"/>
  <c r="A13" s="1"/>
  <c r="A14" s="1"/>
  <c r="A15" s="1"/>
  <c r="A16" s="1"/>
  <c r="A17" s="1"/>
  <c r="A18" s="1"/>
  <c r="A19" s="1"/>
  <c r="A20" s="1"/>
  <c r="A21" s="1"/>
  <c r="D3"/>
  <c r="C3"/>
  <c r="B3"/>
  <c r="D21" i="118"/>
  <c r="C21"/>
  <c r="B21"/>
  <c r="D20"/>
  <c r="C20"/>
  <c r="B20"/>
  <c r="D19"/>
  <c r="C19"/>
  <c r="B19"/>
  <c r="D18"/>
  <c r="C18"/>
  <c r="B18"/>
  <c r="D17"/>
  <c r="C17"/>
  <c r="B17"/>
  <c r="D16"/>
  <c r="C16"/>
  <c r="B16"/>
  <c r="D15"/>
  <c r="C15"/>
  <c r="B15"/>
  <c r="D14"/>
  <c r="C14"/>
  <c r="B14"/>
  <c r="D13"/>
  <c r="C13"/>
  <c r="B13"/>
  <c r="D12"/>
  <c r="C12"/>
  <c r="B12"/>
  <c r="D11"/>
  <c r="C11"/>
  <c r="B11"/>
  <c r="D10"/>
  <c r="C10"/>
  <c r="B10"/>
  <c r="D9"/>
  <c r="C9"/>
  <c r="B9"/>
  <c r="D8"/>
  <c r="C8"/>
  <c r="B8"/>
  <c r="D7"/>
  <c r="C7"/>
  <c r="B7"/>
  <c r="D6"/>
  <c r="C6"/>
  <c r="B6"/>
  <c r="D4"/>
  <c r="C4"/>
  <c r="B4"/>
  <c r="A4"/>
  <c r="A5" s="1"/>
  <c r="A6" s="1"/>
  <c r="A7" s="1"/>
  <c r="A8" s="1"/>
  <c r="A9" s="1"/>
  <c r="A10" s="1"/>
  <c r="A11" s="1"/>
  <c r="A12" s="1"/>
  <c r="A13" s="1"/>
  <c r="A14" s="1"/>
  <c r="A15" s="1"/>
  <c r="A16" s="1"/>
  <c r="A17" s="1"/>
  <c r="A18" s="1"/>
  <c r="A19" s="1"/>
  <c r="A20" s="1"/>
  <c r="A21" s="1"/>
  <c r="D3"/>
  <c r="C3"/>
  <c r="B3"/>
  <c r="D21" i="117"/>
  <c r="C21"/>
  <c r="B21"/>
  <c r="D20"/>
  <c r="C20"/>
  <c r="B20"/>
  <c r="D19"/>
  <c r="C19"/>
  <c r="B19"/>
  <c r="D18"/>
  <c r="C18"/>
  <c r="B18"/>
  <c r="D17"/>
  <c r="C17"/>
  <c r="B17"/>
  <c r="D16"/>
  <c r="C16"/>
  <c r="B16"/>
  <c r="D15"/>
  <c r="C15"/>
  <c r="B15"/>
  <c r="D14"/>
  <c r="C14"/>
  <c r="B14"/>
  <c r="D13"/>
  <c r="C13"/>
  <c r="B13"/>
  <c r="D12"/>
  <c r="C12"/>
  <c r="B12"/>
  <c r="D11"/>
  <c r="C11"/>
  <c r="B11"/>
  <c r="D8"/>
  <c r="C8"/>
  <c r="B8"/>
  <c r="D7"/>
  <c r="C7"/>
  <c r="B7"/>
  <c r="D4"/>
  <c r="C4"/>
  <c r="B4"/>
  <c r="A4"/>
  <c r="A5" s="1"/>
  <c r="A6" s="1"/>
  <c r="A7" s="1"/>
  <c r="A8" s="1"/>
  <c r="A9" s="1"/>
  <c r="A10" s="1"/>
  <c r="A11" s="1"/>
  <c r="A12" s="1"/>
  <c r="A13" s="1"/>
  <c r="A14" s="1"/>
  <c r="A15" s="1"/>
  <c r="A16" s="1"/>
  <c r="A17" s="1"/>
  <c r="A18" s="1"/>
  <c r="A19" s="1"/>
  <c r="A20" s="1"/>
  <c r="A21" s="1"/>
  <c r="D3"/>
  <c r="C3"/>
  <c r="B3"/>
  <c r="D21" i="116"/>
  <c r="C21"/>
  <c r="B21"/>
  <c r="D20"/>
  <c r="C20"/>
  <c r="B20"/>
  <c r="D19"/>
  <c r="C19"/>
  <c r="B19"/>
  <c r="D18"/>
  <c r="C18"/>
  <c r="B18"/>
  <c r="D17"/>
  <c r="C17"/>
  <c r="B17"/>
  <c r="D16"/>
  <c r="C16"/>
  <c r="B16"/>
  <c r="D15"/>
  <c r="C15"/>
  <c r="B15"/>
  <c r="D14"/>
  <c r="C14"/>
  <c r="B14"/>
  <c r="D13"/>
  <c r="C13"/>
  <c r="B13"/>
  <c r="D12"/>
  <c r="C12"/>
  <c r="B12"/>
  <c r="D11"/>
  <c r="C11"/>
  <c r="B11"/>
  <c r="D10"/>
  <c r="C10"/>
  <c r="B10"/>
  <c r="D9"/>
  <c r="C9"/>
  <c r="B9"/>
  <c r="D8"/>
  <c r="C8"/>
  <c r="B8"/>
  <c r="D7"/>
  <c r="C7"/>
  <c r="B7"/>
  <c r="D5"/>
  <c r="C5"/>
  <c r="B5"/>
  <c r="D4"/>
  <c r="C4"/>
  <c r="B4"/>
  <c r="A4"/>
  <c r="A5" s="1"/>
  <c r="A6" s="1"/>
  <c r="A7" s="1"/>
  <c r="A8" s="1"/>
  <c r="A9" s="1"/>
  <c r="A10" s="1"/>
  <c r="A11" s="1"/>
  <c r="A12" s="1"/>
  <c r="A13" s="1"/>
  <c r="A14" s="1"/>
  <c r="A15" s="1"/>
  <c r="A16" s="1"/>
  <c r="A17" s="1"/>
  <c r="A18" s="1"/>
  <c r="A19" s="1"/>
  <c r="A20" s="1"/>
  <c r="A21" s="1"/>
  <c r="D3"/>
  <c r="C3"/>
  <c r="B3"/>
  <c r="D21" i="115"/>
  <c r="C21"/>
  <c r="B21"/>
  <c r="D20"/>
  <c r="C20"/>
  <c r="B20"/>
  <c r="D19"/>
  <c r="C19"/>
  <c r="B19"/>
  <c r="D18"/>
  <c r="C18"/>
  <c r="B18"/>
  <c r="D17"/>
  <c r="C17"/>
  <c r="B17"/>
  <c r="D16"/>
  <c r="C16"/>
  <c r="B16"/>
  <c r="D15"/>
  <c r="C15"/>
  <c r="B15"/>
  <c r="D14"/>
  <c r="C14"/>
  <c r="B14"/>
  <c r="D13"/>
  <c r="C13"/>
  <c r="B13"/>
  <c r="D12"/>
  <c r="C12"/>
  <c r="B12"/>
  <c r="D11"/>
  <c r="C11"/>
  <c r="B11"/>
  <c r="D9"/>
  <c r="C9"/>
  <c r="B9"/>
  <c r="D8"/>
  <c r="C8"/>
  <c r="B8"/>
  <c r="D7"/>
  <c r="C7"/>
  <c r="B7"/>
  <c r="D6"/>
  <c r="C6"/>
  <c r="B6"/>
  <c r="D5"/>
  <c r="C5"/>
  <c r="B5"/>
  <c r="D4"/>
  <c r="C4"/>
  <c r="B4"/>
  <c r="A4"/>
  <c r="A5" s="1"/>
  <c r="A6" s="1"/>
  <c r="A7" s="1"/>
  <c r="A8" s="1"/>
  <c r="A9" s="1"/>
  <c r="A10" s="1"/>
  <c r="A11" s="1"/>
  <c r="A12" s="1"/>
  <c r="A13" s="1"/>
  <c r="A14" s="1"/>
  <c r="A15" s="1"/>
  <c r="A16" s="1"/>
  <c r="A17" s="1"/>
  <c r="A18" s="1"/>
  <c r="A19" s="1"/>
  <c r="A20" s="1"/>
  <c r="A21" s="1"/>
  <c r="D3"/>
  <c r="C3"/>
  <c r="B3"/>
  <c r="D21" i="114"/>
  <c r="C21"/>
  <c r="B21"/>
  <c r="D20"/>
  <c r="C20"/>
  <c r="B20"/>
  <c r="D19"/>
  <c r="C19"/>
  <c r="B19"/>
  <c r="D18"/>
  <c r="C18"/>
  <c r="B18"/>
  <c r="D17"/>
  <c r="C17"/>
  <c r="B17"/>
  <c r="D16"/>
  <c r="C16"/>
  <c r="B16"/>
  <c r="D15"/>
  <c r="C15"/>
  <c r="B15"/>
  <c r="D14"/>
  <c r="C14"/>
  <c r="B14"/>
  <c r="D13"/>
  <c r="C13"/>
  <c r="B13"/>
  <c r="D12"/>
  <c r="C12"/>
  <c r="B12"/>
  <c r="D11"/>
  <c r="C11"/>
  <c r="B11"/>
  <c r="D10"/>
  <c r="C10"/>
  <c r="B10"/>
  <c r="D9"/>
  <c r="C9"/>
  <c r="B9"/>
  <c r="D8"/>
  <c r="C8"/>
  <c r="B8"/>
  <c r="D7"/>
  <c r="C7"/>
  <c r="B7"/>
  <c r="D6"/>
  <c r="C6"/>
  <c r="B6"/>
  <c r="D5"/>
  <c r="C5"/>
  <c r="B5"/>
  <c r="D4"/>
  <c r="C4"/>
  <c r="B4"/>
  <c r="A4"/>
  <c r="A5" s="1"/>
  <c r="A6" s="1"/>
  <c r="A7" s="1"/>
  <c r="A8" s="1"/>
  <c r="A9" s="1"/>
  <c r="A10" s="1"/>
  <c r="A11" s="1"/>
  <c r="A12" s="1"/>
  <c r="A13" s="1"/>
  <c r="A14" s="1"/>
  <c r="A15" s="1"/>
  <c r="A16" s="1"/>
  <c r="A17" s="1"/>
  <c r="A18" s="1"/>
  <c r="A19" s="1"/>
  <c r="A20" s="1"/>
  <c r="A21" s="1"/>
  <c r="D3"/>
  <c r="C3"/>
  <c r="B3"/>
  <c r="D21" i="113"/>
  <c r="C21"/>
  <c r="B21"/>
  <c r="D20"/>
  <c r="C20"/>
  <c r="B20"/>
  <c r="D19"/>
  <c r="C19"/>
  <c r="B19"/>
  <c r="D18"/>
  <c r="C18"/>
  <c r="B18"/>
  <c r="D17"/>
  <c r="C17"/>
  <c r="B17"/>
  <c r="D16"/>
  <c r="C16"/>
  <c r="B16"/>
  <c r="D15"/>
  <c r="C15"/>
  <c r="B15"/>
  <c r="D14"/>
  <c r="C14"/>
  <c r="B14"/>
  <c r="D13"/>
  <c r="C13"/>
  <c r="B13"/>
  <c r="D12"/>
  <c r="C12"/>
  <c r="B12"/>
  <c r="D11"/>
  <c r="C11"/>
  <c r="B11"/>
  <c r="D10"/>
  <c r="C10"/>
  <c r="B10"/>
  <c r="D9"/>
  <c r="C9"/>
  <c r="B9"/>
  <c r="D7"/>
  <c r="C7"/>
  <c r="B7"/>
  <c r="D6"/>
  <c r="C6"/>
  <c r="B6"/>
  <c r="D5"/>
  <c r="C5"/>
  <c r="B5"/>
  <c r="A4"/>
  <c r="A5" s="1"/>
  <c r="A6" s="1"/>
  <c r="A7" s="1"/>
  <c r="A8" s="1"/>
  <c r="A9" s="1"/>
  <c r="A10" s="1"/>
  <c r="A11" s="1"/>
  <c r="A12" s="1"/>
  <c r="A13" s="1"/>
  <c r="A14" s="1"/>
  <c r="A15" s="1"/>
  <c r="A16" s="1"/>
  <c r="A17" s="1"/>
  <c r="A18" s="1"/>
  <c r="A19" s="1"/>
  <c r="A20" s="1"/>
  <c r="A21" s="1"/>
  <c r="D21" i="112"/>
  <c r="C21"/>
  <c r="B21"/>
  <c r="D20"/>
  <c r="C20"/>
  <c r="B20"/>
  <c r="D19"/>
  <c r="C19"/>
  <c r="B19"/>
  <c r="D18"/>
  <c r="C18"/>
  <c r="B18"/>
  <c r="D17"/>
  <c r="C17"/>
  <c r="B17"/>
  <c r="D16"/>
  <c r="C16"/>
  <c r="B16"/>
  <c r="D15"/>
  <c r="C15"/>
  <c r="B15"/>
  <c r="D14"/>
  <c r="C14"/>
  <c r="B14"/>
  <c r="D13"/>
  <c r="C13"/>
  <c r="B13"/>
  <c r="D12"/>
  <c r="C12"/>
  <c r="B12"/>
  <c r="D11"/>
  <c r="C11"/>
  <c r="B11"/>
  <c r="D10"/>
  <c r="C10"/>
  <c r="B10"/>
  <c r="D9"/>
  <c r="C9"/>
  <c r="B9"/>
  <c r="D8"/>
  <c r="C8"/>
  <c r="B8"/>
  <c r="D5"/>
  <c r="C5"/>
  <c r="B5"/>
  <c r="D4"/>
  <c r="C4"/>
  <c r="B4"/>
  <c r="A4"/>
  <c r="A5" s="1"/>
  <c r="A6" s="1"/>
  <c r="A7" s="1"/>
  <c r="A8" s="1"/>
  <c r="A9" s="1"/>
  <c r="A10" s="1"/>
  <c r="A11" s="1"/>
  <c r="A12" s="1"/>
  <c r="A13" s="1"/>
  <c r="A14" s="1"/>
  <c r="A15" s="1"/>
  <c r="A16" s="1"/>
  <c r="A17" s="1"/>
  <c r="A18" s="1"/>
  <c r="A19" s="1"/>
  <c r="A20" s="1"/>
  <c r="A21" s="1"/>
  <c r="D3"/>
  <c r="C3"/>
  <c r="B3"/>
  <c r="D21" i="111"/>
  <c r="C21"/>
  <c r="B21"/>
  <c r="D20"/>
  <c r="C20"/>
  <c r="B20"/>
  <c r="D19"/>
  <c r="C19"/>
  <c r="B19"/>
  <c r="D18"/>
  <c r="C18"/>
  <c r="B18"/>
  <c r="D17"/>
  <c r="C17"/>
  <c r="B17"/>
  <c r="D16"/>
  <c r="C16"/>
  <c r="B16"/>
  <c r="D15"/>
  <c r="C15"/>
  <c r="B15"/>
  <c r="D14"/>
  <c r="C14"/>
  <c r="B14"/>
  <c r="D13"/>
  <c r="C13"/>
  <c r="B13"/>
  <c r="D12"/>
  <c r="C12"/>
  <c r="B12"/>
  <c r="D11"/>
  <c r="C11"/>
  <c r="B11"/>
  <c r="D10"/>
  <c r="C10"/>
  <c r="B10"/>
  <c r="D5"/>
  <c r="C5"/>
  <c r="B5"/>
  <c r="A4"/>
  <c r="A5" s="1"/>
  <c r="A6" s="1"/>
  <c r="A7" s="1"/>
  <c r="A8" s="1"/>
  <c r="A9" s="1"/>
  <c r="A10" s="1"/>
  <c r="A11" s="1"/>
  <c r="A12" s="1"/>
  <c r="A13" s="1"/>
  <c r="A14" s="1"/>
  <c r="A15" s="1"/>
  <c r="A16" s="1"/>
  <c r="A17" s="1"/>
  <c r="A18" s="1"/>
  <c r="A19" s="1"/>
  <c r="A20" s="1"/>
  <c r="A21" s="1"/>
  <c r="D21" i="110"/>
  <c r="C21"/>
  <c r="B21"/>
  <c r="D20"/>
  <c r="C20"/>
  <c r="B20"/>
  <c r="D19"/>
  <c r="C19"/>
  <c r="B19"/>
  <c r="D18"/>
  <c r="C18"/>
  <c r="B18"/>
  <c r="D17"/>
  <c r="C17"/>
  <c r="B17"/>
  <c r="D16"/>
  <c r="C16"/>
  <c r="B16"/>
  <c r="D15"/>
  <c r="C15"/>
  <c r="B15"/>
  <c r="D14"/>
  <c r="C14"/>
  <c r="B14"/>
  <c r="D13"/>
  <c r="C13"/>
  <c r="B13"/>
  <c r="D12"/>
  <c r="C12"/>
  <c r="B12"/>
  <c r="D11"/>
  <c r="C11"/>
  <c r="B11"/>
  <c r="D10"/>
  <c r="C10"/>
  <c r="B10"/>
  <c r="D9"/>
  <c r="C9"/>
  <c r="B9"/>
  <c r="D8"/>
  <c r="C8"/>
  <c r="B8"/>
  <c r="D7"/>
  <c r="C7"/>
  <c r="B7"/>
  <c r="D6"/>
  <c r="C6"/>
  <c r="B6"/>
  <c r="D5"/>
  <c r="C5"/>
  <c r="B5"/>
  <c r="D4"/>
  <c r="C4"/>
  <c r="B4"/>
  <c r="A4"/>
  <c r="A5" s="1"/>
  <c r="A6" s="1"/>
  <c r="A7" s="1"/>
  <c r="A8" s="1"/>
  <c r="A9" s="1"/>
  <c r="A10" s="1"/>
  <c r="A11" s="1"/>
  <c r="A12" s="1"/>
  <c r="A13" s="1"/>
  <c r="A14" s="1"/>
  <c r="A15" s="1"/>
  <c r="A16" s="1"/>
  <c r="A17" s="1"/>
  <c r="A18" s="1"/>
  <c r="A19" s="1"/>
  <c r="A20" s="1"/>
  <c r="A21" s="1"/>
  <c r="D3"/>
  <c r="C3"/>
  <c r="B3"/>
  <c r="C13" i="109"/>
  <c r="B13"/>
  <c r="D12"/>
  <c r="C12"/>
  <c r="B12"/>
  <c r="D11"/>
  <c r="C11"/>
  <c r="B11"/>
  <c r="D10"/>
  <c r="C10"/>
  <c r="B10"/>
  <c r="D9"/>
  <c r="C9"/>
  <c r="B9"/>
  <c r="D8"/>
  <c r="C8"/>
  <c r="B8"/>
  <c r="D7"/>
  <c r="C7"/>
  <c r="B7"/>
  <c r="D6"/>
  <c r="C6"/>
  <c r="B6"/>
  <c r="D5"/>
  <c r="C5"/>
  <c r="B5"/>
  <c r="D4"/>
  <c r="C4"/>
  <c r="B4"/>
  <c r="A4"/>
  <c r="D3"/>
  <c r="C3"/>
  <c r="B3"/>
  <c r="P26" i="108"/>
  <c r="O26"/>
  <c r="D25"/>
  <c r="C25"/>
  <c r="B25"/>
  <c r="D24"/>
  <c r="C24"/>
  <c r="B24"/>
  <c r="D23"/>
  <c r="C23"/>
  <c r="D22"/>
  <c r="C22"/>
  <c r="B22"/>
  <c r="D21"/>
  <c r="C21"/>
  <c r="B21"/>
  <c r="D20"/>
  <c r="C20"/>
  <c r="B20"/>
  <c r="D19"/>
  <c r="C19"/>
  <c r="B19"/>
  <c r="D18"/>
  <c r="C18"/>
  <c r="B18"/>
  <c r="D17"/>
  <c r="C17"/>
  <c r="B17"/>
  <c r="D16"/>
  <c r="C16"/>
  <c r="C27" s="1"/>
  <c r="B16"/>
  <c r="B27" s="1"/>
  <c r="D15"/>
  <c r="C15"/>
  <c r="B15"/>
  <c r="D14"/>
  <c r="C14"/>
  <c r="B14"/>
  <c r="D13"/>
  <c r="C13"/>
  <c r="B13"/>
  <c r="D12"/>
  <c r="C12"/>
  <c r="B12"/>
  <c r="D11"/>
  <c r="C11"/>
  <c r="B11"/>
  <c r="D10"/>
  <c r="C10"/>
  <c r="B10"/>
  <c r="D9"/>
  <c r="C9"/>
  <c r="B9"/>
  <c r="D8"/>
  <c r="C8"/>
  <c r="B8"/>
  <c r="B7"/>
  <c r="O7" s="1"/>
  <c r="D6"/>
  <c r="C6"/>
  <c r="B6"/>
  <c r="D5"/>
  <c r="C5"/>
  <c r="B5"/>
  <c r="D4"/>
  <c r="C4"/>
  <c r="B4"/>
  <c r="A4"/>
  <c r="D3"/>
  <c r="C3"/>
  <c r="B3"/>
  <c r="L51" i="106"/>
  <c r="K51"/>
  <c r="J51"/>
  <c r="I51"/>
  <c r="H51"/>
  <c r="F51"/>
  <c r="AD51" i="363" s="1"/>
  <c r="E51" i="106"/>
  <c r="AC51" i="363" s="1"/>
  <c r="H51" i="364" s="1"/>
  <c r="D51" i="106"/>
  <c r="AB51" i="363" s="1"/>
  <c r="G51" i="364" s="1"/>
  <c r="C51" i="106"/>
  <c r="AA51" i="363" s="1"/>
  <c r="F51" i="364" s="1"/>
  <c r="B51" i="106"/>
  <c r="L50"/>
  <c r="K50"/>
  <c r="J50"/>
  <c r="I50"/>
  <c r="H50"/>
  <c r="F50"/>
  <c r="AD50" i="363" s="1"/>
  <c r="I50" i="364" s="1"/>
  <c r="E50" i="106"/>
  <c r="AC50" i="363" s="1"/>
  <c r="H50" i="364" s="1"/>
  <c r="D50" i="106"/>
  <c r="AB50" i="363" s="1"/>
  <c r="G50" i="364" s="1"/>
  <c r="C50" i="106"/>
  <c r="AA50" i="363" s="1"/>
  <c r="F50" i="364" s="1"/>
  <c r="B50" i="106"/>
  <c r="L49"/>
  <c r="K49"/>
  <c r="J49"/>
  <c r="I49"/>
  <c r="H49"/>
  <c r="F49"/>
  <c r="AD49" i="363" s="1"/>
  <c r="I49" i="364" s="1"/>
  <c r="E49" i="106"/>
  <c r="AC49" i="363" s="1"/>
  <c r="H49" i="364" s="1"/>
  <c r="D49" i="106"/>
  <c r="AB49" i="363" s="1"/>
  <c r="G49" i="364" s="1"/>
  <c r="C49" i="106"/>
  <c r="AA49" i="363" s="1"/>
  <c r="F49" i="364" s="1"/>
  <c r="B49" i="106"/>
  <c r="L48"/>
  <c r="K48"/>
  <c r="J48"/>
  <c r="I48"/>
  <c r="H48"/>
  <c r="F48"/>
  <c r="AD48" i="363" s="1"/>
  <c r="I48" i="364" s="1"/>
  <c r="E48" i="106"/>
  <c r="AC48" i="363" s="1"/>
  <c r="H48" i="364" s="1"/>
  <c r="D48" i="106"/>
  <c r="AB48" i="363" s="1"/>
  <c r="G48" i="364" s="1"/>
  <c r="C48" i="106"/>
  <c r="AA48" i="363" s="1"/>
  <c r="F48" i="364" s="1"/>
  <c r="B48" i="106"/>
  <c r="L47"/>
  <c r="K47"/>
  <c r="J47"/>
  <c r="I47"/>
  <c r="H47"/>
  <c r="F47"/>
  <c r="AD47" i="363" s="1"/>
  <c r="I47" i="364" s="1"/>
  <c r="E47" i="106"/>
  <c r="AC47" i="363" s="1"/>
  <c r="H47" i="364" s="1"/>
  <c r="D47" i="106"/>
  <c r="AB47" i="363" s="1"/>
  <c r="G47" i="364" s="1"/>
  <c r="C47" i="106"/>
  <c r="AA47" i="363" s="1"/>
  <c r="F47" i="364" s="1"/>
  <c r="B47" i="106"/>
  <c r="L46"/>
  <c r="K46"/>
  <c r="J46"/>
  <c r="I46"/>
  <c r="H46"/>
  <c r="F46"/>
  <c r="AD46" i="363" s="1"/>
  <c r="I46" i="364" s="1"/>
  <c r="E46" i="106"/>
  <c r="AC46" i="363" s="1"/>
  <c r="H46" i="364" s="1"/>
  <c r="D46" i="106"/>
  <c r="AB46" i="363" s="1"/>
  <c r="G46" i="364" s="1"/>
  <c r="C46" i="106"/>
  <c r="AA46" i="363" s="1"/>
  <c r="F46" i="364" s="1"/>
  <c r="B46" i="106"/>
  <c r="L45"/>
  <c r="K45"/>
  <c r="J45"/>
  <c r="I45"/>
  <c r="H45"/>
  <c r="F45"/>
  <c r="AD45" i="363" s="1"/>
  <c r="I45" i="364" s="1"/>
  <c r="E45" i="106"/>
  <c r="AC45" i="363" s="1"/>
  <c r="H45" i="364" s="1"/>
  <c r="D45" i="106"/>
  <c r="AB45" i="363" s="1"/>
  <c r="G45" i="364" s="1"/>
  <c r="C45" i="106"/>
  <c r="AA45" i="363" s="1"/>
  <c r="F45" i="364" s="1"/>
  <c r="B45" i="106"/>
  <c r="L44"/>
  <c r="K44"/>
  <c r="J44"/>
  <c r="I44"/>
  <c r="H44"/>
  <c r="F44"/>
  <c r="AD44" i="363" s="1"/>
  <c r="I44" i="364" s="1"/>
  <c r="E44" i="106"/>
  <c r="AC44" i="363" s="1"/>
  <c r="H44" i="364" s="1"/>
  <c r="D44" i="106"/>
  <c r="AB44" i="363" s="1"/>
  <c r="G44" i="364" s="1"/>
  <c r="C44" i="106"/>
  <c r="AA44" i="363" s="1"/>
  <c r="F44" i="364" s="1"/>
  <c r="B44" i="106"/>
  <c r="L43"/>
  <c r="K43"/>
  <c r="J43"/>
  <c r="I43"/>
  <c r="H43"/>
  <c r="F43"/>
  <c r="AD43" i="363" s="1"/>
  <c r="I43" i="364" s="1"/>
  <c r="E43" i="106"/>
  <c r="AC43" i="363" s="1"/>
  <c r="H43" i="364" s="1"/>
  <c r="D43" i="106"/>
  <c r="AB43" i="363" s="1"/>
  <c r="G43" i="364" s="1"/>
  <c r="C43" i="106"/>
  <c r="AA43" i="363" s="1"/>
  <c r="F43" i="364" s="1"/>
  <c r="B43" i="106"/>
  <c r="L42"/>
  <c r="K42"/>
  <c r="J42"/>
  <c r="I42"/>
  <c r="H42"/>
  <c r="F42"/>
  <c r="AD42" i="363" s="1"/>
  <c r="I42" i="364" s="1"/>
  <c r="E42" i="106"/>
  <c r="AC42" i="363" s="1"/>
  <c r="H42" i="364" s="1"/>
  <c r="D42" i="106"/>
  <c r="AB42" i="363" s="1"/>
  <c r="G42" i="364" s="1"/>
  <c r="C42" i="106"/>
  <c r="AA42" i="363" s="1"/>
  <c r="F42" i="364" s="1"/>
  <c r="B42" i="106"/>
  <c r="L41"/>
  <c r="K41"/>
  <c r="J41"/>
  <c r="I41"/>
  <c r="H41"/>
  <c r="F41"/>
  <c r="AD41" i="363" s="1"/>
  <c r="I41" i="364" s="1"/>
  <c r="E41" i="106"/>
  <c r="AC41" i="363" s="1"/>
  <c r="H41" i="364" s="1"/>
  <c r="D41" i="106"/>
  <c r="AB41" i="363" s="1"/>
  <c r="G41" i="364" s="1"/>
  <c r="C41" i="106"/>
  <c r="AA41" i="363" s="1"/>
  <c r="F41" i="364" s="1"/>
  <c r="B41" i="106"/>
  <c r="L40"/>
  <c r="K40"/>
  <c r="J40"/>
  <c r="I40"/>
  <c r="H40"/>
  <c r="F40"/>
  <c r="AD40" i="363" s="1"/>
  <c r="I40" i="364" s="1"/>
  <c r="E40" i="106"/>
  <c r="AC40" i="363" s="1"/>
  <c r="H40" i="364" s="1"/>
  <c r="D40" i="106"/>
  <c r="AB40" i="363" s="1"/>
  <c r="G40" i="364" s="1"/>
  <c r="C40" i="106"/>
  <c r="AA40" i="363" s="1"/>
  <c r="F40" i="364" s="1"/>
  <c r="B40" i="106"/>
  <c r="L39"/>
  <c r="K39"/>
  <c r="J39"/>
  <c r="I39"/>
  <c r="H39"/>
  <c r="F39"/>
  <c r="AD39" i="363" s="1"/>
  <c r="I39" i="364" s="1"/>
  <c r="E39" i="106"/>
  <c r="AC39" i="363" s="1"/>
  <c r="H39" i="364" s="1"/>
  <c r="D39" i="106"/>
  <c r="AB39" i="363" s="1"/>
  <c r="G39" i="364" s="1"/>
  <c r="C39" i="106"/>
  <c r="AA39" i="363" s="1"/>
  <c r="F39" i="364" s="1"/>
  <c r="B39" i="106"/>
  <c r="L38"/>
  <c r="K38"/>
  <c r="J38"/>
  <c r="I38"/>
  <c r="H38"/>
  <c r="F38"/>
  <c r="AD38" i="363" s="1"/>
  <c r="I38" i="364" s="1"/>
  <c r="E38" i="106"/>
  <c r="AC38" i="363" s="1"/>
  <c r="H38" i="364" s="1"/>
  <c r="D38" i="106"/>
  <c r="AB38" i="363" s="1"/>
  <c r="G38" i="364" s="1"/>
  <c r="C38" i="106"/>
  <c r="AA38" i="363" s="1"/>
  <c r="F38" i="364" s="1"/>
  <c r="B38" i="106"/>
  <c r="L37"/>
  <c r="K37"/>
  <c r="J37"/>
  <c r="I37"/>
  <c r="H37"/>
  <c r="F37"/>
  <c r="AD37" i="363" s="1"/>
  <c r="I37" i="364" s="1"/>
  <c r="E37" i="106"/>
  <c r="AC37" i="363" s="1"/>
  <c r="H37" i="364" s="1"/>
  <c r="D37" i="106"/>
  <c r="AB37" i="363" s="1"/>
  <c r="G37" i="364" s="1"/>
  <c r="C37" i="106"/>
  <c r="AA37" i="363" s="1"/>
  <c r="F37" i="364" s="1"/>
  <c r="B37" i="106"/>
  <c r="L36"/>
  <c r="K36"/>
  <c r="J36"/>
  <c r="I36"/>
  <c r="H36"/>
  <c r="F36"/>
  <c r="AD36" i="363" s="1"/>
  <c r="I36" i="364" s="1"/>
  <c r="E36" i="106"/>
  <c r="AC36" i="363" s="1"/>
  <c r="H36" i="364" s="1"/>
  <c r="D36" i="106"/>
  <c r="AB36" i="363" s="1"/>
  <c r="G36" i="364" s="1"/>
  <c r="C36" i="106"/>
  <c r="AA36" i="363" s="1"/>
  <c r="F36" i="364" s="1"/>
  <c r="B36" i="106"/>
  <c r="L35"/>
  <c r="K35"/>
  <c r="J35"/>
  <c r="I35"/>
  <c r="H35"/>
  <c r="F35"/>
  <c r="AD35" i="363" s="1"/>
  <c r="I35" i="364" s="1"/>
  <c r="E35" i="106"/>
  <c r="AC35" i="363" s="1"/>
  <c r="H35" i="364" s="1"/>
  <c r="D35" i="106"/>
  <c r="AB35" i="363" s="1"/>
  <c r="G35" i="364" s="1"/>
  <c r="C35" i="106"/>
  <c r="AA35" i="363" s="1"/>
  <c r="F35" i="364" s="1"/>
  <c r="B35" i="106"/>
  <c r="L34"/>
  <c r="K34"/>
  <c r="J34"/>
  <c r="I34"/>
  <c r="H34"/>
  <c r="F34"/>
  <c r="AD34" i="363" s="1"/>
  <c r="I34" i="364" s="1"/>
  <c r="E34" i="106"/>
  <c r="AC34" i="363" s="1"/>
  <c r="H34" i="364" s="1"/>
  <c r="D34" i="106"/>
  <c r="AB34" i="363" s="1"/>
  <c r="G34" i="364" s="1"/>
  <c r="C34" i="106"/>
  <c r="AA34" i="363" s="1"/>
  <c r="F34" i="364" s="1"/>
  <c r="B34" i="106"/>
  <c r="L33"/>
  <c r="K33"/>
  <c r="J33"/>
  <c r="I33"/>
  <c r="H33"/>
  <c r="F33"/>
  <c r="AD33" i="363" s="1"/>
  <c r="I33" i="364" s="1"/>
  <c r="E33" i="106"/>
  <c r="AC33" i="363" s="1"/>
  <c r="H33" i="364" s="1"/>
  <c r="D33" i="106"/>
  <c r="AB33" i="363" s="1"/>
  <c r="G33" i="364" s="1"/>
  <c r="C33" i="106"/>
  <c r="AA33" i="363" s="1"/>
  <c r="F33" i="364" s="1"/>
  <c r="B33" i="106"/>
  <c r="L32"/>
  <c r="K32"/>
  <c r="J32"/>
  <c r="I32"/>
  <c r="H32"/>
  <c r="F32"/>
  <c r="AD32" i="363" s="1"/>
  <c r="I32" i="364" s="1"/>
  <c r="E32" i="106"/>
  <c r="AC32" i="363" s="1"/>
  <c r="H32" i="364" s="1"/>
  <c r="D32" i="106"/>
  <c r="AB32" i="363" s="1"/>
  <c r="G32" i="364" s="1"/>
  <c r="C32" i="106"/>
  <c r="AA32" i="363" s="1"/>
  <c r="F32" i="364" s="1"/>
  <c r="B32" i="106"/>
  <c r="L31"/>
  <c r="K31"/>
  <c r="J31"/>
  <c r="I31"/>
  <c r="H31"/>
  <c r="F31"/>
  <c r="AD31" i="363" s="1"/>
  <c r="I31" i="364" s="1"/>
  <c r="E31" i="106"/>
  <c r="AC31" i="363" s="1"/>
  <c r="H31" i="364" s="1"/>
  <c r="D31" i="106"/>
  <c r="AB31" i="363" s="1"/>
  <c r="G31" i="364" s="1"/>
  <c r="C31" i="106"/>
  <c r="AA31" i="363" s="1"/>
  <c r="F31" i="364" s="1"/>
  <c r="B31" i="106"/>
  <c r="L30"/>
  <c r="K30"/>
  <c r="J30"/>
  <c r="I30"/>
  <c r="H30"/>
  <c r="F30"/>
  <c r="AD30" i="363" s="1"/>
  <c r="I30" i="364" s="1"/>
  <c r="E30" i="106"/>
  <c r="AC30" i="363" s="1"/>
  <c r="H30" i="364" s="1"/>
  <c r="D30" i="106"/>
  <c r="AB30" i="363" s="1"/>
  <c r="G30" i="364" s="1"/>
  <c r="C30" i="106"/>
  <c r="AA30" i="363" s="1"/>
  <c r="F30" i="364" s="1"/>
  <c r="B30" i="106"/>
  <c r="L29"/>
  <c r="K29"/>
  <c r="J29"/>
  <c r="I29"/>
  <c r="H29"/>
  <c r="F29"/>
  <c r="AD29" i="363" s="1"/>
  <c r="I29" i="364" s="1"/>
  <c r="E29" i="106"/>
  <c r="AC29" i="363" s="1"/>
  <c r="H29" i="364" s="1"/>
  <c r="D29" i="106"/>
  <c r="AB29" i="363" s="1"/>
  <c r="G29" i="364" s="1"/>
  <c r="C29" i="106"/>
  <c r="AA29" i="363" s="1"/>
  <c r="F29" i="364" s="1"/>
  <c r="B29" i="106"/>
  <c r="L28"/>
  <c r="K28"/>
  <c r="J28"/>
  <c r="I28"/>
  <c r="H28"/>
  <c r="F28"/>
  <c r="AD28" i="363" s="1"/>
  <c r="I28" i="364" s="1"/>
  <c r="E28" i="106"/>
  <c r="AC28" i="363" s="1"/>
  <c r="H28" i="364" s="1"/>
  <c r="D28" i="106"/>
  <c r="AB28" i="363" s="1"/>
  <c r="G28" i="364" s="1"/>
  <c r="C28" i="106"/>
  <c r="AA28" i="363" s="1"/>
  <c r="F28" i="364" s="1"/>
  <c r="B28" i="106"/>
  <c r="L27"/>
  <c r="K27"/>
  <c r="J27"/>
  <c r="I27"/>
  <c r="H27"/>
  <c r="F27"/>
  <c r="AD27" i="363" s="1"/>
  <c r="I27" i="364" s="1"/>
  <c r="E27" i="106"/>
  <c r="AC27" i="363" s="1"/>
  <c r="H27" i="364" s="1"/>
  <c r="D27" i="106"/>
  <c r="AB27" i="363" s="1"/>
  <c r="G27" i="364" s="1"/>
  <c r="C27" i="106"/>
  <c r="AA27" i="363" s="1"/>
  <c r="F27" i="364" s="1"/>
  <c r="B27" i="106"/>
  <c r="L26"/>
  <c r="K26"/>
  <c r="J26"/>
  <c r="I26"/>
  <c r="H26"/>
  <c r="F26"/>
  <c r="AD26" i="363" s="1"/>
  <c r="I26" i="364" s="1"/>
  <c r="E26" i="106"/>
  <c r="AC26" i="363" s="1"/>
  <c r="H26" i="364" s="1"/>
  <c r="D26" i="106"/>
  <c r="AB26" i="363" s="1"/>
  <c r="G26" i="364" s="1"/>
  <c r="C26" i="106"/>
  <c r="AA26" i="363" s="1"/>
  <c r="F26" i="364" s="1"/>
  <c r="B26" i="106"/>
  <c r="L25"/>
  <c r="K25"/>
  <c r="J25"/>
  <c r="I25"/>
  <c r="H25"/>
  <c r="F25"/>
  <c r="AD25" i="363" s="1"/>
  <c r="I25" i="364" s="1"/>
  <c r="E25" i="106"/>
  <c r="AC25" i="363" s="1"/>
  <c r="H25" i="364" s="1"/>
  <c r="D25" i="106"/>
  <c r="AB25" i="363" s="1"/>
  <c r="G25" i="364" s="1"/>
  <c r="C25" i="106"/>
  <c r="AA25" i="363" s="1"/>
  <c r="F25" i="364" s="1"/>
  <c r="B25" i="106"/>
  <c r="L24"/>
  <c r="K24"/>
  <c r="J24"/>
  <c r="I24"/>
  <c r="H24"/>
  <c r="F24"/>
  <c r="AD24" i="363" s="1"/>
  <c r="I24" i="364" s="1"/>
  <c r="E24" i="106"/>
  <c r="AC24" i="363" s="1"/>
  <c r="H24" i="364" s="1"/>
  <c r="D24" i="106"/>
  <c r="AB24" i="363" s="1"/>
  <c r="G24" i="364" s="1"/>
  <c r="C24" i="106"/>
  <c r="AA24" i="363" s="1"/>
  <c r="F24" i="364" s="1"/>
  <c r="B24" i="106"/>
  <c r="L23"/>
  <c r="K23"/>
  <c r="J23"/>
  <c r="I23"/>
  <c r="H23"/>
  <c r="F23"/>
  <c r="AD23" i="363" s="1"/>
  <c r="I23" i="364" s="1"/>
  <c r="E23" i="106"/>
  <c r="AC23" i="363" s="1"/>
  <c r="H23" i="364" s="1"/>
  <c r="D23" i="106"/>
  <c r="AB23" i="363" s="1"/>
  <c r="G23" i="364" s="1"/>
  <c r="C23" i="106"/>
  <c r="AA23" i="363" s="1"/>
  <c r="F23" i="364" s="1"/>
  <c r="B23" i="106"/>
  <c r="L22"/>
  <c r="K22"/>
  <c r="J22"/>
  <c r="I22"/>
  <c r="H22"/>
  <c r="F22"/>
  <c r="AD22" i="363" s="1"/>
  <c r="I22" i="364" s="1"/>
  <c r="E22" i="106"/>
  <c r="AC22" i="363" s="1"/>
  <c r="H22" i="364" s="1"/>
  <c r="D22" i="106"/>
  <c r="AB22" i="363" s="1"/>
  <c r="G22" i="364" s="1"/>
  <c r="C22" i="106"/>
  <c r="AA22" i="363" s="1"/>
  <c r="F22" i="364" s="1"/>
  <c r="B22" i="106"/>
  <c r="L21"/>
  <c r="K21"/>
  <c r="J21"/>
  <c r="I21"/>
  <c r="H21"/>
  <c r="F21"/>
  <c r="AD21" i="363" s="1"/>
  <c r="I21" i="364" s="1"/>
  <c r="E21" i="106"/>
  <c r="AC21" i="363" s="1"/>
  <c r="H21" i="364" s="1"/>
  <c r="D21" i="106"/>
  <c r="AB21" i="363" s="1"/>
  <c r="G21" i="364" s="1"/>
  <c r="C21" i="106"/>
  <c r="AA21" i="363" s="1"/>
  <c r="F21" i="364" s="1"/>
  <c r="B21" i="106"/>
  <c r="L20"/>
  <c r="K20"/>
  <c r="J20"/>
  <c r="I20"/>
  <c r="H20"/>
  <c r="F20"/>
  <c r="AD20" i="363" s="1"/>
  <c r="I20" i="364" s="1"/>
  <c r="E20" i="106"/>
  <c r="AC20" i="363" s="1"/>
  <c r="H20" i="364" s="1"/>
  <c r="D20" i="106"/>
  <c r="AB20" i="363" s="1"/>
  <c r="G20" i="364" s="1"/>
  <c r="C20" i="106"/>
  <c r="AA20" i="363" s="1"/>
  <c r="F20" i="364" s="1"/>
  <c r="B20" i="106"/>
  <c r="L19"/>
  <c r="K19"/>
  <c r="J19"/>
  <c r="I19"/>
  <c r="H19"/>
  <c r="F19"/>
  <c r="AD19" i="363" s="1"/>
  <c r="I19" i="364" s="1"/>
  <c r="E19" i="106"/>
  <c r="AC19" i="363" s="1"/>
  <c r="H19" i="364" s="1"/>
  <c r="D19" i="106"/>
  <c r="AB19" i="363" s="1"/>
  <c r="G19" i="364" s="1"/>
  <c r="C19" i="106"/>
  <c r="AA19" i="363" s="1"/>
  <c r="F19" i="364" s="1"/>
  <c r="B19" i="106"/>
  <c r="L18"/>
  <c r="K18"/>
  <c r="J18"/>
  <c r="I18"/>
  <c r="H18"/>
  <c r="F18"/>
  <c r="AD18" i="363" s="1"/>
  <c r="I18" i="364" s="1"/>
  <c r="E18" i="106"/>
  <c r="AC18" i="363" s="1"/>
  <c r="H18" i="364" s="1"/>
  <c r="D18" i="106"/>
  <c r="AB18" i="363" s="1"/>
  <c r="G18" i="364" s="1"/>
  <c r="C18" i="106"/>
  <c r="AA18" i="363" s="1"/>
  <c r="F18" i="364" s="1"/>
  <c r="B18" i="106"/>
  <c r="L17"/>
  <c r="K17"/>
  <c r="J17"/>
  <c r="I17"/>
  <c r="H17"/>
  <c r="F17"/>
  <c r="AD17" i="363" s="1"/>
  <c r="I17" i="364" s="1"/>
  <c r="E17" i="106"/>
  <c r="AC17" i="363" s="1"/>
  <c r="H17" i="364" s="1"/>
  <c r="D17" i="106"/>
  <c r="AB17" i="363" s="1"/>
  <c r="G17" i="364" s="1"/>
  <c r="C17" i="106"/>
  <c r="AA17" i="363" s="1"/>
  <c r="F17" i="364" s="1"/>
  <c r="B17" i="106"/>
  <c r="L16"/>
  <c r="K16"/>
  <c r="J16"/>
  <c r="I16"/>
  <c r="H16"/>
  <c r="F16"/>
  <c r="AD16" i="363" s="1"/>
  <c r="I16" i="364" s="1"/>
  <c r="E16" i="106"/>
  <c r="AC16" i="363" s="1"/>
  <c r="H16" i="364" s="1"/>
  <c r="D16" i="106"/>
  <c r="AB16" i="363" s="1"/>
  <c r="G16" i="364" s="1"/>
  <c r="C16" i="106"/>
  <c r="AA16" i="363" s="1"/>
  <c r="F16" i="364" s="1"/>
  <c r="B16" i="106"/>
  <c r="L15"/>
  <c r="K15"/>
  <c r="J15"/>
  <c r="I15"/>
  <c r="H15"/>
  <c r="F15"/>
  <c r="AD15" i="363" s="1"/>
  <c r="I15" i="364" s="1"/>
  <c r="E15" i="106"/>
  <c r="AC15" i="363" s="1"/>
  <c r="H15" i="364" s="1"/>
  <c r="D15" i="106"/>
  <c r="AB15" i="363" s="1"/>
  <c r="G15" i="364" s="1"/>
  <c r="C15" i="106"/>
  <c r="AA15" i="363" s="1"/>
  <c r="F15" i="364" s="1"/>
  <c r="B15" i="106"/>
  <c r="L14"/>
  <c r="K14"/>
  <c r="J14"/>
  <c r="I14"/>
  <c r="H14"/>
  <c r="F14"/>
  <c r="AD14" i="363" s="1"/>
  <c r="I14" i="364" s="1"/>
  <c r="E14" i="106"/>
  <c r="AC14" i="363" s="1"/>
  <c r="H14" i="364" s="1"/>
  <c r="D14" i="106"/>
  <c r="AB14" i="363" s="1"/>
  <c r="G14" i="364" s="1"/>
  <c r="C14" i="106"/>
  <c r="AA14" i="363" s="1"/>
  <c r="F14" i="364" s="1"/>
  <c r="B14" i="106"/>
  <c r="L13"/>
  <c r="K13"/>
  <c r="J13"/>
  <c r="I13"/>
  <c r="H13"/>
  <c r="F13"/>
  <c r="AD13" i="363" s="1"/>
  <c r="I13" i="364" s="1"/>
  <c r="E13" i="106"/>
  <c r="AC13" i="363" s="1"/>
  <c r="H13" i="364" s="1"/>
  <c r="D13" i="106"/>
  <c r="AB13" i="363" s="1"/>
  <c r="G13" i="364" s="1"/>
  <c r="C13" i="106"/>
  <c r="AA13" i="363" s="1"/>
  <c r="F13" i="364" s="1"/>
  <c r="B13" i="106"/>
  <c r="L12"/>
  <c r="K12"/>
  <c r="J12"/>
  <c r="I12"/>
  <c r="H12"/>
  <c r="F12"/>
  <c r="AD12" i="363" s="1"/>
  <c r="I12" i="364" s="1"/>
  <c r="E12" i="106"/>
  <c r="AC12" i="363" s="1"/>
  <c r="H12" i="364" s="1"/>
  <c r="D12" i="106"/>
  <c r="AB12" i="363" s="1"/>
  <c r="G12" i="364" s="1"/>
  <c r="C12" i="106"/>
  <c r="AA12" i="363" s="1"/>
  <c r="F12" i="364" s="1"/>
  <c r="B12" i="106"/>
  <c r="L11"/>
  <c r="K11"/>
  <c r="J11"/>
  <c r="I11"/>
  <c r="H11"/>
  <c r="F11"/>
  <c r="AD11" i="363" s="1"/>
  <c r="I11" i="364" s="1"/>
  <c r="E11" i="106"/>
  <c r="AC11" i="363" s="1"/>
  <c r="H11" i="364" s="1"/>
  <c r="D11" i="106"/>
  <c r="AB11" i="363" s="1"/>
  <c r="G11" i="364" s="1"/>
  <c r="C11" i="106"/>
  <c r="AA11" i="363" s="1"/>
  <c r="F11" i="364" s="1"/>
  <c r="B11" i="106"/>
  <c r="L10"/>
  <c r="K10"/>
  <c r="J10"/>
  <c r="I10"/>
  <c r="H10"/>
  <c r="F10"/>
  <c r="AD10" i="363" s="1"/>
  <c r="I10" i="364" s="1"/>
  <c r="E10" i="106"/>
  <c r="AC10" i="363" s="1"/>
  <c r="H10" i="364" s="1"/>
  <c r="D10" i="106"/>
  <c r="AB10" i="363" s="1"/>
  <c r="G10" i="364" s="1"/>
  <c r="C10" i="106"/>
  <c r="AA10" i="363" s="1"/>
  <c r="F10" i="364" s="1"/>
  <c r="B10" i="106"/>
  <c r="L9"/>
  <c r="K9"/>
  <c r="J9"/>
  <c r="I9"/>
  <c r="H9"/>
  <c r="F9"/>
  <c r="AD9" i="363" s="1"/>
  <c r="I9" i="364" s="1"/>
  <c r="E9" i="106"/>
  <c r="AC9" i="363" s="1"/>
  <c r="H9" i="364" s="1"/>
  <c r="D9" i="106"/>
  <c r="AB9" i="363" s="1"/>
  <c r="G9" i="364" s="1"/>
  <c r="C9" i="106"/>
  <c r="AA9" i="363" s="1"/>
  <c r="F9" i="364" s="1"/>
  <c r="B9" i="106"/>
  <c r="L8"/>
  <c r="K8"/>
  <c r="J8"/>
  <c r="I8"/>
  <c r="H8"/>
  <c r="F8"/>
  <c r="AD8" i="363" s="1"/>
  <c r="I8" i="364" s="1"/>
  <c r="E8" i="106"/>
  <c r="AC8" i="363" s="1"/>
  <c r="H8" i="364" s="1"/>
  <c r="D8" i="106"/>
  <c r="AB8" i="363" s="1"/>
  <c r="G8" i="364" s="1"/>
  <c r="C8" i="106"/>
  <c r="AA8" i="363" s="1"/>
  <c r="F8" i="364" s="1"/>
  <c r="B8" i="106"/>
  <c r="L7"/>
  <c r="K7"/>
  <c r="J7"/>
  <c r="I7"/>
  <c r="H7"/>
  <c r="F7"/>
  <c r="AD7" i="363" s="1"/>
  <c r="I7" i="364" s="1"/>
  <c r="E7" i="106"/>
  <c r="AC7" i="363" s="1"/>
  <c r="H7" i="364" s="1"/>
  <c r="D7" i="106"/>
  <c r="AB7" i="363" s="1"/>
  <c r="G7" i="364" s="1"/>
  <c r="C7" i="106"/>
  <c r="AA7" i="363" s="1"/>
  <c r="F7" i="364" s="1"/>
  <c r="B7" i="106"/>
  <c r="L6"/>
  <c r="K6"/>
  <c r="J6"/>
  <c r="I6"/>
  <c r="H6"/>
  <c r="F6"/>
  <c r="AD6" i="363" s="1"/>
  <c r="I6" i="364" s="1"/>
  <c r="E6" i="106"/>
  <c r="AC6" i="363" s="1"/>
  <c r="H6" i="364" s="1"/>
  <c r="D6" i="106"/>
  <c r="AB6" i="363" s="1"/>
  <c r="G6" i="364" s="1"/>
  <c r="C6" i="106"/>
  <c r="AA6" i="363" s="1"/>
  <c r="F6" i="364" s="1"/>
  <c r="B6" i="106"/>
  <c r="A6"/>
  <c r="L5"/>
  <c r="K5"/>
  <c r="J5"/>
  <c r="I5"/>
  <c r="H5"/>
  <c r="F5"/>
  <c r="AD5" i="363" s="1"/>
  <c r="I5" i="364" s="1"/>
  <c r="E5" i="106"/>
  <c r="AC5" i="363" s="1"/>
  <c r="H5" i="364" s="1"/>
  <c r="D5" i="106"/>
  <c r="AB5" i="363" s="1"/>
  <c r="G5" i="364" s="1"/>
  <c r="C5" i="106"/>
  <c r="AA5" i="363" s="1"/>
  <c r="F5" i="364" s="1"/>
  <c r="B5" i="106"/>
  <c r="F50" i="105"/>
  <c r="D50"/>
  <c r="F49"/>
  <c r="D49"/>
  <c r="F48"/>
  <c r="D48"/>
  <c r="F47"/>
  <c r="D47"/>
  <c r="F46"/>
  <c r="D46"/>
  <c r="F45"/>
  <c r="D45"/>
  <c r="E50" s="1"/>
  <c r="F44"/>
  <c r="D44"/>
  <c r="E44" s="1"/>
  <c r="F43"/>
  <c r="D43"/>
  <c r="F42"/>
  <c r="D42"/>
  <c r="F41"/>
  <c r="D41"/>
  <c r="F40"/>
  <c r="D40"/>
  <c r="E40" s="1"/>
  <c r="F39"/>
  <c r="D39"/>
  <c r="F38"/>
  <c r="D38"/>
  <c r="E38" s="1"/>
  <c r="F37"/>
  <c r="D37"/>
  <c r="E37" s="1"/>
  <c r="F36"/>
  <c r="D36"/>
  <c r="E36" s="1"/>
  <c r="F35"/>
  <c r="D35"/>
  <c r="F34"/>
  <c r="D34"/>
  <c r="F33"/>
  <c r="D33"/>
  <c r="F32"/>
  <c r="D32"/>
  <c r="F31"/>
  <c r="D31"/>
  <c r="F30"/>
  <c r="D30"/>
  <c r="F29"/>
  <c r="D29"/>
  <c r="F28"/>
  <c r="D28"/>
  <c r="F27"/>
  <c r="D27"/>
  <c r="F26"/>
  <c r="D26"/>
  <c r="F25"/>
  <c r="D25"/>
  <c r="F24"/>
  <c r="D24"/>
  <c r="F23"/>
  <c r="D23"/>
  <c r="F22"/>
  <c r="D22"/>
  <c r="F21"/>
  <c r="D21"/>
  <c r="F20"/>
  <c r="D20"/>
  <c r="E20" s="1"/>
  <c r="F19"/>
  <c r="D19"/>
  <c r="F18"/>
  <c r="D18"/>
  <c r="E18" s="1"/>
  <c r="F17"/>
  <c r="D17"/>
  <c r="E17" s="1"/>
  <c r="F16"/>
  <c r="D16"/>
  <c r="E16" s="1"/>
  <c r="F15"/>
  <c r="D15"/>
  <c r="F14"/>
  <c r="D14"/>
  <c r="E14" s="1"/>
  <c r="F13"/>
  <c r="D13"/>
  <c r="E13" s="1"/>
  <c r="F12"/>
  <c r="D12"/>
  <c r="E12" s="1"/>
  <c r="F11"/>
  <c r="D11"/>
  <c r="F10"/>
  <c r="D10"/>
  <c r="E10" s="1"/>
  <c r="F9"/>
  <c r="D9"/>
  <c r="E9" s="1"/>
  <c r="F8"/>
  <c r="D8"/>
  <c r="E8" s="1"/>
  <c r="F7"/>
  <c r="D7"/>
  <c r="F6"/>
  <c r="D6"/>
  <c r="E6" s="1"/>
  <c r="F5"/>
  <c r="D5"/>
  <c r="A5"/>
  <c r="F4"/>
  <c r="D4"/>
  <c r="N51" i="104"/>
  <c r="M51"/>
  <c r="L51"/>
  <c r="K51"/>
  <c r="J51"/>
  <c r="I51"/>
  <c r="H51"/>
  <c r="G51"/>
  <c r="F51"/>
  <c r="E51"/>
  <c r="M113" s="1"/>
  <c r="D51"/>
  <c r="C51"/>
  <c r="B51"/>
  <c r="N50"/>
  <c r="M50"/>
  <c r="L50"/>
  <c r="K50"/>
  <c r="G50" i="106" s="1"/>
  <c r="J50" i="104"/>
  <c r="I50"/>
  <c r="H50"/>
  <c r="G50"/>
  <c r="F50"/>
  <c r="AH50" i="363" s="1"/>
  <c r="M50" i="364" s="1"/>
  <c r="E50" i="104"/>
  <c r="M112" s="1"/>
  <c r="D50"/>
  <c r="C50"/>
  <c r="B50"/>
  <c r="N49"/>
  <c r="M49"/>
  <c r="L49"/>
  <c r="K49"/>
  <c r="J49"/>
  <c r="I49"/>
  <c r="H49"/>
  <c r="G49"/>
  <c r="F49"/>
  <c r="E49"/>
  <c r="M111" s="1"/>
  <c r="D49"/>
  <c r="C49"/>
  <c r="B49"/>
  <c r="N48"/>
  <c r="M48"/>
  <c r="L48"/>
  <c r="K48"/>
  <c r="G48" i="106" s="1"/>
  <c r="J48" i="104"/>
  <c r="I48"/>
  <c r="H48"/>
  <c r="G48"/>
  <c r="F48"/>
  <c r="AH48" i="363" s="1"/>
  <c r="M48" i="364" s="1"/>
  <c r="E48" i="104"/>
  <c r="M110" s="1"/>
  <c r="D48"/>
  <c r="C48"/>
  <c r="B48"/>
  <c r="N47"/>
  <c r="M47"/>
  <c r="L47"/>
  <c r="K47"/>
  <c r="J47"/>
  <c r="I47"/>
  <c r="H47"/>
  <c r="G47"/>
  <c r="F47"/>
  <c r="E47"/>
  <c r="M109" s="1"/>
  <c r="D47"/>
  <c r="C47"/>
  <c r="B47"/>
  <c r="N46"/>
  <c r="M46"/>
  <c r="L46"/>
  <c r="K46"/>
  <c r="J46"/>
  <c r="I46"/>
  <c r="H46"/>
  <c r="G46"/>
  <c r="F46"/>
  <c r="AH46" i="363" s="1"/>
  <c r="M46" i="364" s="1"/>
  <c r="E46" i="104"/>
  <c r="M108" s="1"/>
  <c r="D46"/>
  <c r="C46"/>
  <c r="B46"/>
  <c r="N45"/>
  <c r="M45"/>
  <c r="L45"/>
  <c r="K45"/>
  <c r="J45"/>
  <c r="I45"/>
  <c r="H45"/>
  <c r="G45"/>
  <c r="F45"/>
  <c r="AH45" i="363" s="1"/>
  <c r="M45" i="364" s="1"/>
  <c r="E45" i="104"/>
  <c r="M107" s="1"/>
  <c r="D45"/>
  <c r="C45"/>
  <c r="B45"/>
  <c r="N44"/>
  <c r="M44"/>
  <c r="L44"/>
  <c r="K44"/>
  <c r="J44"/>
  <c r="I44"/>
  <c r="H44"/>
  <c r="G44"/>
  <c r="F44"/>
  <c r="AH44" i="363" s="1"/>
  <c r="M44" i="364" s="1"/>
  <c r="E44" i="104"/>
  <c r="M106" s="1"/>
  <c r="D44"/>
  <c r="C44"/>
  <c r="B44"/>
  <c r="N43"/>
  <c r="M43"/>
  <c r="L43"/>
  <c r="K43"/>
  <c r="J43"/>
  <c r="I43"/>
  <c r="H43"/>
  <c r="G43"/>
  <c r="F43"/>
  <c r="AH43" i="363" s="1"/>
  <c r="M43" i="364" s="1"/>
  <c r="E43" i="104"/>
  <c r="M105" s="1"/>
  <c r="D43"/>
  <c r="C43"/>
  <c r="B43"/>
  <c r="N42"/>
  <c r="M42"/>
  <c r="L42"/>
  <c r="K42"/>
  <c r="G42" i="106" s="1"/>
  <c r="J42" i="104"/>
  <c r="I42"/>
  <c r="H42"/>
  <c r="G42"/>
  <c r="F42"/>
  <c r="AH42" i="363" s="1"/>
  <c r="M42" i="364" s="1"/>
  <c r="E42" i="104"/>
  <c r="M104" s="1"/>
  <c r="D42"/>
  <c r="C42"/>
  <c r="B42"/>
  <c r="N41"/>
  <c r="M41"/>
  <c r="L41"/>
  <c r="K41"/>
  <c r="J41"/>
  <c r="I41"/>
  <c r="H41"/>
  <c r="G41"/>
  <c r="F41"/>
  <c r="AH41" i="363" s="1"/>
  <c r="M41" i="364" s="1"/>
  <c r="E41" i="104"/>
  <c r="M103" s="1"/>
  <c r="D41"/>
  <c r="C41"/>
  <c r="B41"/>
  <c r="N40"/>
  <c r="M40"/>
  <c r="L40"/>
  <c r="K40"/>
  <c r="J40"/>
  <c r="I40"/>
  <c r="H40"/>
  <c r="G40"/>
  <c r="F40"/>
  <c r="AH40" i="363" s="1"/>
  <c r="M40" i="364" s="1"/>
  <c r="E40" i="104"/>
  <c r="M102" s="1"/>
  <c r="D40"/>
  <c r="C40"/>
  <c r="B40"/>
  <c r="N39"/>
  <c r="M39"/>
  <c r="L39"/>
  <c r="K39"/>
  <c r="J39"/>
  <c r="I39"/>
  <c r="H39"/>
  <c r="G39"/>
  <c r="F39"/>
  <c r="AH39" i="363" s="1"/>
  <c r="M39" i="364" s="1"/>
  <c r="E39" i="104"/>
  <c r="M101" s="1"/>
  <c r="D39"/>
  <c r="C39"/>
  <c r="B39"/>
  <c r="N38"/>
  <c r="M38"/>
  <c r="L38"/>
  <c r="K38"/>
  <c r="G38" i="106" s="1"/>
  <c r="J38" i="104"/>
  <c r="I38"/>
  <c r="H38"/>
  <c r="G38"/>
  <c r="F38"/>
  <c r="AH38" i="363" s="1"/>
  <c r="M38" i="364" s="1"/>
  <c r="E38" i="104"/>
  <c r="M100" s="1"/>
  <c r="D38"/>
  <c r="C38"/>
  <c r="B38"/>
  <c r="N37"/>
  <c r="M37"/>
  <c r="L37"/>
  <c r="K37"/>
  <c r="J37"/>
  <c r="I37"/>
  <c r="H37"/>
  <c r="G37"/>
  <c r="F37"/>
  <c r="AH37" i="363" s="1"/>
  <c r="M37" i="364" s="1"/>
  <c r="E37" i="104"/>
  <c r="M99" s="1"/>
  <c r="D37"/>
  <c r="C37"/>
  <c r="B37"/>
  <c r="N36"/>
  <c r="M36"/>
  <c r="L36"/>
  <c r="K36"/>
  <c r="J36"/>
  <c r="I36"/>
  <c r="H36"/>
  <c r="G36"/>
  <c r="F36"/>
  <c r="AH36" i="363" s="1"/>
  <c r="M36" i="364" s="1"/>
  <c r="E36" i="104"/>
  <c r="M98" s="1"/>
  <c r="D36"/>
  <c r="C36"/>
  <c r="B36"/>
  <c r="N35"/>
  <c r="M35"/>
  <c r="L35"/>
  <c r="K35"/>
  <c r="J35"/>
  <c r="I35"/>
  <c r="H35"/>
  <c r="G35"/>
  <c r="F35"/>
  <c r="AH35" i="363" s="1"/>
  <c r="M35" i="364" s="1"/>
  <c r="E35" i="104"/>
  <c r="M97" s="1"/>
  <c r="D35"/>
  <c r="C35"/>
  <c r="B35"/>
  <c r="N34"/>
  <c r="M34"/>
  <c r="L34"/>
  <c r="K34"/>
  <c r="J34"/>
  <c r="I34"/>
  <c r="H34"/>
  <c r="G34"/>
  <c r="F34"/>
  <c r="AH34" i="363" s="1"/>
  <c r="M34" i="364" s="1"/>
  <c r="E34" i="104"/>
  <c r="M96" s="1"/>
  <c r="D34"/>
  <c r="C34"/>
  <c r="B34"/>
  <c r="N33"/>
  <c r="M33"/>
  <c r="L33"/>
  <c r="K33"/>
  <c r="J33"/>
  <c r="I33"/>
  <c r="H33"/>
  <c r="G33"/>
  <c r="F33"/>
  <c r="AH33" i="363" s="1"/>
  <c r="M33" i="364" s="1"/>
  <c r="E33" i="104"/>
  <c r="M95" s="1"/>
  <c r="D33"/>
  <c r="C33"/>
  <c r="B33"/>
  <c r="N32"/>
  <c r="M32"/>
  <c r="L32"/>
  <c r="K32"/>
  <c r="J32"/>
  <c r="I32"/>
  <c r="H32"/>
  <c r="G32"/>
  <c r="F32"/>
  <c r="AH32" i="363" s="1"/>
  <c r="M32" i="364" s="1"/>
  <c r="E32" i="104"/>
  <c r="M94" s="1"/>
  <c r="D32"/>
  <c r="C32"/>
  <c r="B32"/>
  <c r="N31"/>
  <c r="M31"/>
  <c r="L31"/>
  <c r="K31"/>
  <c r="J31"/>
  <c r="I31"/>
  <c r="H31"/>
  <c r="G31"/>
  <c r="F31"/>
  <c r="AH31" i="363" s="1"/>
  <c r="M31" i="364" s="1"/>
  <c r="E31" i="104"/>
  <c r="M93" s="1"/>
  <c r="D31"/>
  <c r="C31"/>
  <c r="B31"/>
  <c r="N30"/>
  <c r="M30"/>
  <c r="L30"/>
  <c r="K30"/>
  <c r="J30"/>
  <c r="I30"/>
  <c r="H30"/>
  <c r="G30"/>
  <c r="F30"/>
  <c r="AH30" i="363" s="1"/>
  <c r="M30" i="364" s="1"/>
  <c r="E30" i="104"/>
  <c r="M92" s="1"/>
  <c r="D30"/>
  <c r="C30"/>
  <c r="B30"/>
  <c r="N29"/>
  <c r="M29"/>
  <c r="L29"/>
  <c r="K29"/>
  <c r="J29"/>
  <c r="I29"/>
  <c r="H29"/>
  <c r="G29"/>
  <c r="F29"/>
  <c r="AH29" i="363" s="1"/>
  <c r="M29" i="364" s="1"/>
  <c r="E29" i="104"/>
  <c r="M91" s="1"/>
  <c r="D29"/>
  <c r="C29"/>
  <c r="B29"/>
  <c r="N28"/>
  <c r="M28"/>
  <c r="L28"/>
  <c r="K28"/>
  <c r="J28"/>
  <c r="I28"/>
  <c r="H28"/>
  <c r="G28"/>
  <c r="F28"/>
  <c r="AH28" i="363" s="1"/>
  <c r="M28" i="364" s="1"/>
  <c r="E28" i="104"/>
  <c r="M90" s="1"/>
  <c r="D28"/>
  <c r="C28"/>
  <c r="B28"/>
  <c r="N27"/>
  <c r="M27"/>
  <c r="L27"/>
  <c r="K27"/>
  <c r="J27"/>
  <c r="I27"/>
  <c r="H27"/>
  <c r="G27"/>
  <c r="F27"/>
  <c r="AH27" i="363" s="1"/>
  <c r="M27" i="364" s="1"/>
  <c r="E27" i="104"/>
  <c r="M89" s="1"/>
  <c r="D27"/>
  <c r="C27"/>
  <c r="B27"/>
  <c r="N26"/>
  <c r="M26"/>
  <c r="L26"/>
  <c r="K26"/>
  <c r="J26"/>
  <c r="I26"/>
  <c r="H26"/>
  <c r="G26"/>
  <c r="F26"/>
  <c r="AH26" i="363" s="1"/>
  <c r="M26" i="364" s="1"/>
  <c r="E26" i="104"/>
  <c r="M88" s="1"/>
  <c r="D26"/>
  <c r="C26"/>
  <c r="B26"/>
  <c r="N25"/>
  <c r="M25"/>
  <c r="L25"/>
  <c r="K25"/>
  <c r="J25"/>
  <c r="I25"/>
  <c r="H25"/>
  <c r="G25"/>
  <c r="F25"/>
  <c r="AH25" i="363" s="1"/>
  <c r="M25" i="364" s="1"/>
  <c r="E25" i="104"/>
  <c r="M87" s="1"/>
  <c r="D25"/>
  <c r="C25"/>
  <c r="B25"/>
  <c r="N24"/>
  <c r="M24"/>
  <c r="L24"/>
  <c r="K24"/>
  <c r="J24"/>
  <c r="I24"/>
  <c r="H24"/>
  <c r="G24"/>
  <c r="F24"/>
  <c r="AH24" i="363" s="1"/>
  <c r="M24" i="364" s="1"/>
  <c r="E24" i="104"/>
  <c r="M86" s="1"/>
  <c r="D24"/>
  <c r="C24"/>
  <c r="B24"/>
  <c r="N23"/>
  <c r="M23"/>
  <c r="L23"/>
  <c r="K23"/>
  <c r="J23"/>
  <c r="I23"/>
  <c r="H23"/>
  <c r="G23"/>
  <c r="F23"/>
  <c r="AH23" i="363" s="1"/>
  <c r="M23" i="364" s="1"/>
  <c r="E23" i="104"/>
  <c r="M85" s="1"/>
  <c r="D23"/>
  <c r="C23"/>
  <c r="B23"/>
  <c r="N22"/>
  <c r="M22"/>
  <c r="L22"/>
  <c r="K22"/>
  <c r="J22"/>
  <c r="I22"/>
  <c r="H22"/>
  <c r="G22"/>
  <c r="F22"/>
  <c r="AH22" i="363" s="1"/>
  <c r="M22" i="364" s="1"/>
  <c r="E22" i="104"/>
  <c r="M84" s="1"/>
  <c r="D22"/>
  <c r="C22"/>
  <c r="B22"/>
  <c r="N21"/>
  <c r="M21"/>
  <c r="L21"/>
  <c r="K21"/>
  <c r="J21"/>
  <c r="I21"/>
  <c r="H21"/>
  <c r="G21"/>
  <c r="F21"/>
  <c r="AH21" i="363" s="1"/>
  <c r="M21" i="364" s="1"/>
  <c r="E21" i="104"/>
  <c r="M83" s="1"/>
  <c r="D21"/>
  <c r="C21"/>
  <c r="B21"/>
  <c r="N20"/>
  <c r="M20"/>
  <c r="L20"/>
  <c r="K20"/>
  <c r="J20"/>
  <c r="I20"/>
  <c r="H20"/>
  <c r="G20"/>
  <c r="F20"/>
  <c r="AH20" i="363" s="1"/>
  <c r="M20" i="364" s="1"/>
  <c r="E20" i="104"/>
  <c r="M82" s="1"/>
  <c r="D20"/>
  <c r="C20"/>
  <c r="B20"/>
  <c r="N19"/>
  <c r="M19"/>
  <c r="L19"/>
  <c r="K19"/>
  <c r="J19"/>
  <c r="I19"/>
  <c r="H19"/>
  <c r="G19"/>
  <c r="F19"/>
  <c r="AH19" i="363" s="1"/>
  <c r="M19" i="364" s="1"/>
  <c r="E19" i="104"/>
  <c r="M81" s="1"/>
  <c r="D19"/>
  <c r="C19"/>
  <c r="B19"/>
  <c r="N18"/>
  <c r="M18"/>
  <c r="L18"/>
  <c r="K18"/>
  <c r="G18" i="106" s="1"/>
  <c r="J18" i="104"/>
  <c r="I18"/>
  <c r="H18"/>
  <c r="G18"/>
  <c r="F18"/>
  <c r="AH18" i="363" s="1"/>
  <c r="M18" i="364" s="1"/>
  <c r="E18" i="104"/>
  <c r="M80" s="1"/>
  <c r="D18"/>
  <c r="C18"/>
  <c r="B18"/>
  <c r="N17"/>
  <c r="M17"/>
  <c r="L17"/>
  <c r="K17"/>
  <c r="J17"/>
  <c r="I17"/>
  <c r="H17"/>
  <c r="G17"/>
  <c r="F17"/>
  <c r="AH17" i="363" s="1"/>
  <c r="M17" i="364" s="1"/>
  <c r="E17" i="104"/>
  <c r="M79" s="1"/>
  <c r="D17"/>
  <c r="C17"/>
  <c r="B17"/>
  <c r="N16"/>
  <c r="M16"/>
  <c r="L16"/>
  <c r="K16"/>
  <c r="J16"/>
  <c r="I16"/>
  <c r="H16"/>
  <c r="G16"/>
  <c r="F16"/>
  <c r="AH16" i="363" s="1"/>
  <c r="M16" i="364" s="1"/>
  <c r="E16" i="104"/>
  <c r="M78" s="1"/>
  <c r="D16"/>
  <c r="C16"/>
  <c r="B16"/>
  <c r="N15"/>
  <c r="M15"/>
  <c r="L15"/>
  <c r="K15"/>
  <c r="J15"/>
  <c r="I15"/>
  <c r="H15"/>
  <c r="G15"/>
  <c r="F15"/>
  <c r="AH15" i="363" s="1"/>
  <c r="M15" i="364" s="1"/>
  <c r="E15" i="104"/>
  <c r="M77" s="1"/>
  <c r="D15"/>
  <c r="C15"/>
  <c r="B15"/>
  <c r="N14"/>
  <c r="M14"/>
  <c r="L14"/>
  <c r="K14"/>
  <c r="G14" i="106" s="1"/>
  <c r="J14" i="104"/>
  <c r="I14"/>
  <c r="H14"/>
  <c r="G14"/>
  <c r="F14"/>
  <c r="AH14" i="363" s="1"/>
  <c r="M14" i="364" s="1"/>
  <c r="E14" i="104"/>
  <c r="M76" s="1"/>
  <c r="D14"/>
  <c r="C14"/>
  <c r="B14"/>
  <c r="N13"/>
  <c r="M13"/>
  <c r="L13"/>
  <c r="K13"/>
  <c r="J13"/>
  <c r="I13"/>
  <c r="H13"/>
  <c r="G13"/>
  <c r="F13"/>
  <c r="AH13" i="363" s="1"/>
  <c r="M13" i="364" s="1"/>
  <c r="E13" i="104"/>
  <c r="M75" s="1"/>
  <c r="D13"/>
  <c r="C13"/>
  <c r="B13"/>
  <c r="N12"/>
  <c r="M12"/>
  <c r="L12"/>
  <c r="K12"/>
  <c r="J12"/>
  <c r="I12"/>
  <c r="H12"/>
  <c r="G12"/>
  <c r="F12"/>
  <c r="AH12" i="363" s="1"/>
  <c r="M12" i="364" s="1"/>
  <c r="E12" i="104"/>
  <c r="M74" s="1"/>
  <c r="D12"/>
  <c r="C12"/>
  <c r="B12"/>
  <c r="N11"/>
  <c r="M11"/>
  <c r="L11"/>
  <c r="K11"/>
  <c r="J11"/>
  <c r="I11"/>
  <c r="H11"/>
  <c r="G11"/>
  <c r="F11"/>
  <c r="AH11" i="363" s="1"/>
  <c r="M11" i="364" s="1"/>
  <c r="E11" i="104"/>
  <c r="M73" s="1"/>
  <c r="D11"/>
  <c r="C11"/>
  <c r="B11"/>
  <c r="N10"/>
  <c r="M10"/>
  <c r="L10"/>
  <c r="K10"/>
  <c r="G10" i="106" s="1"/>
  <c r="J10" i="104"/>
  <c r="I10"/>
  <c r="H10"/>
  <c r="G10"/>
  <c r="F10"/>
  <c r="AH10" i="363" s="1"/>
  <c r="M10" i="364" s="1"/>
  <c r="E10" i="104"/>
  <c r="M72" s="1"/>
  <c r="D10"/>
  <c r="C10"/>
  <c r="B10"/>
  <c r="N9"/>
  <c r="M9"/>
  <c r="L9"/>
  <c r="K9"/>
  <c r="J9"/>
  <c r="I9"/>
  <c r="H9"/>
  <c r="G9"/>
  <c r="F9"/>
  <c r="AH9" i="363" s="1"/>
  <c r="M9" i="364" s="1"/>
  <c r="E9" i="104"/>
  <c r="M71" s="1"/>
  <c r="D9"/>
  <c r="C9"/>
  <c r="B9"/>
  <c r="N8"/>
  <c r="M8"/>
  <c r="L8"/>
  <c r="K8"/>
  <c r="J8"/>
  <c r="I8"/>
  <c r="H8"/>
  <c r="G8"/>
  <c r="F8"/>
  <c r="AH8" i="363" s="1"/>
  <c r="M8" i="364" s="1"/>
  <c r="E8" i="104"/>
  <c r="M70" s="1"/>
  <c r="D8"/>
  <c r="C8"/>
  <c r="B8"/>
  <c r="N7"/>
  <c r="M7"/>
  <c r="L7"/>
  <c r="K7"/>
  <c r="J7"/>
  <c r="I7"/>
  <c r="H7"/>
  <c r="G7"/>
  <c r="F7"/>
  <c r="AH7" i="363" s="1"/>
  <c r="M7" i="364" s="1"/>
  <c r="E7" i="104"/>
  <c r="M69" s="1"/>
  <c r="D7"/>
  <c r="C7"/>
  <c r="B7"/>
  <c r="N6"/>
  <c r="M6"/>
  <c r="L6"/>
  <c r="K6"/>
  <c r="J6"/>
  <c r="I6"/>
  <c r="H6"/>
  <c r="G6"/>
  <c r="F6"/>
  <c r="AH6" i="363" s="1"/>
  <c r="M6" i="364" s="1"/>
  <c r="E6" i="104"/>
  <c r="M68" s="1"/>
  <c r="R116" s="1"/>
  <c r="D6"/>
  <c r="C6"/>
  <c r="B6"/>
  <c r="A6"/>
  <c r="A6" i="363" s="1"/>
  <c r="N5" i="104"/>
  <c r="M5"/>
  <c r="L5"/>
  <c r="K5"/>
  <c r="J5"/>
  <c r="I5"/>
  <c r="H5"/>
  <c r="G5"/>
  <c r="F5"/>
  <c r="E5"/>
  <c r="M67" s="1"/>
  <c r="D5"/>
  <c r="C5"/>
  <c r="B5"/>
  <c r="L51" i="102"/>
  <c r="K51"/>
  <c r="J51"/>
  <c r="I51"/>
  <c r="H51"/>
  <c r="F51"/>
  <c r="Z51" i="363" s="1"/>
  <c r="E51" i="364" s="1"/>
  <c r="E51" i="102"/>
  <c r="Y51" i="363" s="1"/>
  <c r="D51" i="364" s="1"/>
  <c r="D51" i="102"/>
  <c r="X51" i="363" s="1"/>
  <c r="C51" i="364" s="1"/>
  <c r="C51" i="102"/>
  <c r="W51" i="363" s="1"/>
  <c r="B51" i="364" s="1"/>
  <c r="B51" i="102"/>
  <c r="L50"/>
  <c r="K50"/>
  <c r="J50"/>
  <c r="I50"/>
  <c r="H50"/>
  <c r="F50"/>
  <c r="Z50" i="363" s="1"/>
  <c r="E50" i="364" s="1"/>
  <c r="E50" i="102"/>
  <c r="Y50" i="363" s="1"/>
  <c r="D50" i="364" s="1"/>
  <c r="D50" i="102"/>
  <c r="X50" i="363" s="1"/>
  <c r="C50" i="364" s="1"/>
  <c r="C50" i="102"/>
  <c r="W50" i="363" s="1"/>
  <c r="B50" i="364" s="1"/>
  <c r="B50" i="102"/>
  <c r="L49"/>
  <c r="K49"/>
  <c r="J49"/>
  <c r="I49"/>
  <c r="H49"/>
  <c r="F49"/>
  <c r="Z49" i="363" s="1"/>
  <c r="E49" i="364" s="1"/>
  <c r="E49" i="102"/>
  <c r="Y49" i="363" s="1"/>
  <c r="D49" i="364" s="1"/>
  <c r="D49" i="102"/>
  <c r="X49" i="363" s="1"/>
  <c r="C49" i="364" s="1"/>
  <c r="C49" i="102"/>
  <c r="W49" i="363" s="1"/>
  <c r="B49" i="364" s="1"/>
  <c r="B49" i="102"/>
  <c r="L48"/>
  <c r="K48"/>
  <c r="J48"/>
  <c r="I48"/>
  <c r="H48"/>
  <c r="F48"/>
  <c r="Z48" i="363" s="1"/>
  <c r="E48" i="364" s="1"/>
  <c r="E48" i="102"/>
  <c r="Y48" i="363" s="1"/>
  <c r="D48" i="364" s="1"/>
  <c r="D48" i="102"/>
  <c r="X48" i="363" s="1"/>
  <c r="C48" i="364" s="1"/>
  <c r="C48" i="102"/>
  <c r="W48" i="363" s="1"/>
  <c r="B48" i="364" s="1"/>
  <c r="B48" i="102"/>
  <c r="L47"/>
  <c r="K47"/>
  <c r="J47"/>
  <c r="I47"/>
  <c r="H47"/>
  <c r="F47"/>
  <c r="Z47" i="363" s="1"/>
  <c r="E47" i="364" s="1"/>
  <c r="E47" i="102"/>
  <c r="Y47" i="363" s="1"/>
  <c r="D47" i="364" s="1"/>
  <c r="D47" i="102"/>
  <c r="X47" i="363" s="1"/>
  <c r="C47" i="364" s="1"/>
  <c r="C47" i="102"/>
  <c r="W47" i="363" s="1"/>
  <c r="B47" i="364" s="1"/>
  <c r="B47" i="102"/>
  <c r="L46"/>
  <c r="K46"/>
  <c r="J46"/>
  <c r="I46"/>
  <c r="H46"/>
  <c r="F46"/>
  <c r="Z46" i="363" s="1"/>
  <c r="E46" i="364" s="1"/>
  <c r="E46" i="102"/>
  <c r="Y46" i="363" s="1"/>
  <c r="D46" i="364" s="1"/>
  <c r="D46" i="102"/>
  <c r="X46" i="363" s="1"/>
  <c r="C46" i="364" s="1"/>
  <c r="C46" i="102"/>
  <c r="W46" i="363" s="1"/>
  <c r="B46" i="364" s="1"/>
  <c r="B46" i="102"/>
  <c r="L45"/>
  <c r="K45"/>
  <c r="J45"/>
  <c r="I45"/>
  <c r="H45"/>
  <c r="F45"/>
  <c r="Z45" i="363" s="1"/>
  <c r="E45" i="364" s="1"/>
  <c r="E45" i="102"/>
  <c r="Y45" i="363" s="1"/>
  <c r="D45" i="364" s="1"/>
  <c r="D45" i="102"/>
  <c r="X45" i="363" s="1"/>
  <c r="C45" i="364" s="1"/>
  <c r="C45" i="102"/>
  <c r="W45" i="363" s="1"/>
  <c r="B45" i="364" s="1"/>
  <c r="B45" i="102"/>
  <c r="L44"/>
  <c r="K44"/>
  <c r="J44"/>
  <c r="I44"/>
  <c r="H44"/>
  <c r="F44"/>
  <c r="Z44" i="363" s="1"/>
  <c r="E44" i="364" s="1"/>
  <c r="E44" i="102"/>
  <c r="Y44" i="363" s="1"/>
  <c r="D44" i="364" s="1"/>
  <c r="D44" i="102"/>
  <c r="X44" i="363" s="1"/>
  <c r="C44" i="364" s="1"/>
  <c r="C44" i="102"/>
  <c r="W44" i="363" s="1"/>
  <c r="B44" i="364" s="1"/>
  <c r="B44" i="102"/>
  <c r="L43"/>
  <c r="K43"/>
  <c r="J43"/>
  <c r="I43"/>
  <c r="H43"/>
  <c r="F43"/>
  <c r="Z43" i="363" s="1"/>
  <c r="E43" i="364" s="1"/>
  <c r="E43" i="102"/>
  <c r="Y43" i="363" s="1"/>
  <c r="D43" i="364" s="1"/>
  <c r="D43" i="102"/>
  <c r="X43" i="363" s="1"/>
  <c r="C43" i="364" s="1"/>
  <c r="C43" i="102"/>
  <c r="W43" i="363" s="1"/>
  <c r="B43" i="364" s="1"/>
  <c r="B43" i="102"/>
  <c r="L42"/>
  <c r="K42"/>
  <c r="J42"/>
  <c r="I42"/>
  <c r="H42"/>
  <c r="F42"/>
  <c r="Z42" i="363" s="1"/>
  <c r="E42" i="364" s="1"/>
  <c r="E42" i="102"/>
  <c r="Y42" i="363" s="1"/>
  <c r="D42" i="364" s="1"/>
  <c r="D42" i="102"/>
  <c r="X42" i="363" s="1"/>
  <c r="C42" i="364" s="1"/>
  <c r="C42" i="102"/>
  <c r="W42" i="363" s="1"/>
  <c r="B42" i="364" s="1"/>
  <c r="B42" i="102"/>
  <c r="L41"/>
  <c r="K41"/>
  <c r="J41"/>
  <c r="I41"/>
  <c r="H41"/>
  <c r="F41"/>
  <c r="Z41" i="363" s="1"/>
  <c r="E41" i="364" s="1"/>
  <c r="E41" i="102"/>
  <c r="Y41" i="363" s="1"/>
  <c r="D41" i="364" s="1"/>
  <c r="D41" i="102"/>
  <c r="X41" i="363" s="1"/>
  <c r="C41" i="364" s="1"/>
  <c r="C41" i="102"/>
  <c r="W41" i="363" s="1"/>
  <c r="B41" i="364" s="1"/>
  <c r="B41" i="102"/>
  <c r="L40"/>
  <c r="K40"/>
  <c r="J40"/>
  <c r="I40"/>
  <c r="H40"/>
  <c r="F40"/>
  <c r="Z40" i="363" s="1"/>
  <c r="E40" i="364" s="1"/>
  <c r="E40" i="102"/>
  <c r="Y40" i="363" s="1"/>
  <c r="D40" i="364" s="1"/>
  <c r="D40" i="102"/>
  <c r="X40" i="363" s="1"/>
  <c r="C40" i="364" s="1"/>
  <c r="C40" i="102"/>
  <c r="W40" i="363" s="1"/>
  <c r="B40" i="364" s="1"/>
  <c r="B40" i="102"/>
  <c r="L39"/>
  <c r="K39"/>
  <c r="J39"/>
  <c r="I39"/>
  <c r="H39"/>
  <c r="F39"/>
  <c r="Z39" i="363" s="1"/>
  <c r="E39" i="364" s="1"/>
  <c r="E39" i="102"/>
  <c r="Y39" i="363" s="1"/>
  <c r="D39" i="364" s="1"/>
  <c r="D39" i="102"/>
  <c r="X39" i="363" s="1"/>
  <c r="C39" i="364" s="1"/>
  <c r="C39" i="102"/>
  <c r="W39" i="363" s="1"/>
  <c r="B39" i="364" s="1"/>
  <c r="B39" i="102"/>
  <c r="L38"/>
  <c r="K38"/>
  <c r="J38"/>
  <c r="I38"/>
  <c r="H38"/>
  <c r="F38"/>
  <c r="Z38" i="363" s="1"/>
  <c r="E38" i="364" s="1"/>
  <c r="E38" i="102"/>
  <c r="Y38" i="363" s="1"/>
  <c r="D38" i="364" s="1"/>
  <c r="D38" i="102"/>
  <c r="X38" i="363" s="1"/>
  <c r="C38" i="364" s="1"/>
  <c r="C38" i="102"/>
  <c r="W38" i="363" s="1"/>
  <c r="B38" i="364" s="1"/>
  <c r="B38" i="102"/>
  <c r="L37"/>
  <c r="K37"/>
  <c r="J37"/>
  <c r="I37"/>
  <c r="H37"/>
  <c r="F37"/>
  <c r="Z37" i="363" s="1"/>
  <c r="E37" i="364" s="1"/>
  <c r="E37" i="102"/>
  <c r="Y37" i="363" s="1"/>
  <c r="D37" i="364" s="1"/>
  <c r="D37" i="102"/>
  <c r="X37" i="363" s="1"/>
  <c r="C37" i="364" s="1"/>
  <c r="C37" i="102"/>
  <c r="W37" i="363" s="1"/>
  <c r="B37" i="364" s="1"/>
  <c r="B37" i="102"/>
  <c r="L36"/>
  <c r="K36"/>
  <c r="J36"/>
  <c r="I36"/>
  <c r="H36"/>
  <c r="F36"/>
  <c r="Z36" i="363" s="1"/>
  <c r="E36" i="364" s="1"/>
  <c r="E36" i="102"/>
  <c r="Y36" i="363" s="1"/>
  <c r="D36" i="364" s="1"/>
  <c r="D36" i="102"/>
  <c r="X36" i="363" s="1"/>
  <c r="C36" i="364" s="1"/>
  <c r="C36" i="102"/>
  <c r="W36" i="363" s="1"/>
  <c r="B36" i="364" s="1"/>
  <c r="B36" i="102"/>
  <c r="L35"/>
  <c r="K35"/>
  <c r="J35"/>
  <c r="I35"/>
  <c r="H35"/>
  <c r="F35"/>
  <c r="Z35" i="363" s="1"/>
  <c r="E35" i="364" s="1"/>
  <c r="E35" i="102"/>
  <c r="Y35" i="363" s="1"/>
  <c r="D35" i="364" s="1"/>
  <c r="D35" i="102"/>
  <c r="X35" i="363" s="1"/>
  <c r="C35" i="364" s="1"/>
  <c r="C35" i="102"/>
  <c r="W35" i="363" s="1"/>
  <c r="B35" i="364" s="1"/>
  <c r="B35" i="102"/>
  <c r="L34"/>
  <c r="K34"/>
  <c r="J34"/>
  <c r="I34"/>
  <c r="H34"/>
  <c r="F34"/>
  <c r="Z34" i="363" s="1"/>
  <c r="E34" i="364" s="1"/>
  <c r="E34" i="102"/>
  <c r="Y34" i="363" s="1"/>
  <c r="D34" i="364" s="1"/>
  <c r="D34" i="102"/>
  <c r="X34" i="363" s="1"/>
  <c r="C34" i="364" s="1"/>
  <c r="C34" i="102"/>
  <c r="W34" i="363" s="1"/>
  <c r="B34" i="364" s="1"/>
  <c r="B34" i="102"/>
  <c r="L33"/>
  <c r="K33"/>
  <c r="J33"/>
  <c r="I33"/>
  <c r="H33"/>
  <c r="F33"/>
  <c r="Z33" i="363" s="1"/>
  <c r="E33" i="364" s="1"/>
  <c r="E33" i="102"/>
  <c r="Y33" i="363" s="1"/>
  <c r="D33" i="364" s="1"/>
  <c r="D33" i="102"/>
  <c r="X33" i="363" s="1"/>
  <c r="C33" i="364" s="1"/>
  <c r="C33" i="102"/>
  <c r="W33" i="363" s="1"/>
  <c r="B33" i="364" s="1"/>
  <c r="B33" i="102"/>
  <c r="L32"/>
  <c r="K32"/>
  <c r="J32"/>
  <c r="I32"/>
  <c r="H32"/>
  <c r="F32"/>
  <c r="Z32" i="363" s="1"/>
  <c r="E32" i="364" s="1"/>
  <c r="E32" i="102"/>
  <c r="Y32" i="363" s="1"/>
  <c r="D32" i="364" s="1"/>
  <c r="D32" i="102"/>
  <c r="X32" i="363" s="1"/>
  <c r="C32" i="364" s="1"/>
  <c r="C32" i="102"/>
  <c r="W32" i="363" s="1"/>
  <c r="B32" i="364" s="1"/>
  <c r="B32" i="102"/>
  <c r="L31"/>
  <c r="K31"/>
  <c r="J31"/>
  <c r="I31"/>
  <c r="H31"/>
  <c r="F31"/>
  <c r="Z31" i="363" s="1"/>
  <c r="E31" i="364" s="1"/>
  <c r="E31" i="102"/>
  <c r="Y31" i="363" s="1"/>
  <c r="D31" i="364" s="1"/>
  <c r="D31" i="102"/>
  <c r="X31" i="363" s="1"/>
  <c r="C31" i="364" s="1"/>
  <c r="C31" i="102"/>
  <c r="W31" i="363" s="1"/>
  <c r="B31" i="364" s="1"/>
  <c r="B31" i="102"/>
  <c r="L30"/>
  <c r="K30"/>
  <c r="J30"/>
  <c r="I30"/>
  <c r="H30"/>
  <c r="F30"/>
  <c r="Z30" i="363" s="1"/>
  <c r="E30" i="364" s="1"/>
  <c r="E30" i="102"/>
  <c r="Y30" i="363" s="1"/>
  <c r="D30" i="364" s="1"/>
  <c r="D30" i="102"/>
  <c r="X30" i="363" s="1"/>
  <c r="C30" i="364" s="1"/>
  <c r="C30" i="102"/>
  <c r="W30" i="363" s="1"/>
  <c r="B30" i="364" s="1"/>
  <c r="B30" i="102"/>
  <c r="L29"/>
  <c r="K29"/>
  <c r="J29"/>
  <c r="I29"/>
  <c r="H29"/>
  <c r="F29"/>
  <c r="Z29" i="363" s="1"/>
  <c r="E29" i="364" s="1"/>
  <c r="E29" i="102"/>
  <c r="Y29" i="363" s="1"/>
  <c r="D29" i="364" s="1"/>
  <c r="D29" i="102"/>
  <c r="X29" i="363" s="1"/>
  <c r="C29" i="364" s="1"/>
  <c r="C29" i="102"/>
  <c r="W29" i="363" s="1"/>
  <c r="B29" i="364" s="1"/>
  <c r="B29" i="102"/>
  <c r="L28"/>
  <c r="K28"/>
  <c r="J28"/>
  <c r="I28"/>
  <c r="H28"/>
  <c r="F28"/>
  <c r="Z28" i="363" s="1"/>
  <c r="E28" i="364" s="1"/>
  <c r="E28" i="102"/>
  <c r="Y28" i="363" s="1"/>
  <c r="D28" i="364" s="1"/>
  <c r="D28" i="102"/>
  <c r="X28" i="363" s="1"/>
  <c r="C28" i="364" s="1"/>
  <c r="C28" i="102"/>
  <c r="W28" i="363" s="1"/>
  <c r="B28" i="364" s="1"/>
  <c r="B28" i="102"/>
  <c r="L27"/>
  <c r="K27"/>
  <c r="J27"/>
  <c r="I27"/>
  <c r="H27"/>
  <c r="F27"/>
  <c r="Z27" i="363" s="1"/>
  <c r="E27" i="364" s="1"/>
  <c r="E27" i="102"/>
  <c r="Y27" i="363" s="1"/>
  <c r="D27" i="364" s="1"/>
  <c r="D27" i="102"/>
  <c r="X27" i="363" s="1"/>
  <c r="C27" i="364" s="1"/>
  <c r="C27" i="102"/>
  <c r="W27" i="363" s="1"/>
  <c r="B27" i="364" s="1"/>
  <c r="B27" i="102"/>
  <c r="L26"/>
  <c r="K26"/>
  <c r="J26"/>
  <c r="I26"/>
  <c r="H26"/>
  <c r="F26"/>
  <c r="Z26" i="363" s="1"/>
  <c r="E26" i="364" s="1"/>
  <c r="E26" i="102"/>
  <c r="Y26" i="363" s="1"/>
  <c r="D26" i="364" s="1"/>
  <c r="D26" i="102"/>
  <c r="X26" i="363" s="1"/>
  <c r="C26" i="364" s="1"/>
  <c r="C26" i="102"/>
  <c r="W26" i="363" s="1"/>
  <c r="B26" i="364" s="1"/>
  <c r="B26" i="102"/>
  <c r="L25"/>
  <c r="K25"/>
  <c r="J25"/>
  <c r="I25"/>
  <c r="H25"/>
  <c r="F25"/>
  <c r="Z25" i="363" s="1"/>
  <c r="E25" i="364" s="1"/>
  <c r="E25" i="102"/>
  <c r="Y25" i="363" s="1"/>
  <c r="D25" i="364" s="1"/>
  <c r="D25" i="102"/>
  <c r="X25" i="363" s="1"/>
  <c r="C25" i="364" s="1"/>
  <c r="C25" i="102"/>
  <c r="W25" i="363" s="1"/>
  <c r="B25" i="364" s="1"/>
  <c r="B25" i="102"/>
  <c r="L24"/>
  <c r="K24"/>
  <c r="J24"/>
  <c r="I24"/>
  <c r="H24"/>
  <c r="F24"/>
  <c r="Z24" i="363" s="1"/>
  <c r="E24" i="364" s="1"/>
  <c r="E24" i="102"/>
  <c r="Y24" i="363" s="1"/>
  <c r="D24" i="364" s="1"/>
  <c r="D24" i="102"/>
  <c r="X24" i="363" s="1"/>
  <c r="C24" i="364" s="1"/>
  <c r="C24" i="102"/>
  <c r="W24" i="363" s="1"/>
  <c r="B24" i="364" s="1"/>
  <c r="B24" i="102"/>
  <c r="L23"/>
  <c r="K23"/>
  <c r="J23"/>
  <c r="I23"/>
  <c r="H23"/>
  <c r="F23"/>
  <c r="Z23" i="363" s="1"/>
  <c r="E23" i="364" s="1"/>
  <c r="E23" i="102"/>
  <c r="Y23" i="363" s="1"/>
  <c r="D23" i="364" s="1"/>
  <c r="D23" i="102"/>
  <c r="X23" i="363" s="1"/>
  <c r="C23" i="364" s="1"/>
  <c r="C23" i="102"/>
  <c r="W23" i="363" s="1"/>
  <c r="B23" i="364" s="1"/>
  <c r="B23" i="102"/>
  <c r="L22"/>
  <c r="K22"/>
  <c r="J22"/>
  <c r="I22"/>
  <c r="H22"/>
  <c r="F22"/>
  <c r="Z22" i="363" s="1"/>
  <c r="E22" i="364" s="1"/>
  <c r="E22" i="102"/>
  <c r="Y22" i="363" s="1"/>
  <c r="D22" i="364" s="1"/>
  <c r="D22" i="102"/>
  <c r="X22" i="363" s="1"/>
  <c r="C22" i="364" s="1"/>
  <c r="C22" i="102"/>
  <c r="W22" i="363" s="1"/>
  <c r="B22" i="364" s="1"/>
  <c r="B22" i="102"/>
  <c r="L21"/>
  <c r="K21"/>
  <c r="J21"/>
  <c r="I21"/>
  <c r="H21"/>
  <c r="F21"/>
  <c r="Z21" i="363" s="1"/>
  <c r="E21" i="364" s="1"/>
  <c r="E21" i="102"/>
  <c r="Y21" i="363" s="1"/>
  <c r="D21" i="364" s="1"/>
  <c r="D21" i="102"/>
  <c r="X21" i="363" s="1"/>
  <c r="C21" i="364" s="1"/>
  <c r="C21" i="102"/>
  <c r="W21" i="363" s="1"/>
  <c r="B21" i="364" s="1"/>
  <c r="B21" i="102"/>
  <c r="L20"/>
  <c r="K20"/>
  <c r="J20"/>
  <c r="I20"/>
  <c r="H20"/>
  <c r="F20"/>
  <c r="Z20" i="363" s="1"/>
  <c r="E20" i="364" s="1"/>
  <c r="E20" i="102"/>
  <c r="Y20" i="363" s="1"/>
  <c r="D20" i="364" s="1"/>
  <c r="D20" i="102"/>
  <c r="X20" i="363" s="1"/>
  <c r="C20" i="364" s="1"/>
  <c r="C20" i="102"/>
  <c r="W20" i="363" s="1"/>
  <c r="B20" i="364" s="1"/>
  <c r="B20" i="102"/>
  <c r="L19"/>
  <c r="K19"/>
  <c r="J19"/>
  <c r="I19"/>
  <c r="H19"/>
  <c r="F19"/>
  <c r="Z19" i="363" s="1"/>
  <c r="E19" i="364" s="1"/>
  <c r="E19" i="102"/>
  <c r="Y19" i="363" s="1"/>
  <c r="D19" i="364" s="1"/>
  <c r="D19" i="102"/>
  <c r="X19" i="363" s="1"/>
  <c r="C19" i="364" s="1"/>
  <c r="C19" i="102"/>
  <c r="W19" i="363" s="1"/>
  <c r="B19" i="364" s="1"/>
  <c r="B19" i="102"/>
  <c r="L18"/>
  <c r="K18"/>
  <c r="J18"/>
  <c r="I18"/>
  <c r="H18"/>
  <c r="F18"/>
  <c r="Z18" i="363" s="1"/>
  <c r="E18" i="364" s="1"/>
  <c r="E18" i="102"/>
  <c r="Y18" i="363" s="1"/>
  <c r="D18" i="364" s="1"/>
  <c r="D18" i="102"/>
  <c r="X18" i="363" s="1"/>
  <c r="C18" i="364" s="1"/>
  <c r="C18" i="102"/>
  <c r="W18" i="363" s="1"/>
  <c r="B18" i="364" s="1"/>
  <c r="B18" i="102"/>
  <c r="L17"/>
  <c r="K17"/>
  <c r="J17"/>
  <c r="I17"/>
  <c r="H17"/>
  <c r="F17"/>
  <c r="Z17" i="363" s="1"/>
  <c r="E17" i="364" s="1"/>
  <c r="E17" i="102"/>
  <c r="Y17" i="363" s="1"/>
  <c r="D17" i="364" s="1"/>
  <c r="D17" i="102"/>
  <c r="X17" i="363" s="1"/>
  <c r="C17" i="364" s="1"/>
  <c r="C17" i="102"/>
  <c r="W17" i="363" s="1"/>
  <c r="B17" i="364" s="1"/>
  <c r="B17" i="102"/>
  <c r="L16"/>
  <c r="K16"/>
  <c r="J16"/>
  <c r="I16"/>
  <c r="H16"/>
  <c r="F16"/>
  <c r="Z16" i="363" s="1"/>
  <c r="E16" i="364" s="1"/>
  <c r="E16" i="102"/>
  <c r="Y16" i="363" s="1"/>
  <c r="D16" i="364" s="1"/>
  <c r="D16" i="102"/>
  <c r="X16" i="363" s="1"/>
  <c r="C16" i="364" s="1"/>
  <c r="C16" i="102"/>
  <c r="W16" i="363" s="1"/>
  <c r="B16" i="364" s="1"/>
  <c r="B16" i="102"/>
  <c r="L15"/>
  <c r="K15"/>
  <c r="J15"/>
  <c r="I15"/>
  <c r="H15"/>
  <c r="F15"/>
  <c r="Z15" i="363" s="1"/>
  <c r="E15" i="364" s="1"/>
  <c r="E15" i="102"/>
  <c r="Y15" i="363" s="1"/>
  <c r="D15" i="364" s="1"/>
  <c r="D15" i="102"/>
  <c r="X15" i="363" s="1"/>
  <c r="C15" i="364" s="1"/>
  <c r="C15" i="102"/>
  <c r="W15" i="363" s="1"/>
  <c r="B15" i="364" s="1"/>
  <c r="B15" i="102"/>
  <c r="L14"/>
  <c r="K14"/>
  <c r="J14"/>
  <c r="I14"/>
  <c r="H14"/>
  <c r="F14"/>
  <c r="Z14" i="363" s="1"/>
  <c r="E14" i="364" s="1"/>
  <c r="E14" i="102"/>
  <c r="Y14" i="363" s="1"/>
  <c r="D14" i="364" s="1"/>
  <c r="D14" i="102"/>
  <c r="X14" i="363" s="1"/>
  <c r="C14" i="364" s="1"/>
  <c r="C14" i="102"/>
  <c r="W14" i="363" s="1"/>
  <c r="B14" i="364" s="1"/>
  <c r="B14" i="102"/>
  <c r="L13"/>
  <c r="K13"/>
  <c r="J13"/>
  <c r="I13"/>
  <c r="H13"/>
  <c r="F13"/>
  <c r="Z13" i="363" s="1"/>
  <c r="E13" i="364" s="1"/>
  <c r="E13" i="102"/>
  <c r="Y13" i="363" s="1"/>
  <c r="D13" i="364" s="1"/>
  <c r="D13" i="102"/>
  <c r="X13" i="363" s="1"/>
  <c r="C13" i="364" s="1"/>
  <c r="C13" i="102"/>
  <c r="W13" i="363" s="1"/>
  <c r="B13" i="364" s="1"/>
  <c r="B13" i="102"/>
  <c r="L12"/>
  <c r="K12"/>
  <c r="J12"/>
  <c r="I12"/>
  <c r="H12"/>
  <c r="F12"/>
  <c r="Z12" i="363" s="1"/>
  <c r="E12" i="364" s="1"/>
  <c r="E12" i="102"/>
  <c r="Y12" i="363" s="1"/>
  <c r="D12" i="364" s="1"/>
  <c r="D12" i="102"/>
  <c r="X12" i="363" s="1"/>
  <c r="C12" i="364" s="1"/>
  <c r="C12" i="102"/>
  <c r="W12" i="363" s="1"/>
  <c r="B12" i="364" s="1"/>
  <c r="B12" i="102"/>
  <c r="L11"/>
  <c r="K11"/>
  <c r="J11"/>
  <c r="I11"/>
  <c r="H11"/>
  <c r="F11"/>
  <c r="Z11" i="363" s="1"/>
  <c r="E11" i="364" s="1"/>
  <c r="E11" i="102"/>
  <c r="Y11" i="363" s="1"/>
  <c r="D11" i="364" s="1"/>
  <c r="D11" i="102"/>
  <c r="X11" i="363" s="1"/>
  <c r="C11" i="364" s="1"/>
  <c r="C11" i="102"/>
  <c r="W11" i="363" s="1"/>
  <c r="B11" i="364" s="1"/>
  <c r="B11" i="102"/>
  <c r="L10"/>
  <c r="K10"/>
  <c r="J10"/>
  <c r="I10"/>
  <c r="H10"/>
  <c r="F10"/>
  <c r="Z10" i="363" s="1"/>
  <c r="E10" i="364" s="1"/>
  <c r="E10" i="102"/>
  <c r="Y10" i="363" s="1"/>
  <c r="D10" i="364" s="1"/>
  <c r="D10" i="102"/>
  <c r="X10" i="363" s="1"/>
  <c r="C10" i="364" s="1"/>
  <c r="C10" i="102"/>
  <c r="W10" i="363" s="1"/>
  <c r="B10" i="364" s="1"/>
  <c r="B10" i="102"/>
  <c r="L9"/>
  <c r="K9"/>
  <c r="J9"/>
  <c r="I9"/>
  <c r="H9"/>
  <c r="F9"/>
  <c r="Z9" i="363" s="1"/>
  <c r="E9" i="364" s="1"/>
  <c r="E9" i="102"/>
  <c r="Y9" i="363" s="1"/>
  <c r="D9" i="364" s="1"/>
  <c r="D9" i="102"/>
  <c r="X9" i="363" s="1"/>
  <c r="C9" i="364" s="1"/>
  <c r="C9" i="102"/>
  <c r="W9" i="363" s="1"/>
  <c r="B9" i="364" s="1"/>
  <c r="B9" i="102"/>
  <c r="L8"/>
  <c r="K8"/>
  <c r="J8"/>
  <c r="I8"/>
  <c r="H8"/>
  <c r="F8"/>
  <c r="Z8" i="363" s="1"/>
  <c r="E8" i="364" s="1"/>
  <c r="E8" i="102"/>
  <c r="Y8" i="363" s="1"/>
  <c r="D8" i="364" s="1"/>
  <c r="D8" i="102"/>
  <c r="X8" i="363" s="1"/>
  <c r="C8" i="364" s="1"/>
  <c r="C8" i="102"/>
  <c r="W8" i="363" s="1"/>
  <c r="B8" i="364" s="1"/>
  <c r="B8" i="102"/>
  <c r="L7"/>
  <c r="K7"/>
  <c r="J7"/>
  <c r="I7"/>
  <c r="H7"/>
  <c r="F7"/>
  <c r="Z7" i="363" s="1"/>
  <c r="E7" i="364" s="1"/>
  <c r="E7" i="102"/>
  <c r="Y7" i="363" s="1"/>
  <c r="D7" i="364" s="1"/>
  <c r="D7" i="102"/>
  <c r="X7" i="363" s="1"/>
  <c r="C7" i="364" s="1"/>
  <c r="C7" i="102"/>
  <c r="W7" i="363" s="1"/>
  <c r="B7" i="364" s="1"/>
  <c r="B7" i="102"/>
  <c r="L6"/>
  <c r="K6"/>
  <c r="J6"/>
  <c r="I6"/>
  <c r="H6"/>
  <c r="F6"/>
  <c r="Z6" i="363" s="1"/>
  <c r="E6" i="364" s="1"/>
  <c r="E6" i="102"/>
  <c r="Y6" i="363" s="1"/>
  <c r="D6" i="364" s="1"/>
  <c r="D6" i="102"/>
  <c r="X6" i="363" s="1"/>
  <c r="C6" i="364" s="1"/>
  <c r="C6" i="102"/>
  <c r="W6" i="363" s="1"/>
  <c r="B6" i="364" s="1"/>
  <c r="B6" i="102"/>
  <c r="A6"/>
  <c r="L5"/>
  <c r="K5"/>
  <c r="J5"/>
  <c r="I5"/>
  <c r="H5"/>
  <c r="F5"/>
  <c r="Z5" i="363" s="1"/>
  <c r="E5" i="364" s="1"/>
  <c r="E5" i="102"/>
  <c r="Y5" i="363" s="1"/>
  <c r="D5" i="364" s="1"/>
  <c r="D5" i="102"/>
  <c r="X5" i="363" s="1"/>
  <c r="C5" i="364" s="1"/>
  <c r="C5" i="102"/>
  <c r="W5" i="363" s="1"/>
  <c r="B5" i="364" s="1"/>
  <c r="B5" i="102"/>
  <c r="F50" i="101"/>
  <c r="D50"/>
  <c r="F49"/>
  <c r="D49"/>
  <c r="F48"/>
  <c r="D48"/>
  <c r="F47"/>
  <c r="D47"/>
  <c r="F46"/>
  <c r="D46"/>
  <c r="F45"/>
  <c r="D45"/>
  <c r="E45" s="1"/>
  <c r="F44"/>
  <c r="D44"/>
  <c r="E44" s="1"/>
  <c r="F43"/>
  <c r="D43"/>
  <c r="F42"/>
  <c r="D42"/>
  <c r="F41"/>
  <c r="D41"/>
  <c r="F40"/>
  <c r="D40"/>
  <c r="F39"/>
  <c r="D39"/>
  <c r="F38"/>
  <c r="D38"/>
  <c r="F37"/>
  <c r="D37"/>
  <c r="F36"/>
  <c r="D36"/>
  <c r="E36" s="1"/>
  <c r="F35"/>
  <c r="D35"/>
  <c r="F34"/>
  <c r="D34"/>
  <c r="E34" s="1"/>
  <c r="F33"/>
  <c r="D33"/>
  <c r="E33" s="1"/>
  <c r="F32"/>
  <c r="D32"/>
  <c r="E32" s="1"/>
  <c r="F31"/>
  <c r="D31"/>
  <c r="F30"/>
  <c r="D30"/>
  <c r="E30" s="1"/>
  <c r="F29"/>
  <c r="D29"/>
  <c r="E29" s="1"/>
  <c r="F28"/>
  <c r="D28"/>
  <c r="E28" s="1"/>
  <c r="F27"/>
  <c r="D27"/>
  <c r="F26"/>
  <c r="D26"/>
  <c r="F25"/>
  <c r="D25"/>
  <c r="F24"/>
  <c r="D24"/>
  <c r="F23"/>
  <c r="D23"/>
  <c r="F22"/>
  <c r="D22"/>
  <c r="F21"/>
  <c r="D21"/>
  <c r="F20"/>
  <c r="D20"/>
  <c r="F19"/>
  <c r="D19"/>
  <c r="F18"/>
  <c r="D18"/>
  <c r="F17"/>
  <c r="D17"/>
  <c r="F16"/>
  <c r="D16"/>
  <c r="F15"/>
  <c r="D15"/>
  <c r="F14"/>
  <c r="D14"/>
  <c r="F13"/>
  <c r="D13"/>
  <c r="F12"/>
  <c r="D12"/>
  <c r="F11"/>
  <c r="D11"/>
  <c r="F10"/>
  <c r="D10"/>
  <c r="F9"/>
  <c r="D9"/>
  <c r="F8"/>
  <c r="D8"/>
  <c r="F7"/>
  <c r="D7"/>
  <c r="F6"/>
  <c r="D6"/>
  <c r="F5"/>
  <c r="D5"/>
  <c r="A5"/>
  <c r="F4"/>
  <c r="D4"/>
  <c r="N51" i="100"/>
  <c r="M51"/>
  <c r="L51"/>
  <c r="K51"/>
  <c r="J51"/>
  <c r="I51"/>
  <c r="H51"/>
  <c r="G51"/>
  <c r="F51"/>
  <c r="E51"/>
  <c r="D51"/>
  <c r="C51"/>
  <c r="B51"/>
  <c r="N50"/>
  <c r="M50"/>
  <c r="L50"/>
  <c r="K50"/>
  <c r="J50"/>
  <c r="I50"/>
  <c r="H50"/>
  <c r="G50"/>
  <c r="F50"/>
  <c r="AG50" i="363" s="1"/>
  <c r="L50" i="364" s="1"/>
  <c r="E50" i="100"/>
  <c r="D50"/>
  <c r="C50"/>
  <c r="B50"/>
  <c r="N49"/>
  <c r="M49"/>
  <c r="L49"/>
  <c r="K49"/>
  <c r="J49"/>
  <c r="I49"/>
  <c r="H49"/>
  <c r="G49"/>
  <c r="F49"/>
  <c r="E49"/>
  <c r="D49"/>
  <c r="C49"/>
  <c r="B49"/>
  <c r="N48"/>
  <c r="M48"/>
  <c r="L48"/>
  <c r="K48"/>
  <c r="J48"/>
  <c r="I48"/>
  <c r="H48"/>
  <c r="G48"/>
  <c r="F48"/>
  <c r="AG48" i="363" s="1"/>
  <c r="L48" i="364" s="1"/>
  <c r="E48" i="100"/>
  <c r="D48"/>
  <c r="C48"/>
  <c r="B48"/>
  <c r="N47"/>
  <c r="M47"/>
  <c r="L47"/>
  <c r="K47"/>
  <c r="J47"/>
  <c r="I47"/>
  <c r="H47"/>
  <c r="G47"/>
  <c r="F47"/>
  <c r="E47"/>
  <c r="D47"/>
  <c r="C47"/>
  <c r="B47"/>
  <c r="N46"/>
  <c r="M46"/>
  <c r="L46"/>
  <c r="K46"/>
  <c r="J46"/>
  <c r="I46"/>
  <c r="H46"/>
  <c r="G46"/>
  <c r="F46"/>
  <c r="AG46" i="363" s="1"/>
  <c r="L46" i="364" s="1"/>
  <c r="E46" i="100"/>
  <c r="D46"/>
  <c r="C46"/>
  <c r="B46"/>
  <c r="N45"/>
  <c r="M45"/>
  <c r="L45"/>
  <c r="K45"/>
  <c r="J45"/>
  <c r="I45"/>
  <c r="H45"/>
  <c r="G45"/>
  <c r="F45"/>
  <c r="AG45" i="363" s="1"/>
  <c r="L45" i="364" s="1"/>
  <c r="E45" i="100"/>
  <c r="D45"/>
  <c r="C45"/>
  <c r="B45"/>
  <c r="N44"/>
  <c r="M44"/>
  <c r="L44"/>
  <c r="K44"/>
  <c r="J44"/>
  <c r="I44"/>
  <c r="H44"/>
  <c r="G44"/>
  <c r="F44"/>
  <c r="AG44" i="363" s="1"/>
  <c r="L44" i="364" s="1"/>
  <c r="E44" i="100"/>
  <c r="D44"/>
  <c r="C44"/>
  <c r="B44"/>
  <c r="N43"/>
  <c r="M43"/>
  <c r="L43"/>
  <c r="K43"/>
  <c r="J43"/>
  <c r="I43"/>
  <c r="H43"/>
  <c r="G43"/>
  <c r="F43"/>
  <c r="AG43" i="363" s="1"/>
  <c r="L43" i="364" s="1"/>
  <c r="E43" i="100"/>
  <c r="D43"/>
  <c r="C43"/>
  <c r="B43"/>
  <c r="N42"/>
  <c r="M42"/>
  <c r="L42"/>
  <c r="K42"/>
  <c r="J42"/>
  <c r="I42"/>
  <c r="H42"/>
  <c r="G42"/>
  <c r="F42"/>
  <c r="AG42" i="363" s="1"/>
  <c r="L42" i="364" s="1"/>
  <c r="E42" i="100"/>
  <c r="D42"/>
  <c r="C42"/>
  <c r="B42"/>
  <c r="N41"/>
  <c r="M41"/>
  <c r="L41"/>
  <c r="K41"/>
  <c r="J41"/>
  <c r="I41"/>
  <c r="H41"/>
  <c r="G41"/>
  <c r="F41"/>
  <c r="AG41" i="363" s="1"/>
  <c r="L41" i="364" s="1"/>
  <c r="E41" i="100"/>
  <c r="D41"/>
  <c r="C41"/>
  <c r="B41"/>
  <c r="N40"/>
  <c r="M40"/>
  <c r="L40"/>
  <c r="K40"/>
  <c r="J40"/>
  <c r="I40"/>
  <c r="H40"/>
  <c r="G40"/>
  <c r="F40"/>
  <c r="AG40" i="363" s="1"/>
  <c r="L40" i="364" s="1"/>
  <c r="E40" i="100"/>
  <c r="D40"/>
  <c r="C40"/>
  <c r="B40"/>
  <c r="N39"/>
  <c r="M39"/>
  <c r="L39"/>
  <c r="K39"/>
  <c r="J39"/>
  <c r="I39"/>
  <c r="H39"/>
  <c r="G39"/>
  <c r="F39"/>
  <c r="AG39" i="363" s="1"/>
  <c r="L39" i="364" s="1"/>
  <c r="E39" i="100"/>
  <c r="D39"/>
  <c r="C39"/>
  <c r="B39"/>
  <c r="N38"/>
  <c r="M38"/>
  <c r="L38"/>
  <c r="K38"/>
  <c r="J38"/>
  <c r="I38"/>
  <c r="H38"/>
  <c r="G38"/>
  <c r="F38"/>
  <c r="AG38" i="363" s="1"/>
  <c r="L38" i="364" s="1"/>
  <c r="E38" i="100"/>
  <c r="D38"/>
  <c r="C38"/>
  <c r="B38"/>
  <c r="N37"/>
  <c r="M37"/>
  <c r="L37"/>
  <c r="K37"/>
  <c r="J37"/>
  <c r="I37"/>
  <c r="H37"/>
  <c r="G37"/>
  <c r="F37"/>
  <c r="AG37" i="363" s="1"/>
  <c r="L37" i="364" s="1"/>
  <c r="E37" i="100"/>
  <c r="D37"/>
  <c r="C37"/>
  <c r="B37"/>
  <c r="N36"/>
  <c r="M36"/>
  <c r="L36"/>
  <c r="K36"/>
  <c r="J36"/>
  <c r="I36"/>
  <c r="H36"/>
  <c r="G36"/>
  <c r="F36"/>
  <c r="AG36" i="363" s="1"/>
  <c r="L36" i="364" s="1"/>
  <c r="E36" i="100"/>
  <c r="D36"/>
  <c r="C36"/>
  <c r="B36"/>
  <c r="N35"/>
  <c r="M35"/>
  <c r="L35"/>
  <c r="K35"/>
  <c r="J35"/>
  <c r="I35"/>
  <c r="H35"/>
  <c r="G35"/>
  <c r="F35"/>
  <c r="AG35" i="363" s="1"/>
  <c r="L35" i="364" s="1"/>
  <c r="E35" i="100"/>
  <c r="D35"/>
  <c r="C35"/>
  <c r="B35"/>
  <c r="N34"/>
  <c r="M34"/>
  <c r="L34"/>
  <c r="K34"/>
  <c r="J34"/>
  <c r="I34"/>
  <c r="H34"/>
  <c r="G34"/>
  <c r="F34"/>
  <c r="AG34" i="363" s="1"/>
  <c r="L34" i="364" s="1"/>
  <c r="E34" i="100"/>
  <c r="D34"/>
  <c r="C34"/>
  <c r="B34"/>
  <c r="N33"/>
  <c r="M33"/>
  <c r="L33"/>
  <c r="K33"/>
  <c r="J33"/>
  <c r="I33"/>
  <c r="H33"/>
  <c r="G33"/>
  <c r="F33"/>
  <c r="AG33" i="363" s="1"/>
  <c r="L33" i="364" s="1"/>
  <c r="E33" i="100"/>
  <c r="D33"/>
  <c r="C33"/>
  <c r="B33"/>
  <c r="N32"/>
  <c r="M32"/>
  <c r="L32"/>
  <c r="K32"/>
  <c r="J32"/>
  <c r="I32"/>
  <c r="H32"/>
  <c r="G32"/>
  <c r="F32"/>
  <c r="AG32" i="363" s="1"/>
  <c r="L32" i="364" s="1"/>
  <c r="E32" i="100"/>
  <c r="D32"/>
  <c r="C32"/>
  <c r="B32"/>
  <c r="N31"/>
  <c r="M31"/>
  <c r="L31"/>
  <c r="K31"/>
  <c r="J31"/>
  <c r="I31"/>
  <c r="H31"/>
  <c r="G31"/>
  <c r="F31"/>
  <c r="AG31" i="363" s="1"/>
  <c r="L31" i="364" s="1"/>
  <c r="E31" i="100"/>
  <c r="D31"/>
  <c r="C31"/>
  <c r="B31"/>
  <c r="N30"/>
  <c r="M30"/>
  <c r="L30"/>
  <c r="K30"/>
  <c r="J30"/>
  <c r="I30"/>
  <c r="H30"/>
  <c r="G30"/>
  <c r="F30"/>
  <c r="AG30" i="363" s="1"/>
  <c r="L30" i="364" s="1"/>
  <c r="E30" i="100"/>
  <c r="D30"/>
  <c r="C30"/>
  <c r="B30"/>
  <c r="N29"/>
  <c r="M29"/>
  <c r="L29"/>
  <c r="K29"/>
  <c r="J29"/>
  <c r="I29"/>
  <c r="H29"/>
  <c r="G29"/>
  <c r="F29"/>
  <c r="AG29" i="363" s="1"/>
  <c r="L29" i="364" s="1"/>
  <c r="E29" i="100"/>
  <c r="D29"/>
  <c r="C29"/>
  <c r="B29"/>
  <c r="N28"/>
  <c r="M28"/>
  <c r="L28"/>
  <c r="K28"/>
  <c r="J28"/>
  <c r="I28"/>
  <c r="H28"/>
  <c r="G28"/>
  <c r="F28"/>
  <c r="AG28" i="363" s="1"/>
  <c r="L28" i="364" s="1"/>
  <c r="E28" i="100"/>
  <c r="D28"/>
  <c r="C28"/>
  <c r="B28"/>
  <c r="N27"/>
  <c r="M27"/>
  <c r="L27"/>
  <c r="K27"/>
  <c r="J27"/>
  <c r="I27"/>
  <c r="H27"/>
  <c r="G27"/>
  <c r="F27"/>
  <c r="AG27" i="363" s="1"/>
  <c r="L27" i="364" s="1"/>
  <c r="E27" i="100"/>
  <c r="D27"/>
  <c r="C27"/>
  <c r="B27"/>
  <c r="N26"/>
  <c r="M26"/>
  <c r="L26"/>
  <c r="K26"/>
  <c r="J26"/>
  <c r="I26"/>
  <c r="H26"/>
  <c r="G26"/>
  <c r="F26"/>
  <c r="AG26" i="363" s="1"/>
  <c r="L26" i="364" s="1"/>
  <c r="E26" i="100"/>
  <c r="D26"/>
  <c r="C26"/>
  <c r="B26"/>
  <c r="N25"/>
  <c r="M25"/>
  <c r="L25"/>
  <c r="K25"/>
  <c r="J25"/>
  <c r="I25"/>
  <c r="H25"/>
  <c r="G25"/>
  <c r="F25"/>
  <c r="AG25" i="363" s="1"/>
  <c r="L25" i="364" s="1"/>
  <c r="E25" i="100"/>
  <c r="D25"/>
  <c r="C25"/>
  <c r="B25"/>
  <c r="N24"/>
  <c r="M24"/>
  <c r="L24"/>
  <c r="K24"/>
  <c r="J24"/>
  <c r="I24"/>
  <c r="H24"/>
  <c r="G24"/>
  <c r="F24"/>
  <c r="AG24" i="363" s="1"/>
  <c r="L24" i="364" s="1"/>
  <c r="E24" i="100"/>
  <c r="D24"/>
  <c r="C24"/>
  <c r="B24"/>
  <c r="N23"/>
  <c r="M23"/>
  <c r="L23"/>
  <c r="K23"/>
  <c r="J23"/>
  <c r="I23"/>
  <c r="H23"/>
  <c r="G23"/>
  <c r="F23"/>
  <c r="AG23" i="363" s="1"/>
  <c r="L23" i="364" s="1"/>
  <c r="E23" i="100"/>
  <c r="D23"/>
  <c r="C23"/>
  <c r="B23"/>
  <c r="N22"/>
  <c r="M22"/>
  <c r="L22"/>
  <c r="K22"/>
  <c r="J22"/>
  <c r="I22"/>
  <c r="H22"/>
  <c r="G22"/>
  <c r="F22"/>
  <c r="AG22" i="363" s="1"/>
  <c r="L22" i="364" s="1"/>
  <c r="E22" i="100"/>
  <c r="D22"/>
  <c r="C22"/>
  <c r="B22"/>
  <c r="N21"/>
  <c r="M21"/>
  <c r="L21"/>
  <c r="K21"/>
  <c r="J21"/>
  <c r="I21"/>
  <c r="H21"/>
  <c r="G21"/>
  <c r="F21"/>
  <c r="AG21" i="363" s="1"/>
  <c r="L21" i="364" s="1"/>
  <c r="E21" i="100"/>
  <c r="D21"/>
  <c r="C21"/>
  <c r="B21"/>
  <c r="N20"/>
  <c r="M20"/>
  <c r="L20"/>
  <c r="K20"/>
  <c r="J20"/>
  <c r="I20"/>
  <c r="H20"/>
  <c r="G20"/>
  <c r="F20"/>
  <c r="AG20" i="363" s="1"/>
  <c r="L20" i="364" s="1"/>
  <c r="E20" i="100"/>
  <c r="D20"/>
  <c r="C20"/>
  <c r="B20"/>
  <c r="N19"/>
  <c r="M19"/>
  <c r="L19"/>
  <c r="K19"/>
  <c r="J19"/>
  <c r="I19"/>
  <c r="H19"/>
  <c r="G19"/>
  <c r="F19"/>
  <c r="AG19" i="363" s="1"/>
  <c r="L19" i="364" s="1"/>
  <c r="E19" i="100"/>
  <c r="D19"/>
  <c r="C19"/>
  <c r="B19"/>
  <c r="N18"/>
  <c r="M18"/>
  <c r="L18"/>
  <c r="K18"/>
  <c r="J18"/>
  <c r="I18"/>
  <c r="H18"/>
  <c r="G18"/>
  <c r="F18"/>
  <c r="AG18" i="363" s="1"/>
  <c r="L18" i="364" s="1"/>
  <c r="E18" i="100"/>
  <c r="D18"/>
  <c r="C18"/>
  <c r="B18"/>
  <c r="N17"/>
  <c r="M17"/>
  <c r="L17"/>
  <c r="K17"/>
  <c r="J17"/>
  <c r="I17"/>
  <c r="H17"/>
  <c r="G17"/>
  <c r="F17"/>
  <c r="AG17" i="363" s="1"/>
  <c r="L17" i="364" s="1"/>
  <c r="E17" i="100"/>
  <c r="D17"/>
  <c r="C17"/>
  <c r="B17"/>
  <c r="N16"/>
  <c r="M16"/>
  <c r="L16"/>
  <c r="K16"/>
  <c r="J16"/>
  <c r="I16"/>
  <c r="H16"/>
  <c r="G16"/>
  <c r="F16"/>
  <c r="AG16" i="363" s="1"/>
  <c r="L16" i="364" s="1"/>
  <c r="E16" i="100"/>
  <c r="D16"/>
  <c r="C16"/>
  <c r="B16"/>
  <c r="N15"/>
  <c r="M15"/>
  <c r="L15"/>
  <c r="K15"/>
  <c r="J15"/>
  <c r="I15"/>
  <c r="H15"/>
  <c r="G15"/>
  <c r="F15"/>
  <c r="AG15" i="363" s="1"/>
  <c r="L15" i="364" s="1"/>
  <c r="E15" i="100"/>
  <c r="D15"/>
  <c r="C15"/>
  <c r="B15"/>
  <c r="N14"/>
  <c r="M14"/>
  <c r="L14"/>
  <c r="K14"/>
  <c r="J14"/>
  <c r="I14"/>
  <c r="H14"/>
  <c r="G14"/>
  <c r="F14"/>
  <c r="AG14" i="363" s="1"/>
  <c r="L14" i="364" s="1"/>
  <c r="E14" i="100"/>
  <c r="D14"/>
  <c r="C14"/>
  <c r="B14"/>
  <c r="N13"/>
  <c r="M13"/>
  <c r="L13"/>
  <c r="K13"/>
  <c r="J13"/>
  <c r="I13"/>
  <c r="H13"/>
  <c r="G13"/>
  <c r="F13"/>
  <c r="AG13" i="363" s="1"/>
  <c r="L13" i="364" s="1"/>
  <c r="E13" i="100"/>
  <c r="D13"/>
  <c r="C13"/>
  <c r="B13"/>
  <c r="N12"/>
  <c r="M12"/>
  <c r="L12"/>
  <c r="K12"/>
  <c r="J12"/>
  <c r="I12"/>
  <c r="H12"/>
  <c r="G12"/>
  <c r="F12"/>
  <c r="AG12" i="363" s="1"/>
  <c r="L12" i="364" s="1"/>
  <c r="E12" i="100"/>
  <c r="D12"/>
  <c r="C12"/>
  <c r="B12"/>
  <c r="N11"/>
  <c r="M11"/>
  <c r="L11"/>
  <c r="K11"/>
  <c r="J11"/>
  <c r="I11"/>
  <c r="H11"/>
  <c r="G11"/>
  <c r="F11"/>
  <c r="AG11" i="363" s="1"/>
  <c r="L11" i="364" s="1"/>
  <c r="E11" i="100"/>
  <c r="D11"/>
  <c r="C11"/>
  <c r="B11"/>
  <c r="N10"/>
  <c r="M10"/>
  <c r="L10"/>
  <c r="K10"/>
  <c r="J10"/>
  <c r="I10"/>
  <c r="H10"/>
  <c r="G10"/>
  <c r="F10"/>
  <c r="AG10" i="363" s="1"/>
  <c r="L10" i="364" s="1"/>
  <c r="E10" i="100"/>
  <c r="D10"/>
  <c r="C10"/>
  <c r="B10"/>
  <c r="N9"/>
  <c r="M9"/>
  <c r="L9"/>
  <c r="K9"/>
  <c r="J9"/>
  <c r="I9"/>
  <c r="H9"/>
  <c r="G9"/>
  <c r="F9"/>
  <c r="AG9" i="363" s="1"/>
  <c r="L9" i="364" s="1"/>
  <c r="E9" i="100"/>
  <c r="D9"/>
  <c r="C9"/>
  <c r="B9"/>
  <c r="N8"/>
  <c r="M8"/>
  <c r="L8"/>
  <c r="K8"/>
  <c r="J8"/>
  <c r="I8"/>
  <c r="H8"/>
  <c r="G8"/>
  <c r="F8"/>
  <c r="AG8" i="363" s="1"/>
  <c r="L8" i="364" s="1"/>
  <c r="E8" i="100"/>
  <c r="D8"/>
  <c r="C8"/>
  <c r="B8"/>
  <c r="N7"/>
  <c r="M7"/>
  <c r="L7"/>
  <c r="K7"/>
  <c r="J7"/>
  <c r="I7"/>
  <c r="H7"/>
  <c r="G7"/>
  <c r="F7"/>
  <c r="AG7" i="363" s="1"/>
  <c r="L7" i="364" s="1"/>
  <c r="E7" i="100"/>
  <c r="D7"/>
  <c r="C7"/>
  <c r="B7"/>
  <c r="N6"/>
  <c r="M6"/>
  <c r="L6"/>
  <c r="K6"/>
  <c r="J6"/>
  <c r="I6"/>
  <c r="H6"/>
  <c r="G6"/>
  <c r="F6"/>
  <c r="AG6" i="363" s="1"/>
  <c r="L6" i="364" s="1"/>
  <c r="E6" i="100"/>
  <c r="D6"/>
  <c r="C6"/>
  <c r="B6"/>
  <c r="A6"/>
  <c r="N5"/>
  <c r="M5"/>
  <c r="L5"/>
  <c r="K5"/>
  <c r="J5"/>
  <c r="I5"/>
  <c r="H5"/>
  <c r="G5"/>
  <c r="F5"/>
  <c r="E5"/>
  <c r="D5"/>
  <c r="C5"/>
  <c r="B5"/>
  <c r="F52" i="99"/>
  <c r="E52"/>
  <c r="D52"/>
  <c r="C52"/>
  <c r="B52"/>
  <c r="F51"/>
  <c r="E51"/>
  <c r="D51"/>
  <c r="C51"/>
  <c r="B51"/>
  <c r="F50"/>
  <c r="E50"/>
  <c r="D50"/>
  <c r="C50"/>
  <c r="B50"/>
  <c r="I49"/>
  <c r="H49"/>
  <c r="G49"/>
  <c r="F49"/>
  <c r="E49"/>
  <c r="D49"/>
  <c r="C49"/>
  <c r="B49"/>
  <c r="I48"/>
  <c r="H48"/>
  <c r="G48"/>
  <c r="F48"/>
  <c r="E48"/>
  <c r="D48"/>
  <c r="C48"/>
  <c r="B48"/>
  <c r="I47"/>
  <c r="H47"/>
  <c r="G47"/>
  <c r="F47"/>
  <c r="E47"/>
  <c r="D47"/>
  <c r="C47"/>
  <c r="B47"/>
  <c r="I46"/>
  <c r="H46"/>
  <c r="G46"/>
  <c r="F46"/>
  <c r="E46"/>
  <c r="D46"/>
  <c r="C46"/>
  <c r="B46"/>
  <c r="I45"/>
  <c r="H45"/>
  <c r="G45"/>
  <c r="F45"/>
  <c r="E45"/>
  <c r="D45"/>
  <c r="C45"/>
  <c r="B45"/>
  <c r="I44"/>
  <c r="H44"/>
  <c r="G44"/>
  <c r="F44"/>
  <c r="E44"/>
  <c r="D44"/>
  <c r="C44"/>
  <c r="B44"/>
  <c r="I43"/>
  <c r="H43"/>
  <c r="G43"/>
  <c r="F43"/>
  <c r="E43"/>
  <c r="D43"/>
  <c r="C43"/>
  <c r="B43"/>
  <c r="I42"/>
  <c r="H42"/>
  <c r="G42"/>
  <c r="F42"/>
  <c r="E42"/>
  <c r="D42"/>
  <c r="C42"/>
  <c r="B42"/>
  <c r="I41"/>
  <c r="H41"/>
  <c r="G41"/>
  <c r="F41"/>
  <c r="E41"/>
  <c r="D41"/>
  <c r="C41"/>
  <c r="B41"/>
  <c r="I40"/>
  <c r="H40"/>
  <c r="G40"/>
  <c r="F40"/>
  <c r="E40"/>
  <c r="D40"/>
  <c r="C40"/>
  <c r="B40"/>
  <c r="I39"/>
  <c r="H39"/>
  <c r="G39"/>
  <c r="F39"/>
  <c r="E39"/>
  <c r="D39"/>
  <c r="C39"/>
  <c r="B39"/>
  <c r="I38"/>
  <c r="H38"/>
  <c r="G38"/>
  <c r="F38"/>
  <c r="E38"/>
  <c r="D38"/>
  <c r="C38"/>
  <c r="B38"/>
  <c r="I37"/>
  <c r="H37"/>
  <c r="G37"/>
  <c r="F37"/>
  <c r="E37"/>
  <c r="D37"/>
  <c r="C37"/>
  <c r="B37"/>
  <c r="I36"/>
  <c r="H36"/>
  <c r="G36"/>
  <c r="F36"/>
  <c r="E36"/>
  <c r="D36"/>
  <c r="C36"/>
  <c r="B36"/>
  <c r="I35"/>
  <c r="H35"/>
  <c r="G35"/>
  <c r="F35"/>
  <c r="E35"/>
  <c r="D35"/>
  <c r="C35"/>
  <c r="B35"/>
  <c r="I34"/>
  <c r="H34"/>
  <c r="G34"/>
  <c r="F34"/>
  <c r="E34"/>
  <c r="D34"/>
  <c r="C34"/>
  <c r="B34"/>
  <c r="I33"/>
  <c r="H33"/>
  <c r="G33"/>
  <c r="F33"/>
  <c r="E33"/>
  <c r="D33"/>
  <c r="C33"/>
  <c r="B33"/>
  <c r="I32"/>
  <c r="H32"/>
  <c r="G32"/>
  <c r="F32"/>
  <c r="E32"/>
  <c r="D32"/>
  <c r="C32"/>
  <c r="B32"/>
  <c r="I31"/>
  <c r="H31"/>
  <c r="G31"/>
  <c r="F31"/>
  <c r="E31"/>
  <c r="D31"/>
  <c r="C31"/>
  <c r="B31"/>
  <c r="I30"/>
  <c r="H30"/>
  <c r="G30"/>
  <c r="F30"/>
  <c r="E30"/>
  <c r="D30"/>
  <c r="C30"/>
  <c r="B30"/>
  <c r="I29"/>
  <c r="H29"/>
  <c r="G29"/>
  <c r="F29"/>
  <c r="E29"/>
  <c r="D29"/>
  <c r="C29"/>
  <c r="B29"/>
  <c r="I28"/>
  <c r="H28"/>
  <c r="G28"/>
  <c r="F28"/>
  <c r="E28"/>
  <c r="D28"/>
  <c r="C28"/>
  <c r="B28"/>
  <c r="I27"/>
  <c r="H27"/>
  <c r="G27"/>
  <c r="F27"/>
  <c r="E27"/>
  <c r="D27"/>
  <c r="C27"/>
  <c r="B27"/>
  <c r="I26"/>
  <c r="H26"/>
  <c r="G26"/>
  <c r="F26"/>
  <c r="E26"/>
  <c r="D26"/>
  <c r="C26"/>
  <c r="B26"/>
  <c r="I25"/>
  <c r="H25"/>
  <c r="G25"/>
  <c r="F25"/>
  <c r="E25"/>
  <c r="D25"/>
  <c r="C25"/>
  <c r="B25"/>
  <c r="I24"/>
  <c r="H24"/>
  <c r="G24"/>
  <c r="F24"/>
  <c r="E24"/>
  <c r="D24"/>
  <c r="C24"/>
  <c r="B24"/>
  <c r="I23"/>
  <c r="H23"/>
  <c r="G23"/>
  <c r="F23"/>
  <c r="E23"/>
  <c r="D23"/>
  <c r="C23"/>
  <c r="B23"/>
  <c r="I22"/>
  <c r="H22"/>
  <c r="G22"/>
  <c r="F22"/>
  <c r="E22"/>
  <c r="D22"/>
  <c r="C22"/>
  <c r="B22"/>
  <c r="I21"/>
  <c r="H21"/>
  <c r="G21"/>
  <c r="F21"/>
  <c r="E21"/>
  <c r="D21"/>
  <c r="C21"/>
  <c r="B21"/>
  <c r="I20"/>
  <c r="H20"/>
  <c r="G20"/>
  <c r="F20"/>
  <c r="E20"/>
  <c r="D20"/>
  <c r="C20"/>
  <c r="B20"/>
  <c r="I19"/>
  <c r="H19"/>
  <c r="G19"/>
  <c r="F19"/>
  <c r="E19"/>
  <c r="D19"/>
  <c r="C19"/>
  <c r="B19"/>
  <c r="I18"/>
  <c r="H18"/>
  <c r="G18"/>
  <c r="F18"/>
  <c r="E18"/>
  <c r="D18"/>
  <c r="C18"/>
  <c r="B18"/>
  <c r="I17"/>
  <c r="H17"/>
  <c r="G17"/>
  <c r="F17"/>
  <c r="E17"/>
  <c r="D17"/>
  <c r="C17"/>
  <c r="B17"/>
  <c r="I16"/>
  <c r="H16"/>
  <c r="G16"/>
  <c r="F16"/>
  <c r="E16"/>
  <c r="D16"/>
  <c r="C16"/>
  <c r="B16"/>
  <c r="I15"/>
  <c r="H15"/>
  <c r="G15"/>
  <c r="F15"/>
  <c r="E15"/>
  <c r="D15"/>
  <c r="C15"/>
  <c r="B15"/>
  <c r="I14"/>
  <c r="H14"/>
  <c r="G14"/>
  <c r="F14"/>
  <c r="E14"/>
  <c r="D14"/>
  <c r="C14"/>
  <c r="B14"/>
  <c r="I13"/>
  <c r="H13"/>
  <c r="G13"/>
  <c r="F13"/>
  <c r="E13"/>
  <c r="D13"/>
  <c r="C13"/>
  <c r="B13"/>
  <c r="I12"/>
  <c r="H12"/>
  <c r="G12"/>
  <c r="F12"/>
  <c r="E12"/>
  <c r="D12"/>
  <c r="C12"/>
  <c r="B12"/>
  <c r="I11"/>
  <c r="H11"/>
  <c r="G11"/>
  <c r="F11"/>
  <c r="E11"/>
  <c r="D11"/>
  <c r="C11"/>
  <c r="B11"/>
  <c r="I10"/>
  <c r="H10"/>
  <c r="G10"/>
  <c r="F10"/>
  <c r="E10"/>
  <c r="D10"/>
  <c r="C10"/>
  <c r="B10"/>
  <c r="I9"/>
  <c r="H9"/>
  <c r="G9"/>
  <c r="F9"/>
  <c r="E9"/>
  <c r="D9"/>
  <c r="C9"/>
  <c r="B9"/>
  <c r="I8"/>
  <c r="H8"/>
  <c r="G8"/>
  <c r="F8"/>
  <c r="E8"/>
  <c r="D8"/>
  <c r="C8"/>
  <c r="B8"/>
  <c r="I7"/>
  <c r="H7"/>
  <c r="G7"/>
  <c r="F7"/>
  <c r="E7"/>
  <c r="D7"/>
  <c r="C7"/>
  <c r="B7"/>
  <c r="I6"/>
  <c r="H6"/>
  <c r="G6"/>
  <c r="F6"/>
  <c r="E6"/>
  <c r="D6"/>
  <c r="C6"/>
  <c r="B6"/>
  <c r="I5"/>
  <c r="H5"/>
  <c r="G5"/>
  <c r="F5"/>
  <c r="E5"/>
  <c r="D5"/>
  <c r="C5"/>
  <c r="B5"/>
  <c r="A5"/>
  <c r="I4"/>
  <c r="H4"/>
  <c r="G4"/>
  <c r="F4"/>
  <c r="E4"/>
  <c r="D4"/>
  <c r="C4"/>
  <c r="G53" i="98"/>
  <c r="F53"/>
  <c r="E53"/>
  <c r="D53"/>
  <c r="C53"/>
  <c r="B53"/>
  <c r="G52"/>
  <c r="F52"/>
  <c r="E52"/>
  <c r="D52"/>
  <c r="C52"/>
  <c r="B52"/>
  <c r="G51"/>
  <c r="F51"/>
  <c r="E51"/>
  <c r="D51"/>
  <c r="B49" i="293" s="1"/>
  <c r="C51" i="98"/>
  <c r="B51"/>
  <c r="K50"/>
  <c r="J50"/>
  <c r="I50"/>
  <c r="H50"/>
  <c r="G50"/>
  <c r="F50"/>
  <c r="E50"/>
  <c r="D50"/>
  <c r="B48" i="293" s="1"/>
  <c r="C50" i="98"/>
  <c r="B50"/>
  <c r="K49"/>
  <c r="J49"/>
  <c r="I49"/>
  <c r="H49"/>
  <c r="G49"/>
  <c r="F49"/>
  <c r="E49"/>
  <c r="D49"/>
  <c r="B47" i="293" s="1"/>
  <c r="C49" i="98"/>
  <c r="B49"/>
  <c r="K48"/>
  <c r="J48"/>
  <c r="I48"/>
  <c r="H48"/>
  <c r="G48"/>
  <c r="F48"/>
  <c r="E48"/>
  <c r="D48"/>
  <c r="B46" i="293" s="1"/>
  <c r="C48" i="98"/>
  <c r="B48"/>
  <c r="K47"/>
  <c r="J47"/>
  <c r="I47"/>
  <c r="H47"/>
  <c r="G47"/>
  <c r="F47"/>
  <c r="E47"/>
  <c r="D47"/>
  <c r="B45" i="293" s="1"/>
  <c r="C47" i="98"/>
  <c r="B47"/>
  <c r="K46"/>
  <c r="J46"/>
  <c r="I46"/>
  <c r="H46"/>
  <c r="G46"/>
  <c r="F46"/>
  <c r="E46"/>
  <c r="D46"/>
  <c r="B44" i="293" s="1"/>
  <c r="C46" i="98"/>
  <c r="B46"/>
  <c r="K45"/>
  <c r="J45"/>
  <c r="I45"/>
  <c r="H45"/>
  <c r="G45"/>
  <c r="F45"/>
  <c r="E45"/>
  <c r="D45"/>
  <c r="B43" i="293" s="1"/>
  <c r="C45" i="98"/>
  <c r="B45"/>
  <c r="K44"/>
  <c r="J44"/>
  <c r="I44"/>
  <c r="H44"/>
  <c r="G44"/>
  <c r="F44"/>
  <c r="E44"/>
  <c r="D44"/>
  <c r="B42" i="293" s="1"/>
  <c r="C44" i="98"/>
  <c r="B44"/>
  <c r="K43"/>
  <c r="J43"/>
  <c r="I43"/>
  <c r="H43"/>
  <c r="G43"/>
  <c r="F43"/>
  <c r="E43"/>
  <c r="D43"/>
  <c r="B41" i="293" s="1"/>
  <c r="C43" i="98"/>
  <c r="B43"/>
  <c r="K42"/>
  <c r="J42"/>
  <c r="I42"/>
  <c r="H42"/>
  <c r="G42"/>
  <c r="F42"/>
  <c r="E42"/>
  <c r="D42"/>
  <c r="B40" i="293" s="1"/>
  <c r="C42" i="98"/>
  <c r="B42"/>
  <c r="K41"/>
  <c r="J41"/>
  <c r="I41"/>
  <c r="H41"/>
  <c r="G41"/>
  <c r="F41"/>
  <c r="E41"/>
  <c r="D41"/>
  <c r="B39" i="293" s="1"/>
  <c r="C41" i="98"/>
  <c r="B41"/>
  <c r="K40"/>
  <c r="J40"/>
  <c r="I40"/>
  <c r="H40"/>
  <c r="G40"/>
  <c r="F40"/>
  <c r="E40"/>
  <c r="D40"/>
  <c r="B38" i="293" s="1"/>
  <c r="C40" i="98"/>
  <c r="B40"/>
  <c r="K39"/>
  <c r="J39"/>
  <c r="I39"/>
  <c r="H39"/>
  <c r="G39"/>
  <c r="F39"/>
  <c r="E39"/>
  <c r="D39"/>
  <c r="B37" i="293" s="1"/>
  <c r="C39" i="98"/>
  <c r="B39"/>
  <c r="K38"/>
  <c r="J38"/>
  <c r="I38"/>
  <c r="H38"/>
  <c r="G38"/>
  <c r="F38"/>
  <c r="E38"/>
  <c r="D38"/>
  <c r="B36" i="293" s="1"/>
  <c r="C38" i="98"/>
  <c r="B38"/>
  <c r="K37"/>
  <c r="J37"/>
  <c r="I37"/>
  <c r="H37"/>
  <c r="G37"/>
  <c r="F37"/>
  <c r="E37"/>
  <c r="D37"/>
  <c r="B35" i="293" s="1"/>
  <c r="C37" i="98"/>
  <c r="B37"/>
  <c r="K36"/>
  <c r="J36"/>
  <c r="I36"/>
  <c r="H36"/>
  <c r="G36"/>
  <c r="F36"/>
  <c r="E36"/>
  <c r="D36"/>
  <c r="B34" i="293" s="1"/>
  <c r="C36" i="98"/>
  <c r="B36"/>
  <c r="K35"/>
  <c r="J35"/>
  <c r="I35"/>
  <c r="H35"/>
  <c r="G35"/>
  <c r="F35"/>
  <c r="E35"/>
  <c r="D35"/>
  <c r="B33" i="293" s="1"/>
  <c r="C35" i="98"/>
  <c r="B35"/>
  <c r="K34"/>
  <c r="J34"/>
  <c r="I34"/>
  <c r="H34"/>
  <c r="G34"/>
  <c r="F34"/>
  <c r="E34"/>
  <c r="D34"/>
  <c r="B32" i="293" s="1"/>
  <c r="C34" i="98"/>
  <c r="B34"/>
  <c r="K33"/>
  <c r="J33"/>
  <c r="I33"/>
  <c r="H33"/>
  <c r="G33"/>
  <c r="F33"/>
  <c r="E33"/>
  <c r="D33"/>
  <c r="B31" i="293" s="1"/>
  <c r="C33" i="98"/>
  <c r="B33"/>
  <c r="K32"/>
  <c r="J32"/>
  <c r="I32"/>
  <c r="H32"/>
  <c r="G32"/>
  <c r="F32"/>
  <c r="E32"/>
  <c r="D32"/>
  <c r="B30" i="293" s="1"/>
  <c r="C32" i="98"/>
  <c r="B32"/>
  <c r="K31"/>
  <c r="J31"/>
  <c r="I31"/>
  <c r="H31"/>
  <c r="G31"/>
  <c r="F31"/>
  <c r="E31"/>
  <c r="D31"/>
  <c r="B29" i="293" s="1"/>
  <c r="C31" i="98"/>
  <c r="B31"/>
  <c r="K30"/>
  <c r="J30"/>
  <c r="I30"/>
  <c r="H30"/>
  <c r="G30"/>
  <c r="F30"/>
  <c r="E30"/>
  <c r="D30"/>
  <c r="B28" i="293" s="1"/>
  <c r="C30" i="98"/>
  <c r="B30"/>
  <c r="K29"/>
  <c r="J29"/>
  <c r="I29"/>
  <c r="H29"/>
  <c r="G29"/>
  <c r="F29"/>
  <c r="E29"/>
  <c r="D29"/>
  <c r="B27" i="293" s="1"/>
  <c r="C29" i="98"/>
  <c r="B29"/>
  <c r="K28"/>
  <c r="J28"/>
  <c r="I28"/>
  <c r="H28"/>
  <c r="G28"/>
  <c r="F28"/>
  <c r="E28"/>
  <c r="D28"/>
  <c r="B26" i="293" s="1"/>
  <c r="C28" i="98"/>
  <c r="B28"/>
  <c r="K27"/>
  <c r="J27"/>
  <c r="I27"/>
  <c r="H27"/>
  <c r="G27"/>
  <c r="F27"/>
  <c r="E27"/>
  <c r="D27"/>
  <c r="B25" i="293" s="1"/>
  <c r="C27" i="98"/>
  <c r="B27"/>
  <c r="K26"/>
  <c r="J26"/>
  <c r="I26"/>
  <c r="H26"/>
  <c r="G26"/>
  <c r="F26"/>
  <c r="E26"/>
  <c r="D26"/>
  <c r="B24" i="293" s="1"/>
  <c r="C26" i="98"/>
  <c r="B26"/>
  <c r="K25"/>
  <c r="J25"/>
  <c r="I25"/>
  <c r="H25"/>
  <c r="G25"/>
  <c r="F25"/>
  <c r="E25"/>
  <c r="D25"/>
  <c r="B23" i="293" s="1"/>
  <c r="C25" i="98"/>
  <c r="B25"/>
  <c r="K24"/>
  <c r="J24"/>
  <c r="I24"/>
  <c r="H24"/>
  <c r="G24"/>
  <c r="F24"/>
  <c r="E24"/>
  <c r="D24"/>
  <c r="B22" i="293" s="1"/>
  <c r="C24" i="98"/>
  <c r="B24"/>
  <c r="K23"/>
  <c r="J23"/>
  <c r="I23"/>
  <c r="H23"/>
  <c r="G23"/>
  <c r="F23"/>
  <c r="E23"/>
  <c r="D23"/>
  <c r="B21" i="293" s="1"/>
  <c r="C23" i="98"/>
  <c r="B23"/>
  <c r="K22"/>
  <c r="J22"/>
  <c r="I22"/>
  <c r="H22"/>
  <c r="G22"/>
  <c r="F22"/>
  <c r="E22"/>
  <c r="D22"/>
  <c r="B20" i="293" s="1"/>
  <c r="C22" i="98"/>
  <c r="B22"/>
  <c r="K21"/>
  <c r="J21"/>
  <c r="I21"/>
  <c r="H21"/>
  <c r="G21"/>
  <c r="F21"/>
  <c r="E21"/>
  <c r="D21"/>
  <c r="B19" i="293" s="1"/>
  <c r="C21" i="98"/>
  <c r="B21"/>
  <c r="K20"/>
  <c r="J20"/>
  <c r="I20"/>
  <c r="H20"/>
  <c r="G20"/>
  <c r="F20"/>
  <c r="E20"/>
  <c r="D20"/>
  <c r="B18" i="293" s="1"/>
  <c r="C20" i="98"/>
  <c r="B20"/>
  <c r="K19"/>
  <c r="J19"/>
  <c r="I19"/>
  <c r="H19"/>
  <c r="G19"/>
  <c r="F19"/>
  <c r="E19"/>
  <c r="D19"/>
  <c r="B17" i="293" s="1"/>
  <c r="C19" i="98"/>
  <c r="B19"/>
  <c r="K18"/>
  <c r="J18"/>
  <c r="I18"/>
  <c r="H18"/>
  <c r="G18"/>
  <c r="F18"/>
  <c r="E18"/>
  <c r="D18"/>
  <c r="B16" i="293" s="1"/>
  <c r="C18" i="98"/>
  <c r="B18"/>
  <c r="K17"/>
  <c r="J17"/>
  <c r="I17"/>
  <c r="H17"/>
  <c r="G17"/>
  <c r="F17"/>
  <c r="E17"/>
  <c r="D17"/>
  <c r="B15" i="293" s="1"/>
  <c r="C17" i="98"/>
  <c r="B17"/>
  <c r="K16"/>
  <c r="J16"/>
  <c r="I16"/>
  <c r="H16"/>
  <c r="G16"/>
  <c r="F16"/>
  <c r="E16"/>
  <c r="D16"/>
  <c r="B14" i="293" s="1"/>
  <c r="C16" i="98"/>
  <c r="B16"/>
  <c r="K15"/>
  <c r="J15"/>
  <c r="I15"/>
  <c r="H15"/>
  <c r="G15"/>
  <c r="F15"/>
  <c r="E15"/>
  <c r="D15"/>
  <c r="B13" i="293" s="1"/>
  <c r="C15" i="98"/>
  <c r="B15"/>
  <c r="K14"/>
  <c r="J14"/>
  <c r="I14"/>
  <c r="H14"/>
  <c r="G14"/>
  <c r="F14"/>
  <c r="E14"/>
  <c r="D14"/>
  <c r="B12" i="293" s="1"/>
  <c r="C14" i="98"/>
  <c r="B14"/>
  <c r="K13"/>
  <c r="J13"/>
  <c r="I13"/>
  <c r="H13"/>
  <c r="G13"/>
  <c r="F13"/>
  <c r="E13"/>
  <c r="D13"/>
  <c r="B11" i="293" s="1"/>
  <c r="C13" i="98"/>
  <c r="B13"/>
  <c r="K12"/>
  <c r="J12"/>
  <c r="I12"/>
  <c r="H12"/>
  <c r="G12"/>
  <c r="F12"/>
  <c r="E12"/>
  <c r="D12"/>
  <c r="B10" i="293" s="1"/>
  <c r="C12" i="98"/>
  <c r="B12"/>
  <c r="K11"/>
  <c r="J11"/>
  <c r="I11"/>
  <c r="H11"/>
  <c r="G11"/>
  <c r="F11"/>
  <c r="E11"/>
  <c r="D11"/>
  <c r="B9" i="293" s="1"/>
  <c r="C11" i="98"/>
  <c r="B11"/>
  <c r="K10"/>
  <c r="J10"/>
  <c r="I10"/>
  <c r="H10"/>
  <c r="G10"/>
  <c r="F10"/>
  <c r="E10"/>
  <c r="D10"/>
  <c r="B8" i="293" s="1"/>
  <c r="C10" i="98"/>
  <c r="B10"/>
  <c r="K9"/>
  <c r="J9"/>
  <c r="I9"/>
  <c r="H9"/>
  <c r="G9"/>
  <c r="F9"/>
  <c r="E9"/>
  <c r="D9"/>
  <c r="B7" i="293" s="1"/>
  <c r="C9" i="98"/>
  <c r="B9"/>
  <c r="K8"/>
  <c r="J8"/>
  <c r="I8"/>
  <c r="H8"/>
  <c r="G8"/>
  <c r="F8"/>
  <c r="E8"/>
  <c r="D8"/>
  <c r="B6" i="293" s="1"/>
  <c r="C8" i="98"/>
  <c r="B8"/>
  <c r="K7"/>
  <c r="J7"/>
  <c r="I7"/>
  <c r="H7"/>
  <c r="G7"/>
  <c r="F7"/>
  <c r="E7"/>
  <c r="D7"/>
  <c r="B5" i="293" s="1"/>
  <c r="C7" i="98"/>
  <c r="B7"/>
  <c r="K6"/>
  <c r="J6"/>
  <c r="I6"/>
  <c r="H6"/>
  <c r="G6"/>
  <c r="F6"/>
  <c r="E6"/>
  <c r="D6"/>
  <c r="B4" i="293" s="1"/>
  <c r="C6" i="98"/>
  <c r="B6"/>
  <c r="A6"/>
  <c r="K5"/>
  <c r="J5"/>
  <c r="I5"/>
  <c r="H5"/>
  <c r="G5"/>
  <c r="F5"/>
  <c r="E5"/>
  <c r="D5"/>
  <c r="B3" i="293" s="1"/>
  <c r="C5" i="98"/>
  <c r="B5"/>
  <c r="I52" i="97"/>
  <c r="H52"/>
  <c r="G52"/>
  <c r="E52"/>
  <c r="D52"/>
  <c r="C52"/>
  <c r="B52"/>
  <c r="I51"/>
  <c r="H51"/>
  <c r="G51"/>
  <c r="E51"/>
  <c r="D51"/>
  <c r="C51"/>
  <c r="B51"/>
  <c r="I50"/>
  <c r="H50"/>
  <c r="G50"/>
  <c r="E50"/>
  <c r="D50"/>
  <c r="C50"/>
  <c r="B50"/>
  <c r="I49"/>
  <c r="H49"/>
  <c r="G49"/>
  <c r="F49"/>
  <c r="E49"/>
  <c r="D49"/>
  <c r="C49"/>
  <c r="B49"/>
  <c r="I48"/>
  <c r="H48"/>
  <c r="G48"/>
  <c r="F48"/>
  <c r="E48"/>
  <c r="D48"/>
  <c r="C48"/>
  <c r="B48"/>
  <c r="I47"/>
  <c r="H47"/>
  <c r="G47"/>
  <c r="F47"/>
  <c r="E47"/>
  <c r="D47"/>
  <c r="C47"/>
  <c r="B47"/>
  <c r="I46"/>
  <c r="H46"/>
  <c r="G46"/>
  <c r="F46"/>
  <c r="E46"/>
  <c r="D46"/>
  <c r="C46"/>
  <c r="B46"/>
  <c r="I45"/>
  <c r="H45"/>
  <c r="G45"/>
  <c r="F45"/>
  <c r="E45"/>
  <c r="D45"/>
  <c r="C45"/>
  <c r="B45"/>
  <c r="I44"/>
  <c r="H44"/>
  <c r="G44"/>
  <c r="F44"/>
  <c r="E44"/>
  <c r="D44"/>
  <c r="C44"/>
  <c r="B44"/>
  <c r="I43"/>
  <c r="H43"/>
  <c r="G43"/>
  <c r="F43"/>
  <c r="E43"/>
  <c r="D43"/>
  <c r="C43"/>
  <c r="B43"/>
  <c r="I42"/>
  <c r="H42"/>
  <c r="G42"/>
  <c r="F42"/>
  <c r="E42"/>
  <c r="D42"/>
  <c r="C42"/>
  <c r="B42"/>
  <c r="I41"/>
  <c r="H41"/>
  <c r="G41"/>
  <c r="F41"/>
  <c r="E41"/>
  <c r="D41"/>
  <c r="C41"/>
  <c r="B41"/>
  <c r="I40"/>
  <c r="H40"/>
  <c r="G40"/>
  <c r="F40"/>
  <c r="E40"/>
  <c r="D40"/>
  <c r="C40"/>
  <c r="B40"/>
  <c r="I39"/>
  <c r="H39"/>
  <c r="G39"/>
  <c r="F39"/>
  <c r="E39"/>
  <c r="D39"/>
  <c r="C39"/>
  <c r="B39"/>
  <c r="I38"/>
  <c r="H38"/>
  <c r="G38"/>
  <c r="F38"/>
  <c r="E38"/>
  <c r="D38"/>
  <c r="C38"/>
  <c r="B38"/>
  <c r="I37"/>
  <c r="H37"/>
  <c r="G37"/>
  <c r="F37"/>
  <c r="E37"/>
  <c r="D37"/>
  <c r="C37"/>
  <c r="B37"/>
  <c r="I36"/>
  <c r="H36"/>
  <c r="G36"/>
  <c r="F36"/>
  <c r="E36"/>
  <c r="D36"/>
  <c r="C36"/>
  <c r="B36"/>
  <c r="I35"/>
  <c r="H35"/>
  <c r="G35"/>
  <c r="F35"/>
  <c r="E35"/>
  <c r="D35"/>
  <c r="C35"/>
  <c r="B35"/>
  <c r="I34"/>
  <c r="H34"/>
  <c r="G34"/>
  <c r="F34"/>
  <c r="E34"/>
  <c r="D34"/>
  <c r="C34"/>
  <c r="B34"/>
  <c r="I33"/>
  <c r="H33"/>
  <c r="G33"/>
  <c r="F33"/>
  <c r="E33"/>
  <c r="D33"/>
  <c r="C33"/>
  <c r="B33"/>
  <c r="I32"/>
  <c r="H32"/>
  <c r="G32"/>
  <c r="F32"/>
  <c r="E32"/>
  <c r="D32"/>
  <c r="C32"/>
  <c r="B32"/>
  <c r="I31"/>
  <c r="H31"/>
  <c r="G31"/>
  <c r="F31"/>
  <c r="E31"/>
  <c r="D31"/>
  <c r="C31"/>
  <c r="B31"/>
  <c r="I30"/>
  <c r="H30"/>
  <c r="G30"/>
  <c r="F30"/>
  <c r="E30"/>
  <c r="D30"/>
  <c r="C30"/>
  <c r="B30"/>
  <c r="I29"/>
  <c r="H29"/>
  <c r="G29"/>
  <c r="F29"/>
  <c r="E29"/>
  <c r="D29"/>
  <c r="C29"/>
  <c r="B29"/>
  <c r="I28"/>
  <c r="H28"/>
  <c r="G28"/>
  <c r="F28"/>
  <c r="E28"/>
  <c r="D28"/>
  <c r="C28"/>
  <c r="B28"/>
  <c r="I27"/>
  <c r="H27"/>
  <c r="G27"/>
  <c r="F27"/>
  <c r="E27"/>
  <c r="D27"/>
  <c r="C27"/>
  <c r="B27"/>
  <c r="I26"/>
  <c r="H26"/>
  <c r="G26"/>
  <c r="F26"/>
  <c r="E26"/>
  <c r="D26"/>
  <c r="C26"/>
  <c r="B26"/>
  <c r="I25"/>
  <c r="H25"/>
  <c r="G25"/>
  <c r="F25"/>
  <c r="E25"/>
  <c r="D25"/>
  <c r="C25"/>
  <c r="B25"/>
  <c r="I24"/>
  <c r="H24"/>
  <c r="G24"/>
  <c r="F24"/>
  <c r="E24"/>
  <c r="D24"/>
  <c r="C24"/>
  <c r="B24"/>
  <c r="I23"/>
  <c r="H23"/>
  <c r="G23"/>
  <c r="F23"/>
  <c r="E23"/>
  <c r="D23"/>
  <c r="C23"/>
  <c r="B23"/>
  <c r="I22"/>
  <c r="H22"/>
  <c r="G22"/>
  <c r="F22"/>
  <c r="E22"/>
  <c r="D22"/>
  <c r="C22"/>
  <c r="B22"/>
  <c r="I21"/>
  <c r="H21"/>
  <c r="G21"/>
  <c r="F21"/>
  <c r="E21"/>
  <c r="D21"/>
  <c r="C21"/>
  <c r="B21"/>
  <c r="I20"/>
  <c r="H20"/>
  <c r="G20"/>
  <c r="F20"/>
  <c r="E20"/>
  <c r="D20"/>
  <c r="C20"/>
  <c r="B20"/>
  <c r="I19"/>
  <c r="H19"/>
  <c r="G19"/>
  <c r="F19"/>
  <c r="E19"/>
  <c r="D19"/>
  <c r="C19"/>
  <c r="B19"/>
  <c r="I18"/>
  <c r="H18"/>
  <c r="G18"/>
  <c r="F18"/>
  <c r="E18"/>
  <c r="D18"/>
  <c r="C18"/>
  <c r="B18"/>
  <c r="I17"/>
  <c r="H17"/>
  <c r="G17"/>
  <c r="F17"/>
  <c r="E17"/>
  <c r="D17"/>
  <c r="C17"/>
  <c r="B17"/>
  <c r="I16"/>
  <c r="H16"/>
  <c r="G16"/>
  <c r="F16"/>
  <c r="E16"/>
  <c r="D16"/>
  <c r="C16"/>
  <c r="B16"/>
  <c r="I15"/>
  <c r="H15"/>
  <c r="G15"/>
  <c r="F15"/>
  <c r="E15"/>
  <c r="D15"/>
  <c r="C15"/>
  <c r="B15"/>
  <c r="I14"/>
  <c r="H14"/>
  <c r="G14"/>
  <c r="F14"/>
  <c r="E14"/>
  <c r="D14"/>
  <c r="C14"/>
  <c r="B14"/>
  <c r="I13"/>
  <c r="H13"/>
  <c r="G13"/>
  <c r="F13"/>
  <c r="E13"/>
  <c r="D13"/>
  <c r="C13"/>
  <c r="B13"/>
  <c r="I12"/>
  <c r="H12"/>
  <c r="G12"/>
  <c r="F12"/>
  <c r="E12"/>
  <c r="D12"/>
  <c r="C12"/>
  <c r="B12"/>
  <c r="I11"/>
  <c r="H11"/>
  <c r="G11"/>
  <c r="F11"/>
  <c r="E11"/>
  <c r="D11"/>
  <c r="C11"/>
  <c r="B11"/>
  <c r="I10"/>
  <c r="H10"/>
  <c r="G10"/>
  <c r="F10"/>
  <c r="E10"/>
  <c r="D10"/>
  <c r="C10"/>
  <c r="B10"/>
  <c r="I9"/>
  <c r="H9"/>
  <c r="G9"/>
  <c r="F9"/>
  <c r="E9"/>
  <c r="D9"/>
  <c r="C9"/>
  <c r="B9"/>
  <c r="I8"/>
  <c r="H8"/>
  <c r="G8"/>
  <c r="F8"/>
  <c r="E8"/>
  <c r="D8"/>
  <c r="C8"/>
  <c r="B8"/>
  <c r="I7"/>
  <c r="H7"/>
  <c r="G7"/>
  <c r="F7"/>
  <c r="E7"/>
  <c r="D7"/>
  <c r="C7"/>
  <c r="B7"/>
  <c r="I6"/>
  <c r="H6"/>
  <c r="G6"/>
  <c r="F6"/>
  <c r="E6"/>
  <c r="D6"/>
  <c r="C6"/>
  <c r="B6"/>
  <c r="I5"/>
  <c r="H5"/>
  <c r="G5"/>
  <c r="F5"/>
  <c r="E5"/>
  <c r="D5"/>
  <c r="C5"/>
  <c r="B5"/>
  <c r="A5"/>
  <c r="I4"/>
  <c r="H4"/>
  <c r="G4"/>
  <c r="F4"/>
  <c r="E4"/>
  <c r="G90" i="100" s="1"/>
  <c r="D4" i="97"/>
  <c r="C4"/>
  <c r="B4"/>
  <c r="L18" i="95"/>
  <c r="K18"/>
  <c r="J18"/>
  <c r="I18"/>
  <c r="H18"/>
  <c r="G18"/>
  <c r="F18"/>
  <c r="E18"/>
  <c r="D18"/>
  <c r="C18"/>
  <c r="B18"/>
  <c r="B97" i="94"/>
  <c r="B96"/>
  <c r="Q95"/>
  <c r="K95"/>
  <c r="J95"/>
  <c r="I95"/>
  <c r="H95"/>
  <c r="G95"/>
  <c r="C95"/>
  <c r="B95"/>
  <c r="Q94"/>
  <c r="P94"/>
  <c r="O94"/>
  <c r="N94"/>
  <c r="M94"/>
  <c r="L94"/>
  <c r="K94"/>
  <c r="J94"/>
  <c r="I94"/>
  <c r="H94"/>
  <c r="G94"/>
  <c r="F94"/>
  <c r="E94"/>
  <c r="D94"/>
  <c r="C94"/>
  <c r="B94"/>
  <c r="S93"/>
  <c r="R93"/>
  <c r="Q93"/>
  <c r="P93"/>
  <c r="O93"/>
  <c r="N93"/>
  <c r="M93"/>
  <c r="L93"/>
  <c r="K93"/>
  <c r="J93"/>
  <c r="I93"/>
  <c r="H93"/>
  <c r="G93"/>
  <c r="F93"/>
  <c r="E93"/>
  <c r="D93"/>
  <c r="C93"/>
  <c r="B93"/>
  <c r="A93"/>
  <c r="Z31" s="1"/>
  <c r="B92"/>
  <c r="B91"/>
  <c r="B90"/>
  <c r="B89"/>
  <c r="B88"/>
  <c r="A88"/>
  <c r="B87"/>
  <c r="B86"/>
  <c r="W85"/>
  <c r="AB30" s="1"/>
  <c r="U85"/>
  <c r="S85"/>
  <c r="Q85"/>
  <c r="O85"/>
  <c r="M85"/>
  <c r="K85"/>
  <c r="I85"/>
  <c r="B85"/>
  <c r="W84"/>
  <c r="U84"/>
  <c r="S84"/>
  <c r="Q84"/>
  <c r="O84"/>
  <c r="M84"/>
  <c r="K84"/>
  <c r="I84"/>
  <c r="B84"/>
  <c r="W83"/>
  <c r="V83"/>
  <c r="U83"/>
  <c r="T83"/>
  <c r="S83"/>
  <c r="Q83"/>
  <c r="O83"/>
  <c r="M83"/>
  <c r="K83"/>
  <c r="I83"/>
  <c r="B83"/>
  <c r="A83"/>
  <c r="Z30" s="1"/>
  <c r="W82"/>
  <c r="V82"/>
  <c r="U82"/>
  <c r="T82"/>
  <c r="S82"/>
  <c r="R82"/>
  <c r="P82"/>
  <c r="O82"/>
  <c r="N82"/>
  <c r="M82"/>
  <c r="L82"/>
  <c r="K82"/>
  <c r="B82"/>
  <c r="W81"/>
  <c r="V81"/>
  <c r="U81"/>
  <c r="T81"/>
  <c r="S81"/>
  <c r="R81"/>
  <c r="Q81"/>
  <c r="P81"/>
  <c r="O81"/>
  <c r="N81"/>
  <c r="M81"/>
  <c r="L81"/>
  <c r="K81"/>
  <c r="B81"/>
  <c r="W80"/>
  <c r="V80"/>
  <c r="U80"/>
  <c r="T80"/>
  <c r="S80"/>
  <c r="R80"/>
  <c r="Q80"/>
  <c r="P80"/>
  <c r="O80"/>
  <c r="N80"/>
  <c r="M80"/>
  <c r="L80"/>
  <c r="K80"/>
  <c r="B80"/>
  <c r="W79"/>
  <c r="V79"/>
  <c r="U79"/>
  <c r="T79"/>
  <c r="S79"/>
  <c r="R79"/>
  <c r="Q79"/>
  <c r="P79"/>
  <c r="O79"/>
  <c r="N79"/>
  <c r="M79"/>
  <c r="L79"/>
  <c r="K79"/>
  <c r="B79"/>
  <c r="W78"/>
  <c r="V78"/>
  <c r="U78"/>
  <c r="T78"/>
  <c r="S78"/>
  <c r="R78"/>
  <c r="Q78"/>
  <c r="P78"/>
  <c r="O78"/>
  <c r="N78"/>
  <c r="M78"/>
  <c r="L78"/>
  <c r="K78"/>
  <c r="B78"/>
  <c r="A78"/>
  <c r="S77"/>
  <c r="R77"/>
  <c r="Q77"/>
  <c r="P77"/>
  <c r="O77"/>
  <c r="N77"/>
  <c r="M77"/>
  <c r="L77"/>
  <c r="K77"/>
  <c r="B77"/>
  <c r="S76"/>
  <c r="R76"/>
  <c r="Q76"/>
  <c r="P76"/>
  <c r="O76"/>
  <c r="N76"/>
  <c r="M76"/>
  <c r="L76"/>
  <c r="K76"/>
  <c r="B76"/>
  <c r="V75"/>
  <c r="U75"/>
  <c r="T75"/>
  <c r="S75"/>
  <c r="R75"/>
  <c r="Q75"/>
  <c r="P75"/>
  <c r="O75"/>
  <c r="N75"/>
  <c r="M75"/>
  <c r="L75"/>
  <c r="K75"/>
  <c r="B75"/>
  <c r="V74"/>
  <c r="U74"/>
  <c r="T74"/>
  <c r="S74"/>
  <c r="R74"/>
  <c r="Q74"/>
  <c r="P74"/>
  <c r="O74"/>
  <c r="N74"/>
  <c r="M74"/>
  <c r="L74"/>
  <c r="K74"/>
  <c r="B74"/>
  <c r="V73"/>
  <c r="U73"/>
  <c r="T73"/>
  <c r="S73"/>
  <c r="R73"/>
  <c r="Q73"/>
  <c r="P73"/>
  <c r="O73"/>
  <c r="N73"/>
  <c r="M73"/>
  <c r="L73"/>
  <c r="K73"/>
  <c r="B73"/>
  <c r="A73"/>
  <c r="U72"/>
  <c r="T72"/>
  <c r="S72"/>
  <c r="O72"/>
  <c r="M72"/>
  <c r="K72"/>
  <c r="I72"/>
  <c r="B72"/>
  <c r="U71"/>
  <c r="AF28" s="1"/>
  <c r="T71"/>
  <c r="S71"/>
  <c r="Q71"/>
  <c r="O71"/>
  <c r="M71"/>
  <c r="K71"/>
  <c r="I71"/>
  <c r="B71"/>
  <c r="W70"/>
  <c r="AB29" s="1"/>
  <c r="V70"/>
  <c r="U70"/>
  <c r="T70"/>
  <c r="S70"/>
  <c r="R70"/>
  <c r="Q70"/>
  <c r="O70"/>
  <c r="M70"/>
  <c r="K70"/>
  <c r="I70"/>
  <c r="G70"/>
  <c r="E70"/>
  <c r="C70"/>
  <c r="B70"/>
  <c r="W69"/>
  <c r="V69"/>
  <c r="U69"/>
  <c r="T69"/>
  <c r="S69"/>
  <c r="R69"/>
  <c r="Q69"/>
  <c r="O69"/>
  <c r="M69"/>
  <c r="K69"/>
  <c r="I69"/>
  <c r="G69"/>
  <c r="E69"/>
  <c r="C69"/>
  <c r="B69"/>
  <c r="W68"/>
  <c r="V68"/>
  <c r="U68"/>
  <c r="T68"/>
  <c r="S68"/>
  <c r="R68"/>
  <c r="Q68"/>
  <c r="O68"/>
  <c r="M68"/>
  <c r="K68"/>
  <c r="I68"/>
  <c r="G68"/>
  <c r="E68"/>
  <c r="C68"/>
  <c r="B68"/>
  <c r="A68"/>
  <c r="Z29" s="1"/>
  <c r="W67"/>
  <c r="U67"/>
  <c r="S67"/>
  <c r="R67"/>
  <c r="Q67"/>
  <c r="P67"/>
  <c r="O67"/>
  <c r="B67"/>
  <c r="W66"/>
  <c r="AF27" s="1"/>
  <c r="U66"/>
  <c r="S66"/>
  <c r="R66"/>
  <c r="Q66"/>
  <c r="P66"/>
  <c r="O66"/>
  <c r="B66"/>
  <c r="W65"/>
  <c r="AB28" s="1"/>
  <c r="U65"/>
  <c r="S65"/>
  <c r="R65"/>
  <c r="Q65"/>
  <c r="P65"/>
  <c r="O65"/>
  <c r="N65"/>
  <c r="M65"/>
  <c r="L65"/>
  <c r="K65"/>
  <c r="J65"/>
  <c r="I65"/>
  <c r="H65"/>
  <c r="G65"/>
  <c r="F65"/>
  <c r="E65"/>
  <c r="D65"/>
  <c r="C65"/>
  <c r="B65"/>
  <c r="W64"/>
  <c r="U64"/>
  <c r="S64"/>
  <c r="R64"/>
  <c r="Q64"/>
  <c r="P64"/>
  <c r="O64"/>
  <c r="N64"/>
  <c r="M64"/>
  <c r="L64"/>
  <c r="K64"/>
  <c r="J64"/>
  <c r="I64"/>
  <c r="H64"/>
  <c r="G64"/>
  <c r="F64"/>
  <c r="E64"/>
  <c r="D64"/>
  <c r="C64"/>
  <c r="B64"/>
  <c r="W63"/>
  <c r="U63"/>
  <c r="S63"/>
  <c r="R63"/>
  <c r="Q63"/>
  <c r="P63"/>
  <c r="O63"/>
  <c r="N63"/>
  <c r="M63"/>
  <c r="L63"/>
  <c r="K63"/>
  <c r="J63"/>
  <c r="I63"/>
  <c r="H63"/>
  <c r="G63"/>
  <c r="F63"/>
  <c r="E63"/>
  <c r="D63"/>
  <c r="C63"/>
  <c r="B63"/>
  <c r="A63"/>
  <c r="Z28" s="1"/>
  <c r="W62"/>
  <c r="V62"/>
  <c r="U62"/>
  <c r="T62"/>
  <c r="S62"/>
  <c r="R62"/>
  <c r="Q62"/>
  <c r="O62"/>
  <c r="N62"/>
  <c r="M62"/>
  <c r="L62"/>
  <c r="K62"/>
  <c r="B62"/>
  <c r="W61"/>
  <c r="V61"/>
  <c r="U61"/>
  <c r="T61"/>
  <c r="S61"/>
  <c r="R61"/>
  <c r="Q61"/>
  <c r="P61"/>
  <c r="O61"/>
  <c r="N61"/>
  <c r="M61"/>
  <c r="L61"/>
  <c r="K61"/>
  <c r="B61"/>
  <c r="W60"/>
  <c r="V60"/>
  <c r="U60"/>
  <c r="T60"/>
  <c r="S60"/>
  <c r="R60"/>
  <c r="Q60"/>
  <c r="P60"/>
  <c r="O60"/>
  <c r="N60"/>
  <c r="M60"/>
  <c r="L60"/>
  <c r="K60"/>
  <c r="B60"/>
  <c r="W59"/>
  <c r="V59"/>
  <c r="U59"/>
  <c r="T59"/>
  <c r="S59"/>
  <c r="R59"/>
  <c r="Q59"/>
  <c r="P59"/>
  <c r="O59"/>
  <c r="N59"/>
  <c r="M59"/>
  <c r="L59"/>
  <c r="K59"/>
  <c r="B59"/>
  <c r="W58"/>
  <c r="V58"/>
  <c r="U58"/>
  <c r="T58"/>
  <c r="S58"/>
  <c r="R58"/>
  <c r="Q58"/>
  <c r="P58"/>
  <c r="O58"/>
  <c r="N58"/>
  <c r="M58"/>
  <c r="L58"/>
  <c r="K58"/>
  <c r="B58"/>
  <c r="A58"/>
  <c r="B57"/>
  <c r="B56"/>
  <c r="W55"/>
  <c r="V55"/>
  <c r="U55"/>
  <c r="T55"/>
  <c r="S55"/>
  <c r="R55"/>
  <c r="Q55"/>
  <c r="P55"/>
  <c r="O55"/>
  <c r="N55"/>
  <c r="M55"/>
  <c r="L55"/>
  <c r="B55"/>
  <c r="W54"/>
  <c r="V54"/>
  <c r="U54"/>
  <c r="T54"/>
  <c r="S54"/>
  <c r="R54"/>
  <c r="Q54"/>
  <c r="P54"/>
  <c r="O54"/>
  <c r="N54"/>
  <c r="M54"/>
  <c r="L54"/>
  <c r="B54"/>
  <c r="W53"/>
  <c r="V53"/>
  <c r="U53"/>
  <c r="T53"/>
  <c r="S53"/>
  <c r="R53"/>
  <c r="Q53"/>
  <c r="P53"/>
  <c r="O53"/>
  <c r="N53"/>
  <c r="M53"/>
  <c r="L53"/>
  <c r="B53"/>
  <c r="A53"/>
  <c r="R52"/>
  <c r="Q52"/>
  <c r="P52"/>
  <c r="O52"/>
  <c r="N52"/>
  <c r="M52"/>
  <c r="L52"/>
  <c r="K52"/>
  <c r="J52"/>
  <c r="I52"/>
  <c r="H52"/>
  <c r="B52"/>
  <c r="R51"/>
  <c r="AF16" s="1"/>
  <c r="Q51"/>
  <c r="P51"/>
  <c r="O51"/>
  <c r="N51"/>
  <c r="M51"/>
  <c r="L51"/>
  <c r="K51"/>
  <c r="J51"/>
  <c r="I51"/>
  <c r="H51"/>
  <c r="B51"/>
  <c r="U50"/>
  <c r="AB17" s="1"/>
  <c r="T50"/>
  <c r="S50"/>
  <c r="R50"/>
  <c r="Q50"/>
  <c r="P50"/>
  <c r="O50"/>
  <c r="N50"/>
  <c r="M50"/>
  <c r="L50"/>
  <c r="K50"/>
  <c r="J50"/>
  <c r="I50"/>
  <c r="H50"/>
  <c r="G50"/>
  <c r="F50"/>
  <c r="E50"/>
  <c r="D50"/>
  <c r="C50"/>
  <c r="B50"/>
  <c r="U49"/>
  <c r="T49"/>
  <c r="R49"/>
  <c r="Q49"/>
  <c r="P49"/>
  <c r="O49"/>
  <c r="N49"/>
  <c r="M49"/>
  <c r="L49"/>
  <c r="K49"/>
  <c r="J49"/>
  <c r="I49"/>
  <c r="H49"/>
  <c r="G49"/>
  <c r="F49"/>
  <c r="E49"/>
  <c r="D49"/>
  <c r="C49"/>
  <c r="B49"/>
  <c r="U48"/>
  <c r="T48"/>
  <c r="S48"/>
  <c r="R48"/>
  <c r="Q48"/>
  <c r="P48"/>
  <c r="O48"/>
  <c r="N48"/>
  <c r="M48"/>
  <c r="L48"/>
  <c r="K48"/>
  <c r="J48"/>
  <c r="I48"/>
  <c r="H48"/>
  <c r="G48"/>
  <c r="F48"/>
  <c r="E48"/>
  <c r="D48"/>
  <c r="C48"/>
  <c r="B48"/>
  <c r="A48"/>
  <c r="Z17" s="1"/>
  <c r="B47"/>
  <c r="B46"/>
  <c r="U45"/>
  <c r="T45"/>
  <c r="S45"/>
  <c r="R45"/>
  <c r="Q45"/>
  <c r="O45"/>
  <c r="M45"/>
  <c r="K45"/>
  <c r="B45"/>
  <c r="U44"/>
  <c r="T44"/>
  <c r="S44"/>
  <c r="R44"/>
  <c r="Q44"/>
  <c r="O44"/>
  <c r="M44"/>
  <c r="K44"/>
  <c r="B44"/>
  <c r="V43"/>
  <c r="U43"/>
  <c r="T43"/>
  <c r="S43"/>
  <c r="R43"/>
  <c r="Q43"/>
  <c r="P43"/>
  <c r="O43"/>
  <c r="N43"/>
  <c r="M43"/>
  <c r="L43"/>
  <c r="K43"/>
  <c r="B43"/>
  <c r="A43"/>
  <c r="U42"/>
  <c r="O42"/>
  <c r="M42"/>
  <c r="K42"/>
  <c r="B42"/>
  <c r="U41"/>
  <c r="AF15" s="1"/>
  <c r="O41"/>
  <c r="M41"/>
  <c r="K41"/>
  <c r="B41"/>
  <c r="U40"/>
  <c r="AB16" s="1"/>
  <c r="T40"/>
  <c r="S40"/>
  <c r="R40"/>
  <c r="Q40"/>
  <c r="O40"/>
  <c r="M40"/>
  <c r="K40"/>
  <c r="I40"/>
  <c r="G40"/>
  <c r="B40"/>
  <c r="U39"/>
  <c r="T39"/>
  <c r="S39"/>
  <c r="R39"/>
  <c r="Q39"/>
  <c r="P39"/>
  <c r="O39"/>
  <c r="M39"/>
  <c r="K39"/>
  <c r="I39"/>
  <c r="G39"/>
  <c r="B39"/>
  <c r="U38"/>
  <c r="T38"/>
  <c r="S38"/>
  <c r="R38"/>
  <c r="Q38"/>
  <c r="P38"/>
  <c r="O38"/>
  <c r="N38"/>
  <c r="M38"/>
  <c r="L38"/>
  <c r="K38"/>
  <c r="J38"/>
  <c r="I38"/>
  <c r="H38"/>
  <c r="G38"/>
  <c r="B38"/>
  <c r="A38"/>
  <c r="Z16" s="1"/>
  <c r="Q37"/>
  <c r="P37"/>
  <c r="O37"/>
  <c r="B37"/>
  <c r="Q36"/>
  <c r="AF14" s="1"/>
  <c r="P36"/>
  <c r="O36"/>
  <c r="B36"/>
  <c r="T35"/>
  <c r="AB15" s="1"/>
  <c r="S35"/>
  <c r="R35"/>
  <c r="Q35"/>
  <c r="P35"/>
  <c r="O35"/>
  <c r="B35"/>
  <c r="T34"/>
  <c r="S34"/>
  <c r="R34"/>
  <c r="Q34"/>
  <c r="P34"/>
  <c r="O34"/>
  <c r="B34"/>
  <c r="U33"/>
  <c r="T33"/>
  <c r="S33"/>
  <c r="R33"/>
  <c r="Q33"/>
  <c r="P33"/>
  <c r="O33"/>
  <c r="N33"/>
  <c r="M33"/>
  <c r="L33"/>
  <c r="K33"/>
  <c r="J33"/>
  <c r="I33"/>
  <c r="H33"/>
  <c r="G33"/>
  <c r="F33"/>
  <c r="E33"/>
  <c r="D33"/>
  <c r="C33"/>
  <c r="B33"/>
  <c r="A33"/>
  <c r="Z15" s="1"/>
  <c r="B32"/>
  <c r="B31"/>
  <c r="W30"/>
  <c r="AB14" s="1"/>
  <c r="V30"/>
  <c r="U30"/>
  <c r="T30"/>
  <c r="S30"/>
  <c r="R30"/>
  <c r="Q30"/>
  <c r="P30"/>
  <c r="O30"/>
  <c r="N30"/>
  <c r="M30"/>
  <c r="L30"/>
  <c r="K30"/>
  <c r="J30"/>
  <c r="I30"/>
  <c r="G30"/>
  <c r="E30"/>
  <c r="C30"/>
  <c r="B30"/>
  <c r="W29"/>
  <c r="V29"/>
  <c r="U29"/>
  <c r="T29"/>
  <c r="S29"/>
  <c r="R29"/>
  <c r="Q29"/>
  <c r="P29"/>
  <c r="O29"/>
  <c r="N29"/>
  <c r="M29"/>
  <c r="L29"/>
  <c r="K29"/>
  <c r="J29"/>
  <c r="I29"/>
  <c r="G29"/>
  <c r="E29"/>
  <c r="C29"/>
  <c r="B29"/>
  <c r="W28"/>
  <c r="V28"/>
  <c r="U28"/>
  <c r="T28"/>
  <c r="S28"/>
  <c r="R28"/>
  <c r="Q28"/>
  <c r="P28"/>
  <c r="O28"/>
  <c r="N28"/>
  <c r="M28"/>
  <c r="L28"/>
  <c r="K28"/>
  <c r="J28"/>
  <c r="I28"/>
  <c r="H28"/>
  <c r="G28"/>
  <c r="F28"/>
  <c r="E28"/>
  <c r="D28"/>
  <c r="C28"/>
  <c r="B28"/>
  <c r="A28"/>
  <c r="Z14" s="1"/>
  <c r="B27"/>
  <c r="T26"/>
  <c r="B26"/>
  <c r="V25"/>
  <c r="U25"/>
  <c r="S25"/>
  <c r="R25"/>
  <c r="Q25"/>
  <c r="O25"/>
  <c r="N25"/>
  <c r="M25"/>
  <c r="L25"/>
  <c r="K25"/>
  <c r="I25"/>
  <c r="G25"/>
  <c r="F25"/>
  <c r="E25"/>
  <c r="D25"/>
  <c r="C25"/>
  <c r="B25"/>
  <c r="V24"/>
  <c r="U24"/>
  <c r="T24"/>
  <c r="S24"/>
  <c r="R24"/>
  <c r="Q24"/>
  <c r="O24"/>
  <c r="N24"/>
  <c r="M24"/>
  <c r="L24"/>
  <c r="K24"/>
  <c r="I24"/>
  <c r="G24"/>
  <c r="F24"/>
  <c r="E24"/>
  <c r="D24"/>
  <c r="C24"/>
  <c r="B24"/>
  <c r="V23"/>
  <c r="U23"/>
  <c r="T23"/>
  <c r="S23"/>
  <c r="R23"/>
  <c r="Q23"/>
  <c r="O23"/>
  <c r="N23"/>
  <c r="M23"/>
  <c r="L23"/>
  <c r="K23"/>
  <c r="I23"/>
  <c r="H23"/>
  <c r="G23"/>
  <c r="F23"/>
  <c r="E23"/>
  <c r="D23"/>
  <c r="C23"/>
  <c r="B23"/>
  <c r="A23"/>
  <c r="X22"/>
  <c r="W22"/>
  <c r="V22"/>
  <c r="U22"/>
  <c r="T22"/>
  <c r="S22"/>
  <c r="R22"/>
  <c r="Q22"/>
  <c r="P22"/>
  <c r="O22"/>
  <c r="N22"/>
  <c r="M22"/>
  <c r="L22"/>
  <c r="K22"/>
  <c r="B22"/>
  <c r="X21"/>
  <c r="W21"/>
  <c r="V21"/>
  <c r="U21"/>
  <c r="T21"/>
  <c r="S21"/>
  <c r="R21"/>
  <c r="Q21"/>
  <c r="P21"/>
  <c r="O21"/>
  <c r="N21"/>
  <c r="M21"/>
  <c r="L21"/>
  <c r="K21"/>
  <c r="B21"/>
  <c r="X20"/>
  <c r="W20"/>
  <c r="V20"/>
  <c r="U20"/>
  <c r="T20"/>
  <c r="S20"/>
  <c r="R20"/>
  <c r="Q20"/>
  <c r="P20"/>
  <c r="O20"/>
  <c r="N20"/>
  <c r="M20"/>
  <c r="L20"/>
  <c r="K20"/>
  <c r="B20"/>
  <c r="X19"/>
  <c r="W19"/>
  <c r="V19"/>
  <c r="U19"/>
  <c r="T19"/>
  <c r="S19"/>
  <c r="R19"/>
  <c r="Q19"/>
  <c r="P19"/>
  <c r="O19"/>
  <c r="N19"/>
  <c r="M19"/>
  <c r="L19"/>
  <c r="K19"/>
  <c r="B19"/>
  <c r="X18"/>
  <c r="W18"/>
  <c r="V18"/>
  <c r="U18"/>
  <c r="T18"/>
  <c r="S18"/>
  <c r="R18"/>
  <c r="Q18"/>
  <c r="P18"/>
  <c r="O18"/>
  <c r="N18"/>
  <c r="M18"/>
  <c r="L18"/>
  <c r="K18"/>
  <c r="B18"/>
  <c r="A18"/>
  <c r="U17"/>
  <c r="B17"/>
  <c r="U16"/>
  <c r="AF13" s="1"/>
  <c r="B16"/>
  <c r="V15"/>
  <c r="AB13" s="1"/>
  <c r="U15"/>
  <c r="O15"/>
  <c r="N15"/>
  <c r="M15"/>
  <c r="L15"/>
  <c r="K15"/>
  <c r="J15"/>
  <c r="I15"/>
  <c r="H15"/>
  <c r="G15"/>
  <c r="F15"/>
  <c r="E15"/>
  <c r="D15"/>
  <c r="C15"/>
  <c r="B15"/>
  <c r="V14"/>
  <c r="U14"/>
  <c r="O14"/>
  <c r="N14"/>
  <c r="M14"/>
  <c r="L14"/>
  <c r="K14"/>
  <c r="J14"/>
  <c r="I14"/>
  <c r="H14"/>
  <c r="G14"/>
  <c r="F14"/>
  <c r="E14"/>
  <c r="D14"/>
  <c r="C14"/>
  <c r="B14"/>
  <c r="V13"/>
  <c r="U13"/>
  <c r="O13"/>
  <c r="N13"/>
  <c r="M13"/>
  <c r="L13"/>
  <c r="K13"/>
  <c r="J13"/>
  <c r="I13"/>
  <c r="H13"/>
  <c r="G13"/>
  <c r="F13"/>
  <c r="E13"/>
  <c r="D13"/>
  <c r="C13"/>
  <c r="B13"/>
  <c r="A13"/>
  <c r="Z13" s="1"/>
  <c r="S12"/>
  <c r="R12"/>
  <c r="Q12"/>
  <c r="P12"/>
  <c r="O12"/>
  <c r="N12"/>
  <c r="M12"/>
  <c r="L12"/>
  <c r="K12"/>
  <c r="B12"/>
  <c r="S11"/>
  <c r="R11"/>
  <c r="Q11"/>
  <c r="P11"/>
  <c r="O11"/>
  <c r="N11"/>
  <c r="M11"/>
  <c r="L11"/>
  <c r="K11"/>
  <c r="B11"/>
  <c r="S10"/>
  <c r="R10"/>
  <c r="Q10"/>
  <c r="P10"/>
  <c r="O10"/>
  <c r="N10"/>
  <c r="M10"/>
  <c r="L10"/>
  <c r="K10"/>
  <c r="B10"/>
  <c r="S9"/>
  <c r="R9"/>
  <c r="Q9"/>
  <c r="P9"/>
  <c r="O9"/>
  <c r="N9"/>
  <c r="M9"/>
  <c r="L9"/>
  <c r="K9"/>
  <c r="B9"/>
  <c r="U8"/>
  <c r="T8"/>
  <c r="S8"/>
  <c r="R8"/>
  <c r="Q8"/>
  <c r="P8"/>
  <c r="O8"/>
  <c r="N8"/>
  <c r="M8"/>
  <c r="L8"/>
  <c r="K8"/>
  <c r="B8"/>
  <c r="A8"/>
  <c r="B7"/>
  <c r="B6"/>
  <c r="B5"/>
  <c r="V4"/>
  <c r="U4"/>
  <c r="T4"/>
  <c r="S4"/>
  <c r="R4"/>
  <c r="Q4"/>
  <c r="P4"/>
  <c r="O4"/>
  <c r="N4"/>
  <c r="M4"/>
  <c r="L4"/>
  <c r="K4"/>
  <c r="J4"/>
  <c r="I4"/>
  <c r="H4"/>
  <c r="G4"/>
  <c r="F4"/>
  <c r="E4"/>
  <c r="B4"/>
  <c r="V3"/>
  <c r="U3"/>
  <c r="T3"/>
  <c r="S3"/>
  <c r="R3"/>
  <c r="Q3"/>
  <c r="P3"/>
  <c r="O3"/>
  <c r="N3"/>
  <c r="M3"/>
  <c r="L3"/>
  <c r="K3"/>
  <c r="J3"/>
  <c r="I3"/>
  <c r="H3"/>
  <c r="G3"/>
  <c r="F3"/>
  <c r="E3"/>
  <c r="B3"/>
  <c r="A3"/>
  <c r="D2"/>
  <c r="E2" s="1"/>
  <c r="F2" s="1"/>
  <c r="G2" s="1"/>
  <c r="H2" s="1"/>
  <c r="I2" s="1"/>
  <c r="J2" s="1"/>
  <c r="K2" s="1"/>
  <c r="L2" s="1"/>
  <c r="M2" s="1"/>
  <c r="N2" s="1"/>
  <c r="O2" s="1"/>
  <c r="P2" s="1"/>
  <c r="Q2" s="1"/>
  <c r="D3" i="93"/>
  <c r="E3" s="1"/>
  <c r="F3" s="1"/>
  <c r="G3" s="1"/>
  <c r="H3" s="1"/>
  <c r="I3" s="1"/>
  <c r="J3" s="1"/>
  <c r="K3" s="1"/>
  <c r="L3" s="1"/>
  <c r="M3" s="1"/>
  <c r="N3" s="1"/>
  <c r="O3" s="1"/>
  <c r="P3" s="1"/>
  <c r="Q3" s="1"/>
  <c r="R3" s="1"/>
  <c r="S3" s="1"/>
  <c r="T3" s="1"/>
  <c r="U3" s="1"/>
  <c r="V3" s="1"/>
  <c r="W3" s="1"/>
  <c r="X3" s="1"/>
  <c r="A5" i="92"/>
  <c r="A6" s="1"/>
  <c r="A7" s="1"/>
  <c r="A8" s="1"/>
  <c r="A9" s="1"/>
  <c r="A10" s="1"/>
  <c r="A11" s="1"/>
  <c r="A12" s="1"/>
  <c r="A13" s="1"/>
  <c r="A14" s="1"/>
  <c r="A15" s="1"/>
  <c r="A16" s="1"/>
  <c r="A17" s="1"/>
  <c r="F21" i="91"/>
  <c r="E21"/>
  <c r="D21"/>
  <c r="C21"/>
  <c r="B21"/>
  <c r="F20"/>
  <c r="E20"/>
  <c r="D20"/>
  <c r="C20"/>
  <c r="B20"/>
  <c r="J19"/>
  <c r="I19"/>
  <c r="H19"/>
  <c r="F19"/>
  <c r="E19"/>
  <c r="D19"/>
  <c r="C19"/>
  <c r="B19"/>
  <c r="J18"/>
  <c r="I18"/>
  <c r="H18"/>
  <c r="G18"/>
  <c r="F18"/>
  <c r="E18"/>
  <c r="D18"/>
  <c r="C18"/>
  <c r="B18"/>
  <c r="J17"/>
  <c r="I17"/>
  <c r="H17"/>
  <c r="G17"/>
  <c r="F17"/>
  <c r="E17"/>
  <c r="D17"/>
  <c r="C17"/>
  <c r="B17"/>
  <c r="J16"/>
  <c r="I16"/>
  <c r="H16"/>
  <c r="G16"/>
  <c r="F16"/>
  <c r="E16"/>
  <c r="D16"/>
  <c r="C16"/>
  <c r="B16"/>
  <c r="J15"/>
  <c r="I15"/>
  <c r="H15"/>
  <c r="G15"/>
  <c r="F15"/>
  <c r="E15"/>
  <c r="D15"/>
  <c r="C15"/>
  <c r="B15"/>
  <c r="J14"/>
  <c r="I14"/>
  <c r="H14"/>
  <c r="G14"/>
  <c r="F14"/>
  <c r="E14"/>
  <c r="D14"/>
  <c r="C14"/>
  <c r="B14"/>
  <c r="J13"/>
  <c r="I13"/>
  <c r="H13"/>
  <c r="G13"/>
  <c r="F13"/>
  <c r="E13"/>
  <c r="D13"/>
  <c r="C13"/>
  <c r="B13"/>
  <c r="J12"/>
  <c r="I12"/>
  <c r="H12"/>
  <c r="G12"/>
  <c r="F12"/>
  <c r="E12"/>
  <c r="D12"/>
  <c r="C12"/>
  <c r="B12"/>
  <c r="J11"/>
  <c r="I11"/>
  <c r="H11"/>
  <c r="G11"/>
  <c r="F11"/>
  <c r="E11"/>
  <c r="D11"/>
  <c r="C11"/>
  <c r="B11"/>
  <c r="J10"/>
  <c r="I10"/>
  <c r="H10"/>
  <c r="G10"/>
  <c r="F10"/>
  <c r="E10"/>
  <c r="D10"/>
  <c r="C10"/>
  <c r="B10"/>
  <c r="J9"/>
  <c r="I9"/>
  <c r="H9"/>
  <c r="G9"/>
  <c r="F9"/>
  <c r="E9"/>
  <c r="D9"/>
  <c r="C9"/>
  <c r="B9"/>
  <c r="J8"/>
  <c r="I8"/>
  <c r="H8"/>
  <c r="G8"/>
  <c r="F8"/>
  <c r="E8"/>
  <c r="D8"/>
  <c r="C8"/>
  <c r="B8"/>
  <c r="J7"/>
  <c r="I7"/>
  <c r="H7"/>
  <c r="G7"/>
  <c r="F7"/>
  <c r="E7"/>
  <c r="D7"/>
  <c r="C7"/>
  <c r="B7"/>
  <c r="J6"/>
  <c r="I6"/>
  <c r="H6"/>
  <c r="G6"/>
  <c r="F6"/>
  <c r="E6"/>
  <c r="D6"/>
  <c r="C6"/>
  <c r="B6"/>
  <c r="A6"/>
  <c r="J5"/>
  <c r="I5"/>
  <c r="H5"/>
  <c r="G5"/>
  <c r="F5"/>
  <c r="E5"/>
  <c r="D5"/>
  <c r="C5"/>
  <c r="B5"/>
  <c r="F21" i="90"/>
  <c r="E21"/>
  <c r="D21"/>
  <c r="C21"/>
  <c r="B21"/>
  <c r="F20"/>
  <c r="E20"/>
  <c r="D20"/>
  <c r="C20"/>
  <c r="B20"/>
  <c r="J19"/>
  <c r="I19"/>
  <c r="H19"/>
  <c r="G19"/>
  <c r="F19"/>
  <c r="E19"/>
  <c r="D19"/>
  <c r="C19"/>
  <c r="B19"/>
  <c r="J18"/>
  <c r="I18"/>
  <c r="H18"/>
  <c r="G18"/>
  <c r="F18"/>
  <c r="E18"/>
  <c r="D18"/>
  <c r="C18"/>
  <c r="B18"/>
  <c r="J17"/>
  <c r="I17"/>
  <c r="H17"/>
  <c r="G17"/>
  <c r="F17"/>
  <c r="E17"/>
  <c r="D17"/>
  <c r="C17"/>
  <c r="B17"/>
  <c r="J16"/>
  <c r="I16"/>
  <c r="H16"/>
  <c r="G16"/>
  <c r="F16"/>
  <c r="E16"/>
  <c r="D16"/>
  <c r="C16"/>
  <c r="B16"/>
  <c r="J15"/>
  <c r="I15"/>
  <c r="H15"/>
  <c r="G15"/>
  <c r="F15"/>
  <c r="E15"/>
  <c r="D15"/>
  <c r="C15"/>
  <c r="B15"/>
  <c r="J14"/>
  <c r="I14"/>
  <c r="H14"/>
  <c r="G14"/>
  <c r="F14"/>
  <c r="E14"/>
  <c r="D14"/>
  <c r="C14"/>
  <c r="B14"/>
  <c r="J13"/>
  <c r="I13"/>
  <c r="H13"/>
  <c r="G13"/>
  <c r="F13"/>
  <c r="E13"/>
  <c r="D13"/>
  <c r="C13"/>
  <c r="B13"/>
  <c r="J12"/>
  <c r="I12"/>
  <c r="H12"/>
  <c r="G12"/>
  <c r="F12"/>
  <c r="E12"/>
  <c r="D12"/>
  <c r="C12"/>
  <c r="B12"/>
  <c r="J11"/>
  <c r="I11"/>
  <c r="H11"/>
  <c r="G11"/>
  <c r="F11"/>
  <c r="E11"/>
  <c r="D11"/>
  <c r="C11"/>
  <c r="B11"/>
  <c r="J10"/>
  <c r="I10"/>
  <c r="H10"/>
  <c r="G10"/>
  <c r="F10"/>
  <c r="E10"/>
  <c r="D10"/>
  <c r="C10"/>
  <c r="B10"/>
  <c r="J9"/>
  <c r="I9"/>
  <c r="H9"/>
  <c r="G9"/>
  <c r="F9"/>
  <c r="E9"/>
  <c r="D9"/>
  <c r="C9"/>
  <c r="B9"/>
  <c r="J8"/>
  <c r="I8"/>
  <c r="H8"/>
  <c r="G8"/>
  <c r="F8"/>
  <c r="E8"/>
  <c r="D8"/>
  <c r="C8"/>
  <c r="B8"/>
  <c r="J7"/>
  <c r="I7"/>
  <c r="H7"/>
  <c r="G7"/>
  <c r="F7"/>
  <c r="E7"/>
  <c r="D7"/>
  <c r="C7"/>
  <c r="B7"/>
  <c r="J6"/>
  <c r="I6"/>
  <c r="H6"/>
  <c r="G6"/>
  <c r="F6"/>
  <c r="E6"/>
  <c r="D6"/>
  <c r="C6"/>
  <c r="B6"/>
  <c r="A6"/>
  <c r="J5"/>
  <c r="I5"/>
  <c r="H5"/>
  <c r="G5"/>
  <c r="F5"/>
  <c r="E5"/>
  <c r="D5"/>
  <c r="C5"/>
  <c r="B5"/>
  <c r="F21" i="89"/>
  <c r="E21"/>
  <c r="D21"/>
  <c r="C21"/>
  <c r="B21"/>
  <c r="F20"/>
  <c r="E20"/>
  <c r="D20"/>
  <c r="C20"/>
  <c r="B20"/>
  <c r="J19"/>
  <c r="I19"/>
  <c r="H19"/>
  <c r="G19"/>
  <c r="F19"/>
  <c r="E19"/>
  <c r="D19"/>
  <c r="C19"/>
  <c r="B19"/>
  <c r="J18"/>
  <c r="I18"/>
  <c r="H18"/>
  <c r="G18"/>
  <c r="F18"/>
  <c r="E18"/>
  <c r="D18"/>
  <c r="C18"/>
  <c r="B18"/>
  <c r="B17" i="92" s="1"/>
  <c r="J17" i="89"/>
  <c r="I17"/>
  <c r="H17"/>
  <c r="G17"/>
  <c r="F17"/>
  <c r="E17"/>
  <c r="D17"/>
  <c r="C17"/>
  <c r="B17"/>
  <c r="B16" i="92" s="1"/>
  <c r="J16" i="89"/>
  <c r="I16"/>
  <c r="H16"/>
  <c r="G16"/>
  <c r="F16"/>
  <c r="E16"/>
  <c r="D16"/>
  <c r="C16"/>
  <c r="B16"/>
  <c r="B15" i="92" s="1"/>
  <c r="J15" i="89"/>
  <c r="I15"/>
  <c r="H15"/>
  <c r="G15"/>
  <c r="F15"/>
  <c r="E15"/>
  <c r="D15"/>
  <c r="C15"/>
  <c r="B15"/>
  <c r="B14" i="92" s="1"/>
  <c r="J14" i="89"/>
  <c r="I14"/>
  <c r="H14"/>
  <c r="G14"/>
  <c r="F14"/>
  <c r="E14"/>
  <c r="D14"/>
  <c r="C14"/>
  <c r="B14"/>
  <c r="B13" i="92" s="1"/>
  <c r="J13" i="89"/>
  <c r="I13"/>
  <c r="H13"/>
  <c r="G13"/>
  <c r="F13"/>
  <c r="E13"/>
  <c r="D13"/>
  <c r="C13"/>
  <c r="B13"/>
  <c r="B12" i="92" s="1"/>
  <c r="J12" i="89"/>
  <c r="I12"/>
  <c r="H12"/>
  <c r="G12"/>
  <c r="F12"/>
  <c r="E12"/>
  <c r="D12"/>
  <c r="C12"/>
  <c r="B12"/>
  <c r="B11" i="92" s="1"/>
  <c r="J11" i="89"/>
  <c r="I11"/>
  <c r="H11"/>
  <c r="G11"/>
  <c r="F11"/>
  <c r="E11"/>
  <c r="D11"/>
  <c r="C11"/>
  <c r="B11"/>
  <c r="B10" i="92" s="1"/>
  <c r="J10" i="89"/>
  <c r="I10"/>
  <c r="H10"/>
  <c r="G10"/>
  <c r="F10"/>
  <c r="E10"/>
  <c r="D10"/>
  <c r="C10"/>
  <c r="B10"/>
  <c r="B9" i="92" s="1"/>
  <c r="J9" i="89"/>
  <c r="I9"/>
  <c r="H9"/>
  <c r="G9"/>
  <c r="F9"/>
  <c r="E9"/>
  <c r="D9"/>
  <c r="C9"/>
  <c r="B9"/>
  <c r="B8" i="92" s="1"/>
  <c r="J8" i="89"/>
  <c r="I8"/>
  <c r="H8"/>
  <c r="G8"/>
  <c r="F8"/>
  <c r="E8"/>
  <c r="D8"/>
  <c r="C8"/>
  <c r="B8"/>
  <c r="B7" i="92" s="1"/>
  <c r="J7" i="89"/>
  <c r="I7"/>
  <c r="H7"/>
  <c r="G7"/>
  <c r="F7"/>
  <c r="E7"/>
  <c r="D7"/>
  <c r="C7"/>
  <c r="B7"/>
  <c r="B6" i="92" s="1"/>
  <c r="J6" i="89"/>
  <c r="I6"/>
  <c r="H6"/>
  <c r="G6"/>
  <c r="F6"/>
  <c r="E6"/>
  <c r="D6"/>
  <c r="C6"/>
  <c r="B6"/>
  <c r="B5" i="92" s="1"/>
  <c r="A6" i="89"/>
  <c r="J5"/>
  <c r="I5"/>
  <c r="H5"/>
  <c r="G5"/>
  <c r="F5"/>
  <c r="E5"/>
  <c r="D5"/>
  <c r="C5"/>
  <c r="B5"/>
  <c r="B4" i="92" s="1"/>
  <c r="J25" i="88"/>
  <c r="I25"/>
  <c r="H25"/>
  <c r="G25"/>
  <c r="F25"/>
  <c r="E25"/>
  <c r="D25"/>
  <c r="B25"/>
  <c r="J24"/>
  <c r="I24"/>
  <c r="H24"/>
  <c r="G24"/>
  <c r="F24"/>
  <c r="E24"/>
  <c r="D24"/>
  <c r="B24"/>
  <c r="J23"/>
  <c r="I23"/>
  <c r="H23"/>
  <c r="G23"/>
  <c r="F23"/>
  <c r="E23"/>
  <c r="D23"/>
  <c r="B23"/>
  <c r="L20"/>
  <c r="C20"/>
  <c r="L19"/>
  <c r="C19"/>
  <c r="L18"/>
  <c r="C18"/>
  <c r="L17"/>
  <c r="C17"/>
  <c r="L16"/>
  <c r="C16"/>
  <c r="L15"/>
  <c r="C15"/>
  <c r="L14"/>
  <c r="C14"/>
  <c r="L13"/>
  <c r="C13"/>
  <c r="C25" s="1"/>
  <c r="L12"/>
  <c r="C12"/>
  <c r="L11"/>
  <c r="C11"/>
  <c r="L10"/>
  <c r="C10"/>
  <c r="L9"/>
  <c r="C9"/>
  <c r="L8"/>
  <c r="C8"/>
  <c r="L7"/>
  <c r="C7"/>
  <c r="L6"/>
  <c r="C6"/>
  <c r="L5"/>
  <c r="C5"/>
  <c r="L4"/>
  <c r="C4"/>
  <c r="A4"/>
  <c r="A5" s="1"/>
  <c r="A6" s="1"/>
  <c r="A7" s="1"/>
  <c r="A8" s="1"/>
  <c r="A9" s="1"/>
  <c r="A10" s="1"/>
  <c r="A11" s="1"/>
  <c r="A12" s="1"/>
  <c r="A13" s="1"/>
  <c r="A14" s="1"/>
  <c r="A15" s="1"/>
  <c r="A16" s="1"/>
  <c r="A17" s="1"/>
  <c r="A18" s="1"/>
  <c r="A19" s="1"/>
  <c r="A20" s="1"/>
  <c r="L3"/>
  <c r="C3"/>
  <c r="J25" i="87"/>
  <c r="I25"/>
  <c r="H25"/>
  <c r="G25"/>
  <c r="F25"/>
  <c r="E25"/>
  <c r="D25"/>
  <c r="B25"/>
  <c r="J24"/>
  <c r="I24"/>
  <c r="H24"/>
  <c r="G24"/>
  <c r="F24"/>
  <c r="E24"/>
  <c r="D24"/>
  <c r="B24"/>
  <c r="J23"/>
  <c r="I23"/>
  <c r="H23"/>
  <c r="G23"/>
  <c r="F23"/>
  <c r="E23"/>
  <c r="D23"/>
  <c r="B23"/>
  <c r="L20"/>
  <c r="C20"/>
  <c r="L19"/>
  <c r="C19"/>
  <c r="L18"/>
  <c r="C18"/>
  <c r="L17"/>
  <c r="C17"/>
  <c r="L16"/>
  <c r="C16"/>
  <c r="L15"/>
  <c r="C15"/>
  <c r="L14"/>
  <c r="C14"/>
  <c r="L13"/>
  <c r="C13"/>
  <c r="L12"/>
  <c r="C12"/>
  <c r="L11"/>
  <c r="C11"/>
  <c r="L10"/>
  <c r="C10"/>
  <c r="L9"/>
  <c r="C9"/>
  <c r="L8"/>
  <c r="C8"/>
  <c r="L7"/>
  <c r="C7"/>
  <c r="L6"/>
  <c r="C6"/>
  <c r="L5"/>
  <c r="C5"/>
  <c r="L4"/>
  <c r="C4"/>
  <c r="A4"/>
  <c r="A5" s="1"/>
  <c r="A6" s="1"/>
  <c r="A7" s="1"/>
  <c r="A8" s="1"/>
  <c r="A9" s="1"/>
  <c r="A10" s="1"/>
  <c r="A11" s="1"/>
  <c r="A12" s="1"/>
  <c r="A13" s="1"/>
  <c r="A14" s="1"/>
  <c r="A15" s="1"/>
  <c r="A16" s="1"/>
  <c r="A17" s="1"/>
  <c r="A18" s="1"/>
  <c r="A19" s="1"/>
  <c r="A20" s="1"/>
  <c r="L3"/>
  <c r="C3"/>
  <c r="H25" i="86"/>
  <c r="F25"/>
  <c r="E25"/>
  <c r="D25"/>
  <c r="B25"/>
  <c r="H24"/>
  <c r="F24"/>
  <c r="E24"/>
  <c r="D24"/>
  <c r="B24"/>
  <c r="H23"/>
  <c r="F23"/>
  <c r="E23"/>
  <c r="D23"/>
  <c r="B23"/>
  <c r="L20"/>
  <c r="L19"/>
  <c r="L18"/>
  <c r="L17"/>
  <c r="C17"/>
  <c r="L16"/>
  <c r="L15"/>
  <c r="L14"/>
  <c r="L13"/>
  <c r="C13"/>
  <c r="L12"/>
  <c r="L11"/>
  <c r="L10"/>
  <c r="L9"/>
  <c r="L8"/>
  <c r="L7"/>
  <c r="L6"/>
  <c r="L5"/>
  <c r="C5"/>
  <c r="L4"/>
  <c r="A4"/>
  <c r="A5" s="1"/>
  <c r="A6" s="1"/>
  <c r="A7" s="1"/>
  <c r="A8" s="1"/>
  <c r="A9" s="1"/>
  <c r="A10" s="1"/>
  <c r="A11" s="1"/>
  <c r="A12" s="1"/>
  <c r="A13" s="1"/>
  <c r="A14" s="1"/>
  <c r="A15" s="1"/>
  <c r="A16" s="1"/>
  <c r="A17" s="1"/>
  <c r="A18" s="1"/>
  <c r="A19" s="1"/>
  <c r="A20" s="1"/>
  <c r="L3"/>
  <c r="J25" i="85"/>
  <c r="I25"/>
  <c r="H25"/>
  <c r="G25"/>
  <c r="F25"/>
  <c r="E25"/>
  <c r="D25"/>
  <c r="B25"/>
  <c r="H24"/>
  <c r="G24"/>
  <c r="F24"/>
  <c r="E24"/>
  <c r="D24"/>
  <c r="B24"/>
  <c r="H23"/>
  <c r="G23"/>
  <c r="F23"/>
  <c r="E23"/>
  <c r="D23"/>
  <c r="B23"/>
  <c r="L20"/>
  <c r="C20"/>
  <c r="L19"/>
  <c r="C19"/>
  <c r="L18"/>
  <c r="C18"/>
  <c r="L17"/>
  <c r="C17"/>
  <c r="L16"/>
  <c r="C16"/>
  <c r="L15"/>
  <c r="C15"/>
  <c r="L14"/>
  <c r="C14"/>
  <c r="L13"/>
  <c r="C13"/>
  <c r="C25" s="1"/>
  <c r="L12"/>
  <c r="C12"/>
  <c r="L11"/>
  <c r="C11"/>
  <c r="L10"/>
  <c r="C10"/>
  <c r="L9"/>
  <c r="C9"/>
  <c r="L8"/>
  <c r="C8"/>
  <c r="L7"/>
  <c r="C7"/>
  <c r="L6"/>
  <c r="C6"/>
  <c r="L5"/>
  <c r="C5"/>
  <c r="L4"/>
  <c r="C4"/>
  <c r="A4"/>
  <c r="A5" s="1"/>
  <c r="A6" s="1"/>
  <c r="A7" s="1"/>
  <c r="A8" s="1"/>
  <c r="A9" s="1"/>
  <c r="A10" s="1"/>
  <c r="A11" s="1"/>
  <c r="A12" s="1"/>
  <c r="A13" s="1"/>
  <c r="A14" s="1"/>
  <c r="A15" s="1"/>
  <c r="A16" s="1"/>
  <c r="A17" s="1"/>
  <c r="A18" s="1"/>
  <c r="A19" s="1"/>
  <c r="A20" s="1"/>
  <c r="L3"/>
  <c r="C3"/>
  <c r="I25" i="84"/>
  <c r="H25"/>
  <c r="G25"/>
  <c r="F25"/>
  <c r="E25"/>
  <c r="B25"/>
  <c r="H24"/>
  <c r="G24"/>
  <c r="F24"/>
  <c r="E24"/>
  <c r="D24"/>
  <c r="B24"/>
  <c r="H23"/>
  <c r="G23"/>
  <c r="F23"/>
  <c r="E23"/>
  <c r="D23"/>
  <c r="B23"/>
  <c r="L20"/>
  <c r="L19"/>
  <c r="L18"/>
  <c r="L17"/>
  <c r="L16"/>
  <c r="L15"/>
  <c r="L14"/>
  <c r="C14"/>
  <c r="L13"/>
  <c r="L12"/>
  <c r="C12"/>
  <c r="L11"/>
  <c r="L10"/>
  <c r="L9"/>
  <c r="L8"/>
  <c r="L7"/>
  <c r="C7"/>
  <c r="L6"/>
  <c r="L5"/>
  <c r="C5"/>
  <c r="L4"/>
  <c r="C4"/>
  <c r="A4"/>
  <c r="A5" s="1"/>
  <c r="A6" s="1"/>
  <c r="A7" s="1"/>
  <c r="A8" s="1"/>
  <c r="A9" s="1"/>
  <c r="A10" s="1"/>
  <c r="A11" s="1"/>
  <c r="A12" s="1"/>
  <c r="A13" s="1"/>
  <c r="A14" s="1"/>
  <c r="A15" s="1"/>
  <c r="A16" s="1"/>
  <c r="A17" s="1"/>
  <c r="A18" s="1"/>
  <c r="A19" s="1"/>
  <c r="A20" s="1"/>
  <c r="L3"/>
  <c r="C3"/>
  <c r="H25" i="83"/>
  <c r="G25"/>
  <c r="F25"/>
  <c r="E25"/>
  <c r="D25"/>
  <c r="B25"/>
  <c r="H24"/>
  <c r="F24"/>
  <c r="E24"/>
  <c r="D24"/>
  <c r="B24"/>
  <c r="H23"/>
  <c r="F23"/>
  <c r="E23"/>
  <c r="D23"/>
  <c r="B23"/>
  <c r="L20"/>
  <c r="L19"/>
  <c r="L18"/>
  <c r="C18"/>
  <c r="L17"/>
  <c r="L16"/>
  <c r="L15"/>
  <c r="L14"/>
  <c r="L13"/>
  <c r="C13"/>
  <c r="L12"/>
  <c r="L11"/>
  <c r="L10"/>
  <c r="C10"/>
  <c r="L9"/>
  <c r="C9"/>
  <c r="L8"/>
  <c r="C8"/>
  <c r="L7"/>
  <c r="C7"/>
  <c r="L6"/>
  <c r="L5"/>
  <c r="C5"/>
  <c r="L4"/>
  <c r="C4"/>
  <c r="A4"/>
  <c r="A5" s="1"/>
  <c r="A6" s="1"/>
  <c r="A7" s="1"/>
  <c r="A8" s="1"/>
  <c r="A9" s="1"/>
  <c r="A10" s="1"/>
  <c r="A11" s="1"/>
  <c r="A12" s="1"/>
  <c r="A13" s="1"/>
  <c r="A14" s="1"/>
  <c r="A15" s="1"/>
  <c r="A16" s="1"/>
  <c r="A17" s="1"/>
  <c r="A18" s="1"/>
  <c r="A19" s="1"/>
  <c r="A20" s="1"/>
  <c r="L3"/>
  <c r="H25" i="82"/>
  <c r="F25"/>
  <c r="E25"/>
  <c r="B25"/>
  <c r="H24"/>
  <c r="F24"/>
  <c r="E24"/>
  <c r="D24"/>
  <c r="B24"/>
  <c r="H23"/>
  <c r="F23"/>
  <c r="E23"/>
  <c r="D23"/>
  <c r="B23"/>
  <c r="L20"/>
  <c r="L19"/>
  <c r="L18"/>
  <c r="L17"/>
  <c r="L16"/>
  <c r="L15"/>
  <c r="L14"/>
  <c r="L13"/>
  <c r="L12"/>
  <c r="L11"/>
  <c r="L10"/>
  <c r="L9"/>
  <c r="L8"/>
  <c r="L7"/>
  <c r="L6"/>
  <c r="L5"/>
  <c r="L4"/>
  <c r="A4"/>
  <c r="A5" s="1"/>
  <c r="A6" s="1"/>
  <c r="A7" s="1"/>
  <c r="A8" s="1"/>
  <c r="A9" s="1"/>
  <c r="A10" s="1"/>
  <c r="A11" s="1"/>
  <c r="A12" s="1"/>
  <c r="A13" s="1"/>
  <c r="A14" s="1"/>
  <c r="A15" s="1"/>
  <c r="A16" s="1"/>
  <c r="A17" s="1"/>
  <c r="A18" s="1"/>
  <c r="A19" s="1"/>
  <c r="A20" s="1"/>
  <c r="L3"/>
  <c r="H25" i="81"/>
  <c r="F25"/>
  <c r="B25"/>
  <c r="H24"/>
  <c r="F24"/>
  <c r="E24"/>
  <c r="B24"/>
  <c r="H23"/>
  <c r="F23"/>
  <c r="E23"/>
  <c r="B23"/>
  <c r="L20"/>
  <c r="L19"/>
  <c r="L18"/>
  <c r="L17"/>
  <c r="L16"/>
  <c r="L15"/>
  <c r="L14"/>
  <c r="L13"/>
  <c r="L12"/>
  <c r="L11"/>
  <c r="L10"/>
  <c r="L9"/>
  <c r="L8"/>
  <c r="L7"/>
  <c r="L6"/>
  <c r="L5"/>
  <c r="L4"/>
  <c r="A4"/>
  <c r="A5" s="1"/>
  <c r="A6" s="1"/>
  <c r="A7" s="1"/>
  <c r="A8" s="1"/>
  <c r="A9" s="1"/>
  <c r="A10" s="1"/>
  <c r="A11" s="1"/>
  <c r="A12" s="1"/>
  <c r="A13" s="1"/>
  <c r="A14" s="1"/>
  <c r="A15" s="1"/>
  <c r="A16" s="1"/>
  <c r="A17" s="1"/>
  <c r="A18" s="1"/>
  <c r="A19" s="1"/>
  <c r="A20" s="1"/>
  <c r="L3"/>
  <c r="H25" i="80"/>
  <c r="F25"/>
  <c r="B25"/>
  <c r="H24"/>
  <c r="F24"/>
  <c r="E24"/>
  <c r="B24"/>
  <c r="H23"/>
  <c r="F23"/>
  <c r="E23"/>
  <c r="B23"/>
  <c r="L20"/>
  <c r="L19"/>
  <c r="L18"/>
  <c r="L17"/>
  <c r="L16"/>
  <c r="L15"/>
  <c r="L14"/>
  <c r="L13"/>
  <c r="L12"/>
  <c r="L11"/>
  <c r="L10"/>
  <c r="L9"/>
  <c r="L8"/>
  <c r="L7"/>
  <c r="L6"/>
  <c r="L5"/>
  <c r="L4"/>
  <c r="A4"/>
  <c r="A5" s="1"/>
  <c r="A6" s="1"/>
  <c r="A7" s="1"/>
  <c r="A8" s="1"/>
  <c r="A9" s="1"/>
  <c r="A10" s="1"/>
  <c r="A11" s="1"/>
  <c r="A12" s="1"/>
  <c r="A13" s="1"/>
  <c r="A14" s="1"/>
  <c r="A15" s="1"/>
  <c r="A16" s="1"/>
  <c r="A17" s="1"/>
  <c r="A18" s="1"/>
  <c r="A19" s="1"/>
  <c r="A20" s="1"/>
  <c r="L3"/>
  <c r="K25" i="79"/>
  <c r="J25"/>
  <c r="I25"/>
  <c r="H25"/>
  <c r="G25"/>
  <c r="F25"/>
  <c r="E25"/>
  <c r="D25"/>
  <c r="B25"/>
  <c r="K24"/>
  <c r="J24"/>
  <c r="I24"/>
  <c r="H24"/>
  <c r="G24"/>
  <c r="F24"/>
  <c r="E24"/>
  <c r="D24"/>
  <c r="B24"/>
  <c r="K23"/>
  <c r="J23"/>
  <c r="I23"/>
  <c r="H23"/>
  <c r="G23"/>
  <c r="F23"/>
  <c r="E23"/>
  <c r="D23"/>
  <c r="B23"/>
  <c r="L20"/>
  <c r="I49" i="293" s="1"/>
  <c r="C20" i="79"/>
  <c r="J32" i="78" s="1"/>
  <c r="J33" s="1"/>
  <c r="L19" i="79"/>
  <c r="I48" i="293" s="1"/>
  <c r="C19" i="79"/>
  <c r="L18"/>
  <c r="I47" i="293" s="1"/>
  <c r="C18" i="79"/>
  <c r="L17"/>
  <c r="I46" i="293" s="1"/>
  <c r="C17" i="79"/>
  <c r="L16"/>
  <c r="I45" i="293" s="1"/>
  <c r="C16" i="79"/>
  <c r="L15"/>
  <c r="I44" i="293" s="1"/>
  <c r="C15" i="79"/>
  <c r="L14"/>
  <c r="I43" i="293" s="1"/>
  <c r="C14" i="79"/>
  <c r="L13"/>
  <c r="I42" i="293" s="1"/>
  <c r="C13" i="79"/>
  <c r="L12"/>
  <c r="I41" i="293" s="1"/>
  <c r="C12" i="79"/>
  <c r="L11"/>
  <c r="I40" i="293" s="1"/>
  <c r="C11" i="79"/>
  <c r="L10"/>
  <c r="I39" i="293" s="1"/>
  <c r="C10" i="79"/>
  <c r="L9"/>
  <c r="I38" i="293" s="1"/>
  <c r="C9" i="79"/>
  <c r="L8"/>
  <c r="I37" i="293" s="1"/>
  <c r="C8" i="79"/>
  <c r="L7"/>
  <c r="I36" i="293" s="1"/>
  <c r="C7" i="79"/>
  <c r="L6"/>
  <c r="I35" i="293" s="1"/>
  <c r="C6" i="79"/>
  <c r="L5"/>
  <c r="I34" i="293" s="1"/>
  <c r="C5" i="79"/>
  <c r="L4"/>
  <c r="I33" i="293" s="1"/>
  <c r="C4" i="79"/>
  <c r="A4"/>
  <c r="A5" s="1"/>
  <c r="A6" s="1"/>
  <c r="A7" s="1"/>
  <c r="A8" s="1"/>
  <c r="A9" s="1"/>
  <c r="A10" s="1"/>
  <c r="A11" s="1"/>
  <c r="A12" s="1"/>
  <c r="A13" s="1"/>
  <c r="A14" s="1"/>
  <c r="A15" s="1"/>
  <c r="A16" s="1"/>
  <c r="A17" s="1"/>
  <c r="A18" s="1"/>
  <c r="A19" s="1"/>
  <c r="A20" s="1"/>
  <c r="L3"/>
  <c r="I32" i="293" s="1"/>
  <c r="C3" i="79"/>
  <c r="K25" i="78"/>
  <c r="J25"/>
  <c r="I25"/>
  <c r="H25"/>
  <c r="G25"/>
  <c r="F25"/>
  <c r="E25"/>
  <c r="D25"/>
  <c r="B25"/>
  <c r="K24"/>
  <c r="J24"/>
  <c r="I24"/>
  <c r="H24"/>
  <c r="G24"/>
  <c r="F24"/>
  <c r="E24"/>
  <c r="D24"/>
  <c r="B24"/>
  <c r="K23"/>
  <c r="J23"/>
  <c r="I23"/>
  <c r="H23"/>
  <c r="G23"/>
  <c r="F23"/>
  <c r="E23"/>
  <c r="D23"/>
  <c r="B23"/>
  <c r="L20"/>
  <c r="C20"/>
  <c r="H32" s="1"/>
  <c r="H33" s="1"/>
  <c r="L19"/>
  <c r="G48" i="293" s="1"/>
  <c r="C19" i="78"/>
  <c r="L18"/>
  <c r="G47" i="293" s="1"/>
  <c r="C18" i="78"/>
  <c r="L17"/>
  <c r="G46" i="293" s="1"/>
  <c r="C17" i="78"/>
  <c r="L16"/>
  <c r="G45" i="293" s="1"/>
  <c r="C16" i="78"/>
  <c r="L15"/>
  <c r="G44" i="293" s="1"/>
  <c r="C15" i="78"/>
  <c r="L14"/>
  <c r="G43" i="293" s="1"/>
  <c r="C14" i="78"/>
  <c r="L13"/>
  <c r="G42" i="293" s="1"/>
  <c r="C13" i="78"/>
  <c r="C24" s="1"/>
  <c r="L12"/>
  <c r="G41" i="293" s="1"/>
  <c r="C12" i="78"/>
  <c r="L11"/>
  <c r="G40" i="293" s="1"/>
  <c r="C11" i="78"/>
  <c r="L10"/>
  <c r="G39" i="293" s="1"/>
  <c r="C10" i="78"/>
  <c r="L9"/>
  <c r="G38" i="293" s="1"/>
  <c r="C9" i="78"/>
  <c r="L8"/>
  <c r="G37" i="293" s="1"/>
  <c r="C8" i="78"/>
  <c r="L7"/>
  <c r="G36" i="293" s="1"/>
  <c r="C7" i="78"/>
  <c r="L6"/>
  <c r="G35" i="293" s="1"/>
  <c r="C6" i="78"/>
  <c r="L5"/>
  <c r="G34" i="293" s="1"/>
  <c r="C5" i="78"/>
  <c r="L4"/>
  <c r="G33" i="293" s="1"/>
  <c r="C4" i="78"/>
  <c r="A4"/>
  <c r="A5" s="1"/>
  <c r="A6" s="1"/>
  <c r="A7" s="1"/>
  <c r="A8" s="1"/>
  <c r="A9" s="1"/>
  <c r="A10" s="1"/>
  <c r="A11" s="1"/>
  <c r="A12" s="1"/>
  <c r="A13" s="1"/>
  <c r="A14" s="1"/>
  <c r="A15" s="1"/>
  <c r="A16" s="1"/>
  <c r="A17" s="1"/>
  <c r="A18" s="1"/>
  <c r="A19" s="1"/>
  <c r="A20" s="1"/>
  <c r="L3"/>
  <c r="G32" i="293" s="1"/>
  <c r="M60" i="77"/>
  <c r="L60"/>
  <c r="K60"/>
  <c r="J60"/>
  <c r="I60"/>
  <c r="H60"/>
  <c r="G60"/>
  <c r="F60"/>
  <c r="E60"/>
  <c r="D60"/>
  <c r="C60"/>
  <c r="B60"/>
  <c r="M59"/>
  <c r="L59"/>
  <c r="K59"/>
  <c r="J59"/>
  <c r="I59"/>
  <c r="H59"/>
  <c r="G59"/>
  <c r="F59"/>
  <c r="E59"/>
  <c r="D59"/>
  <c r="C59"/>
  <c r="B59"/>
  <c r="M58"/>
  <c r="L58"/>
  <c r="K58"/>
  <c r="J58"/>
  <c r="I58"/>
  <c r="H58"/>
  <c r="G58"/>
  <c r="F58"/>
  <c r="E58"/>
  <c r="D58"/>
  <c r="C58"/>
  <c r="B58"/>
  <c r="M57"/>
  <c r="L57"/>
  <c r="K57"/>
  <c r="J57"/>
  <c r="I57"/>
  <c r="H57"/>
  <c r="G57"/>
  <c r="F57"/>
  <c r="E57"/>
  <c r="D57"/>
  <c r="C57"/>
  <c r="B57"/>
  <c r="M56"/>
  <c r="L56"/>
  <c r="K56"/>
  <c r="J56"/>
  <c r="I56"/>
  <c r="H56"/>
  <c r="G56"/>
  <c r="F56"/>
  <c r="E56"/>
  <c r="D56"/>
  <c r="C56"/>
  <c r="B56"/>
  <c r="M55"/>
  <c r="L55"/>
  <c r="K55"/>
  <c r="J55"/>
  <c r="I55"/>
  <c r="H55"/>
  <c r="G55"/>
  <c r="F55"/>
  <c r="E55"/>
  <c r="D55"/>
  <c r="C55"/>
  <c r="B55"/>
  <c r="M54"/>
  <c r="L54"/>
  <c r="K54"/>
  <c r="J54"/>
  <c r="I54"/>
  <c r="H54"/>
  <c r="G54"/>
  <c r="F54"/>
  <c r="E54"/>
  <c r="D54"/>
  <c r="C54"/>
  <c r="B54"/>
  <c r="M53"/>
  <c r="L53"/>
  <c r="K53"/>
  <c r="J53"/>
  <c r="I53"/>
  <c r="H53"/>
  <c r="G53"/>
  <c r="F53"/>
  <c r="E53"/>
  <c r="D53"/>
  <c r="C53"/>
  <c r="B53"/>
  <c r="M52"/>
  <c r="L52"/>
  <c r="K52"/>
  <c r="J52"/>
  <c r="I52"/>
  <c r="H52"/>
  <c r="G52"/>
  <c r="F52"/>
  <c r="E52"/>
  <c r="D52"/>
  <c r="C52"/>
  <c r="B52"/>
  <c r="M51"/>
  <c r="L51"/>
  <c r="K51"/>
  <c r="J51"/>
  <c r="I51"/>
  <c r="H51"/>
  <c r="G51"/>
  <c r="F51"/>
  <c r="E51"/>
  <c r="D51"/>
  <c r="C51"/>
  <c r="B51"/>
  <c r="M50"/>
  <c r="L50"/>
  <c r="K50"/>
  <c r="J50"/>
  <c r="I50"/>
  <c r="H50"/>
  <c r="G50"/>
  <c r="F50"/>
  <c r="E50"/>
  <c r="D50"/>
  <c r="C50"/>
  <c r="B50"/>
  <c r="M49"/>
  <c r="L49"/>
  <c r="K49"/>
  <c r="J49"/>
  <c r="I49"/>
  <c r="H49"/>
  <c r="G49"/>
  <c r="F49"/>
  <c r="E49"/>
  <c r="D49"/>
  <c r="C49"/>
  <c r="B49"/>
  <c r="M48"/>
  <c r="L48"/>
  <c r="K48"/>
  <c r="J48"/>
  <c r="I48"/>
  <c r="H48"/>
  <c r="G48"/>
  <c r="F48"/>
  <c r="E48"/>
  <c r="D48"/>
  <c r="C48"/>
  <c r="B48"/>
  <c r="M47"/>
  <c r="L47"/>
  <c r="K47"/>
  <c r="J47"/>
  <c r="I47"/>
  <c r="H47"/>
  <c r="G47"/>
  <c r="F47"/>
  <c r="E47"/>
  <c r="D47"/>
  <c r="C47"/>
  <c r="B47"/>
  <c r="M46"/>
  <c r="L46"/>
  <c r="K46"/>
  <c r="J46"/>
  <c r="I46"/>
  <c r="H46"/>
  <c r="G46"/>
  <c r="F46"/>
  <c r="E46"/>
  <c r="D46"/>
  <c r="C46"/>
  <c r="B46"/>
  <c r="M45"/>
  <c r="L45"/>
  <c r="K45"/>
  <c r="J45"/>
  <c r="I45"/>
  <c r="H45"/>
  <c r="G45"/>
  <c r="F45"/>
  <c r="E45"/>
  <c r="D45"/>
  <c r="C45"/>
  <c r="B45"/>
  <c r="M44"/>
  <c r="L44"/>
  <c r="K44"/>
  <c r="J44"/>
  <c r="I44"/>
  <c r="H44"/>
  <c r="G44"/>
  <c r="F44"/>
  <c r="E44"/>
  <c r="D44"/>
  <c r="C44"/>
  <c r="B44"/>
  <c r="M43"/>
  <c r="L43"/>
  <c r="K43"/>
  <c r="J43"/>
  <c r="I43"/>
  <c r="H43"/>
  <c r="G43"/>
  <c r="F43"/>
  <c r="E43"/>
  <c r="D43"/>
  <c r="C43"/>
  <c r="B43"/>
  <c r="M42"/>
  <c r="L42"/>
  <c r="K42"/>
  <c r="J42"/>
  <c r="I42"/>
  <c r="H42"/>
  <c r="G42"/>
  <c r="F42"/>
  <c r="E42"/>
  <c r="D42"/>
  <c r="C42"/>
  <c r="B42"/>
  <c r="M41"/>
  <c r="L41"/>
  <c r="K41"/>
  <c r="J41"/>
  <c r="I41"/>
  <c r="H41"/>
  <c r="G41"/>
  <c r="F41"/>
  <c r="E41"/>
  <c r="D41"/>
  <c r="C41"/>
  <c r="B41"/>
  <c r="M40"/>
  <c r="L40"/>
  <c r="K40"/>
  <c r="J40"/>
  <c r="I40"/>
  <c r="H40"/>
  <c r="G40"/>
  <c r="F40"/>
  <c r="E40"/>
  <c r="D40"/>
  <c r="C40"/>
  <c r="B40"/>
  <c r="M39"/>
  <c r="L39"/>
  <c r="K39"/>
  <c r="J39"/>
  <c r="I39"/>
  <c r="H39"/>
  <c r="G39"/>
  <c r="F39"/>
  <c r="E39"/>
  <c r="D39"/>
  <c r="C39"/>
  <c r="B39"/>
  <c r="M38"/>
  <c r="L38"/>
  <c r="K38"/>
  <c r="J38"/>
  <c r="I38"/>
  <c r="H38"/>
  <c r="G38"/>
  <c r="F38"/>
  <c r="E38"/>
  <c r="D38"/>
  <c r="C38"/>
  <c r="B38"/>
  <c r="M37"/>
  <c r="L37"/>
  <c r="K37"/>
  <c r="J37"/>
  <c r="I37"/>
  <c r="H37"/>
  <c r="G37"/>
  <c r="F37"/>
  <c r="E37"/>
  <c r="D37"/>
  <c r="C37"/>
  <c r="B37"/>
  <c r="M36"/>
  <c r="L36"/>
  <c r="K36"/>
  <c r="J36"/>
  <c r="I36"/>
  <c r="H36"/>
  <c r="G36"/>
  <c r="F36"/>
  <c r="E36"/>
  <c r="D36"/>
  <c r="C36"/>
  <c r="B36"/>
  <c r="M35"/>
  <c r="L35"/>
  <c r="K35"/>
  <c r="J35"/>
  <c r="I35"/>
  <c r="H35"/>
  <c r="G35"/>
  <c r="F35"/>
  <c r="E35"/>
  <c r="D35"/>
  <c r="C35"/>
  <c r="B35"/>
  <c r="M34"/>
  <c r="L34"/>
  <c r="K34"/>
  <c r="J34"/>
  <c r="I34"/>
  <c r="H34"/>
  <c r="G34"/>
  <c r="F34"/>
  <c r="E34"/>
  <c r="D34"/>
  <c r="C34"/>
  <c r="B34"/>
  <c r="M33"/>
  <c r="L33"/>
  <c r="K33"/>
  <c r="J33"/>
  <c r="I33"/>
  <c r="H33"/>
  <c r="G33"/>
  <c r="F33"/>
  <c r="E33"/>
  <c r="D33"/>
  <c r="C33"/>
  <c r="B33"/>
  <c r="M32"/>
  <c r="L32"/>
  <c r="K32"/>
  <c r="J32"/>
  <c r="I32"/>
  <c r="H32"/>
  <c r="G32"/>
  <c r="F32"/>
  <c r="E32"/>
  <c r="D32"/>
  <c r="C32"/>
  <c r="B32"/>
  <c r="M31"/>
  <c r="L31"/>
  <c r="K31"/>
  <c r="J31"/>
  <c r="I31"/>
  <c r="H31"/>
  <c r="G31"/>
  <c r="F31"/>
  <c r="E31"/>
  <c r="D31"/>
  <c r="C31"/>
  <c r="B31"/>
  <c r="M30"/>
  <c r="L30"/>
  <c r="K30"/>
  <c r="J30"/>
  <c r="I30"/>
  <c r="H30"/>
  <c r="G30"/>
  <c r="F30"/>
  <c r="E30"/>
  <c r="D30"/>
  <c r="C30"/>
  <c r="B30"/>
  <c r="M29"/>
  <c r="L29"/>
  <c r="K29"/>
  <c r="J29"/>
  <c r="I29"/>
  <c r="H29"/>
  <c r="G29"/>
  <c r="F29"/>
  <c r="E29"/>
  <c r="D29"/>
  <c r="C29"/>
  <c r="B29"/>
  <c r="M28"/>
  <c r="L28"/>
  <c r="K28"/>
  <c r="J28"/>
  <c r="I28"/>
  <c r="H28"/>
  <c r="G28"/>
  <c r="F28"/>
  <c r="E28"/>
  <c r="D28"/>
  <c r="C28"/>
  <c r="B28"/>
  <c r="M27"/>
  <c r="L27"/>
  <c r="K27"/>
  <c r="J27"/>
  <c r="I27"/>
  <c r="H27"/>
  <c r="G27"/>
  <c r="F27"/>
  <c r="E27"/>
  <c r="D27"/>
  <c r="C27"/>
  <c r="B27"/>
  <c r="M26"/>
  <c r="L26"/>
  <c r="K26"/>
  <c r="J26"/>
  <c r="I26"/>
  <c r="H26"/>
  <c r="G26"/>
  <c r="F26"/>
  <c r="E26"/>
  <c r="D26"/>
  <c r="C26"/>
  <c r="B26"/>
  <c r="M25"/>
  <c r="L25"/>
  <c r="K25"/>
  <c r="J25"/>
  <c r="I25"/>
  <c r="H25"/>
  <c r="G25"/>
  <c r="F25"/>
  <c r="E25"/>
  <c r="D25"/>
  <c r="C25"/>
  <c r="B25"/>
  <c r="M24"/>
  <c r="L24"/>
  <c r="K24"/>
  <c r="J24"/>
  <c r="I24"/>
  <c r="H24"/>
  <c r="G24"/>
  <c r="F24"/>
  <c r="E24"/>
  <c r="D24"/>
  <c r="C24"/>
  <c r="B24"/>
  <c r="M23"/>
  <c r="L23"/>
  <c r="K23"/>
  <c r="J23"/>
  <c r="I23"/>
  <c r="H23"/>
  <c r="G23"/>
  <c r="F23"/>
  <c r="E23"/>
  <c r="D23"/>
  <c r="C23"/>
  <c r="B23"/>
  <c r="M22"/>
  <c r="L22"/>
  <c r="K22"/>
  <c r="J22"/>
  <c r="I22"/>
  <c r="H22"/>
  <c r="G22"/>
  <c r="F22"/>
  <c r="E22"/>
  <c r="D22"/>
  <c r="C22"/>
  <c r="B22"/>
  <c r="M21"/>
  <c r="L21"/>
  <c r="K21"/>
  <c r="J21"/>
  <c r="I21"/>
  <c r="H21"/>
  <c r="G21"/>
  <c r="F21"/>
  <c r="E21"/>
  <c r="D21"/>
  <c r="C21"/>
  <c r="B21"/>
  <c r="M20"/>
  <c r="L20"/>
  <c r="K20"/>
  <c r="J20"/>
  <c r="I20"/>
  <c r="H20"/>
  <c r="G20"/>
  <c r="F20"/>
  <c r="E20"/>
  <c r="D20"/>
  <c r="C20"/>
  <c r="B20"/>
  <c r="M19"/>
  <c r="L19"/>
  <c r="K19"/>
  <c r="J19"/>
  <c r="I19"/>
  <c r="H19"/>
  <c r="G19"/>
  <c r="F19"/>
  <c r="E19"/>
  <c r="D19"/>
  <c r="C19"/>
  <c r="B19"/>
  <c r="M18"/>
  <c r="L18"/>
  <c r="K18"/>
  <c r="J18"/>
  <c r="I18"/>
  <c r="H18"/>
  <c r="G18"/>
  <c r="F18"/>
  <c r="E18"/>
  <c r="D18"/>
  <c r="C18"/>
  <c r="B18"/>
  <c r="M17"/>
  <c r="L17"/>
  <c r="K17"/>
  <c r="J17"/>
  <c r="I17"/>
  <c r="H17"/>
  <c r="G17"/>
  <c r="F17"/>
  <c r="E17"/>
  <c r="D17"/>
  <c r="C17"/>
  <c r="B17"/>
  <c r="M16"/>
  <c r="L16"/>
  <c r="K16"/>
  <c r="J16"/>
  <c r="I16"/>
  <c r="H16"/>
  <c r="G16"/>
  <c r="F16"/>
  <c r="E16"/>
  <c r="D16"/>
  <c r="C16"/>
  <c r="B16"/>
  <c r="M15"/>
  <c r="L15"/>
  <c r="K15"/>
  <c r="J15"/>
  <c r="I15"/>
  <c r="H15"/>
  <c r="G15"/>
  <c r="F15"/>
  <c r="E15"/>
  <c r="D15"/>
  <c r="C15"/>
  <c r="B15"/>
  <c r="M14"/>
  <c r="L14"/>
  <c r="K14"/>
  <c r="J14"/>
  <c r="I14"/>
  <c r="H14"/>
  <c r="G14"/>
  <c r="F14"/>
  <c r="E14"/>
  <c r="D14"/>
  <c r="C14"/>
  <c r="B14"/>
  <c r="M13"/>
  <c r="L13"/>
  <c r="K13"/>
  <c r="J13"/>
  <c r="I13"/>
  <c r="H13"/>
  <c r="G13"/>
  <c r="F13"/>
  <c r="E13"/>
  <c r="D13"/>
  <c r="C13"/>
  <c r="B13"/>
  <c r="M12"/>
  <c r="L12"/>
  <c r="K12"/>
  <c r="J12"/>
  <c r="I12"/>
  <c r="H12"/>
  <c r="G12"/>
  <c r="F12"/>
  <c r="E12"/>
  <c r="D12"/>
  <c r="C12"/>
  <c r="B12"/>
  <c r="M11"/>
  <c r="L11"/>
  <c r="K11"/>
  <c r="J11"/>
  <c r="I11"/>
  <c r="H11"/>
  <c r="G11"/>
  <c r="F11"/>
  <c r="E11"/>
  <c r="D11"/>
  <c r="C11"/>
  <c r="B11"/>
  <c r="M10"/>
  <c r="L10"/>
  <c r="K10"/>
  <c r="J10"/>
  <c r="I10"/>
  <c r="H10"/>
  <c r="G10"/>
  <c r="F10"/>
  <c r="E10"/>
  <c r="D10"/>
  <c r="C10"/>
  <c r="B10"/>
  <c r="M9"/>
  <c r="L9"/>
  <c r="K9"/>
  <c r="J9"/>
  <c r="I9"/>
  <c r="H9"/>
  <c r="G9"/>
  <c r="F9"/>
  <c r="E9"/>
  <c r="D9"/>
  <c r="C9"/>
  <c r="B9"/>
  <c r="M8"/>
  <c r="L8"/>
  <c r="K8"/>
  <c r="J8"/>
  <c r="I8"/>
  <c r="H8"/>
  <c r="G8"/>
  <c r="F8"/>
  <c r="E8"/>
  <c r="D8"/>
  <c r="C8"/>
  <c r="B8"/>
  <c r="M7"/>
  <c r="L7"/>
  <c r="K7"/>
  <c r="J7"/>
  <c r="I7"/>
  <c r="H7"/>
  <c r="G7"/>
  <c r="F7"/>
  <c r="E7"/>
  <c r="D7"/>
  <c r="C7"/>
  <c r="B7"/>
  <c r="M6"/>
  <c r="L6"/>
  <c r="K6"/>
  <c r="J6"/>
  <c r="I6"/>
  <c r="H6"/>
  <c r="G6"/>
  <c r="F6"/>
  <c r="E6"/>
  <c r="D6"/>
  <c r="C6"/>
  <c r="B6"/>
  <c r="M5"/>
  <c r="L5"/>
  <c r="K5"/>
  <c r="J5"/>
  <c r="I5"/>
  <c r="H5"/>
  <c r="G5"/>
  <c r="F5"/>
  <c r="E5"/>
  <c r="D5"/>
  <c r="C5"/>
  <c r="B5"/>
  <c r="M60" i="75"/>
  <c r="L60"/>
  <c r="K60"/>
  <c r="J60"/>
  <c r="I60"/>
  <c r="H60"/>
  <c r="G60"/>
  <c r="F60"/>
  <c r="E60"/>
  <c r="D60"/>
  <c r="C60"/>
  <c r="B60"/>
  <c r="M59"/>
  <c r="L59"/>
  <c r="K59"/>
  <c r="J59"/>
  <c r="I59"/>
  <c r="H59"/>
  <c r="G59"/>
  <c r="F59"/>
  <c r="E59"/>
  <c r="D59"/>
  <c r="C59"/>
  <c r="B59"/>
  <c r="M58"/>
  <c r="L58"/>
  <c r="K58"/>
  <c r="J58"/>
  <c r="I58"/>
  <c r="H58"/>
  <c r="G58"/>
  <c r="F58"/>
  <c r="E58"/>
  <c r="D58"/>
  <c r="C58"/>
  <c r="B58"/>
  <c r="M57"/>
  <c r="L57"/>
  <c r="K57"/>
  <c r="J57"/>
  <c r="I57"/>
  <c r="H57"/>
  <c r="G57"/>
  <c r="F57"/>
  <c r="E57"/>
  <c r="D57"/>
  <c r="C57"/>
  <c r="B57"/>
  <c r="M56"/>
  <c r="L56"/>
  <c r="K56"/>
  <c r="J56"/>
  <c r="I56"/>
  <c r="H56"/>
  <c r="G56"/>
  <c r="F56"/>
  <c r="E56"/>
  <c r="D56"/>
  <c r="C56"/>
  <c r="B56"/>
  <c r="M55"/>
  <c r="L55"/>
  <c r="K55"/>
  <c r="J55"/>
  <c r="I55"/>
  <c r="H55"/>
  <c r="G55"/>
  <c r="F55"/>
  <c r="E55"/>
  <c r="D55"/>
  <c r="C55"/>
  <c r="B55"/>
  <c r="M54"/>
  <c r="L54"/>
  <c r="K54"/>
  <c r="J54"/>
  <c r="I54"/>
  <c r="H54"/>
  <c r="G54"/>
  <c r="F54"/>
  <c r="E54"/>
  <c r="D54"/>
  <c r="C54"/>
  <c r="B54"/>
  <c r="M53"/>
  <c r="L53"/>
  <c r="K53"/>
  <c r="J53"/>
  <c r="I53"/>
  <c r="H53"/>
  <c r="G53"/>
  <c r="F53"/>
  <c r="E53"/>
  <c r="D53"/>
  <c r="C53"/>
  <c r="B53"/>
  <c r="M52"/>
  <c r="L52"/>
  <c r="K52"/>
  <c r="J52"/>
  <c r="I52"/>
  <c r="H52"/>
  <c r="G52"/>
  <c r="F52"/>
  <c r="E52"/>
  <c r="D52"/>
  <c r="C52"/>
  <c r="B52"/>
  <c r="M51"/>
  <c r="L51"/>
  <c r="K51"/>
  <c r="J51"/>
  <c r="I51"/>
  <c r="H51"/>
  <c r="G51"/>
  <c r="F51"/>
  <c r="E51"/>
  <c r="D51"/>
  <c r="C51"/>
  <c r="B51"/>
  <c r="M50"/>
  <c r="L50"/>
  <c r="K50"/>
  <c r="J50"/>
  <c r="I50"/>
  <c r="H50"/>
  <c r="G50"/>
  <c r="F50"/>
  <c r="E50"/>
  <c r="D50"/>
  <c r="C50"/>
  <c r="B50"/>
  <c r="M49"/>
  <c r="L49"/>
  <c r="K49"/>
  <c r="J49"/>
  <c r="I49"/>
  <c r="H49"/>
  <c r="G49"/>
  <c r="F49"/>
  <c r="E49"/>
  <c r="D49"/>
  <c r="C49"/>
  <c r="B49"/>
  <c r="M48"/>
  <c r="L48"/>
  <c r="K48"/>
  <c r="J48"/>
  <c r="I48"/>
  <c r="H48"/>
  <c r="G48"/>
  <c r="F48"/>
  <c r="E48"/>
  <c r="D48"/>
  <c r="C48"/>
  <c r="B48"/>
  <c r="M47"/>
  <c r="L47"/>
  <c r="K47"/>
  <c r="J47"/>
  <c r="I47"/>
  <c r="H47"/>
  <c r="G47"/>
  <c r="F47"/>
  <c r="E47"/>
  <c r="D47"/>
  <c r="C47"/>
  <c r="B47"/>
  <c r="M46"/>
  <c r="L46"/>
  <c r="K46"/>
  <c r="J46"/>
  <c r="I46"/>
  <c r="H46"/>
  <c r="G46"/>
  <c r="F46"/>
  <c r="E46"/>
  <c r="D46"/>
  <c r="C46"/>
  <c r="B46"/>
  <c r="M45"/>
  <c r="L45"/>
  <c r="K45"/>
  <c r="J45"/>
  <c r="I45"/>
  <c r="H45"/>
  <c r="G45"/>
  <c r="F45"/>
  <c r="E45"/>
  <c r="D45"/>
  <c r="C45"/>
  <c r="B45"/>
  <c r="M44"/>
  <c r="L44"/>
  <c r="K44"/>
  <c r="J44"/>
  <c r="I44"/>
  <c r="H44"/>
  <c r="G44"/>
  <c r="F44"/>
  <c r="E44"/>
  <c r="D44"/>
  <c r="C44"/>
  <c r="B44"/>
  <c r="M43"/>
  <c r="L43"/>
  <c r="K43"/>
  <c r="J43"/>
  <c r="I43"/>
  <c r="H43"/>
  <c r="G43"/>
  <c r="F43"/>
  <c r="E43"/>
  <c r="D43"/>
  <c r="C43"/>
  <c r="B43"/>
  <c r="M42"/>
  <c r="L42"/>
  <c r="K42"/>
  <c r="J42"/>
  <c r="I42"/>
  <c r="H42"/>
  <c r="G42"/>
  <c r="F42"/>
  <c r="E42"/>
  <c r="D42"/>
  <c r="C42"/>
  <c r="B42"/>
  <c r="M41"/>
  <c r="L41"/>
  <c r="K41"/>
  <c r="J41"/>
  <c r="I41"/>
  <c r="H41"/>
  <c r="G41"/>
  <c r="F41"/>
  <c r="E41"/>
  <c r="D41"/>
  <c r="C41"/>
  <c r="B41"/>
  <c r="M40"/>
  <c r="L40"/>
  <c r="K40"/>
  <c r="J40"/>
  <c r="I40"/>
  <c r="H40"/>
  <c r="G40"/>
  <c r="F40"/>
  <c r="E40"/>
  <c r="D40"/>
  <c r="C40"/>
  <c r="B40"/>
  <c r="M39"/>
  <c r="L39"/>
  <c r="K39"/>
  <c r="J39"/>
  <c r="I39"/>
  <c r="H39"/>
  <c r="G39"/>
  <c r="F39"/>
  <c r="E39"/>
  <c r="D39"/>
  <c r="C39"/>
  <c r="B39"/>
  <c r="M38"/>
  <c r="L38"/>
  <c r="K38"/>
  <c r="J38"/>
  <c r="I38"/>
  <c r="H38"/>
  <c r="G38"/>
  <c r="F38"/>
  <c r="E38"/>
  <c r="D38"/>
  <c r="C38"/>
  <c r="B38"/>
  <c r="M37"/>
  <c r="L37"/>
  <c r="K37"/>
  <c r="J37"/>
  <c r="I37"/>
  <c r="H37"/>
  <c r="G37"/>
  <c r="F37"/>
  <c r="E37"/>
  <c r="D37"/>
  <c r="C37"/>
  <c r="B37"/>
  <c r="M36"/>
  <c r="L36"/>
  <c r="K36"/>
  <c r="J36"/>
  <c r="I36"/>
  <c r="H36"/>
  <c r="G36"/>
  <c r="F36"/>
  <c r="E36"/>
  <c r="D36"/>
  <c r="C36"/>
  <c r="B36"/>
  <c r="M35"/>
  <c r="L35"/>
  <c r="K35"/>
  <c r="J35"/>
  <c r="I35"/>
  <c r="H35"/>
  <c r="G35"/>
  <c r="F35"/>
  <c r="E35"/>
  <c r="D35"/>
  <c r="C35"/>
  <c r="B35"/>
  <c r="M34"/>
  <c r="L34"/>
  <c r="K34"/>
  <c r="J34"/>
  <c r="I34"/>
  <c r="H34"/>
  <c r="G34"/>
  <c r="F34"/>
  <c r="E34"/>
  <c r="D34"/>
  <c r="C34"/>
  <c r="B34"/>
  <c r="M33"/>
  <c r="L33"/>
  <c r="K33"/>
  <c r="J33"/>
  <c r="I33"/>
  <c r="H33"/>
  <c r="G33"/>
  <c r="F33"/>
  <c r="E33"/>
  <c r="D33"/>
  <c r="C33"/>
  <c r="B33"/>
  <c r="M32"/>
  <c r="L32"/>
  <c r="K32"/>
  <c r="J32"/>
  <c r="I32"/>
  <c r="H32"/>
  <c r="G32"/>
  <c r="F32"/>
  <c r="E32"/>
  <c r="D32"/>
  <c r="C32"/>
  <c r="B32"/>
  <c r="M31"/>
  <c r="L31"/>
  <c r="K31"/>
  <c r="J31"/>
  <c r="I31"/>
  <c r="H31"/>
  <c r="G31"/>
  <c r="F31"/>
  <c r="E31"/>
  <c r="D31"/>
  <c r="C31"/>
  <c r="B31"/>
  <c r="M30"/>
  <c r="L30"/>
  <c r="K30"/>
  <c r="J30"/>
  <c r="I30"/>
  <c r="H30"/>
  <c r="G30"/>
  <c r="F30"/>
  <c r="E30"/>
  <c r="D30"/>
  <c r="C30"/>
  <c r="B30"/>
  <c r="M29"/>
  <c r="L29"/>
  <c r="K29"/>
  <c r="J29"/>
  <c r="I29"/>
  <c r="H29"/>
  <c r="G29"/>
  <c r="F29"/>
  <c r="E29"/>
  <c r="D29"/>
  <c r="C29"/>
  <c r="B29"/>
  <c r="M28"/>
  <c r="L28"/>
  <c r="K28"/>
  <c r="J28"/>
  <c r="I28"/>
  <c r="H28"/>
  <c r="G28"/>
  <c r="F28"/>
  <c r="E28"/>
  <c r="D28"/>
  <c r="C28"/>
  <c r="B28"/>
  <c r="M27"/>
  <c r="L27"/>
  <c r="K27"/>
  <c r="J27"/>
  <c r="I27"/>
  <c r="H27"/>
  <c r="G27"/>
  <c r="F27"/>
  <c r="E27"/>
  <c r="D27"/>
  <c r="C27"/>
  <c r="B27"/>
  <c r="M26"/>
  <c r="L26"/>
  <c r="K26"/>
  <c r="J26"/>
  <c r="I26"/>
  <c r="H26"/>
  <c r="G26"/>
  <c r="F26"/>
  <c r="E26"/>
  <c r="D26"/>
  <c r="C26"/>
  <c r="B26"/>
  <c r="M25"/>
  <c r="L25"/>
  <c r="K25"/>
  <c r="J25"/>
  <c r="I25"/>
  <c r="H25"/>
  <c r="G25"/>
  <c r="F25"/>
  <c r="E25"/>
  <c r="D25"/>
  <c r="C25"/>
  <c r="B25"/>
  <c r="M24"/>
  <c r="L24"/>
  <c r="K24"/>
  <c r="J24"/>
  <c r="I24"/>
  <c r="H24"/>
  <c r="G24"/>
  <c r="F24"/>
  <c r="E24"/>
  <c r="D24"/>
  <c r="C24"/>
  <c r="B24"/>
  <c r="M23"/>
  <c r="L23"/>
  <c r="K23"/>
  <c r="J23"/>
  <c r="I23"/>
  <c r="H23"/>
  <c r="G23"/>
  <c r="F23"/>
  <c r="E23"/>
  <c r="D23"/>
  <c r="C23"/>
  <c r="B23"/>
  <c r="M22"/>
  <c r="L22"/>
  <c r="K22"/>
  <c r="J22"/>
  <c r="I22"/>
  <c r="H22"/>
  <c r="G22"/>
  <c r="F22"/>
  <c r="E22"/>
  <c r="D22"/>
  <c r="C22"/>
  <c r="B22"/>
  <c r="M21"/>
  <c r="L21"/>
  <c r="K21"/>
  <c r="J21"/>
  <c r="I21"/>
  <c r="H21"/>
  <c r="G21"/>
  <c r="F21"/>
  <c r="E21"/>
  <c r="D21"/>
  <c r="C21"/>
  <c r="B21"/>
  <c r="M20"/>
  <c r="L20"/>
  <c r="K20"/>
  <c r="J20"/>
  <c r="I20"/>
  <c r="H20"/>
  <c r="G20"/>
  <c r="F20"/>
  <c r="E20"/>
  <c r="D20"/>
  <c r="C20"/>
  <c r="B20"/>
  <c r="M19"/>
  <c r="L19"/>
  <c r="K19"/>
  <c r="J19"/>
  <c r="I19"/>
  <c r="H19"/>
  <c r="G19"/>
  <c r="F19"/>
  <c r="E19"/>
  <c r="D19"/>
  <c r="C19"/>
  <c r="B19"/>
  <c r="M18"/>
  <c r="L18"/>
  <c r="K18"/>
  <c r="J18"/>
  <c r="I18"/>
  <c r="H18"/>
  <c r="G18"/>
  <c r="F18"/>
  <c r="E18"/>
  <c r="D18"/>
  <c r="C18"/>
  <c r="B18"/>
  <c r="M17"/>
  <c r="L17"/>
  <c r="K17"/>
  <c r="J17"/>
  <c r="I17"/>
  <c r="H17"/>
  <c r="G17"/>
  <c r="F17"/>
  <c r="E17"/>
  <c r="D17"/>
  <c r="C17"/>
  <c r="B17"/>
  <c r="M16"/>
  <c r="L16"/>
  <c r="K16"/>
  <c r="J16"/>
  <c r="I16"/>
  <c r="H16"/>
  <c r="G16"/>
  <c r="F16"/>
  <c r="E16"/>
  <c r="D16"/>
  <c r="C16"/>
  <c r="B16"/>
  <c r="M15"/>
  <c r="L15"/>
  <c r="K15"/>
  <c r="J15"/>
  <c r="I15"/>
  <c r="H15"/>
  <c r="G15"/>
  <c r="F15"/>
  <c r="E15"/>
  <c r="D15"/>
  <c r="C15"/>
  <c r="B15"/>
  <c r="M14"/>
  <c r="L14"/>
  <c r="K14"/>
  <c r="J14"/>
  <c r="I14"/>
  <c r="H14"/>
  <c r="G14"/>
  <c r="F14"/>
  <c r="E14"/>
  <c r="D14"/>
  <c r="C14"/>
  <c r="B14"/>
  <c r="M13"/>
  <c r="L13"/>
  <c r="K13"/>
  <c r="J13"/>
  <c r="I13"/>
  <c r="H13"/>
  <c r="G13"/>
  <c r="F13"/>
  <c r="E13"/>
  <c r="D13"/>
  <c r="C13"/>
  <c r="B13"/>
  <c r="M12"/>
  <c r="L12"/>
  <c r="K12"/>
  <c r="J12"/>
  <c r="I12"/>
  <c r="H12"/>
  <c r="G12"/>
  <c r="F12"/>
  <c r="E12"/>
  <c r="D12"/>
  <c r="C12"/>
  <c r="B12"/>
  <c r="M11"/>
  <c r="L11"/>
  <c r="K11"/>
  <c r="J11"/>
  <c r="I11"/>
  <c r="H11"/>
  <c r="G11"/>
  <c r="F11"/>
  <c r="E11"/>
  <c r="D11"/>
  <c r="C11"/>
  <c r="B11"/>
  <c r="M10"/>
  <c r="L10"/>
  <c r="K10"/>
  <c r="J10"/>
  <c r="J10" i="76" s="1"/>
  <c r="I10" i="75"/>
  <c r="H10"/>
  <c r="G10"/>
  <c r="F10"/>
  <c r="F10" i="76" s="1"/>
  <c r="E10" i="75"/>
  <c r="D10"/>
  <c r="C10"/>
  <c r="B10"/>
  <c r="B10" i="76" s="1"/>
  <c r="M9" i="75"/>
  <c r="L9"/>
  <c r="K9"/>
  <c r="J9"/>
  <c r="J9" i="76" s="1"/>
  <c r="I9" i="75"/>
  <c r="H9"/>
  <c r="G9"/>
  <c r="F9"/>
  <c r="F9" i="76" s="1"/>
  <c r="E9" i="75"/>
  <c r="D9"/>
  <c r="C9"/>
  <c r="B9"/>
  <c r="B9" i="76" s="1"/>
  <c r="M8" i="75"/>
  <c r="L8"/>
  <c r="K8"/>
  <c r="J8"/>
  <c r="J8" i="76" s="1"/>
  <c r="I8" i="75"/>
  <c r="H8"/>
  <c r="G8"/>
  <c r="F8"/>
  <c r="F8" i="76" s="1"/>
  <c r="E8" i="75"/>
  <c r="D8"/>
  <c r="C8"/>
  <c r="B8"/>
  <c r="B8" i="76" s="1"/>
  <c r="M7" i="75"/>
  <c r="L7"/>
  <c r="K7"/>
  <c r="J7"/>
  <c r="J7" i="76" s="1"/>
  <c r="I7" i="75"/>
  <c r="H7"/>
  <c r="G7"/>
  <c r="F7"/>
  <c r="F7" i="76" s="1"/>
  <c r="E7" i="75"/>
  <c r="D7"/>
  <c r="C7"/>
  <c r="B7"/>
  <c r="B7" i="76" s="1"/>
  <c r="M6" i="75"/>
  <c r="L6"/>
  <c r="K6"/>
  <c r="J6"/>
  <c r="J6" i="76" s="1"/>
  <c r="I6" i="75"/>
  <c r="H6"/>
  <c r="G6"/>
  <c r="F6"/>
  <c r="F6" i="76" s="1"/>
  <c r="E6" i="75"/>
  <c r="D6"/>
  <c r="C6"/>
  <c r="B6"/>
  <c r="B6" i="76" s="1"/>
  <c r="M5" i="75"/>
  <c r="L5"/>
  <c r="K5"/>
  <c r="J5"/>
  <c r="J5" i="76" s="1"/>
  <c r="I5" i="75"/>
  <c r="H5"/>
  <c r="G5"/>
  <c r="F5"/>
  <c r="F5" i="76" s="1"/>
  <c r="E5" i="75"/>
  <c r="D5"/>
  <c r="C5"/>
  <c r="B5"/>
  <c r="B5" i="76" s="1"/>
  <c r="D52" i="72"/>
  <c r="C52"/>
  <c r="B52"/>
  <c r="A52"/>
  <c r="A52" i="73" s="1"/>
  <c r="D51" i="72"/>
  <c r="C51"/>
  <c r="B51"/>
  <c r="A51"/>
  <c r="A51" i="73" s="1"/>
  <c r="D50" i="72"/>
  <c r="C50"/>
  <c r="B50"/>
  <c r="A50"/>
  <c r="A50" i="73" s="1"/>
  <c r="D49" i="72"/>
  <c r="C49"/>
  <c r="B49"/>
  <c r="A49"/>
  <c r="A49" i="73" s="1"/>
  <c r="D48" i="72"/>
  <c r="C48"/>
  <c r="B48"/>
  <c r="A48"/>
  <c r="A48" i="73" s="1"/>
  <c r="L47" i="72"/>
  <c r="K47"/>
  <c r="J47"/>
  <c r="I47"/>
  <c r="H47"/>
  <c r="F47"/>
  <c r="E47"/>
  <c r="D47"/>
  <c r="C47"/>
  <c r="B47"/>
  <c r="A47"/>
  <c r="A47" i="73" s="1"/>
  <c r="L46" i="72"/>
  <c r="K46"/>
  <c r="J46"/>
  <c r="I46"/>
  <c r="H46"/>
  <c r="F46"/>
  <c r="E46"/>
  <c r="D46"/>
  <c r="C46"/>
  <c r="B46"/>
  <c r="A46"/>
  <c r="A46" i="73" s="1"/>
  <c r="L45" i="72"/>
  <c r="K45"/>
  <c r="J45"/>
  <c r="I45"/>
  <c r="H45"/>
  <c r="F45"/>
  <c r="E45"/>
  <c r="D45"/>
  <c r="C45"/>
  <c r="B45"/>
  <c r="A45"/>
  <c r="A45" i="73" s="1"/>
  <c r="L44" i="72"/>
  <c r="K44"/>
  <c r="J44"/>
  <c r="I44"/>
  <c r="H44"/>
  <c r="F44"/>
  <c r="E44"/>
  <c r="D44"/>
  <c r="C44"/>
  <c r="B44"/>
  <c r="A44"/>
  <c r="A44" i="73" s="1"/>
  <c r="L43" i="72"/>
  <c r="K43"/>
  <c r="J43"/>
  <c r="I43"/>
  <c r="H43"/>
  <c r="F43"/>
  <c r="E43"/>
  <c r="D43"/>
  <c r="C43"/>
  <c r="B43"/>
  <c r="A43"/>
  <c r="A43" i="73" s="1"/>
  <c r="L42" i="72"/>
  <c r="K42"/>
  <c r="J42"/>
  <c r="I42"/>
  <c r="H42"/>
  <c r="F42"/>
  <c r="E42"/>
  <c r="D42"/>
  <c r="C42"/>
  <c r="B42"/>
  <c r="A42"/>
  <c r="A42" i="73" s="1"/>
  <c r="L41" i="72"/>
  <c r="K41"/>
  <c r="J41"/>
  <c r="I41"/>
  <c r="H41"/>
  <c r="F41"/>
  <c r="E41"/>
  <c r="D41"/>
  <c r="C41"/>
  <c r="B41"/>
  <c r="A41"/>
  <c r="A41" i="73" s="1"/>
  <c r="L40" i="72"/>
  <c r="K40"/>
  <c r="J40"/>
  <c r="I40"/>
  <c r="H40"/>
  <c r="F40"/>
  <c r="E40"/>
  <c r="D40"/>
  <c r="C40"/>
  <c r="B40"/>
  <c r="A40"/>
  <c r="A40" i="73" s="1"/>
  <c r="L39" i="72"/>
  <c r="K39"/>
  <c r="J39"/>
  <c r="I39"/>
  <c r="H39"/>
  <c r="F39"/>
  <c r="E39"/>
  <c r="D39"/>
  <c r="C39"/>
  <c r="B39"/>
  <c r="A39"/>
  <c r="A39" i="73" s="1"/>
  <c r="L38" i="72"/>
  <c r="K38"/>
  <c r="J38"/>
  <c r="I38"/>
  <c r="H38"/>
  <c r="F38"/>
  <c r="E38"/>
  <c r="D38"/>
  <c r="C38"/>
  <c r="B38"/>
  <c r="A38"/>
  <c r="A38" i="73" s="1"/>
  <c r="L37" i="72"/>
  <c r="K37"/>
  <c r="J37"/>
  <c r="I37"/>
  <c r="H37"/>
  <c r="F37"/>
  <c r="E37"/>
  <c r="D37"/>
  <c r="C37"/>
  <c r="B37"/>
  <c r="A37"/>
  <c r="A37" i="73" s="1"/>
  <c r="L36" i="72"/>
  <c r="K36"/>
  <c r="J36"/>
  <c r="I36"/>
  <c r="H36"/>
  <c r="F36"/>
  <c r="E36"/>
  <c r="D36"/>
  <c r="C36"/>
  <c r="B36"/>
  <c r="A36"/>
  <c r="A36" i="73" s="1"/>
  <c r="L35" i="72"/>
  <c r="K35"/>
  <c r="J35"/>
  <c r="I35"/>
  <c r="H35"/>
  <c r="F35"/>
  <c r="E35"/>
  <c r="D35"/>
  <c r="C35"/>
  <c r="B35"/>
  <c r="A35"/>
  <c r="A35" i="73" s="1"/>
  <c r="L34" i="72"/>
  <c r="K34"/>
  <c r="J34"/>
  <c r="I34"/>
  <c r="H34"/>
  <c r="F34"/>
  <c r="E34"/>
  <c r="D34"/>
  <c r="C34"/>
  <c r="B34"/>
  <c r="A34"/>
  <c r="A34" i="73" s="1"/>
  <c r="L33" i="72"/>
  <c r="K33"/>
  <c r="J33"/>
  <c r="I33"/>
  <c r="H33"/>
  <c r="F33"/>
  <c r="E33"/>
  <c r="D33"/>
  <c r="C33"/>
  <c r="B33"/>
  <c r="A33"/>
  <c r="A33" i="73" s="1"/>
  <c r="L32" i="72"/>
  <c r="K32"/>
  <c r="J32"/>
  <c r="I32"/>
  <c r="H32"/>
  <c r="F32"/>
  <c r="E32"/>
  <c r="D32"/>
  <c r="C32"/>
  <c r="B32"/>
  <c r="A32"/>
  <c r="A32" i="73" s="1"/>
  <c r="L31" i="72"/>
  <c r="K31"/>
  <c r="J31"/>
  <c r="I31"/>
  <c r="H31"/>
  <c r="F31"/>
  <c r="E31"/>
  <c r="D31"/>
  <c r="C31"/>
  <c r="B31"/>
  <c r="A31"/>
  <c r="A31" i="73" s="1"/>
  <c r="L30" i="72"/>
  <c r="K30"/>
  <c r="J30"/>
  <c r="I30"/>
  <c r="H30"/>
  <c r="F30"/>
  <c r="E30"/>
  <c r="D30"/>
  <c r="C30"/>
  <c r="B30"/>
  <c r="A30"/>
  <c r="A30" i="73" s="1"/>
  <c r="L29" i="72"/>
  <c r="K29"/>
  <c r="J29"/>
  <c r="I29"/>
  <c r="H29"/>
  <c r="F29"/>
  <c r="E29"/>
  <c r="D29"/>
  <c r="C29"/>
  <c r="B29"/>
  <c r="A29"/>
  <c r="A29" i="73" s="1"/>
  <c r="L28" i="72"/>
  <c r="K28"/>
  <c r="J28"/>
  <c r="I28"/>
  <c r="H28"/>
  <c r="F28"/>
  <c r="E28"/>
  <c r="D28"/>
  <c r="C28"/>
  <c r="B28"/>
  <c r="A28"/>
  <c r="A28" i="73" s="1"/>
  <c r="L27" i="72"/>
  <c r="K27"/>
  <c r="J27"/>
  <c r="I27"/>
  <c r="H27"/>
  <c r="F27"/>
  <c r="E27"/>
  <c r="D27"/>
  <c r="C27"/>
  <c r="B27"/>
  <c r="A27"/>
  <c r="A27" i="73" s="1"/>
  <c r="L26" i="72"/>
  <c r="K26"/>
  <c r="J26"/>
  <c r="I26"/>
  <c r="H26"/>
  <c r="F26"/>
  <c r="E26"/>
  <c r="D26"/>
  <c r="C26"/>
  <c r="B26"/>
  <c r="A26"/>
  <c r="A26" i="73" s="1"/>
  <c r="L25" i="72"/>
  <c r="K25"/>
  <c r="J25"/>
  <c r="I25"/>
  <c r="H25"/>
  <c r="F25"/>
  <c r="E25"/>
  <c r="D25"/>
  <c r="C25"/>
  <c r="B25"/>
  <c r="A25"/>
  <c r="A25" i="73" s="1"/>
  <c r="L24" i="72"/>
  <c r="K24"/>
  <c r="J24"/>
  <c r="I24"/>
  <c r="H24"/>
  <c r="F24"/>
  <c r="E24"/>
  <c r="D24"/>
  <c r="C24"/>
  <c r="B24"/>
  <c r="A24"/>
  <c r="A24" i="73" s="1"/>
  <c r="L23" i="72"/>
  <c r="K23"/>
  <c r="J23"/>
  <c r="I23"/>
  <c r="H23"/>
  <c r="F23"/>
  <c r="E23"/>
  <c r="D23"/>
  <c r="C23"/>
  <c r="B23"/>
  <c r="A23"/>
  <c r="A23" i="73" s="1"/>
  <c r="L22" i="72"/>
  <c r="K22"/>
  <c r="J22"/>
  <c r="I22"/>
  <c r="H22"/>
  <c r="F22"/>
  <c r="E22"/>
  <c r="D22"/>
  <c r="C22"/>
  <c r="B22"/>
  <c r="A22"/>
  <c r="A22" i="73" s="1"/>
  <c r="L21" i="72"/>
  <c r="K21"/>
  <c r="J21"/>
  <c r="I21"/>
  <c r="H21"/>
  <c r="F21"/>
  <c r="E21"/>
  <c r="D21"/>
  <c r="C21"/>
  <c r="B21"/>
  <c r="A21"/>
  <c r="A21" i="73" s="1"/>
  <c r="L20" i="72"/>
  <c r="K20"/>
  <c r="J20"/>
  <c r="I20"/>
  <c r="H20"/>
  <c r="F20"/>
  <c r="E20"/>
  <c r="D20"/>
  <c r="C20"/>
  <c r="B20"/>
  <c r="A20"/>
  <c r="A20" i="73" s="1"/>
  <c r="L19" i="72"/>
  <c r="K19"/>
  <c r="J19"/>
  <c r="I19"/>
  <c r="H19"/>
  <c r="F19"/>
  <c r="E19"/>
  <c r="D19"/>
  <c r="C19"/>
  <c r="B19"/>
  <c r="A19"/>
  <c r="A19" i="73" s="1"/>
  <c r="L18" i="72"/>
  <c r="K18"/>
  <c r="J18"/>
  <c r="I18"/>
  <c r="H18"/>
  <c r="F18"/>
  <c r="E18"/>
  <c r="D18"/>
  <c r="C18"/>
  <c r="B18"/>
  <c r="A18"/>
  <c r="A18" i="73" s="1"/>
  <c r="L17" i="72"/>
  <c r="K17"/>
  <c r="J17"/>
  <c r="I17"/>
  <c r="H17"/>
  <c r="F17"/>
  <c r="E17"/>
  <c r="D17"/>
  <c r="C17"/>
  <c r="B17"/>
  <c r="A17"/>
  <c r="A17" i="73" s="1"/>
  <c r="L16" i="72"/>
  <c r="K16"/>
  <c r="J16"/>
  <c r="I16"/>
  <c r="H16"/>
  <c r="F16"/>
  <c r="E16"/>
  <c r="D16"/>
  <c r="C16"/>
  <c r="B16"/>
  <c r="A16"/>
  <c r="A16" i="73" s="1"/>
  <c r="L15" i="72"/>
  <c r="K15"/>
  <c r="J15"/>
  <c r="I15"/>
  <c r="H15"/>
  <c r="F15"/>
  <c r="E15"/>
  <c r="D15"/>
  <c r="C15"/>
  <c r="B15"/>
  <c r="A15"/>
  <c r="A15" i="73" s="1"/>
  <c r="L14" i="72"/>
  <c r="K14"/>
  <c r="J14"/>
  <c r="I14"/>
  <c r="H14"/>
  <c r="F14"/>
  <c r="E14"/>
  <c r="D14"/>
  <c r="C14"/>
  <c r="B14"/>
  <c r="A14"/>
  <c r="A14" i="73" s="1"/>
  <c r="L13" i="72"/>
  <c r="K13"/>
  <c r="J13"/>
  <c r="I13"/>
  <c r="H13"/>
  <c r="F13"/>
  <c r="E13"/>
  <c r="D13"/>
  <c r="C13"/>
  <c r="B13"/>
  <c r="A13"/>
  <c r="A13" i="73" s="1"/>
  <c r="L12" i="72"/>
  <c r="K12"/>
  <c r="J12"/>
  <c r="I12"/>
  <c r="H12"/>
  <c r="F12"/>
  <c r="E12"/>
  <c r="D12"/>
  <c r="C12"/>
  <c r="B12"/>
  <c r="A12"/>
  <c r="A12" i="73" s="1"/>
  <c r="L11" i="72"/>
  <c r="K11"/>
  <c r="J11"/>
  <c r="I11"/>
  <c r="H11"/>
  <c r="F11"/>
  <c r="E11"/>
  <c r="D11"/>
  <c r="C11"/>
  <c r="B11"/>
  <c r="A11"/>
  <c r="A11" i="73" s="1"/>
  <c r="L10" i="72"/>
  <c r="K10"/>
  <c r="J10"/>
  <c r="I10"/>
  <c r="H10"/>
  <c r="F10"/>
  <c r="E10"/>
  <c r="D10"/>
  <c r="C10"/>
  <c r="B10"/>
  <c r="A10"/>
  <c r="A10" i="73" s="1"/>
  <c r="L9" i="72"/>
  <c r="K9"/>
  <c r="J9"/>
  <c r="I9"/>
  <c r="H9"/>
  <c r="F9"/>
  <c r="E9"/>
  <c r="D9"/>
  <c r="C9"/>
  <c r="B9"/>
  <c r="A9"/>
  <c r="A9" i="73" s="1"/>
  <c r="L8" i="72"/>
  <c r="K8"/>
  <c r="J8"/>
  <c r="I8"/>
  <c r="H8"/>
  <c r="F8"/>
  <c r="E8"/>
  <c r="D8"/>
  <c r="C8"/>
  <c r="B8"/>
  <c r="A8"/>
  <c r="A8" i="73" s="1"/>
  <c r="L7" i="72"/>
  <c r="K7"/>
  <c r="J7"/>
  <c r="I7"/>
  <c r="H7"/>
  <c r="F7"/>
  <c r="E7"/>
  <c r="D7"/>
  <c r="C7"/>
  <c r="B7"/>
  <c r="A7"/>
  <c r="A7" i="73" s="1"/>
  <c r="L6" i="72"/>
  <c r="K6"/>
  <c r="J6"/>
  <c r="I6"/>
  <c r="H6"/>
  <c r="F6"/>
  <c r="E6"/>
  <c r="D6"/>
  <c r="C6"/>
  <c r="B6"/>
  <c r="A6"/>
  <c r="A6" i="73" s="1"/>
  <c r="L5" i="72"/>
  <c r="K5"/>
  <c r="J5"/>
  <c r="I5"/>
  <c r="H5"/>
  <c r="F5"/>
  <c r="E5"/>
  <c r="D5"/>
  <c r="C5"/>
  <c r="B5"/>
  <c r="A5"/>
  <c r="A5" i="73" s="1"/>
  <c r="L4" i="72"/>
  <c r="K4"/>
  <c r="J4"/>
  <c r="I4"/>
  <c r="H4"/>
  <c r="F4"/>
  <c r="E4"/>
  <c r="D4"/>
  <c r="C4"/>
  <c r="B4"/>
  <c r="A4"/>
  <c r="A4" i="73" s="1"/>
  <c r="L3" i="72"/>
  <c r="K3"/>
  <c r="J3"/>
  <c r="I3"/>
  <c r="H3"/>
  <c r="F3"/>
  <c r="E3"/>
  <c r="D3"/>
  <c r="C3"/>
  <c r="B3"/>
  <c r="A3"/>
  <c r="A3" i="73" s="1"/>
  <c r="M2" i="72"/>
  <c r="M2" i="73" s="1"/>
  <c r="L2" i="72"/>
  <c r="L2" i="73" s="1"/>
  <c r="K2" i="72"/>
  <c r="K2" i="73" s="1"/>
  <c r="J2" i="72"/>
  <c r="J2" i="73" s="1"/>
  <c r="I2" i="72"/>
  <c r="I2" i="73" s="1"/>
  <c r="H2" i="72"/>
  <c r="H2" i="73" s="1"/>
  <c r="G2" i="72"/>
  <c r="G2" i="73" s="1"/>
  <c r="F2" i="72"/>
  <c r="F2" i="73" s="1"/>
  <c r="E2" i="72"/>
  <c r="E2" i="73" s="1"/>
  <c r="D2" i="72"/>
  <c r="D2" i="73" s="1"/>
  <c r="C2" i="72"/>
  <c r="C2" i="73" s="1"/>
  <c r="B2" i="72"/>
  <c r="B2" i="73" s="1"/>
  <c r="D52" i="71"/>
  <c r="C52"/>
  <c r="B52"/>
  <c r="A52"/>
  <c r="D51"/>
  <c r="C51"/>
  <c r="B51"/>
  <c r="A51"/>
  <c r="D50"/>
  <c r="C50"/>
  <c r="B50"/>
  <c r="A50"/>
  <c r="D49"/>
  <c r="C49"/>
  <c r="B49"/>
  <c r="A49"/>
  <c r="D48"/>
  <c r="C48"/>
  <c r="B48"/>
  <c r="A48"/>
  <c r="L47"/>
  <c r="K47"/>
  <c r="J47"/>
  <c r="I47"/>
  <c r="H47"/>
  <c r="F47"/>
  <c r="E47"/>
  <c r="D47"/>
  <c r="C47"/>
  <c r="B47"/>
  <c r="A47"/>
  <c r="L46"/>
  <c r="K46"/>
  <c r="J46"/>
  <c r="I46"/>
  <c r="H46"/>
  <c r="F46"/>
  <c r="E46"/>
  <c r="D46"/>
  <c r="C46"/>
  <c r="B46"/>
  <c r="A46"/>
  <c r="L45"/>
  <c r="K45"/>
  <c r="J45"/>
  <c r="I45"/>
  <c r="H45"/>
  <c r="F45"/>
  <c r="E45"/>
  <c r="D45"/>
  <c r="C45"/>
  <c r="B45"/>
  <c r="A45"/>
  <c r="L44"/>
  <c r="K44"/>
  <c r="J44"/>
  <c r="I44"/>
  <c r="H44"/>
  <c r="F44"/>
  <c r="E44"/>
  <c r="D44"/>
  <c r="C44"/>
  <c r="B44"/>
  <c r="A44"/>
  <c r="L43"/>
  <c r="K43"/>
  <c r="J43"/>
  <c r="I43"/>
  <c r="H43"/>
  <c r="F43"/>
  <c r="E43"/>
  <c r="D43"/>
  <c r="C43"/>
  <c r="B43"/>
  <c r="A43"/>
  <c r="L42"/>
  <c r="K42"/>
  <c r="J42"/>
  <c r="I42"/>
  <c r="H42"/>
  <c r="F42"/>
  <c r="E42"/>
  <c r="D42"/>
  <c r="C42"/>
  <c r="B42"/>
  <c r="A42"/>
  <c r="L41"/>
  <c r="K41"/>
  <c r="J41"/>
  <c r="I41"/>
  <c r="H41"/>
  <c r="F41"/>
  <c r="E41"/>
  <c r="D41"/>
  <c r="C41"/>
  <c r="B41"/>
  <c r="A41"/>
  <c r="L40"/>
  <c r="K40"/>
  <c r="J40"/>
  <c r="I40"/>
  <c r="H40"/>
  <c r="F40"/>
  <c r="E40"/>
  <c r="D40"/>
  <c r="C40"/>
  <c r="B40"/>
  <c r="A40"/>
  <c r="L39"/>
  <c r="K39"/>
  <c r="J39"/>
  <c r="I39"/>
  <c r="H39"/>
  <c r="F39"/>
  <c r="E39"/>
  <c r="D39"/>
  <c r="C39"/>
  <c r="B39"/>
  <c r="A39"/>
  <c r="L38"/>
  <c r="K38"/>
  <c r="J38"/>
  <c r="I38"/>
  <c r="H38"/>
  <c r="F38"/>
  <c r="E38"/>
  <c r="D38"/>
  <c r="C38"/>
  <c r="B38"/>
  <c r="A38"/>
  <c r="L37"/>
  <c r="K37"/>
  <c r="J37"/>
  <c r="I37"/>
  <c r="H37"/>
  <c r="F37"/>
  <c r="E37"/>
  <c r="D37"/>
  <c r="C37"/>
  <c r="B37"/>
  <c r="A37"/>
  <c r="L36"/>
  <c r="K36"/>
  <c r="J36"/>
  <c r="I36"/>
  <c r="H36"/>
  <c r="F36"/>
  <c r="E36"/>
  <c r="D36"/>
  <c r="C36"/>
  <c r="B36"/>
  <c r="A36"/>
  <c r="L35"/>
  <c r="K35"/>
  <c r="J35"/>
  <c r="I35"/>
  <c r="H35"/>
  <c r="F35"/>
  <c r="E35"/>
  <c r="D35"/>
  <c r="C35"/>
  <c r="B35"/>
  <c r="A35"/>
  <c r="L34"/>
  <c r="K34"/>
  <c r="J34"/>
  <c r="I34"/>
  <c r="H34"/>
  <c r="F34"/>
  <c r="E34"/>
  <c r="D34"/>
  <c r="C34"/>
  <c r="B34"/>
  <c r="A34"/>
  <c r="L33"/>
  <c r="K33"/>
  <c r="J33"/>
  <c r="I33"/>
  <c r="H33"/>
  <c r="F33"/>
  <c r="E33"/>
  <c r="D33"/>
  <c r="C33"/>
  <c r="B33"/>
  <c r="A33"/>
  <c r="L32"/>
  <c r="K32"/>
  <c r="J32"/>
  <c r="I32"/>
  <c r="H32"/>
  <c r="F32"/>
  <c r="E32"/>
  <c r="D32"/>
  <c r="C32"/>
  <c r="B32"/>
  <c r="A32"/>
  <c r="L31"/>
  <c r="K31"/>
  <c r="J31"/>
  <c r="I31"/>
  <c r="H31"/>
  <c r="F31"/>
  <c r="E31"/>
  <c r="D31"/>
  <c r="C31"/>
  <c r="B31"/>
  <c r="A31"/>
  <c r="L30"/>
  <c r="K30"/>
  <c r="J30"/>
  <c r="I30"/>
  <c r="H30"/>
  <c r="F30"/>
  <c r="E30"/>
  <c r="D30"/>
  <c r="C30"/>
  <c r="B30"/>
  <c r="A30"/>
  <c r="L29"/>
  <c r="K29"/>
  <c r="J29"/>
  <c r="I29"/>
  <c r="H29"/>
  <c r="F29"/>
  <c r="E29"/>
  <c r="D29"/>
  <c r="C29"/>
  <c r="B29"/>
  <c r="A29"/>
  <c r="L28"/>
  <c r="K28"/>
  <c r="J28"/>
  <c r="I28"/>
  <c r="H28"/>
  <c r="F28"/>
  <c r="E28"/>
  <c r="D28"/>
  <c r="C28"/>
  <c r="B28"/>
  <c r="A28"/>
  <c r="L27"/>
  <c r="K27"/>
  <c r="J27"/>
  <c r="I27"/>
  <c r="H27"/>
  <c r="F27"/>
  <c r="E27"/>
  <c r="D27"/>
  <c r="C27"/>
  <c r="B27"/>
  <c r="A27"/>
  <c r="L26"/>
  <c r="K26"/>
  <c r="J26"/>
  <c r="I26"/>
  <c r="H26"/>
  <c r="F26"/>
  <c r="E26"/>
  <c r="D26"/>
  <c r="C26"/>
  <c r="B26"/>
  <c r="A26"/>
  <c r="L25"/>
  <c r="K25"/>
  <c r="J25"/>
  <c r="I25"/>
  <c r="H25"/>
  <c r="F25"/>
  <c r="E25"/>
  <c r="D25"/>
  <c r="C25"/>
  <c r="B25"/>
  <c r="A25"/>
  <c r="L24"/>
  <c r="K24"/>
  <c r="J24"/>
  <c r="I24"/>
  <c r="H24"/>
  <c r="F24"/>
  <c r="E24"/>
  <c r="D24"/>
  <c r="C24"/>
  <c r="B24"/>
  <c r="A24"/>
  <c r="L23"/>
  <c r="K23"/>
  <c r="J23"/>
  <c r="I23"/>
  <c r="H23"/>
  <c r="F23"/>
  <c r="E23"/>
  <c r="D23"/>
  <c r="C23"/>
  <c r="B23"/>
  <c r="A23"/>
  <c r="L22"/>
  <c r="K22"/>
  <c r="J22"/>
  <c r="I22"/>
  <c r="H22"/>
  <c r="F22"/>
  <c r="E22"/>
  <c r="D22"/>
  <c r="C22"/>
  <c r="B22"/>
  <c r="A22"/>
  <c r="L21"/>
  <c r="K21"/>
  <c r="J21"/>
  <c r="I21"/>
  <c r="H21"/>
  <c r="F21"/>
  <c r="E21"/>
  <c r="D21"/>
  <c r="C21"/>
  <c r="B21"/>
  <c r="A21"/>
  <c r="L20"/>
  <c r="K20"/>
  <c r="J20"/>
  <c r="I20"/>
  <c r="H20"/>
  <c r="F20"/>
  <c r="E20"/>
  <c r="D20"/>
  <c r="C20"/>
  <c r="B20"/>
  <c r="A20"/>
  <c r="L19"/>
  <c r="K19"/>
  <c r="J19"/>
  <c r="I19"/>
  <c r="H19"/>
  <c r="F19"/>
  <c r="E19"/>
  <c r="D19"/>
  <c r="C19"/>
  <c r="B19"/>
  <c r="A19"/>
  <c r="L18"/>
  <c r="K18"/>
  <c r="J18"/>
  <c r="I18"/>
  <c r="H18"/>
  <c r="F18"/>
  <c r="E18"/>
  <c r="D18"/>
  <c r="C18"/>
  <c r="B18"/>
  <c r="A18"/>
  <c r="L17"/>
  <c r="K17"/>
  <c r="J17"/>
  <c r="I17"/>
  <c r="H17"/>
  <c r="F17"/>
  <c r="E17"/>
  <c r="D17"/>
  <c r="C17"/>
  <c r="B17"/>
  <c r="A17"/>
  <c r="L16"/>
  <c r="K16"/>
  <c r="J16"/>
  <c r="I16"/>
  <c r="H16"/>
  <c r="F16"/>
  <c r="E16"/>
  <c r="D16"/>
  <c r="C16"/>
  <c r="B16"/>
  <c r="A16"/>
  <c r="L15"/>
  <c r="K15"/>
  <c r="J15"/>
  <c r="I15"/>
  <c r="H15"/>
  <c r="F15"/>
  <c r="E15"/>
  <c r="D15"/>
  <c r="C15"/>
  <c r="B15"/>
  <c r="A15"/>
  <c r="L14"/>
  <c r="K14"/>
  <c r="J14"/>
  <c r="I14"/>
  <c r="H14"/>
  <c r="F14"/>
  <c r="E14"/>
  <c r="D14"/>
  <c r="C14"/>
  <c r="B14"/>
  <c r="A14"/>
  <c r="L13"/>
  <c r="K13"/>
  <c r="J13"/>
  <c r="I13"/>
  <c r="H13"/>
  <c r="F13"/>
  <c r="E13"/>
  <c r="D13"/>
  <c r="C13"/>
  <c r="B13"/>
  <c r="A13"/>
  <c r="L12"/>
  <c r="K12"/>
  <c r="J12"/>
  <c r="I12"/>
  <c r="H12"/>
  <c r="F12"/>
  <c r="E12"/>
  <c r="D12"/>
  <c r="C12"/>
  <c r="B12"/>
  <c r="A12"/>
  <c r="L11"/>
  <c r="K11"/>
  <c r="J11"/>
  <c r="I11"/>
  <c r="H11"/>
  <c r="F11"/>
  <c r="E11"/>
  <c r="D11"/>
  <c r="C11"/>
  <c r="B11"/>
  <c r="A11"/>
  <c r="L10"/>
  <c r="K10"/>
  <c r="J10"/>
  <c r="I10"/>
  <c r="H10"/>
  <c r="F10"/>
  <c r="E10"/>
  <c r="D10"/>
  <c r="C10"/>
  <c r="B10"/>
  <c r="A10"/>
  <c r="L9"/>
  <c r="K9"/>
  <c r="J9"/>
  <c r="I9"/>
  <c r="H9"/>
  <c r="F9"/>
  <c r="E9"/>
  <c r="D9"/>
  <c r="C9"/>
  <c r="B9"/>
  <c r="A9"/>
  <c r="L8"/>
  <c r="K8"/>
  <c r="J8"/>
  <c r="I8"/>
  <c r="H8"/>
  <c r="F8"/>
  <c r="E8"/>
  <c r="D8"/>
  <c r="C8"/>
  <c r="B8"/>
  <c r="A8"/>
  <c r="L7"/>
  <c r="K7"/>
  <c r="J7"/>
  <c r="I7"/>
  <c r="H7"/>
  <c r="F7"/>
  <c r="E7"/>
  <c r="D7"/>
  <c r="C7"/>
  <c r="B7"/>
  <c r="A7"/>
  <c r="L6"/>
  <c r="K6"/>
  <c r="J6"/>
  <c r="I6"/>
  <c r="H6"/>
  <c r="F6"/>
  <c r="E6"/>
  <c r="D6"/>
  <c r="C6"/>
  <c r="B6"/>
  <c r="A6"/>
  <c r="L5"/>
  <c r="K5"/>
  <c r="J5"/>
  <c r="I5"/>
  <c r="H5"/>
  <c r="F5"/>
  <c r="E5"/>
  <c r="D5"/>
  <c r="C5"/>
  <c r="B5"/>
  <c r="A5"/>
  <c r="L4"/>
  <c r="K4"/>
  <c r="J4"/>
  <c r="I4"/>
  <c r="H4"/>
  <c r="F4"/>
  <c r="E4"/>
  <c r="D4"/>
  <c r="C4"/>
  <c r="B4"/>
  <c r="A4"/>
  <c r="L3"/>
  <c r="K3"/>
  <c r="J3"/>
  <c r="I3"/>
  <c r="H3"/>
  <c r="F3"/>
  <c r="E3"/>
  <c r="D3"/>
  <c r="C3"/>
  <c r="B3"/>
  <c r="A3"/>
  <c r="M2"/>
  <c r="L2"/>
  <c r="K2"/>
  <c r="J2"/>
  <c r="I2"/>
  <c r="H2"/>
  <c r="G2"/>
  <c r="F2"/>
  <c r="E2"/>
  <c r="D2"/>
  <c r="C2"/>
  <c r="B2"/>
  <c r="D52" i="70"/>
  <c r="C52"/>
  <c r="B52"/>
  <c r="A52"/>
  <c r="D51"/>
  <c r="C51"/>
  <c r="B51"/>
  <c r="A51"/>
  <c r="D50"/>
  <c r="C50"/>
  <c r="B50"/>
  <c r="A50"/>
  <c r="D49"/>
  <c r="C49"/>
  <c r="B49"/>
  <c r="A49"/>
  <c r="D48"/>
  <c r="C48"/>
  <c r="B48"/>
  <c r="A48"/>
  <c r="L47"/>
  <c r="K47"/>
  <c r="J47"/>
  <c r="I47"/>
  <c r="H47"/>
  <c r="F47"/>
  <c r="E47"/>
  <c r="D47"/>
  <c r="C47"/>
  <c r="B47"/>
  <c r="A47"/>
  <c r="L46"/>
  <c r="K46"/>
  <c r="J46"/>
  <c r="I46"/>
  <c r="H46"/>
  <c r="F46"/>
  <c r="E46"/>
  <c r="D46"/>
  <c r="C46"/>
  <c r="B46"/>
  <c r="A46"/>
  <c r="L45"/>
  <c r="K45"/>
  <c r="J45"/>
  <c r="I45"/>
  <c r="H45"/>
  <c r="F45"/>
  <c r="E45"/>
  <c r="D45"/>
  <c r="C45"/>
  <c r="B45"/>
  <c r="A45"/>
  <c r="L44"/>
  <c r="K44"/>
  <c r="J44"/>
  <c r="I44"/>
  <c r="H44"/>
  <c r="F44"/>
  <c r="E44"/>
  <c r="D44"/>
  <c r="C44"/>
  <c r="B44"/>
  <c r="A44"/>
  <c r="L43"/>
  <c r="K43"/>
  <c r="J43"/>
  <c r="I43"/>
  <c r="H43"/>
  <c r="F43"/>
  <c r="E43"/>
  <c r="D43"/>
  <c r="C43"/>
  <c r="B43"/>
  <c r="A43"/>
  <c r="L42"/>
  <c r="K42"/>
  <c r="J42"/>
  <c r="I42"/>
  <c r="H42"/>
  <c r="F42"/>
  <c r="E42"/>
  <c r="D42"/>
  <c r="C42"/>
  <c r="B42"/>
  <c r="A42"/>
  <c r="L41"/>
  <c r="K41"/>
  <c r="J41"/>
  <c r="I41"/>
  <c r="H41"/>
  <c r="F41"/>
  <c r="E41"/>
  <c r="D41"/>
  <c r="C41"/>
  <c r="B41"/>
  <c r="A41"/>
  <c r="L40"/>
  <c r="K40"/>
  <c r="J40"/>
  <c r="I40"/>
  <c r="H40"/>
  <c r="F40"/>
  <c r="E40"/>
  <c r="D40"/>
  <c r="C40"/>
  <c r="B40"/>
  <c r="A40"/>
  <c r="L39"/>
  <c r="K39"/>
  <c r="J39"/>
  <c r="I39"/>
  <c r="H39"/>
  <c r="F39"/>
  <c r="E39"/>
  <c r="D39"/>
  <c r="C39"/>
  <c r="B39"/>
  <c r="A39"/>
  <c r="L38"/>
  <c r="K38"/>
  <c r="J38"/>
  <c r="I38"/>
  <c r="H38"/>
  <c r="F38"/>
  <c r="E38"/>
  <c r="D38"/>
  <c r="C38"/>
  <c r="B38"/>
  <c r="A38"/>
  <c r="L37"/>
  <c r="K37"/>
  <c r="J37"/>
  <c r="I37"/>
  <c r="H37"/>
  <c r="F37"/>
  <c r="E37"/>
  <c r="D37"/>
  <c r="C37"/>
  <c r="B37"/>
  <c r="A37"/>
  <c r="L36"/>
  <c r="K36"/>
  <c r="J36"/>
  <c r="I36"/>
  <c r="H36"/>
  <c r="F36"/>
  <c r="E36"/>
  <c r="D36"/>
  <c r="C36"/>
  <c r="B36"/>
  <c r="A36"/>
  <c r="L35"/>
  <c r="K35"/>
  <c r="J35"/>
  <c r="I35"/>
  <c r="H35"/>
  <c r="F35"/>
  <c r="E35"/>
  <c r="D35"/>
  <c r="C35"/>
  <c r="B35"/>
  <c r="A35"/>
  <c r="L34"/>
  <c r="K34"/>
  <c r="J34"/>
  <c r="I34"/>
  <c r="H34"/>
  <c r="F34"/>
  <c r="E34"/>
  <c r="D34"/>
  <c r="C34"/>
  <c r="B34"/>
  <c r="A34"/>
  <c r="L33"/>
  <c r="K33"/>
  <c r="J33"/>
  <c r="I33"/>
  <c r="H33"/>
  <c r="F33"/>
  <c r="E33"/>
  <c r="D33"/>
  <c r="C33"/>
  <c r="B33"/>
  <c r="A33"/>
  <c r="L32"/>
  <c r="K32"/>
  <c r="J32"/>
  <c r="I32"/>
  <c r="H32"/>
  <c r="F32"/>
  <c r="E32"/>
  <c r="D32"/>
  <c r="C32"/>
  <c r="B32"/>
  <c r="A32"/>
  <c r="L31"/>
  <c r="K31"/>
  <c r="J31"/>
  <c r="I31"/>
  <c r="H31"/>
  <c r="F31"/>
  <c r="E31"/>
  <c r="D31"/>
  <c r="C31"/>
  <c r="B31"/>
  <c r="A31"/>
  <c r="L30"/>
  <c r="K30"/>
  <c r="J30"/>
  <c r="I30"/>
  <c r="H30"/>
  <c r="F30"/>
  <c r="E30"/>
  <c r="D30"/>
  <c r="C30"/>
  <c r="B30"/>
  <c r="A30"/>
  <c r="L29"/>
  <c r="K29"/>
  <c r="J29"/>
  <c r="I29"/>
  <c r="H29"/>
  <c r="F29"/>
  <c r="E29"/>
  <c r="D29"/>
  <c r="C29"/>
  <c r="B29"/>
  <c r="A29"/>
  <c r="L28"/>
  <c r="K28"/>
  <c r="J28"/>
  <c r="I28"/>
  <c r="H28"/>
  <c r="F28"/>
  <c r="E28"/>
  <c r="D28"/>
  <c r="C28"/>
  <c r="B28"/>
  <c r="A28"/>
  <c r="L27"/>
  <c r="K27"/>
  <c r="J27"/>
  <c r="I27"/>
  <c r="H27"/>
  <c r="F27"/>
  <c r="E27"/>
  <c r="D27"/>
  <c r="C27"/>
  <c r="B27"/>
  <c r="A27"/>
  <c r="L26"/>
  <c r="K26"/>
  <c r="J26"/>
  <c r="I26"/>
  <c r="H26"/>
  <c r="F26"/>
  <c r="E26"/>
  <c r="D26"/>
  <c r="C26"/>
  <c r="B26"/>
  <c r="A26"/>
  <c r="L25"/>
  <c r="K25"/>
  <c r="J25"/>
  <c r="I25"/>
  <c r="H25"/>
  <c r="F25"/>
  <c r="E25"/>
  <c r="D25"/>
  <c r="C25"/>
  <c r="B25"/>
  <c r="A25"/>
  <c r="L24"/>
  <c r="K24"/>
  <c r="J24"/>
  <c r="I24"/>
  <c r="H24"/>
  <c r="F24"/>
  <c r="E24"/>
  <c r="D24"/>
  <c r="C24"/>
  <c r="B24"/>
  <c r="A24"/>
  <c r="L23"/>
  <c r="K23"/>
  <c r="J23"/>
  <c r="I23"/>
  <c r="H23"/>
  <c r="F23"/>
  <c r="E23"/>
  <c r="D23"/>
  <c r="C23"/>
  <c r="B23"/>
  <c r="A23"/>
  <c r="L22"/>
  <c r="K22"/>
  <c r="J22"/>
  <c r="I22"/>
  <c r="H22"/>
  <c r="F22"/>
  <c r="E22"/>
  <c r="D22"/>
  <c r="C22"/>
  <c r="B22"/>
  <c r="A22"/>
  <c r="L21"/>
  <c r="K21"/>
  <c r="J21"/>
  <c r="I21"/>
  <c r="H21"/>
  <c r="F21"/>
  <c r="E21"/>
  <c r="D21"/>
  <c r="C21"/>
  <c r="B21"/>
  <c r="A21"/>
  <c r="L20"/>
  <c r="K20"/>
  <c r="J20"/>
  <c r="I20"/>
  <c r="H20"/>
  <c r="F20"/>
  <c r="E20"/>
  <c r="D20"/>
  <c r="C20"/>
  <c r="B20"/>
  <c r="A20"/>
  <c r="L19"/>
  <c r="K19"/>
  <c r="J19"/>
  <c r="I19"/>
  <c r="H19"/>
  <c r="F19"/>
  <c r="E19"/>
  <c r="D19"/>
  <c r="C19"/>
  <c r="B19"/>
  <c r="A19"/>
  <c r="L18"/>
  <c r="K18"/>
  <c r="J18"/>
  <c r="I18"/>
  <c r="H18"/>
  <c r="F18"/>
  <c r="E18"/>
  <c r="D18"/>
  <c r="C18"/>
  <c r="B18"/>
  <c r="A18"/>
  <c r="L17"/>
  <c r="K17"/>
  <c r="J17"/>
  <c r="I17"/>
  <c r="H17"/>
  <c r="F17"/>
  <c r="E17"/>
  <c r="D17"/>
  <c r="C17"/>
  <c r="B17"/>
  <c r="A17"/>
  <c r="L16"/>
  <c r="K16"/>
  <c r="J16"/>
  <c r="I16"/>
  <c r="H16"/>
  <c r="F16"/>
  <c r="E16"/>
  <c r="D16"/>
  <c r="C16"/>
  <c r="B16"/>
  <c r="A16"/>
  <c r="L15"/>
  <c r="K15"/>
  <c r="J15"/>
  <c r="I15"/>
  <c r="H15"/>
  <c r="F15"/>
  <c r="E15"/>
  <c r="D15"/>
  <c r="C15"/>
  <c r="B15"/>
  <c r="A15"/>
  <c r="L14"/>
  <c r="K14"/>
  <c r="J14"/>
  <c r="I14"/>
  <c r="H14"/>
  <c r="F14"/>
  <c r="E14"/>
  <c r="D14"/>
  <c r="C14"/>
  <c r="B14"/>
  <c r="A14"/>
  <c r="L13"/>
  <c r="K13"/>
  <c r="J13"/>
  <c r="I13"/>
  <c r="H13"/>
  <c r="F13"/>
  <c r="E13"/>
  <c r="D13"/>
  <c r="C13"/>
  <c r="B13"/>
  <c r="A13"/>
  <c r="L12"/>
  <c r="K12"/>
  <c r="J12"/>
  <c r="I12"/>
  <c r="H12"/>
  <c r="F12"/>
  <c r="E12"/>
  <c r="D12"/>
  <c r="C12"/>
  <c r="B12"/>
  <c r="A12"/>
  <c r="L11"/>
  <c r="K11"/>
  <c r="J11"/>
  <c r="I11"/>
  <c r="H11"/>
  <c r="F11"/>
  <c r="E11"/>
  <c r="D11"/>
  <c r="C11"/>
  <c r="B11"/>
  <c r="A11"/>
  <c r="L10"/>
  <c r="K10"/>
  <c r="J10"/>
  <c r="I10"/>
  <c r="H10"/>
  <c r="F10"/>
  <c r="E10"/>
  <c r="D10"/>
  <c r="C10"/>
  <c r="B10"/>
  <c r="A10"/>
  <c r="L9"/>
  <c r="K9"/>
  <c r="J9"/>
  <c r="I9"/>
  <c r="H9"/>
  <c r="F9"/>
  <c r="E9"/>
  <c r="D9"/>
  <c r="C9"/>
  <c r="B9"/>
  <c r="A9"/>
  <c r="L8"/>
  <c r="K8"/>
  <c r="J8"/>
  <c r="I8"/>
  <c r="H8"/>
  <c r="F8"/>
  <c r="E8"/>
  <c r="D8"/>
  <c r="C8"/>
  <c r="B8"/>
  <c r="A8"/>
  <c r="L7"/>
  <c r="K7"/>
  <c r="J7"/>
  <c r="I7"/>
  <c r="H7"/>
  <c r="F7"/>
  <c r="E7"/>
  <c r="D7"/>
  <c r="C7"/>
  <c r="B7"/>
  <c r="A7"/>
  <c r="L6"/>
  <c r="K6"/>
  <c r="J6"/>
  <c r="I6"/>
  <c r="H6"/>
  <c r="F6"/>
  <c r="E6"/>
  <c r="D6"/>
  <c r="C6"/>
  <c r="B6"/>
  <c r="A6"/>
  <c r="L5"/>
  <c r="K5"/>
  <c r="J5"/>
  <c r="I5"/>
  <c r="H5"/>
  <c r="F5"/>
  <c r="E5"/>
  <c r="D5"/>
  <c r="C5"/>
  <c r="B5"/>
  <c r="A5"/>
  <c r="L4"/>
  <c r="K4"/>
  <c r="J4"/>
  <c r="I4"/>
  <c r="H4"/>
  <c r="F4"/>
  <c r="E4"/>
  <c r="D4"/>
  <c r="C4"/>
  <c r="B4"/>
  <c r="A4"/>
  <c r="L3"/>
  <c r="K3"/>
  <c r="J3"/>
  <c r="I3"/>
  <c r="H3"/>
  <c r="F3"/>
  <c r="E3"/>
  <c r="D3"/>
  <c r="C3"/>
  <c r="B3"/>
  <c r="A3"/>
  <c r="M2"/>
  <c r="L2"/>
  <c r="K2"/>
  <c r="J2"/>
  <c r="I2"/>
  <c r="H2"/>
  <c r="G2"/>
  <c r="F2"/>
  <c r="E2"/>
  <c r="D2"/>
  <c r="C2"/>
  <c r="B2"/>
  <c r="D52" i="69"/>
  <c r="C52"/>
  <c r="B52"/>
  <c r="A52"/>
  <c r="D51"/>
  <c r="C51"/>
  <c r="B51"/>
  <c r="A51"/>
  <c r="D50"/>
  <c r="C50"/>
  <c r="B50"/>
  <c r="A50"/>
  <c r="D49"/>
  <c r="C49"/>
  <c r="B49"/>
  <c r="A49"/>
  <c r="D48"/>
  <c r="C48"/>
  <c r="B48"/>
  <c r="A48"/>
  <c r="L47"/>
  <c r="K47"/>
  <c r="J47"/>
  <c r="I47"/>
  <c r="H47"/>
  <c r="F47"/>
  <c r="E47"/>
  <c r="D47"/>
  <c r="C47"/>
  <c r="B47"/>
  <c r="A47"/>
  <c r="L46"/>
  <c r="K46"/>
  <c r="J46"/>
  <c r="I46"/>
  <c r="H46"/>
  <c r="F46"/>
  <c r="E46"/>
  <c r="D46"/>
  <c r="C46"/>
  <c r="B46"/>
  <c r="A46"/>
  <c r="L45"/>
  <c r="K45"/>
  <c r="J45"/>
  <c r="I45"/>
  <c r="H45"/>
  <c r="F45"/>
  <c r="E45"/>
  <c r="D45"/>
  <c r="C45"/>
  <c r="B45"/>
  <c r="A45"/>
  <c r="L44"/>
  <c r="K44"/>
  <c r="J44"/>
  <c r="I44"/>
  <c r="H44"/>
  <c r="F44"/>
  <c r="E44"/>
  <c r="D44"/>
  <c r="C44"/>
  <c r="B44"/>
  <c r="A44"/>
  <c r="L43"/>
  <c r="K43"/>
  <c r="J43"/>
  <c r="I43"/>
  <c r="H43"/>
  <c r="F43"/>
  <c r="E43"/>
  <c r="D43"/>
  <c r="C43"/>
  <c r="B43"/>
  <c r="A43"/>
  <c r="L42"/>
  <c r="K42"/>
  <c r="J42"/>
  <c r="I42"/>
  <c r="H42"/>
  <c r="F42"/>
  <c r="E42"/>
  <c r="D42"/>
  <c r="C42"/>
  <c r="B42"/>
  <c r="A42"/>
  <c r="L41"/>
  <c r="K41"/>
  <c r="J41"/>
  <c r="I41"/>
  <c r="H41"/>
  <c r="F41"/>
  <c r="E41"/>
  <c r="D41"/>
  <c r="C41"/>
  <c r="B41"/>
  <c r="A41"/>
  <c r="L40"/>
  <c r="K40"/>
  <c r="J40"/>
  <c r="I40"/>
  <c r="H40"/>
  <c r="F40"/>
  <c r="E40"/>
  <c r="D40"/>
  <c r="C40"/>
  <c r="B40"/>
  <c r="A40"/>
  <c r="L39"/>
  <c r="K39"/>
  <c r="J39"/>
  <c r="I39"/>
  <c r="H39"/>
  <c r="F39"/>
  <c r="E39"/>
  <c r="D39"/>
  <c r="C39"/>
  <c r="B39"/>
  <c r="A39"/>
  <c r="L38"/>
  <c r="K38"/>
  <c r="J38"/>
  <c r="I38"/>
  <c r="H38"/>
  <c r="F38"/>
  <c r="E38"/>
  <c r="D38"/>
  <c r="C38"/>
  <c r="B38"/>
  <c r="A38"/>
  <c r="L37"/>
  <c r="K37"/>
  <c r="J37"/>
  <c r="I37"/>
  <c r="H37"/>
  <c r="F37"/>
  <c r="E37"/>
  <c r="D37"/>
  <c r="C37"/>
  <c r="B37"/>
  <c r="A37"/>
  <c r="L36"/>
  <c r="K36"/>
  <c r="J36"/>
  <c r="I36"/>
  <c r="H36"/>
  <c r="F36"/>
  <c r="E36"/>
  <c r="D36"/>
  <c r="C36"/>
  <c r="B36"/>
  <c r="A36"/>
  <c r="L35"/>
  <c r="K35"/>
  <c r="J35"/>
  <c r="I35"/>
  <c r="H35"/>
  <c r="F35"/>
  <c r="E35"/>
  <c r="D35"/>
  <c r="C35"/>
  <c r="B35"/>
  <c r="A35"/>
  <c r="L34"/>
  <c r="K34"/>
  <c r="J34"/>
  <c r="I34"/>
  <c r="H34"/>
  <c r="F34"/>
  <c r="E34"/>
  <c r="D34"/>
  <c r="C34"/>
  <c r="B34"/>
  <c r="A34"/>
  <c r="L33"/>
  <c r="K33"/>
  <c r="J33"/>
  <c r="I33"/>
  <c r="H33"/>
  <c r="F33"/>
  <c r="E33"/>
  <c r="D33"/>
  <c r="C33"/>
  <c r="B33"/>
  <c r="A33"/>
  <c r="L32"/>
  <c r="K32"/>
  <c r="J32"/>
  <c r="I32"/>
  <c r="H32"/>
  <c r="F32"/>
  <c r="E32"/>
  <c r="D32"/>
  <c r="C32"/>
  <c r="B32"/>
  <c r="A32"/>
  <c r="L31"/>
  <c r="K31"/>
  <c r="J31"/>
  <c r="I31"/>
  <c r="H31"/>
  <c r="F31"/>
  <c r="E31"/>
  <c r="D31"/>
  <c r="C31"/>
  <c r="B31"/>
  <c r="A31"/>
  <c r="L30"/>
  <c r="K30"/>
  <c r="J30"/>
  <c r="I30"/>
  <c r="H30"/>
  <c r="F30"/>
  <c r="E30"/>
  <c r="D30"/>
  <c r="C30"/>
  <c r="B30"/>
  <c r="A30"/>
  <c r="L29"/>
  <c r="K29"/>
  <c r="J29"/>
  <c r="I29"/>
  <c r="H29"/>
  <c r="F29"/>
  <c r="E29"/>
  <c r="D29"/>
  <c r="C29"/>
  <c r="B29"/>
  <c r="A29"/>
  <c r="L28"/>
  <c r="K28"/>
  <c r="J28"/>
  <c r="I28"/>
  <c r="H28"/>
  <c r="F28"/>
  <c r="E28"/>
  <c r="D28"/>
  <c r="C28"/>
  <c r="B28"/>
  <c r="A28"/>
  <c r="L27"/>
  <c r="K27"/>
  <c r="J27"/>
  <c r="I27"/>
  <c r="H27"/>
  <c r="F27"/>
  <c r="E27"/>
  <c r="D27"/>
  <c r="C27"/>
  <c r="B27"/>
  <c r="A27"/>
  <c r="L26"/>
  <c r="K26"/>
  <c r="J26"/>
  <c r="I26"/>
  <c r="H26"/>
  <c r="F26"/>
  <c r="E26"/>
  <c r="D26"/>
  <c r="C26"/>
  <c r="B26"/>
  <c r="A26"/>
  <c r="L25"/>
  <c r="K25"/>
  <c r="J25"/>
  <c r="I25"/>
  <c r="H25"/>
  <c r="F25"/>
  <c r="E25"/>
  <c r="D25"/>
  <c r="C25"/>
  <c r="B25"/>
  <c r="A25"/>
  <c r="L24"/>
  <c r="K24"/>
  <c r="J24"/>
  <c r="I24"/>
  <c r="H24"/>
  <c r="F24"/>
  <c r="E24"/>
  <c r="D24"/>
  <c r="C24"/>
  <c r="B24"/>
  <c r="A24"/>
  <c r="L23"/>
  <c r="K23"/>
  <c r="J23"/>
  <c r="I23"/>
  <c r="H23"/>
  <c r="F23"/>
  <c r="E23"/>
  <c r="D23"/>
  <c r="C23"/>
  <c r="B23"/>
  <c r="A23"/>
  <c r="L22"/>
  <c r="K22"/>
  <c r="J22"/>
  <c r="I22"/>
  <c r="H22"/>
  <c r="F22"/>
  <c r="E22"/>
  <c r="D22"/>
  <c r="C22"/>
  <c r="B22"/>
  <c r="A22"/>
  <c r="L21"/>
  <c r="K21"/>
  <c r="J21"/>
  <c r="I21"/>
  <c r="H21"/>
  <c r="F21"/>
  <c r="E21"/>
  <c r="D21"/>
  <c r="C21"/>
  <c r="B21"/>
  <c r="A21"/>
  <c r="L20"/>
  <c r="K20"/>
  <c r="J20"/>
  <c r="I20"/>
  <c r="H20"/>
  <c r="F20"/>
  <c r="E20"/>
  <c r="D20"/>
  <c r="C20"/>
  <c r="B20"/>
  <c r="A20"/>
  <c r="L19"/>
  <c r="K19"/>
  <c r="J19"/>
  <c r="I19"/>
  <c r="H19"/>
  <c r="F19"/>
  <c r="E19"/>
  <c r="D19"/>
  <c r="C19"/>
  <c r="B19"/>
  <c r="A19"/>
  <c r="L18"/>
  <c r="K18"/>
  <c r="J18"/>
  <c r="I18"/>
  <c r="H18"/>
  <c r="F18"/>
  <c r="E18"/>
  <c r="D18"/>
  <c r="C18"/>
  <c r="B18"/>
  <c r="A18"/>
  <c r="L17"/>
  <c r="K17"/>
  <c r="J17"/>
  <c r="I17"/>
  <c r="H17"/>
  <c r="F17"/>
  <c r="E17"/>
  <c r="D17"/>
  <c r="C17"/>
  <c r="B17"/>
  <c r="A17"/>
  <c r="L16"/>
  <c r="K16"/>
  <c r="J16"/>
  <c r="I16"/>
  <c r="H16"/>
  <c r="F16"/>
  <c r="E16"/>
  <c r="D16"/>
  <c r="C16"/>
  <c r="B16"/>
  <c r="A16"/>
  <c r="L15"/>
  <c r="K15"/>
  <c r="J15"/>
  <c r="I15"/>
  <c r="H15"/>
  <c r="F15"/>
  <c r="E15"/>
  <c r="D15"/>
  <c r="C15"/>
  <c r="B15"/>
  <c r="A15"/>
  <c r="L14"/>
  <c r="K14"/>
  <c r="J14"/>
  <c r="I14"/>
  <c r="H14"/>
  <c r="F14"/>
  <c r="E14"/>
  <c r="D14"/>
  <c r="C14"/>
  <c r="B14"/>
  <c r="A14"/>
  <c r="L13"/>
  <c r="K13"/>
  <c r="J13"/>
  <c r="I13"/>
  <c r="H13"/>
  <c r="F13"/>
  <c r="E13"/>
  <c r="D13"/>
  <c r="C13"/>
  <c r="B13"/>
  <c r="A13"/>
  <c r="L12"/>
  <c r="K12"/>
  <c r="J12"/>
  <c r="I12"/>
  <c r="H12"/>
  <c r="F12"/>
  <c r="E12"/>
  <c r="D12"/>
  <c r="C12"/>
  <c r="B12"/>
  <c r="A12"/>
  <c r="L11"/>
  <c r="K11"/>
  <c r="J11"/>
  <c r="I11"/>
  <c r="H11"/>
  <c r="F11"/>
  <c r="E11"/>
  <c r="D11"/>
  <c r="C11"/>
  <c r="B11"/>
  <c r="A11"/>
  <c r="L10"/>
  <c r="K10"/>
  <c r="J10"/>
  <c r="I10"/>
  <c r="H10"/>
  <c r="F10"/>
  <c r="E10"/>
  <c r="D10"/>
  <c r="C10"/>
  <c r="B10"/>
  <c r="A10"/>
  <c r="L9"/>
  <c r="K9"/>
  <c r="J9"/>
  <c r="I9"/>
  <c r="H9"/>
  <c r="F9"/>
  <c r="E9"/>
  <c r="D9"/>
  <c r="C9"/>
  <c r="B9"/>
  <c r="A9"/>
  <c r="L8"/>
  <c r="K8"/>
  <c r="J8"/>
  <c r="I8"/>
  <c r="H8"/>
  <c r="F8"/>
  <c r="E8"/>
  <c r="D8"/>
  <c r="C8"/>
  <c r="B8"/>
  <c r="A8"/>
  <c r="L7"/>
  <c r="K7"/>
  <c r="J7"/>
  <c r="I7"/>
  <c r="H7"/>
  <c r="F7"/>
  <c r="E7"/>
  <c r="D7"/>
  <c r="C7"/>
  <c r="B7"/>
  <c r="A7"/>
  <c r="L6"/>
  <c r="K6"/>
  <c r="J6"/>
  <c r="I6"/>
  <c r="H6"/>
  <c r="F6"/>
  <c r="E6"/>
  <c r="D6"/>
  <c r="C6"/>
  <c r="B6"/>
  <c r="A6"/>
  <c r="L5"/>
  <c r="K5"/>
  <c r="J5"/>
  <c r="I5"/>
  <c r="H5"/>
  <c r="F5"/>
  <c r="E5"/>
  <c r="D5"/>
  <c r="C5"/>
  <c r="B5"/>
  <c r="A5"/>
  <c r="L4"/>
  <c r="K4"/>
  <c r="J4"/>
  <c r="I4"/>
  <c r="H4"/>
  <c r="F4"/>
  <c r="E4"/>
  <c r="D4"/>
  <c r="C4"/>
  <c r="B4"/>
  <c r="A4"/>
  <c r="L3"/>
  <c r="K3"/>
  <c r="J3"/>
  <c r="I3"/>
  <c r="H3"/>
  <c r="F3"/>
  <c r="E3"/>
  <c r="D3"/>
  <c r="C3"/>
  <c r="B3"/>
  <c r="A3"/>
  <c r="M2"/>
  <c r="L2"/>
  <c r="K2"/>
  <c r="J2"/>
  <c r="I2"/>
  <c r="H2"/>
  <c r="G2"/>
  <c r="F2"/>
  <c r="E2"/>
  <c r="D2"/>
  <c r="C2"/>
  <c r="B2"/>
  <c r="D52" i="68"/>
  <c r="C52"/>
  <c r="B52"/>
  <c r="A52"/>
  <c r="D51"/>
  <c r="C51"/>
  <c r="B51"/>
  <c r="A51"/>
  <c r="D50"/>
  <c r="C50"/>
  <c r="B50"/>
  <c r="A50"/>
  <c r="D49"/>
  <c r="C49"/>
  <c r="B49"/>
  <c r="A49"/>
  <c r="D48"/>
  <c r="C48"/>
  <c r="B48"/>
  <c r="A48"/>
  <c r="L47"/>
  <c r="K47"/>
  <c r="J47"/>
  <c r="I47"/>
  <c r="H47"/>
  <c r="F47"/>
  <c r="E47"/>
  <c r="D47"/>
  <c r="C47"/>
  <c r="B47"/>
  <c r="A47"/>
  <c r="L46"/>
  <c r="K46"/>
  <c r="J46"/>
  <c r="I46"/>
  <c r="H46"/>
  <c r="F46"/>
  <c r="E46"/>
  <c r="D46"/>
  <c r="C46"/>
  <c r="B46"/>
  <c r="A46"/>
  <c r="L45"/>
  <c r="K45"/>
  <c r="J45"/>
  <c r="I45"/>
  <c r="H45"/>
  <c r="F45"/>
  <c r="E45"/>
  <c r="D45"/>
  <c r="C45"/>
  <c r="B45"/>
  <c r="A45"/>
  <c r="L44"/>
  <c r="K44"/>
  <c r="J44"/>
  <c r="I44"/>
  <c r="H44"/>
  <c r="F44"/>
  <c r="E44"/>
  <c r="D44"/>
  <c r="C44"/>
  <c r="B44"/>
  <c r="A44"/>
  <c r="L43"/>
  <c r="K43"/>
  <c r="J43"/>
  <c r="I43"/>
  <c r="H43"/>
  <c r="F43"/>
  <c r="E43"/>
  <c r="D43"/>
  <c r="C43"/>
  <c r="B43"/>
  <c r="A43"/>
  <c r="L42"/>
  <c r="K42"/>
  <c r="J42"/>
  <c r="I42"/>
  <c r="H42"/>
  <c r="F42"/>
  <c r="E42"/>
  <c r="D42"/>
  <c r="C42"/>
  <c r="B42"/>
  <c r="A42"/>
  <c r="L41"/>
  <c r="K41"/>
  <c r="J41"/>
  <c r="I41"/>
  <c r="H41"/>
  <c r="F41"/>
  <c r="E41"/>
  <c r="D41"/>
  <c r="C41"/>
  <c r="B41"/>
  <c r="A41"/>
  <c r="L40"/>
  <c r="K40"/>
  <c r="J40"/>
  <c r="I40"/>
  <c r="H40"/>
  <c r="F40"/>
  <c r="E40"/>
  <c r="D40"/>
  <c r="C40"/>
  <c r="B40"/>
  <c r="A40"/>
  <c r="L39"/>
  <c r="K39"/>
  <c r="J39"/>
  <c r="I39"/>
  <c r="H39"/>
  <c r="F39"/>
  <c r="E39"/>
  <c r="D39"/>
  <c r="C39"/>
  <c r="B39"/>
  <c r="A39"/>
  <c r="L38"/>
  <c r="K38"/>
  <c r="J38"/>
  <c r="I38"/>
  <c r="H38"/>
  <c r="F38"/>
  <c r="E38"/>
  <c r="D38"/>
  <c r="C38"/>
  <c r="B38"/>
  <c r="A38"/>
  <c r="L37"/>
  <c r="K37"/>
  <c r="J37"/>
  <c r="I37"/>
  <c r="H37"/>
  <c r="F37"/>
  <c r="E37"/>
  <c r="D37"/>
  <c r="C37"/>
  <c r="B37"/>
  <c r="A37"/>
  <c r="L36"/>
  <c r="K36"/>
  <c r="J36"/>
  <c r="I36"/>
  <c r="H36"/>
  <c r="F36"/>
  <c r="E36"/>
  <c r="D36"/>
  <c r="C36"/>
  <c r="B36"/>
  <c r="A36"/>
  <c r="L35"/>
  <c r="K35"/>
  <c r="J35"/>
  <c r="I35"/>
  <c r="H35"/>
  <c r="F35"/>
  <c r="E35"/>
  <c r="D35"/>
  <c r="C35"/>
  <c r="B35"/>
  <c r="A35"/>
  <c r="L34"/>
  <c r="K34"/>
  <c r="J34"/>
  <c r="I34"/>
  <c r="H34"/>
  <c r="F34"/>
  <c r="E34"/>
  <c r="D34"/>
  <c r="C34"/>
  <c r="B34"/>
  <c r="A34"/>
  <c r="L33"/>
  <c r="K33"/>
  <c r="J33"/>
  <c r="I33"/>
  <c r="H33"/>
  <c r="F33"/>
  <c r="E33"/>
  <c r="D33"/>
  <c r="C33"/>
  <c r="B33"/>
  <c r="A33"/>
  <c r="L32"/>
  <c r="K32"/>
  <c r="J32"/>
  <c r="I32"/>
  <c r="H32"/>
  <c r="F32"/>
  <c r="E32"/>
  <c r="D32"/>
  <c r="C32"/>
  <c r="B32"/>
  <c r="A32"/>
  <c r="L31"/>
  <c r="K31"/>
  <c r="J31"/>
  <c r="I31"/>
  <c r="H31"/>
  <c r="F31"/>
  <c r="E31"/>
  <c r="D31"/>
  <c r="C31"/>
  <c r="B31"/>
  <c r="A31"/>
  <c r="L30"/>
  <c r="K30"/>
  <c r="J30"/>
  <c r="I30"/>
  <c r="H30"/>
  <c r="F30"/>
  <c r="E30"/>
  <c r="D30"/>
  <c r="C30"/>
  <c r="B30"/>
  <c r="A30"/>
  <c r="L29"/>
  <c r="K29"/>
  <c r="J29"/>
  <c r="I29"/>
  <c r="H29"/>
  <c r="F29"/>
  <c r="E29"/>
  <c r="D29"/>
  <c r="C29"/>
  <c r="B29"/>
  <c r="A29"/>
  <c r="L28"/>
  <c r="K28"/>
  <c r="J28"/>
  <c r="I28"/>
  <c r="H28"/>
  <c r="F28"/>
  <c r="E28"/>
  <c r="D28"/>
  <c r="C28"/>
  <c r="B28"/>
  <c r="A28"/>
  <c r="L27"/>
  <c r="K27"/>
  <c r="J27"/>
  <c r="I27"/>
  <c r="H27"/>
  <c r="F27"/>
  <c r="E27"/>
  <c r="D27"/>
  <c r="C27"/>
  <c r="B27"/>
  <c r="A27"/>
  <c r="L26"/>
  <c r="K26"/>
  <c r="J26"/>
  <c r="I26"/>
  <c r="H26"/>
  <c r="F26"/>
  <c r="E26"/>
  <c r="D26"/>
  <c r="C26"/>
  <c r="B26"/>
  <c r="A26"/>
  <c r="L25"/>
  <c r="K25"/>
  <c r="J25"/>
  <c r="I25"/>
  <c r="H25"/>
  <c r="F25"/>
  <c r="E25"/>
  <c r="D25"/>
  <c r="C25"/>
  <c r="B25"/>
  <c r="A25"/>
  <c r="L24"/>
  <c r="K24"/>
  <c r="J24"/>
  <c r="I24"/>
  <c r="H24"/>
  <c r="F24"/>
  <c r="E24"/>
  <c r="D24"/>
  <c r="C24"/>
  <c r="B24"/>
  <c r="A24"/>
  <c r="L23"/>
  <c r="K23"/>
  <c r="J23"/>
  <c r="I23"/>
  <c r="H23"/>
  <c r="F23"/>
  <c r="E23"/>
  <c r="D23"/>
  <c r="C23"/>
  <c r="B23"/>
  <c r="A23"/>
  <c r="L22"/>
  <c r="K22"/>
  <c r="J22"/>
  <c r="I22"/>
  <c r="H22"/>
  <c r="F22"/>
  <c r="E22"/>
  <c r="D22"/>
  <c r="C22"/>
  <c r="B22"/>
  <c r="A22"/>
  <c r="L21"/>
  <c r="K21"/>
  <c r="J21"/>
  <c r="I21"/>
  <c r="H21"/>
  <c r="F21"/>
  <c r="E21"/>
  <c r="D21"/>
  <c r="C21"/>
  <c r="B21"/>
  <c r="A21"/>
  <c r="L20"/>
  <c r="K20"/>
  <c r="J20"/>
  <c r="I20"/>
  <c r="H20"/>
  <c r="F20"/>
  <c r="E20"/>
  <c r="D20"/>
  <c r="C20"/>
  <c r="B20"/>
  <c r="A20"/>
  <c r="L19"/>
  <c r="K19"/>
  <c r="J19"/>
  <c r="I19"/>
  <c r="H19"/>
  <c r="F19"/>
  <c r="E19"/>
  <c r="D19"/>
  <c r="C19"/>
  <c r="B19"/>
  <c r="A19"/>
  <c r="L18"/>
  <c r="K18"/>
  <c r="J18"/>
  <c r="I18"/>
  <c r="H18"/>
  <c r="F18"/>
  <c r="E18"/>
  <c r="D18"/>
  <c r="C18"/>
  <c r="B18"/>
  <c r="A18"/>
  <c r="L17"/>
  <c r="K17"/>
  <c r="J17"/>
  <c r="I17"/>
  <c r="H17"/>
  <c r="F17"/>
  <c r="E17"/>
  <c r="D17"/>
  <c r="C17"/>
  <c r="B17"/>
  <c r="A17"/>
  <c r="L16"/>
  <c r="K16"/>
  <c r="J16"/>
  <c r="I16"/>
  <c r="H16"/>
  <c r="F16"/>
  <c r="E16"/>
  <c r="D16"/>
  <c r="C16"/>
  <c r="B16"/>
  <c r="A16"/>
  <c r="L15"/>
  <c r="K15"/>
  <c r="J15"/>
  <c r="I15"/>
  <c r="H15"/>
  <c r="F15"/>
  <c r="E15"/>
  <c r="D15"/>
  <c r="C15"/>
  <c r="B15"/>
  <c r="A15"/>
  <c r="L14"/>
  <c r="K14"/>
  <c r="J14"/>
  <c r="I14"/>
  <c r="H14"/>
  <c r="F14"/>
  <c r="E14"/>
  <c r="D14"/>
  <c r="C14"/>
  <c r="B14"/>
  <c r="A14"/>
  <c r="L13"/>
  <c r="K13"/>
  <c r="J13"/>
  <c r="I13"/>
  <c r="H13"/>
  <c r="F13"/>
  <c r="E13"/>
  <c r="D13"/>
  <c r="C13"/>
  <c r="B13"/>
  <c r="A13"/>
  <c r="L12"/>
  <c r="K12"/>
  <c r="J12"/>
  <c r="I12"/>
  <c r="H12"/>
  <c r="F12"/>
  <c r="E12"/>
  <c r="D12"/>
  <c r="C12"/>
  <c r="B12"/>
  <c r="A12"/>
  <c r="L11"/>
  <c r="K11"/>
  <c r="J11"/>
  <c r="I11"/>
  <c r="H11"/>
  <c r="F11"/>
  <c r="E11"/>
  <c r="D11"/>
  <c r="C11"/>
  <c r="B11"/>
  <c r="A11"/>
  <c r="L10"/>
  <c r="K10"/>
  <c r="J10"/>
  <c r="I10"/>
  <c r="H10"/>
  <c r="F10"/>
  <c r="E10"/>
  <c r="D10"/>
  <c r="C10"/>
  <c r="B10"/>
  <c r="A10"/>
  <c r="L9"/>
  <c r="K9"/>
  <c r="J9"/>
  <c r="I9"/>
  <c r="H9"/>
  <c r="F9"/>
  <c r="E9"/>
  <c r="D9"/>
  <c r="C9"/>
  <c r="B9"/>
  <c r="A9"/>
  <c r="L8"/>
  <c r="K8"/>
  <c r="J8"/>
  <c r="I8"/>
  <c r="H8"/>
  <c r="F8"/>
  <c r="E8"/>
  <c r="D8"/>
  <c r="C8"/>
  <c r="B8"/>
  <c r="A8"/>
  <c r="L7"/>
  <c r="K7"/>
  <c r="J7"/>
  <c r="I7"/>
  <c r="H7"/>
  <c r="F7"/>
  <c r="E7"/>
  <c r="D7"/>
  <c r="C7"/>
  <c r="B7"/>
  <c r="A7"/>
  <c r="L6"/>
  <c r="K6"/>
  <c r="J6"/>
  <c r="I6"/>
  <c r="H6"/>
  <c r="F6"/>
  <c r="E6"/>
  <c r="D6"/>
  <c r="C6"/>
  <c r="B6"/>
  <c r="A6"/>
  <c r="L5"/>
  <c r="K5"/>
  <c r="J5"/>
  <c r="I5"/>
  <c r="H5"/>
  <c r="F5"/>
  <c r="E5"/>
  <c r="D5"/>
  <c r="C5"/>
  <c r="B5"/>
  <c r="A5"/>
  <c r="L4"/>
  <c r="K4"/>
  <c r="J4"/>
  <c r="I4"/>
  <c r="H4"/>
  <c r="F4"/>
  <c r="E4"/>
  <c r="D4"/>
  <c r="C4"/>
  <c r="B4"/>
  <c r="A4"/>
  <c r="L3"/>
  <c r="K3"/>
  <c r="J3"/>
  <c r="I3"/>
  <c r="H3"/>
  <c r="F3"/>
  <c r="E3"/>
  <c r="D3"/>
  <c r="C3"/>
  <c r="B3"/>
  <c r="A3"/>
  <c r="M2"/>
  <c r="L2"/>
  <c r="K2"/>
  <c r="J2"/>
  <c r="I2"/>
  <c r="H2"/>
  <c r="G2"/>
  <c r="F2"/>
  <c r="E2"/>
  <c r="D2"/>
  <c r="C2"/>
  <c r="B2"/>
  <c r="D52" i="67"/>
  <c r="C52"/>
  <c r="B52"/>
  <c r="A52"/>
  <c r="D51"/>
  <c r="C51"/>
  <c r="B51"/>
  <c r="A51"/>
  <c r="D50"/>
  <c r="C50"/>
  <c r="B50"/>
  <c r="A50"/>
  <c r="D49"/>
  <c r="C49"/>
  <c r="B49"/>
  <c r="A49"/>
  <c r="D48"/>
  <c r="C48"/>
  <c r="B48"/>
  <c r="A48"/>
  <c r="L47"/>
  <c r="K47"/>
  <c r="J47"/>
  <c r="I47"/>
  <c r="H47"/>
  <c r="F47"/>
  <c r="E47"/>
  <c r="D47"/>
  <c r="C47"/>
  <c r="B47"/>
  <c r="A47"/>
  <c r="L46"/>
  <c r="K46"/>
  <c r="J46"/>
  <c r="I46"/>
  <c r="H46"/>
  <c r="F46"/>
  <c r="E46"/>
  <c r="D46"/>
  <c r="C46"/>
  <c r="B46"/>
  <c r="A46"/>
  <c r="L45"/>
  <c r="K45"/>
  <c r="J45"/>
  <c r="I45"/>
  <c r="H45"/>
  <c r="F45"/>
  <c r="E45"/>
  <c r="D45"/>
  <c r="C45"/>
  <c r="B45"/>
  <c r="A45"/>
  <c r="L44"/>
  <c r="K44"/>
  <c r="J44"/>
  <c r="I44"/>
  <c r="H44"/>
  <c r="F44"/>
  <c r="E44"/>
  <c r="D44"/>
  <c r="C44"/>
  <c r="B44"/>
  <c r="A44"/>
  <c r="L43"/>
  <c r="K43"/>
  <c r="J43"/>
  <c r="I43"/>
  <c r="H43"/>
  <c r="F43"/>
  <c r="E43"/>
  <c r="D43"/>
  <c r="C43"/>
  <c r="B43"/>
  <c r="A43"/>
  <c r="L42"/>
  <c r="K42"/>
  <c r="J42"/>
  <c r="I42"/>
  <c r="H42"/>
  <c r="F42"/>
  <c r="E42"/>
  <c r="D42"/>
  <c r="C42"/>
  <c r="B42"/>
  <c r="A42"/>
  <c r="L41"/>
  <c r="K41"/>
  <c r="J41"/>
  <c r="I41"/>
  <c r="H41"/>
  <c r="F41"/>
  <c r="E41"/>
  <c r="D41"/>
  <c r="C41"/>
  <c r="B41"/>
  <c r="A41"/>
  <c r="L40"/>
  <c r="K40"/>
  <c r="J40"/>
  <c r="I40"/>
  <c r="H40"/>
  <c r="F40"/>
  <c r="E40"/>
  <c r="D40"/>
  <c r="C40"/>
  <c r="B40"/>
  <c r="A40"/>
  <c r="L39"/>
  <c r="K39"/>
  <c r="J39"/>
  <c r="I39"/>
  <c r="H39"/>
  <c r="F39"/>
  <c r="E39"/>
  <c r="D39"/>
  <c r="C39"/>
  <c r="B39"/>
  <c r="A39"/>
  <c r="L38"/>
  <c r="K38"/>
  <c r="J38"/>
  <c r="I38"/>
  <c r="H38"/>
  <c r="F38"/>
  <c r="E38"/>
  <c r="D38"/>
  <c r="C38"/>
  <c r="B38"/>
  <c r="A38"/>
  <c r="L37"/>
  <c r="K37"/>
  <c r="J37"/>
  <c r="I37"/>
  <c r="H37"/>
  <c r="F37"/>
  <c r="E37"/>
  <c r="D37"/>
  <c r="C37"/>
  <c r="B37"/>
  <c r="A37"/>
  <c r="L36"/>
  <c r="K36"/>
  <c r="J36"/>
  <c r="I36"/>
  <c r="H36"/>
  <c r="F36"/>
  <c r="E36"/>
  <c r="D36"/>
  <c r="C36"/>
  <c r="B36"/>
  <c r="A36"/>
  <c r="L35"/>
  <c r="K35"/>
  <c r="J35"/>
  <c r="I35"/>
  <c r="H35"/>
  <c r="F35"/>
  <c r="E35"/>
  <c r="D35"/>
  <c r="C35"/>
  <c r="B35"/>
  <c r="A35"/>
  <c r="L34"/>
  <c r="K34"/>
  <c r="J34"/>
  <c r="I34"/>
  <c r="H34"/>
  <c r="F34"/>
  <c r="E34"/>
  <c r="D34"/>
  <c r="C34"/>
  <c r="B34"/>
  <c r="A34"/>
  <c r="L33"/>
  <c r="K33"/>
  <c r="J33"/>
  <c r="I33"/>
  <c r="H33"/>
  <c r="F33"/>
  <c r="E33"/>
  <c r="D33"/>
  <c r="C33"/>
  <c r="B33"/>
  <c r="A33"/>
  <c r="L32"/>
  <c r="K32"/>
  <c r="J32"/>
  <c r="I32"/>
  <c r="H32"/>
  <c r="F32"/>
  <c r="E32"/>
  <c r="D32"/>
  <c r="C32"/>
  <c r="B32"/>
  <c r="A32"/>
  <c r="L31"/>
  <c r="K31"/>
  <c r="J31"/>
  <c r="I31"/>
  <c r="H31"/>
  <c r="F31"/>
  <c r="E31"/>
  <c r="D31"/>
  <c r="C31"/>
  <c r="B31"/>
  <c r="A31"/>
  <c r="L30"/>
  <c r="K30"/>
  <c r="J30"/>
  <c r="I30"/>
  <c r="H30"/>
  <c r="F30"/>
  <c r="E30"/>
  <c r="D30"/>
  <c r="C30"/>
  <c r="B30"/>
  <c r="A30"/>
  <c r="L29"/>
  <c r="K29"/>
  <c r="J29"/>
  <c r="I29"/>
  <c r="H29"/>
  <c r="F29"/>
  <c r="E29"/>
  <c r="D29"/>
  <c r="C29"/>
  <c r="B29"/>
  <c r="A29"/>
  <c r="L28"/>
  <c r="K28"/>
  <c r="J28"/>
  <c r="I28"/>
  <c r="H28"/>
  <c r="F28"/>
  <c r="E28"/>
  <c r="D28"/>
  <c r="C28"/>
  <c r="B28"/>
  <c r="A28"/>
  <c r="L27"/>
  <c r="K27"/>
  <c r="J27"/>
  <c r="I27"/>
  <c r="H27"/>
  <c r="F27"/>
  <c r="E27"/>
  <c r="D27"/>
  <c r="C27"/>
  <c r="B27"/>
  <c r="A27"/>
  <c r="L26"/>
  <c r="K26"/>
  <c r="J26"/>
  <c r="I26"/>
  <c r="H26"/>
  <c r="F26"/>
  <c r="E26"/>
  <c r="D26"/>
  <c r="C26"/>
  <c r="B26"/>
  <c r="A26"/>
  <c r="L25"/>
  <c r="K25"/>
  <c r="J25"/>
  <c r="I25"/>
  <c r="H25"/>
  <c r="F25"/>
  <c r="E25"/>
  <c r="D25"/>
  <c r="C25"/>
  <c r="B25"/>
  <c r="A25"/>
  <c r="L24"/>
  <c r="K24"/>
  <c r="J24"/>
  <c r="I24"/>
  <c r="H24"/>
  <c r="F24"/>
  <c r="E24"/>
  <c r="D24"/>
  <c r="C24"/>
  <c r="B24"/>
  <c r="A24"/>
  <c r="L23"/>
  <c r="K23"/>
  <c r="J23"/>
  <c r="I23"/>
  <c r="H23"/>
  <c r="F23"/>
  <c r="E23"/>
  <c r="D23"/>
  <c r="C23"/>
  <c r="B23"/>
  <c r="A23"/>
  <c r="L22"/>
  <c r="K22"/>
  <c r="J22"/>
  <c r="I22"/>
  <c r="H22"/>
  <c r="F22"/>
  <c r="E22"/>
  <c r="D22"/>
  <c r="C22"/>
  <c r="B22"/>
  <c r="A22"/>
  <c r="L21"/>
  <c r="K21"/>
  <c r="J21"/>
  <c r="I21"/>
  <c r="H21"/>
  <c r="F21"/>
  <c r="E21"/>
  <c r="D21"/>
  <c r="C21"/>
  <c r="B21"/>
  <c r="A21"/>
  <c r="L20"/>
  <c r="K20"/>
  <c r="J20"/>
  <c r="I20"/>
  <c r="H20"/>
  <c r="F20"/>
  <c r="E20"/>
  <c r="D20"/>
  <c r="C20"/>
  <c r="B20"/>
  <c r="A20"/>
  <c r="L19"/>
  <c r="K19"/>
  <c r="J19"/>
  <c r="I19"/>
  <c r="H19"/>
  <c r="F19"/>
  <c r="E19"/>
  <c r="D19"/>
  <c r="C19"/>
  <c r="B19"/>
  <c r="A19"/>
  <c r="L18"/>
  <c r="K18"/>
  <c r="J18"/>
  <c r="I18"/>
  <c r="H18"/>
  <c r="F18"/>
  <c r="E18"/>
  <c r="D18"/>
  <c r="C18"/>
  <c r="B18"/>
  <c r="A18"/>
  <c r="L17"/>
  <c r="K17"/>
  <c r="J17"/>
  <c r="I17"/>
  <c r="H17"/>
  <c r="F17"/>
  <c r="E17"/>
  <c r="D17"/>
  <c r="C17"/>
  <c r="B17"/>
  <c r="A17"/>
  <c r="L16"/>
  <c r="K16"/>
  <c r="J16"/>
  <c r="I16"/>
  <c r="H16"/>
  <c r="F16"/>
  <c r="E16"/>
  <c r="D16"/>
  <c r="C16"/>
  <c r="B16"/>
  <c r="A16"/>
  <c r="L15"/>
  <c r="K15"/>
  <c r="J15"/>
  <c r="I15"/>
  <c r="H15"/>
  <c r="F15"/>
  <c r="E15"/>
  <c r="D15"/>
  <c r="C15"/>
  <c r="B15"/>
  <c r="A15"/>
  <c r="L14"/>
  <c r="K14"/>
  <c r="J14"/>
  <c r="I14"/>
  <c r="H14"/>
  <c r="F14"/>
  <c r="E14"/>
  <c r="D14"/>
  <c r="C14"/>
  <c r="B14"/>
  <c r="A14"/>
  <c r="L13"/>
  <c r="K13"/>
  <c r="J13"/>
  <c r="I13"/>
  <c r="H13"/>
  <c r="F13"/>
  <c r="E13"/>
  <c r="D13"/>
  <c r="C13"/>
  <c r="B13"/>
  <c r="A13"/>
  <c r="L12"/>
  <c r="K12"/>
  <c r="J12"/>
  <c r="I12"/>
  <c r="H12"/>
  <c r="F12"/>
  <c r="E12"/>
  <c r="D12"/>
  <c r="C12"/>
  <c r="B12"/>
  <c r="A12"/>
  <c r="L11"/>
  <c r="K11"/>
  <c r="J11"/>
  <c r="I11"/>
  <c r="H11"/>
  <c r="F11"/>
  <c r="E11"/>
  <c r="D11"/>
  <c r="C11"/>
  <c r="B11"/>
  <c r="A11"/>
  <c r="L10"/>
  <c r="K10"/>
  <c r="J10"/>
  <c r="I10"/>
  <c r="H10"/>
  <c r="F10"/>
  <c r="E10"/>
  <c r="D10"/>
  <c r="C10"/>
  <c r="B10"/>
  <c r="A10"/>
  <c r="L9"/>
  <c r="K9"/>
  <c r="J9"/>
  <c r="I9"/>
  <c r="H9"/>
  <c r="F9"/>
  <c r="E9"/>
  <c r="D9"/>
  <c r="C9"/>
  <c r="B9"/>
  <c r="A9"/>
  <c r="L8"/>
  <c r="K8"/>
  <c r="J8"/>
  <c r="I8"/>
  <c r="H8"/>
  <c r="F8"/>
  <c r="E8"/>
  <c r="D8"/>
  <c r="C8"/>
  <c r="B8"/>
  <c r="A8"/>
  <c r="L7"/>
  <c r="K7"/>
  <c r="J7"/>
  <c r="I7"/>
  <c r="H7"/>
  <c r="F7"/>
  <c r="E7"/>
  <c r="D7"/>
  <c r="C7"/>
  <c r="B7"/>
  <c r="A7"/>
  <c r="L6"/>
  <c r="K6"/>
  <c r="J6"/>
  <c r="I6"/>
  <c r="H6"/>
  <c r="F6"/>
  <c r="E6"/>
  <c r="D6"/>
  <c r="C6"/>
  <c r="B6"/>
  <c r="A6"/>
  <c r="L5"/>
  <c r="K5"/>
  <c r="J5"/>
  <c r="I5"/>
  <c r="H5"/>
  <c r="F5"/>
  <c r="E5"/>
  <c r="D5"/>
  <c r="C5"/>
  <c r="B5"/>
  <c r="A5"/>
  <c r="L4"/>
  <c r="K4"/>
  <c r="J4"/>
  <c r="I4"/>
  <c r="H4"/>
  <c r="F4"/>
  <c r="E4"/>
  <c r="D4"/>
  <c r="C4"/>
  <c r="B4"/>
  <c r="A4"/>
  <c r="L3"/>
  <c r="K3"/>
  <c r="J3"/>
  <c r="I3"/>
  <c r="H3"/>
  <c r="F3"/>
  <c r="E3"/>
  <c r="D3"/>
  <c r="C3"/>
  <c r="B3"/>
  <c r="A3"/>
  <c r="M2"/>
  <c r="L2"/>
  <c r="K2"/>
  <c r="J2"/>
  <c r="I2"/>
  <c r="H2"/>
  <c r="G2"/>
  <c r="F2"/>
  <c r="E2"/>
  <c r="D2"/>
  <c r="C2"/>
  <c r="B2"/>
  <c r="H79" i="66"/>
  <c r="G79"/>
  <c r="H78"/>
  <c r="G78"/>
  <c r="H77"/>
  <c r="G77"/>
  <c r="H71"/>
  <c r="G71"/>
  <c r="H70"/>
  <c r="G70"/>
  <c r="H69"/>
  <c r="G69"/>
  <c r="H63"/>
  <c r="G63"/>
  <c r="H62"/>
  <c r="G62"/>
  <c r="H61"/>
  <c r="G61"/>
  <c r="H54"/>
  <c r="G54"/>
  <c r="H53"/>
  <c r="G53"/>
  <c r="H52"/>
  <c r="G52"/>
  <c r="H46"/>
  <c r="G46"/>
  <c r="H45"/>
  <c r="G45"/>
  <c r="H44"/>
  <c r="G44"/>
  <c r="H38"/>
  <c r="G38"/>
  <c r="H37"/>
  <c r="G37"/>
  <c r="H36"/>
  <c r="G36"/>
  <c r="H29"/>
  <c r="G29"/>
  <c r="H28"/>
  <c r="G28"/>
  <c r="H27"/>
  <c r="G27"/>
  <c r="H26"/>
  <c r="G26"/>
  <c r="H25"/>
  <c r="G25"/>
  <c r="H19"/>
  <c r="G19"/>
  <c r="H18"/>
  <c r="G18"/>
  <c r="H17"/>
  <c r="G17"/>
  <c r="H16"/>
  <c r="G16"/>
  <c r="H15"/>
  <c r="G15"/>
  <c r="H9"/>
  <c r="G9"/>
  <c r="H8"/>
  <c r="G8"/>
  <c r="H7"/>
  <c r="G7"/>
  <c r="H6"/>
  <c r="G6"/>
  <c r="H5"/>
  <c r="G5"/>
  <c r="M60" i="65"/>
  <c r="L60"/>
  <c r="K60"/>
  <c r="J60"/>
  <c r="I60"/>
  <c r="H60"/>
  <c r="G60"/>
  <c r="F60"/>
  <c r="E60"/>
  <c r="D60"/>
  <c r="C60"/>
  <c r="B60"/>
  <c r="M59"/>
  <c r="L59"/>
  <c r="K59"/>
  <c r="J59"/>
  <c r="I59"/>
  <c r="H59"/>
  <c r="G59"/>
  <c r="F59"/>
  <c r="E59"/>
  <c r="D59"/>
  <c r="C59"/>
  <c r="B59"/>
  <c r="M58"/>
  <c r="L58"/>
  <c r="K58"/>
  <c r="J58"/>
  <c r="I58"/>
  <c r="H58"/>
  <c r="G58"/>
  <c r="F58"/>
  <c r="E58"/>
  <c r="D58"/>
  <c r="C58"/>
  <c r="B58"/>
  <c r="M57"/>
  <c r="L57"/>
  <c r="K57"/>
  <c r="J57"/>
  <c r="I57"/>
  <c r="H57"/>
  <c r="G57"/>
  <c r="F57"/>
  <c r="E57"/>
  <c r="D57"/>
  <c r="C57"/>
  <c r="B57"/>
  <c r="M56"/>
  <c r="L56"/>
  <c r="K56"/>
  <c r="J56"/>
  <c r="I56"/>
  <c r="H56"/>
  <c r="G56"/>
  <c r="F56"/>
  <c r="E56"/>
  <c r="D56"/>
  <c r="C56"/>
  <c r="B56"/>
  <c r="M55"/>
  <c r="L55"/>
  <c r="K55"/>
  <c r="J55"/>
  <c r="I55"/>
  <c r="H55"/>
  <c r="G55"/>
  <c r="F55"/>
  <c r="E55"/>
  <c r="D55"/>
  <c r="C55"/>
  <c r="B55"/>
  <c r="M54"/>
  <c r="L54"/>
  <c r="K54"/>
  <c r="J54"/>
  <c r="I54"/>
  <c r="H54"/>
  <c r="G54"/>
  <c r="F54"/>
  <c r="D54"/>
  <c r="C54"/>
  <c r="B54"/>
  <c r="M53"/>
  <c r="L53"/>
  <c r="K53"/>
  <c r="J53"/>
  <c r="I53"/>
  <c r="H53"/>
  <c r="G53"/>
  <c r="F53"/>
  <c r="E53"/>
  <c r="D53"/>
  <c r="C53"/>
  <c r="B53"/>
  <c r="M52"/>
  <c r="L52"/>
  <c r="K52"/>
  <c r="J52"/>
  <c r="I52"/>
  <c r="H52"/>
  <c r="G52"/>
  <c r="F52"/>
  <c r="E52"/>
  <c r="D52"/>
  <c r="C52"/>
  <c r="B52"/>
  <c r="M51"/>
  <c r="L51"/>
  <c r="K51"/>
  <c r="J51"/>
  <c r="I51"/>
  <c r="H51"/>
  <c r="G51"/>
  <c r="F51"/>
  <c r="E51"/>
  <c r="D51"/>
  <c r="C51"/>
  <c r="B51"/>
  <c r="M50"/>
  <c r="L50"/>
  <c r="K50"/>
  <c r="J50"/>
  <c r="I50"/>
  <c r="H50"/>
  <c r="G50"/>
  <c r="F50"/>
  <c r="E50"/>
  <c r="D50"/>
  <c r="C50"/>
  <c r="B50"/>
  <c r="M49"/>
  <c r="L49"/>
  <c r="K49"/>
  <c r="J49"/>
  <c r="I49"/>
  <c r="H49"/>
  <c r="G49"/>
  <c r="F49"/>
  <c r="E49"/>
  <c r="D49"/>
  <c r="C49"/>
  <c r="B49"/>
  <c r="M48"/>
  <c r="L48"/>
  <c r="K48"/>
  <c r="J48"/>
  <c r="I48"/>
  <c r="H48"/>
  <c r="G48"/>
  <c r="F48"/>
  <c r="E48"/>
  <c r="D48"/>
  <c r="C48"/>
  <c r="B48"/>
  <c r="M47"/>
  <c r="L47"/>
  <c r="K47"/>
  <c r="J47"/>
  <c r="I47"/>
  <c r="H47"/>
  <c r="G47"/>
  <c r="F47"/>
  <c r="E47"/>
  <c r="D47"/>
  <c r="C47"/>
  <c r="B47"/>
  <c r="M46"/>
  <c r="L46"/>
  <c r="K46"/>
  <c r="J46"/>
  <c r="I46"/>
  <c r="H46"/>
  <c r="G46"/>
  <c r="F46"/>
  <c r="E46"/>
  <c r="D46"/>
  <c r="C46"/>
  <c r="B46"/>
  <c r="M45"/>
  <c r="L45"/>
  <c r="K45"/>
  <c r="J45"/>
  <c r="I45"/>
  <c r="H45"/>
  <c r="G45"/>
  <c r="F45"/>
  <c r="E45"/>
  <c r="D45"/>
  <c r="C45"/>
  <c r="B45"/>
  <c r="M44"/>
  <c r="L44"/>
  <c r="K44"/>
  <c r="J44"/>
  <c r="I44"/>
  <c r="H44"/>
  <c r="G44"/>
  <c r="F44"/>
  <c r="E44"/>
  <c r="D44"/>
  <c r="C44"/>
  <c r="B44"/>
  <c r="M43"/>
  <c r="L43"/>
  <c r="K43"/>
  <c r="J43"/>
  <c r="I43"/>
  <c r="H43"/>
  <c r="G43"/>
  <c r="F43"/>
  <c r="E43"/>
  <c r="D43"/>
  <c r="C43"/>
  <c r="B43"/>
  <c r="M42"/>
  <c r="L42"/>
  <c r="K42"/>
  <c r="J42"/>
  <c r="I42"/>
  <c r="H42"/>
  <c r="G42"/>
  <c r="F42"/>
  <c r="E42"/>
  <c r="D42"/>
  <c r="C42"/>
  <c r="B42"/>
  <c r="M41"/>
  <c r="L41"/>
  <c r="K41"/>
  <c r="J41"/>
  <c r="I41"/>
  <c r="H41"/>
  <c r="G41"/>
  <c r="F41"/>
  <c r="E41"/>
  <c r="D41"/>
  <c r="C41"/>
  <c r="B41"/>
  <c r="M40"/>
  <c r="L40"/>
  <c r="K40"/>
  <c r="J40"/>
  <c r="I40"/>
  <c r="H40"/>
  <c r="G40"/>
  <c r="F40"/>
  <c r="E40"/>
  <c r="D40"/>
  <c r="C40"/>
  <c r="B40"/>
  <c r="M39"/>
  <c r="L39"/>
  <c r="K39"/>
  <c r="J39"/>
  <c r="I39"/>
  <c r="H39"/>
  <c r="G39"/>
  <c r="F39"/>
  <c r="E39"/>
  <c r="D39"/>
  <c r="C39"/>
  <c r="B39"/>
  <c r="M38"/>
  <c r="L38"/>
  <c r="K38"/>
  <c r="J38"/>
  <c r="I38"/>
  <c r="H38"/>
  <c r="G38"/>
  <c r="F38"/>
  <c r="E38"/>
  <c r="D38"/>
  <c r="C38"/>
  <c r="B38"/>
  <c r="M37"/>
  <c r="L37"/>
  <c r="K37"/>
  <c r="J37"/>
  <c r="I37"/>
  <c r="H37"/>
  <c r="G37"/>
  <c r="F37"/>
  <c r="E37"/>
  <c r="D37"/>
  <c r="C37"/>
  <c r="B37"/>
  <c r="M36"/>
  <c r="L36"/>
  <c r="K36"/>
  <c r="J36"/>
  <c r="I36"/>
  <c r="H36"/>
  <c r="G36"/>
  <c r="F36"/>
  <c r="E36"/>
  <c r="D36"/>
  <c r="C36"/>
  <c r="B36"/>
  <c r="M35"/>
  <c r="L35"/>
  <c r="K35"/>
  <c r="J35"/>
  <c r="I35"/>
  <c r="H35"/>
  <c r="G35"/>
  <c r="F35"/>
  <c r="E35"/>
  <c r="D35"/>
  <c r="C35"/>
  <c r="B35"/>
  <c r="M34"/>
  <c r="L34"/>
  <c r="K34"/>
  <c r="J34"/>
  <c r="I34"/>
  <c r="H34"/>
  <c r="G34"/>
  <c r="F34"/>
  <c r="E34"/>
  <c r="D34"/>
  <c r="C34"/>
  <c r="B34"/>
  <c r="M33"/>
  <c r="L33"/>
  <c r="K33"/>
  <c r="J33"/>
  <c r="I33"/>
  <c r="H33"/>
  <c r="G33"/>
  <c r="F33"/>
  <c r="E33"/>
  <c r="D33"/>
  <c r="C33"/>
  <c r="B33"/>
  <c r="M32"/>
  <c r="L32"/>
  <c r="K32"/>
  <c r="J32"/>
  <c r="I32"/>
  <c r="H32"/>
  <c r="G32"/>
  <c r="F32"/>
  <c r="E32"/>
  <c r="D32"/>
  <c r="C32"/>
  <c r="B32"/>
  <c r="M31"/>
  <c r="L31"/>
  <c r="K31"/>
  <c r="J31"/>
  <c r="I31"/>
  <c r="H31"/>
  <c r="G31"/>
  <c r="F31"/>
  <c r="E31"/>
  <c r="D31"/>
  <c r="C31"/>
  <c r="B31"/>
  <c r="M30"/>
  <c r="L30"/>
  <c r="K30"/>
  <c r="J30"/>
  <c r="I30"/>
  <c r="H30"/>
  <c r="G30"/>
  <c r="F30"/>
  <c r="E30"/>
  <c r="D30"/>
  <c r="C30"/>
  <c r="B30"/>
  <c r="M29"/>
  <c r="L29"/>
  <c r="K29"/>
  <c r="J29"/>
  <c r="I29"/>
  <c r="H29"/>
  <c r="G29"/>
  <c r="F29"/>
  <c r="E29"/>
  <c r="D29"/>
  <c r="C29"/>
  <c r="B29"/>
  <c r="M28"/>
  <c r="L28"/>
  <c r="K28"/>
  <c r="J28"/>
  <c r="I28"/>
  <c r="H28"/>
  <c r="G28"/>
  <c r="F28"/>
  <c r="E28"/>
  <c r="D28"/>
  <c r="C28"/>
  <c r="B28"/>
  <c r="M27"/>
  <c r="L27"/>
  <c r="K27"/>
  <c r="J27"/>
  <c r="I27"/>
  <c r="H27"/>
  <c r="G27"/>
  <c r="F27"/>
  <c r="E27"/>
  <c r="D27"/>
  <c r="C27"/>
  <c r="B27"/>
  <c r="M26"/>
  <c r="L26"/>
  <c r="K26"/>
  <c r="J26"/>
  <c r="I26"/>
  <c r="H26"/>
  <c r="G26"/>
  <c r="F26"/>
  <c r="E26"/>
  <c r="D26"/>
  <c r="C26"/>
  <c r="B26"/>
  <c r="M25"/>
  <c r="L25"/>
  <c r="K25"/>
  <c r="J25"/>
  <c r="I25"/>
  <c r="H25"/>
  <c r="G25"/>
  <c r="F25"/>
  <c r="E25"/>
  <c r="D25"/>
  <c r="C25"/>
  <c r="B25"/>
  <c r="M24"/>
  <c r="L24"/>
  <c r="K24"/>
  <c r="J24"/>
  <c r="I24"/>
  <c r="H24"/>
  <c r="G24"/>
  <c r="F24"/>
  <c r="E24"/>
  <c r="D24"/>
  <c r="C24"/>
  <c r="B24"/>
  <c r="M23"/>
  <c r="L23"/>
  <c r="K23"/>
  <c r="J23"/>
  <c r="I23"/>
  <c r="H23"/>
  <c r="G23"/>
  <c r="F23"/>
  <c r="E23"/>
  <c r="D23"/>
  <c r="C23"/>
  <c r="B23"/>
  <c r="M22"/>
  <c r="L22"/>
  <c r="K22"/>
  <c r="J22"/>
  <c r="I22"/>
  <c r="H22"/>
  <c r="G22"/>
  <c r="F22"/>
  <c r="E22"/>
  <c r="D22"/>
  <c r="C22"/>
  <c r="B22"/>
  <c r="M21"/>
  <c r="L21"/>
  <c r="K21"/>
  <c r="J21"/>
  <c r="I21"/>
  <c r="H21"/>
  <c r="G21"/>
  <c r="F21"/>
  <c r="E21"/>
  <c r="D21"/>
  <c r="C21"/>
  <c r="B21"/>
  <c r="M20"/>
  <c r="L20"/>
  <c r="K20"/>
  <c r="J20"/>
  <c r="I20"/>
  <c r="H20"/>
  <c r="G20"/>
  <c r="F20"/>
  <c r="E20"/>
  <c r="D20"/>
  <c r="C20"/>
  <c r="B20"/>
  <c r="M19"/>
  <c r="L19"/>
  <c r="K19"/>
  <c r="J19"/>
  <c r="I19"/>
  <c r="H19"/>
  <c r="G19"/>
  <c r="F19"/>
  <c r="E19"/>
  <c r="D19"/>
  <c r="C19"/>
  <c r="B19"/>
  <c r="M18"/>
  <c r="L18"/>
  <c r="K18"/>
  <c r="J18"/>
  <c r="I18"/>
  <c r="H18"/>
  <c r="G18"/>
  <c r="F18"/>
  <c r="E18"/>
  <c r="D18"/>
  <c r="C18"/>
  <c r="B18"/>
  <c r="M17"/>
  <c r="L17"/>
  <c r="K17"/>
  <c r="J17"/>
  <c r="I17"/>
  <c r="H17"/>
  <c r="G17"/>
  <c r="F17"/>
  <c r="E17"/>
  <c r="D17"/>
  <c r="C17"/>
  <c r="B17"/>
  <c r="M16"/>
  <c r="L16"/>
  <c r="K16"/>
  <c r="J16"/>
  <c r="I16"/>
  <c r="H16"/>
  <c r="G16"/>
  <c r="F16"/>
  <c r="E16"/>
  <c r="D16"/>
  <c r="C16"/>
  <c r="B16"/>
  <c r="M15"/>
  <c r="L15"/>
  <c r="K15"/>
  <c r="J15"/>
  <c r="I15"/>
  <c r="H15"/>
  <c r="G15"/>
  <c r="F15"/>
  <c r="E15"/>
  <c r="D15"/>
  <c r="C15"/>
  <c r="B15"/>
  <c r="M14"/>
  <c r="L14"/>
  <c r="K14"/>
  <c r="J14"/>
  <c r="I14"/>
  <c r="H14"/>
  <c r="G14"/>
  <c r="F14"/>
  <c r="E14"/>
  <c r="D14"/>
  <c r="C14"/>
  <c r="B14"/>
  <c r="M13"/>
  <c r="L13"/>
  <c r="K13"/>
  <c r="J13"/>
  <c r="I13"/>
  <c r="H13"/>
  <c r="G13"/>
  <c r="F13"/>
  <c r="E13"/>
  <c r="D13"/>
  <c r="C13"/>
  <c r="B13"/>
  <c r="M12"/>
  <c r="L12"/>
  <c r="K12"/>
  <c r="J12"/>
  <c r="I12"/>
  <c r="H12"/>
  <c r="G12"/>
  <c r="F12"/>
  <c r="E12"/>
  <c r="D12"/>
  <c r="C12"/>
  <c r="B12"/>
  <c r="M11"/>
  <c r="L11"/>
  <c r="K11"/>
  <c r="J11"/>
  <c r="I11"/>
  <c r="H11"/>
  <c r="G11"/>
  <c r="F11"/>
  <c r="D11"/>
  <c r="C11"/>
  <c r="B11"/>
  <c r="M10"/>
  <c r="L10"/>
  <c r="K10"/>
  <c r="J10"/>
  <c r="I10"/>
  <c r="H10"/>
  <c r="G10"/>
  <c r="F10"/>
  <c r="E10"/>
  <c r="D10"/>
  <c r="C10"/>
  <c r="B10"/>
  <c r="M9"/>
  <c r="L9"/>
  <c r="K9"/>
  <c r="J9"/>
  <c r="I9"/>
  <c r="H9"/>
  <c r="G9"/>
  <c r="F9"/>
  <c r="E9"/>
  <c r="D9"/>
  <c r="C9"/>
  <c r="B9"/>
  <c r="M8"/>
  <c r="L8"/>
  <c r="K8"/>
  <c r="J8"/>
  <c r="I8"/>
  <c r="H8"/>
  <c r="G8"/>
  <c r="F8"/>
  <c r="E8"/>
  <c r="D8"/>
  <c r="C8"/>
  <c r="B8"/>
  <c r="M7"/>
  <c r="L7"/>
  <c r="K7"/>
  <c r="J7"/>
  <c r="I7"/>
  <c r="H7"/>
  <c r="G7"/>
  <c r="F7"/>
  <c r="E7"/>
  <c r="D7"/>
  <c r="C7"/>
  <c r="B7"/>
  <c r="M6"/>
  <c r="L6"/>
  <c r="K6"/>
  <c r="J6"/>
  <c r="I6"/>
  <c r="H6"/>
  <c r="G6"/>
  <c r="F6"/>
  <c r="E6"/>
  <c r="D6"/>
  <c r="C6"/>
  <c r="B6"/>
  <c r="M5"/>
  <c r="L5"/>
  <c r="K5"/>
  <c r="J5"/>
  <c r="I5"/>
  <c r="H5"/>
  <c r="G5"/>
  <c r="F5"/>
  <c r="E5"/>
  <c r="D5"/>
  <c r="C5"/>
  <c r="B5"/>
  <c r="M60" i="63"/>
  <c r="L60"/>
  <c r="K60"/>
  <c r="J60"/>
  <c r="J60" i="64" s="1"/>
  <c r="I60" i="63"/>
  <c r="H60"/>
  <c r="G60"/>
  <c r="F60"/>
  <c r="F60" i="64" s="1"/>
  <c r="E60" i="63"/>
  <c r="D60"/>
  <c r="C60"/>
  <c r="B60"/>
  <c r="B60" i="64" s="1"/>
  <c r="M59" i="63"/>
  <c r="L59"/>
  <c r="K59"/>
  <c r="J59"/>
  <c r="I59"/>
  <c r="H59"/>
  <c r="G59"/>
  <c r="F59"/>
  <c r="E59"/>
  <c r="D59"/>
  <c r="C59"/>
  <c r="B59"/>
  <c r="M58"/>
  <c r="L58"/>
  <c r="K58"/>
  <c r="J58"/>
  <c r="I58"/>
  <c r="H58"/>
  <c r="G58"/>
  <c r="F58"/>
  <c r="E58"/>
  <c r="D58"/>
  <c r="C58"/>
  <c r="B58"/>
  <c r="M57"/>
  <c r="L57"/>
  <c r="K57"/>
  <c r="J57"/>
  <c r="I57"/>
  <c r="H57"/>
  <c r="G57"/>
  <c r="F57"/>
  <c r="E57"/>
  <c r="D57"/>
  <c r="C57"/>
  <c r="B57"/>
  <c r="M56"/>
  <c r="L56"/>
  <c r="K56"/>
  <c r="J56"/>
  <c r="I56"/>
  <c r="H56"/>
  <c r="G56"/>
  <c r="F56"/>
  <c r="E56"/>
  <c r="D56"/>
  <c r="C56"/>
  <c r="B56"/>
  <c r="M55"/>
  <c r="L55"/>
  <c r="K55"/>
  <c r="J55"/>
  <c r="I55"/>
  <c r="H55"/>
  <c r="G55"/>
  <c r="F55"/>
  <c r="E55"/>
  <c r="D55"/>
  <c r="C55"/>
  <c r="B55"/>
  <c r="M54"/>
  <c r="L54"/>
  <c r="K54"/>
  <c r="J54"/>
  <c r="I54"/>
  <c r="H54"/>
  <c r="G54"/>
  <c r="F54"/>
  <c r="E54"/>
  <c r="D54"/>
  <c r="C54"/>
  <c r="B54"/>
  <c r="M53"/>
  <c r="L53"/>
  <c r="K53"/>
  <c r="J53"/>
  <c r="I53"/>
  <c r="H53"/>
  <c r="G53"/>
  <c r="F53"/>
  <c r="E53"/>
  <c r="D53"/>
  <c r="C53"/>
  <c r="B53"/>
  <c r="M52"/>
  <c r="L52"/>
  <c r="K52"/>
  <c r="J52"/>
  <c r="I52"/>
  <c r="H52"/>
  <c r="G52"/>
  <c r="F52"/>
  <c r="E52"/>
  <c r="D52"/>
  <c r="C52"/>
  <c r="B52"/>
  <c r="M51"/>
  <c r="L51"/>
  <c r="K51"/>
  <c r="J51"/>
  <c r="I51"/>
  <c r="H51"/>
  <c r="G51"/>
  <c r="F51"/>
  <c r="E51"/>
  <c r="D51"/>
  <c r="C51"/>
  <c r="B51"/>
  <c r="M50"/>
  <c r="L50"/>
  <c r="K50"/>
  <c r="J50"/>
  <c r="I50"/>
  <c r="H50"/>
  <c r="G50"/>
  <c r="F50"/>
  <c r="E50"/>
  <c r="D50"/>
  <c r="C50"/>
  <c r="B50"/>
  <c r="M49"/>
  <c r="L49"/>
  <c r="K49"/>
  <c r="J49"/>
  <c r="I49"/>
  <c r="H49"/>
  <c r="G49"/>
  <c r="F49"/>
  <c r="E49"/>
  <c r="D49"/>
  <c r="C49"/>
  <c r="B49"/>
  <c r="M48"/>
  <c r="L48"/>
  <c r="K48"/>
  <c r="J48"/>
  <c r="I48"/>
  <c r="H48"/>
  <c r="G48"/>
  <c r="F48"/>
  <c r="E48"/>
  <c r="D48"/>
  <c r="C48"/>
  <c r="B48"/>
  <c r="M47"/>
  <c r="L47"/>
  <c r="K47"/>
  <c r="J47"/>
  <c r="I47"/>
  <c r="H47"/>
  <c r="G47"/>
  <c r="F47"/>
  <c r="E47"/>
  <c r="D47"/>
  <c r="C47"/>
  <c r="B47"/>
  <c r="M46"/>
  <c r="L46"/>
  <c r="K46"/>
  <c r="J46"/>
  <c r="I46"/>
  <c r="H46"/>
  <c r="G46"/>
  <c r="F46"/>
  <c r="E46"/>
  <c r="D46"/>
  <c r="C46"/>
  <c r="B46"/>
  <c r="M45"/>
  <c r="L45"/>
  <c r="K45"/>
  <c r="J45"/>
  <c r="I45"/>
  <c r="H45"/>
  <c r="G45"/>
  <c r="F45"/>
  <c r="E45"/>
  <c r="D45"/>
  <c r="C45"/>
  <c r="B45"/>
  <c r="M44"/>
  <c r="L44"/>
  <c r="K44"/>
  <c r="J44"/>
  <c r="I44"/>
  <c r="H44"/>
  <c r="G44"/>
  <c r="F44"/>
  <c r="E44"/>
  <c r="D44"/>
  <c r="C44"/>
  <c r="B44"/>
  <c r="M43"/>
  <c r="L43"/>
  <c r="K43"/>
  <c r="J43"/>
  <c r="I43"/>
  <c r="H43"/>
  <c r="G43"/>
  <c r="F43"/>
  <c r="E43"/>
  <c r="D43"/>
  <c r="C43"/>
  <c r="B43"/>
  <c r="M42"/>
  <c r="L42"/>
  <c r="K42"/>
  <c r="J42"/>
  <c r="I42"/>
  <c r="H42"/>
  <c r="G42"/>
  <c r="F42"/>
  <c r="E42"/>
  <c r="D42"/>
  <c r="C42"/>
  <c r="B42"/>
  <c r="M41"/>
  <c r="L41"/>
  <c r="K41"/>
  <c r="J41"/>
  <c r="I41"/>
  <c r="H41"/>
  <c r="G41"/>
  <c r="F41"/>
  <c r="E41"/>
  <c r="D41"/>
  <c r="C41"/>
  <c r="B41"/>
  <c r="M40"/>
  <c r="L40"/>
  <c r="K40"/>
  <c r="J40"/>
  <c r="I40"/>
  <c r="H40"/>
  <c r="G40"/>
  <c r="F40"/>
  <c r="E40"/>
  <c r="D40"/>
  <c r="C40"/>
  <c r="B40"/>
  <c r="M39"/>
  <c r="L39"/>
  <c r="K39"/>
  <c r="J39"/>
  <c r="I39"/>
  <c r="H39"/>
  <c r="G39"/>
  <c r="F39"/>
  <c r="E39"/>
  <c r="D39"/>
  <c r="C39"/>
  <c r="B39"/>
  <c r="M38"/>
  <c r="L38"/>
  <c r="K38"/>
  <c r="J38"/>
  <c r="I38"/>
  <c r="H38"/>
  <c r="G38"/>
  <c r="F38"/>
  <c r="E38"/>
  <c r="D38"/>
  <c r="C38"/>
  <c r="B38"/>
  <c r="M37"/>
  <c r="L37"/>
  <c r="K37"/>
  <c r="J37"/>
  <c r="I37"/>
  <c r="H37"/>
  <c r="G37"/>
  <c r="F37"/>
  <c r="E37"/>
  <c r="D37"/>
  <c r="C37"/>
  <c r="B37"/>
  <c r="M36"/>
  <c r="L36"/>
  <c r="K36"/>
  <c r="J36"/>
  <c r="I36"/>
  <c r="H36"/>
  <c r="G36"/>
  <c r="F36"/>
  <c r="E36"/>
  <c r="D36"/>
  <c r="C36"/>
  <c r="B36"/>
  <c r="M35"/>
  <c r="L35"/>
  <c r="K35"/>
  <c r="J35"/>
  <c r="I35"/>
  <c r="H35"/>
  <c r="G35"/>
  <c r="F35"/>
  <c r="E35"/>
  <c r="D35"/>
  <c r="C35"/>
  <c r="B35"/>
  <c r="M34"/>
  <c r="L34"/>
  <c r="K34"/>
  <c r="J34"/>
  <c r="I34"/>
  <c r="H34"/>
  <c r="G34"/>
  <c r="F34"/>
  <c r="E34"/>
  <c r="D34"/>
  <c r="C34"/>
  <c r="B34"/>
  <c r="M33"/>
  <c r="L33"/>
  <c r="K33"/>
  <c r="J33"/>
  <c r="I33"/>
  <c r="H33"/>
  <c r="G33"/>
  <c r="F33"/>
  <c r="E33"/>
  <c r="D33"/>
  <c r="C33"/>
  <c r="B33"/>
  <c r="M32"/>
  <c r="L32"/>
  <c r="K32"/>
  <c r="J32"/>
  <c r="I32"/>
  <c r="H32"/>
  <c r="G32"/>
  <c r="F32"/>
  <c r="E32"/>
  <c r="D32"/>
  <c r="C32"/>
  <c r="B32"/>
  <c r="M31"/>
  <c r="L31"/>
  <c r="K31"/>
  <c r="J31"/>
  <c r="I31"/>
  <c r="H31"/>
  <c r="G31"/>
  <c r="F31"/>
  <c r="E31"/>
  <c r="D31"/>
  <c r="C31"/>
  <c r="B31"/>
  <c r="M30"/>
  <c r="L30"/>
  <c r="K30"/>
  <c r="J30"/>
  <c r="I30"/>
  <c r="H30"/>
  <c r="G30"/>
  <c r="F30"/>
  <c r="E30"/>
  <c r="D30"/>
  <c r="C30"/>
  <c r="B30"/>
  <c r="M29"/>
  <c r="L29"/>
  <c r="K29"/>
  <c r="J29"/>
  <c r="I29"/>
  <c r="H29"/>
  <c r="G29"/>
  <c r="F29"/>
  <c r="E29"/>
  <c r="D29"/>
  <c r="C29"/>
  <c r="B29"/>
  <c r="M28"/>
  <c r="L28"/>
  <c r="K28"/>
  <c r="J28"/>
  <c r="I28"/>
  <c r="H28"/>
  <c r="G28"/>
  <c r="F28"/>
  <c r="E28"/>
  <c r="D28"/>
  <c r="C28"/>
  <c r="B28"/>
  <c r="M27"/>
  <c r="L27"/>
  <c r="K27"/>
  <c r="J27"/>
  <c r="I27"/>
  <c r="H27"/>
  <c r="G27"/>
  <c r="F27"/>
  <c r="E27"/>
  <c r="D27"/>
  <c r="C27"/>
  <c r="B27"/>
  <c r="M26"/>
  <c r="L26"/>
  <c r="K26"/>
  <c r="J26"/>
  <c r="I26"/>
  <c r="H26"/>
  <c r="G26"/>
  <c r="F26"/>
  <c r="E26"/>
  <c r="D26"/>
  <c r="C26"/>
  <c r="B26"/>
  <c r="M25"/>
  <c r="L25"/>
  <c r="K25"/>
  <c r="J25"/>
  <c r="I25"/>
  <c r="H25"/>
  <c r="G25"/>
  <c r="F25"/>
  <c r="E25"/>
  <c r="D25"/>
  <c r="C25"/>
  <c r="B25"/>
  <c r="M24"/>
  <c r="L24"/>
  <c r="K24"/>
  <c r="J24"/>
  <c r="I24"/>
  <c r="H24"/>
  <c r="G24"/>
  <c r="F24"/>
  <c r="E24"/>
  <c r="D24"/>
  <c r="C24"/>
  <c r="B24"/>
  <c r="M23"/>
  <c r="L23"/>
  <c r="K23"/>
  <c r="J23"/>
  <c r="I23"/>
  <c r="H23"/>
  <c r="G23"/>
  <c r="F23"/>
  <c r="E23"/>
  <c r="D23"/>
  <c r="C23"/>
  <c r="B23"/>
  <c r="M22"/>
  <c r="L22"/>
  <c r="K22"/>
  <c r="J22"/>
  <c r="I22"/>
  <c r="H22"/>
  <c r="G22"/>
  <c r="F22"/>
  <c r="E22"/>
  <c r="D22"/>
  <c r="C22"/>
  <c r="B22"/>
  <c r="M21"/>
  <c r="L21"/>
  <c r="K21"/>
  <c r="J21"/>
  <c r="I21"/>
  <c r="H21"/>
  <c r="G21"/>
  <c r="F21"/>
  <c r="E21"/>
  <c r="D21"/>
  <c r="C21"/>
  <c r="B21"/>
  <c r="M20"/>
  <c r="L20"/>
  <c r="K20"/>
  <c r="J20"/>
  <c r="I20"/>
  <c r="H20"/>
  <c r="G20"/>
  <c r="F20"/>
  <c r="E20"/>
  <c r="D20"/>
  <c r="C20"/>
  <c r="B20"/>
  <c r="M19"/>
  <c r="L19"/>
  <c r="K19"/>
  <c r="J19"/>
  <c r="I19"/>
  <c r="H19"/>
  <c r="G19"/>
  <c r="F19"/>
  <c r="E19"/>
  <c r="D19"/>
  <c r="C19"/>
  <c r="B19"/>
  <c r="M18"/>
  <c r="L18"/>
  <c r="K18"/>
  <c r="J18"/>
  <c r="I18"/>
  <c r="H18"/>
  <c r="G18"/>
  <c r="F18"/>
  <c r="E18"/>
  <c r="D18"/>
  <c r="C18"/>
  <c r="B18"/>
  <c r="M17"/>
  <c r="L17"/>
  <c r="K17"/>
  <c r="J17"/>
  <c r="I17"/>
  <c r="H17"/>
  <c r="G17"/>
  <c r="F17"/>
  <c r="E17"/>
  <c r="D17"/>
  <c r="C17"/>
  <c r="B17"/>
  <c r="M16"/>
  <c r="L16"/>
  <c r="K16"/>
  <c r="J16"/>
  <c r="I16"/>
  <c r="H16"/>
  <c r="G16"/>
  <c r="F16"/>
  <c r="E16"/>
  <c r="D16"/>
  <c r="C16"/>
  <c r="B16"/>
  <c r="M15"/>
  <c r="L15"/>
  <c r="K15"/>
  <c r="J15"/>
  <c r="I15"/>
  <c r="H15"/>
  <c r="G15"/>
  <c r="F15"/>
  <c r="E15"/>
  <c r="D15"/>
  <c r="C15"/>
  <c r="B15"/>
  <c r="M14"/>
  <c r="L14"/>
  <c r="K14"/>
  <c r="J14"/>
  <c r="I14"/>
  <c r="H14"/>
  <c r="G14"/>
  <c r="F14"/>
  <c r="E14"/>
  <c r="D14"/>
  <c r="C14"/>
  <c r="B14"/>
  <c r="M13"/>
  <c r="L13"/>
  <c r="K13"/>
  <c r="J13"/>
  <c r="I13"/>
  <c r="H13"/>
  <c r="G13"/>
  <c r="F13"/>
  <c r="E13"/>
  <c r="D13"/>
  <c r="C13"/>
  <c r="B13"/>
  <c r="M12"/>
  <c r="L12"/>
  <c r="K12"/>
  <c r="J12"/>
  <c r="I12"/>
  <c r="H12"/>
  <c r="G12"/>
  <c r="F12"/>
  <c r="E12"/>
  <c r="D12"/>
  <c r="C12"/>
  <c r="B12"/>
  <c r="M11"/>
  <c r="L11"/>
  <c r="K11"/>
  <c r="J11"/>
  <c r="I11"/>
  <c r="H11"/>
  <c r="G11"/>
  <c r="F11"/>
  <c r="E11"/>
  <c r="D11"/>
  <c r="C11"/>
  <c r="B11"/>
  <c r="M10"/>
  <c r="L10"/>
  <c r="K10"/>
  <c r="J10"/>
  <c r="J10" i="64" s="1"/>
  <c r="I10" i="63"/>
  <c r="H10"/>
  <c r="G10"/>
  <c r="F10"/>
  <c r="F10" i="64" s="1"/>
  <c r="E10" i="63"/>
  <c r="D10"/>
  <c r="C10"/>
  <c r="B10"/>
  <c r="B10" i="64" s="1"/>
  <c r="M9" i="63"/>
  <c r="L9"/>
  <c r="K9"/>
  <c r="J9"/>
  <c r="J9" i="64" s="1"/>
  <c r="I9" i="63"/>
  <c r="H9"/>
  <c r="G9"/>
  <c r="F9"/>
  <c r="F9" i="64" s="1"/>
  <c r="E9" i="63"/>
  <c r="D9"/>
  <c r="C9"/>
  <c r="B9"/>
  <c r="B9" i="64" s="1"/>
  <c r="M8" i="63"/>
  <c r="L8"/>
  <c r="K8"/>
  <c r="J8"/>
  <c r="J8" i="64" s="1"/>
  <c r="I8" i="63"/>
  <c r="H8"/>
  <c r="G8"/>
  <c r="F8"/>
  <c r="F8" i="64" s="1"/>
  <c r="E8" i="63"/>
  <c r="D8"/>
  <c r="C8"/>
  <c r="B8"/>
  <c r="B8" i="64" s="1"/>
  <c r="M7" i="63"/>
  <c r="L7"/>
  <c r="K7"/>
  <c r="J7"/>
  <c r="J7" i="64" s="1"/>
  <c r="I7" i="63"/>
  <c r="H7"/>
  <c r="G7"/>
  <c r="F7"/>
  <c r="F7" i="64" s="1"/>
  <c r="E7" i="63"/>
  <c r="D7"/>
  <c r="C7"/>
  <c r="B7"/>
  <c r="B7" i="64" s="1"/>
  <c r="M6" i="63"/>
  <c r="L6"/>
  <c r="K6"/>
  <c r="J6"/>
  <c r="J6" i="64" s="1"/>
  <c r="I6" i="63"/>
  <c r="H6"/>
  <c r="G6"/>
  <c r="F6"/>
  <c r="F6" i="64" s="1"/>
  <c r="E6" i="63"/>
  <c r="D6"/>
  <c r="C6"/>
  <c r="B6"/>
  <c r="B6" i="64" s="1"/>
  <c r="M5" i="63"/>
  <c r="L5"/>
  <c r="K5"/>
  <c r="J5"/>
  <c r="J5" i="64" s="1"/>
  <c r="I5" i="63"/>
  <c r="H5"/>
  <c r="G5"/>
  <c r="F5"/>
  <c r="F5" i="64" s="1"/>
  <c r="E5" i="63"/>
  <c r="D5"/>
  <c r="C5"/>
  <c r="B5"/>
  <c r="B5" i="64" s="1"/>
  <c r="D52" i="62"/>
  <c r="C52"/>
  <c r="B52"/>
  <c r="D51"/>
  <c r="C51"/>
  <c r="B51"/>
  <c r="D50"/>
  <c r="C50"/>
  <c r="B50"/>
  <c r="D49"/>
  <c r="C49"/>
  <c r="B49"/>
  <c r="D48"/>
  <c r="C48"/>
  <c r="B48"/>
  <c r="D47"/>
  <c r="C47"/>
  <c r="B47"/>
  <c r="D46"/>
  <c r="C46"/>
  <c r="B46"/>
  <c r="D45"/>
  <c r="C45"/>
  <c r="B45"/>
  <c r="D44"/>
  <c r="C44"/>
  <c r="B44"/>
  <c r="D43"/>
  <c r="C43"/>
  <c r="B43"/>
  <c r="D42"/>
  <c r="C42"/>
  <c r="B42"/>
  <c r="D41"/>
  <c r="C41"/>
  <c r="B41"/>
  <c r="D40"/>
  <c r="C40"/>
  <c r="B40"/>
  <c r="D39"/>
  <c r="C39"/>
  <c r="B39"/>
  <c r="D38"/>
  <c r="C38"/>
  <c r="B38"/>
  <c r="D37"/>
  <c r="C37"/>
  <c r="B37"/>
  <c r="D36"/>
  <c r="C36"/>
  <c r="B36"/>
  <c r="D35"/>
  <c r="C35"/>
  <c r="B35"/>
  <c r="D34"/>
  <c r="C34"/>
  <c r="B34"/>
  <c r="D33"/>
  <c r="C33"/>
  <c r="B33"/>
  <c r="D32"/>
  <c r="C32"/>
  <c r="B32"/>
  <c r="D31"/>
  <c r="C31"/>
  <c r="B31"/>
  <c r="D30"/>
  <c r="C30"/>
  <c r="B30"/>
  <c r="D29"/>
  <c r="C29"/>
  <c r="B29"/>
  <c r="D28"/>
  <c r="C28"/>
  <c r="B28"/>
  <c r="D27"/>
  <c r="C27"/>
  <c r="B27"/>
  <c r="D26"/>
  <c r="C26"/>
  <c r="B26"/>
  <c r="D25"/>
  <c r="C25"/>
  <c r="B25"/>
  <c r="D24"/>
  <c r="C24"/>
  <c r="B24"/>
  <c r="D23"/>
  <c r="C23"/>
  <c r="B23"/>
  <c r="D22"/>
  <c r="C22"/>
  <c r="B22"/>
  <c r="D21"/>
  <c r="C21"/>
  <c r="B21"/>
  <c r="D20"/>
  <c r="C20"/>
  <c r="B20"/>
  <c r="D19"/>
  <c r="C19"/>
  <c r="B19"/>
  <c r="D18"/>
  <c r="C18"/>
  <c r="B18"/>
  <c r="D17"/>
  <c r="C17"/>
  <c r="B17"/>
  <c r="D16"/>
  <c r="C16"/>
  <c r="B16"/>
  <c r="D15"/>
  <c r="C15"/>
  <c r="B15"/>
  <c r="D14"/>
  <c r="C14"/>
  <c r="B14"/>
  <c r="D13"/>
  <c r="C13"/>
  <c r="B13"/>
  <c r="D12"/>
  <c r="C12"/>
  <c r="B12"/>
  <c r="D11"/>
  <c r="C11"/>
  <c r="B11"/>
  <c r="D10"/>
  <c r="C10"/>
  <c r="B10"/>
  <c r="D9"/>
  <c r="C9"/>
  <c r="B9"/>
  <c r="D8"/>
  <c r="C8"/>
  <c r="B8"/>
  <c r="D7"/>
  <c r="C7"/>
  <c r="B7"/>
  <c r="D6"/>
  <c r="C6"/>
  <c r="B6"/>
  <c r="D5"/>
  <c r="C5"/>
  <c r="B5"/>
  <c r="D4"/>
  <c r="C4"/>
  <c r="B4"/>
  <c r="A4"/>
  <c r="D3"/>
  <c r="C3"/>
  <c r="B3"/>
  <c r="D52" i="61"/>
  <c r="C52"/>
  <c r="B52"/>
  <c r="D51"/>
  <c r="C51"/>
  <c r="B51"/>
  <c r="D50"/>
  <c r="C50"/>
  <c r="B50"/>
  <c r="D49"/>
  <c r="C49"/>
  <c r="B49"/>
  <c r="D48"/>
  <c r="C48"/>
  <c r="B48"/>
  <c r="D47"/>
  <c r="C47"/>
  <c r="B47"/>
  <c r="D46"/>
  <c r="C46"/>
  <c r="B46"/>
  <c r="D45"/>
  <c r="C45"/>
  <c r="B45"/>
  <c r="D44"/>
  <c r="C44"/>
  <c r="B44"/>
  <c r="D43"/>
  <c r="C43"/>
  <c r="B43"/>
  <c r="D42"/>
  <c r="C42"/>
  <c r="B42"/>
  <c r="D41"/>
  <c r="C41"/>
  <c r="B41"/>
  <c r="D40"/>
  <c r="C40"/>
  <c r="B40"/>
  <c r="D39"/>
  <c r="C39"/>
  <c r="B39"/>
  <c r="D38"/>
  <c r="C38"/>
  <c r="B38"/>
  <c r="D37"/>
  <c r="C37"/>
  <c r="B37"/>
  <c r="D36"/>
  <c r="C36"/>
  <c r="B36"/>
  <c r="D35"/>
  <c r="C35"/>
  <c r="B35"/>
  <c r="D34"/>
  <c r="C34"/>
  <c r="B34"/>
  <c r="D33"/>
  <c r="C33"/>
  <c r="B33"/>
  <c r="D32"/>
  <c r="C32"/>
  <c r="B32"/>
  <c r="D31"/>
  <c r="C31"/>
  <c r="B31"/>
  <c r="D30"/>
  <c r="C30"/>
  <c r="B30"/>
  <c r="D29"/>
  <c r="C29"/>
  <c r="B29"/>
  <c r="D28"/>
  <c r="C28"/>
  <c r="B28"/>
  <c r="D27"/>
  <c r="C27"/>
  <c r="B27"/>
  <c r="D26"/>
  <c r="C26"/>
  <c r="B26"/>
  <c r="D25"/>
  <c r="C25"/>
  <c r="B25"/>
  <c r="D24"/>
  <c r="C24"/>
  <c r="B24"/>
  <c r="D23"/>
  <c r="C23"/>
  <c r="B23"/>
  <c r="D22"/>
  <c r="C22"/>
  <c r="B22"/>
  <c r="D21"/>
  <c r="C21"/>
  <c r="B21"/>
  <c r="D20"/>
  <c r="C20"/>
  <c r="B20"/>
  <c r="D19"/>
  <c r="C19"/>
  <c r="B19"/>
  <c r="D18"/>
  <c r="C18"/>
  <c r="B18"/>
  <c r="D17"/>
  <c r="C17"/>
  <c r="B17"/>
  <c r="D16"/>
  <c r="C16"/>
  <c r="B16"/>
  <c r="D15"/>
  <c r="C15"/>
  <c r="B15"/>
  <c r="D14"/>
  <c r="C14"/>
  <c r="B14"/>
  <c r="D13"/>
  <c r="C13"/>
  <c r="B13"/>
  <c r="D12"/>
  <c r="C12"/>
  <c r="B12"/>
  <c r="D11"/>
  <c r="C11"/>
  <c r="B11"/>
  <c r="D10"/>
  <c r="C10"/>
  <c r="B10"/>
  <c r="D9"/>
  <c r="C9"/>
  <c r="B9"/>
  <c r="D8"/>
  <c r="C8"/>
  <c r="B8"/>
  <c r="D7"/>
  <c r="C7"/>
  <c r="B7"/>
  <c r="D6"/>
  <c r="C6"/>
  <c r="B6"/>
  <c r="D5"/>
  <c r="C5"/>
  <c r="B5"/>
  <c r="D4"/>
  <c r="C4"/>
  <c r="B4"/>
  <c r="A4"/>
  <c r="A5" s="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D3"/>
  <c r="C3"/>
  <c r="B3"/>
  <c r="D52" i="60"/>
  <c r="C52"/>
  <c r="B52"/>
  <c r="D51"/>
  <c r="C51"/>
  <c r="B51"/>
  <c r="D50"/>
  <c r="C50"/>
  <c r="B50"/>
  <c r="D49"/>
  <c r="C49"/>
  <c r="B49"/>
  <c r="D48"/>
  <c r="C48"/>
  <c r="B48"/>
  <c r="M47"/>
  <c r="L47"/>
  <c r="K47"/>
  <c r="J47"/>
  <c r="I47"/>
  <c r="H47"/>
  <c r="G47"/>
  <c r="F47"/>
  <c r="E47"/>
  <c r="D47"/>
  <c r="C47"/>
  <c r="B47"/>
  <c r="M46"/>
  <c r="L46"/>
  <c r="K46"/>
  <c r="J46"/>
  <c r="I46"/>
  <c r="H46"/>
  <c r="G46"/>
  <c r="F46"/>
  <c r="E46"/>
  <c r="D46"/>
  <c r="C46"/>
  <c r="B46"/>
  <c r="M45"/>
  <c r="L45"/>
  <c r="K45"/>
  <c r="J45"/>
  <c r="I45"/>
  <c r="H45"/>
  <c r="G45"/>
  <c r="F45"/>
  <c r="E45"/>
  <c r="D45"/>
  <c r="C45"/>
  <c r="B45"/>
  <c r="M44"/>
  <c r="L44"/>
  <c r="K44"/>
  <c r="J44"/>
  <c r="I44"/>
  <c r="H44"/>
  <c r="G44"/>
  <c r="F44"/>
  <c r="E44"/>
  <c r="D44"/>
  <c r="C44"/>
  <c r="B44"/>
  <c r="M43"/>
  <c r="L43"/>
  <c r="K43"/>
  <c r="J43"/>
  <c r="I43"/>
  <c r="H43"/>
  <c r="G43"/>
  <c r="F43"/>
  <c r="E43"/>
  <c r="D43"/>
  <c r="C43"/>
  <c r="B43"/>
  <c r="M42"/>
  <c r="L42"/>
  <c r="K42"/>
  <c r="J42"/>
  <c r="I42"/>
  <c r="H42"/>
  <c r="G42"/>
  <c r="F42"/>
  <c r="E42"/>
  <c r="D42"/>
  <c r="C42"/>
  <c r="B42"/>
  <c r="M41"/>
  <c r="L41"/>
  <c r="K41"/>
  <c r="J41"/>
  <c r="I41"/>
  <c r="H41"/>
  <c r="G41"/>
  <c r="F41"/>
  <c r="E41"/>
  <c r="D41"/>
  <c r="C41"/>
  <c r="B41"/>
  <c r="M40"/>
  <c r="L40"/>
  <c r="K40"/>
  <c r="J40"/>
  <c r="I40"/>
  <c r="H40"/>
  <c r="G40"/>
  <c r="F40"/>
  <c r="E40"/>
  <c r="D40"/>
  <c r="C40"/>
  <c r="B40"/>
  <c r="M39"/>
  <c r="L39"/>
  <c r="K39"/>
  <c r="J39"/>
  <c r="I39"/>
  <c r="H39"/>
  <c r="G39"/>
  <c r="F39"/>
  <c r="E39"/>
  <c r="D39"/>
  <c r="C39"/>
  <c r="B39"/>
  <c r="M38"/>
  <c r="L38"/>
  <c r="K38"/>
  <c r="J38"/>
  <c r="I38"/>
  <c r="H38"/>
  <c r="G38"/>
  <c r="F38"/>
  <c r="E38"/>
  <c r="D38"/>
  <c r="C38"/>
  <c r="B38"/>
  <c r="M37"/>
  <c r="L37"/>
  <c r="K37"/>
  <c r="J37"/>
  <c r="I37"/>
  <c r="H37"/>
  <c r="G37"/>
  <c r="F37"/>
  <c r="E37"/>
  <c r="D37"/>
  <c r="C37"/>
  <c r="B37"/>
  <c r="M36"/>
  <c r="L36"/>
  <c r="K36"/>
  <c r="J36"/>
  <c r="I36"/>
  <c r="H36"/>
  <c r="G36"/>
  <c r="F36"/>
  <c r="E36"/>
  <c r="D36"/>
  <c r="C36"/>
  <c r="B36"/>
  <c r="M35"/>
  <c r="L35"/>
  <c r="K35"/>
  <c r="J35"/>
  <c r="I35"/>
  <c r="H35"/>
  <c r="G35"/>
  <c r="F35"/>
  <c r="E35"/>
  <c r="D35"/>
  <c r="C35"/>
  <c r="B35"/>
  <c r="M34"/>
  <c r="L34"/>
  <c r="K34"/>
  <c r="J34"/>
  <c r="I34"/>
  <c r="H34"/>
  <c r="G34"/>
  <c r="F34"/>
  <c r="E34"/>
  <c r="D34"/>
  <c r="C34"/>
  <c r="B34"/>
  <c r="M33"/>
  <c r="L33"/>
  <c r="K33"/>
  <c r="J33"/>
  <c r="I33"/>
  <c r="H33"/>
  <c r="G33"/>
  <c r="F33"/>
  <c r="E33"/>
  <c r="D33"/>
  <c r="C33"/>
  <c r="B33"/>
  <c r="M32"/>
  <c r="L32"/>
  <c r="K32"/>
  <c r="J32"/>
  <c r="I32"/>
  <c r="H32"/>
  <c r="G32"/>
  <c r="F32"/>
  <c r="E32"/>
  <c r="D32"/>
  <c r="C32"/>
  <c r="B32"/>
  <c r="M31"/>
  <c r="L31"/>
  <c r="K31"/>
  <c r="J31"/>
  <c r="I31"/>
  <c r="H31"/>
  <c r="G31"/>
  <c r="F31"/>
  <c r="E31"/>
  <c r="D31"/>
  <c r="C31"/>
  <c r="B31"/>
  <c r="M30"/>
  <c r="L30"/>
  <c r="K30"/>
  <c r="J30"/>
  <c r="I30"/>
  <c r="H30"/>
  <c r="G30"/>
  <c r="F30"/>
  <c r="E30"/>
  <c r="D30"/>
  <c r="C30"/>
  <c r="B30"/>
  <c r="M29"/>
  <c r="L29"/>
  <c r="K29"/>
  <c r="J29"/>
  <c r="I29"/>
  <c r="H29"/>
  <c r="G29"/>
  <c r="F29"/>
  <c r="E29"/>
  <c r="D29"/>
  <c r="C29"/>
  <c r="B29"/>
  <c r="M28"/>
  <c r="L28"/>
  <c r="K28"/>
  <c r="J28"/>
  <c r="I28"/>
  <c r="H28"/>
  <c r="G28"/>
  <c r="F28"/>
  <c r="E28"/>
  <c r="D28"/>
  <c r="C28"/>
  <c r="B28"/>
  <c r="M27"/>
  <c r="L27"/>
  <c r="K27"/>
  <c r="J27"/>
  <c r="I27"/>
  <c r="H27"/>
  <c r="G27"/>
  <c r="F27"/>
  <c r="E27"/>
  <c r="D27"/>
  <c r="C27"/>
  <c r="B27"/>
  <c r="M26"/>
  <c r="L26"/>
  <c r="K26"/>
  <c r="J26"/>
  <c r="I26"/>
  <c r="H26"/>
  <c r="G26"/>
  <c r="F26"/>
  <c r="E26"/>
  <c r="D26"/>
  <c r="C26"/>
  <c r="B26"/>
  <c r="M25"/>
  <c r="L25"/>
  <c r="K25"/>
  <c r="J25"/>
  <c r="I25"/>
  <c r="H25"/>
  <c r="G25"/>
  <c r="F25"/>
  <c r="E25"/>
  <c r="D25"/>
  <c r="C25"/>
  <c r="B25"/>
  <c r="M24"/>
  <c r="L24"/>
  <c r="K24"/>
  <c r="J24"/>
  <c r="I24"/>
  <c r="H24"/>
  <c r="G24"/>
  <c r="F24"/>
  <c r="E24"/>
  <c r="D24"/>
  <c r="C24"/>
  <c r="B24"/>
  <c r="M23"/>
  <c r="L23"/>
  <c r="K23"/>
  <c r="J23"/>
  <c r="I23"/>
  <c r="H23"/>
  <c r="G23"/>
  <c r="F23"/>
  <c r="E23"/>
  <c r="D23"/>
  <c r="C23"/>
  <c r="B23"/>
  <c r="M22"/>
  <c r="L22"/>
  <c r="K22"/>
  <c r="J22"/>
  <c r="I22"/>
  <c r="H22"/>
  <c r="G22"/>
  <c r="F22"/>
  <c r="E22"/>
  <c r="D22"/>
  <c r="C22"/>
  <c r="B22"/>
  <c r="M21"/>
  <c r="L21"/>
  <c r="K21"/>
  <c r="J21"/>
  <c r="I21"/>
  <c r="H21"/>
  <c r="G21"/>
  <c r="F21"/>
  <c r="E21"/>
  <c r="D21"/>
  <c r="C21"/>
  <c r="B21"/>
  <c r="M20"/>
  <c r="L20"/>
  <c r="K20"/>
  <c r="J20"/>
  <c r="I20"/>
  <c r="H20"/>
  <c r="G20"/>
  <c r="F20"/>
  <c r="E20"/>
  <c r="D20"/>
  <c r="C20"/>
  <c r="B20"/>
  <c r="M19"/>
  <c r="L19"/>
  <c r="K19"/>
  <c r="J19"/>
  <c r="I19"/>
  <c r="H19"/>
  <c r="G19"/>
  <c r="F19"/>
  <c r="E19"/>
  <c r="D19"/>
  <c r="C19"/>
  <c r="B19"/>
  <c r="M18"/>
  <c r="L18"/>
  <c r="K18"/>
  <c r="J18"/>
  <c r="I18"/>
  <c r="H18"/>
  <c r="G18"/>
  <c r="F18"/>
  <c r="E18"/>
  <c r="D18"/>
  <c r="C18"/>
  <c r="B18"/>
  <c r="M17"/>
  <c r="L17"/>
  <c r="K17"/>
  <c r="J17"/>
  <c r="I17"/>
  <c r="H17"/>
  <c r="G17"/>
  <c r="F17"/>
  <c r="E17"/>
  <c r="D17"/>
  <c r="C17"/>
  <c r="B17"/>
  <c r="M16"/>
  <c r="L16"/>
  <c r="K16"/>
  <c r="J16"/>
  <c r="I16"/>
  <c r="H16"/>
  <c r="G16"/>
  <c r="F16"/>
  <c r="E16"/>
  <c r="D16"/>
  <c r="C16"/>
  <c r="B16"/>
  <c r="M15"/>
  <c r="L15"/>
  <c r="K15"/>
  <c r="J15"/>
  <c r="I15"/>
  <c r="H15"/>
  <c r="G15"/>
  <c r="F15"/>
  <c r="E15"/>
  <c r="D15"/>
  <c r="C15"/>
  <c r="B15"/>
  <c r="M14"/>
  <c r="L14"/>
  <c r="K14"/>
  <c r="J14"/>
  <c r="I14"/>
  <c r="H14"/>
  <c r="G14"/>
  <c r="F14"/>
  <c r="E14"/>
  <c r="D14"/>
  <c r="C14"/>
  <c r="B14"/>
  <c r="M13"/>
  <c r="L13"/>
  <c r="K13"/>
  <c r="J13"/>
  <c r="I13"/>
  <c r="H13"/>
  <c r="G13"/>
  <c r="F13"/>
  <c r="E13"/>
  <c r="D13"/>
  <c r="C13"/>
  <c r="B13"/>
  <c r="M12"/>
  <c r="L12"/>
  <c r="K12"/>
  <c r="J12"/>
  <c r="I12"/>
  <c r="H12"/>
  <c r="G12"/>
  <c r="F12"/>
  <c r="E12"/>
  <c r="D12"/>
  <c r="C12"/>
  <c r="B12"/>
  <c r="M11"/>
  <c r="L11"/>
  <c r="K11"/>
  <c r="J11"/>
  <c r="I11"/>
  <c r="H11"/>
  <c r="G11"/>
  <c r="F11"/>
  <c r="E11"/>
  <c r="D11"/>
  <c r="C11"/>
  <c r="B11"/>
  <c r="M10"/>
  <c r="L10"/>
  <c r="K10"/>
  <c r="J10"/>
  <c r="I10"/>
  <c r="H10"/>
  <c r="G10"/>
  <c r="F10"/>
  <c r="E10"/>
  <c r="D10"/>
  <c r="C10"/>
  <c r="B10"/>
  <c r="M9"/>
  <c r="L9"/>
  <c r="K9"/>
  <c r="J9"/>
  <c r="I9"/>
  <c r="H9"/>
  <c r="G9"/>
  <c r="F9"/>
  <c r="E9"/>
  <c r="D9"/>
  <c r="C9"/>
  <c r="B9"/>
  <c r="M8"/>
  <c r="L8"/>
  <c r="K8"/>
  <c r="J8"/>
  <c r="I8"/>
  <c r="H8"/>
  <c r="G8"/>
  <c r="F8"/>
  <c r="E8"/>
  <c r="D8"/>
  <c r="C8"/>
  <c r="B8"/>
  <c r="M7"/>
  <c r="L7"/>
  <c r="K7"/>
  <c r="J7"/>
  <c r="I7"/>
  <c r="H7"/>
  <c r="G7"/>
  <c r="F7"/>
  <c r="E7"/>
  <c r="D7"/>
  <c r="C7"/>
  <c r="B7"/>
  <c r="M6"/>
  <c r="L6"/>
  <c r="K6"/>
  <c r="J6"/>
  <c r="I6"/>
  <c r="H6"/>
  <c r="G6"/>
  <c r="F6"/>
  <c r="E6"/>
  <c r="D6"/>
  <c r="C6"/>
  <c r="B6"/>
  <c r="M5"/>
  <c r="L5"/>
  <c r="K5"/>
  <c r="J5"/>
  <c r="I5"/>
  <c r="H5"/>
  <c r="G5"/>
  <c r="F5"/>
  <c r="E5"/>
  <c r="D5"/>
  <c r="C5"/>
  <c r="B5"/>
  <c r="M4"/>
  <c r="L4"/>
  <c r="K4"/>
  <c r="J4"/>
  <c r="I4"/>
  <c r="H4"/>
  <c r="G4"/>
  <c r="F4"/>
  <c r="E4"/>
  <c r="D4"/>
  <c r="C4"/>
  <c r="B4"/>
  <c r="A4"/>
  <c r="M3"/>
  <c r="L3"/>
  <c r="K3"/>
  <c r="J3"/>
  <c r="I3"/>
  <c r="H3"/>
  <c r="G3"/>
  <c r="F3"/>
  <c r="E3"/>
  <c r="D3"/>
  <c r="C3"/>
  <c r="B3"/>
  <c r="A4" i="59"/>
  <c r="A4" i="58"/>
  <c r="A38" i="57"/>
  <c r="A37" s="1"/>
  <c r="A36" s="1"/>
  <c r="A35" s="1"/>
  <c r="A34" s="1"/>
  <c r="A33" s="1"/>
  <c r="A32" s="1"/>
  <c r="A31" s="1"/>
  <c r="A30" s="1"/>
  <c r="A29" s="1"/>
  <c r="A28" s="1"/>
  <c r="A27" s="1"/>
  <c r="A26" s="1"/>
  <c r="A25" s="1"/>
  <c r="A24" s="1"/>
  <c r="A23" s="1"/>
  <c r="A22" s="1"/>
  <c r="A21" s="1"/>
  <c r="A20" s="1"/>
  <c r="A19" s="1"/>
  <c r="A18" s="1"/>
  <c r="A17" s="1"/>
  <c r="A16" s="1"/>
  <c r="A15" s="1"/>
  <c r="A14" s="1"/>
  <c r="A13" s="1"/>
  <c r="A12" s="1"/>
  <c r="A11" s="1"/>
  <c r="A10" s="1"/>
  <c r="A9" s="1"/>
  <c r="A8" s="1"/>
  <c r="A7" s="1"/>
  <c r="A6" s="1"/>
  <c r="A5" s="1"/>
  <c r="A4" s="1"/>
  <c r="A3" s="1"/>
  <c r="A4" i="56"/>
  <c r="N15" i="55"/>
  <c r="N16" s="1"/>
  <c r="N17" s="1"/>
  <c r="N18" s="1"/>
  <c r="N19" s="1"/>
  <c r="N20" s="1"/>
  <c r="N21" s="1"/>
  <c r="N22" s="1"/>
  <c r="N23" s="1"/>
  <c r="N24" s="1"/>
  <c r="N25" s="1"/>
  <c r="N26" s="1"/>
  <c r="N27" s="1"/>
  <c r="N28" s="1"/>
  <c r="N29" s="1"/>
  <c r="N30" s="1"/>
  <c r="N31" s="1"/>
  <c r="N32" s="1"/>
  <c r="N33" s="1"/>
  <c r="N34" s="1"/>
  <c r="N35" s="1"/>
  <c r="N36" s="1"/>
  <c r="N37" s="1"/>
  <c r="N38" s="1"/>
  <c r="N39" s="1"/>
  <c r="A4"/>
  <c r="D52" i="54"/>
  <c r="C52"/>
  <c r="B52"/>
  <c r="D51"/>
  <c r="C51"/>
  <c r="B51"/>
  <c r="D50"/>
  <c r="C50"/>
  <c r="B50"/>
  <c r="D49"/>
  <c r="C49"/>
  <c r="B49"/>
  <c r="D48"/>
  <c r="C48"/>
  <c r="B48"/>
  <c r="D47"/>
  <c r="C47"/>
  <c r="B47"/>
  <c r="D46"/>
  <c r="C46"/>
  <c r="B46"/>
  <c r="D45"/>
  <c r="C45"/>
  <c r="B45"/>
  <c r="D44"/>
  <c r="C44"/>
  <c r="B44"/>
  <c r="D43"/>
  <c r="C43"/>
  <c r="B43"/>
  <c r="D42"/>
  <c r="C42"/>
  <c r="B42"/>
  <c r="D41"/>
  <c r="C41"/>
  <c r="B41"/>
  <c r="D40"/>
  <c r="C40"/>
  <c r="B40"/>
  <c r="D39"/>
  <c r="C39"/>
  <c r="B39"/>
  <c r="D38"/>
  <c r="C38"/>
  <c r="B38"/>
  <c r="D37"/>
  <c r="C37"/>
  <c r="B37"/>
  <c r="D36"/>
  <c r="C36"/>
  <c r="B36"/>
  <c r="D35"/>
  <c r="C35"/>
  <c r="B35"/>
  <c r="D34"/>
  <c r="C34"/>
  <c r="B34"/>
  <c r="D33"/>
  <c r="C33"/>
  <c r="B33"/>
  <c r="D32"/>
  <c r="C32"/>
  <c r="B32"/>
  <c r="D31"/>
  <c r="C31"/>
  <c r="B31"/>
  <c r="D30"/>
  <c r="C30"/>
  <c r="B30"/>
  <c r="D29"/>
  <c r="C29"/>
  <c r="B29"/>
  <c r="D28"/>
  <c r="C28"/>
  <c r="B28"/>
  <c r="D27"/>
  <c r="C27"/>
  <c r="B27"/>
  <c r="D26"/>
  <c r="C26"/>
  <c r="B26"/>
  <c r="D25"/>
  <c r="C25"/>
  <c r="B25"/>
  <c r="D24"/>
  <c r="C24"/>
  <c r="B24"/>
  <c r="D23"/>
  <c r="C23"/>
  <c r="B23"/>
  <c r="D22"/>
  <c r="C22"/>
  <c r="B22"/>
  <c r="D21"/>
  <c r="C21"/>
  <c r="B21"/>
  <c r="D20"/>
  <c r="C20"/>
  <c r="B20"/>
  <c r="D19"/>
  <c r="C19"/>
  <c r="B19"/>
  <c r="D18"/>
  <c r="C18"/>
  <c r="B18"/>
  <c r="D17"/>
  <c r="C17"/>
  <c r="B17"/>
  <c r="D16"/>
  <c r="C16"/>
  <c r="B16"/>
  <c r="D15"/>
  <c r="C15"/>
  <c r="B15"/>
  <c r="D14"/>
  <c r="C14"/>
  <c r="B14"/>
  <c r="D13"/>
  <c r="C13"/>
  <c r="B13"/>
  <c r="D12"/>
  <c r="C12"/>
  <c r="B12"/>
  <c r="D11"/>
  <c r="C11"/>
  <c r="B11"/>
  <c r="D10"/>
  <c r="C10"/>
  <c r="B10"/>
  <c r="D9"/>
  <c r="C9"/>
  <c r="B9"/>
  <c r="D8"/>
  <c r="C8"/>
  <c r="B8"/>
  <c r="D7"/>
  <c r="C7"/>
  <c r="B7"/>
  <c r="D6"/>
  <c r="C6"/>
  <c r="B6"/>
  <c r="D5"/>
  <c r="C5"/>
  <c r="B5"/>
  <c r="D4"/>
  <c r="C4"/>
  <c r="B4"/>
  <c r="A4"/>
  <c r="D3"/>
  <c r="C3"/>
  <c r="B3"/>
  <c r="A68" i="53"/>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D52"/>
  <c r="C52"/>
  <c r="B52"/>
  <c r="D51"/>
  <c r="C51"/>
  <c r="B51"/>
  <c r="D50"/>
  <c r="C50"/>
  <c r="B50"/>
  <c r="D49"/>
  <c r="C49"/>
  <c r="B49"/>
  <c r="D48"/>
  <c r="C48"/>
  <c r="B48"/>
  <c r="D47"/>
  <c r="C47"/>
  <c r="B47"/>
  <c r="D46"/>
  <c r="C46"/>
  <c r="B46"/>
  <c r="D45"/>
  <c r="C45"/>
  <c r="B45"/>
  <c r="D44"/>
  <c r="C44"/>
  <c r="B44"/>
  <c r="D43"/>
  <c r="C43"/>
  <c r="B43"/>
  <c r="D42"/>
  <c r="C42"/>
  <c r="B42"/>
  <c r="D41"/>
  <c r="C41"/>
  <c r="B41"/>
  <c r="D40"/>
  <c r="C40"/>
  <c r="B40"/>
  <c r="D39"/>
  <c r="C39"/>
  <c r="B39"/>
  <c r="D38"/>
  <c r="C38"/>
  <c r="B38"/>
  <c r="D37"/>
  <c r="C37"/>
  <c r="B37"/>
  <c r="D36"/>
  <c r="C36"/>
  <c r="B36"/>
  <c r="D35"/>
  <c r="C35"/>
  <c r="B35"/>
  <c r="D34"/>
  <c r="C34"/>
  <c r="B34"/>
  <c r="D33"/>
  <c r="C33"/>
  <c r="B33"/>
  <c r="D32"/>
  <c r="C32"/>
  <c r="B32"/>
  <c r="D31"/>
  <c r="C31"/>
  <c r="B31"/>
  <c r="D30"/>
  <c r="C30"/>
  <c r="B30"/>
  <c r="D29"/>
  <c r="C29"/>
  <c r="B29"/>
  <c r="D28"/>
  <c r="C28"/>
  <c r="B28"/>
  <c r="D27"/>
  <c r="C27"/>
  <c r="B27"/>
  <c r="D26"/>
  <c r="C26"/>
  <c r="B26"/>
  <c r="D25"/>
  <c r="C25"/>
  <c r="B25"/>
  <c r="D24"/>
  <c r="C24"/>
  <c r="B24"/>
  <c r="D23"/>
  <c r="C23"/>
  <c r="B23"/>
  <c r="D22"/>
  <c r="C22"/>
  <c r="B22"/>
  <c r="D21"/>
  <c r="C21"/>
  <c r="B21"/>
  <c r="D20"/>
  <c r="C20"/>
  <c r="B20"/>
  <c r="D19"/>
  <c r="C19"/>
  <c r="B19"/>
  <c r="D18"/>
  <c r="C18"/>
  <c r="B18"/>
  <c r="D17"/>
  <c r="C17"/>
  <c r="B17"/>
  <c r="D16"/>
  <c r="C16"/>
  <c r="B16"/>
  <c r="D15"/>
  <c r="C15"/>
  <c r="B15"/>
  <c r="D14"/>
  <c r="C14"/>
  <c r="B14"/>
  <c r="D13"/>
  <c r="C13"/>
  <c r="B13"/>
  <c r="D12"/>
  <c r="C12"/>
  <c r="B12"/>
  <c r="D11"/>
  <c r="C11"/>
  <c r="B11"/>
  <c r="D10"/>
  <c r="C10"/>
  <c r="B10"/>
  <c r="D9"/>
  <c r="C9"/>
  <c r="B9"/>
  <c r="D8"/>
  <c r="C8"/>
  <c r="B8"/>
  <c r="D7"/>
  <c r="C7"/>
  <c r="B7"/>
  <c r="D6"/>
  <c r="C6"/>
  <c r="B6"/>
  <c r="D5"/>
  <c r="C5"/>
  <c r="B5"/>
  <c r="D4"/>
  <c r="C4"/>
  <c r="B4"/>
  <c r="A4"/>
  <c r="D3"/>
  <c r="C3"/>
  <c r="B3"/>
  <c r="D52" i="52"/>
  <c r="C52"/>
  <c r="B52"/>
  <c r="D51"/>
  <c r="C51"/>
  <c r="B51"/>
  <c r="D50"/>
  <c r="C50"/>
  <c r="B50"/>
  <c r="D49"/>
  <c r="C49"/>
  <c r="B49"/>
  <c r="D48"/>
  <c r="C48"/>
  <c r="B48"/>
  <c r="M47"/>
  <c r="L47"/>
  <c r="K47"/>
  <c r="J47"/>
  <c r="I47"/>
  <c r="H47"/>
  <c r="G47"/>
  <c r="F47"/>
  <c r="E47"/>
  <c r="D47"/>
  <c r="C47"/>
  <c r="B47"/>
  <c r="M46"/>
  <c r="L46"/>
  <c r="K46"/>
  <c r="J46"/>
  <c r="I46"/>
  <c r="H46"/>
  <c r="G46"/>
  <c r="F46"/>
  <c r="E46"/>
  <c r="D46"/>
  <c r="C46"/>
  <c r="B46"/>
  <c r="M45"/>
  <c r="L45"/>
  <c r="K45"/>
  <c r="J45"/>
  <c r="I45"/>
  <c r="H45"/>
  <c r="G45"/>
  <c r="F45"/>
  <c r="E45"/>
  <c r="D45"/>
  <c r="C45"/>
  <c r="B45"/>
  <c r="M44"/>
  <c r="L44"/>
  <c r="K44"/>
  <c r="J44"/>
  <c r="I44"/>
  <c r="H44"/>
  <c r="G44"/>
  <c r="F44"/>
  <c r="E44"/>
  <c r="D44"/>
  <c r="C44"/>
  <c r="B44"/>
  <c r="M43"/>
  <c r="L43"/>
  <c r="K43"/>
  <c r="J43"/>
  <c r="I43"/>
  <c r="H43"/>
  <c r="G43"/>
  <c r="F43"/>
  <c r="E43"/>
  <c r="D43"/>
  <c r="C43"/>
  <c r="B43"/>
  <c r="M42"/>
  <c r="L42"/>
  <c r="K42"/>
  <c r="J42"/>
  <c r="I42"/>
  <c r="H42"/>
  <c r="G42"/>
  <c r="F42"/>
  <c r="E42"/>
  <c r="D42"/>
  <c r="C42"/>
  <c r="B42"/>
  <c r="M41"/>
  <c r="L41"/>
  <c r="K41"/>
  <c r="J41"/>
  <c r="I41"/>
  <c r="H41"/>
  <c r="G41"/>
  <c r="F41"/>
  <c r="E41"/>
  <c r="D41"/>
  <c r="C41"/>
  <c r="B41"/>
  <c r="M40"/>
  <c r="L40"/>
  <c r="K40"/>
  <c r="J40"/>
  <c r="I40"/>
  <c r="H40"/>
  <c r="G40"/>
  <c r="F40"/>
  <c r="E40"/>
  <c r="D40"/>
  <c r="C40"/>
  <c r="B40"/>
  <c r="M39"/>
  <c r="L39"/>
  <c r="K39"/>
  <c r="J39"/>
  <c r="I39"/>
  <c r="H39"/>
  <c r="G39"/>
  <c r="F39"/>
  <c r="E39"/>
  <c r="D39"/>
  <c r="C39"/>
  <c r="B39"/>
  <c r="M38"/>
  <c r="L38"/>
  <c r="K38"/>
  <c r="J38"/>
  <c r="I38"/>
  <c r="H38"/>
  <c r="G38"/>
  <c r="F38"/>
  <c r="E38"/>
  <c r="D38"/>
  <c r="C38"/>
  <c r="B38"/>
  <c r="M37"/>
  <c r="L37"/>
  <c r="K37"/>
  <c r="J37"/>
  <c r="I37"/>
  <c r="H37"/>
  <c r="G37"/>
  <c r="F37"/>
  <c r="E37"/>
  <c r="D37"/>
  <c r="C37"/>
  <c r="B37"/>
  <c r="M36"/>
  <c r="L36"/>
  <c r="K36"/>
  <c r="J36"/>
  <c r="I36"/>
  <c r="H36"/>
  <c r="G36"/>
  <c r="F36"/>
  <c r="E36"/>
  <c r="D36"/>
  <c r="C36"/>
  <c r="B36"/>
  <c r="M35"/>
  <c r="L35"/>
  <c r="K35"/>
  <c r="J35"/>
  <c r="I35"/>
  <c r="H35"/>
  <c r="G35"/>
  <c r="F35"/>
  <c r="E35"/>
  <c r="D35"/>
  <c r="C35"/>
  <c r="B35"/>
  <c r="M34"/>
  <c r="L34"/>
  <c r="K34"/>
  <c r="J34"/>
  <c r="I34"/>
  <c r="H34"/>
  <c r="G34"/>
  <c r="F34"/>
  <c r="E34"/>
  <c r="D34"/>
  <c r="C34"/>
  <c r="B34"/>
  <c r="M33"/>
  <c r="L33"/>
  <c r="K33"/>
  <c r="J33"/>
  <c r="I33"/>
  <c r="H33"/>
  <c r="G33"/>
  <c r="F33"/>
  <c r="E33"/>
  <c r="D33"/>
  <c r="C33"/>
  <c r="B33"/>
  <c r="M32"/>
  <c r="L32"/>
  <c r="K32"/>
  <c r="J32"/>
  <c r="I32"/>
  <c r="H32"/>
  <c r="G32"/>
  <c r="F32"/>
  <c r="E32"/>
  <c r="D32"/>
  <c r="C32"/>
  <c r="B32"/>
  <c r="M31"/>
  <c r="L31"/>
  <c r="K31"/>
  <c r="J31"/>
  <c r="I31"/>
  <c r="H31"/>
  <c r="G31"/>
  <c r="F31"/>
  <c r="E31"/>
  <c r="D31"/>
  <c r="C31"/>
  <c r="B31"/>
  <c r="M30"/>
  <c r="L30"/>
  <c r="K30"/>
  <c r="J30"/>
  <c r="I30"/>
  <c r="H30"/>
  <c r="G30"/>
  <c r="F30"/>
  <c r="E30"/>
  <c r="D30"/>
  <c r="C30"/>
  <c r="B30"/>
  <c r="M29"/>
  <c r="L29"/>
  <c r="K29"/>
  <c r="J29"/>
  <c r="I29"/>
  <c r="H29"/>
  <c r="G29"/>
  <c r="F29"/>
  <c r="E29"/>
  <c r="D29"/>
  <c r="C29"/>
  <c r="B29"/>
  <c r="M28"/>
  <c r="L28"/>
  <c r="K28"/>
  <c r="J28"/>
  <c r="I28"/>
  <c r="H28"/>
  <c r="G28"/>
  <c r="F28"/>
  <c r="E28"/>
  <c r="D28"/>
  <c r="C28"/>
  <c r="B28"/>
  <c r="M27"/>
  <c r="L27"/>
  <c r="K27"/>
  <c r="J27"/>
  <c r="I27"/>
  <c r="H27"/>
  <c r="G27"/>
  <c r="F27"/>
  <c r="E27"/>
  <c r="D27"/>
  <c r="C27"/>
  <c r="B27"/>
  <c r="M26"/>
  <c r="L26"/>
  <c r="K26"/>
  <c r="J26"/>
  <c r="I26"/>
  <c r="H26"/>
  <c r="G26"/>
  <c r="F26"/>
  <c r="E26"/>
  <c r="D26"/>
  <c r="C26"/>
  <c r="B26"/>
  <c r="M25"/>
  <c r="L25"/>
  <c r="K25"/>
  <c r="J25"/>
  <c r="I25"/>
  <c r="H25"/>
  <c r="G25"/>
  <c r="F25"/>
  <c r="E25"/>
  <c r="D25"/>
  <c r="C25"/>
  <c r="B25"/>
  <c r="M24"/>
  <c r="L24"/>
  <c r="K24"/>
  <c r="J24"/>
  <c r="I24"/>
  <c r="H24"/>
  <c r="G24"/>
  <c r="F24"/>
  <c r="E24"/>
  <c r="D24"/>
  <c r="C24"/>
  <c r="B24"/>
  <c r="M23"/>
  <c r="L23"/>
  <c r="K23"/>
  <c r="J23"/>
  <c r="I23"/>
  <c r="H23"/>
  <c r="G23"/>
  <c r="F23"/>
  <c r="E23"/>
  <c r="D23"/>
  <c r="C23"/>
  <c r="B23"/>
  <c r="M22"/>
  <c r="L22"/>
  <c r="K22"/>
  <c r="J22"/>
  <c r="I22"/>
  <c r="H22"/>
  <c r="G22"/>
  <c r="F22"/>
  <c r="E22"/>
  <c r="D22"/>
  <c r="C22"/>
  <c r="B22"/>
  <c r="M21"/>
  <c r="L21"/>
  <c r="K21"/>
  <c r="J21"/>
  <c r="I21"/>
  <c r="H21"/>
  <c r="G21"/>
  <c r="F21"/>
  <c r="E21"/>
  <c r="D21"/>
  <c r="C21"/>
  <c r="B21"/>
  <c r="M20"/>
  <c r="L20"/>
  <c r="K20"/>
  <c r="J20"/>
  <c r="I20"/>
  <c r="H20"/>
  <c r="G20"/>
  <c r="F20"/>
  <c r="E20"/>
  <c r="D20"/>
  <c r="C20"/>
  <c r="B20"/>
  <c r="M19"/>
  <c r="L19"/>
  <c r="K19"/>
  <c r="J19"/>
  <c r="I19"/>
  <c r="H19"/>
  <c r="G19"/>
  <c r="F19"/>
  <c r="E19"/>
  <c r="D19"/>
  <c r="C19"/>
  <c r="B19"/>
  <c r="M18"/>
  <c r="L18"/>
  <c r="K18"/>
  <c r="J18"/>
  <c r="I18"/>
  <c r="H18"/>
  <c r="G18"/>
  <c r="F18"/>
  <c r="E18"/>
  <c r="D18"/>
  <c r="C18"/>
  <c r="B18"/>
  <c r="M17"/>
  <c r="L17"/>
  <c r="K17"/>
  <c r="J17"/>
  <c r="I17"/>
  <c r="H17"/>
  <c r="G17"/>
  <c r="F17"/>
  <c r="E17"/>
  <c r="D17"/>
  <c r="C17"/>
  <c r="B17"/>
  <c r="M16"/>
  <c r="L16"/>
  <c r="K16"/>
  <c r="J16"/>
  <c r="I16"/>
  <c r="H16"/>
  <c r="G16"/>
  <c r="F16"/>
  <c r="E16"/>
  <c r="D16"/>
  <c r="C16"/>
  <c r="B16"/>
  <c r="M15"/>
  <c r="L15"/>
  <c r="K15"/>
  <c r="J15"/>
  <c r="I15"/>
  <c r="H15"/>
  <c r="G15"/>
  <c r="F15"/>
  <c r="E15"/>
  <c r="D15"/>
  <c r="C15"/>
  <c r="B15"/>
  <c r="M14"/>
  <c r="L14"/>
  <c r="K14"/>
  <c r="J14"/>
  <c r="I14"/>
  <c r="H14"/>
  <c r="G14"/>
  <c r="F14"/>
  <c r="E14"/>
  <c r="D14"/>
  <c r="C14"/>
  <c r="B14"/>
  <c r="M13"/>
  <c r="L13"/>
  <c r="K13"/>
  <c r="J13"/>
  <c r="I13"/>
  <c r="H13"/>
  <c r="G13"/>
  <c r="F13"/>
  <c r="E13"/>
  <c r="D13"/>
  <c r="C13"/>
  <c r="B13"/>
  <c r="M12"/>
  <c r="L12"/>
  <c r="K12"/>
  <c r="J12"/>
  <c r="I12"/>
  <c r="H12"/>
  <c r="G12"/>
  <c r="F12"/>
  <c r="E12"/>
  <c r="D12"/>
  <c r="C12"/>
  <c r="B12"/>
  <c r="M11"/>
  <c r="L11"/>
  <c r="K11"/>
  <c r="J11"/>
  <c r="I11"/>
  <c r="H11"/>
  <c r="G11"/>
  <c r="F11"/>
  <c r="E11"/>
  <c r="D11"/>
  <c r="C11"/>
  <c r="B11"/>
  <c r="M10"/>
  <c r="L10"/>
  <c r="K10"/>
  <c r="J10"/>
  <c r="I10"/>
  <c r="H10"/>
  <c r="G10"/>
  <c r="F10"/>
  <c r="E10"/>
  <c r="D10"/>
  <c r="C10"/>
  <c r="B10"/>
  <c r="M9"/>
  <c r="L9"/>
  <c r="K9"/>
  <c r="J9"/>
  <c r="I9"/>
  <c r="H9"/>
  <c r="G9"/>
  <c r="F9"/>
  <c r="E9"/>
  <c r="D9"/>
  <c r="C9"/>
  <c r="B9"/>
  <c r="M8"/>
  <c r="L8"/>
  <c r="K8"/>
  <c r="J8"/>
  <c r="I8"/>
  <c r="H8"/>
  <c r="G8"/>
  <c r="F8"/>
  <c r="E8"/>
  <c r="D8"/>
  <c r="C8"/>
  <c r="B8"/>
  <c r="M7"/>
  <c r="L7"/>
  <c r="K7"/>
  <c r="J7"/>
  <c r="I7"/>
  <c r="H7"/>
  <c r="G7"/>
  <c r="F7"/>
  <c r="E7"/>
  <c r="D7"/>
  <c r="C7"/>
  <c r="B7"/>
  <c r="M6"/>
  <c r="L6"/>
  <c r="K6"/>
  <c r="J6"/>
  <c r="I6"/>
  <c r="H6"/>
  <c r="G6"/>
  <c r="F6"/>
  <c r="E6"/>
  <c r="D6"/>
  <c r="C6"/>
  <c r="B6"/>
  <c r="M5"/>
  <c r="L5"/>
  <c r="K5"/>
  <c r="J5"/>
  <c r="I5"/>
  <c r="H5"/>
  <c r="G5"/>
  <c r="F5"/>
  <c r="E5"/>
  <c r="D5"/>
  <c r="C5"/>
  <c r="B5"/>
  <c r="M4"/>
  <c r="L4"/>
  <c r="K4"/>
  <c r="J4"/>
  <c r="I4"/>
  <c r="H4"/>
  <c r="G4"/>
  <c r="F4"/>
  <c r="E4"/>
  <c r="D4"/>
  <c r="C4"/>
  <c r="B4"/>
  <c r="A4"/>
  <c r="M3"/>
  <c r="L3"/>
  <c r="K3"/>
  <c r="J3"/>
  <c r="I3"/>
  <c r="H3"/>
  <c r="G3"/>
  <c r="F3"/>
  <c r="E3"/>
  <c r="D3"/>
  <c r="C3"/>
  <c r="B3"/>
  <c r="A39" i="51"/>
  <c r="A38" s="1"/>
  <c r="A37" s="1"/>
  <c r="A36" s="1"/>
  <c r="A35" s="1"/>
  <c r="A34" s="1"/>
  <c r="A33" s="1"/>
  <c r="A32" s="1"/>
  <c r="A31" s="1"/>
  <c r="A30" s="1"/>
  <c r="A29" s="1"/>
  <c r="A28" s="1"/>
  <c r="A27" s="1"/>
  <c r="A26" s="1"/>
  <c r="A25" s="1"/>
  <c r="A24" s="1"/>
  <c r="A23" s="1"/>
  <c r="A22" s="1"/>
  <c r="A21" s="1"/>
  <c r="A20" s="1"/>
  <c r="A19" s="1"/>
  <c r="A18" s="1"/>
  <c r="A17" s="1"/>
  <c r="A16" s="1"/>
  <c r="A15" s="1"/>
  <c r="A14" s="1"/>
  <c r="A13" s="1"/>
  <c r="A12" s="1"/>
  <c r="A11" s="1"/>
  <c r="A10" s="1"/>
  <c r="A9" s="1"/>
  <c r="A8" s="1"/>
  <c r="A7" s="1"/>
  <c r="A6" s="1"/>
  <c r="A5" s="1"/>
  <c r="A4" s="1"/>
  <c r="K52" i="50"/>
  <c r="J52"/>
  <c r="I52"/>
  <c r="H52"/>
  <c r="G52"/>
  <c r="F52"/>
  <c r="E52"/>
  <c r="D52"/>
  <c r="C52"/>
  <c r="B52"/>
  <c r="K51"/>
  <c r="J51"/>
  <c r="I51"/>
  <c r="H51"/>
  <c r="G51"/>
  <c r="F51"/>
  <c r="E51"/>
  <c r="D51"/>
  <c r="C51"/>
  <c r="B51"/>
  <c r="K50"/>
  <c r="J50"/>
  <c r="I50"/>
  <c r="H50"/>
  <c r="G50"/>
  <c r="F50"/>
  <c r="E50"/>
  <c r="D50"/>
  <c r="C50"/>
  <c r="B50"/>
  <c r="K49"/>
  <c r="J49"/>
  <c r="I49"/>
  <c r="H49"/>
  <c r="G49"/>
  <c r="F49"/>
  <c r="E49"/>
  <c r="D49"/>
  <c r="C49"/>
  <c r="B49"/>
  <c r="K48"/>
  <c r="J48"/>
  <c r="I48"/>
  <c r="H48"/>
  <c r="G48"/>
  <c r="F48"/>
  <c r="E48"/>
  <c r="D48"/>
  <c r="C48"/>
  <c r="B48"/>
  <c r="K47"/>
  <c r="J47"/>
  <c r="I47"/>
  <c r="H47"/>
  <c r="G47"/>
  <c r="F47"/>
  <c r="E47"/>
  <c r="D47"/>
  <c r="C47"/>
  <c r="B47"/>
  <c r="K46"/>
  <c r="J46"/>
  <c r="I46"/>
  <c r="H46"/>
  <c r="G46"/>
  <c r="F46"/>
  <c r="E46"/>
  <c r="D46"/>
  <c r="C46"/>
  <c r="B46"/>
  <c r="K45"/>
  <c r="J45"/>
  <c r="I45"/>
  <c r="H45"/>
  <c r="G45"/>
  <c r="F45"/>
  <c r="E45"/>
  <c r="D45"/>
  <c r="C45"/>
  <c r="B45"/>
  <c r="K44"/>
  <c r="J44"/>
  <c r="I44"/>
  <c r="H44"/>
  <c r="G44"/>
  <c r="F44"/>
  <c r="E44"/>
  <c r="D44"/>
  <c r="C44"/>
  <c r="B44"/>
  <c r="K43"/>
  <c r="J43"/>
  <c r="I43"/>
  <c r="H43"/>
  <c r="G43"/>
  <c r="F43"/>
  <c r="E43"/>
  <c r="D43"/>
  <c r="C43"/>
  <c r="B43"/>
  <c r="K42"/>
  <c r="J42"/>
  <c r="I42"/>
  <c r="H42"/>
  <c r="G42"/>
  <c r="F42"/>
  <c r="E42"/>
  <c r="D42"/>
  <c r="C42"/>
  <c r="B42"/>
  <c r="K41"/>
  <c r="J41"/>
  <c r="I41"/>
  <c r="H41"/>
  <c r="G41"/>
  <c r="F41"/>
  <c r="E41"/>
  <c r="D41"/>
  <c r="C41"/>
  <c r="B41"/>
  <c r="K40"/>
  <c r="J40"/>
  <c r="I40"/>
  <c r="H40"/>
  <c r="G40"/>
  <c r="F40"/>
  <c r="E40"/>
  <c r="D40"/>
  <c r="C40"/>
  <c r="B40"/>
  <c r="C39"/>
  <c r="C38" s="1"/>
  <c r="C37" s="1"/>
  <c r="C36" s="1"/>
  <c r="C35" s="1"/>
  <c r="C34" s="1"/>
  <c r="C33" s="1"/>
  <c r="C32" s="1"/>
  <c r="C31" s="1"/>
  <c r="C30" s="1"/>
  <c r="C29" s="1"/>
  <c r="C28" s="1"/>
  <c r="C27" s="1"/>
  <c r="C26" s="1"/>
  <c r="C25" s="1"/>
  <c r="C24" s="1"/>
  <c r="C23" s="1"/>
  <c r="C22" s="1"/>
  <c r="C21" s="1"/>
  <c r="C20" s="1"/>
  <c r="C19" s="1"/>
  <c r="C18" s="1"/>
  <c r="C17" s="1"/>
  <c r="C16" s="1"/>
  <c r="C15" s="1"/>
  <c r="C14" s="1"/>
  <c r="C13" s="1"/>
  <c r="C12" s="1"/>
  <c r="C11" s="1"/>
  <c r="C10" s="1"/>
  <c r="C9" s="1"/>
  <c r="C8" s="1"/>
  <c r="C7" s="1"/>
  <c r="C6" s="1"/>
  <c r="C5" s="1"/>
  <c r="C4" s="1"/>
  <c r="A39"/>
  <c r="A38" s="1"/>
  <c r="A37" s="1"/>
  <c r="A36" s="1"/>
  <c r="A35" s="1"/>
  <c r="A34" s="1"/>
  <c r="A33" s="1"/>
  <c r="A32" s="1"/>
  <c r="A31" s="1"/>
  <c r="A30" s="1"/>
  <c r="A29" s="1"/>
  <c r="A28" s="1"/>
  <c r="A27" s="1"/>
  <c r="A26" s="1"/>
  <c r="A25" s="1"/>
  <c r="A24" s="1"/>
  <c r="A23" s="1"/>
  <c r="A22" s="1"/>
  <c r="A21" s="1"/>
  <c r="A20" s="1"/>
  <c r="A19" s="1"/>
  <c r="A18" s="1"/>
  <c r="A17" s="1"/>
  <c r="A16" s="1"/>
  <c r="A15" s="1"/>
  <c r="A14" s="1"/>
  <c r="A13" s="1"/>
  <c r="A12" s="1"/>
  <c r="A11" s="1"/>
  <c r="A10" s="1"/>
  <c r="A9" s="1"/>
  <c r="A8" s="1"/>
  <c r="A7" s="1"/>
  <c r="A6" s="1"/>
  <c r="A5" s="1"/>
  <c r="A4" s="1"/>
  <c r="J60" s="1"/>
  <c r="A5" i="49"/>
  <c r="A6" s="1"/>
  <c r="A7" s="1"/>
  <c r="A8" s="1"/>
  <c r="A9" s="1"/>
  <c r="A10" s="1"/>
  <c r="A11" s="1"/>
  <c r="A12" s="1"/>
  <c r="A13" s="1"/>
  <c r="A14" s="1"/>
  <c r="A15" s="1"/>
  <c r="A16" s="1"/>
  <c r="A17" s="1"/>
  <c r="A18" s="1"/>
  <c r="A19" s="1"/>
  <c r="A20" s="1"/>
  <c r="A21" s="1"/>
  <c r="A22" s="1"/>
  <c r="A23" s="1"/>
  <c r="A24" s="1"/>
  <c r="A25" s="1"/>
  <c r="A26" s="1"/>
  <c r="A27" s="1"/>
  <c r="A28" s="1"/>
  <c r="A29" s="1"/>
  <c r="A30" s="1"/>
  <c r="J3"/>
  <c r="I3"/>
  <c r="H3"/>
  <c r="G3"/>
  <c r="F3"/>
  <c r="E3"/>
  <c r="D3"/>
  <c r="C3"/>
  <c r="B3"/>
  <c r="A5" i="48"/>
  <c r="K3"/>
  <c r="S30" s="1"/>
  <c r="J3"/>
  <c r="R30" s="1"/>
  <c r="I3"/>
  <c r="Q30" s="1"/>
  <c r="H3"/>
  <c r="P30" s="1"/>
  <c r="G3"/>
  <c r="O30" s="1"/>
  <c r="F3"/>
  <c r="N30" s="1"/>
  <c r="E3"/>
  <c r="M30" s="1"/>
  <c r="D3"/>
  <c r="C3"/>
  <c r="B3"/>
  <c r="B55" i="47"/>
  <c r="B54"/>
  <c r="A4"/>
  <c r="K2"/>
  <c r="J2"/>
  <c r="I2"/>
  <c r="H2"/>
  <c r="G2"/>
  <c r="F2"/>
  <c r="E2"/>
  <c r="D2"/>
  <c r="C2"/>
  <c r="B2"/>
  <c r="A23" i="46"/>
  <c r="K21"/>
  <c r="J21"/>
  <c r="I21"/>
  <c r="H21"/>
  <c r="G21"/>
  <c r="B21"/>
  <c r="K20"/>
  <c r="J20"/>
  <c r="I20"/>
  <c r="H20"/>
  <c r="G20"/>
  <c r="F20"/>
  <c r="E20"/>
  <c r="D20"/>
  <c r="B20"/>
  <c r="K19"/>
  <c r="J19"/>
  <c r="I19"/>
  <c r="H19"/>
  <c r="G19"/>
  <c r="F19"/>
  <c r="E19"/>
  <c r="D19"/>
  <c r="C19"/>
  <c r="B19"/>
  <c r="K18"/>
  <c r="J18"/>
  <c r="I18"/>
  <c r="H18"/>
  <c r="G18"/>
  <c r="F18"/>
  <c r="E18"/>
  <c r="D18"/>
  <c r="C18"/>
  <c r="B18"/>
  <c r="K17"/>
  <c r="J17"/>
  <c r="I17"/>
  <c r="H17"/>
  <c r="G17"/>
  <c r="F17"/>
  <c r="E17"/>
  <c r="D17"/>
  <c r="C17"/>
  <c r="B17"/>
  <c r="K16"/>
  <c r="J16"/>
  <c r="I16"/>
  <c r="H16"/>
  <c r="G16"/>
  <c r="F16"/>
  <c r="E16"/>
  <c r="D16"/>
  <c r="C16"/>
  <c r="B16"/>
  <c r="K15"/>
  <c r="J15"/>
  <c r="I15"/>
  <c r="H15"/>
  <c r="G15"/>
  <c r="F15"/>
  <c r="E15"/>
  <c r="D15"/>
  <c r="C15"/>
  <c r="B15"/>
  <c r="K14"/>
  <c r="J14"/>
  <c r="I14"/>
  <c r="H14"/>
  <c r="G14"/>
  <c r="F14"/>
  <c r="E14"/>
  <c r="D14"/>
  <c r="C14"/>
  <c r="B14"/>
  <c r="K13"/>
  <c r="J13"/>
  <c r="I13"/>
  <c r="H13"/>
  <c r="G13"/>
  <c r="F13"/>
  <c r="E13"/>
  <c r="D13"/>
  <c r="C13"/>
  <c r="B13"/>
  <c r="K12"/>
  <c r="J12"/>
  <c r="I12"/>
  <c r="H12"/>
  <c r="G12"/>
  <c r="F12"/>
  <c r="E12"/>
  <c r="D12"/>
  <c r="C12"/>
  <c r="B12"/>
  <c r="K11"/>
  <c r="J11"/>
  <c r="I11"/>
  <c r="H11"/>
  <c r="G11"/>
  <c r="F11"/>
  <c r="E11"/>
  <c r="D11"/>
  <c r="C11"/>
  <c r="B11"/>
  <c r="K10"/>
  <c r="J10"/>
  <c r="I10"/>
  <c r="H10"/>
  <c r="G10"/>
  <c r="F10"/>
  <c r="E10"/>
  <c r="D10"/>
  <c r="C10"/>
  <c r="B10"/>
  <c r="K9"/>
  <c r="J9"/>
  <c r="I9"/>
  <c r="H9"/>
  <c r="G9"/>
  <c r="F9"/>
  <c r="E9"/>
  <c r="D9"/>
  <c r="C9"/>
  <c r="B9"/>
  <c r="K8"/>
  <c r="J8"/>
  <c r="I8"/>
  <c r="H8"/>
  <c r="G8"/>
  <c r="F8"/>
  <c r="E8"/>
  <c r="D8"/>
  <c r="C8"/>
  <c r="B8"/>
  <c r="K7"/>
  <c r="J7"/>
  <c r="I7"/>
  <c r="H7"/>
  <c r="G7"/>
  <c r="F7"/>
  <c r="E7"/>
  <c r="D7"/>
  <c r="C7"/>
  <c r="B7"/>
  <c r="K6"/>
  <c r="J6"/>
  <c r="I6"/>
  <c r="H6"/>
  <c r="G6"/>
  <c r="F6"/>
  <c r="E6"/>
  <c r="D6"/>
  <c r="C6"/>
  <c r="B6"/>
  <c r="K5"/>
  <c r="J5"/>
  <c r="I5"/>
  <c r="H5"/>
  <c r="G5"/>
  <c r="F5"/>
  <c r="E5"/>
  <c r="D5"/>
  <c r="C5"/>
  <c r="B5"/>
  <c r="K4"/>
  <c r="J4"/>
  <c r="I4"/>
  <c r="H4"/>
  <c r="G4"/>
  <c r="F4"/>
  <c r="E4"/>
  <c r="D4"/>
  <c r="C4"/>
  <c r="B4"/>
  <c r="K3"/>
  <c r="J3"/>
  <c r="I3"/>
  <c r="H3"/>
  <c r="G3"/>
  <c r="F3"/>
  <c r="E3"/>
  <c r="D3"/>
  <c r="C3"/>
  <c r="B3"/>
  <c r="A3"/>
  <c r="A4" i="45"/>
  <c r="A4" i="46" s="1"/>
  <c r="A4" i="44"/>
  <c r="A51" i="42"/>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51" i="4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K55" i="40"/>
  <c r="J55"/>
  <c r="I55"/>
  <c r="H55"/>
  <c r="G55"/>
  <c r="F55"/>
  <c r="E55"/>
  <c r="K51"/>
  <c r="J51"/>
  <c r="I51"/>
  <c r="H51"/>
  <c r="G51"/>
  <c r="F51"/>
  <c r="E51"/>
  <c r="D51"/>
  <c r="C51"/>
  <c r="B51"/>
  <c r="K50"/>
  <c r="J50"/>
  <c r="I50"/>
  <c r="H50"/>
  <c r="G50"/>
  <c r="F50"/>
  <c r="E50"/>
  <c r="D50"/>
  <c r="C50"/>
  <c r="B50"/>
  <c r="K49"/>
  <c r="J49"/>
  <c r="I49"/>
  <c r="H49"/>
  <c r="G49"/>
  <c r="F49"/>
  <c r="E49"/>
  <c r="D49"/>
  <c r="C49"/>
  <c r="B49"/>
  <c r="B30" i="48" s="1"/>
  <c r="K48" i="40"/>
  <c r="K48" i="43" s="1"/>
  <c r="J48" i="40"/>
  <c r="I48"/>
  <c r="I48" i="43" s="1"/>
  <c r="H48" i="40"/>
  <c r="G48"/>
  <c r="G48" i="43" s="1"/>
  <c r="F48" i="40"/>
  <c r="E48"/>
  <c r="E48" i="43" s="1"/>
  <c r="D48" i="40"/>
  <c r="C48"/>
  <c r="B48"/>
  <c r="K47"/>
  <c r="K47" i="43" s="1"/>
  <c r="J47" i="40"/>
  <c r="I47"/>
  <c r="H47"/>
  <c r="G47"/>
  <c r="F47"/>
  <c r="E47"/>
  <c r="D47"/>
  <c r="C47"/>
  <c r="B47"/>
  <c r="K46"/>
  <c r="K46" i="43" s="1"/>
  <c r="J46" i="40"/>
  <c r="I46"/>
  <c r="H46"/>
  <c r="G46"/>
  <c r="F46"/>
  <c r="E46"/>
  <c r="D46"/>
  <c r="C46"/>
  <c r="B46"/>
  <c r="K45"/>
  <c r="K45" i="43" s="1"/>
  <c r="J45" i="40"/>
  <c r="I45"/>
  <c r="H45"/>
  <c r="G45"/>
  <c r="F45"/>
  <c r="E45"/>
  <c r="D45"/>
  <c r="C45"/>
  <c r="B45"/>
  <c r="K44"/>
  <c r="K44" i="43" s="1"/>
  <c r="J44" i="40"/>
  <c r="I44"/>
  <c r="H44"/>
  <c r="G44"/>
  <c r="F44"/>
  <c r="E44"/>
  <c r="D44"/>
  <c r="C44"/>
  <c r="B44"/>
  <c r="K43"/>
  <c r="K43" i="43" s="1"/>
  <c r="J43" i="40"/>
  <c r="I43"/>
  <c r="H43"/>
  <c r="G43"/>
  <c r="F43"/>
  <c r="E43"/>
  <c r="D43"/>
  <c r="C43"/>
  <c r="B43"/>
  <c r="K42"/>
  <c r="J42"/>
  <c r="I42"/>
  <c r="H42"/>
  <c r="G42"/>
  <c r="F42"/>
  <c r="E42"/>
  <c r="D42"/>
  <c r="D70" s="1"/>
  <c r="C42"/>
  <c r="B42"/>
  <c r="K41"/>
  <c r="K41" i="43" s="1"/>
  <c r="J41" i="40"/>
  <c r="I41"/>
  <c r="H41"/>
  <c r="G41"/>
  <c r="F41"/>
  <c r="E41"/>
  <c r="D41"/>
  <c r="C41"/>
  <c r="B41"/>
  <c r="K40"/>
  <c r="K40" i="43" s="1"/>
  <c r="J40" i="40"/>
  <c r="I40"/>
  <c r="H40"/>
  <c r="G40"/>
  <c r="F40"/>
  <c r="E40"/>
  <c r="D40"/>
  <c r="C40"/>
  <c r="B40"/>
  <c r="K39"/>
  <c r="K39" i="43" s="1"/>
  <c r="J39" i="40"/>
  <c r="I39"/>
  <c r="H39"/>
  <c r="G39"/>
  <c r="F39"/>
  <c r="E39"/>
  <c r="D39"/>
  <c r="C39"/>
  <c r="B39"/>
  <c r="K22" i="39"/>
  <c r="J22"/>
  <c r="I22"/>
  <c r="H22"/>
  <c r="G22"/>
  <c r="B22"/>
  <c r="K21"/>
  <c r="J21"/>
  <c r="I21"/>
  <c r="H21"/>
  <c r="G21"/>
  <c r="F21"/>
  <c r="E21"/>
  <c r="D21"/>
  <c r="B21"/>
  <c r="K20"/>
  <c r="J20"/>
  <c r="I20"/>
  <c r="H20"/>
  <c r="G20"/>
  <c r="F20"/>
  <c r="E20"/>
  <c r="D20"/>
  <c r="C20"/>
  <c r="B20"/>
  <c r="K19"/>
  <c r="J19"/>
  <c r="I19"/>
  <c r="H19"/>
  <c r="G19"/>
  <c r="F19"/>
  <c r="E19"/>
  <c r="D19"/>
  <c r="C19"/>
  <c r="B19"/>
  <c r="K18"/>
  <c r="J18"/>
  <c r="I18"/>
  <c r="H18"/>
  <c r="G18"/>
  <c r="F18"/>
  <c r="E18"/>
  <c r="D18"/>
  <c r="C18"/>
  <c r="B18"/>
  <c r="K17"/>
  <c r="J17"/>
  <c r="I17"/>
  <c r="H17"/>
  <c r="G17"/>
  <c r="F17"/>
  <c r="E17"/>
  <c r="D17"/>
  <c r="C17"/>
  <c r="B17"/>
  <c r="K16"/>
  <c r="J16"/>
  <c r="I16"/>
  <c r="H16"/>
  <c r="G16"/>
  <c r="F16"/>
  <c r="E16"/>
  <c r="D16"/>
  <c r="C16"/>
  <c r="B16"/>
  <c r="K15"/>
  <c r="J15"/>
  <c r="I15"/>
  <c r="H15"/>
  <c r="G15"/>
  <c r="F15"/>
  <c r="E15"/>
  <c r="D15"/>
  <c r="C15"/>
  <c r="B15"/>
  <c r="K14"/>
  <c r="J14"/>
  <c r="I14"/>
  <c r="H14"/>
  <c r="G14"/>
  <c r="F14"/>
  <c r="E14"/>
  <c r="D14"/>
  <c r="C14"/>
  <c r="B14"/>
  <c r="K13"/>
  <c r="J13"/>
  <c r="I13"/>
  <c r="H13"/>
  <c r="G13"/>
  <c r="F13"/>
  <c r="E13"/>
  <c r="D13"/>
  <c r="C13"/>
  <c r="B13"/>
  <c r="K12"/>
  <c r="J12"/>
  <c r="I12"/>
  <c r="H12"/>
  <c r="G12"/>
  <c r="F12"/>
  <c r="E12"/>
  <c r="D12"/>
  <c r="C12"/>
  <c r="B12"/>
  <c r="K11"/>
  <c r="J11"/>
  <c r="I11"/>
  <c r="H11"/>
  <c r="G11"/>
  <c r="F11"/>
  <c r="E11"/>
  <c r="D11"/>
  <c r="C11"/>
  <c r="B11"/>
  <c r="K10"/>
  <c r="J10"/>
  <c r="I10"/>
  <c r="H10"/>
  <c r="G10"/>
  <c r="F10"/>
  <c r="E10"/>
  <c r="D10"/>
  <c r="C10"/>
  <c r="B10"/>
  <c r="K9"/>
  <c r="J9"/>
  <c r="I9"/>
  <c r="H9"/>
  <c r="G9"/>
  <c r="F9"/>
  <c r="E9"/>
  <c r="D9"/>
  <c r="C9"/>
  <c r="B9"/>
  <c r="K8"/>
  <c r="J8"/>
  <c r="I8"/>
  <c r="H8"/>
  <c r="G8"/>
  <c r="F8"/>
  <c r="E8"/>
  <c r="D8"/>
  <c r="C8"/>
  <c r="B8"/>
  <c r="K7"/>
  <c r="J7"/>
  <c r="I7"/>
  <c r="H7"/>
  <c r="G7"/>
  <c r="F7"/>
  <c r="E7"/>
  <c r="D7"/>
  <c r="C7"/>
  <c r="B7"/>
  <c r="K6"/>
  <c r="J6"/>
  <c r="I6"/>
  <c r="H6"/>
  <c r="G6"/>
  <c r="F6"/>
  <c r="E6"/>
  <c r="D6"/>
  <c r="C6"/>
  <c r="B6"/>
  <c r="K5"/>
  <c r="J5"/>
  <c r="I5"/>
  <c r="H5"/>
  <c r="G5"/>
  <c r="F5"/>
  <c r="E5"/>
  <c r="D5"/>
  <c r="C5"/>
  <c r="B5"/>
  <c r="K4"/>
  <c r="J4"/>
  <c r="I4"/>
  <c r="H4"/>
  <c r="G4"/>
  <c r="F4"/>
  <c r="E4"/>
  <c r="D4"/>
  <c r="C4"/>
  <c r="B4"/>
  <c r="K54" i="35"/>
  <c r="J54"/>
  <c r="I54"/>
  <c r="H54"/>
  <c r="G54"/>
  <c r="F54"/>
  <c r="E54"/>
  <c r="D54"/>
  <c r="C54"/>
  <c r="B54"/>
  <c r="K53"/>
  <c r="J53"/>
  <c r="I53"/>
  <c r="H53"/>
  <c r="G53"/>
  <c r="F53"/>
  <c r="E53"/>
  <c r="D53"/>
  <c r="C53"/>
  <c r="B53"/>
  <c r="K52"/>
  <c r="J52"/>
  <c r="I52"/>
  <c r="H52"/>
  <c r="G52"/>
  <c r="F52"/>
  <c r="E52"/>
  <c r="D52"/>
  <c r="C52"/>
  <c r="B52"/>
  <c r="K51"/>
  <c r="J51"/>
  <c r="I51"/>
  <c r="H51"/>
  <c r="G51"/>
  <c r="F51"/>
  <c r="E51"/>
  <c r="D51"/>
  <c r="C51"/>
  <c r="B51"/>
  <c r="K50"/>
  <c r="J50"/>
  <c r="I50"/>
  <c r="H50"/>
  <c r="G50"/>
  <c r="F50"/>
  <c r="E50"/>
  <c r="D50"/>
  <c r="X50" s="1"/>
  <c r="C50"/>
  <c r="B50"/>
  <c r="K49"/>
  <c r="J49"/>
  <c r="I49"/>
  <c r="H49"/>
  <c r="G49"/>
  <c r="F49"/>
  <c r="E49"/>
  <c r="D49"/>
  <c r="C49"/>
  <c r="B49"/>
  <c r="K48"/>
  <c r="J48"/>
  <c r="I48"/>
  <c r="H48"/>
  <c r="G48"/>
  <c r="F48"/>
  <c r="E48"/>
  <c r="D48"/>
  <c r="X48" s="1"/>
  <c r="C48"/>
  <c r="B48"/>
  <c r="K47"/>
  <c r="J47"/>
  <c r="I47"/>
  <c r="H47"/>
  <c r="G47"/>
  <c r="F47"/>
  <c r="E47"/>
  <c r="D47"/>
  <c r="C47"/>
  <c r="B47"/>
  <c r="K46"/>
  <c r="J46"/>
  <c r="I46"/>
  <c r="H46"/>
  <c r="G46"/>
  <c r="F46"/>
  <c r="E46"/>
  <c r="D46"/>
  <c r="X46" s="1"/>
  <c r="C46"/>
  <c r="B46"/>
  <c r="K45"/>
  <c r="J45"/>
  <c r="I45"/>
  <c r="H45"/>
  <c r="G45"/>
  <c r="F45"/>
  <c r="E45"/>
  <c r="D45"/>
  <c r="C45"/>
  <c r="B45"/>
  <c r="K44"/>
  <c r="J44"/>
  <c r="I44"/>
  <c r="H44"/>
  <c r="G44"/>
  <c r="F44"/>
  <c r="E44"/>
  <c r="D44"/>
  <c r="X44" s="1"/>
  <c r="C44"/>
  <c r="B44"/>
  <c r="L43"/>
  <c r="L44" s="1"/>
  <c r="L45" s="1"/>
  <c r="L46" s="1"/>
  <c r="L47" s="1"/>
  <c r="L48" s="1"/>
  <c r="L49" s="1"/>
  <c r="L50" s="1"/>
  <c r="L51" s="1"/>
  <c r="L52" s="1"/>
  <c r="L53" s="1"/>
  <c r="L54" s="1"/>
  <c r="K43"/>
  <c r="J43"/>
  <c r="I43"/>
  <c r="H43"/>
  <c r="G43"/>
  <c r="F43"/>
  <c r="E43"/>
  <c r="D43"/>
  <c r="C43"/>
  <c r="B43"/>
  <c r="A43"/>
  <c r="W42"/>
  <c r="K42"/>
  <c r="J42"/>
  <c r="I42"/>
  <c r="H42"/>
  <c r="G42"/>
  <c r="F42"/>
  <c r="E42"/>
  <c r="D42"/>
  <c r="X42" s="1"/>
  <c r="C42"/>
  <c r="B42"/>
  <c r="W41"/>
  <c r="W40"/>
  <c r="W39"/>
  <c r="W38"/>
  <c r="W37"/>
  <c r="W36"/>
  <c r="W35"/>
  <c r="W34"/>
  <c r="W33"/>
  <c r="W32"/>
  <c r="W31"/>
  <c r="W30"/>
  <c r="W29"/>
  <c r="W28"/>
  <c r="W27"/>
  <c r="W26"/>
  <c r="W25"/>
  <c r="W24"/>
  <c r="W23"/>
  <c r="W22"/>
  <c r="W21"/>
  <c r="W20"/>
  <c r="W19"/>
  <c r="W18"/>
  <c r="W17"/>
  <c r="W16"/>
  <c r="W15"/>
  <c r="W14"/>
  <c r="W13"/>
  <c r="W12"/>
  <c r="W11"/>
  <c r="W10"/>
  <c r="W9"/>
  <c r="W8"/>
  <c r="W7"/>
  <c r="W6"/>
  <c r="K62" i="34"/>
  <c r="J62"/>
  <c r="I62"/>
  <c r="H62"/>
  <c r="G62"/>
  <c r="F62"/>
  <c r="E62"/>
  <c r="D62"/>
  <c r="C62"/>
  <c r="B62"/>
  <c r="K61"/>
  <c r="J61"/>
  <c r="I61"/>
  <c r="H61"/>
  <c r="G61"/>
  <c r="F61"/>
  <c r="E61"/>
  <c r="D61"/>
  <c r="C61"/>
  <c r="B61"/>
  <c r="K60"/>
  <c r="J60"/>
  <c r="I60"/>
  <c r="H60"/>
  <c r="G60"/>
  <c r="F60"/>
  <c r="E60"/>
  <c r="D60"/>
  <c r="C60"/>
  <c r="B60"/>
  <c r="L47"/>
  <c r="D41"/>
  <c r="C41"/>
  <c r="B41"/>
  <c r="B40" s="1"/>
  <c r="C40"/>
  <c r="O34" i="33"/>
  <c r="N34"/>
  <c r="M34"/>
  <c r="L34"/>
  <c r="K34"/>
  <c r="J34"/>
  <c r="I34"/>
  <c r="H34"/>
  <c r="G34"/>
  <c r="F34"/>
  <c r="E34"/>
  <c r="D34"/>
  <c r="C34"/>
  <c r="B34"/>
  <c r="O33"/>
  <c r="N33"/>
  <c r="M33"/>
  <c r="L33"/>
  <c r="K33"/>
  <c r="J33"/>
  <c r="I33"/>
  <c r="H33"/>
  <c r="G33"/>
  <c r="F33"/>
  <c r="E33"/>
  <c r="D33"/>
  <c r="C33"/>
  <c r="B33"/>
  <c r="O32"/>
  <c r="N32"/>
  <c r="M32"/>
  <c r="L32"/>
  <c r="K32"/>
  <c r="J32"/>
  <c r="I32"/>
  <c r="H32"/>
  <c r="G32"/>
  <c r="F32"/>
  <c r="E32"/>
  <c r="D32"/>
  <c r="C32"/>
  <c r="B32"/>
  <c r="O31"/>
  <c r="N31"/>
  <c r="M31"/>
  <c r="L31"/>
  <c r="K31"/>
  <c r="J31"/>
  <c r="I31"/>
  <c r="H31"/>
  <c r="G31"/>
  <c r="F31"/>
  <c r="E31"/>
  <c r="D31"/>
  <c r="C31"/>
  <c r="B31"/>
  <c r="O30"/>
  <c r="N30"/>
  <c r="M30"/>
  <c r="L30"/>
  <c r="K30"/>
  <c r="J30"/>
  <c r="I30"/>
  <c r="H30"/>
  <c r="G30"/>
  <c r="F30"/>
  <c r="E30"/>
  <c r="D30"/>
  <c r="C30"/>
  <c r="B30"/>
  <c r="O29"/>
  <c r="N29"/>
  <c r="M29"/>
  <c r="L29"/>
  <c r="K29"/>
  <c r="J29"/>
  <c r="I29"/>
  <c r="H29"/>
  <c r="G29"/>
  <c r="F29"/>
  <c r="E29"/>
  <c r="D29"/>
  <c r="C29"/>
  <c r="B29"/>
  <c r="O28"/>
  <c r="N28"/>
  <c r="M28"/>
  <c r="L28"/>
  <c r="K28"/>
  <c r="J28"/>
  <c r="I28"/>
  <c r="H28"/>
  <c r="G28"/>
  <c r="F28"/>
  <c r="E28"/>
  <c r="D28"/>
  <c r="C28"/>
  <c r="B28"/>
  <c r="O27"/>
  <c r="N27"/>
  <c r="M27"/>
  <c r="L27"/>
  <c r="K27"/>
  <c r="J27"/>
  <c r="I27"/>
  <c r="H27"/>
  <c r="G27"/>
  <c r="F27"/>
  <c r="E27"/>
  <c r="D27"/>
  <c r="C27"/>
  <c r="B27"/>
  <c r="O26"/>
  <c r="N26"/>
  <c r="M26"/>
  <c r="L26"/>
  <c r="K26"/>
  <c r="J26"/>
  <c r="I26"/>
  <c r="H26"/>
  <c r="G26"/>
  <c r="F26"/>
  <c r="E26"/>
  <c r="D26"/>
  <c r="C26"/>
  <c r="B26"/>
  <c r="O25"/>
  <c r="N25"/>
  <c r="M25"/>
  <c r="L25"/>
  <c r="K25"/>
  <c r="J25"/>
  <c r="H25"/>
  <c r="G25"/>
  <c r="F25"/>
  <c r="E25"/>
  <c r="D25"/>
  <c r="C25"/>
  <c r="B25"/>
  <c r="O24"/>
  <c r="N24"/>
  <c r="M24"/>
  <c r="L24"/>
  <c r="K24"/>
  <c r="J24"/>
  <c r="H24"/>
  <c r="G24"/>
  <c r="F24"/>
  <c r="E24"/>
  <c r="D24"/>
  <c r="C24"/>
  <c r="B24"/>
  <c r="O23"/>
  <c r="N23"/>
  <c r="M23"/>
  <c r="L23"/>
  <c r="K23"/>
  <c r="J23"/>
  <c r="H23"/>
  <c r="G23"/>
  <c r="F23"/>
  <c r="E23"/>
  <c r="D23"/>
  <c r="C23"/>
  <c r="B23"/>
  <c r="O22"/>
  <c r="N22"/>
  <c r="M22"/>
  <c r="L22"/>
  <c r="K22"/>
  <c r="J22"/>
  <c r="H22"/>
  <c r="G22"/>
  <c r="F22"/>
  <c r="E22"/>
  <c r="D22"/>
  <c r="C22"/>
  <c r="B22"/>
  <c r="O21"/>
  <c r="N21"/>
  <c r="M21"/>
  <c r="L21"/>
  <c r="K21"/>
  <c r="J21"/>
  <c r="H21"/>
  <c r="G21"/>
  <c r="F21"/>
  <c r="E21"/>
  <c r="D21"/>
  <c r="C21"/>
  <c r="B21"/>
  <c r="O20"/>
  <c r="N20"/>
  <c r="M20"/>
  <c r="L20"/>
  <c r="K20"/>
  <c r="J20"/>
  <c r="H20"/>
  <c r="G20"/>
  <c r="F20"/>
  <c r="E20"/>
  <c r="D20"/>
  <c r="C20"/>
  <c r="B20"/>
  <c r="O19"/>
  <c r="N19"/>
  <c r="M19"/>
  <c r="L19"/>
  <c r="K19"/>
  <c r="J19"/>
  <c r="H19"/>
  <c r="G19"/>
  <c r="F19"/>
  <c r="E19"/>
  <c r="D19"/>
  <c r="C19"/>
  <c r="B19"/>
  <c r="O18"/>
  <c r="N18"/>
  <c r="M18"/>
  <c r="L18"/>
  <c r="K18"/>
  <c r="J18"/>
  <c r="H18"/>
  <c r="G18"/>
  <c r="F18"/>
  <c r="E18"/>
  <c r="D18"/>
  <c r="C18"/>
  <c r="B18"/>
  <c r="O17"/>
  <c r="N17"/>
  <c r="M17"/>
  <c r="L17"/>
  <c r="K17"/>
  <c r="J17"/>
  <c r="H17"/>
  <c r="G17"/>
  <c r="F17"/>
  <c r="E17"/>
  <c r="D17"/>
  <c r="C17"/>
  <c r="B17"/>
  <c r="O16"/>
  <c r="N16"/>
  <c r="M16"/>
  <c r="L16"/>
  <c r="K16"/>
  <c r="J16"/>
  <c r="H16"/>
  <c r="G16"/>
  <c r="F16"/>
  <c r="E16"/>
  <c r="D16"/>
  <c r="C16"/>
  <c r="B16"/>
  <c r="O15"/>
  <c r="N15"/>
  <c r="M15"/>
  <c r="L15"/>
  <c r="K15"/>
  <c r="J15"/>
  <c r="H15"/>
  <c r="G15"/>
  <c r="F15"/>
  <c r="E15"/>
  <c r="D15"/>
  <c r="C15"/>
  <c r="B15"/>
  <c r="O14"/>
  <c r="N14"/>
  <c r="M14"/>
  <c r="L14"/>
  <c r="K14"/>
  <c r="J14"/>
  <c r="H14"/>
  <c r="G14"/>
  <c r="F14"/>
  <c r="E14"/>
  <c r="D14"/>
  <c r="C14"/>
  <c r="B14"/>
  <c r="O13"/>
  <c r="N13"/>
  <c r="M13"/>
  <c r="L13"/>
  <c r="K13"/>
  <c r="J13"/>
  <c r="H13"/>
  <c r="G13"/>
  <c r="F13"/>
  <c r="E13"/>
  <c r="D13"/>
  <c r="C13"/>
  <c r="B13"/>
  <c r="O12"/>
  <c r="N12"/>
  <c r="M12"/>
  <c r="L12"/>
  <c r="K12"/>
  <c r="J12"/>
  <c r="H12"/>
  <c r="G12"/>
  <c r="F12"/>
  <c r="E12"/>
  <c r="D12"/>
  <c r="C12"/>
  <c r="B12"/>
  <c r="O11"/>
  <c r="N11"/>
  <c r="M11"/>
  <c r="L11"/>
  <c r="K11"/>
  <c r="J11"/>
  <c r="H11"/>
  <c r="G11"/>
  <c r="F11"/>
  <c r="E11"/>
  <c r="D11"/>
  <c r="C11"/>
  <c r="B11"/>
  <c r="O10"/>
  <c r="N10"/>
  <c r="M10"/>
  <c r="L10"/>
  <c r="K10"/>
  <c r="J10"/>
  <c r="H10"/>
  <c r="G10"/>
  <c r="F10"/>
  <c r="E10"/>
  <c r="D10"/>
  <c r="C10"/>
  <c r="B10"/>
  <c r="O9"/>
  <c r="N9"/>
  <c r="M9"/>
  <c r="L9"/>
  <c r="K9"/>
  <c r="J9"/>
  <c r="H9"/>
  <c r="G9"/>
  <c r="F9"/>
  <c r="E9"/>
  <c r="D9"/>
  <c r="C9"/>
  <c r="B9"/>
  <c r="O8"/>
  <c r="N8"/>
  <c r="M8"/>
  <c r="L8"/>
  <c r="K8"/>
  <c r="J8"/>
  <c r="H8"/>
  <c r="G8"/>
  <c r="F8"/>
  <c r="E8"/>
  <c r="D8"/>
  <c r="C8"/>
  <c r="B8"/>
  <c r="O7"/>
  <c r="N7"/>
  <c r="M7"/>
  <c r="L7"/>
  <c r="K7"/>
  <c r="J7"/>
  <c r="H7"/>
  <c r="G7"/>
  <c r="F7"/>
  <c r="E7"/>
  <c r="D7"/>
  <c r="C7"/>
  <c r="B7"/>
  <c r="O6"/>
  <c r="N6"/>
  <c r="M6"/>
  <c r="L6"/>
  <c r="K6"/>
  <c r="J6"/>
  <c r="H6"/>
  <c r="G6"/>
  <c r="F6"/>
  <c r="E6"/>
  <c r="D6"/>
  <c r="C6"/>
  <c r="B6"/>
  <c r="O5"/>
  <c r="N5"/>
  <c r="M5"/>
  <c r="L5"/>
  <c r="K5"/>
  <c r="J5"/>
  <c r="H5"/>
  <c r="G5"/>
  <c r="F5"/>
  <c r="E5"/>
  <c r="D5"/>
  <c r="C5"/>
  <c r="B5"/>
  <c r="M20" i="32"/>
  <c r="L20"/>
  <c r="K20"/>
  <c r="J20"/>
  <c r="I20"/>
  <c r="H20"/>
  <c r="G20"/>
  <c r="F20"/>
  <c r="E20"/>
  <c r="D20"/>
  <c r="C20"/>
  <c r="B20"/>
  <c r="M19"/>
  <c r="L19"/>
  <c r="K19"/>
  <c r="J19"/>
  <c r="I19"/>
  <c r="H19"/>
  <c r="G19"/>
  <c r="F19"/>
  <c r="E19"/>
  <c r="D19"/>
  <c r="C19"/>
  <c r="B19"/>
  <c r="M18"/>
  <c r="L18"/>
  <c r="K18"/>
  <c r="J18"/>
  <c r="I18"/>
  <c r="H18"/>
  <c r="G18"/>
  <c r="F18"/>
  <c r="E18"/>
  <c r="D18"/>
  <c r="C18"/>
  <c r="B18"/>
  <c r="M17"/>
  <c r="L17"/>
  <c r="K17"/>
  <c r="J17"/>
  <c r="I17"/>
  <c r="H17"/>
  <c r="G17"/>
  <c r="F17"/>
  <c r="E17"/>
  <c r="D17"/>
  <c r="C17"/>
  <c r="B17"/>
  <c r="M16"/>
  <c r="L16"/>
  <c r="K16"/>
  <c r="J16"/>
  <c r="I16"/>
  <c r="H16"/>
  <c r="G16"/>
  <c r="F16"/>
  <c r="E16"/>
  <c r="D16"/>
  <c r="C16"/>
  <c r="B16"/>
  <c r="M15"/>
  <c r="L15"/>
  <c r="K15"/>
  <c r="J15"/>
  <c r="I15"/>
  <c r="H15"/>
  <c r="G15"/>
  <c r="F15"/>
  <c r="E15"/>
  <c r="D15"/>
  <c r="C15"/>
  <c r="B15"/>
  <c r="M14"/>
  <c r="L14"/>
  <c r="K14"/>
  <c r="J14"/>
  <c r="I14"/>
  <c r="H14"/>
  <c r="G14"/>
  <c r="F14"/>
  <c r="E14"/>
  <c r="D14"/>
  <c r="C14"/>
  <c r="B14"/>
  <c r="M13"/>
  <c r="L13"/>
  <c r="K13"/>
  <c r="J13"/>
  <c r="I13"/>
  <c r="H13"/>
  <c r="G13"/>
  <c r="F13"/>
  <c r="E13"/>
  <c r="D13"/>
  <c r="C13"/>
  <c r="B13"/>
  <c r="M12"/>
  <c r="L12"/>
  <c r="K12"/>
  <c r="J12"/>
  <c r="I12"/>
  <c r="H12"/>
  <c r="G12"/>
  <c r="F12"/>
  <c r="E12"/>
  <c r="D12"/>
  <c r="C12"/>
  <c r="B12"/>
  <c r="M11"/>
  <c r="L11"/>
  <c r="K11"/>
  <c r="J11"/>
  <c r="I11"/>
  <c r="H11"/>
  <c r="G11"/>
  <c r="F11"/>
  <c r="E11"/>
  <c r="D11"/>
  <c r="C11"/>
  <c r="B11"/>
  <c r="M10"/>
  <c r="L10"/>
  <c r="K10"/>
  <c r="J10"/>
  <c r="I10"/>
  <c r="H10"/>
  <c r="G10"/>
  <c r="F10"/>
  <c r="E10"/>
  <c r="D10"/>
  <c r="C10"/>
  <c r="B10"/>
  <c r="M9"/>
  <c r="L9"/>
  <c r="K9"/>
  <c r="J9"/>
  <c r="I9"/>
  <c r="H9"/>
  <c r="G9"/>
  <c r="F9"/>
  <c r="E9"/>
  <c r="D9"/>
  <c r="C9"/>
  <c r="B9"/>
  <c r="M8"/>
  <c r="L8"/>
  <c r="K8"/>
  <c r="J8"/>
  <c r="I8"/>
  <c r="H8"/>
  <c r="G8"/>
  <c r="F8"/>
  <c r="E8"/>
  <c r="D8"/>
  <c r="C8"/>
  <c r="B8"/>
  <c r="M7"/>
  <c r="L7"/>
  <c r="K7"/>
  <c r="J7"/>
  <c r="I7"/>
  <c r="H7"/>
  <c r="G7"/>
  <c r="F7"/>
  <c r="E7"/>
  <c r="D7"/>
  <c r="C7"/>
  <c r="B7"/>
  <c r="M5"/>
  <c r="L5"/>
  <c r="K5"/>
  <c r="J5"/>
  <c r="I5"/>
  <c r="H5"/>
  <c r="G5"/>
  <c r="F5"/>
  <c r="E5"/>
  <c r="D5"/>
  <c r="C5"/>
  <c r="B5"/>
  <c r="K2"/>
  <c r="H2"/>
  <c r="E2"/>
  <c r="B2"/>
  <c r="P25" i="31"/>
  <c r="O25"/>
  <c r="N25"/>
  <c r="M25"/>
  <c r="L25"/>
  <c r="K25"/>
  <c r="J25"/>
  <c r="I25"/>
  <c r="H25"/>
  <c r="G25"/>
  <c r="F25"/>
  <c r="E25"/>
  <c r="D25"/>
  <c r="C25"/>
  <c r="B25"/>
  <c r="P24"/>
  <c r="O24"/>
  <c r="N24"/>
  <c r="M24"/>
  <c r="L24"/>
  <c r="K24"/>
  <c r="J24"/>
  <c r="I24"/>
  <c r="H24"/>
  <c r="G24"/>
  <c r="F24"/>
  <c r="E24"/>
  <c r="D24"/>
  <c r="C24"/>
  <c r="B24"/>
  <c r="P23"/>
  <c r="O23"/>
  <c r="N23"/>
  <c r="M23"/>
  <c r="L23"/>
  <c r="K23"/>
  <c r="J23"/>
  <c r="I23"/>
  <c r="H23"/>
  <c r="G23"/>
  <c r="F23"/>
  <c r="E23"/>
  <c r="D23"/>
  <c r="C23"/>
  <c r="B23"/>
  <c r="P22"/>
  <c r="O22"/>
  <c r="N22"/>
  <c r="M22"/>
  <c r="L22"/>
  <c r="K22"/>
  <c r="J22"/>
  <c r="I22"/>
  <c r="H22"/>
  <c r="G22"/>
  <c r="F22"/>
  <c r="E22"/>
  <c r="D22"/>
  <c r="C22"/>
  <c r="B22"/>
  <c r="P21"/>
  <c r="O21"/>
  <c r="N21"/>
  <c r="M21"/>
  <c r="L21"/>
  <c r="K21"/>
  <c r="J21"/>
  <c r="I21"/>
  <c r="H21"/>
  <c r="G21"/>
  <c r="F21"/>
  <c r="E21"/>
  <c r="D21"/>
  <c r="C21"/>
  <c r="B21"/>
  <c r="P20"/>
  <c r="O20"/>
  <c r="N20"/>
  <c r="M20"/>
  <c r="L20"/>
  <c r="K20"/>
  <c r="J20"/>
  <c r="I20"/>
  <c r="H20"/>
  <c r="G20"/>
  <c r="F20"/>
  <c r="E20"/>
  <c r="D20"/>
  <c r="C20"/>
  <c r="B20"/>
  <c r="P19"/>
  <c r="O19"/>
  <c r="N19"/>
  <c r="M19"/>
  <c r="L19"/>
  <c r="K19"/>
  <c r="J19"/>
  <c r="I19"/>
  <c r="H19"/>
  <c r="G19"/>
  <c r="F19"/>
  <c r="E19"/>
  <c r="D19"/>
  <c r="C19"/>
  <c r="B19"/>
  <c r="P18"/>
  <c r="O18"/>
  <c r="N18"/>
  <c r="M18"/>
  <c r="L18"/>
  <c r="K18"/>
  <c r="J18"/>
  <c r="I18"/>
  <c r="H18"/>
  <c r="G18"/>
  <c r="F18"/>
  <c r="E18"/>
  <c r="D18"/>
  <c r="C18"/>
  <c r="B18"/>
  <c r="P17"/>
  <c r="O17"/>
  <c r="N17"/>
  <c r="M17"/>
  <c r="L17"/>
  <c r="K17"/>
  <c r="J17"/>
  <c r="I17"/>
  <c r="H17"/>
  <c r="G17"/>
  <c r="F17"/>
  <c r="E17"/>
  <c r="D17"/>
  <c r="C17"/>
  <c r="B17"/>
  <c r="P16"/>
  <c r="O16"/>
  <c r="N16"/>
  <c r="M16"/>
  <c r="L16"/>
  <c r="K16"/>
  <c r="J16"/>
  <c r="I16"/>
  <c r="H16"/>
  <c r="G16"/>
  <c r="F16"/>
  <c r="E16"/>
  <c r="D16"/>
  <c r="C16"/>
  <c r="B16"/>
  <c r="P15"/>
  <c r="O15"/>
  <c r="N15"/>
  <c r="M15"/>
  <c r="L15"/>
  <c r="K15"/>
  <c r="J15"/>
  <c r="I15"/>
  <c r="H15"/>
  <c r="G15"/>
  <c r="F15"/>
  <c r="E15"/>
  <c r="D15"/>
  <c r="C15"/>
  <c r="B15"/>
  <c r="P14"/>
  <c r="O14"/>
  <c r="N14"/>
  <c r="M14"/>
  <c r="L14"/>
  <c r="K14"/>
  <c r="J14"/>
  <c r="I14"/>
  <c r="H14"/>
  <c r="G14"/>
  <c r="F14"/>
  <c r="E14"/>
  <c r="D14"/>
  <c r="C14"/>
  <c r="B14"/>
  <c r="P13"/>
  <c r="O13"/>
  <c r="N13"/>
  <c r="M13"/>
  <c r="L13"/>
  <c r="K13"/>
  <c r="J13"/>
  <c r="I13"/>
  <c r="H13"/>
  <c r="G13"/>
  <c r="F13"/>
  <c r="E13"/>
  <c r="D13"/>
  <c r="C13"/>
  <c r="B13"/>
  <c r="P12"/>
  <c r="O12"/>
  <c r="N12"/>
  <c r="M12"/>
  <c r="L12"/>
  <c r="K12"/>
  <c r="J12"/>
  <c r="I12"/>
  <c r="H12"/>
  <c r="G12"/>
  <c r="F12"/>
  <c r="E12"/>
  <c r="D12"/>
  <c r="C12"/>
  <c r="B12"/>
  <c r="P11"/>
  <c r="O11"/>
  <c r="N11"/>
  <c r="M11"/>
  <c r="L11"/>
  <c r="K11"/>
  <c r="J11"/>
  <c r="I11"/>
  <c r="H11"/>
  <c r="G11"/>
  <c r="F11"/>
  <c r="E11"/>
  <c r="D11"/>
  <c r="C11"/>
  <c r="B11"/>
  <c r="P10"/>
  <c r="O10"/>
  <c r="N10"/>
  <c r="M10"/>
  <c r="L10"/>
  <c r="K10"/>
  <c r="J10"/>
  <c r="I10"/>
  <c r="H10"/>
  <c r="G10"/>
  <c r="F10"/>
  <c r="E10"/>
  <c r="D10"/>
  <c r="C10"/>
  <c r="B10"/>
  <c r="P9"/>
  <c r="O9"/>
  <c r="N9"/>
  <c r="M9"/>
  <c r="L9"/>
  <c r="K9"/>
  <c r="J9"/>
  <c r="I9"/>
  <c r="H9"/>
  <c r="G9"/>
  <c r="F9"/>
  <c r="E9"/>
  <c r="D9"/>
  <c r="C9"/>
  <c r="B9"/>
  <c r="P8"/>
  <c r="O8"/>
  <c r="N8"/>
  <c r="M8"/>
  <c r="L8"/>
  <c r="K8"/>
  <c r="J8"/>
  <c r="I8"/>
  <c r="H8"/>
  <c r="G8"/>
  <c r="F8"/>
  <c r="E8"/>
  <c r="D8"/>
  <c r="C8"/>
  <c r="B8"/>
  <c r="P7"/>
  <c r="O7"/>
  <c r="N7"/>
  <c r="M7"/>
  <c r="L7"/>
  <c r="K7"/>
  <c r="J7"/>
  <c r="I7"/>
  <c r="H7"/>
  <c r="G7"/>
  <c r="F7"/>
  <c r="E7"/>
  <c r="D7"/>
  <c r="C7"/>
  <c r="B7"/>
  <c r="L4"/>
  <c r="K4"/>
  <c r="J4"/>
  <c r="P3"/>
  <c r="O3"/>
  <c r="N3"/>
  <c r="M3"/>
  <c r="I3"/>
  <c r="H3"/>
  <c r="G3"/>
  <c r="F3"/>
  <c r="E3"/>
  <c r="D3"/>
  <c r="C2"/>
  <c r="B2"/>
  <c r="J34" i="30"/>
  <c r="I34"/>
  <c r="H34"/>
  <c r="G34"/>
  <c r="F34"/>
  <c r="E34"/>
  <c r="D34"/>
  <c r="C34"/>
  <c r="B34"/>
  <c r="J33"/>
  <c r="I33"/>
  <c r="H33"/>
  <c r="G33"/>
  <c r="F33"/>
  <c r="E33"/>
  <c r="D33"/>
  <c r="C33"/>
  <c r="B33"/>
  <c r="J32"/>
  <c r="I32"/>
  <c r="H32"/>
  <c r="G32"/>
  <c r="F32"/>
  <c r="E32"/>
  <c r="D32"/>
  <c r="C32"/>
  <c r="B32"/>
  <c r="J31"/>
  <c r="I31"/>
  <c r="H31"/>
  <c r="G31"/>
  <c r="F31"/>
  <c r="E31"/>
  <c r="D31"/>
  <c r="C31"/>
  <c r="B31"/>
  <c r="J30"/>
  <c r="I30"/>
  <c r="H30"/>
  <c r="G30"/>
  <c r="F30"/>
  <c r="E30"/>
  <c r="D30"/>
  <c r="C30"/>
  <c r="B30"/>
  <c r="J29"/>
  <c r="I29"/>
  <c r="H29"/>
  <c r="G29"/>
  <c r="F29"/>
  <c r="E29"/>
  <c r="D29"/>
  <c r="C29"/>
  <c r="B29"/>
  <c r="J28"/>
  <c r="I28"/>
  <c r="H28"/>
  <c r="G28"/>
  <c r="F28"/>
  <c r="E28"/>
  <c r="D28"/>
  <c r="C28"/>
  <c r="B28"/>
  <c r="J27"/>
  <c r="I27"/>
  <c r="H27"/>
  <c r="G27"/>
  <c r="F27"/>
  <c r="E27"/>
  <c r="D27"/>
  <c r="C27"/>
  <c r="B27"/>
  <c r="J26"/>
  <c r="I26"/>
  <c r="H26"/>
  <c r="G26"/>
  <c r="F26"/>
  <c r="E26"/>
  <c r="D26"/>
  <c r="C26"/>
  <c r="B26"/>
  <c r="J25"/>
  <c r="I25"/>
  <c r="H25"/>
  <c r="G25"/>
  <c r="F25"/>
  <c r="E25"/>
  <c r="D25"/>
  <c r="C25"/>
  <c r="B25"/>
  <c r="J24"/>
  <c r="I24"/>
  <c r="H24"/>
  <c r="G24"/>
  <c r="F24"/>
  <c r="E24"/>
  <c r="D24"/>
  <c r="C24"/>
  <c r="B24"/>
  <c r="J23"/>
  <c r="I23"/>
  <c r="H23"/>
  <c r="G23"/>
  <c r="F23"/>
  <c r="E23"/>
  <c r="D23"/>
  <c r="C23"/>
  <c r="B23"/>
  <c r="J22"/>
  <c r="I22"/>
  <c r="H22"/>
  <c r="G22"/>
  <c r="F22"/>
  <c r="E22"/>
  <c r="D22"/>
  <c r="C22"/>
  <c r="B22"/>
  <c r="J21"/>
  <c r="I21"/>
  <c r="H21"/>
  <c r="G21"/>
  <c r="F21"/>
  <c r="E21"/>
  <c r="D21"/>
  <c r="C21"/>
  <c r="B21"/>
  <c r="J20"/>
  <c r="I20"/>
  <c r="H20"/>
  <c r="G20"/>
  <c r="F20"/>
  <c r="E20"/>
  <c r="D20"/>
  <c r="C20"/>
  <c r="B20"/>
  <c r="J19"/>
  <c r="I19"/>
  <c r="H19"/>
  <c r="G19"/>
  <c r="F19"/>
  <c r="E19"/>
  <c r="D19"/>
  <c r="C19"/>
  <c r="B19"/>
  <c r="J18"/>
  <c r="I18"/>
  <c r="H18"/>
  <c r="G18"/>
  <c r="F18"/>
  <c r="E18"/>
  <c r="D18"/>
  <c r="C18"/>
  <c r="B18"/>
  <c r="J17"/>
  <c r="I17"/>
  <c r="H17"/>
  <c r="G17"/>
  <c r="F17"/>
  <c r="E17"/>
  <c r="D17"/>
  <c r="C17"/>
  <c r="B17"/>
  <c r="J16"/>
  <c r="I16"/>
  <c r="H16"/>
  <c r="G16"/>
  <c r="F16"/>
  <c r="E16"/>
  <c r="D16"/>
  <c r="C16"/>
  <c r="B16"/>
  <c r="J15"/>
  <c r="I15"/>
  <c r="H15"/>
  <c r="G15"/>
  <c r="F15"/>
  <c r="E15"/>
  <c r="D15"/>
  <c r="C15"/>
  <c r="B15"/>
  <c r="J14"/>
  <c r="I14"/>
  <c r="H14"/>
  <c r="G14"/>
  <c r="F14"/>
  <c r="E14"/>
  <c r="D14"/>
  <c r="C14"/>
  <c r="B14"/>
  <c r="J13"/>
  <c r="I13"/>
  <c r="H13"/>
  <c r="G13"/>
  <c r="F13"/>
  <c r="E13"/>
  <c r="D13"/>
  <c r="C13"/>
  <c r="B13"/>
  <c r="J12"/>
  <c r="I12"/>
  <c r="H12"/>
  <c r="G12"/>
  <c r="F12"/>
  <c r="E12"/>
  <c r="D12"/>
  <c r="C12"/>
  <c r="B12"/>
  <c r="J11"/>
  <c r="I11"/>
  <c r="H11"/>
  <c r="G11"/>
  <c r="F11"/>
  <c r="E11"/>
  <c r="D11"/>
  <c r="C11"/>
  <c r="B11"/>
  <c r="J10"/>
  <c r="I10"/>
  <c r="H10"/>
  <c r="G10"/>
  <c r="F10"/>
  <c r="E10"/>
  <c r="D10"/>
  <c r="C10"/>
  <c r="B10"/>
  <c r="J9"/>
  <c r="I9"/>
  <c r="H9"/>
  <c r="G9"/>
  <c r="F9"/>
  <c r="E9"/>
  <c r="D9"/>
  <c r="C9"/>
  <c r="B9"/>
  <c r="J8"/>
  <c r="I8"/>
  <c r="H8"/>
  <c r="G8"/>
  <c r="F8"/>
  <c r="E8"/>
  <c r="D8"/>
  <c r="C8"/>
  <c r="B8"/>
  <c r="J7"/>
  <c r="I7"/>
  <c r="H7"/>
  <c r="G7"/>
  <c r="F7"/>
  <c r="E7"/>
  <c r="D7"/>
  <c r="C7"/>
  <c r="B7"/>
  <c r="J6"/>
  <c r="I6"/>
  <c r="H6"/>
  <c r="G6"/>
  <c r="F6"/>
  <c r="E6"/>
  <c r="D6"/>
  <c r="C6"/>
  <c r="B6"/>
  <c r="J5"/>
  <c r="I5"/>
  <c r="H5"/>
  <c r="G5"/>
  <c r="F5"/>
  <c r="E5"/>
  <c r="D5"/>
  <c r="C5"/>
  <c r="B5"/>
  <c r="J3"/>
  <c r="I3"/>
  <c r="H3"/>
  <c r="G3"/>
  <c r="F3"/>
  <c r="E3"/>
  <c r="D3"/>
  <c r="C3"/>
  <c r="B3"/>
  <c r="K52" i="26"/>
  <c r="J52"/>
  <c r="I52"/>
  <c r="H52"/>
  <c r="G52"/>
  <c r="F52"/>
  <c r="E52"/>
  <c r="D52"/>
  <c r="C52"/>
  <c r="K51"/>
  <c r="J51"/>
  <c r="I51"/>
  <c r="H51"/>
  <c r="G51"/>
  <c r="F51"/>
  <c r="E51"/>
  <c r="D51"/>
  <c r="C51"/>
  <c r="B51"/>
  <c r="K50"/>
  <c r="J50"/>
  <c r="I50"/>
  <c r="H50"/>
  <c r="G50"/>
  <c r="F50"/>
  <c r="E50"/>
  <c r="D50"/>
  <c r="C50"/>
  <c r="B50"/>
  <c r="K49"/>
  <c r="J49"/>
  <c r="I49"/>
  <c r="H49"/>
  <c r="G49"/>
  <c r="F49"/>
  <c r="E49"/>
  <c r="D49"/>
  <c r="C49"/>
  <c r="B49"/>
  <c r="K48"/>
  <c r="J48"/>
  <c r="I48"/>
  <c r="H48"/>
  <c r="G48"/>
  <c r="F48"/>
  <c r="E48"/>
  <c r="D48"/>
  <c r="C48"/>
  <c r="B48"/>
  <c r="K47"/>
  <c r="J47"/>
  <c r="I47"/>
  <c r="H47"/>
  <c r="G47"/>
  <c r="F47"/>
  <c r="E47"/>
  <c r="D47"/>
  <c r="C47"/>
  <c r="B47"/>
  <c r="K46"/>
  <c r="J46"/>
  <c r="I46"/>
  <c r="H46"/>
  <c r="G46"/>
  <c r="F46"/>
  <c r="E46"/>
  <c r="D46"/>
  <c r="C46"/>
  <c r="B46"/>
  <c r="K45"/>
  <c r="J45"/>
  <c r="I45"/>
  <c r="H45"/>
  <c r="G45"/>
  <c r="F45"/>
  <c r="E45"/>
  <c r="D45"/>
  <c r="C45"/>
  <c r="B45"/>
  <c r="K44"/>
  <c r="J44"/>
  <c r="I44"/>
  <c r="H44"/>
  <c r="G44"/>
  <c r="F44"/>
  <c r="E44"/>
  <c r="D44"/>
  <c r="C44"/>
  <c r="B44"/>
  <c r="K43"/>
  <c r="J43"/>
  <c r="I43"/>
  <c r="H43"/>
  <c r="G43"/>
  <c r="F43"/>
  <c r="E43"/>
  <c r="D43"/>
  <c r="C43"/>
  <c r="B43"/>
  <c r="K42"/>
  <c r="J42"/>
  <c r="I42"/>
  <c r="H42"/>
  <c r="G42"/>
  <c r="F42"/>
  <c r="E42"/>
  <c r="D42"/>
  <c r="C42"/>
  <c r="B42"/>
  <c r="K41"/>
  <c r="J41"/>
  <c r="I41"/>
  <c r="H41"/>
  <c r="G41"/>
  <c r="F41"/>
  <c r="E41"/>
  <c r="D41"/>
  <c r="C41"/>
  <c r="B41"/>
  <c r="K40"/>
  <c r="J40"/>
  <c r="I40"/>
  <c r="H40"/>
  <c r="G40"/>
  <c r="F40"/>
  <c r="E40"/>
  <c r="D40"/>
  <c r="C40"/>
  <c r="B40"/>
  <c r="K39"/>
  <c r="J39"/>
  <c r="I39"/>
  <c r="H39"/>
  <c r="G39"/>
  <c r="F39"/>
  <c r="E39"/>
  <c r="D39"/>
  <c r="C39"/>
  <c r="B39"/>
  <c r="K38"/>
  <c r="J38"/>
  <c r="I38"/>
  <c r="H38"/>
  <c r="G38"/>
  <c r="F38"/>
  <c r="E38"/>
  <c r="D38"/>
  <c r="C38"/>
  <c r="B38"/>
  <c r="K37"/>
  <c r="J37"/>
  <c r="I37"/>
  <c r="H37"/>
  <c r="G37"/>
  <c r="F37"/>
  <c r="E37"/>
  <c r="D37"/>
  <c r="C37"/>
  <c r="B37"/>
  <c r="K36"/>
  <c r="J36"/>
  <c r="I36"/>
  <c r="H36"/>
  <c r="G36"/>
  <c r="F36"/>
  <c r="E36"/>
  <c r="D36"/>
  <c r="C36"/>
  <c r="B36"/>
  <c r="K35"/>
  <c r="J35"/>
  <c r="I35"/>
  <c r="H35"/>
  <c r="G35"/>
  <c r="F35"/>
  <c r="E35"/>
  <c r="D35"/>
  <c r="C35"/>
  <c r="B35"/>
  <c r="K34"/>
  <c r="J34"/>
  <c r="I34"/>
  <c r="H34"/>
  <c r="G34"/>
  <c r="F34"/>
  <c r="E34"/>
  <c r="D34"/>
  <c r="C34"/>
  <c r="B34"/>
  <c r="K33"/>
  <c r="J33"/>
  <c r="I33"/>
  <c r="H33"/>
  <c r="G33"/>
  <c r="F33"/>
  <c r="E33"/>
  <c r="D33"/>
  <c r="C33"/>
  <c r="B33"/>
  <c r="K32"/>
  <c r="J32"/>
  <c r="I32"/>
  <c r="H32"/>
  <c r="G32"/>
  <c r="F32"/>
  <c r="E32"/>
  <c r="D32"/>
  <c r="C32"/>
  <c r="B32"/>
  <c r="K31"/>
  <c r="J31"/>
  <c r="I31"/>
  <c r="H31"/>
  <c r="G31"/>
  <c r="F31"/>
  <c r="E31"/>
  <c r="D31"/>
  <c r="C31"/>
  <c r="B31"/>
  <c r="K30"/>
  <c r="J30"/>
  <c r="I30"/>
  <c r="H30"/>
  <c r="G30"/>
  <c r="F30"/>
  <c r="E30"/>
  <c r="D30"/>
  <c r="C30"/>
  <c r="B30"/>
  <c r="K29"/>
  <c r="J29"/>
  <c r="I29"/>
  <c r="H29"/>
  <c r="G29"/>
  <c r="F29"/>
  <c r="E29"/>
  <c r="D29"/>
  <c r="C29"/>
  <c r="B29"/>
  <c r="K28"/>
  <c r="J28"/>
  <c r="I28"/>
  <c r="H28"/>
  <c r="G28"/>
  <c r="F28"/>
  <c r="E28"/>
  <c r="D28"/>
  <c r="C28"/>
  <c r="B28"/>
  <c r="K27"/>
  <c r="J27"/>
  <c r="I27"/>
  <c r="H27"/>
  <c r="G27"/>
  <c r="F27"/>
  <c r="E27"/>
  <c r="D27"/>
  <c r="C27"/>
  <c r="B27"/>
  <c r="K26"/>
  <c r="J26"/>
  <c r="I26"/>
  <c r="H26"/>
  <c r="G26"/>
  <c r="F26"/>
  <c r="E26"/>
  <c r="D26"/>
  <c r="C26"/>
  <c r="B26"/>
  <c r="K25"/>
  <c r="J25"/>
  <c r="I25"/>
  <c r="H25"/>
  <c r="G25"/>
  <c r="F25"/>
  <c r="E25"/>
  <c r="D25"/>
  <c r="C25"/>
  <c r="B25"/>
  <c r="B25" i="27" s="1"/>
  <c r="K24" i="26"/>
  <c r="J24"/>
  <c r="I24"/>
  <c r="H24"/>
  <c r="G24"/>
  <c r="F24"/>
  <c r="E24"/>
  <c r="D24"/>
  <c r="C24"/>
  <c r="B24"/>
  <c r="B24" i="27" s="1"/>
  <c r="K23" i="26"/>
  <c r="J23"/>
  <c r="I23"/>
  <c r="H23"/>
  <c r="G23"/>
  <c r="F23"/>
  <c r="E23"/>
  <c r="D23"/>
  <c r="C23"/>
  <c r="B23"/>
  <c r="B23" i="27" s="1"/>
  <c r="K22" i="26"/>
  <c r="J22"/>
  <c r="I22"/>
  <c r="H22"/>
  <c r="G22"/>
  <c r="F22"/>
  <c r="E22"/>
  <c r="D22"/>
  <c r="C22"/>
  <c r="B22"/>
  <c r="B22" i="27" s="1"/>
  <c r="K21" i="26"/>
  <c r="J21"/>
  <c r="I21"/>
  <c r="H21"/>
  <c r="G21"/>
  <c r="F21"/>
  <c r="E21"/>
  <c r="D21"/>
  <c r="C21"/>
  <c r="B21"/>
  <c r="B21" i="27" s="1"/>
  <c r="K20" i="26"/>
  <c r="J20"/>
  <c r="I20"/>
  <c r="H20"/>
  <c r="G20"/>
  <c r="F20"/>
  <c r="E20"/>
  <c r="D20"/>
  <c r="C20"/>
  <c r="B20"/>
  <c r="B20" i="27" s="1"/>
  <c r="K19" i="26"/>
  <c r="J19"/>
  <c r="I19"/>
  <c r="H19"/>
  <c r="G19"/>
  <c r="F19"/>
  <c r="E19"/>
  <c r="D19"/>
  <c r="C19"/>
  <c r="B19"/>
  <c r="B19" i="27" s="1"/>
  <c r="K18" i="26"/>
  <c r="J18"/>
  <c r="I18"/>
  <c r="H18"/>
  <c r="G18"/>
  <c r="F18"/>
  <c r="E18"/>
  <c r="D18"/>
  <c r="C18"/>
  <c r="B18"/>
  <c r="B18" i="27" s="1"/>
  <c r="K17" i="26"/>
  <c r="J17"/>
  <c r="I17"/>
  <c r="H17"/>
  <c r="G17"/>
  <c r="F17"/>
  <c r="E17"/>
  <c r="D17"/>
  <c r="C17"/>
  <c r="B17"/>
  <c r="B17" i="27" s="1"/>
  <c r="K16" i="26"/>
  <c r="J16"/>
  <c r="I16"/>
  <c r="H16"/>
  <c r="G16"/>
  <c r="F16"/>
  <c r="E16"/>
  <c r="D16"/>
  <c r="C16"/>
  <c r="B16"/>
  <c r="B16" i="27" s="1"/>
  <c r="K15" i="26"/>
  <c r="J15"/>
  <c r="I15"/>
  <c r="H15"/>
  <c r="G15"/>
  <c r="F15"/>
  <c r="E15"/>
  <c r="D15"/>
  <c r="C15"/>
  <c r="B15"/>
  <c r="B15" i="27" s="1"/>
  <c r="K14" i="26"/>
  <c r="J14"/>
  <c r="I14"/>
  <c r="H14"/>
  <c r="G14"/>
  <c r="F14"/>
  <c r="E14"/>
  <c r="D14"/>
  <c r="C14"/>
  <c r="B14"/>
  <c r="B14" i="27" s="1"/>
  <c r="K13" i="26"/>
  <c r="J13"/>
  <c r="I13"/>
  <c r="H13"/>
  <c r="G13"/>
  <c r="F13"/>
  <c r="E13"/>
  <c r="D13"/>
  <c r="C13"/>
  <c r="B13"/>
  <c r="B13" i="27" s="1"/>
  <c r="K12" i="26"/>
  <c r="J12"/>
  <c r="I12"/>
  <c r="H12"/>
  <c r="G12"/>
  <c r="F12"/>
  <c r="E12"/>
  <c r="D12"/>
  <c r="C12"/>
  <c r="B12"/>
  <c r="B12" i="27" s="1"/>
  <c r="K11" i="26"/>
  <c r="J11"/>
  <c r="I11"/>
  <c r="H11"/>
  <c r="G11"/>
  <c r="F11"/>
  <c r="E11"/>
  <c r="D11"/>
  <c r="C11"/>
  <c r="B11"/>
  <c r="B11" i="27" s="1"/>
  <c r="K10" i="26"/>
  <c r="J10"/>
  <c r="I10"/>
  <c r="H10"/>
  <c r="G10"/>
  <c r="F10"/>
  <c r="E10"/>
  <c r="D10"/>
  <c r="C10"/>
  <c r="B10"/>
  <c r="B10" i="27" s="1"/>
  <c r="K9" i="26"/>
  <c r="J9"/>
  <c r="I9"/>
  <c r="H9"/>
  <c r="G9"/>
  <c r="F9"/>
  <c r="E9"/>
  <c r="D9"/>
  <c r="C9"/>
  <c r="B9"/>
  <c r="B9" i="27" s="1"/>
  <c r="K8" i="26"/>
  <c r="J8"/>
  <c r="I8"/>
  <c r="H8"/>
  <c r="G8"/>
  <c r="F8"/>
  <c r="E8"/>
  <c r="D8"/>
  <c r="C8"/>
  <c r="B8"/>
  <c r="B8" i="27" s="1"/>
  <c r="K7" i="26"/>
  <c r="J7"/>
  <c r="I7"/>
  <c r="H7"/>
  <c r="G7"/>
  <c r="F7"/>
  <c r="E7"/>
  <c r="D7"/>
  <c r="C7"/>
  <c r="B7"/>
  <c r="B7" i="27" s="1"/>
  <c r="K6" i="26"/>
  <c r="J6"/>
  <c r="I6"/>
  <c r="H6"/>
  <c r="G6"/>
  <c r="F6"/>
  <c r="E6"/>
  <c r="D6"/>
  <c r="C6"/>
  <c r="B6"/>
  <c r="K3"/>
  <c r="J3"/>
  <c r="I3"/>
  <c r="H3"/>
  <c r="G3"/>
  <c r="F3"/>
  <c r="E3"/>
  <c r="D2"/>
  <c r="C2"/>
  <c r="B2"/>
  <c r="Q35" i="25"/>
  <c r="P35"/>
  <c r="O35"/>
  <c r="N35"/>
  <c r="M35"/>
  <c r="L35"/>
  <c r="K35"/>
  <c r="J35"/>
  <c r="I35"/>
  <c r="H35"/>
  <c r="G35"/>
  <c r="F35"/>
  <c r="E35"/>
  <c r="D35"/>
  <c r="C35"/>
  <c r="B35"/>
  <c r="Q34"/>
  <c r="P34"/>
  <c r="O34"/>
  <c r="N34"/>
  <c r="M34"/>
  <c r="L34"/>
  <c r="K34"/>
  <c r="J34"/>
  <c r="I34"/>
  <c r="H34"/>
  <c r="G34"/>
  <c r="F34"/>
  <c r="E34"/>
  <c r="D34"/>
  <c r="C34"/>
  <c r="B34"/>
  <c r="Q33"/>
  <c r="P33"/>
  <c r="O33"/>
  <c r="N33"/>
  <c r="M33"/>
  <c r="L33"/>
  <c r="K33"/>
  <c r="J33"/>
  <c r="I33"/>
  <c r="H33"/>
  <c r="G33"/>
  <c r="F33"/>
  <c r="E33"/>
  <c r="D33"/>
  <c r="C33"/>
  <c r="B33"/>
  <c r="Q32"/>
  <c r="P32"/>
  <c r="O32"/>
  <c r="N32"/>
  <c r="M32"/>
  <c r="L32"/>
  <c r="K32"/>
  <c r="J32"/>
  <c r="I32"/>
  <c r="H32"/>
  <c r="G32"/>
  <c r="F32"/>
  <c r="E32"/>
  <c r="D32"/>
  <c r="C32"/>
  <c r="B32"/>
  <c r="Q31"/>
  <c r="P31"/>
  <c r="O31"/>
  <c r="N31"/>
  <c r="M31"/>
  <c r="L31"/>
  <c r="K31"/>
  <c r="J31"/>
  <c r="I31"/>
  <c r="H31"/>
  <c r="G31"/>
  <c r="F31"/>
  <c r="E31"/>
  <c r="D31"/>
  <c r="C31"/>
  <c r="B31"/>
  <c r="Q30"/>
  <c r="P30"/>
  <c r="O30"/>
  <c r="N30"/>
  <c r="M30"/>
  <c r="L30"/>
  <c r="K30"/>
  <c r="J30"/>
  <c r="I30"/>
  <c r="H30"/>
  <c r="G30"/>
  <c r="F30"/>
  <c r="E30"/>
  <c r="D30"/>
  <c r="C30"/>
  <c r="B30"/>
  <c r="Q29"/>
  <c r="P29"/>
  <c r="O29"/>
  <c r="N29"/>
  <c r="M29"/>
  <c r="L29"/>
  <c r="K29"/>
  <c r="J29"/>
  <c r="I29"/>
  <c r="H29"/>
  <c r="G29"/>
  <c r="F29"/>
  <c r="E29"/>
  <c r="D29"/>
  <c r="C29"/>
  <c r="B29"/>
  <c r="Q28"/>
  <c r="P28"/>
  <c r="O28"/>
  <c r="N28"/>
  <c r="M28"/>
  <c r="L28"/>
  <c r="K28"/>
  <c r="J28"/>
  <c r="I28"/>
  <c r="H28"/>
  <c r="G28"/>
  <c r="F28"/>
  <c r="E28"/>
  <c r="D28"/>
  <c r="C28"/>
  <c r="B28"/>
  <c r="Q27"/>
  <c r="P27"/>
  <c r="O27"/>
  <c r="N27"/>
  <c r="M27"/>
  <c r="L27"/>
  <c r="K27"/>
  <c r="J27"/>
  <c r="I27"/>
  <c r="H27"/>
  <c r="G27"/>
  <c r="F27"/>
  <c r="E27"/>
  <c r="D27"/>
  <c r="C27"/>
  <c r="B27"/>
  <c r="Q26"/>
  <c r="P26"/>
  <c r="O26"/>
  <c r="N26"/>
  <c r="M26"/>
  <c r="L26"/>
  <c r="K26"/>
  <c r="J26"/>
  <c r="I26"/>
  <c r="H26"/>
  <c r="G26"/>
  <c r="F26"/>
  <c r="E26"/>
  <c r="D26"/>
  <c r="C26"/>
  <c r="B26"/>
  <c r="Q25"/>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B23"/>
  <c r="Q22"/>
  <c r="P22"/>
  <c r="O22"/>
  <c r="N22"/>
  <c r="M22"/>
  <c r="L22"/>
  <c r="K22"/>
  <c r="J22"/>
  <c r="I22"/>
  <c r="H22"/>
  <c r="E22"/>
  <c r="D22"/>
  <c r="C22"/>
  <c r="B22"/>
  <c r="Q21"/>
  <c r="N21"/>
  <c r="J21"/>
  <c r="I21"/>
  <c r="H21"/>
  <c r="G21"/>
  <c r="E21"/>
  <c r="D21"/>
  <c r="C21"/>
  <c r="B21"/>
  <c r="Q20"/>
  <c r="N20"/>
  <c r="J20"/>
  <c r="I20"/>
  <c r="H20"/>
  <c r="G20"/>
  <c r="E20"/>
  <c r="D20"/>
  <c r="C20"/>
  <c r="B20"/>
  <c r="Q19"/>
  <c r="N19"/>
  <c r="J19"/>
  <c r="I19"/>
  <c r="H19"/>
  <c r="G19"/>
  <c r="E19"/>
  <c r="D19"/>
  <c r="C19"/>
  <c r="B19"/>
  <c r="Q18"/>
  <c r="N18"/>
  <c r="J18"/>
  <c r="I18"/>
  <c r="H18"/>
  <c r="G18"/>
  <c r="E18"/>
  <c r="D18"/>
  <c r="C18"/>
  <c r="B18"/>
  <c r="Q17"/>
  <c r="N17"/>
  <c r="J17"/>
  <c r="I17"/>
  <c r="H17"/>
  <c r="G17"/>
  <c r="E17"/>
  <c r="D17"/>
  <c r="C17"/>
  <c r="B17"/>
  <c r="Q16"/>
  <c r="N16"/>
  <c r="J16"/>
  <c r="I16"/>
  <c r="H16"/>
  <c r="G16"/>
  <c r="E16"/>
  <c r="D16"/>
  <c r="C16"/>
  <c r="B16"/>
  <c r="Q15"/>
  <c r="N15"/>
  <c r="J15"/>
  <c r="I15"/>
  <c r="H15"/>
  <c r="G15"/>
  <c r="E15"/>
  <c r="D15"/>
  <c r="C15"/>
  <c r="B15"/>
  <c r="Q14"/>
  <c r="N14"/>
  <c r="J14"/>
  <c r="I14"/>
  <c r="H14"/>
  <c r="G14"/>
  <c r="E14"/>
  <c r="D14"/>
  <c r="C14"/>
  <c r="B14"/>
  <c r="Q13"/>
  <c r="N13"/>
  <c r="J13"/>
  <c r="I13"/>
  <c r="H13"/>
  <c r="G13"/>
  <c r="E13"/>
  <c r="D13"/>
  <c r="C13"/>
  <c r="B13"/>
  <c r="Q12"/>
  <c r="N12"/>
  <c r="J12"/>
  <c r="I12"/>
  <c r="H12"/>
  <c r="G12"/>
  <c r="E12"/>
  <c r="D12"/>
  <c r="C12"/>
  <c r="B12"/>
  <c r="Q11"/>
  <c r="N11"/>
  <c r="J11"/>
  <c r="I11"/>
  <c r="H11"/>
  <c r="G11"/>
  <c r="E11"/>
  <c r="D11"/>
  <c r="C11"/>
  <c r="B11"/>
  <c r="Q10"/>
  <c r="N10"/>
  <c r="J10"/>
  <c r="I10"/>
  <c r="H10"/>
  <c r="G10"/>
  <c r="E10"/>
  <c r="D10"/>
  <c r="C10"/>
  <c r="B10"/>
  <c r="Q9"/>
  <c r="N9"/>
  <c r="J9"/>
  <c r="I9"/>
  <c r="H9"/>
  <c r="G9"/>
  <c r="E9"/>
  <c r="D9"/>
  <c r="C9"/>
  <c r="B9"/>
  <c r="Q8"/>
  <c r="N8"/>
  <c r="J8"/>
  <c r="I8"/>
  <c r="H8"/>
  <c r="G8"/>
  <c r="E8"/>
  <c r="D8"/>
  <c r="C8"/>
  <c r="B8"/>
  <c r="Q7"/>
  <c r="N7"/>
  <c r="J7"/>
  <c r="I7"/>
  <c r="H7"/>
  <c r="G7"/>
  <c r="E7"/>
  <c r="D7"/>
  <c r="C7"/>
  <c r="B7"/>
  <c r="Q6"/>
  <c r="N6"/>
  <c r="J6"/>
  <c r="I6"/>
  <c r="H6"/>
  <c r="G6"/>
  <c r="E6"/>
  <c r="D6"/>
  <c r="C6"/>
  <c r="B6"/>
  <c r="M4"/>
  <c r="L4"/>
  <c r="K4"/>
  <c r="J4"/>
  <c r="Q3"/>
  <c r="P3"/>
  <c r="O3"/>
  <c r="N3"/>
  <c r="I3"/>
  <c r="H3"/>
  <c r="G3"/>
  <c r="F3"/>
  <c r="E3"/>
  <c r="D3"/>
  <c r="C2"/>
  <c r="B2"/>
  <c r="W95" i="24"/>
  <c r="W107" s="1"/>
  <c r="W119" s="1"/>
  <c r="W131" s="1"/>
  <c r="W143" s="1"/>
  <c r="W155" s="1"/>
  <c r="W167" s="1"/>
  <c r="W179" s="1"/>
  <c r="W94"/>
  <c r="W106" s="1"/>
  <c r="W118" s="1"/>
  <c r="W130" s="1"/>
  <c r="W142" s="1"/>
  <c r="W154" s="1"/>
  <c r="W166" s="1"/>
  <c r="W178" s="1"/>
  <c r="W93"/>
  <c r="W105" s="1"/>
  <c r="W117" s="1"/>
  <c r="W129" s="1"/>
  <c r="W141" s="1"/>
  <c r="W153" s="1"/>
  <c r="W165" s="1"/>
  <c r="W177" s="1"/>
  <c r="A80"/>
  <c r="A79"/>
  <c r="A78"/>
  <c r="A77"/>
  <c r="A76"/>
  <c r="A75"/>
  <c r="A74"/>
  <c r="A73"/>
  <c r="A72"/>
  <c r="A71"/>
  <c r="A70"/>
  <c r="W45"/>
  <c r="W57" s="1"/>
  <c r="W69" s="1"/>
  <c r="W44"/>
  <c r="W56" s="1"/>
  <c r="W68" s="1"/>
  <c r="W80" s="1"/>
  <c r="W92" s="1"/>
  <c r="W104" s="1"/>
  <c r="W116" s="1"/>
  <c r="W128" s="1"/>
  <c r="W140" s="1"/>
  <c r="W152" s="1"/>
  <c r="W164" s="1"/>
  <c r="W176" s="1"/>
  <c r="W188" s="1"/>
  <c r="W43"/>
  <c r="W55" s="1"/>
  <c r="W67" s="1"/>
  <c r="W79" s="1"/>
  <c r="W91" s="1"/>
  <c r="W103" s="1"/>
  <c r="W115" s="1"/>
  <c r="W127" s="1"/>
  <c r="W139" s="1"/>
  <c r="W151" s="1"/>
  <c r="W163" s="1"/>
  <c r="W175" s="1"/>
  <c r="W187" s="1"/>
  <c r="W42"/>
  <c r="W54" s="1"/>
  <c r="W66" s="1"/>
  <c r="W78" s="1"/>
  <c r="W90" s="1"/>
  <c r="W102" s="1"/>
  <c r="W114" s="1"/>
  <c r="W126" s="1"/>
  <c r="W138" s="1"/>
  <c r="W150" s="1"/>
  <c r="W162" s="1"/>
  <c r="W174" s="1"/>
  <c r="W186" s="1"/>
  <c r="W41"/>
  <c r="W53" s="1"/>
  <c r="W65" s="1"/>
  <c r="W77" s="1"/>
  <c r="W89" s="1"/>
  <c r="W101" s="1"/>
  <c r="W113" s="1"/>
  <c r="W125" s="1"/>
  <c r="W137" s="1"/>
  <c r="W149" s="1"/>
  <c r="W161" s="1"/>
  <c r="W173" s="1"/>
  <c r="W185" s="1"/>
  <c r="W40"/>
  <c r="W52" s="1"/>
  <c r="W64" s="1"/>
  <c r="W76" s="1"/>
  <c r="W88" s="1"/>
  <c r="W100" s="1"/>
  <c r="W112" s="1"/>
  <c r="W124" s="1"/>
  <c r="W136" s="1"/>
  <c r="W148" s="1"/>
  <c r="W160" s="1"/>
  <c r="W172" s="1"/>
  <c r="W184" s="1"/>
  <c r="W39"/>
  <c r="W51" s="1"/>
  <c r="W63" s="1"/>
  <c r="W75" s="1"/>
  <c r="W87" s="1"/>
  <c r="W99" s="1"/>
  <c r="W111" s="1"/>
  <c r="W123" s="1"/>
  <c r="W135" s="1"/>
  <c r="W147" s="1"/>
  <c r="W159" s="1"/>
  <c r="W171" s="1"/>
  <c r="W183" s="1"/>
  <c r="W38"/>
  <c r="W50" s="1"/>
  <c r="W62" s="1"/>
  <c r="W74" s="1"/>
  <c r="W86" s="1"/>
  <c r="W98" s="1"/>
  <c r="W110" s="1"/>
  <c r="W122" s="1"/>
  <c r="W134" s="1"/>
  <c r="W146" s="1"/>
  <c r="W158" s="1"/>
  <c r="W170" s="1"/>
  <c r="W182" s="1"/>
  <c r="W37"/>
  <c r="W49" s="1"/>
  <c r="W61" s="1"/>
  <c r="W73" s="1"/>
  <c r="W85" s="1"/>
  <c r="W97" s="1"/>
  <c r="W109" s="1"/>
  <c r="W121" s="1"/>
  <c r="W133" s="1"/>
  <c r="W145" s="1"/>
  <c r="W157" s="1"/>
  <c r="W169" s="1"/>
  <c r="W181" s="1"/>
  <c r="W36"/>
  <c r="W48" s="1"/>
  <c r="W60" s="1"/>
  <c r="W72" s="1"/>
  <c r="W84" s="1"/>
  <c r="W96" s="1"/>
  <c r="W108" s="1"/>
  <c r="W120" s="1"/>
  <c r="W132" s="1"/>
  <c r="W144" s="1"/>
  <c r="W156" s="1"/>
  <c r="W168" s="1"/>
  <c r="W180" s="1"/>
  <c r="W35"/>
  <c r="W47" s="1"/>
  <c r="W59" s="1"/>
  <c r="W71" s="1"/>
  <c r="W34"/>
  <c r="T22"/>
  <c r="A21"/>
  <c r="A69" s="1"/>
  <c r="M4"/>
  <c r="L4"/>
  <c r="K4"/>
  <c r="J4"/>
  <c r="Q3"/>
  <c r="P3"/>
  <c r="O3"/>
  <c r="N3"/>
  <c r="I3"/>
  <c r="H3"/>
  <c r="G3"/>
  <c r="F3"/>
  <c r="E3"/>
  <c r="D3"/>
  <c r="C2"/>
  <c r="B2"/>
  <c r="I53" i="293" l="1"/>
  <c r="D71" i="40"/>
  <c r="M52" i="26"/>
  <c r="M5" i="102"/>
  <c r="M6"/>
  <c r="M7"/>
  <c r="M8"/>
  <c r="M9"/>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O6" i="363"/>
  <c r="Q6"/>
  <c r="O7"/>
  <c r="Q7"/>
  <c r="O8"/>
  <c r="Q8"/>
  <c r="O9"/>
  <c r="Q9"/>
  <c r="O10"/>
  <c r="Q10"/>
  <c r="O11"/>
  <c r="Q11"/>
  <c r="O12"/>
  <c r="Q12"/>
  <c r="O13"/>
  <c r="Q13"/>
  <c r="O14"/>
  <c r="Q14"/>
  <c r="O15"/>
  <c r="Q15"/>
  <c r="O16"/>
  <c r="Q16"/>
  <c r="O17"/>
  <c r="Q17"/>
  <c r="O18"/>
  <c r="Q18"/>
  <c r="O19"/>
  <c r="Q19"/>
  <c r="O20"/>
  <c r="Q20"/>
  <c r="O21"/>
  <c r="Q21"/>
  <c r="O22"/>
  <c r="Q22"/>
  <c r="O23"/>
  <c r="Q23"/>
  <c r="O24"/>
  <c r="Q24"/>
  <c r="O25"/>
  <c r="Q25"/>
  <c r="O26"/>
  <c r="Q26"/>
  <c r="O27"/>
  <c r="Q27"/>
  <c r="O28"/>
  <c r="Q28"/>
  <c r="O29"/>
  <c r="Q29"/>
  <c r="O30"/>
  <c r="Q30"/>
  <c r="O31"/>
  <c r="Q31"/>
  <c r="O32"/>
  <c r="Q32"/>
  <c r="O33"/>
  <c r="Q33"/>
  <c r="O34"/>
  <c r="Q34"/>
  <c r="O35"/>
  <c r="Q35"/>
  <c r="O36"/>
  <c r="Q36"/>
  <c r="O37"/>
  <c r="Q37"/>
  <c r="O38"/>
  <c r="Q38"/>
  <c r="O39"/>
  <c r="Q39"/>
  <c r="O40"/>
  <c r="Q40"/>
  <c r="O41"/>
  <c r="Q41"/>
  <c r="O42"/>
  <c r="Q42"/>
  <c r="O43"/>
  <c r="Q43"/>
  <c r="O44"/>
  <c r="Q44"/>
  <c r="O45"/>
  <c r="Q45"/>
  <c r="O46"/>
  <c r="Q46"/>
  <c r="O47"/>
  <c r="Q47"/>
  <c r="O48"/>
  <c r="Q48"/>
  <c r="O49"/>
  <c r="Q49"/>
  <c r="O50"/>
  <c r="Q50"/>
  <c r="O51"/>
  <c r="Q51"/>
  <c r="R6"/>
  <c r="T6"/>
  <c r="R7"/>
  <c r="T7"/>
  <c r="R8"/>
  <c r="T8"/>
  <c r="R9"/>
  <c r="T9"/>
  <c r="R10"/>
  <c r="T10"/>
  <c r="R11"/>
  <c r="T11"/>
  <c r="R12"/>
  <c r="T12"/>
  <c r="R13"/>
  <c r="T13"/>
  <c r="R14"/>
  <c r="T14"/>
  <c r="R15"/>
  <c r="T15"/>
  <c r="R16"/>
  <c r="T16"/>
  <c r="R17"/>
  <c r="T17"/>
  <c r="R18"/>
  <c r="T18"/>
  <c r="R19"/>
  <c r="T19"/>
  <c r="R20"/>
  <c r="T20"/>
  <c r="R21"/>
  <c r="T21"/>
  <c r="R22"/>
  <c r="T22"/>
  <c r="R23"/>
  <c r="T23"/>
  <c r="R24"/>
  <c r="T24"/>
  <c r="R25"/>
  <c r="T25"/>
  <c r="R26"/>
  <c r="T26"/>
  <c r="R27"/>
  <c r="T27"/>
  <c r="R28"/>
  <c r="T28"/>
  <c r="R29"/>
  <c r="T29"/>
  <c r="R30"/>
  <c r="T30"/>
  <c r="R31"/>
  <c r="T31"/>
  <c r="R32"/>
  <c r="T32"/>
  <c r="R33"/>
  <c r="T33"/>
  <c r="R34"/>
  <c r="T34"/>
  <c r="R35"/>
  <c r="T35"/>
  <c r="R36"/>
  <c r="T36"/>
  <c r="R37"/>
  <c r="T37"/>
  <c r="R38"/>
  <c r="T38"/>
  <c r="R39"/>
  <c r="T39"/>
  <c r="R40"/>
  <c r="T40"/>
  <c r="R41"/>
  <c r="T41"/>
  <c r="R42"/>
  <c r="T42"/>
  <c r="R43"/>
  <c r="T43"/>
  <c r="R44"/>
  <c r="T44"/>
  <c r="R45"/>
  <c r="T45"/>
  <c r="R46"/>
  <c r="T46"/>
  <c r="R47"/>
  <c r="T47"/>
  <c r="R48"/>
  <c r="T48"/>
  <c r="R49"/>
  <c r="T49"/>
  <c r="R50"/>
  <c r="T50"/>
  <c r="F47"/>
  <c r="AG47"/>
  <c r="L47" i="364" s="1"/>
  <c r="F49" i="363"/>
  <c r="AG49"/>
  <c r="L49" i="364" s="1"/>
  <c r="F51" i="363"/>
  <c r="AG51"/>
  <c r="L51" i="364" s="1"/>
  <c r="G47" i="363"/>
  <c r="AH47"/>
  <c r="M47" i="364" s="1"/>
  <c r="G49" i="363"/>
  <c r="AH49"/>
  <c r="M49" i="364" s="1"/>
  <c r="G51" i="363"/>
  <c r="AH51"/>
  <c r="M51" i="364" s="1"/>
  <c r="V36" i="363"/>
  <c r="AF35"/>
  <c r="K35" i="364" s="1"/>
  <c r="A35"/>
  <c r="F5" i="363"/>
  <c r="AG5"/>
  <c r="L5" i="364" s="1"/>
  <c r="G5" i="363"/>
  <c r="AH5"/>
  <c r="M5" i="364" s="1"/>
  <c r="I51"/>
  <c r="J6" i="363"/>
  <c r="B6"/>
  <c r="J7"/>
  <c r="B7"/>
  <c r="J8"/>
  <c r="B8"/>
  <c r="J9"/>
  <c r="B9"/>
  <c r="J10"/>
  <c r="B10"/>
  <c r="J11"/>
  <c r="B11"/>
  <c r="J12"/>
  <c r="B12"/>
  <c r="J13"/>
  <c r="B13"/>
  <c r="J14"/>
  <c r="B14"/>
  <c r="J15"/>
  <c r="B15"/>
  <c r="J16"/>
  <c r="B16"/>
  <c r="J17"/>
  <c r="B17"/>
  <c r="J18"/>
  <c r="B18"/>
  <c r="J19"/>
  <c r="B19"/>
  <c r="J20"/>
  <c r="B20"/>
  <c r="J21"/>
  <c r="B21"/>
  <c r="J22"/>
  <c r="B22"/>
  <c r="J23"/>
  <c r="B23"/>
  <c r="J24"/>
  <c r="B24"/>
  <c r="J25"/>
  <c r="B25"/>
  <c r="J26"/>
  <c r="B26"/>
  <c r="J27"/>
  <c r="B27"/>
  <c r="J28"/>
  <c r="B28"/>
  <c r="J29"/>
  <c r="B29"/>
  <c r="J30"/>
  <c r="B30"/>
  <c r="J31"/>
  <c r="B31"/>
  <c r="J32"/>
  <c r="B32"/>
  <c r="J33"/>
  <c r="B33"/>
  <c r="J34"/>
  <c r="B34"/>
  <c r="J35"/>
  <c r="B35"/>
  <c r="J36"/>
  <c r="B36"/>
  <c r="J37"/>
  <c r="B37"/>
  <c r="J38"/>
  <c r="B38"/>
  <c r="J39"/>
  <c r="B39"/>
  <c r="J40"/>
  <c r="B40"/>
  <c r="J41"/>
  <c r="B41"/>
  <c r="J42"/>
  <c r="B42"/>
  <c r="J43"/>
  <c r="B43"/>
  <c r="J44"/>
  <c r="B44"/>
  <c r="J45"/>
  <c r="B45"/>
  <c r="J46"/>
  <c r="B46"/>
  <c r="J47"/>
  <c r="B47"/>
  <c r="J48"/>
  <c r="B48"/>
  <c r="J49"/>
  <c r="B49"/>
  <c r="J50"/>
  <c r="B50"/>
  <c r="J51"/>
  <c r="B51"/>
  <c r="K6"/>
  <c r="L6" s="1"/>
  <c r="C6"/>
  <c r="K7"/>
  <c r="L7" s="1"/>
  <c r="C7"/>
  <c r="K8"/>
  <c r="L8" s="1"/>
  <c r="C8"/>
  <c r="K9"/>
  <c r="L9" s="1"/>
  <c r="C9"/>
  <c r="K10"/>
  <c r="L10" s="1"/>
  <c r="C10"/>
  <c r="K11"/>
  <c r="L11" s="1"/>
  <c r="C11"/>
  <c r="K12"/>
  <c r="L12" s="1"/>
  <c r="C12"/>
  <c r="K13"/>
  <c r="L13" s="1"/>
  <c r="C13"/>
  <c r="K14"/>
  <c r="L14" s="1"/>
  <c r="C14"/>
  <c r="K15"/>
  <c r="L15" s="1"/>
  <c r="C15"/>
  <c r="K16"/>
  <c r="L16" s="1"/>
  <c r="C16"/>
  <c r="K17"/>
  <c r="L17" s="1"/>
  <c r="C17"/>
  <c r="K18"/>
  <c r="L18" s="1"/>
  <c r="C18"/>
  <c r="K19"/>
  <c r="L19" s="1"/>
  <c r="C19"/>
  <c r="K20"/>
  <c r="L20" s="1"/>
  <c r="C20"/>
  <c r="K21"/>
  <c r="L21" s="1"/>
  <c r="C21"/>
  <c r="K22"/>
  <c r="L22" s="1"/>
  <c r="C22"/>
  <c r="K23"/>
  <c r="L23" s="1"/>
  <c r="C23"/>
  <c r="K24"/>
  <c r="L24" s="1"/>
  <c r="C24"/>
  <c r="K25"/>
  <c r="L25" s="1"/>
  <c r="C25"/>
  <c r="K26"/>
  <c r="L26" s="1"/>
  <c r="C26"/>
  <c r="K27"/>
  <c r="L27" s="1"/>
  <c r="C27"/>
  <c r="K28"/>
  <c r="L28" s="1"/>
  <c r="C28"/>
  <c r="K29"/>
  <c r="L29" s="1"/>
  <c r="C29"/>
  <c r="K30"/>
  <c r="L30" s="1"/>
  <c r="C30"/>
  <c r="K31"/>
  <c r="L31" s="1"/>
  <c r="C31"/>
  <c r="K32"/>
  <c r="L32" s="1"/>
  <c r="C32"/>
  <c r="K33"/>
  <c r="L33" s="1"/>
  <c r="C33"/>
  <c r="C34"/>
  <c r="K34"/>
  <c r="K35"/>
  <c r="L35" s="1"/>
  <c r="C35"/>
  <c r="C36"/>
  <c r="K36"/>
  <c r="K37"/>
  <c r="L37" s="1"/>
  <c r="C37"/>
  <c r="C38"/>
  <c r="K38"/>
  <c r="K39"/>
  <c r="L39" s="1"/>
  <c r="C39"/>
  <c r="C40"/>
  <c r="K40"/>
  <c r="K41"/>
  <c r="L41" s="1"/>
  <c r="C41"/>
  <c r="K42"/>
  <c r="L42" s="1"/>
  <c r="C42"/>
  <c r="K43"/>
  <c r="L43" s="1"/>
  <c r="C43"/>
  <c r="K44"/>
  <c r="L44" s="1"/>
  <c r="C44"/>
  <c r="C45"/>
  <c r="K45"/>
  <c r="K46"/>
  <c r="L46" s="1"/>
  <c r="C46"/>
  <c r="C47"/>
  <c r="K47"/>
  <c r="K48"/>
  <c r="L48" s="1"/>
  <c r="C48"/>
  <c r="C49"/>
  <c r="K49"/>
  <c r="K50"/>
  <c r="L50" s="1"/>
  <c r="C50"/>
  <c r="C51"/>
  <c r="K51"/>
  <c r="K52" i="106"/>
  <c r="S51" i="363"/>
  <c r="F6"/>
  <c r="F8"/>
  <c r="F10"/>
  <c r="F12"/>
  <c r="F14"/>
  <c r="F16"/>
  <c r="F18"/>
  <c r="F20"/>
  <c r="F22"/>
  <c r="F24"/>
  <c r="F26"/>
  <c r="F28"/>
  <c r="F30"/>
  <c r="F32"/>
  <c r="F34"/>
  <c r="F36"/>
  <c r="F38"/>
  <c r="F40"/>
  <c r="F42"/>
  <c r="F44"/>
  <c r="F46"/>
  <c r="F48"/>
  <c r="F50"/>
  <c r="O5"/>
  <c r="Q5"/>
  <c r="P6"/>
  <c r="P7"/>
  <c r="P8"/>
  <c r="P9"/>
  <c r="P10"/>
  <c r="P11"/>
  <c r="P12"/>
  <c r="P13"/>
  <c r="P14"/>
  <c r="P15"/>
  <c r="P16"/>
  <c r="P17"/>
  <c r="P18"/>
  <c r="P19"/>
  <c r="P20"/>
  <c r="P21"/>
  <c r="P22"/>
  <c r="P23"/>
  <c r="P24"/>
  <c r="P25"/>
  <c r="P26"/>
  <c r="P27"/>
  <c r="P28"/>
  <c r="P29"/>
  <c r="P30"/>
  <c r="P31"/>
  <c r="P32"/>
  <c r="P33"/>
  <c r="P34"/>
  <c r="P35"/>
  <c r="P36"/>
  <c r="P37"/>
  <c r="P38"/>
  <c r="P39"/>
  <c r="P40"/>
  <c r="P41"/>
  <c r="P42"/>
  <c r="P43"/>
  <c r="P44"/>
  <c r="P45"/>
  <c r="P46"/>
  <c r="P47"/>
  <c r="P48"/>
  <c r="P49"/>
  <c r="P50"/>
  <c r="P51"/>
  <c r="G6"/>
  <c r="G8"/>
  <c r="G10"/>
  <c r="G12"/>
  <c r="G14"/>
  <c r="G16"/>
  <c r="G18"/>
  <c r="G20"/>
  <c r="G22"/>
  <c r="G24"/>
  <c r="G26"/>
  <c r="G28"/>
  <c r="G30"/>
  <c r="G32"/>
  <c r="G34"/>
  <c r="G36"/>
  <c r="G38"/>
  <c r="G40"/>
  <c r="G42"/>
  <c r="G44"/>
  <c r="G46"/>
  <c r="G48"/>
  <c r="G50"/>
  <c r="R5"/>
  <c r="T5"/>
  <c r="S6"/>
  <c r="S7"/>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F7"/>
  <c r="F9"/>
  <c r="F11"/>
  <c r="F13"/>
  <c r="F15"/>
  <c r="F17"/>
  <c r="F19"/>
  <c r="F21"/>
  <c r="F23"/>
  <c r="I103" i="100"/>
  <c r="F25" i="363"/>
  <c r="F27"/>
  <c r="F29"/>
  <c r="F31"/>
  <c r="I104" i="100"/>
  <c r="F33" i="363"/>
  <c r="F35"/>
  <c r="F37"/>
  <c r="F39"/>
  <c r="I105" i="100"/>
  <c r="F41" i="363"/>
  <c r="F43"/>
  <c r="F45"/>
  <c r="B5"/>
  <c r="J5"/>
  <c r="E6"/>
  <c r="I6" s="1"/>
  <c r="N6" s="1"/>
  <c r="G7"/>
  <c r="G9"/>
  <c r="G11"/>
  <c r="G13"/>
  <c r="G15"/>
  <c r="G17"/>
  <c r="G19"/>
  <c r="G21"/>
  <c r="G23"/>
  <c r="J103" i="100"/>
  <c r="G25" i="363"/>
  <c r="G27"/>
  <c r="G29"/>
  <c r="G31"/>
  <c r="J104" i="100"/>
  <c r="G33" i="363"/>
  <c r="G35"/>
  <c r="G37"/>
  <c r="G39"/>
  <c r="J105" i="100"/>
  <c r="G41" i="363"/>
  <c r="G43"/>
  <c r="G45"/>
  <c r="C5"/>
  <c r="K5"/>
  <c r="J52" i="106"/>
  <c r="R51" i="363"/>
  <c r="L52" i="106"/>
  <c r="T51" i="363"/>
  <c r="P5"/>
  <c r="S5"/>
  <c r="E26" i="108"/>
  <c r="E7"/>
  <c r="E4"/>
  <c r="O4"/>
  <c r="E6"/>
  <c r="O6"/>
  <c r="E8"/>
  <c r="O8"/>
  <c r="E10"/>
  <c r="O10"/>
  <c r="E12"/>
  <c r="O12"/>
  <c r="E14"/>
  <c r="O14"/>
  <c r="E16"/>
  <c r="O16"/>
  <c r="D27"/>
  <c r="E18"/>
  <c r="O18"/>
  <c r="E20"/>
  <c r="O20"/>
  <c r="E22"/>
  <c r="O22"/>
  <c r="E23"/>
  <c r="O23"/>
  <c r="E25"/>
  <c r="E5"/>
  <c r="O5"/>
  <c r="E9"/>
  <c r="O9"/>
  <c r="E11"/>
  <c r="O11"/>
  <c r="E13"/>
  <c r="O13"/>
  <c r="E15"/>
  <c r="O15"/>
  <c r="E17"/>
  <c r="O17"/>
  <c r="E19"/>
  <c r="O19"/>
  <c r="E21"/>
  <c r="O21"/>
  <c r="E24"/>
  <c r="E3" i="154"/>
  <c r="G3"/>
  <c r="I3"/>
  <c r="K3"/>
  <c r="C4"/>
  <c r="E5"/>
  <c r="G5"/>
  <c r="I5"/>
  <c r="K5"/>
  <c r="C6"/>
  <c r="E7"/>
  <c r="G7"/>
  <c r="I7"/>
  <c r="K7"/>
  <c r="C8"/>
  <c r="E9"/>
  <c r="G9"/>
  <c r="I9"/>
  <c r="K9"/>
  <c r="C10"/>
  <c r="E11"/>
  <c r="G11"/>
  <c r="I11"/>
  <c r="K11"/>
  <c r="C12"/>
  <c r="E13"/>
  <c r="G13"/>
  <c r="I13"/>
  <c r="K13"/>
  <c r="C14"/>
  <c r="E15"/>
  <c r="G15"/>
  <c r="I15"/>
  <c r="K15"/>
  <c r="C3" i="155"/>
  <c r="E4"/>
  <c r="G4"/>
  <c r="I4"/>
  <c r="K4"/>
  <c r="C5"/>
  <c r="E6"/>
  <c r="G6"/>
  <c r="I6"/>
  <c r="K6"/>
  <c r="C7"/>
  <c r="E8"/>
  <c r="G8"/>
  <c r="I8"/>
  <c r="K8"/>
  <c r="C9"/>
  <c r="E10"/>
  <c r="G10"/>
  <c r="I10"/>
  <c r="K10"/>
  <c r="C11"/>
  <c r="E12"/>
  <c r="G12"/>
  <c r="I12"/>
  <c r="K12"/>
  <c r="C13"/>
  <c r="E14"/>
  <c r="G14"/>
  <c r="I14"/>
  <c r="K14"/>
  <c r="C15"/>
  <c r="K15"/>
  <c r="C3" i="156"/>
  <c r="E4"/>
  <c r="G4"/>
  <c r="I4"/>
  <c r="K4"/>
  <c r="C5"/>
  <c r="E6"/>
  <c r="G6"/>
  <c r="I6"/>
  <c r="K6"/>
  <c r="C7"/>
  <c r="E8"/>
  <c r="G8"/>
  <c r="I8"/>
  <c r="K8"/>
  <c r="C9"/>
  <c r="E10"/>
  <c r="G10"/>
  <c r="I10"/>
  <c r="K10"/>
  <c r="C11"/>
  <c r="E12"/>
  <c r="G12"/>
  <c r="I12"/>
  <c r="K12"/>
  <c r="C13"/>
  <c r="E14"/>
  <c r="G14"/>
  <c r="I14"/>
  <c r="K14"/>
  <c r="C15"/>
  <c r="E3" i="157"/>
  <c r="G3"/>
  <c r="I3"/>
  <c r="K3"/>
  <c r="C4"/>
  <c r="E5"/>
  <c r="G5"/>
  <c r="I5"/>
  <c r="K5"/>
  <c r="C6"/>
  <c r="E7"/>
  <c r="G7"/>
  <c r="I7"/>
  <c r="K7"/>
  <c r="C8"/>
  <c r="E9"/>
  <c r="G9"/>
  <c r="I9"/>
  <c r="K9"/>
  <c r="C10"/>
  <c r="E11"/>
  <c r="G11"/>
  <c r="I11"/>
  <c r="K11"/>
  <c r="C12"/>
  <c r="E13"/>
  <c r="G13"/>
  <c r="I13"/>
  <c r="K13"/>
  <c r="C14"/>
  <c r="E15"/>
  <c r="G15"/>
  <c r="I15"/>
  <c r="K15"/>
  <c r="C3" i="158"/>
  <c r="E4"/>
  <c r="G4"/>
  <c r="I4"/>
  <c r="K4"/>
  <c r="C5"/>
  <c r="E6"/>
  <c r="G6"/>
  <c r="I6"/>
  <c r="K6"/>
  <c r="C7"/>
  <c r="E8"/>
  <c r="G8"/>
  <c r="I8"/>
  <c r="K8"/>
  <c r="C9"/>
  <c r="E10"/>
  <c r="G10"/>
  <c r="I10"/>
  <c r="K10"/>
  <c r="C11"/>
  <c r="E12"/>
  <c r="G12"/>
  <c r="I12"/>
  <c r="K12"/>
  <c r="C13"/>
  <c r="E14"/>
  <c r="G14"/>
  <c r="I14"/>
  <c r="K14"/>
  <c r="C15"/>
  <c r="E3" i="159"/>
  <c r="G3"/>
  <c r="I3"/>
  <c r="K3"/>
  <c r="C4"/>
  <c r="E5"/>
  <c r="G5"/>
  <c r="I5"/>
  <c r="K5"/>
  <c r="C6"/>
  <c r="E7"/>
  <c r="G7"/>
  <c r="I7"/>
  <c r="K7"/>
  <c r="C8"/>
  <c r="E9"/>
  <c r="G9"/>
  <c r="I9"/>
  <c r="K9"/>
  <c r="C10"/>
  <c r="E11"/>
  <c r="G11"/>
  <c r="I11"/>
  <c r="K11"/>
  <c r="C12"/>
  <c r="E13"/>
  <c r="G13"/>
  <c r="I13"/>
  <c r="K13"/>
  <c r="C14"/>
  <c r="E15"/>
  <c r="G15"/>
  <c r="I15"/>
  <c r="F3" i="160"/>
  <c r="H3"/>
  <c r="J3"/>
  <c r="B4"/>
  <c r="F5"/>
  <c r="H5"/>
  <c r="J5"/>
  <c r="B6"/>
  <c r="F7"/>
  <c r="H7"/>
  <c r="J7"/>
  <c r="B8"/>
  <c r="F9"/>
  <c r="H9"/>
  <c r="J9"/>
  <c r="B10"/>
  <c r="F11"/>
  <c r="H11"/>
  <c r="J11"/>
  <c r="B12"/>
  <c r="F13"/>
  <c r="H13"/>
  <c r="J13"/>
  <c r="B14"/>
  <c r="F15"/>
  <c r="H15"/>
  <c r="J15"/>
  <c r="A6" i="105"/>
  <c r="M116" i="104"/>
  <c r="M115"/>
  <c r="M117"/>
  <c r="R115"/>
  <c r="F70" i="40"/>
  <c r="H70"/>
  <c r="J70"/>
  <c r="F71"/>
  <c r="H71"/>
  <c r="J71"/>
  <c r="K42" i="43"/>
  <c r="K70" i="40"/>
  <c r="E70"/>
  <c r="G70"/>
  <c r="I70"/>
  <c r="E71"/>
  <c r="G71"/>
  <c r="I71"/>
  <c r="K71"/>
  <c r="G19" i="264"/>
  <c r="I19"/>
  <c r="G20"/>
  <c r="I20"/>
  <c r="G21"/>
  <c r="I21"/>
  <c r="G22"/>
  <c r="G34" s="1"/>
  <c r="I22"/>
  <c r="G23"/>
  <c r="I23"/>
  <c r="G24"/>
  <c r="I24"/>
  <c r="G25"/>
  <c r="I25"/>
  <c r="G26"/>
  <c r="I26"/>
  <c r="G27"/>
  <c r="B53" i="265" s="1"/>
  <c r="I27" i="264"/>
  <c r="B70" i="265" s="1"/>
  <c r="G28" i="264"/>
  <c r="I28"/>
  <c r="G29"/>
  <c r="G44" s="1"/>
  <c r="I29"/>
  <c r="I44" s="1"/>
  <c r="G30"/>
  <c r="I30"/>
  <c r="G31"/>
  <c r="I31"/>
  <c r="G92" i="100"/>
  <c r="G91"/>
  <c r="M3" i="61"/>
  <c r="K3"/>
  <c r="I3"/>
  <c r="G3"/>
  <c r="E3"/>
  <c r="L3"/>
  <c r="J3"/>
  <c r="H3"/>
  <c r="F3"/>
  <c r="E4"/>
  <c r="G4"/>
  <c r="I4"/>
  <c r="K4"/>
  <c r="M4"/>
  <c r="F4"/>
  <c r="H4"/>
  <c r="J4"/>
  <c r="L4"/>
  <c r="E14"/>
  <c r="G14"/>
  <c r="I14"/>
  <c r="K14"/>
  <c r="M14"/>
  <c r="F14"/>
  <c r="H14"/>
  <c r="J14"/>
  <c r="L14"/>
  <c r="E16"/>
  <c r="G16"/>
  <c r="I16"/>
  <c r="K16"/>
  <c r="M16"/>
  <c r="F16"/>
  <c r="H16"/>
  <c r="J16"/>
  <c r="L16"/>
  <c r="E22"/>
  <c r="G22"/>
  <c r="I22"/>
  <c r="K22"/>
  <c r="M22"/>
  <c r="F22"/>
  <c r="H22"/>
  <c r="J22"/>
  <c r="L22"/>
  <c r="E24"/>
  <c r="G24"/>
  <c r="I24"/>
  <c r="K24"/>
  <c r="M24"/>
  <c r="F24"/>
  <c r="H24"/>
  <c r="J24"/>
  <c r="L24"/>
  <c r="E26"/>
  <c r="G26"/>
  <c r="I26"/>
  <c r="K26"/>
  <c r="M26"/>
  <c r="F26"/>
  <c r="H26"/>
  <c r="J26"/>
  <c r="L26"/>
  <c r="E38"/>
  <c r="G38"/>
  <c r="I38"/>
  <c r="K38"/>
  <c r="M38"/>
  <c r="F38"/>
  <c r="H38"/>
  <c r="J38"/>
  <c r="L38"/>
  <c r="E40"/>
  <c r="G40"/>
  <c r="I40"/>
  <c r="K40"/>
  <c r="M40"/>
  <c r="F40"/>
  <c r="H40"/>
  <c r="J40"/>
  <c r="L40"/>
  <c r="E42"/>
  <c r="G42"/>
  <c r="I42"/>
  <c r="K42"/>
  <c r="M42"/>
  <c r="F42"/>
  <c r="H42"/>
  <c r="J42"/>
  <c r="L42"/>
  <c r="E44"/>
  <c r="G44"/>
  <c r="I44"/>
  <c r="K44"/>
  <c r="M44"/>
  <c r="F44"/>
  <c r="H44"/>
  <c r="J44"/>
  <c r="L44"/>
  <c r="E11" i="62"/>
  <c r="G11"/>
  <c r="I11"/>
  <c r="K11"/>
  <c r="M11"/>
  <c r="F11"/>
  <c r="H11"/>
  <c r="J11"/>
  <c r="L11"/>
  <c r="E19"/>
  <c r="G19"/>
  <c r="I19"/>
  <c r="K19"/>
  <c r="M19"/>
  <c r="F19"/>
  <c r="H19"/>
  <c r="J19"/>
  <c r="L19"/>
  <c r="E27"/>
  <c r="G27"/>
  <c r="I27"/>
  <c r="K27"/>
  <c r="M27"/>
  <c r="F27"/>
  <c r="H27"/>
  <c r="J27"/>
  <c r="L27"/>
  <c r="E31"/>
  <c r="G31"/>
  <c r="I31"/>
  <c r="K31"/>
  <c r="M31"/>
  <c r="F31"/>
  <c r="H31"/>
  <c r="J31"/>
  <c r="L31"/>
  <c r="E35"/>
  <c r="G35"/>
  <c r="I35"/>
  <c r="K35"/>
  <c r="M35"/>
  <c r="F35"/>
  <c r="H35"/>
  <c r="J35"/>
  <c r="L35"/>
  <c r="E37"/>
  <c r="G37"/>
  <c r="I37"/>
  <c r="K37"/>
  <c r="M37"/>
  <c r="F37"/>
  <c r="H37"/>
  <c r="J37"/>
  <c r="L37"/>
  <c r="E41"/>
  <c r="G41"/>
  <c r="I41"/>
  <c r="K41"/>
  <c r="M41"/>
  <c r="F41"/>
  <c r="H41"/>
  <c r="J41"/>
  <c r="L41"/>
  <c r="E43"/>
  <c r="G43"/>
  <c r="I43"/>
  <c r="K43"/>
  <c r="M43"/>
  <c r="F43"/>
  <c r="H43"/>
  <c r="J43"/>
  <c r="L43"/>
  <c r="F5" i="61"/>
  <c r="H5"/>
  <c r="J5"/>
  <c r="L5"/>
  <c r="E5"/>
  <c r="G5"/>
  <c r="I5"/>
  <c r="K5"/>
  <c r="M5"/>
  <c r="F7"/>
  <c r="H7"/>
  <c r="J7"/>
  <c r="L7"/>
  <c r="E7"/>
  <c r="G7"/>
  <c r="I7"/>
  <c r="K7"/>
  <c r="M7"/>
  <c r="F9"/>
  <c r="H9"/>
  <c r="J9"/>
  <c r="L9"/>
  <c r="E9"/>
  <c r="G9"/>
  <c r="I9"/>
  <c r="K9"/>
  <c r="M9"/>
  <c r="F11"/>
  <c r="H11"/>
  <c r="J11"/>
  <c r="L11"/>
  <c r="E11"/>
  <c r="G11"/>
  <c r="I11"/>
  <c r="K11"/>
  <c r="M11"/>
  <c r="F13"/>
  <c r="H13"/>
  <c r="J13"/>
  <c r="L13"/>
  <c r="E13"/>
  <c r="G13"/>
  <c r="I13"/>
  <c r="K13"/>
  <c r="M13"/>
  <c r="F15"/>
  <c r="H15"/>
  <c r="J15"/>
  <c r="L15"/>
  <c r="E15"/>
  <c r="G15"/>
  <c r="I15"/>
  <c r="K15"/>
  <c r="M15"/>
  <c r="F17"/>
  <c r="H17"/>
  <c r="J17"/>
  <c r="L17"/>
  <c r="E17"/>
  <c r="G17"/>
  <c r="I17"/>
  <c r="K17"/>
  <c r="M17"/>
  <c r="F19"/>
  <c r="H19"/>
  <c r="J19"/>
  <c r="L19"/>
  <c r="E19"/>
  <c r="G19"/>
  <c r="I19"/>
  <c r="K19"/>
  <c r="M19"/>
  <c r="F21"/>
  <c r="H21"/>
  <c r="J21"/>
  <c r="L21"/>
  <c r="E21"/>
  <c r="G21"/>
  <c r="I21"/>
  <c r="K21"/>
  <c r="M21"/>
  <c r="F23"/>
  <c r="H23"/>
  <c r="J23"/>
  <c r="L23"/>
  <c r="E23"/>
  <c r="G23"/>
  <c r="I23"/>
  <c r="K23"/>
  <c r="M23"/>
  <c r="F25"/>
  <c r="H25"/>
  <c r="J25"/>
  <c r="L25"/>
  <c r="E25"/>
  <c r="G25"/>
  <c r="I25"/>
  <c r="K25"/>
  <c r="M25"/>
  <c r="F27"/>
  <c r="H27"/>
  <c r="J27"/>
  <c r="L27"/>
  <c r="E27"/>
  <c r="G27"/>
  <c r="I27"/>
  <c r="K27"/>
  <c r="M27"/>
  <c r="F29"/>
  <c r="H29"/>
  <c r="J29"/>
  <c r="L29"/>
  <c r="E29"/>
  <c r="G29"/>
  <c r="I29"/>
  <c r="K29"/>
  <c r="M29"/>
  <c r="F31"/>
  <c r="H31"/>
  <c r="J31"/>
  <c r="L31"/>
  <c r="E31"/>
  <c r="G31"/>
  <c r="I31"/>
  <c r="K31"/>
  <c r="M31"/>
  <c r="F33"/>
  <c r="H33"/>
  <c r="J33"/>
  <c r="L33"/>
  <c r="E33"/>
  <c r="G33"/>
  <c r="I33"/>
  <c r="K33"/>
  <c r="M33"/>
  <c r="F35"/>
  <c r="H35"/>
  <c r="J35"/>
  <c r="L35"/>
  <c r="E35"/>
  <c r="G35"/>
  <c r="I35"/>
  <c r="K35"/>
  <c r="M35"/>
  <c r="F37"/>
  <c r="H37"/>
  <c r="J37"/>
  <c r="L37"/>
  <c r="E37"/>
  <c r="G37"/>
  <c r="I37"/>
  <c r="K37"/>
  <c r="M37"/>
  <c r="F39"/>
  <c r="H39"/>
  <c r="J39"/>
  <c r="L39"/>
  <c r="E39"/>
  <c r="G39"/>
  <c r="I39"/>
  <c r="K39"/>
  <c r="M39"/>
  <c r="F41"/>
  <c r="H41"/>
  <c r="J41"/>
  <c r="L41"/>
  <c r="E41"/>
  <c r="G41"/>
  <c r="I41"/>
  <c r="K41"/>
  <c r="M41"/>
  <c r="F43"/>
  <c r="H43"/>
  <c r="J43"/>
  <c r="L43"/>
  <c r="E43"/>
  <c r="G43"/>
  <c r="I43"/>
  <c r="K43"/>
  <c r="M43"/>
  <c r="F45"/>
  <c r="H45"/>
  <c r="J45"/>
  <c r="L45"/>
  <c r="E45"/>
  <c r="G45"/>
  <c r="I45"/>
  <c r="K45"/>
  <c r="M45"/>
  <c r="F47"/>
  <c r="H47"/>
  <c r="J47"/>
  <c r="L47"/>
  <c r="E47"/>
  <c r="G47"/>
  <c r="I47"/>
  <c r="K47"/>
  <c r="M47"/>
  <c r="L3" i="62"/>
  <c r="J3"/>
  <c r="H3"/>
  <c r="F3"/>
  <c r="M3"/>
  <c r="K3"/>
  <c r="I3"/>
  <c r="G3"/>
  <c r="E3"/>
  <c r="F4"/>
  <c r="H4"/>
  <c r="J4"/>
  <c r="L4"/>
  <c r="E4"/>
  <c r="G4"/>
  <c r="I4"/>
  <c r="K4"/>
  <c r="M4"/>
  <c r="F6"/>
  <c r="H6"/>
  <c r="J6"/>
  <c r="L6"/>
  <c r="E6"/>
  <c r="G6"/>
  <c r="I6"/>
  <c r="K6"/>
  <c r="M6"/>
  <c r="F8"/>
  <c r="H8"/>
  <c r="J8"/>
  <c r="L8"/>
  <c r="E8"/>
  <c r="G8"/>
  <c r="I8"/>
  <c r="K8"/>
  <c r="M8"/>
  <c r="F10"/>
  <c r="H10"/>
  <c r="J10"/>
  <c r="L10"/>
  <c r="E10"/>
  <c r="G10"/>
  <c r="I10"/>
  <c r="K10"/>
  <c r="M10"/>
  <c r="F12"/>
  <c r="H12"/>
  <c r="J12"/>
  <c r="L12"/>
  <c r="E12"/>
  <c r="G12"/>
  <c r="I12"/>
  <c r="K12"/>
  <c r="M12"/>
  <c r="F14"/>
  <c r="H14"/>
  <c r="J14"/>
  <c r="L14"/>
  <c r="E14"/>
  <c r="G14"/>
  <c r="I14"/>
  <c r="K14"/>
  <c r="M14"/>
  <c r="F16"/>
  <c r="H16"/>
  <c r="J16"/>
  <c r="L16"/>
  <c r="E16"/>
  <c r="G16"/>
  <c r="I16"/>
  <c r="K16"/>
  <c r="M16"/>
  <c r="F18"/>
  <c r="H18"/>
  <c r="J18"/>
  <c r="L18"/>
  <c r="E18"/>
  <c r="G18"/>
  <c r="I18"/>
  <c r="K18"/>
  <c r="M18"/>
  <c r="F20"/>
  <c r="H20"/>
  <c r="J20"/>
  <c r="L20"/>
  <c r="E20"/>
  <c r="G20"/>
  <c r="I20"/>
  <c r="K20"/>
  <c r="M20"/>
  <c r="F22"/>
  <c r="H22"/>
  <c r="J22"/>
  <c r="L22"/>
  <c r="E22"/>
  <c r="G22"/>
  <c r="I22"/>
  <c r="K22"/>
  <c r="M22"/>
  <c r="F24"/>
  <c r="H24"/>
  <c r="J24"/>
  <c r="L24"/>
  <c r="E24"/>
  <c r="G24"/>
  <c r="I24"/>
  <c r="K24"/>
  <c r="M24"/>
  <c r="F26"/>
  <c r="H26"/>
  <c r="J26"/>
  <c r="L26"/>
  <c r="E26"/>
  <c r="G26"/>
  <c r="I26"/>
  <c r="K26"/>
  <c r="M26"/>
  <c r="F28"/>
  <c r="H28"/>
  <c r="J28"/>
  <c r="L28"/>
  <c r="E28"/>
  <c r="G28"/>
  <c r="I28"/>
  <c r="K28"/>
  <c r="M28"/>
  <c r="F30"/>
  <c r="H30"/>
  <c r="J30"/>
  <c r="L30"/>
  <c r="E30"/>
  <c r="G30"/>
  <c r="I30"/>
  <c r="K30"/>
  <c r="M30"/>
  <c r="F32"/>
  <c r="H32"/>
  <c r="J32"/>
  <c r="L32"/>
  <c r="E32"/>
  <c r="G32"/>
  <c r="I32"/>
  <c r="K32"/>
  <c r="M32"/>
  <c r="F34"/>
  <c r="H34"/>
  <c r="J34"/>
  <c r="L34"/>
  <c r="E34"/>
  <c r="G34"/>
  <c r="I34"/>
  <c r="K34"/>
  <c r="M34"/>
  <c r="F36"/>
  <c r="H36"/>
  <c r="J36"/>
  <c r="L36"/>
  <c r="E36"/>
  <c r="G36"/>
  <c r="I36"/>
  <c r="K36"/>
  <c r="M36"/>
  <c r="F38"/>
  <c r="H38"/>
  <c r="J38"/>
  <c r="L38"/>
  <c r="E38"/>
  <c r="G38"/>
  <c r="I38"/>
  <c r="K38"/>
  <c r="M38"/>
  <c r="F40"/>
  <c r="H40"/>
  <c r="J40"/>
  <c r="L40"/>
  <c r="E40"/>
  <c r="G40"/>
  <c r="I40"/>
  <c r="K40"/>
  <c r="M40"/>
  <c r="F42"/>
  <c r="H42"/>
  <c r="J42"/>
  <c r="L42"/>
  <c r="E42"/>
  <c r="G42"/>
  <c r="I42"/>
  <c r="K42"/>
  <c r="M42"/>
  <c r="F44"/>
  <c r="H44"/>
  <c r="J44"/>
  <c r="L44"/>
  <c r="E44"/>
  <c r="G44"/>
  <c r="I44"/>
  <c r="K44"/>
  <c r="M44"/>
  <c r="F46"/>
  <c r="H46"/>
  <c r="J46"/>
  <c r="L46"/>
  <c r="E46"/>
  <c r="G46"/>
  <c r="I46"/>
  <c r="K46"/>
  <c r="M46"/>
  <c r="A68" i="100"/>
  <c r="E6" i="61"/>
  <c r="G6"/>
  <c r="I6"/>
  <c r="K6"/>
  <c r="M6"/>
  <c r="F6"/>
  <c r="H6"/>
  <c r="J6"/>
  <c r="L6"/>
  <c r="E8"/>
  <c r="G8"/>
  <c r="I8"/>
  <c r="K8"/>
  <c r="M8"/>
  <c r="F8"/>
  <c r="H8"/>
  <c r="J8"/>
  <c r="L8"/>
  <c r="E10"/>
  <c r="G10"/>
  <c r="I10"/>
  <c r="K10"/>
  <c r="M10"/>
  <c r="F10"/>
  <c r="H10"/>
  <c r="J10"/>
  <c r="L10"/>
  <c r="E12"/>
  <c r="G12"/>
  <c r="I12"/>
  <c r="K12"/>
  <c r="M12"/>
  <c r="F12"/>
  <c r="H12"/>
  <c r="J12"/>
  <c r="L12"/>
  <c r="E18"/>
  <c r="G18"/>
  <c r="I18"/>
  <c r="K18"/>
  <c r="M18"/>
  <c r="F18"/>
  <c r="H18"/>
  <c r="J18"/>
  <c r="L18"/>
  <c r="E20"/>
  <c r="G20"/>
  <c r="I20"/>
  <c r="K20"/>
  <c r="M20"/>
  <c r="F20"/>
  <c r="H20"/>
  <c r="J20"/>
  <c r="L20"/>
  <c r="E28"/>
  <c r="G28"/>
  <c r="I28"/>
  <c r="K28"/>
  <c r="M28"/>
  <c r="F28"/>
  <c r="H28"/>
  <c r="J28"/>
  <c r="L28"/>
  <c r="E30"/>
  <c r="G30"/>
  <c r="I30"/>
  <c r="K30"/>
  <c r="M30"/>
  <c r="F30"/>
  <c r="H30"/>
  <c r="J30"/>
  <c r="L30"/>
  <c r="E32"/>
  <c r="G32"/>
  <c r="I32"/>
  <c r="K32"/>
  <c r="M32"/>
  <c r="F32"/>
  <c r="H32"/>
  <c r="J32"/>
  <c r="L32"/>
  <c r="E34"/>
  <c r="G34"/>
  <c r="I34"/>
  <c r="K34"/>
  <c r="M34"/>
  <c r="F34"/>
  <c r="H34"/>
  <c r="J34"/>
  <c r="L34"/>
  <c r="E36"/>
  <c r="G36"/>
  <c r="I36"/>
  <c r="K36"/>
  <c r="M36"/>
  <c r="F36"/>
  <c r="H36"/>
  <c r="J36"/>
  <c r="L36"/>
  <c r="E46"/>
  <c r="G46"/>
  <c r="I46"/>
  <c r="K46"/>
  <c r="M46"/>
  <c r="F46"/>
  <c r="H46"/>
  <c r="J46"/>
  <c r="L46"/>
  <c r="E5" i="62"/>
  <c r="G5"/>
  <c r="I5"/>
  <c r="K5"/>
  <c r="M5"/>
  <c r="F5"/>
  <c r="H5"/>
  <c r="J5"/>
  <c r="L5"/>
  <c r="E7"/>
  <c r="G7"/>
  <c r="I7"/>
  <c r="K7"/>
  <c r="M7"/>
  <c r="F7"/>
  <c r="H7"/>
  <c r="J7"/>
  <c r="L7"/>
  <c r="E9"/>
  <c r="G9"/>
  <c r="I9"/>
  <c r="K9"/>
  <c r="M9"/>
  <c r="F9"/>
  <c r="H9"/>
  <c r="J9"/>
  <c r="L9"/>
  <c r="E13"/>
  <c r="G13"/>
  <c r="I13"/>
  <c r="K13"/>
  <c r="M13"/>
  <c r="F13"/>
  <c r="H13"/>
  <c r="J13"/>
  <c r="L13"/>
  <c r="E15"/>
  <c r="G15"/>
  <c r="I15"/>
  <c r="K15"/>
  <c r="M15"/>
  <c r="F15"/>
  <c r="H15"/>
  <c r="J15"/>
  <c r="L15"/>
  <c r="E17"/>
  <c r="G17"/>
  <c r="I17"/>
  <c r="K17"/>
  <c r="M17"/>
  <c r="F17"/>
  <c r="H17"/>
  <c r="J17"/>
  <c r="L17"/>
  <c r="E21"/>
  <c r="G21"/>
  <c r="I21"/>
  <c r="K21"/>
  <c r="M21"/>
  <c r="F21"/>
  <c r="H21"/>
  <c r="J21"/>
  <c r="L21"/>
  <c r="E23"/>
  <c r="G23"/>
  <c r="I23"/>
  <c r="K23"/>
  <c r="M23"/>
  <c r="F23"/>
  <c r="H23"/>
  <c r="J23"/>
  <c r="L23"/>
  <c r="E25"/>
  <c r="G25"/>
  <c r="I25"/>
  <c r="K25"/>
  <c r="M25"/>
  <c r="F25"/>
  <c r="H25"/>
  <c r="J25"/>
  <c r="L25"/>
  <c r="E29"/>
  <c r="G29"/>
  <c r="I29"/>
  <c r="K29"/>
  <c r="M29"/>
  <c r="F29"/>
  <c r="H29"/>
  <c r="J29"/>
  <c r="L29"/>
  <c r="E33"/>
  <c r="G33"/>
  <c r="I33"/>
  <c r="K33"/>
  <c r="M33"/>
  <c r="F33"/>
  <c r="H33"/>
  <c r="J33"/>
  <c r="L33"/>
  <c r="E39"/>
  <c r="G39"/>
  <c r="I39"/>
  <c r="K39"/>
  <c r="M39"/>
  <c r="F39"/>
  <c r="H39"/>
  <c r="J39"/>
  <c r="L39"/>
  <c r="E45"/>
  <c r="G45"/>
  <c r="I45"/>
  <c r="K45"/>
  <c r="M45"/>
  <c r="F45"/>
  <c r="H45"/>
  <c r="J45"/>
  <c r="L45"/>
  <c r="E47"/>
  <c r="G47"/>
  <c r="I47"/>
  <c r="K47"/>
  <c r="M47"/>
  <c r="F47"/>
  <c r="H47"/>
  <c r="J47"/>
  <c r="L47"/>
  <c r="D52" i="27"/>
  <c r="R122" i="104"/>
  <c r="R121"/>
  <c r="I107" i="100"/>
  <c r="J107"/>
  <c r="B68"/>
  <c r="B69"/>
  <c r="B70"/>
  <c r="B71"/>
  <c r="B72"/>
  <c r="B73"/>
  <c r="B74"/>
  <c r="B75"/>
  <c r="B76"/>
  <c r="B77"/>
  <c r="B78"/>
  <c r="B79"/>
  <c r="B80"/>
  <c r="B81"/>
  <c r="B82"/>
  <c r="B83"/>
  <c r="B84"/>
  <c r="B85"/>
  <c r="B86"/>
  <c r="B87"/>
  <c r="H103" s="1"/>
  <c r="B88"/>
  <c r="B89"/>
  <c r="B90"/>
  <c r="B91"/>
  <c r="B92"/>
  <c r="B93"/>
  <c r="B94"/>
  <c r="B95"/>
  <c r="H104" s="1"/>
  <c r="B96"/>
  <c r="B97"/>
  <c r="B98"/>
  <c r="B99"/>
  <c r="B100"/>
  <c r="B101"/>
  <c r="B102"/>
  <c r="B103"/>
  <c r="H105" s="1"/>
  <c r="B104"/>
  <c r="B105"/>
  <c r="B106"/>
  <c r="H106" s="1"/>
  <c r="B107"/>
  <c r="B108"/>
  <c r="B109"/>
  <c r="B110"/>
  <c r="B111"/>
  <c r="B112"/>
  <c r="B113"/>
  <c r="H107" s="1"/>
  <c r="R119" i="104"/>
  <c r="L128" s="1"/>
  <c r="J137" s="1"/>
  <c r="R123"/>
  <c r="I106" i="100"/>
  <c r="R120" i="104"/>
  <c r="J106" i="100"/>
  <c r="K4" i="97"/>
  <c r="L4" s="1"/>
  <c r="V5" i="100"/>
  <c r="V7"/>
  <c r="V9"/>
  <c r="V11"/>
  <c r="V13"/>
  <c r="V15"/>
  <c r="V17"/>
  <c r="V19"/>
  <c r="V21"/>
  <c r="V23"/>
  <c r="V25"/>
  <c r="V27"/>
  <c r="V29"/>
  <c r="V31"/>
  <c r="V33"/>
  <c r="V35"/>
  <c r="V37"/>
  <c r="V39"/>
  <c r="V41"/>
  <c r="V43"/>
  <c r="V45"/>
  <c r="V47"/>
  <c r="V49"/>
  <c r="V51"/>
  <c r="B19" i="264"/>
  <c r="D19"/>
  <c r="J19"/>
  <c r="B20"/>
  <c r="D20"/>
  <c r="J20"/>
  <c r="B21"/>
  <c r="D21"/>
  <c r="J21"/>
  <c r="B22"/>
  <c r="D22"/>
  <c r="J22"/>
  <c r="B23"/>
  <c r="D23"/>
  <c r="J23"/>
  <c r="B24"/>
  <c r="D24"/>
  <c r="J24"/>
  <c r="B25"/>
  <c r="D25"/>
  <c r="J25"/>
  <c r="B26"/>
  <c r="D26"/>
  <c r="J26"/>
  <c r="B27"/>
  <c r="D27"/>
  <c r="J27"/>
  <c r="B79" i="265" s="1"/>
  <c r="B28" i="264"/>
  <c r="D28"/>
  <c r="J28"/>
  <c r="B29"/>
  <c r="D29"/>
  <c r="J29"/>
  <c r="B30"/>
  <c r="D30"/>
  <c r="J30"/>
  <c r="B31"/>
  <c r="D31"/>
  <c r="J31"/>
  <c r="V6" i="100"/>
  <c r="V8"/>
  <c r="V10"/>
  <c r="V12"/>
  <c r="V14"/>
  <c r="V16"/>
  <c r="V18"/>
  <c r="V20"/>
  <c r="V22"/>
  <c r="V24"/>
  <c r="V26"/>
  <c r="V28"/>
  <c r="V30"/>
  <c r="V32"/>
  <c r="V34"/>
  <c r="V36"/>
  <c r="V38"/>
  <c r="V40"/>
  <c r="V42"/>
  <c r="V44"/>
  <c r="V46"/>
  <c r="V48"/>
  <c r="V50"/>
  <c r="G5" i="106"/>
  <c r="B3" i="204"/>
  <c r="B19" s="1"/>
  <c r="F4"/>
  <c r="H4"/>
  <c r="J4"/>
  <c r="B5"/>
  <c r="F6"/>
  <c r="H6"/>
  <c r="J6"/>
  <c r="B7"/>
  <c r="F8"/>
  <c r="H8"/>
  <c r="J8"/>
  <c r="B9"/>
  <c r="F10"/>
  <c r="H10"/>
  <c r="J10"/>
  <c r="B11"/>
  <c r="F12"/>
  <c r="H12"/>
  <c r="J12"/>
  <c r="F3" i="205"/>
  <c r="F19" s="1"/>
  <c r="H3"/>
  <c r="H19" s="1"/>
  <c r="J3"/>
  <c r="J19" s="1"/>
  <c r="B4"/>
  <c r="F5"/>
  <c r="H5"/>
  <c r="J5"/>
  <c r="B6"/>
  <c r="B19" s="1"/>
  <c r="F7"/>
  <c r="H7"/>
  <c r="J7"/>
  <c r="B8"/>
  <c r="F9"/>
  <c r="H9"/>
  <c r="J9"/>
  <c r="B10"/>
  <c r="F11"/>
  <c r="H11"/>
  <c r="J11"/>
  <c r="B12"/>
  <c r="B3" i="206"/>
  <c r="F4"/>
  <c r="H4"/>
  <c r="J4"/>
  <c r="B5"/>
  <c r="F6"/>
  <c r="H6"/>
  <c r="H19" s="1"/>
  <c r="J6"/>
  <c r="J19" s="1"/>
  <c r="B7"/>
  <c r="F8"/>
  <c r="H8"/>
  <c r="J8"/>
  <c r="B9"/>
  <c r="F10"/>
  <c r="H10"/>
  <c r="J10"/>
  <c r="B11"/>
  <c r="F12"/>
  <c r="H12"/>
  <c r="J12"/>
  <c r="F3" i="207"/>
  <c r="F19" s="1"/>
  <c r="H3"/>
  <c r="H19" s="1"/>
  <c r="J3"/>
  <c r="J19" s="1"/>
  <c r="C19" i="264"/>
  <c r="E19"/>
  <c r="C20"/>
  <c r="M20" s="1"/>
  <c r="E20"/>
  <c r="C21"/>
  <c r="M21" s="1"/>
  <c r="E21"/>
  <c r="C22"/>
  <c r="C37" s="1"/>
  <c r="E22"/>
  <c r="B36" i="265" s="1"/>
  <c r="C23" i="264"/>
  <c r="E23"/>
  <c r="C24"/>
  <c r="M24" s="1"/>
  <c r="E24"/>
  <c r="C25"/>
  <c r="M25" s="1"/>
  <c r="E25"/>
  <c r="C26"/>
  <c r="M26" s="1"/>
  <c r="E26"/>
  <c r="C27"/>
  <c r="E27"/>
  <c r="B37" i="265" s="1"/>
  <c r="C28" i="264"/>
  <c r="M28" s="1"/>
  <c r="E28"/>
  <c r="K28"/>
  <c r="C29"/>
  <c r="E29"/>
  <c r="K29"/>
  <c r="C30"/>
  <c r="E30"/>
  <c r="K30"/>
  <c r="E31"/>
  <c r="K31"/>
  <c r="O52" i="26"/>
  <c r="N31" i="48"/>
  <c r="J34" i="125"/>
  <c r="K5" i="97"/>
  <c r="L5" s="1"/>
  <c r="K6"/>
  <c r="L6" s="1"/>
  <c r="K7"/>
  <c r="L7" s="1"/>
  <c r="K8"/>
  <c r="L8" s="1"/>
  <c r="K9"/>
  <c r="L9" s="1"/>
  <c r="K10"/>
  <c r="L10" s="1"/>
  <c r="K11"/>
  <c r="L11" s="1"/>
  <c r="K12"/>
  <c r="L12" s="1"/>
  <c r="K13"/>
  <c r="L13" s="1"/>
  <c r="K14"/>
  <c r="L14" s="1"/>
  <c r="K15"/>
  <c r="L15" s="1"/>
  <c r="K16"/>
  <c r="L16" s="1"/>
  <c r="K17"/>
  <c r="L17" s="1"/>
  <c r="K18"/>
  <c r="L18" s="1"/>
  <c r="C31" i="264"/>
  <c r="B32" i="56"/>
  <c r="D32"/>
  <c r="N52" i="26"/>
  <c r="S47" i="309"/>
  <c r="I47" s="1"/>
  <c r="S47" i="305"/>
  <c r="G47" i="306" s="1"/>
  <c r="S48" i="305"/>
  <c r="G48" i="307" s="1"/>
  <c r="S48" i="309"/>
  <c r="I48" s="1"/>
  <c r="S49"/>
  <c r="F49" s="1"/>
  <c r="S49" i="305"/>
  <c r="G49" i="306" s="1"/>
  <c r="S50" i="305"/>
  <c r="G50" i="306" s="1"/>
  <c r="S50" i="309"/>
  <c r="I50" s="1"/>
  <c r="S51"/>
  <c r="I51" s="1"/>
  <c r="S51" i="305"/>
  <c r="G51" i="306" s="1"/>
  <c r="S52" i="305"/>
  <c r="G52" s="1"/>
  <c r="S52" i="309"/>
  <c r="I52" s="1"/>
  <c r="S53"/>
  <c r="G53" s="1"/>
  <c r="S53" i="305"/>
  <c r="G53" i="306" s="1"/>
  <c r="S54" i="305"/>
  <c r="I54" s="1"/>
  <c r="S54" i="309"/>
  <c r="I54" s="1"/>
  <c r="S55"/>
  <c r="I55" s="1"/>
  <c r="S55" i="305"/>
  <c r="G55" i="306" s="1"/>
  <c r="S56" i="305"/>
  <c r="G56" i="307" s="1"/>
  <c r="S56" i="309"/>
  <c r="I56" s="1"/>
  <c r="S57"/>
  <c r="G57" s="1"/>
  <c r="S57" i="305"/>
  <c r="G57" i="306" s="1"/>
  <c r="S58" i="305"/>
  <c r="I58" i="306" s="1"/>
  <c r="S58" i="309"/>
  <c r="I58" s="1"/>
  <c r="S59"/>
  <c r="G59" s="1"/>
  <c r="S59" i="305"/>
  <c r="G59" i="306" s="1"/>
  <c r="M31" i="48"/>
  <c r="O31"/>
  <c r="Q31"/>
  <c r="S31"/>
  <c r="R47" i="305"/>
  <c r="E47" i="306" s="1"/>
  <c r="R47" i="309"/>
  <c r="E47" s="1"/>
  <c r="T47" i="305"/>
  <c r="K47" i="307" s="1"/>
  <c r="T47" i="309"/>
  <c r="M47" s="1"/>
  <c r="D38" i="40"/>
  <c r="D18" i="264" s="1"/>
  <c r="R48" i="309"/>
  <c r="E48" s="1"/>
  <c r="R48" i="305"/>
  <c r="C48" s="1"/>
  <c r="T48" i="309"/>
  <c r="M48" s="1"/>
  <c r="T48" i="305"/>
  <c r="J48" s="1"/>
  <c r="R49"/>
  <c r="C49" s="1"/>
  <c r="R49" i="309"/>
  <c r="C49" s="1"/>
  <c r="T49" i="305"/>
  <c r="M49" i="307" s="1"/>
  <c r="T49" i="309"/>
  <c r="K49" s="1"/>
  <c r="R50"/>
  <c r="E50" s="1"/>
  <c r="R50" i="305"/>
  <c r="C50" i="307" s="1"/>
  <c r="T50" i="309"/>
  <c r="M50" s="1"/>
  <c r="T50" i="305"/>
  <c r="K50" i="307" s="1"/>
  <c r="R51" i="305"/>
  <c r="E51" s="1"/>
  <c r="R51" i="309"/>
  <c r="E51" s="1"/>
  <c r="T51" i="305"/>
  <c r="M51" s="1"/>
  <c r="T51" i="309"/>
  <c r="L51" s="1"/>
  <c r="R52"/>
  <c r="E52" s="1"/>
  <c r="R52" i="305"/>
  <c r="E52" i="307" s="1"/>
  <c r="T52" i="309"/>
  <c r="M52" s="1"/>
  <c r="T52" i="305"/>
  <c r="M52" i="307" s="1"/>
  <c r="R53" i="305"/>
  <c r="E53" s="1"/>
  <c r="R53" i="309"/>
  <c r="E53" s="1"/>
  <c r="T53" i="305"/>
  <c r="M53" s="1"/>
  <c r="T53" i="309"/>
  <c r="M53" s="1"/>
  <c r="R54"/>
  <c r="E54" s="1"/>
  <c r="R54" i="305"/>
  <c r="E54" s="1"/>
  <c r="T54" i="309"/>
  <c r="M54" s="1"/>
  <c r="T54" i="305"/>
  <c r="M54" s="1"/>
  <c r="R55"/>
  <c r="E55" s="1"/>
  <c r="R55" i="309"/>
  <c r="E55" s="1"/>
  <c r="T55" i="305"/>
  <c r="M55" s="1"/>
  <c r="T55" i="309"/>
  <c r="L55" s="1"/>
  <c r="R56"/>
  <c r="E56" s="1"/>
  <c r="R56" i="305"/>
  <c r="C56" i="307" s="1"/>
  <c r="T56" i="309"/>
  <c r="M56" s="1"/>
  <c r="T56" i="305"/>
  <c r="L56" i="307" s="1"/>
  <c r="R57" i="305"/>
  <c r="C57" s="1"/>
  <c r="R57" i="309"/>
  <c r="E57" s="1"/>
  <c r="T57" i="305"/>
  <c r="K57" s="1"/>
  <c r="T57" i="309"/>
  <c r="M57" s="1"/>
  <c r="R58"/>
  <c r="E58" s="1"/>
  <c r="R58" i="305"/>
  <c r="C58" s="1"/>
  <c r="T58" i="309"/>
  <c r="M58" s="1"/>
  <c r="T58" i="305"/>
  <c r="K58" i="307" s="1"/>
  <c r="R59" i="305"/>
  <c r="E59" i="307" s="1"/>
  <c r="R59" i="309"/>
  <c r="C59" s="1"/>
  <c r="T59" i="305"/>
  <c r="K59" s="1"/>
  <c r="T59" i="309"/>
  <c r="K59" s="1"/>
  <c r="B11" i="64"/>
  <c r="F11"/>
  <c r="J11"/>
  <c r="B12"/>
  <c r="F12"/>
  <c r="J12"/>
  <c r="B13"/>
  <c r="F13"/>
  <c r="J13"/>
  <c r="B14"/>
  <c r="F14"/>
  <c r="J14"/>
  <c r="B15"/>
  <c r="F15"/>
  <c r="J15"/>
  <c r="B16"/>
  <c r="F16"/>
  <c r="J16"/>
  <c r="B17"/>
  <c r="F17"/>
  <c r="J17"/>
  <c r="B18"/>
  <c r="F18"/>
  <c r="J18"/>
  <c r="B19"/>
  <c r="F19"/>
  <c r="J19"/>
  <c r="B20"/>
  <c r="F20"/>
  <c r="J20"/>
  <c r="B21"/>
  <c r="F21"/>
  <c r="J21"/>
  <c r="B22"/>
  <c r="F22"/>
  <c r="J22"/>
  <c r="B23"/>
  <c r="F23"/>
  <c r="J23"/>
  <c r="B24"/>
  <c r="F24"/>
  <c r="J24"/>
  <c r="B25"/>
  <c r="F25"/>
  <c r="J25"/>
  <c r="B26"/>
  <c r="F26"/>
  <c r="J26"/>
  <c r="B27"/>
  <c r="F27"/>
  <c r="J27"/>
  <c r="B28"/>
  <c r="F28"/>
  <c r="J28"/>
  <c r="B29"/>
  <c r="F29"/>
  <c r="J29"/>
  <c r="B30"/>
  <c r="F30"/>
  <c r="J30"/>
  <c r="B31"/>
  <c r="F31"/>
  <c r="J31"/>
  <c r="B32"/>
  <c r="F32"/>
  <c r="J32"/>
  <c r="B33"/>
  <c r="F33"/>
  <c r="J33"/>
  <c r="B34"/>
  <c r="F34"/>
  <c r="J34"/>
  <c r="B35"/>
  <c r="F35"/>
  <c r="J35"/>
  <c r="B36"/>
  <c r="F36"/>
  <c r="J36"/>
  <c r="B37"/>
  <c r="F37"/>
  <c r="J37"/>
  <c r="B38"/>
  <c r="F38"/>
  <c r="J38"/>
  <c r="B39"/>
  <c r="F39"/>
  <c r="J39"/>
  <c r="B40"/>
  <c r="F40"/>
  <c r="J40"/>
  <c r="B41"/>
  <c r="F41"/>
  <c r="J41"/>
  <c r="B42"/>
  <c r="F42"/>
  <c r="J42"/>
  <c r="B43"/>
  <c r="F43"/>
  <c r="J43"/>
  <c r="B44"/>
  <c r="F44"/>
  <c r="N54" i="35"/>
  <c r="N69" s="1"/>
  <c r="P54"/>
  <c r="P69" s="1"/>
  <c r="P31" i="48"/>
  <c r="R31"/>
  <c r="B74" i="65"/>
  <c r="C74"/>
  <c r="H74" s="1"/>
  <c r="D74"/>
  <c r="B75"/>
  <c r="C75"/>
  <c r="D75"/>
  <c r="B76"/>
  <c r="C76"/>
  <c r="D76"/>
  <c r="B77"/>
  <c r="C77"/>
  <c r="D77"/>
  <c r="B78"/>
  <c r="G78" s="1"/>
  <c r="C78"/>
  <c r="D78"/>
  <c r="I78" s="1"/>
  <c r="B79"/>
  <c r="C79"/>
  <c r="D79"/>
  <c r="B80"/>
  <c r="C80"/>
  <c r="D80"/>
  <c r="B81"/>
  <c r="C81"/>
  <c r="D81"/>
  <c r="B82"/>
  <c r="G82" s="1"/>
  <c r="C82"/>
  <c r="D82"/>
  <c r="I82" s="1"/>
  <c r="B83"/>
  <c r="C83"/>
  <c r="D83"/>
  <c r="B84"/>
  <c r="C84"/>
  <c r="D84"/>
  <c r="B85"/>
  <c r="C85"/>
  <c r="D85"/>
  <c r="B86"/>
  <c r="G86" s="1"/>
  <c r="C86"/>
  <c r="D86"/>
  <c r="I86" s="1"/>
  <c r="B87"/>
  <c r="C87"/>
  <c r="D87"/>
  <c r="B88"/>
  <c r="C88"/>
  <c r="D88"/>
  <c r="B89"/>
  <c r="C89"/>
  <c r="D89"/>
  <c r="B90"/>
  <c r="G90" s="1"/>
  <c r="C90"/>
  <c r="D90"/>
  <c r="I90" s="1"/>
  <c r="B91"/>
  <c r="C91"/>
  <c r="D91"/>
  <c r="B92"/>
  <c r="C92"/>
  <c r="D92"/>
  <c r="B93"/>
  <c r="C93"/>
  <c r="D93"/>
  <c r="C64"/>
  <c r="B94"/>
  <c r="E64"/>
  <c r="G64"/>
  <c r="C94"/>
  <c r="I64"/>
  <c r="K64"/>
  <c r="D94"/>
  <c r="M64"/>
  <c r="B95"/>
  <c r="C95"/>
  <c r="H95" s="1"/>
  <c r="D95"/>
  <c r="B96"/>
  <c r="G96" s="1"/>
  <c r="C96"/>
  <c r="H96" s="1"/>
  <c r="D96"/>
  <c r="I96" s="1"/>
  <c r="B97"/>
  <c r="C97"/>
  <c r="D97"/>
  <c r="B98"/>
  <c r="G98" s="1"/>
  <c r="C98"/>
  <c r="H98" s="1"/>
  <c r="D98"/>
  <c r="I98" s="1"/>
  <c r="B99"/>
  <c r="C99"/>
  <c r="H99" s="1"/>
  <c r="D99"/>
  <c r="B100"/>
  <c r="G100" s="1"/>
  <c r="C100"/>
  <c r="H100" s="1"/>
  <c r="D100"/>
  <c r="I100" s="1"/>
  <c r="B101"/>
  <c r="C101"/>
  <c r="D101"/>
  <c r="C65"/>
  <c r="B102"/>
  <c r="E65"/>
  <c r="G65"/>
  <c r="C102"/>
  <c r="I65"/>
  <c r="K65"/>
  <c r="D102"/>
  <c r="M65"/>
  <c r="B103"/>
  <c r="C103"/>
  <c r="D103"/>
  <c r="B104"/>
  <c r="G104" s="1"/>
  <c r="C104"/>
  <c r="D104"/>
  <c r="I104" s="1"/>
  <c r="B105"/>
  <c r="C105"/>
  <c r="D105"/>
  <c r="B106"/>
  <c r="G106" s="1"/>
  <c r="C106"/>
  <c r="D106"/>
  <c r="I106" s="1"/>
  <c r="B107"/>
  <c r="C107"/>
  <c r="D107"/>
  <c r="B108"/>
  <c r="G108" s="1"/>
  <c r="C108"/>
  <c r="D108"/>
  <c r="I108" s="1"/>
  <c r="B109"/>
  <c r="C109"/>
  <c r="D109"/>
  <c r="B110"/>
  <c r="G110" s="1"/>
  <c r="C110"/>
  <c r="H110" s="1"/>
  <c r="D110"/>
  <c r="B111"/>
  <c r="C111"/>
  <c r="D111"/>
  <c r="B112"/>
  <c r="C112"/>
  <c r="H112" s="1"/>
  <c r="D112"/>
  <c r="I112" s="1"/>
  <c r="C66"/>
  <c r="B113"/>
  <c r="G113" s="1"/>
  <c r="E66"/>
  <c r="E50" i="305"/>
  <c r="G66" i="65"/>
  <c r="G50" i="305"/>
  <c r="C113" i="65"/>
  <c r="H113" s="1"/>
  <c r="I66"/>
  <c r="K66"/>
  <c r="D113"/>
  <c r="I113" s="1"/>
  <c r="M66"/>
  <c r="M50" i="305"/>
  <c r="B114" i="65"/>
  <c r="C114"/>
  <c r="D114"/>
  <c r="B115"/>
  <c r="G115" s="1"/>
  <c r="C115"/>
  <c r="H115" s="1"/>
  <c r="D115"/>
  <c r="I115" s="1"/>
  <c r="B116"/>
  <c r="C116"/>
  <c r="D116"/>
  <c r="B117"/>
  <c r="C117"/>
  <c r="D117"/>
  <c r="B118"/>
  <c r="C118"/>
  <c r="D118"/>
  <c r="B119"/>
  <c r="C119"/>
  <c r="H119" s="1"/>
  <c r="D119"/>
  <c r="C67"/>
  <c r="B120"/>
  <c r="G120" s="1"/>
  <c r="E67"/>
  <c r="G67"/>
  <c r="C120"/>
  <c r="H120" s="1"/>
  <c r="I67"/>
  <c r="K67"/>
  <c r="D120"/>
  <c r="I120" s="1"/>
  <c r="M67"/>
  <c r="B121"/>
  <c r="C121"/>
  <c r="H121" s="1"/>
  <c r="D121"/>
  <c r="B122"/>
  <c r="C122"/>
  <c r="D122"/>
  <c r="C68"/>
  <c r="C63"/>
  <c r="B123"/>
  <c r="E68"/>
  <c r="E63"/>
  <c r="G68"/>
  <c r="G63"/>
  <c r="C123"/>
  <c r="H123" s="1"/>
  <c r="I68"/>
  <c r="I63"/>
  <c r="K68"/>
  <c r="K63"/>
  <c r="D123"/>
  <c r="M68"/>
  <c r="M63"/>
  <c r="O21" i="78"/>
  <c r="G49" i="293"/>
  <c r="G53" s="1"/>
  <c r="T5" i="100"/>
  <c r="T50"/>
  <c r="T48"/>
  <c r="T46"/>
  <c r="U46" s="1"/>
  <c r="T44"/>
  <c r="T42"/>
  <c r="U42" s="1"/>
  <c r="T40"/>
  <c r="T38"/>
  <c r="U38" s="1"/>
  <c r="T36"/>
  <c r="T34"/>
  <c r="U34" s="1"/>
  <c r="T32"/>
  <c r="T30"/>
  <c r="U30" s="1"/>
  <c r="T28"/>
  <c r="T26"/>
  <c r="U26" s="1"/>
  <c r="T24"/>
  <c r="T22"/>
  <c r="U22" s="1"/>
  <c r="T20"/>
  <c r="T18"/>
  <c r="U18" s="1"/>
  <c r="T16"/>
  <c r="T14"/>
  <c r="U14" s="1"/>
  <c r="T12"/>
  <c r="T10"/>
  <c r="U10" s="1"/>
  <c r="T8"/>
  <c r="T6"/>
  <c r="U6" s="1"/>
  <c r="W6"/>
  <c r="W8"/>
  <c r="W10"/>
  <c r="W12"/>
  <c r="W14"/>
  <c r="W16"/>
  <c r="W18"/>
  <c r="W20"/>
  <c r="W22"/>
  <c r="W24"/>
  <c r="W26"/>
  <c r="W28"/>
  <c r="W30"/>
  <c r="W32"/>
  <c r="W34"/>
  <c r="W36"/>
  <c r="W38"/>
  <c r="W40"/>
  <c r="W42"/>
  <c r="W44"/>
  <c r="W46"/>
  <c r="W48"/>
  <c r="W50"/>
  <c r="W5"/>
  <c r="T51"/>
  <c r="T49"/>
  <c r="U49" s="1"/>
  <c r="T47"/>
  <c r="T45"/>
  <c r="U45" s="1"/>
  <c r="T43"/>
  <c r="T41"/>
  <c r="U41" s="1"/>
  <c r="T39"/>
  <c r="T37"/>
  <c r="U37" s="1"/>
  <c r="T35"/>
  <c r="T33"/>
  <c r="U33" s="1"/>
  <c r="T31"/>
  <c r="T29"/>
  <c r="U29" s="1"/>
  <c r="T27"/>
  <c r="T25"/>
  <c r="U25" s="1"/>
  <c r="T23"/>
  <c r="T21"/>
  <c r="U21" s="1"/>
  <c r="T19"/>
  <c r="T17"/>
  <c r="U17" s="1"/>
  <c r="T15"/>
  <c r="T13"/>
  <c r="U13" s="1"/>
  <c r="T11"/>
  <c r="T9"/>
  <c r="U9" s="1"/>
  <c r="T7"/>
  <c r="W7"/>
  <c r="W9"/>
  <c r="W11"/>
  <c r="W13"/>
  <c r="W15"/>
  <c r="W17"/>
  <c r="W19"/>
  <c r="W21"/>
  <c r="W23"/>
  <c r="W25"/>
  <c r="W27"/>
  <c r="W29"/>
  <c r="W31"/>
  <c r="W33"/>
  <c r="W35"/>
  <c r="W37"/>
  <c r="W39"/>
  <c r="W41"/>
  <c r="W43"/>
  <c r="W45"/>
  <c r="W47"/>
  <c r="W49"/>
  <c r="W51"/>
  <c r="M4" i="102"/>
  <c r="E67" i="104"/>
  <c r="A7"/>
  <c r="A7" i="363" s="1"/>
  <c r="E7" s="1"/>
  <c r="I7" s="1"/>
  <c r="N7" s="1"/>
  <c r="E68" i="104"/>
  <c r="E70"/>
  <c r="E72"/>
  <c r="E74"/>
  <c r="E76"/>
  <c r="E78"/>
  <c r="E80"/>
  <c r="E82"/>
  <c r="E84"/>
  <c r="E86"/>
  <c r="E88"/>
  <c r="E90"/>
  <c r="E92"/>
  <c r="E94"/>
  <c r="E96"/>
  <c r="E98"/>
  <c r="E100"/>
  <c r="E102"/>
  <c r="E104"/>
  <c r="E106"/>
  <c r="E108"/>
  <c r="G46" i="106"/>
  <c r="T51" i="104"/>
  <c r="T49"/>
  <c r="T47"/>
  <c r="T45"/>
  <c r="T43"/>
  <c r="T41"/>
  <c r="T39"/>
  <c r="T37"/>
  <c r="T35"/>
  <c r="T33"/>
  <c r="T31"/>
  <c r="T29"/>
  <c r="T27"/>
  <c r="T25"/>
  <c r="T23"/>
  <c r="T21"/>
  <c r="T19"/>
  <c r="T17"/>
  <c r="T15"/>
  <c r="T13"/>
  <c r="T11"/>
  <c r="T9"/>
  <c r="T7"/>
  <c r="T5"/>
  <c r="T50"/>
  <c r="T48"/>
  <c r="T46"/>
  <c r="T44"/>
  <c r="T42"/>
  <c r="U42" s="1"/>
  <c r="T40"/>
  <c r="T38"/>
  <c r="U38" s="1"/>
  <c r="T36"/>
  <c r="T34"/>
  <c r="U34" s="1"/>
  <c r="T32"/>
  <c r="T30"/>
  <c r="U30" s="1"/>
  <c r="T28"/>
  <c r="T26"/>
  <c r="U26" s="1"/>
  <c r="T24"/>
  <c r="T22"/>
  <c r="U22" s="1"/>
  <c r="T20"/>
  <c r="T18"/>
  <c r="U18" s="1"/>
  <c r="T16"/>
  <c r="T14"/>
  <c r="U14" s="1"/>
  <c r="T12"/>
  <c r="T10"/>
  <c r="U10" s="1"/>
  <c r="T8"/>
  <c r="T6"/>
  <c r="U6" s="1"/>
  <c r="E110"/>
  <c r="E112"/>
  <c r="Q5" i="108"/>
  <c r="P5"/>
  <c r="P9"/>
  <c r="Q9"/>
  <c r="P11"/>
  <c r="Q11"/>
  <c r="P13"/>
  <c r="Q13"/>
  <c r="P15"/>
  <c r="Q15"/>
  <c r="P17"/>
  <c r="Q17"/>
  <c r="P19"/>
  <c r="Q19"/>
  <c r="P21"/>
  <c r="Q21"/>
  <c r="P23"/>
  <c r="Q23"/>
  <c r="P25"/>
  <c r="Q25"/>
  <c r="O25"/>
  <c r="Q26"/>
  <c r="N5" i="110"/>
  <c r="N6"/>
  <c r="N7"/>
  <c r="N10"/>
  <c r="N13"/>
  <c r="N14"/>
  <c r="I49" i="309"/>
  <c r="C57"/>
  <c r="C48" i="307"/>
  <c r="K53"/>
  <c r="E54"/>
  <c r="G55"/>
  <c r="K56"/>
  <c r="C57"/>
  <c r="E48" i="306"/>
  <c r="C55"/>
  <c r="M56"/>
  <c r="K51" i="97"/>
  <c r="L51" s="1"/>
  <c r="J5"/>
  <c r="J6"/>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s="1"/>
  <c r="L27" i="98"/>
  <c r="J44" i="64"/>
  <c r="B45"/>
  <c r="F45"/>
  <c r="J45"/>
  <c r="B46"/>
  <c r="F46"/>
  <c r="J46"/>
  <c r="B47"/>
  <c r="F47"/>
  <c r="J47"/>
  <c r="B48"/>
  <c r="F48"/>
  <c r="J48"/>
  <c r="B49"/>
  <c r="F49"/>
  <c r="J49"/>
  <c r="B50"/>
  <c r="F50"/>
  <c r="J50"/>
  <c r="B51"/>
  <c r="F51"/>
  <c r="J51"/>
  <c r="B52"/>
  <c r="F52"/>
  <c r="J52"/>
  <c r="B53"/>
  <c r="F53"/>
  <c r="J53"/>
  <c r="B54"/>
  <c r="F54"/>
  <c r="J54"/>
  <c r="B55"/>
  <c r="F55"/>
  <c r="J55"/>
  <c r="B56"/>
  <c r="F56"/>
  <c r="J56"/>
  <c r="B57"/>
  <c r="F57"/>
  <c r="J57"/>
  <c r="B58"/>
  <c r="F58"/>
  <c r="J58"/>
  <c r="B59"/>
  <c r="F59"/>
  <c r="J59"/>
  <c r="B64" i="65"/>
  <c r="D64"/>
  <c r="F64"/>
  <c r="H64"/>
  <c r="J64"/>
  <c r="L64"/>
  <c r="B65"/>
  <c r="D65"/>
  <c r="F65"/>
  <c r="H65"/>
  <c r="J65"/>
  <c r="L65"/>
  <c r="B66"/>
  <c r="D66"/>
  <c r="F66"/>
  <c r="H66"/>
  <c r="J66"/>
  <c r="L66"/>
  <c r="B67"/>
  <c r="D67"/>
  <c r="F67"/>
  <c r="H67"/>
  <c r="J67"/>
  <c r="L67"/>
  <c r="B63"/>
  <c r="B68"/>
  <c r="D63"/>
  <c r="D68"/>
  <c r="F63"/>
  <c r="F68"/>
  <c r="H63"/>
  <c r="H68"/>
  <c r="J63"/>
  <c r="J68"/>
  <c r="L63"/>
  <c r="L68"/>
  <c r="B11" i="76"/>
  <c r="F11"/>
  <c r="J11"/>
  <c r="B12"/>
  <c r="F12"/>
  <c r="J12"/>
  <c r="B13"/>
  <c r="F13"/>
  <c r="J13"/>
  <c r="B14"/>
  <c r="F14"/>
  <c r="J14"/>
  <c r="B15"/>
  <c r="F15"/>
  <c r="J15"/>
  <c r="B16"/>
  <c r="F16"/>
  <c r="J16"/>
  <c r="B17"/>
  <c r="F17"/>
  <c r="J17"/>
  <c r="B18"/>
  <c r="F18"/>
  <c r="J18"/>
  <c r="B19"/>
  <c r="F19"/>
  <c r="J19"/>
  <c r="B20"/>
  <c r="F20"/>
  <c r="J20"/>
  <c r="B21"/>
  <c r="F21"/>
  <c r="J21"/>
  <c r="B22"/>
  <c r="F22"/>
  <c r="J22"/>
  <c r="B23"/>
  <c r="F23"/>
  <c r="J23"/>
  <c r="B24"/>
  <c r="F24"/>
  <c r="J24"/>
  <c r="B25"/>
  <c r="F25"/>
  <c r="J25"/>
  <c r="B26"/>
  <c r="F26"/>
  <c r="J26"/>
  <c r="B27"/>
  <c r="F27"/>
  <c r="J27"/>
  <c r="B28"/>
  <c r="F28"/>
  <c r="J28"/>
  <c r="B29"/>
  <c r="F29"/>
  <c r="J29"/>
  <c r="B30"/>
  <c r="F30"/>
  <c r="J30"/>
  <c r="B31"/>
  <c r="F31"/>
  <c r="J31"/>
  <c r="B32"/>
  <c r="F32"/>
  <c r="J32"/>
  <c r="B33"/>
  <c r="F33"/>
  <c r="J33"/>
  <c r="B34"/>
  <c r="F34"/>
  <c r="J34"/>
  <c r="B35"/>
  <c r="F35"/>
  <c r="J35"/>
  <c r="B36"/>
  <c r="F36"/>
  <c r="J36"/>
  <c r="B37"/>
  <c r="F37"/>
  <c r="J37"/>
  <c r="B38"/>
  <c r="F38"/>
  <c r="J38"/>
  <c r="B40"/>
  <c r="F40"/>
  <c r="J40"/>
  <c r="B41"/>
  <c r="F41"/>
  <c r="J41"/>
  <c r="B42"/>
  <c r="F42"/>
  <c r="J42"/>
  <c r="B43"/>
  <c r="F43"/>
  <c r="J43"/>
  <c r="B44"/>
  <c r="F44"/>
  <c r="J44"/>
  <c r="B45"/>
  <c r="F45"/>
  <c r="J45"/>
  <c r="B46"/>
  <c r="F46"/>
  <c r="J46"/>
  <c r="B47"/>
  <c r="F47"/>
  <c r="J47"/>
  <c r="B48"/>
  <c r="F48"/>
  <c r="J48"/>
  <c r="B49"/>
  <c r="F49"/>
  <c r="J49"/>
  <c r="B51"/>
  <c r="F51"/>
  <c r="J51"/>
  <c r="B52"/>
  <c r="F52"/>
  <c r="J52"/>
  <c r="B53"/>
  <c r="F53"/>
  <c r="J53"/>
  <c r="B54"/>
  <c r="F54"/>
  <c r="J54"/>
  <c r="B56"/>
  <c r="F56"/>
  <c r="J56"/>
  <c r="B57"/>
  <c r="F57"/>
  <c r="J57"/>
  <c r="B58"/>
  <c r="F58"/>
  <c r="J58"/>
  <c r="B59"/>
  <c r="F59"/>
  <c r="J59"/>
  <c r="D64" i="77"/>
  <c r="A4" i="293"/>
  <c r="A6" i="99"/>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E69" i="104"/>
  <c r="E71"/>
  <c r="E73"/>
  <c r="E75"/>
  <c r="E77"/>
  <c r="E79"/>
  <c r="E81"/>
  <c r="E83"/>
  <c r="E85"/>
  <c r="E87"/>
  <c r="E89"/>
  <c r="E91"/>
  <c r="E93"/>
  <c r="E95"/>
  <c r="E97"/>
  <c r="E99"/>
  <c r="E101"/>
  <c r="E103"/>
  <c r="E105"/>
  <c r="E107"/>
  <c r="E109"/>
  <c r="E111"/>
  <c r="E113"/>
  <c r="O3" i="108"/>
  <c r="P3"/>
  <c r="P4"/>
  <c r="Q4"/>
  <c r="Q6"/>
  <c r="P6"/>
  <c r="Q7"/>
  <c r="Q8"/>
  <c r="P8"/>
  <c r="Q10"/>
  <c r="P10"/>
  <c r="Q12"/>
  <c r="P12"/>
  <c r="Q14"/>
  <c r="P14"/>
  <c r="Q16"/>
  <c r="P16"/>
  <c r="Q18"/>
  <c r="P18"/>
  <c r="Q20"/>
  <c r="P20"/>
  <c r="Q22"/>
  <c r="P22"/>
  <c r="Q24"/>
  <c r="O24"/>
  <c r="P24"/>
  <c r="N8" i="110"/>
  <c r="N9"/>
  <c r="N11"/>
  <c r="N12"/>
  <c r="L49" i="309"/>
  <c r="L53"/>
  <c r="L57"/>
  <c r="F48" i="305"/>
  <c r="L51"/>
  <c r="F49" i="306"/>
  <c r="B18" i="92"/>
  <c r="K19" i="97"/>
  <c r="L19" s="1"/>
  <c r="K20"/>
  <c r="L20" s="1"/>
  <c r="K21"/>
  <c r="L21" s="1"/>
  <c r="K22"/>
  <c r="L22" s="1"/>
  <c r="K23"/>
  <c r="L23" s="1"/>
  <c r="K24"/>
  <c r="L24" s="1"/>
  <c r="K25"/>
  <c r="L25" s="1"/>
  <c r="K26"/>
  <c r="L26" s="1"/>
  <c r="K27"/>
  <c r="L27" s="1"/>
  <c r="K28"/>
  <c r="L28" s="1"/>
  <c r="K29"/>
  <c r="L29" s="1"/>
  <c r="K30"/>
  <c r="L30" s="1"/>
  <c r="K31"/>
  <c r="L31" s="1"/>
  <c r="K32"/>
  <c r="L32" s="1"/>
  <c r="K33"/>
  <c r="L33" s="1"/>
  <c r="K34"/>
  <c r="L34" s="1"/>
  <c r="K35"/>
  <c r="L35" s="1"/>
  <c r="K36"/>
  <c r="L36" s="1"/>
  <c r="K37"/>
  <c r="L37" s="1"/>
  <c r="K38"/>
  <c r="L38" s="1"/>
  <c r="K39"/>
  <c r="L39" s="1"/>
  <c r="K40"/>
  <c r="L40" s="1"/>
  <c r="K41"/>
  <c r="L41" s="1"/>
  <c r="K42"/>
  <c r="L42" s="1"/>
  <c r="K43"/>
  <c r="L43" s="1"/>
  <c r="K44"/>
  <c r="L44" s="1"/>
  <c r="K45"/>
  <c r="L45" s="1"/>
  <c r="K46"/>
  <c r="L46" s="1"/>
  <c r="K47"/>
  <c r="L47" s="1"/>
  <c r="K48"/>
  <c r="L48" s="1"/>
  <c r="K49"/>
  <c r="L49" s="1"/>
  <c r="K50"/>
  <c r="L50" s="1"/>
  <c r="K52"/>
  <c r="L52" s="1"/>
  <c r="J4"/>
  <c r="L5" i="98"/>
  <c r="A7"/>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L6"/>
  <c r="L7"/>
  <c r="L8"/>
  <c r="L9"/>
  <c r="L10"/>
  <c r="L11"/>
  <c r="L12"/>
  <c r="L13"/>
  <c r="L14"/>
  <c r="L15"/>
  <c r="L16"/>
  <c r="L17"/>
  <c r="L18"/>
  <c r="L19"/>
  <c r="L20"/>
  <c r="L21"/>
  <c r="L22"/>
  <c r="L23"/>
  <c r="L24"/>
  <c r="L25"/>
  <c r="L26"/>
  <c r="L28"/>
  <c r="L29"/>
  <c r="L30"/>
  <c r="L31"/>
  <c r="L32"/>
  <c r="L33"/>
  <c r="L34"/>
  <c r="L35"/>
  <c r="L36"/>
  <c r="L37"/>
  <c r="L38"/>
  <c r="L39"/>
  <c r="L40"/>
  <c r="L41"/>
  <c r="L42"/>
  <c r="L43"/>
  <c r="L44"/>
  <c r="L45"/>
  <c r="L46"/>
  <c r="L47"/>
  <c r="L48"/>
  <c r="L49"/>
  <c r="L50"/>
  <c r="L51"/>
  <c r="L52"/>
  <c r="L53"/>
  <c r="F19" i="264"/>
  <c r="H19"/>
  <c r="F20"/>
  <c r="H20"/>
  <c r="F21"/>
  <c r="H21"/>
  <c r="F22"/>
  <c r="H22"/>
  <c r="F23"/>
  <c r="H23"/>
  <c r="F24"/>
  <c r="H24"/>
  <c r="F25"/>
  <c r="H25"/>
  <c r="F26"/>
  <c r="H26"/>
  <c r="F27"/>
  <c r="B45" i="265" s="1"/>
  <c r="H27" i="264"/>
  <c r="B63" i="265" s="1"/>
  <c r="F28" i="264"/>
  <c r="H28"/>
  <c r="F29"/>
  <c r="F44" s="1"/>
  <c r="H29"/>
  <c r="H36" s="1"/>
  <c r="F30"/>
  <c r="H30"/>
  <c r="F31"/>
  <c r="H31"/>
  <c r="C32" i="56"/>
  <c r="K7" i="29"/>
  <c r="K19" i="264"/>
  <c r="K20"/>
  <c r="K21"/>
  <c r="M22"/>
  <c r="K22"/>
  <c r="K23"/>
  <c r="K24"/>
  <c r="K25"/>
  <c r="K26"/>
  <c r="K27"/>
  <c r="B19" i="265"/>
  <c r="M23" i="264"/>
  <c r="M27"/>
  <c r="W46" i="24"/>
  <c r="W58" s="1"/>
  <c r="W70" s="1"/>
  <c r="I35" i="264"/>
  <c r="B71" i="265"/>
  <c r="I36" i="264"/>
  <c r="G7" i="102"/>
  <c r="G11"/>
  <c r="G15"/>
  <c r="G19"/>
  <c r="G23"/>
  <c r="G27"/>
  <c r="G31"/>
  <c r="G35"/>
  <c r="G39"/>
  <c r="G43"/>
  <c r="G47"/>
  <c r="G49"/>
  <c r="G51"/>
  <c r="E4" i="101"/>
  <c r="O5" i="100" s="1"/>
  <c r="O7" i="104"/>
  <c r="O9"/>
  <c r="O10"/>
  <c r="O11"/>
  <c r="O13"/>
  <c r="O14"/>
  <c r="O15"/>
  <c r="O17"/>
  <c r="O18"/>
  <c r="O19"/>
  <c r="O21"/>
  <c r="O37"/>
  <c r="J34" i="127"/>
  <c r="F3" i="53"/>
  <c r="K3"/>
  <c r="K119" s="1"/>
  <c r="G3"/>
  <c r="L3"/>
  <c r="H3"/>
  <c r="M3"/>
  <c r="I3"/>
  <c r="J3"/>
  <c r="E3"/>
  <c r="E119" s="1"/>
  <c r="J4"/>
  <c r="J68" s="1"/>
  <c r="F4"/>
  <c r="F68" s="1"/>
  <c r="K4"/>
  <c r="K68" s="1"/>
  <c r="G4"/>
  <c r="G68" s="1"/>
  <c r="E4"/>
  <c r="E68" s="1"/>
  <c r="H4"/>
  <c r="H68" s="1"/>
  <c r="M4"/>
  <c r="M68" s="1"/>
  <c r="L4"/>
  <c r="L68" s="1"/>
  <c r="I4"/>
  <c r="I68" s="1"/>
  <c r="E6"/>
  <c r="E70" s="1"/>
  <c r="L6"/>
  <c r="L70" s="1"/>
  <c r="H6"/>
  <c r="H70" s="1"/>
  <c r="M6"/>
  <c r="M70" s="1"/>
  <c r="I6"/>
  <c r="I70" s="1"/>
  <c r="F6"/>
  <c r="F70" s="1"/>
  <c r="G6"/>
  <c r="G70" s="1"/>
  <c r="J6"/>
  <c r="J70" s="1"/>
  <c r="K6"/>
  <c r="K70" s="1"/>
  <c r="J8"/>
  <c r="J72" s="1"/>
  <c r="F8"/>
  <c r="F72" s="1"/>
  <c r="K8"/>
  <c r="K72" s="1"/>
  <c r="G8"/>
  <c r="G72" s="1"/>
  <c r="E8"/>
  <c r="E72" s="1"/>
  <c r="L8"/>
  <c r="L72" s="1"/>
  <c r="I8"/>
  <c r="I72" s="1"/>
  <c r="H8"/>
  <c r="H72" s="1"/>
  <c r="M8"/>
  <c r="M72" s="1"/>
  <c r="E10"/>
  <c r="E74" s="1"/>
  <c r="L10"/>
  <c r="L74" s="1"/>
  <c r="H10"/>
  <c r="H74" s="1"/>
  <c r="M10"/>
  <c r="M74" s="1"/>
  <c r="I10"/>
  <c r="I74" s="1"/>
  <c r="J10"/>
  <c r="J74" s="1"/>
  <c r="K10"/>
  <c r="K74" s="1"/>
  <c r="F10"/>
  <c r="F74" s="1"/>
  <c r="G10"/>
  <c r="G74" s="1"/>
  <c r="J12"/>
  <c r="J76" s="1"/>
  <c r="F12"/>
  <c r="F76" s="1"/>
  <c r="K12"/>
  <c r="K76" s="1"/>
  <c r="G12"/>
  <c r="G76" s="1"/>
  <c r="E12"/>
  <c r="E76" s="1"/>
  <c r="H12"/>
  <c r="H76" s="1"/>
  <c r="M12"/>
  <c r="M76" s="1"/>
  <c r="L12"/>
  <c r="L76" s="1"/>
  <c r="I12"/>
  <c r="I76" s="1"/>
  <c r="E14"/>
  <c r="E78" s="1"/>
  <c r="L14"/>
  <c r="L78" s="1"/>
  <c r="H14"/>
  <c r="H78" s="1"/>
  <c r="M14"/>
  <c r="M78" s="1"/>
  <c r="I14"/>
  <c r="I78" s="1"/>
  <c r="F14"/>
  <c r="F78" s="1"/>
  <c r="G14"/>
  <c r="G78" s="1"/>
  <c r="J14"/>
  <c r="J78" s="1"/>
  <c r="K14"/>
  <c r="K78" s="1"/>
  <c r="J16"/>
  <c r="J80" s="1"/>
  <c r="F16"/>
  <c r="F80" s="1"/>
  <c r="K16"/>
  <c r="K80" s="1"/>
  <c r="G16"/>
  <c r="G80" s="1"/>
  <c r="E16"/>
  <c r="E80" s="1"/>
  <c r="L16"/>
  <c r="L80" s="1"/>
  <c r="I16"/>
  <c r="I80" s="1"/>
  <c r="H16"/>
  <c r="H80" s="1"/>
  <c r="M16"/>
  <c r="M80" s="1"/>
  <c r="E18"/>
  <c r="E82" s="1"/>
  <c r="L18"/>
  <c r="L82" s="1"/>
  <c r="H18"/>
  <c r="H82" s="1"/>
  <c r="M18"/>
  <c r="M82" s="1"/>
  <c r="I18"/>
  <c r="I82" s="1"/>
  <c r="J18"/>
  <c r="J82" s="1"/>
  <c r="K18"/>
  <c r="K82" s="1"/>
  <c r="F18"/>
  <c r="F82" s="1"/>
  <c r="G18"/>
  <c r="G82" s="1"/>
  <c r="J20"/>
  <c r="J84" s="1"/>
  <c r="F20"/>
  <c r="F84" s="1"/>
  <c r="K20"/>
  <c r="K84" s="1"/>
  <c r="G20"/>
  <c r="G84" s="1"/>
  <c r="E20"/>
  <c r="E84" s="1"/>
  <c r="H20"/>
  <c r="H84" s="1"/>
  <c r="M20"/>
  <c r="M84" s="1"/>
  <c r="L20"/>
  <c r="L84" s="1"/>
  <c r="I20"/>
  <c r="I84" s="1"/>
  <c r="E22"/>
  <c r="E86" s="1"/>
  <c r="L22"/>
  <c r="L86" s="1"/>
  <c r="H22"/>
  <c r="H86" s="1"/>
  <c r="M22"/>
  <c r="M86" s="1"/>
  <c r="I22"/>
  <c r="I86" s="1"/>
  <c r="F22"/>
  <c r="F86" s="1"/>
  <c r="G22"/>
  <c r="G86" s="1"/>
  <c r="J22"/>
  <c r="J86" s="1"/>
  <c r="K22"/>
  <c r="K86" s="1"/>
  <c r="J24"/>
  <c r="J88" s="1"/>
  <c r="F24"/>
  <c r="F88" s="1"/>
  <c r="K24"/>
  <c r="K88" s="1"/>
  <c r="G24"/>
  <c r="G88" s="1"/>
  <c r="E24"/>
  <c r="E88" s="1"/>
  <c r="L24"/>
  <c r="L88" s="1"/>
  <c r="I24"/>
  <c r="I88" s="1"/>
  <c r="H24"/>
  <c r="H88" s="1"/>
  <c r="M24"/>
  <c r="M88" s="1"/>
  <c r="E26"/>
  <c r="E90" s="1"/>
  <c r="L26"/>
  <c r="L90" s="1"/>
  <c r="H26"/>
  <c r="H90" s="1"/>
  <c r="M26"/>
  <c r="M90" s="1"/>
  <c r="I26"/>
  <c r="I90" s="1"/>
  <c r="J26"/>
  <c r="J90" s="1"/>
  <c r="K26"/>
  <c r="K90" s="1"/>
  <c r="F26"/>
  <c r="F90" s="1"/>
  <c r="G26"/>
  <c r="G90" s="1"/>
  <c r="J28"/>
  <c r="J92" s="1"/>
  <c r="F28"/>
  <c r="F92" s="1"/>
  <c r="K28"/>
  <c r="K92" s="1"/>
  <c r="G28"/>
  <c r="G92" s="1"/>
  <c r="E28"/>
  <c r="E92" s="1"/>
  <c r="H28"/>
  <c r="H92" s="1"/>
  <c r="M28"/>
  <c r="M92" s="1"/>
  <c r="L28"/>
  <c r="L92" s="1"/>
  <c r="I28"/>
  <c r="I92" s="1"/>
  <c r="E30"/>
  <c r="E94" s="1"/>
  <c r="L30"/>
  <c r="L94" s="1"/>
  <c r="H30"/>
  <c r="H94" s="1"/>
  <c r="M30"/>
  <c r="M94" s="1"/>
  <c r="I30"/>
  <c r="I94" s="1"/>
  <c r="F30"/>
  <c r="F94" s="1"/>
  <c r="G30"/>
  <c r="G94" s="1"/>
  <c r="J30"/>
  <c r="J94" s="1"/>
  <c r="K30"/>
  <c r="K94" s="1"/>
  <c r="J32"/>
  <c r="J96" s="1"/>
  <c r="F32"/>
  <c r="F96" s="1"/>
  <c r="K32"/>
  <c r="K96" s="1"/>
  <c r="G32"/>
  <c r="G96" s="1"/>
  <c r="E32"/>
  <c r="E96" s="1"/>
  <c r="L32"/>
  <c r="L96" s="1"/>
  <c r="I32"/>
  <c r="I96" s="1"/>
  <c r="H32"/>
  <c r="H96" s="1"/>
  <c r="M32"/>
  <c r="M96" s="1"/>
  <c r="E34"/>
  <c r="E98" s="1"/>
  <c r="L34"/>
  <c r="L98" s="1"/>
  <c r="H34"/>
  <c r="H98" s="1"/>
  <c r="M34"/>
  <c r="M98" s="1"/>
  <c r="I34"/>
  <c r="I98" s="1"/>
  <c r="J34"/>
  <c r="J98" s="1"/>
  <c r="K34"/>
  <c r="K98" s="1"/>
  <c r="F34"/>
  <c r="F98" s="1"/>
  <c r="G34"/>
  <c r="G98" s="1"/>
  <c r="J36"/>
  <c r="J100" s="1"/>
  <c r="F36"/>
  <c r="F100" s="1"/>
  <c r="K36"/>
  <c r="K100" s="1"/>
  <c r="G36"/>
  <c r="G100" s="1"/>
  <c r="E36"/>
  <c r="E100" s="1"/>
  <c r="H36"/>
  <c r="H100" s="1"/>
  <c r="M36"/>
  <c r="M100" s="1"/>
  <c r="L36"/>
  <c r="L100" s="1"/>
  <c r="I36"/>
  <c r="I100" s="1"/>
  <c r="E38"/>
  <c r="E102" s="1"/>
  <c r="L38"/>
  <c r="L102" s="1"/>
  <c r="H38"/>
  <c r="H102" s="1"/>
  <c r="M38"/>
  <c r="M102" s="1"/>
  <c r="I38"/>
  <c r="I102" s="1"/>
  <c r="F38"/>
  <c r="F102" s="1"/>
  <c r="G38"/>
  <c r="G102" s="1"/>
  <c r="J38"/>
  <c r="J102" s="1"/>
  <c r="K38"/>
  <c r="K102" s="1"/>
  <c r="J40"/>
  <c r="J104" s="1"/>
  <c r="F40"/>
  <c r="F104" s="1"/>
  <c r="K40"/>
  <c r="K104" s="1"/>
  <c r="G40"/>
  <c r="G104" s="1"/>
  <c r="E40"/>
  <c r="E104" s="1"/>
  <c r="L40"/>
  <c r="L104" s="1"/>
  <c r="I40"/>
  <c r="I104" s="1"/>
  <c r="H40"/>
  <c r="H104" s="1"/>
  <c r="M40"/>
  <c r="M104" s="1"/>
  <c r="E42"/>
  <c r="L42"/>
  <c r="H42"/>
  <c r="M42"/>
  <c r="I42"/>
  <c r="J42"/>
  <c r="K42"/>
  <c r="F42"/>
  <c r="G42"/>
  <c r="J44"/>
  <c r="J108" s="1"/>
  <c r="F44"/>
  <c r="F108" s="1"/>
  <c r="K44"/>
  <c r="K108" s="1"/>
  <c r="G44"/>
  <c r="G108" s="1"/>
  <c r="E44"/>
  <c r="E108" s="1"/>
  <c r="L44"/>
  <c r="L108" s="1"/>
  <c r="H44"/>
  <c r="H108" s="1"/>
  <c r="M44"/>
  <c r="M108" s="1"/>
  <c r="I44"/>
  <c r="I108" s="1"/>
  <c r="E46"/>
  <c r="E110" s="1"/>
  <c r="L46"/>
  <c r="L110" s="1"/>
  <c r="H46"/>
  <c r="H110" s="1"/>
  <c r="M46"/>
  <c r="M110" s="1"/>
  <c r="I46"/>
  <c r="I110" s="1"/>
  <c r="J46"/>
  <c r="J110" s="1"/>
  <c r="F46"/>
  <c r="F110" s="1"/>
  <c r="G46"/>
  <c r="G110" s="1"/>
  <c r="K46"/>
  <c r="K110" s="1"/>
  <c r="E46" i="54"/>
  <c r="E26" i="56" s="1"/>
  <c r="G46" i="54"/>
  <c r="G26" i="56" s="1"/>
  <c r="I46" i="54"/>
  <c r="I26" i="56" s="1"/>
  <c r="K46" i="54"/>
  <c r="M46"/>
  <c r="F46"/>
  <c r="F26" i="56" s="1"/>
  <c r="H46" i="54"/>
  <c r="H26" i="56" s="1"/>
  <c r="J46" i="54"/>
  <c r="J26" i="56" s="1"/>
  <c r="L46" i="54"/>
  <c r="K46" i="59" s="1"/>
  <c r="M5" i="53"/>
  <c r="M69" s="1"/>
  <c r="I5"/>
  <c r="I69" s="1"/>
  <c r="E5"/>
  <c r="E69" s="1"/>
  <c r="L5"/>
  <c r="L69" s="1"/>
  <c r="H5"/>
  <c r="H69" s="1"/>
  <c r="F5"/>
  <c r="F69" s="1"/>
  <c r="G5"/>
  <c r="G69" s="1"/>
  <c r="K5"/>
  <c r="K69" s="1"/>
  <c r="J5"/>
  <c r="J69" s="1"/>
  <c r="F7"/>
  <c r="F71" s="1"/>
  <c r="K7"/>
  <c r="K71" s="1"/>
  <c r="G7"/>
  <c r="G71" s="1"/>
  <c r="J7"/>
  <c r="J71" s="1"/>
  <c r="M7"/>
  <c r="M71" s="1"/>
  <c r="E7"/>
  <c r="E71" s="1"/>
  <c r="H7"/>
  <c r="H71" s="1"/>
  <c r="I7"/>
  <c r="I71" s="1"/>
  <c r="L7"/>
  <c r="L71" s="1"/>
  <c r="M9"/>
  <c r="M73" s="1"/>
  <c r="I9"/>
  <c r="I73" s="1"/>
  <c r="E9"/>
  <c r="E73" s="1"/>
  <c r="L9"/>
  <c r="L73" s="1"/>
  <c r="H9"/>
  <c r="H73" s="1"/>
  <c r="F9"/>
  <c r="F73" s="1"/>
  <c r="K9"/>
  <c r="K73" s="1"/>
  <c r="J9"/>
  <c r="J73" s="1"/>
  <c r="G9"/>
  <c r="G73" s="1"/>
  <c r="F11"/>
  <c r="F75" s="1"/>
  <c r="K11"/>
  <c r="K75" s="1"/>
  <c r="G11"/>
  <c r="G75" s="1"/>
  <c r="J11"/>
  <c r="J75" s="1"/>
  <c r="I11"/>
  <c r="I75" s="1"/>
  <c r="L11"/>
  <c r="L75" s="1"/>
  <c r="M11"/>
  <c r="M75" s="1"/>
  <c r="E11"/>
  <c r="E75" s="1"/>
  <c r="H11"/>
  <c r="H75" s="1"/>
  <c r="M13"/>
  <c r="M77" s="1"/>
  <c r="I13"/>
  <c r="I77" s="1"/>
  <c r="E13"/>
  <c r="E77" s="1"/>
  <c r="L13"/>
  <c r="L77" s="1"/>
  <c r="H13"/>
  <c r="H77" s="1"/>
  <c r="F13"/>
  <c r="F77" s="1"/>
  <c r="G13"/>
  <c r="G77" s="1"/>
  <c r="K13"/>
  <c r="K77" s="1"/>
  <c r="J13"/>
  <c r="J77" s="1"/>
  <c r="F15"/>
  <c r="F79" s="1"/>
  <c r="K15"/>
  <c r="K79" s="1"/>
  <c r="G15"/>
  <c r="G79" s="1"/>
  <c r="J15"/>
  <c r="J79" s="1"/>
  <c r="M15"/>
  <c r="M79" s="1"/>
  <c r="E15"/>
  <c r="E79" s="1"/>
  <c r="H15"/>
  <c r="H79" s="1"/>
  <c r="I15"/>
  <c r="I79" s="1"/>
  <c r="L15"/>
  <c r="L79" s="1"/>
  <c r="M17"/>
  <c r="M81" s="1"/>
  <c r="I17"/>
  <c r="I81" s="1"/>
  <c r="E17"/>
  <c r="E81" s="1"/>
  <c r="L17"/>
  <c r="L81" s="1"/>
  <c r="H17"/>
  <c r="H81" s="1"/>
  <c r="F17"/>
  <c r="F81" s="1"/>
  <c r="K17"/>
  <c r="K81" s="1"/>
  <c r="J17"/>
  <c r="J81" s="1"/>
  <c r="G17"/>
  <c r="G81" s="1"/>
  <c r="F19"/>
  <c r="F83" s="1"/>
  <c r="K19"/>
  <c r="K83" s="1"/>
  <c r="G19"/>
  <c r="G83" s="1"/>
  <c r="J19"/>
  <c r="J83" s="1"/>
  <c r="I19"/>
  <c r="I83" s="1"/>
  <c r="L19"/>
  <c r="L83" s="1"/>
  <c r="M19"/>
  <c r="M83" s="1"/>
  <c r="E19"/>
  <c r="E83" s="1"/>
  <c r="H19"/>
  <c r="H83" s="1"/>
  <c r="M21"/>
  <c r="M85" s="1"/>
  <c r="I21"/>
  <c r="I85" s="1"/>
  <c r="E21"/>
  <c r="E85" s="1"/>
  <c r="L21"/>
  <c r="L85" s="1"/>
  <c r="H21"/>
  <c r="H85" s="1"/>
  <c r="F21"/>
  <c r="F85" s="1"/>
  <c r="G21"/>
  <c r="G85" s="1"/>
  <c r="K21"/>
  <c r="K85" s="1"/>
  <c r="J21"/>
  <c r="J85" s="1"/>
  <c r="F23"/>
  <c r="K23"/>
  <c r="G23"/>
  <c r="J23"/>
  <c r="M23"/>
  <c r="E23"/>
  <c r="H23"/>
  <c r="I23"/>
  <c r="L23"/>
  <c r="M25"/>
  <c r="M89" s="1"/>
  <c r="I25"/>
  <c r="I89" s="1"/>
  <c r="E25"/>
  <c r="E89" s="1"/>
  <c r="L25"/>
  <c r="L89" s="1"/>
  <c r="H25"/>
  <c r="H89" s="1"/>
  <c r="F25"/>
  <c r="F89" s="1"/>
  <c r="K25"/>
  <c r="K89" s="1"/>
  <c r="J25"/>
  <c r="J89" s="1"/>
  <c r="G25"/>
  <c r="G89" s="1"/>
  <c r="F27"/>
  <c r="F91" s="1"/>
  <c r="K27"/>
  <c r="K91" s="1"/>
  <c r="G27"/>
  <c r="G91" s="1"/>
  <c r="J27"/>
  <c r="J91" s="1"/>
  <c r="I27"/>
  <c r="I91" s="1"/>
  <c r="L27"/>
  <c r="L91" s="1"/>
  <c r="M27"/>
  <c r="M91" s="1"/>
  <c r="E27"/>
  <c r="E91" s="1"/>
  <c r="H27"/>
  <c r="H91" s="1"/>
  <c r="M29"/>
  <c r="M93" s="1"/>
  <c r="I29"/>
  <c r="I93" s="1"/>
  <c r="E29"/>
  <c r="E93" s="1"/>
  <c r="L29"/>
  <c r="L93" s="1"/>
  <c r="H29"/>
  <c r="H93" s="1"/>
  <c r="F29"/>
  <c r="F93" s="1"/>
  <c r="G29"/>
  <c r="G93" s="1"/>
  <c r="K29"/>
  <c r="K93" s="1"/>
  <c r="J29"/>
  <c r="J93" s="1"/>
  <c r="F31"/>
  <c r="F95" s="1"/>
  <c r="K31"/>
  <c r="K95" s="1"/>
  <c r="G31"/>
  <c r="G95" s="1"/>
  <c r="J31"/>
  <c r="J95" s="1"/>
  <c r="M31"/>
  <c r="M95" s="1"/>
  <c r="E31"/>
  <c r="E95" s="1"/>
  <c r="H31"/>
  <c r="H95" s="1"/>
  <c r="I31"/>
  <c r="I95" s="1"/>
  <c r="L31"/>
  <c r="L95" s="1"/>
  <c r="M33"/>
  <c r="M97" s="1"/>
  <c r="I33"/>
  <c r="I97" s="1"/>
  <c r="E33"/>
  <c r="E97" s="1"/>
  <c r="L33"/>
  <c r="L97" s="1"/>
  <c r="H33"/>
  <c r="H97" s="1"/>
  <c r="F33"/>
  <c r="F97" s="1"/>
  <c r="K33"/>
  <c r="K97" s="1"/>
  <c r="J33"/>
  <c r="J97" s="1"/>
  <c r="G33"/>
  <c r="G97" s="1"/>
  <c r="F35"/>
  <c r="F99" s="1"/>
  <c r="K35"/>
  <c r="K99" s="1"/>
  <c r="G35"/>
  <c r="G99" s="1"/>
  <c r="J35"/>
  <c r="J99" s="1"/>
  <c r="I35"/>
  <c r="I99" s="1"/>
  <c r="L35"/>
  <c r="L99" s="1"/>
  <c r="M35"/>
  <c r="M99" s="1"/>
  <c r="E35"/>
  <c r="E99" s="1"/>
  <c r="H35"/>
  <c r="H99" s="1"/>
  <c r="M37"/>
  <c r="M101" s="1"/>
  <c r="I37"/>
  <c r="I101" s="1"/>
  <c r="E37"/>
  <c r="E101" s="1"/>
  <c r="L37"/>
  <c r="L101" s="1"/>
  <c r="H37"/>
  <c r="H101" s="1"/>
  <c r="F37"/>
  <c r="F101" s="1"/>
  <c r="G37"/>
  <c r="G101" s="1"/>
  <c r="K37"/>
  <c r="K101" s="1"/>
  <c r="J37"/>
  <c r="J101" s="1"/>
  <c r="F39"/>
  <c r="F103" s="1"/>
  <c r="K39"/>
  <c r="K103" s="1"/>
  <c r="G39"/>
  <c r="G103" s="1"/>
  <c r="J39"/>
  <c r="J103" s="1"/>
  <c r="M39"/>
  <c r="M103" s="1"/>
  <c r="E39"/>
  <c r="E103" s="1"/>
  <c r="H39"/>
  <c r="H103" s="1"/>
  <c r="I39"/>
  <c r="I103" s="1"/>
  <c r="L39"/>
  <c r="L103" s="1"/>
  <c r="M41"/>
  <c r="M105" s="1"/>
  <c r="I41"/>
  <c r="I105" s="1"/>
  <c r="E41"/>
  <c r="E105" s="1"/>
  <c r="L41"/>
  <c r="L105" s="1"/>
  <c r="H41"/>
  <c r="H105" s="1"/>
  <c r="F41"/>
  <c r="F105" s="1"/>
  <c r="K41"/>
  <c r="K105" s="1"/>
  <c r="J41"/>
  <c r="J105" s="1"/>
  <c r="G41"/>
  <c r="G105" s="1"/>
  <c r="F43"/>
  <c r="F107" s="1"/>
  <c r="K43"/>
  <c r="K107" s="1"/>
  <c r="G43"/>
  <c r="G107" s="1"/>
  <c r="J43"/>
  <c r="J107" s="1"/>
  <c r="M43"/>
  <c r="M107" s="1"/>
  <c r="I43"/>
  <c r="I107" s="1"/>
  <c r="L43"/>
  <c r="L107" s="1"/>
  <c r="E43"/>
  <c r="E107" s="1"/>
  <c r="H43"/>
  <c r="H107" s="1"/>
  <c r="M45"/>
  <c r="M109" s="1"/>
  <c r="I45"/>
  <c r="I109" s="1"/>
  <c r="E45"/>
  <c r="E109" s="1"/>
  <c r="L45"/>
  <c r="L109" s="1"/>
  <c r="H45"/>
  <c r="H109" s="1"/>
  <c r="F45"/>
  <c r="F109" s="1"/>
  <c r="K45"/>
  <c r="K109" s="1"/>
  <c r="G45"/>
  <c r="G109" s="1"/>
  <c r="J45"/>
  <c r="J109" s="1"/>
  <c r="F47"/>
  <c r="F122" s="1"/>
  <c r="K47"/>
  <c r="G47"/>
  <c r="J47"/>
  <c r="M47"/>
  <c r="I47"/>
  <c r="E47"/>
  <c r="H47"/>
  <c r="L47"/>
  <c r="F45" i="54"/>
  <c r="F25" i="56" s="1"/>
  <c r="H45" i="54"/>
  <c r="J45"/>
  <c r="J25" i="56" s="1"/>
  <c r="L45" i="54"/>
  <c r="K45" i="59" s="1"/>
  <c r="E45" i="54"/>
  <c r="E25" i="56" s="1"/>
  <c r="G45" i="54"/>
  <c r="G25" i="56" s="1"/>
  <c r="I45" i="54"/>
  <c r="I25" i="56" s="1"/>
  <c r="K45" i="54"/>
  <c r="M45"/>
  <c r="F47"/>
  <c r="F27" i="56" s="1"/>
  <c r="H47" i="54"/>
  <c r="H27" i="56" s="1"/>
  <c r="J47" i="54"/>
  <c r="J27" i="56" s="1"/>
  <c r="L47" i="54"/>
  <c r="K47" i="59" s="1"/>
  <c r="E47" i="54"/>
  <c r="E27" i="56" s="1"/>
  <c r="G47" i="54"/>
  <c r="G27" i="56" s="1"/>
  <c r="I47" i="54"/>
  <c r="I27" i="56" s="1"/>
  <c r="K47" i="54"/>
  <c r="M47"/>
  <c r="F44"/>
  <c r="F24" i="56" s="1"/>
  <c r="H44" i="54"/>
  <c r="J44"/>
  <c r="J24" i="56" s="1"/>
  <c r="L44" i="54"/>
  <c r="K44" i="59" s="1"/>
  <c r="E44" i="54"/>
  <c r="E24" i="56" s="1"/>
  <c r="G44" i="54"/>
  <c r="G24" i="56" s="1"/>
  <c r="I44" i="54"/>
  <c r="I24" i="56" s="1"/>
  <c r="K44" i="54"/>
  <c r="M44"/>
  <c r="E43"/>
  <c r="E23" i="56" s="1"/>
  <c r="G43" i="54"/>
  <c r="G23" i="56" s="1"/>
  <c r="I43" i="54"/>
  <c r="I23" i="56" s="1"/>
  <c r="K43" i="54"/>
  <c r="M43"/>
  <c r="F43"/>
  <c r="F23" i="56" s="1"/>
  <c r="H43" i="54"/>
  <c r="J43"/>
  <c r="J23" i="56" s="1"/>
  <c r="L43" i="54"/>
  <c r="K43" i="59" s="1"/>
  <c r="E42" i="54"/>
  <c r="E22" i="56" s="1"/>
  <c r="G42" i="54"/>
  <c r="G22" i="56" s="1"/>
  <c r="I42" i="54"/>
  <c r="I22" i="56" s="1"/>
  <c r="K42" i="54"/>
  <c r="M42"/>
  <c r="F42"/>
  <c r="F22" i="56" s="1"/>
  <c r="H42" i="54"/>
  <c r="H22" i="56" s="1"/>
  <c r="J42" i="54"/>
  <c r="J22" i="56" s="1"/>
  <c r="L42" i="54"/>
  <c r="K42" i="59" s="1"/>
  <c r="G3" i="54"/>
  <c r="I3"/>
  <c r="K3"/>
  <c r="M3"/>
  <c r="F3"/>
  <c r="J3"/>
  <c r="E3"/>
  <c r="H3"/>
  <c r="L3"/>
  <c r="F6"/>
  <c r="H6"/>
  <c r="J6"/>
  <c r="L6"/>
  <c r="E6"/>
  <c r="I6"/>
  <c r="K6"/>
  <c r="K5" i="56" s="1"/>
  <c r="G6" i="54"/>
  <c r="M6"/>
  <c r="F8"/>
  <c r="H8"/>
  <c r="J8"/>
  <c r="L8"/>
  <c r="E8"/>
  <c r="I8"/>
  <c r="M8"/>
  <c r="G8"/>
  <c r="K8"/>
  <c r="K7" i="56" s="1"/>
  <c r="F10" i="54"/>
  <c r="H10"/>
  <c r="J10"/>
  <c r="L10"/>
  <c r="G10"/>
  <c r="K10"/>
  <c r="K9" i="56" s="1"/>
  <c r="E10" i="54"/>
  <c r="I10"/>
  <c r="M10"/>
  <c r="F12"/>
  <c r="H12"/>
  <c r="J12"/>
  <c r="L12"/>
  <c r="E12"/>
  <c r="I12"/>
  <c r="M12"/>
  <c r="G12"/>
  <c r="K12"/>
  <c r="K11" i="56" s="1"/>
  <c r="F14" i="54"/>
  <c r="H14"/>
  <c r="J14"/>
  <c r="L14"/>
  <c r="G14"/>
  <c r="K14"/>
  <c r="K13" i="56" s="1"/>
  <c r="E14" i="54"/>
  <c r="I14"/>
  <c r="M14"/>
  <c r="F16"/>
  <c r="H16"/>
  <c r="J16"/>
  <c r="L16"/>
  <c r="G16"/>
  <c r="I16"/>
  <c r="M16"/>
  <c r="E16"/>
  <c r="K16"/>
  <c r="K15" i="56" s="1"/>
  <c r="F18" i="54"/>
  <c r="H18"/>
  <c r="J18"/>
  <c r="L18"/>
  <c r="G18"/>
  <c r="K18"/>
  <c r="K17" i="56" s="1"/>
  <c r="E18" i="54"/>
  <c r="I18"/>
  <c r="M18"/>
  <c r="F40"/>
  <c r="H40"/>
  <c r="H20" i="56" s="1"/>
  <c r="J40" i="54"/>
  <c r="J20" i="56" s="1"/>
  <c r="L40" i="54"/>
  <c r="K40" i="59" s="1"/>
  <c r="G40" i="54"/>
  <c r="G20" i="56" s="1"/>
  <c r="K40" i="54"/>
  <c r="E40"/>
  <c r="E20" i="56" s="1"/>
  <c r="I40" i="54"/>
  <c r="I20" i="56" s="1"/>
  <c r="M40" i="54"/>
  <c r="F4"/>
  <c r="H4"/>
  <c r="J4"/>
  <c r="L4"/>
  <c r="E4"/>
  <c r="I4"/>
  <c r="K4"/>
  <c r="K3" i="56" s="1"/>
  <c r="G4" i="54"/>
  <c r="M4"/>
  <c r="F20"/>
  <c r="H20"/>
  <c r="J20"/>
  <c r="L20"/>
  <c r="L19" i="56" s="1"/>
  <c r="E20" i="54"/>
  <c r="I20"/>
  <c r="M20"/>
  <c r="M19" i="56" s="1"/>
  <c r="G20" i="54"/>
  <c r="K20"/>
  <c r="K19" i="56" s="1"/>
  <c r="F22" i="54"/>
  <c r="H22"/>
  <c r="J22"/>
  <c r="L22"/>
  <c r="L21" i="56" s="1"/>
  <c r="G22" i="54"/>
  <c r="I22"/>
  <c r="M22"/>
  <c r="M21" i="56" s="1"/>
  <c r="E22" i="54"/>
  <c r="K22"/>
  <c r="K21" i="56" s="1"/>
  <c r="F24" i="54"/>
  <c r="H24"/>
  <c r="H4" i="56" s="1"/>
  <c r="J24" i="54"/>
  <c r="J4" i="56" s="1"/>
  <c r="L24" i="54"/>
  <c r="L23" i="56" s="1"/>
  <c r="I24" i="54"/>
  <c r="I4" i="56" s="1"/>
  <c r="M24" i="54"/>
  <c r="M23" i="56" s="1"/>
  <c r="E24" i="54"/>
  <c r="E4" i="56" s="1"/>
  <c r="G24" i="54"/>
  <c r="G4" i="56" s="1"/>
  <c r="K24" i="54"/>
  <c r="K23" i="56" s="1"/>
  <c r="F26" i="54"/>
  <c r="H26"/>
  <c r="H6" i="56" s="1"/>
  <c r="J26" i="54"/>
  <c r="L26"/>
  <c r="L25" i="56" s="1"/>
  <c r="E26" i="54"/>
  <c r="E6" i="56" s="1"/>
  <c r="I26" i="54"/>
  <c r="I6" i="56" s="1"/>
  <c r="M26" i="54"/>
  <c r="M25" i="56" s="1"/>
  <c r="G26" i="54"/>
  <c r="G6" i="56" s="1"/>
  <c r="K26" i="54"/>
  <c r="K25" i="56" s="1"/>
  <c r="F28" i="54"/>
  <c r="H28"/>
  <c r="H8" i="56" s="1"/>
  <c r="J28" i="54"/>
  <c r="J8" i="56" s="1"/>
  <c r="L28" i="54"/>
  <c r="L27" i="56" s="1"/>
  <c r="G28" i="54"/>
  <c r="G8" i="56" s="1"/>
  <c r="K28" i="54"/>
  <c r="K27" i="56" s="1"/>
  <c r="E28" i="54"/>
  <c r="E8" i="56" s="1"/>
  <c r="I28" i="54"/>
  <c r="I8" i="56" s="1"/>
  <c r="M28" i="54"/>
  <c r="M27" i="56" s="1"/>
  <c r="F30" i="54"/>
  <c r="H30"/>
  <c r="H10" i="56" s="1"/>
  <c r="J30" i="54"/>
  <c r="L30"/>
  <c r="E30"/>
  <c r="E10" i="56" s="1"/>
  <c r="I30" i="54"/>
  <c r="I10" i="56" s="1"/>
  <c r="M30" i="54"/>
  <c r="G30"/>
  <c r="G10" i="56" s="1"/>
  <c r="K30" i="54"/>
  <c r="F32"/>
  <c r="H32"/>
  <c r="H12" i="56" s="1"/>
  <c r="J32" i="54"/>
  <c r="J12" i="56" s="1"/>
  <c r="L32" i="54"/>
  <c r="G32"/>
  <c r="G12" i="56" s="1"/>
  <c r="K32" i="54"/>
  <c r="E32"/>
  <c r="E12" i="56" s="1"/>
  <c r="I32" i="54"/>
  <c r="I12" i="56" s="1"/>
  <c r="M32" i="54"/>
  <c r="F34"/>
  <c r="H34"/>
  <c r="H14" i="56" s="1"/>
  <c r="J34" i="54"/>
  <c r="L34"/>
  <c r="E34"/>
  <c r="E14" i="56" s="1"/>
  <c r="I34" i="54"/>
  <c r="I14" i="56" s="1"/>
  <c r="M34" i="54"/>
  <c r="G34"/>
  <c r="G14" i="56" s="1"/>
  <c r="K34" i="54"/>
  <c r="F36"/>
  <c r="H36"/>
  <c r="H16" i="56" s="1"/>
  <c r="J36" i="54"/>
  <c r="J16" i="56" s="1"/>
  <c r="L36" i="54"/>
  <c r="G36"/>
  <c r="G16" i="56" s="1"/>
  <c r="K36" i="54"/>
  <c r="E36"/>
  <c r="E16" i="56" s="1"/>
  <c r="I36" i="54"/>
  <c r="I16" i="56" s="1"/>
  <c r="M36" i="54"/>
  <c r="F38"/>
  <c r="H38"/>
  <c r="H18" i="56" s="1"/>
  <c r="J38" i="54"/>
  <c r="L38"/>
  <c r="E38"/>
  <c r="E18" i="56" s="1"/>
  <c r="I38" i="54"/>
  <c r="I18" i="56" s="1"/>
  <c r="M38" i="54"/>
  <c r="G38"/>
  <c r="G18" i="56" s="1"/>
  <c r="K38" i="54"/>
  <c r="E5"/>
  <c r="G5"/>
  <c r="I5"/>
  <c r="K5"/>
  <c r="K4" i="56" s="1"/>
  <c r="M5" i="54"/>
  <c r="F5"/>
  <c r="J5"/>
  <c r="H5"/>
  <c r="L5"/>
  <c r="E7"/>
  <c r="G7"/>
  <c r="I7"/>
  <c r="K7"/>
  <c r="K6" i="56" s="1"/>
  <c r="M7" i="54"/>
  <c r="F7"/>
  <c r="J7"/>
  <c r="H7"/>
  <c r="L7"/>
  <c r="E9"/>
  <c r="G9"/>
  <c r="I9"/>
  <c r="K9"/>
  <c r="K8" i="56" s="1"/>
  <c r="M9" i="54"/>
  <c r="H9"/>
  <c r="L9"/>
  <c r="F9"/>
  <c r="J9"/>
  <c r="E11"/>
  <c r="G11"/>
  <c r="I11"/>
  <c r="K11"/>
  <c r="K10" i="56" s="1"/>
  <c r="M11" i="54"/>
  <c r="F11"/>
  <c r="J11"/>
  <c r="H11"/>
  <c r="L11"/>
  <c r="E13"/>
  <c r="G13"/>
  <c r="I13"/>
  <c r="K13"/>
  <c r="K12" i="56" s="1"/>
  <c r="M13" i="54"/>
  <c r="H13"/>
  <c r="L13"/>
  <c r="F13"/>
  <c r="J13"/>
  <c r="E15"/>
  <c r="G15"/>
  <c r="I15"/>
  <c r="K15"/>
  <c r="K14" i="56" s="1"/>
  <c r="M15" i="54"/>
  <c r="H15"/>
  <c r="L15"/>
  <c r="F15"/>
  <c r="J15"/>
  <c r="E17"/>
  <c r="G17"/>
  <c r="I17"/>
  <c r="K17"/>
  <c r="K16" i="56" s="1"/>
  <c r="M17" i="54"/>
  <c r="H17"/>
  <c r="L17"/>
  <c r="F17"/>
  <c r="J17"/>
  <c r="E19"/>
  <c r="G19"/>
  <c r="I19"/>
  <c r="K19"/>
  <c r="K18" i="56" s="1"/>
  <c r="M19" i="54"/>
  <c r="F19"/>
  <c r="J19"/>
  <c r="H19"/>
  <c r="L19"/>
  <c r="E21"/>
  <c r="G21"/>
  <c r="I21"/>
  <c r="K21"/>
  <c r="K20" i="56" s="1"/>
  <c r="M21" i="54"/>
  <c r="M20" i="56" s="1"/>
  <c r="H21" i="54"/>
  <c r="L21"/>
  <c r="L20" i="56" s="1"/>
  <c r="F21" i="54"/>
  <c r="J21"/>
  <c r="E23"/>
  <c r="G23"/>
  <c r="G3" i="56" s="1"/>
  <c r="I23" i="54"/>
  <c r="I3" i="56" s="1"/>
  <c r="K23" i="54"/>
  <c r="K22" i="56" s="1"/>
  <c r="M23" i="54"/>
  <c r="M22" i="56" s="1"/>
  <c r="H23" i="54"/>
  <c r="H3" i="56" s="1"/>
  <c r="L23" i="54"/>
  <c r="L22" i="56" s="1"/>
  <c r="F23" i="54"/>
  <c r="J23"/>
  <c r="J3" i="56" s="1"/>
  <c r="E25" i="54"/>
  <c r="E5" i="56" s="1"/>
  <c r="G25" i="54"/>
  <c r="G5" i="56" s="1"/>
  <c r="I25" i="54"/>
  <c r="I5" i="56" s="1"/>
  <c r="K25" i="54"/>
  <c r="K24" i="56" s="1"/>
  <c r="M25" i="54"/>
  <c r="M24" i="56" s="1"/>
  <c r="F25" i="54"/>
  <c r="J25"/>
  <c r="J5" i="56" s="1"/>
  <c r="H25" i="54"/>
  <c r="H5" i="56" s="1"/>
  <c r="L25" i="54"/>
  <c r="L24" i="56" s="1"/>
  <c r="E27" i="54"/>
  <c r="G27"/>
  <c r="G7" i="56" s="1"/>
  <c r="I27" i="54"/>
  <c r="K27"/>
  <c r="K26" i="56" s="1"/>
  <c r="M27" i="54"/>
  <c r="H27"/>
  <c r="H7" i="56" s="1"/>
  <c r="L27" i="54"/>
  <c r="L26" i="56" s="1"/>
  <c r="F27" i="54"/>
  <c r="J27"/>
  <c r="J7" i="56" s="1"/>
  <c r="E29" i="54"/>
  <c r="E9" i="56" s="1"/>
  <c r="G29" i="54"/>
  <c r="G9" i="56" s="1"/>
  <c r="I29" i="54"/>
  <c r="I9" i="56" s="1"/>
  <c r="K29" i="54"/>
  <c r="M29"/>
  <c r="F29"/>
  <c r="J29"/>
  <c r="J9" i="56" s="1"/>
  <c r="H29" i="54"/>
  <c r="H9" i="56" s="1"/>
  <c r="L29" i="54"/>
  <c r="E31"/>
  <c r="G31"/>
  <c r="G11" i="56" s="1"/>
  <c r="I31" i="54"/>
  <c r="I11" i="56" s="1"/>
  <c r="K31" i="54"/>
  <c r="M31"/>
  <c r="H31"/>
  <c r="H11" i="56" s="1"/>
  <c r="L31" i="54"/>
  <c r="F31"/>
  <c r="J31"/>
  <c r="J11" i="56" s="1"/>
  <c r="E33" i="54"/>
  <c r="E13" i="56" s="1"/>
  <c r="G33" i="54"/>
  <c r="G13" i="56" s="1"/>
  <c r="I33" i="54"/>
  <c r="I13" i="56" s="1"/>
  <c r="K33" i="54"/>
  <c r="M33"/>
  <c r="F33"/>
  <c r="J33"/>
  <c r="J13" i="56" s="1"/>
  <c r="H33" i="54"/>
  <c r="H13" i="56" s="1"/>
  <c r="L33" i="54"/>
  <c r="E35"/>
  <c r="G35"/>
  <c r="G15" i="56" s="1"/>
  <c r="I35" i="54"/>
  <c r="K35"/>
  <c r="M35"/>
  <c r="H35"/>
  <c r="H15" i="56" s="1"/>
  <c r="L35" i="54"/>
  <c r="F35"/>
  <c r="J35"/>
  <c r="J15" i="56" s="1"/>
  <c r="E37" i="54"/>
  <c r="E17" i="56" s="1"/>
  <c r="G37" i="54"/>
  <c r="G17" i="56" s="1"/>
  <c r="I37" i="54"/>
  <c r="I17" i="56" s="1"/>
  <c r="K37" i="54"/>
  <c r="M37"/>
  <c r="F37"/>
  <c r="J37"/>
  <c r="J17" i="56" s="1"/>
  <c r="H37" i="54"/>
  <c r="H17" i="56" s="1"/>
  <c r="L37" i="54"/>
  <c r="E39"/>
  <c r="G39"/>
  <c r="F39" i="59" s="1"/>
  <c r="I39" i="54"/>
  <c r="I19" i="56" s="1"/>
  <c r="K39" i="54"/>
  <c r="J39" i="59" s="1"/>
  <c r="M39" i="54"/>
  <c r="H39"/>
  <c r="H19" i="56" s="1"/>
  <c r="L39" i="54"/>
  <c r="K39" i="59" s="1"/>
  <c r="F39" i="54"/>
  <c r="J39"/>
  <c r="J19" i="56" s="1"/>
  <c r="E41" i="54"/>
  <c r="E21" i="56" s="1"/>
  <c r="G41" i="54"/>
  <c r="G21" i="56" s="1"/>
  <c r="I41" i="54"/>
  <c r="I21" i="56" s="1"/>
  <c r="K41" i="54"/>
  <c r="M41"/>
  <c r="F41"/>
  <c r="F21" i="56" s="1"/>
  <c r="J41" i="54"/>
  <c r="J21" i="56" s="1"/>
  <c r="H41" i="54"/>
  <c r="L41"/>
  <c r="K41" i="59" s="1"/>
  <c r="N53" i="35"/>
  <c r="P53"/>
  <c r="R53"/>
  <c r="T53"/>
  <c r="R54"/>
  <c r="R69" s="1"/>
  <c r="T54"/>
  <c r="T69" s="1"/>
  <c r="C55" i="26"/>
  <c r="C58"/>
  <c r="E58"/>
  <c r="E55"/>
  <c r="G55"/>
  <c r="G58"/>
  <c r="I58"/>
  <c r="I55"/>
  <c r="K55"/>
  <c r="K58"/>
  <c r="E49" i="43"/>
  <c r="G49"/>
  <c r="I49"/>
  <c r="K49"/>
  <c r="E50"/>
  <c r="I50" i="41"/>
  <c r="G50" i="43"/>
  <c r="K50" i="41"/>
  <c r="I50" i="43"/>
  <c r="M50" i="41"/>
  <c r="K50" i="43"/>
  <c r="O50" i="41"/>
  <c r="E51" i="43"/>
  <c r="I51" i="41"/>
  <c r="G51" i="43"/>
  <c r="K51" i="41"/>
  <c r="I51" i="43"/>
  <c r="M51" i="41"/>
  <c r="K51" i="43"/>
  <c r="K62" s="1"/>
  <c r="O51" i="41"/>
  <c r="C56" i="26"/>
  <c r="E56"/>
  <c r="G56"/>
  <c r="I56"/>
  <c r="K56"/>
  <c r="C57"/>
  <c r="E57"/>
  <c r="G57"/>
  <c r="I57"/>
  <c r="K57"/>
  <c r="B6" i="27"/>
  <c r="B55" i="26"/>
  <c r="B57"/>
  <c r="B58"/>
  <c r="D55"/>
  <c r="D58"/>
  <c r="F58"/>
  <c r="F55"/>
  <c r="H55"/>
  <c r="H58"/>
  <c r="J58"/>
  <c r="J55"/>
  <c r="X52" i="35"/>
  <c r="M52"/>
  <c r="X53"/>
  <c r="Y53"/>
  <c r="M53"/>
  <c r="Y54"/>
  <c r="M54"/>
  <c r="X54"/>
  <c r="F51" i="43"/>
  <c r="J51" i="41"/>
  <c r="H51" i="43"/>
  <c r="L51" i="41"/>
  <c r="J51" i="43"/>
  <c r="N51" i="41"/>
  <c r="A6" i="166"/>
  <c r="A7" s="1"/>
  <c r="A8" s="1"/>
  <c r="A9" s="1"/>
  <c r="A10" s="1"/>
  <c r="A11" s="1"/>
  <c r="A12" s="1"/>
  <c r="A13" s="1"/>
  <c r="A14" s="1"/>
  <c r="A15" s="1"/>
  <c r="A16" s="1"/>
  <c r="A17" s="1"/>
  <c r="A18" s="1"/>
  <c r="A19" s="1"/>
  <c r="A20" s="1"/>
  <c r="A21" s="1"/>
  <c r="A22" s="1"/>
  <c r="A23" s="1"/>
  <c r="A24" s="1"/>
  <c r="A25" s="1"/>
  <c r="B56" i="26"/>
  <c r="D56"/>
  <c r="F56"/>
  <c r="H56"/>
  <c r="J56"/>
  <c r="D57"/>
  <c r="F57"/>
  <c r="H57"/>
  <c r="J57"/>
  <c r="O53" i="35"/>
  <c r="Q53"/>
  <c r="S53"/>
  <c r="O54"/>
  <c r="O69" s="1"/>
  <c r="Q54"/>
  <c r="Q69" s="1"/>
  <c r="S54"/>
  <c r="S69" s="1"/>
  <c r="J50" i="41"/>
  <c r="L50"/>
  <c r="N50"/>
  <c r="E16" i="132"/>
  <c r="E15" s="1"/>
  <c r="E14" s="1"/>
  <c r="E13" s="1"/>
  <c r="E12" s="1"/>
  <c r="E11" s="1"/>
  <c r="E10" s="1"/>
  <c r="E9" s="1"/>
  <c r="E8" s="1"/>
  <c r="E7" s="1"/>
  <c r="E6" s="1"/>
  <c r="E5" s="1"/>
  <c r="E4" s="1"/>
  <c r="E3" i="163"/>
  <c r="E16" i="133"/>
  <c r="E15" s="1"/>
  <c r="E14" s="1"/>
  <c r="E13" s="1"/>
  <c r="E12" s="1"/>
  <c r="E11" s="1"/>
  <c r="E10" s="1"/>
  <c r="E9" s="1"/>
  <c r="E8" s="1"/>
  <c r="E7" s="1"/>
  <c r="E6" s="1"/>
  <c r="E5" s="1"/>
  <c r="E4" s="1"/>
  <c r="E3" i="161"/>
  <c r="E16" i="131"/>
  <c r="E15" s="1"/>
  <c r="E14" s="1"/>
  <c r="E13" s="1"/>
  <c r="E12" s="1"/>
  <c r="E11" s="1"/>
  <c r="E10" s="1"/>
  <c r="E9" s="1"/>
  <c r="E8" s="1"/>
  <c r="E7" s="1"/>
  <c r="E6" s="1"/>
  <c r="E5" s="1"/>
  <c r="E4" s="1"/>
  <c r="B3" i="73"/>
  <c r="D3"/>
  <c r="F3"/>
  <c r="I3"/>
  <c r="K3"/>
  <c r="C4"/>
  <c r="E4"/>
  <c r="H4"/>
  <c r="J4"/>
  <c r="L4"/>
  <c r="B5"/>
  <c r="D5"/>
  <c r="F5"/>
  <c r="I5"/>
  <c r="K5"/>
  <c r="C6"/>
  <c r="E6"/>
  <c r="H6"/>
  <c r="J6"/>
  <c r="L6"/>
  <c r="B7"/>
  <c r="D7"/>
  <c r="F7"/>
  <c r="I7"/>
  <c r="K7"/>
  <c r="C8"/>
  <c r="E8"/>
  <c r="H8"/>
  <c r="J8"/>
  <c r="L8"/>
  <c r="B9"/>
  <c r="D9"/>
  <c r="F9"/>
  <c r="I9"/>
  <c r="K9"/>
  <c r="C10"/>
  <c r="E10"/>
  <c r="H10"/>
  <c r="J10"/>
  <c r="L10"/>
  <c r="B11"/>
  <c r="D11"/>
  <c r="F11"/>
  <c r="I11"/>
  <c r="K11"/>
  <c r="C12"/>
  <c r="E12"/>
  <c r="H12"/>
  <c r="J12"/>
  <c r="L12"/>
  <c r="B13"/>
  <c r="D13"/>
  <c r="F13"/>
  <c r="I13"/>
  <c r="K13"/>
  <c r="C14"/>
  <c r="E14"/>
  <c r="H14"/>
  <c r="J14"/>
  <c r="L14"/>
  <c r="B15"/>
  <c r="D15"/>
  <c r="F15"/>
  <c r="I15"/>
  <c r="K15"/>
  <c r="C16"/>
  <c r="E16"/>
  <c r="H16"/>
  <c r="J16"/>
  <c r="L16"/>
  <c r="B17"/>
  <c r="D17"/>
  <c r="F17"/>
  <c r="B3" i="161"/>
  <c r="F4"/>
  <c r="H4"/>
  <c r="J4"/>
  <c r="B5"/>
  <c r="F6"/>
  <c r="H6"/>
  <c r="J6"/>
  <c r="B7"/>
  <c r="F8"/>
  <c r="H8"/>
  <c r="J8"/>
  <c r="B9"/>
  <c r="F10"/>
  <c r="H10"/>
  <c r="J10"/>
  <c r="B11"/>
  <c r="F12"/>
  <c r="H12"/>
  <c r="J12"/>
  <c r="B13"/>
  <c r="F14"/>
  <c r="H14"/>
  <c r="J14"/>
  <c r="B15"/>
  <c r="I17" i="73"/>
  <c r="K17"/>
  <c r="C18"/>
  <c r="E18"/>
  <c r="H18"/>
  <c r="J18"/>
  <c r="L18"/>
  <c r="B19"/>
  <c r="D19"/>
  <c r="F19"/>
  <c r="I19"/>
  <c r="K19"/>
  <c r="C20"/>
  <c r="E20"/>
  <c r="H20"/>
  <c r="J20"/>
  <c r="L20"/>
  <c r="B21"/>
  <c r="D21"/>
  <c r="F21"/>
  <c r="I21"/>
  <c r="K21"/>
  <c r="C22"/>
  <c r="E22"/>
  <c r="H22"/>
  <c r="J22"/>
  <c r="L22"/>
  <c r="B23"/>
  <c r="D23"/>
  <c r="F23"/>
  <c r="I23"/>
  <c r="K23"/>
  <c r="C24"/>
  <c r="E24"/>
  <c r="H24"/>
  <c r="J24"/>
  <c r="L24"/>
  <c r="B25"/>
  <c r="D25"/>
  <c r="F25"/>
  <c r="I25"/>
  <c r="K25"/>
  <c r="C26"/>
  <c r="E26"/>
  <c r="H26"/>
  <c r="J26"/>
  <c r="L26"/>
  <c r="B27"/>
  <c r="D27"/>
  <c r="F27"/>
  <c r="I27"/>
  <c r="K27"/>
  <c r="C28"/>
  <c r="E28"/>
  <c r="H28"/>
  <c r="J28"/>
  <c r="L28"/>
  <c r="B29"/>
  <c r="D29"/>
  <c r="F29"/>
  <c r="I29"/>
  <c r="K29"/>
  <c r="C30"/>
  <c r="E30"/>
  <c r="H30"/>
  <c r="J30"/>
  <c r="L30"/>
  <c r="B31"/>
  <c r="D31"/>
  <c r="D57" s="1"/>
  <c r="F31"/>
  <c r="I31"/>
  <c r="I57" s="1"/>
  <c r="K31"/>
  <c r="C32"/>
  <c r="E32"/>
  <c r="H32"/>
  <c r="J32"/>
  <c r="L32"/>
  <c r="B33"/>
  <c r="D33"/>
  <c r="F33"/>
  <c r="I33"/>
  <c r="K33"/>
  <c r="C34"/>
  <c r="E34"/>
  <c r="H34"/>
  <c r="J34"/>
  <c r="L34"/>
  <c r="B35"/>
  <c r="D35"/>
  <c r="F35"/>
  <c r="I35"/>
  <c r="K35"/>
  <c r="C36"/>
  <c r="E36"/>
  <c r="H36"/>
  <c r="J36"/>
  <c r="L36"/>
  <c r="B37"/>
  <c r="D37"/>
  <c r="F37"/>
  <c r="I37"/>
  <c r="K37"/>
  <c r="C38"/>
  <c r="E38"/>
  <c r="H38"/>
  <c r="J38"/>
  <c r="L38"/>
  <c r="B39"/>
  <c r="D39"/>
  <c r="F39"/>
  <c r="I39"/>
  <c r="K39"/>
  <c r="C40"/>
  <c r="E40"/>
  <c r="H40"/>
  <c r="J40"/>
  <c r="L40"/>
  <c r="B41"/>
  <c r="D41"/>
  <c r="F41"/>
  <c r="I41"/>
  <c r="K41"/>
  <c r="C42"/>
  <c r="E42"/>
  <c r="H42"/>
  <c r="J42"/>
  <c r="L42"/>
  <c r="B43"/>
  <c r="D43"/>
  <c r="F43"/>
  <c r="I43"/>
  <c r="K43"/>
  <c r="C44"/>
  <c r="E44"/>
  <c r="H44"/>
  <c r="J44"/>
  <c r="L44"/>
  <c r="B45"/>
  <c r="D45"/>
  <c r="F45"/>
  <c r="I45"/>
  <c r="K45"/>
  <c r="C46"/>
  <c r="E46"/>
  <c r="H46"/>
  <c r="J46"/>
  <c r="L46"/>
  <c r="B47"/>
  <c r="D47"/>
  <c r="F47"/>
  <c r="I47"/>
  <c r="K47"/>
  <c r="C48"/>
  <c r="C49"/>
  <c r="C50"/>
  <c r="C51"/>
  <c r="C52"/>
  <c r="C3" i="74"/>
  <c r="E3"/>
  <c r="H3"/>
  <c r="J3"/>
  <c r="L3"/>
  <c r="B4"/>
  <c r="D4"/>
  <c r="F4"/>
  <c r="I4"/>
  <c r="K4"/>
  <c r="C5"/>
  <c r="E5"/>
  <c r="H5"/>
  <c r="J5"/>
  <c r="L5"/>
  <c r="B6"/>
  <c r="D6"/>
  <c r="F6"/>
  <c r="I6"/>
  <c r="K6"/>
  <c r="C7"/>
  <c r="E7"/>
  <c r="H7"/>
  <c r="J7"/>
  <c r="L7"/>
  <c r="B8"/>
  <c r="D8"/>
  <c r="F8"/>
  <c r="I8"/>
  <c r="K8"/>
  <c r="C9"/>
  <c r="E9"/>
  <c r="H9"/>
  <c r="J9"/>
  <c r="L9"/>
  <c r="B10"/>
  <c r="D10"/>
  <c r="F10"/>
  <c r="I10"/>
  <c r="K10"/>
  <c r="C11"/>
  <c r="E11"/>
  <c r="H11"/>
  <c r="J11"/>
  <c r="L11"/>
  <c r="B12"/>
  <c r="D12"/>
  <c r="F12"/>
  <c r="I12"/>
  <c r="K12"/>
  <c r="C13"/>
  <c r="E13"/>
  <c r="H13"/>
  <c r="J13"/>
  <c r="L13"/>
  <c r="B14"/>
  <c r="D14"/>
  <c r="F14"/>
  <c r="I14"/>
  <c r="K14"/>
  <c r="C15"/>
  <c r="E15"/>
  <c r="H15"/>
  <c r="J15"/>
  <c r="L15"/>
  <c r="B16"/>
  <c r="D16"/>
  <c r="F16"/>
  <c r="I16"/>
  <c r="K16"/>
  <c r="G5" i="102"/>
  <c r="O29" i="100"/>
  <c r="B3" i="162"/>
  <c r="F4"/>
  <c r="H4"/>
  <c r="J4"/>
  <c r="B5"/>
  <c r="F6"/>
  <c r="H6"/>
  <c r="J6"/>
  <c r="B7"/>
  <c r="F8"/>
  <c r="H8"/>
  <c r="J8"/>
  <c r="B9"/>
  <c r="F10"/>
  <c r="H10"/>
  <c r="J10"/>
  <c r="B11"/>
  <c r="F12"/>
  <c r="H12"/>
  <c r="J12"/>
  <c r="B13"/>
  <c r="F14"/>
  <c r="H14"/>
  <c r="J14"/>
  <c r="B15"/>
  <c r="O30" i="100"/>
  <c r="O31"/>
  <c r="O33"/>
  <c r="O34"/>
  <c r="O35"/>
  <c r="O37"/>
  <c r="O45"/>
  <c r="C3" i="154"/>
  <c r="E4"/>
  <c r="G4"/>
  <c r="I4"/>
  <c r="K4"/>
  <c r="C5"/>
  <c r="E6"/>
  <c r="G6"/>
  <c r="I6"/>
  <c r="K6"/>
  <c r="C7"/>
  <c r="E8"/>
  <c r="G8"/>
  <c r="I8"/>
  <c r="K8"/>
  <c r="C9"/>
  <c r="E10"/>
  <c r="G10"/>
  <c r="I10"/>
  <c r="K10"/>
  <c r="C11"/>
  <c r="E12"/>
  <c r="G12"/>
  <c r="I12"/>
  <c r="K12"/>
  <c r="C13"/>
  <c r="E14"/>
  <c r="G14"/>
  <c r="I14"/>
  <c r="K14"/>
  <c r="C15"/>
  <c r="E3" i="155"/>
  <c r="G3"/>
  <c r="I3"/>
  <c r="K3"/>
  <c r="C4"/>
  <c r="E5"/>
  <c r="G5"/>
  <c r="I5"/>
  <c r="K5"/>
  <c r="C6"/>
  <c r="E7"/>
  <c r="G7"/>
  <c r="I7"/>
  <c r="K7"/>
  <c r="C8"/>
  <c r="E9"/>
  <c r="G9"/>
  <c r="I9"/>
  <c r="K9"/>
  <c r="C10"/>
  <c r="E11"/>
  <c r="G11"/>
  <c r="I11"/>
  <c r="K11"/>
  <c r="C12"/>
  <c r="E13"/>
  <c r="G13"/>
  <c r="I13"/>
  <c r="K13"/>
  <c r="C14"/>
  <c r="E15"/>
  <c r="G15"/>
  <c r="I15"/>
  <c r="E3" i="156"/>
  <c r="G3"/>
  <c r="I3"/>
  <c r="K3"/>
  <c r="C4"/>
  <c r="E5"/>
  <c r="G5"/>
  <c r="I5"/>
  <c r="K5"/>
  <c r="C6"/>
  <c r="C19" s="1"/>
  <c r="E7"/>
  <c r="G7"/>
  <c r="I7"/>
  <c r="K7"/>
  <c r="C8"/>
  <c r="E9"/>
  <c r="G9"/>
  <c r="I9"/>
  <c r="K9"/>
  <c r="C10"/>
  <c r="E11"/>
  <c r="G11"/>
  <c r="I11"/>
  <c r="K11"/>
  <c r="C12"/>
  <c r="E13"/>
  <c r="G13"/>
  <c r="I13"/>
  <c r="K13"/>
  <c r="C14"/>
  <c r="E15"/>
  <c r="G15"/>
  <c r="I15"/>
  <c r="K15"/>
  <c r="C3" i="157"/>
  <c r="E4"/>
  <c r="G4"/>
  <c r="I4"/>
  <c r="K4"/>
  <c r="C5"/>
  <c r="E6"/>
  <c r="G6"/>
  <c r="I6"/>
  <c r="K6"/>
  <c r="C7"/>
  <c r="E8"/>
  <c r="G8"/>
  <c r="I8"/>
  <c r="K8"/>
  <c r="C9"/>
  <c r="E10"/>
  <c r="G10"/>
  <c r="I10"/>
  <c r="K10"/>
  <c r="C11"/>
  <c r="E12"/>
  <c r="G12"/>
  <c r="I12"/>
  <c r="K12"/>
  <c r="C13"/>
  <c r="E14"/>
  <c r="G14"/>
  <c r="I14"/>
  <c r="K14"/>
  <c r="C15"/>
  <c r="J34" i="128"/>
  <c r="E3" i="158"/>
  <c r="G3"/>
  <c r="I3"/>
  <c r="K3"/>
  <c r="C4"/>
  <c r="E5"/>
  <c r="G5"/>
  <c r="I5"/>
  <c r="K5"/>
  <c r="C6"/>
  <c r="E7"/>
  <c r="G7"/>
  <c r="I7"/>
  <c r="K7"/>
  <c r="C8"/>
  <c r="E9"/>
  <c r="G9"/>
  <c r="I9"/>
  <c r="K9"/>
  <c r="C10"/>
  <c r="E11"/>
  <c r="G11"/>
  <c r="I11"/>
  <c r="K11"/>
  <c r="C12"/>
  <c r="E13"/>
  <c r="G13"/>
  <c r="I13"/>
  <c r="K13"/>
  <c r="C14"/>
  <c r="E15"/>
  <c r="G15"/>
  <c r="I15"/>
  <c r="K15"/>
  <c r="C3" i="159"/>
  <c r="E4"/>
  <c r="G4"/>
  <c r="I4"/>
  <c r="K4"/>
  <c r="C5"/>
  <c r="E6"/>
  <c r="G6"/>
  <c r="I6"/>
  <c r="K6"/>
  <c r="C7"/>
  <c r="E8"/>
  <c r="G8"/>
  <c r="I8"/>
  <c r="K8"/>
  <c r="C9"/>
  <c r="E10"/>
  <c r="G10"/>
  <c r="I10"/>
  <c r="K10"/>
  <c r="C11"/>
  <c r="E12"/>
  <c r="G12"/>
  <c r="I12"/>
  <c r="K12"/>
  <c r="C13"/>
  <c r="E14"/>
  <c r="G14"/>
  <c r="I14"/>
  <c r="K14"/>
  <c r="C15"/>
  <c r="B3" i="160"/>
  <c r="F4"/>
  <c r="H4"/>
  <c r="J4"/>
  <c r="B5"/>
  <c r="F6"/>
  <c r="H6"/>
  <c r="H19" s="1"/>
  <c r="J6"/>
  <c r="B7"/>
  <c r="F8"/>
  <c r="H8"/>
  <c r="J8"/>
  <c r="B9"/>
  <c r="F10"/>
  <c r="H10"/>
  <c r="J10"/>
  <c r="B11"/>
  <c r="F12"/>
  <c r="H12"/>
  <c r="J12"/>
  <c r="B13"/>
  <c r="F14"/>
  <c r="H14"/>
  <c r="J14"/>
  <c r="B15"/>
  <c r="I16" i="131"/>
  <c r="I15" s="1"/>
  <c r="I14" s="1"/>
  <c r="I13" s="1"/>
  <c r="I12" s="1"/>
  <c r="I11" s="1"/>
  <c r="I10" s="1"/>
  <c r="I9" s="1"/>
  <c r="I8" s="1"/>
  <c r="I7" s="1"/>
  <c r="I6" s="1"/>
  <c r="I5" s="1"/>
  <c r="I4" s="1"/>
  <c r="B4" i="161"/>
  <c r="F5"/>
  <c r="H5"/>
  <c r="J5"/>
  <c r="B6"/>
  <c r="F7"/>
  <c r="H7"/>
  <c r="J7"/>
  <c r="B8"/>
  <c r="F9"/>
  <c r="H9"/>
  <c r="J9"/>
  <c r="B10"/>
  <c r="F11"/>
  <c r="H11"/>
  <c r="J11"/>
  <c r="B12"/>
  <c r="F13"/>
  <c r="H13"/>
  <c r="J13"/>
  <c r="B14"/>
  <c r="F15"/>
  <c r="H15"/>
  <c r="J15"/>
  <c r="K34" i="132"/>
  <c r="I16"/>
  <c r="I15" s="1"/>
  <c r="I14" s="1"/>
  <c r="I13" s="1"/>
  <c r="I12" s="1"/>
  <c r="I11" s="1"/>
  <c r="I10" s="1"/>
  <c r="I9" s="1"/>
  <c r="I8" s="1"/>
  <c r="I7" s="1"/>
  <c r="I6" s="1"/>
  <c r="I5" s="1"/>
  <c r="I4" s="1"/>
  <c r="F3" i="162"/>
  <c r="H3"/>
  <c r="J3"/>
  <c r="B4"/>
  <c r="F5"/>
  <c r="H5"/>
  <c r="J5"/>
  <c r="B6"/>
  <c r="F7"/>
  <c r="H7"/>
  <c r="J7"/>
  <c r="B8"/>
  <c r="F9"/>
  <c r="H9"/>
  <c r="J9"/>
  <c r="B10"/>
  <c r="F11"/>
  <c r="H11"/>
  <c r="J11"/>
  <c r="B12"/>
  <c r="F13"/>
  <c r="H13"/>
  <c r="J13"/>
  <c r="B14"/>
  <c r="F15"/>
  <c r="H15"/>
  <c r="K34" i="133"/>
  <c r="I16"/>
  <c r="I15" s="1"/>
  <c r="I14" s="1"/>
  <c r="I13" s="1"/>
  <c r="I12" s="1"/>
  <c r="I11" s="1"/>
  <c r="I10" s="1"/>
  <c r="I9" s="1"/>
  <c r="I8" s="1"/>
  <c r="I7" s="1"/>
  <c r="I6" s="1"/>
  <c r="I5" s="1"/>
  <c r="I4" s="1"/>
  <c r="F3" i="163"/>
  <c r="H3"/>
  <c r="J3"/>
  <c r="B4"/>
  <c r="F5"/>
  <c r="H5"/>
  <c r="J5"/>
  <c r="B6"/>
  <c r="B19" s="1"/>
  <c r="F7"/>
  <c r="H7"/>
  <c r="J7"/>
  <c r="B8"/>
  <c r="F9"/>
  <c r="H9"/>
  <c r="J9"/>
  <c r="B10"/>
  <c r="F11"/>
  <c r="H11"/>
  <c r="J11"/>
  <c r="B12"/>
  <c r="F13"/>
  <c r="H13"/>
  <c r="J13"/>
  <c r="B14"/>
  <c r="F15"/>
  <c r="H15"/>
  <c r="C3" i="204"/>
  <c r="C19" s="1"/>
  <c r="E4"/>
  <c r="G4"/>
  <c r="I4"/>
  <c r="K4"/>
  <c r="C5"/>
  <c r="E6"/>
  <c r="G6"/>
  <c r="G19" s="1"/>
  <c r="I6"/>
  <c r="I19" s="1"/>
  <c r="K6"/>
  <c r="K19" s="1"/>
  <c r="C7"/>
  <c r="E8"/>
  <c r="G8"/>
  <c r="I8"/>
  <c r="K8"/>
  <c r="C9"/>
  <c r="E10"/>
  <c r="G10"/>
  <c r="I10"/>
  <c r="K10"/>
  <c r="C11"/>
  <c r="E12"/>
  <c r="G12"/>
  <c r="I12"/>
  <c r="K12"/>
  <c r="C13"/>
  <c r="C20" s="1"/>
  <c r="E3" i="205"/>
  <c r="E19" s="1"/>
  <c r="G3"/>
  <c r="G19" s="1"/>
  <c r="I3"/>
  <c r="I19" s="1"/>
  <c r="K3"/>
  <c r="K19" s="1"/>
  <c r="C4"/>
  <c r="E5"/>
  <c r="G5"/>
  <c r="I5"/>
  <c r="K5"/>
  <c r="C6"/>
  <c r="E7"/>
  <c r="G7"/>
  <c r="I7"/>
  <c r="K7"/>
  <c r="C8"/>
  <c r="E9"/>
  <c r="G9"/>
  <c r="I9"/>
  <c r="K9"/>
  <c r="C10"/>
  <c r="E11"/>
  <c r="G11"/>
  <c r="I11"/>
  <c r="K11"/>
  <c r="C12"/>
  <c r="C3" i="206"/>
  <c r="C19" s="1"/>
  <c r="E4"/>
  <c r="G4"/>
  <c r="I4"/>
  <c r="K4"/>
  <c r="C5"/>
  <c r="E6"/>
  <c r="E19" s="1"/>
  <c r="G6"/>
  <c r="G19" s="1"/>
  <c r="I6"/>
  <c r="I19" s="1"/>
  <c r="K6"/>
  <c r="K19" s="1"/>
  <c r="C7"/>
  <c r="E8"/>
  <c r="G8"/>
  <c r="I8"/>
  <c r="K8"/>
  <c r="C9"/>
  <c r="E10"/>
  <c r="G10"/>
  <c r="I10"/>
  <c r="K10"/>
  <c r="C11"/>
  <c r="E12"/>
  <c r="G12"/>
  <c r="I12"/>
  <c r="K12"/>
  <c r="C13"/>
  <c r="C20" s="1"/>
  <c r="E3" i="207"/>
  <c r="G3"/>
  <c r="G19" s="1"/>
  <c r="I3"/>
  <c r="K3"/>
  <c r="K19" s="1"/>
  <c r="C4"/>
  <c r="E5"/>
  <c r="G5"/>
  <c r="I5"/>
  <c r="K5"/>
  <c r="C6"/>
  <c r="C19" s="1"/>
  <c r="E7"/>
  <c r="G7"/>
  <c r="I7"/>
  <c r="K7"/>
  <c r="C8"/>
  <c r="E9"/>
  <c r="G9"/>
  <c r="I9"/>
  <c r="K9"/>
  <c r="C10"/>
  <c r="E11"/>
  <c r="G11"/>
  <c r="I11"/>
  <c r="K11"/>
  <c r="C12"/>
  <c r="E3" i="208"/>
  <c r="E19" s="1"/>
  <c r="G3"/>
  <c r="I3"/>
  <c r="I19" s="1"/>
  <c r="K3"/>
  <c r="C4"/>
  <c r="E5"/>
  <c r="G5"/>
  <c r="I5"/>
  <c r="K5"/>
  <c r="C6"/>
  <c r="E7"/>
  <c r="G7"/>
  <c r="I7"/>
  <c r="K7"/>
  <c r="C8"/>
  <c r="E9"/>
  <c r="G9"/>
  <c r="I9"/>
  <c r="K9"/>
  <c r="C10"/>
  <c r="E11"/>
  <c r="G11"/>
  <c r="I11"/>
  <c r="K11"/>
  <c r="C12"/>
  <c r="C3" i="209"/>
  <c r="C19" s="1"/>
  <c r="E4"/>
  <c r="G4"/>
  <c r="I4"/>
  <c r="K4"/>
  <c r="C5"/>
  <c r="E6"/>
  <c r="E19" s="1"/>
  <c r="G6"/>
  <c r="G19" s="1"/>
  <c r="I6"/>
  <c r="I19" s="1"/>
  <c r="K6"/>
  <c r="K19" s="1"/>
  <c r="C7"/>
  <c r="E8"/>
  <c r="G8"/>
  <c r="I8"/>
  <c r="K8"/>
  <c r="C9"/>
  <c r="E10"/>
  <c r="G10"/>
  <c r="I10"/>
  <c r="K10"/>
  <c r="C11"/>
  <c r="E12"/>
  <c r="G12"/>
  <c r="I12"/>
  <c r="K12"/>
  <c r="C13"/>
  <c r="C20" s="1"/>
  <c r="F3" i="210"/>
  <c r="F19" s="1"/>
  <c r="H3"/>
  <c r="H19" s="1"/>
  <c r="J3"/>
  <c r="J19" s="1"/>
  <c r="B4"/>
  <c r="F5"/>
  <c r="H5"/>
  <c r="J5"/>
  <c r="B6"/>
  <c r="B19" s="1"/>
  <c r="F7"/>
  <c r="H7"/>
  <c r="J7"/>
  <c r="B8"/>
  <c r="F9"/>
  <c r="H9"/>
  <c r="J9"/>
  <c r="B10"/>
  <c r="F11"/>
  <c r="H11"/>
  <c r="J11"/>
  <c r="B12"/>
  <c r="B3" i="211"/>
  <c r="B19" s="1"/>
  <c r="F4"/>
  <c r="H4"/>
  <c r="J4"/>
  <c r="B5"/>
  <c r="F6"/>
  <c r="F19" s="1"/>
  <c r="H6"/>
  <c r="H19" s="1"/>
  <c r="J6"/>
  <c r="J19" s="1"/>
  <c r="B7"/>
  <c r="F8"/>
  <c r="H8"/>
  <c r="J8"/>
  <c r="B9"/>
  <c r="F10"/>
  <c r="H10"/>
  <c r="J10"/>
  <c r="B11"/>
  <c r="F12"/>
  <c r="H12"/>
  <c r="J12"/>
  <c r="B3" i="212"/>
  <c r="F4"/>
  <c r="H4"/>
  <c r="J4"/>
  <c r="B5"/>
  <c r="F6"/>
  <c r="F19" s="1"/>
  <c r="H6"/>
  <c r="H19" s="1"/>
  <c r="J6"/>
  <c r="J19" s="1"/>
  <c r="B7"/>
  <c r="F8"/>
  <c r="H8"/>
  <c r="J8"/>
  <c r="B9"/>
  <c r="F10"/>
  <c r="H10"/>
  <c r="J10"/>
  <c r="B11"/>
  <c r="F12"/>
  <c r="H12"/>
  <c r="J12"/>
  <c r="F3" i="213"/>
  <c r="H3"/>
  <c r="H19" s="1"/>
  <c r="J3"/>
  <c r="B4"/>
  <c r="F5"/>
  <c r="H5"/>
  <c r="J5"/>
  <c r="B6"/>
  <c r="B19" s="1"/>
  <c r="F7"/>
  <c r="H7"/>
  <c r="J7"/>
  <c r="B8"/>
  <c r="F9"/>
  <c r="H9"/>
  <c r="J9"/>
  <c r="B10"/>
  <c r="F11"/>
  <c r="H11"/>
  <c r="J11"/>
  <c r="B12"/>
  <c r="C5" i="64"/>
  <c r="E5"/>
  <c r="G5"/>
  <c r="I5"/>
  <c r="K5"/>
  <c r="M5"/>
  <c r="C6"/>
  <c r="E6"/>
  <c r="G6"/>
  <c r="I6"/>
  <c r="K6"/>
  <c r="M6"/>
  <c r="C7"/>
  <c r="G7"/>
  <c r="G6" i="102"/>
  <c r="G8"/>
  <c r="G12"/>
  <c r="G16"/>
  <c r="G20"/>
  <c r="G24"/>
  <c r="G28"/>
  <c r="G32"/>
  <c r="G36"/>
  <c r="G40"/>
  <c r="G44"/>
  <c r="E12" i="101"/>
  <c r="O13" i="100" s="1"/>
  <c r="E13" i="101"/>
  <c r="O14" i="100" s="1"/>
  <c r="E14" i="101"/>
  <c r="O15" i="100" s="1"/>
  <c r="E16" i="101"/>
  <c r="E17"/>
  <c r="O18" i="100" s="1"/>
  <c r="E18" i="101"/>
  <c r="O19" i="100" s="1"/>
  <c r="E20" i="101"/>
  <c r="O21" i="100" s="1"/>
  <c r="O38" i="104"/>
  <c r="O39"/>
  <c r="O41"/>
  <c r="O45"/>
  <c r="O51"/>
  <c r="B16" i="131"/>
  <c r="B15" s="1"/>
  <c r="B14" s="1"/>
  <c r="B13" s="1"/>
  <c r="B12" s="1"/>
  <c r="B11" s="1"/>
  <c r="B10" s="1"/>
  <c r="B9" s="1"/>
  <c r="B8" s="1"/>
  <c r="B7" s="1"/>
  <c r="B6" s="1"/>
  <c r="B5" s="1"/>
  <c r="B4" s="1"/>
  <c r="G16"/>
  <c r="G15" s="1"/>
  <c r="G14" s="1"/>
  <c r="G13" s="1"/>
  <c r="G12" s="1"/>
  <c r="G11" s="1"/>
  <c r="G10" s="1"/>
  <c r="G9" s="1"/>
  <c r="G8" s="1"/>
  <c r="G7" s="1"/>
  <c r="G6" s="1"/>
  <c r="G5" s="1"/>
  <c r="G4" s="1"/>
  <c r="K16"/>
  <c r="K15" s="1"/>
  <c r="K14" s="1"/>
  <c r="K13" s="1"/>
  <c r="K12" s="1"/>
  <c r="K11" s="1"/>
  <c r="K10" s="1"/>
  <c r="K9" s="1"/>
  <c r="K8" s="1"/>
  <c r="K7" s="1"/>
  <c r="K6" s="1"/>
  <c r="K5" s="1"/>
  <c r="K4" s="1"/>
  <c r="B16" i="132"/>
  <c r="B15" s="1"/>
  <c r="B14" s="1"/>
  <c r="B13" s="1"/>
  <c r="B12" s="1"/>
  <c r="B11" s="1"/>
  <c r="B10" s="1"/>
  <c r="B9" s="1"/>
  <c r="B8" s="1"/>
  <c r="B7" s="1"/>
  <c r="B6" s="1"/>
  <c r="B5" s="1"/>
  <c r="B4" s="1"/>
  <c r="G16"/>
  <c r="G15" s="1"/>
  <c r="G14" s="1"/>
  <c r="G13" s="1"/>
  <c r="G12" s="1"/>
  <c r="G11" s="1"/>
  <c r="G10" s="1"/>
  <c r="G9" s="1"/>
  <c r="G8" s="1"/>
  <c r="G7" s="1"/>
  <c r="G6" s="1"/>
  <c r="G5" s="1"/>
  <c r="G4" s="1"/>
  <c r="K16"/>
  <c r="K15" s="1"/>
  <c r="K14" s="1"/>
  <c r="K13" s="1"/>
  <c r="K12" s="1"/>
  <c r="K11" s="1"/>
  <c r="K10" s="1"/>
  <c r="K9" s="1"/>
  <c r="K8" s="1"/>
  <c r="K7" s="1"/>
  <c r="K6" s="1"/>
  <c r="K5" s="1"/>
  <c r="K4" s="1"/>
  <c r="B16" i="133"/>
  <c r="B15" s="1"/>
  <c r="B14" s="1"/>
  <c r="B13" s="1"/>
  <c r="B12" s="1"/>
  <c r="B11" s="1"/>
  <c r="B10" s="1"/>
  <c r="B9" s="1"/>
  <c r="B8" s="1"/>
  <c r="B7" s="1"/>
  <c r="B6" s="1"/>
  <c r="B5" s="1"/>
  <c r="B4" s="1"/>
  <c r="G16"/>
  <c r="G15" s="1"/>
  <c r="G14" s="1"/>
  <c r="G13" s="1"/>
  <c r="G12" s="1"/>
  <c r="G11" s="1"/>
  <c r="G10" s="1"/>
  <c r="G9" s="1"/>
  <c r="G8" s="1"/>
  <c r="G7" s="1"/>
  <c r="G6" s="1"/>
  <c r="G5" s="1"/>
  <c r="G4" s="1"/>
  <c r="K16"/>
  <c r="K15" s="1"/>
  <c r="K14" s="1"/>
  <c r="K13" s="1"/>
  <c r="K12" s="1"/>
  <c r="K11" s="1"/>
  <c r="K10" s="1"/>
  <c r="K9" s="1"/>
  <c r="K8" s="1"/>
  <c r="K7" s="1"/>
  <c r="K6" s="1"/>
  <c r="K5" s="1"/>
  <c r="K4" s="1"/>
  <c r="E7" i="64"/>
  <c r="I7"/>
  <c r="K7"/>
  <c r="M7"/>
  <c r="C8"/>
  <c r="E8"/>
  <c r="G8"/>
  <c r="I8"/>
  <c r="K8"/>
  <c r="M8"/>
  <c r="C9"/>
  <c r="E9"/>
  <c r="G9"/>
  <c r="I9"/>
  <c r="K9"/>
  <c r="M9"/>
  <c r="C10"/>
  <c r="E10"/>
  <c r="G10"/>
  <c r="I10"/>
  <c r="K10"/>
  <c r="M10"/>
  <c r="C11"/>
  <c r="E11"/>
  <c r="G11"/>
  <c r="I11"/>
  <c r="K11"/>
  <c r="M11"/>
  <c r="C12"/>
  <c r="E12"/>
  <c r="G12"/>
  <c r="I12"/>
  <c r="K12"/>
  <c r="M12"/>
  <c r="C13"/>
  <c r="E13"/>
  <c r="G13"/>
  <c r="I13"/>
  <c r="K13"/>
  <c r="M13"/>
  <c r="C14"/>
  <c r="E14"/>
  <c r="G14"/>
  <c r="I14"/>
  <c r="K14"/>
  <c r="M14"/>
  <c r="C15"/>
  <c r="E15"/>
  <c r="G15"/>
  <c r="I15"/>
  <c r="K15"/>
  <c r="M15"/>
  <c r="C16"/>
  <c r="E16"/>
  <c r="G16"/>
  <c r="I16"/>
  <c r="K16"/>
  <c r="M16"/>
  <c r="C17"/>
  <c r="E17"/>
  <c r="G17"/>
  <c r="I17"/>
  <c r="K17"/>
  <c r="M17"/>
  <c r="C18"/>
  <c r="E18"/>
  <c r="G18"/>
  <c r="I18"/>
  <c r="K18"/>
  <c r="M18"/>
  <c r="C19"/>
  <c r="E19"/>
  <c r="G19"/>
  <c r="I19"/>
  <c r="K19"/>
  <c r="M19"/>
  <c r="C20"/>
  <c r="E20"/>
  <c r="G20"/>
  <c r="I20"/>
  <c r="K20"/>
  <c r="M20"/>
  <c r="C21"/>
  <c r="E21"/>
  <c r="G21"/>
  <c r="I21"/>
  <c r="K21"/>
  <c r="M21"/>
  <c r="C22"/>
  <c r="E22"/>
  <c r="G22"/>
  <c r="I22"/>
  <c r="K22"/>
  <c r="M22"/>
  <c r="C23"/>
  <c r="E23"/>
  <c r="G23"/>
  <c r="I23"/>
  <c r="K23"/>
  <c r="M23"/>
  <c r="C24"/>
  <c r="E24"/>
  <c r="G24"/>
  <c r="I24"/>
  <c r="K24"/>
  <c r="M24"/>
  <c r="C25"/>
  <c r="E25"/>
  <c r="G25"/>
  <c r="I25"/>
  <c r="K25"/>
  <c r="M25"/>
  <c r="C26"/>
  <c r="E26"/>
  <c r="G26"/>
  <c r="I26"/>
  <c r="K26"/>
  <c r="M26"/>
  <c r="C27"/>
  <c r="E27"/>
  <c r="G27"/>
  <c r="I27"/>
  <c r="K27"/>
  <c r="M27"/>
  <c r="C28"/>
  <c r="E28"/>
  <c r="G28"/>
  <c r="I28"/>
  <c r="K28"/>
  <c r="M28"/>
  <c r="C29"/>
  <c r="E29"/>
  <c r="G29"/>
  <c r="I29"/>
  <c r="K29"/>
  <c r="M29"/>
  <c r="C30"/>
  <c r="E30"/>
  <c r="G30"/>
  <c r="I30"/>
  <c r="K30"/>
  <c r="M30"/>
  <c r="C31"/>
  <c r="E31"/>
  <c r="G31"/>
  <c r="I31"/>
  <c r="K31"/>
  <c r="M31"/>
  <c r="C32"/>
  <c r="E32"/>
  <c r="G32"/>
  <c r="I32"/>
  <c r="K32"/>
  <c r="M32"/>
  <c r="C33"/>
  <c r="E33"/>
  <c r="G33"/>
  <c r="I33"/>
  <c r="K33"/>
  <c r="M33"/>
  <c r="C34"/>
  <c r="E34"/>
  <c r="G34"/>
  <c r="I34"/>
  <c r="K34"/>
  <c r="M34"/>
  <c r="C35"/>
  <c r="E35"/>
  <c r="G35"/>
  <c r="I35"/>
  <c r="K35"/>
  <c r="M35"/>
  <c r="C36"/>
  <c r="E36"/>
  <c r="G36"/>
  <c r="I36"/>
  <c r="K36"/>
  <c r="M36"/>
  <c r="C37"/>
  <c r="E37"/>
  <c r="G37"/>
  <c r="I37"/>
  <c r="K37"/>
  <c r="M37"/>
  <c r="C38"/>
  <c r="F16" i="128"/>
  <c r="F15" s="1"/>
  <c r="F14" s="1"/>
  <c r="F13" s="1"/>
  <c r="F12" s="1"/>
  <c r="F11" s="1"/>
  <c r="F10" s="1"/>
  <c r="F9" s="1"/>
  <c r="F8" s="1"/>
  <c r="F7" s="1"/>
  <c r="F6" s="1"/>
  <c r="F5" s="1"/>
  <c r="F4" s="1"/>
  <c r="B19" i="206"/>
  <c r="B39" i="30"/>
  <c r="D39"/>
  <c r="F39"/>
  <c r="E38" i="64"/>
  <c r="G38"/>
  <c r="I38"/>
  <c r="K38"/>
  <c r="M38"/>
  <c r="C39"/>
  <c r="E39"/>
  <c r="G39"/>
  <c r="I39"/>
  <c r="K39"/>
  <c r="M39"/>
  <c r="C40"/>
  <c r="E40"/>
  <c r="G40"/>
  <c r="I40"/>
  <c r="K40"/>
  <c r="M40"/>
  <c r="C41"/>
  <c r="E41"/>
  <c r="G41"/>
  <c r="I41"/>
  <c r="K41"/>
  <c r="M41"/>
  <c r="C42"/>
  <c r="E42"/>
  <c r="G42"/>
  <c r="I42"/>
  <c r="K42"/>
  <c r="M42"/>
  <c r="C43"/>
  <c r="E43"/>
  <c r="G43"/>
  <c r="I43"/>
  <c r="K43"/>
  <c r="M43"/>
  <c r="C44"/>
  <c r="E44"/>
  <c r="G44"/>
  <c r="I44"/>
  <c r="K44"/>
  <c r="M44"/>
  <c r="C45"/>
  <c r="E45"/>
  <c r="G45"/>
  <c r="I45"/>
  <c r="K45"/>
  <c r="M45"/>
  <c r="C46"/>
  <c r="E46"/>
  <c r="G46"/>
  <c r="I46"/>
  <c r="K46"/>
  <c r="M46"/>
  <c r="C47"/>
  <c r="E47"/>
  <c r="G47"/>
  <c r="I47"/>
  <c r="K47"/>
  <c r="M47"/>
  <c r="C48"/>
  <c r="E48"/>
  <c r="G48"/>
  <c r="I48"/>
  <c r="K48"/>
  <c r="M48"/>
  <c r="C49"/>
  <c r="E49"/>
  <c r="G49"/>
  <c r="I49"/>
  <c r="K49"/>
  <c r="M49"/>
  <c r="C50"/>
  <c r="E50"/>
  <c r="G50"/>
  <c r="I50"/>
  <c r="K50"/>
  <c r="M50"/>
  <c r="C51"/>
  <c r="E51"/>
  <c r="G51"/>
  <c r="I51"/>
  <c r="K51"/>
  <c r="M51"/>
  <c r="C52"/>
  <c r="E52"/>
  <c r="G52"/>
  <c r="I52"/>
  <c r="K52"/>
  <c r="M52"/>
  <c r="C53"/>
  <c r="E53"/>
  <c r="G53"/>
  <c r="I53"/>
  <c r="K53"/>
  <c r="M53"/>
  <c r="C54"/>
  <c r="E54"/>
  <c r="G54"/>
  <c r="I54"/>
  <c r="K54"/>
  <c r="M54"/>
  <c r="C55"/>
  <c r="E55"/>
  <c r="G55"/>
  <c r="I55"/>
  <c r="K55"/>
  <c r="M55"/>
  <c r="C56"/>
  <c r="E56"/>
  <c r="G56"/>
  <c r="I56"/>
  <c r="K56"/>
  <c r="M56"/>
  <c r="C57"/>
  <c r="E57"/>
  <c r="G57"/>
  <c r="I57"/>
  <c r="K57"/>
  <c r="M57"/>
  <c r="C58"/>
  <c r="E58"/>
  <c r="G58"/>
  <c r="I58"/>
  <c r="K58"/>
  <c r="M58"/>
  <c r="C59"/>
  <c r="E59"/>
  <c r="G59"/>
  <c r="I59"/>
  <c r="K59"/>
  <c r="M59"/>
  <c r="C60"/>
  <c r="E60"/>
  <c r="G60"/>
  <c r="I60"/>
  <c r="K60"/>
  <c r="M60"/>
  <c r="C60" i="68"/>
  <c r="C17" i="74"/>
  <c r="E17"/>
  <c r="H17"/>
  <c r="J17"/>
  <c r="L17"/>
  <c r="B18"/>
  <c r="D18"/>
  <c r="F18"/>
  <c r="I18"/>
  <c r="K18"/>
  <c r="C19"/>
  <c r="E19"/>
  <c r="H19"/>
  <c r="J19"/>
  <c r="L19"/>
  <c r="B20"/>
  <c r="D20"/>
  <c r="F20"/>
  <c r="I20"/>
  <c r="K20"/>
  <c r="C21"/>
  <c r="E21"/>
  <c r="H21"/>
  <c r="J21"/>
  <c r="L21"/>
  <c r="B22"/>
  <c r="D22"/>
  <c r="F22"/>
  <c r="I22"/>
  <c r="K22"/>
  <c r="C23"/>
  <c r="E23"/>
  <c r="H23"/>
  <c r="J23"/>
  <c r="L23"/>
  <c r="B24"/>
  <c r="D24"/>
  <c r="F24"/>
  <c r="I24"/>
  <c r="K24"/>
  <c r="C25"/>
  <c r="E25"/>
  <c r="H25"/>
  <c r="J25"/>
  <c r="L25"/>
  <c r="B26"/>
  <c r="D26"/>
  <c r="F26"/>
  <c r="I26"/>
  <c r="K26"/>
  <c r="C27"/>
  <c r="E27"/>
  <c r="H27"/>
  <c r="J27"/>
  <c r="L27"/>
  <c r="B28"/>
  <c r="D28"/>
  <c r="F28"/>
  <c r="I28"/>
  <c r="K28"/>
  <c r="C29"/>
  <c r="E29"/>
  <c r="H29"/>
  <c r="J29"/>
  <c r="L29"/>
  <c r="B30"/>
  <c r="D30"/>
  <c r="F30"/>
  <c r="I30"/>
  <c r="K30"/>
  <c r="C31"/>
  <c r="C57" s="1"/>
  <c r="E31"/>
  <c r="H31"/>
  <c r="J31"/>
  <c r="L31"/>
  <c r="L57" s="1"/>
  <c r="B32"/>
  <c r="D32"/>
  <c r="F32"/>
  <c r="I32"/>
  <c r="K32"/>
  <c r="C33"/>
  <c r="E33"/>
  <c r="H33"/>
  <c r="J33"/>
  <c r="L33"/>
  <c r="B34"/>
  <c r="D34"/>
  <c r="F34"/>
  <c r="I34"/>
  <c r="K34"/>
  <c r="C35"/>
  <c r="E35"/>
  <c r="H35"/>
  <c r="J35"/>
  <c r="L35"/>
  <c r="B36"/>
  <c r="D36"/>
  <c r="F36"/>
  <c r="I36"/>
  <c r="K36"/>
  <c r="C37"/>
  <c r="E37"/>
  <c r="H37"/>
  <c r="J37"/>
  <c r="L37"/>
  <c r="B38"/>
  <c r="D38"/>
  <c r="F38"/>
  <c r="I38"/>
  <c r="K38"/>
  <c r="C39"/>
  <c r="E39"/>
  <c r="H39"/>
  <c r="J39"/>
  <c r="L39"/>
  <c r="B40"/>
  <c r="D40"/>
  <c r="F40"/>
  <c r="I40"/>
  <c r="K40"/>
  <c r="C41"/>
  <c r="E41"/>
  <c r="H41"/>
  <c r="J41"/>
  <c r="L41"/>
  <c r="B42"/>
  <c r="D42"/>
  <c r="F42"/>
  <c r="I42"/>
  <c r="K42"/>
  <c r="C43"/>
  <c r="E43"/>
  <c r="H43"/>
  <c r="J43"/>
  <c r="L43"/>
  <c r="B44"/>
  <c r="D44"/>
  <c r="F44"/>
  <c r="I44"/>
  <c r="K44"/>
  <c r="C45"/>
  <c r="E45"/>
  <c r="H45"/>
  <c r="J45"/>
  <c r="L45"/>
  <c r="B46"/>
  <c r="D46"/>
  <c r="F46"/>
  <c r="I46"/>
  <c r="K46"/>
  <c r="C47"/>
  <c r="E47"/>
  <c r="H47"/>
  <c r="H56" s="1"/>
  <c r="J47"/>
  <c r="L47"/>
  <c r="L56" s="1"/>
  <c r="B48"/>
  <c r="D48"/>
  <c r="B49"/>
  <c r="D49"/>
  <c r="B50"/>
  <c r="D50"/>
  <c r="B51"/>
  <c r="D51"/>
  <c r="B52"/>
  <c r="D52"/>
  <c r="C23" i="79"/>
  <c r="L24"/>
  <c r="O17" i="100"/>
  <c r="O46"/>
  <c r="G22" i="106"/>
  <c r="G26"/>
  <c r="G30"/>
  <c r="G34"/>
  <c r="E4" i="105"/>
  <c r="O5" i="104" s="1"/>
  <c r="E21" i="105"/>
  <c r="O22" i="104" s="1"/>
  <c r="E22" i="105"/>
  <c r="O23" i="104" s="1"/>
  <c r="E24" i="105"/>
  <c r="O25" i="104" s="1"/>
  <c r="E25" i="105"/>
  <c r="O26" i="104" s="1"/>
  <c r="E26" i="105"/>
  <c r="O27" i="104" s="1"/>
  <c r="E28" i="105"/>
  <c r="O29" i="104" s="1"/>
  <c r="E29" i="105"/>
  <c r="O30" i="104" s="1"/>
  <c r="E30" i="105"/>
  <c r="O31" i="104" s="1"/>
  <c r="E32" i="105"/>
  <c r="O33" i="104" s="1"/>
  <c r="E33" i="105"/>
  <c r="O34" i="104" s="1"/>
  <c r="E34" i="105"/>
  <c r="O35" i="104" s="1"/>
  <c r="F16" i="124"/>
  <c r="F15" s="1"/>
  <c r="F14" s="1"/>
  <c r="F13" s="1"/>
  <c r="F12" s="1"/>
  <c r="F11" s="1"/>
  <c r="F10" s="1"/>
  <c r="F9" s="1"/>
  <c r="F8" s="1"/>
  <c r="F7" s="1"/>
  <c r="F6" s="1"/>
  <c r="F5" s="1"/>
  <c r="F4" s="1"/>
  <c r="F16" i="126"/>
  <c r="F15" s="1"/>
  <c r="F14" s="1"/>
  <c r="F13" s="1"/>
  <c r="F12" s="1"/>
  <c r="F11" s="1"/>
  <c r="F10" s="1"/>
  <c r="F9" s="1"/>
  <c r="F8" s="1"/>
  <c r="F7" s="1"/>
  <c r="F6" s="1"/>
  <c r="F5" s="1"/>
  <c r="F4" s="1"/>
  <c r="C16" i="128"/>
  <c r="C15" s="1"/>
  <c r="C14" s="1"/>
  <c r="C13" s="1"/>
  <c r="C12" s="1"/>
  <c r="C11" s="1"/>
  <c r="C10" s="1"/>
  <c r="C9" s="1"/>
  <c r="C8" s="1"/>
  <c r="C7" s="1"/>
  <c r="C6" s="1"/>
  <c r="C5" s="1"/>
  <c r="C4" s="1"/>
  <c r="C32" s="1"/>
  <c r="H16"/>
  <c r="H15" s="1"/>
  <c r="H14" s="1"/>
  <c r="H13" s="1"/>
  <c r="H12" s="1"/>
  <c r="H11" s="1"/>
  <c r="H10" s="1"/>
  <c r="H9" s="1"/>
  <c r="H8" s="1"/>
  <c r="H7" s="1"/>
  <c r="H6" s="1"/>
  <c r="H5" s="1"/>
  <c r="H4" s="1"/>
  <c r="F16" i="129"/>
  <c r="F15" s="1"/>
  <c r="F14" s="1"/>
  <c r="F13" s="1"/>
  <c r="F12" s="1"/>
  <c r="F11" s="1"/>
  <c r="F10" s="1"/>
  <c r="F9" s="1"/>
  <c r="F8" s="1"/>
  <c r="F7" s="1"/>
  <c r="F6" s="1"/>
  <c r="F5" s="1"/>
  <c r="F4" s="1"/>
  <c r="F16" i="130"/>
  <c r="F15" s="1"/>
  <c r="F14" s="1"/>
  <c r="F13" s="1"/>
  <c r="F12" s="1"/>
  <c r="F11" s="1"/>
  <c r="F10" s="1"/>
  <c r="F9" s="1"/>
  <c r="F8" s="1"/>
  <c r="F7" s="1"/>
  <c r="F6" s="1"/>
  <c r="F5" s="1"/>
  <c r="F4" s="1"/>
  <c r="F19" i="208"/>
  <c r="H19"/>
  <c r="J19"/>
  <c r="B19" i="209"/>
  <c r="H63" i="77"/>
  <c r="L24" i="84"/>
  <c r="E6" i="101"/>
  <c r="O7" i="100" s="1"/>
  <c r="E8" i="101"/>
  <c r="O9" i="100" s="1"/>
  <c r="E9" i="101"/>
  <c r="O10" i="100" s="1"/>
  <c r="E10" i="101"/>
  <c r="O11" i="100" s="1"/>
  <c r="E21" i="101"/>
  <c r="O22" i="100" s="1"/>
  <c r="E22" i="101"/>
  <c r="O23" i="100" s="1"/>
  <c r="E24" i="101"/>
  <c r="O25" i="100" s="1"/>
  <c r="E25" i="101"/>
  <c r="O26" i="100" s="1"/>
  <c r="E26" i="101"/>
  <c r="O27" i="100" s="1"/>
  <c r="E37" i="101"/>
  <c r="O38" i="100" s="1"/>
  <c r="E38" i="101"/>
  <c r="O39" i="100" s="1"/>
  <c r="E40" i="101"/>
  <c r="O41" i="100" s="1"/>
  <c r="J34" i="124"/>
  <c r="J34" i="126"/>
  <c r="J34" i="130"/>
  <c r="C60" i="70"/>
  <c r="L23" i="81"/>
  <c r="E19" i="210"/>
  <c r="G19"/>
  <c r="I19"/>
  <c r="K19"/>
  <c r="C19" i="211"/>
  <c r="C19" i="212"/>
  <c r="E19" i="213"/>
  <c r="G19"/>
  <c r="I19"/>
  <c r="K19"/>
  <c r="C3" i="56"/>
  <c r="E3"/>
  <c r="C4"/>
  <c r="C5"/>
  <c r="C6"/>
  <c r="J6"/>
  <c r="C7"/>
  <c r="E7"/>
  <c r="C8"/>
  <c r="C9"/>
  <c r="C10"/>
  <c r="J10"/>
  <c r="C11"/>
  <c r="E11"/>
  <c r="C12"/>
  <c r="C13"/>
  <c r="C14"/>
  <c r="J14"/>
  <c r="C15"/>
  <c r="E15"/>
  <c r="C16"/>
  <c r="C17"/>
  <c r="C18"/>
  <c r="J18"/>
  <c r="C19"/>
  <c r="E19"/>
  <c r="C20"/>
  <c r="C21"/>
  <c r="C22"/>
  <c r="A20" i="24"/>
  <c r="A68" s="1"/>
  <c r="B3" i="56"/>
  <c r="D3"/>
  <c r="B4"/>
  <c r="D4"/>
  <c r="B5"/>
  <c r="D5"/>
  <c r="B6"/>
  <c r="D6"/>
  <c r="B7"/>
  <c r="D7"/>
  <c r="I7"/>
  <c r="B8"/>
  <c r="D8"/>
  <c r="B9"/>
  <c r="D9"/>
  <c r="B10"/>
  <c r="D10"/>
  <c r="B11"/>
  <c r="D11"/>
  <c r="B12"/>
  <c r="D12"/>
  <c r="B13"/>
  <c r="D13"/>
  <c r="B14"/>
  <c r="D14"/>
  <c r="B15"/>
  <c r="D15"/>
  <c r="I15"/>
  <c r="B16"/>
  <c r="D16"/>
  <c r="B17"/>
  <c r="D17"/>
  <c r="B18"/>
  <c r="D18"/>
  <c r="B19"/>
  <c r="D19"/>
  <c r="F19"/>
  <c r="B20"/>
  <c r="D20"/>
  <c r="B21"/>
  <c r="D21"/>
  <c r="H21"/>
  <c r="B22"/>
  <c r="D22"/>
  <c r="B23"/>
  <c r="D23"/>
  <c r="H23"/>
  <c r="B24"/>
  <c r="D24"/>
  <c r="H24"/>
  <c r="B25"/>
  <c r="D25"/>
  <c r="H25"/>
  <c r="B26"/>
  <c r="D26"/>
  <c r="M26"/>
  <c r="B27"/>
  <c r="D27"/>
  <c r="B28"/>
  <c r="D28"/>
  <c r="B29"/>
  <c r="D29"/>
  <c r="R2" i="94"/>
  <c r="S2" s="1"/>
  <c r="T2" s="1"/>
  <c r="AE14"/>
  <c r="C23" i="56"/>
  <c r="C24"/>
  <c r="C25"/>
  <c r="C26"/>
  <c r="C27"/>
  <c r="C28"/>
  <c r="C29"/>
  <c r="C30"/>
  <c r="C31"/>
  <c r="C2" i="35"/>
  <c r="C2" i="190"/>
  <c r="E3" i="35"/>
  <c r="N5" s="1"/>
  <c r="N65" s="1"/>
  <c r="E3" i="190"/>
  <c r="G3" i="35"/>
  <c r="P5" s="1"/>
  <c r="P65" s="1"/>
  <c r="G3" i="190"/>
  <c r="I3" i="35"/>
  <c r="R5" s="1"/>
  <c r="R65" s="1"/>
  <c r="I3" i="190"/>
  <c r="K3" i="35"/>
  <c r="T5" s="1"/>
  <c r="T65" s="1"/>
  <c r="K3" i="190"/>
  <c r="C20" i="48"/>
  <c r="E20"/>
  <c r="G20"/>
  <c r="I20"/>
  <c r="K20"/>
  <c r="C21"/>
  <c r="E21"/>
  <c r="G21"/>
  <c r="I21"/>
  <c r="K21"/>
  <c r="C22"/>
  <c r="E22"/>
  <c r="G22"/>
  <c r="I22"/>
  <c r="K22"/>
  <c r="C23"/>
  <c r="E23"/>
  <c r="G23"/>
  <c r="I23"/>
  <c r="K23"/>
  <c r="C24"/>
  <c r="E24"/>
  <c r="G24"/>
  <c r="I24"/>
  <c r="K24"/>
  <c r="C25"/>
  <c r="E25"/>
  <c r="G25"/>
  <c r="I25"/>
  <c r="K25"/>
  <c r="C26"/>
  <c r="E26"/>
  <c r="G26"/>
  <c r="I26"/>
  <c r="K26"/>
  <c r="C27"/>
  <c r="E27"/>
  <c r="G27"/>
  <c r="I27"/>
  <c r="K27"/>
  <c r="C28"/>
  <c r="E28"/>
  <c r="G28"/>
  <c r="I28"/>
  <c r="K28"/>
  <c r="C29"/>
  <c r="E29"/>
  <c r="G29"/>
  <c r="I29"/>
  <c r="K29"/>
  <c r="C30"/>
  <c r="B30" i="49" s="1"/>
  <c r="E30" i="48"/>
  <c r="G30"/>
  <c r="F30" i="49" s="1"/>
  <c r="I30" i="48"/>
  <c r="K30"/>
  <c r="D40" i="34"/>
  <c r="T40" s="1"/>
  <c r="T41"/>
  <c r="J39" i="41"/>
  <c r="L39"/>
  <c r="N39"/>
  <c r="B40" i="42"/>
  <c r="B42"/>
  <c r="B44"/>
  <c r="B46"/>
  <c r="B48"/>
  <c r="B50"/>
  <c r="B51" i="43"/>
  <c r="D51"/>
  <c r="P21" i="198"/>
  <c r="P21" i="78"/>
  <c r="J6" i="155"/>
  <c r="J19" s="1"/>
  <c r="J8"/>
  <c r="J10"/>
  <c r="J12"/>
  <c r="J14"/>
  <c r="J15" i="159"/>
  <c r="B13" i="204"/>
  <c r="B20" s="1"/>
  <c r="C14"/>
  <c r="E13"/>
  <c r="G13"/>
  <c r="I13"/>
  <c r="K13"/>
  <c r="C18" i="205"/>
  <c r="F13"/>
  <c r="H13"/>
  <c r="K13"/>
  <c r="B13" i="206"/>
  <c r="C28" i="136"/>
  <c r="C14" i="206" s="1"/>
  <c r="E13"/>
  <c r="G13"/>
  <c r="I13"/>
  <c r="K13"/>
  <c r="C18" i="207"/>
  <c r="F13"/>
  <c r="H13"/>
  <c r="J13"/>
  <c r="C18" i="208"/>
  <c r="F13"/>
  <c r="H13"/>
  <c r="J13"/>
  <c r="B13" i="209"/>
  <c r="C28" i="139"/>
  <c r="C14" i="209" s="1"/>
  <c r="E13"/>
  <c r="G13"/>
  <c r="I13"/>
  <c r="K13"/>
  <c r="B13" i="210"/>
  <c r="C28" i="140"/>
  <c r="C14" i="210" s="1"/>
  <c r="E13"/>
  <c r="G13"/>
  <c r="I13"/>
  <c r="K13"/>
  <c r="C18" i="211"/>
  <c r="C20"/>
  <c r="F13"/>
  <c r="H13"/>
  <c r="J13"/>
  <c r="C18" i="212"/>
  <c r="C20"/>
  <c r="F13"/>
  <c r="H13"/>
  <c r="J13"/>
  <c r="B13" i="213"/>
  <c r="C28" i="143"/>
  <c r="C14" i="213" s="1"/>
  <c r="E13"/>
  <c r="G13"/>
  <c r="I13"/>
  <c r="K13"/>
  <c r="D3" i="160"/>
  <c r="D3" i="210"/>
  <c r="D4" i="160"/>
  <c r="D4" i="210"/>
  <c r="D5" i="160"/>
  <c r="D5" i="210"/>
  <c r="D6" i="160"/>
  <c r="D6" i="210"/>
  <c r="D7" i="160"/>
  <c r="D7" i="210"/>
  <c r="D8" i="160"/>
  <c r="D8" i="210"/>
  <c r="D9" i="160"/>
  <c r="D9" i="210"/>
  <c r="D10" i="160"/>
  <c r="D10" i="210"/>
  <c r="D11" i="160"/>
  <c r="D11" i="210"/>
  <c r="D12" i="160"/>
  <c r="D12" i="210"/>
  <c r="D13" i="160"/>
  <c r="D13" i="210"/>
  <c r="D14" i="160"/>
  <c r="D14" i="210"/>
  <c r="D15" i="160"/>
  <c r="D15" i="210"/>
  <c r="D3" i="161"/>
  <c r="D3" i="211"/>
  <c r="D4" i="161"/>
  <c r="D4" i="211"/>
  <c r="D5" i="161"/>
  <c r="D5" i="211"/>
  <c r="D6" i="161"/>
  <c r="D6" i="211"/>
  <c r="D7" i="161"/>
  <c r="D7" i="211"/>
  <c r="D8" i="161"/>
  <c r="D8" i="211"/>
  <c r="D9" i="161"/>
  <c r="D9" i="211"/>
  <c r="D10" i="161"/>
  <c r="D10" i="211"/>
  <c r="D11" i="161"/>
  <c r="D11" i="211"/>
  <c r="D12" i="161"/>
  <c r="D12" i="211"/>
  <c r="D13" i="161"/>
  <c r="D13" i="211"/>
  <c r="D14" i="161"/>
  <c r="D14" i="211"/>
  <c r="D15" i="161"/>
  <c r="D15" i="211"/>
  <c r="D3" i="162"/>
  <c r="D3" i="212"/>
  <c r="D4" i="162"/>
  <c r="D4" i="212"/>
  <c r="D5" i="162"/>
  <c r="D5" i="212"/>
  <c r="D6" i="162"/>
  <c r="D6" i="212"/>
  <c r="D7" i="162"/>
  <c r="D7" i="212"/>
  <c r="D8" i="162"/>
  <c r="D8" i="212"/>
  <c r="D9" i="162"/>
  <c r="D9" i="212"/>
  <c r="D10" i="162"/>
  <c r="D10" i="212"/>
  <c r="D11" i="162"/>
  <c r="D11" i="212"/>
  <c r="D12" i="162"/>
  <c r="D12" i="212"/>
  <c r="D13" i="162"/>
  <c r="D13" i="212"/>
  <c r="D14" i="162"/>
  <c r="D14" i="212"/>
  <c r="D15" i="162"/>
  <c r="D15" i="212"/>
  <c r="J15"/>
  <c r="D3" i="163"/>
  <c r="D3" i="213"/>
  <c r="D4" i="163"/>
  <c r="D4" i="213"/>
  <c r="D5" i="163"/>
  <c r="D5" i="213"/>
  <c r="D6" i="163"/>
  <c r="D6" i="213"/>
  <c r="D7" i="163"/>
  <c r="D7" i="213"/>
  <c r="D8" i="163"/>
  <c r="D8" i="213"/>
  <c r="D9" i="163"/>
  <c r="D9" i="213"/>
  <c r="D10" i="163"/>
  <c r="D10" i="213"/>
  <c r="D11" i="163"/>
  <c r="D11" i="213"/>
  <c r="D12" i="163"/>
  <c r="D12" i="213"/>
  <c r="D13" i="163"/>
  <c r="D13" i="213"/>
  <c r="D14" i="163"/>
  <c r="D14" i="213"/>
  <c r="D15" i="163"/>
  <c r="D15" i="213"/>
  <c r="J15"/>
  <c r="G76" i="65"/>
  <c r="H76"/>
  <c r="I76"/>
  <c r="H78"/>
  <c r="G80"/>
  <c r="H80"/>
  <c r="I80"/>
  <c r="H82"/>
  <c r="G84"/>
  <c r="H84"/>
  <c r="I84"/>
  <c r="H86"/>
  <c r="G88"/>
  <c r="H88"/>
  <c r="I88"/>
  <c r="H90"/>
  <c r="G92"/>
  <c r="H92"/>
  <c r="I92"/>
  <c r="H97"/>
  <c r="H101"/>
  <c r="H104"/>
  <c r="H106"/>
  <c r="H108"/>
  <c r="H111"/>
  <c r="G116"/>
  <c r="H117"/>
  <c r="I118"/>
  <c r="H122"/>
  <c r="C5" i="76"/>
  <c r="E5"/>
  <c r="G5"/>
  <c r="I5"/>
  <c r="K5"/>
  <c r="M5"/>
  <c r="C6"/>
  <c r="E6"/>
  <c r="G6"/>
  <c r="I6"/>
  <c r="K6"/>
  <c r="M6"/>
  <c r="C7"/>
  <c r="E7"/>
  <c r="G7"/>
  <c r="I7"/>
  <c r="K7"/>
  <c r="M7"/>
  <c r="C8"/>
  <c r="E8"/>
  <c r="G8"/>
  <c r="I8"/>
  <c r="K8"/>
  <c r="M8"/>
  <c r="C9"/>
  <c r="E9"/>
  <c r="G9"/>
  <c r="I9"/>
  <c r="K9"/>
  <c r="M9"/>
  <c r="C10"/>
  <c r="E10"/>
  <c r="G10"/>
  <c r="I10"/>
  <c r="K10"/>
  <c r="M10"/>
  <c r="C11"/>
  <c r="E11"/>
  <c r="G11"/>
  <c r="I11"/>
  <c r="K11"/>
  <c r="M11"/>
  <c r="C12"/>
  <c r="E12"/>
  <c r="G12"/>
  <c r="I12"/>
  <c r="K12"/>
  <c r="M12"/>
  <c r="C13"/>
  <c r="E13"/>
  <c r="G13"/>
  <c r="I13"/>
  <c r="K13"/>
  <c r="M13"/>
  <c r="C14"/>
  <c r="E14"/>
  <c r="G14"/>
  <c r="I14"/>
  <c r="K14"/>
  <c r="M14"/>
  <c r="C15"/>
  <c r="E15"/>
  <c r="G15"/>
  <c r="I15"/>
  <c r="K15"/>
  <c r="M15"/>
  <c r="C16"/>
  <c r="E16"/>
  <c r="G16"/>
  <c r="I16"/>
  <c r="K16"/>
  <c r="M16"/>
  <c r="C17"/>
  <c r="E17"/>
  <c r="G17"/>
  <c r="I17"/>
  <c r="K17"/>
  <c r="M17"/>
  <c r="C18"/>
  <c r="E18"/>
  <c r="G18"/>
  <c r="I18"/>
  <c r="K18"/>
  <c r="M18"/>
  <c r="C19"/>
  <c r="E19"/>
  <c r="G19"/>
  <c r="I19"/>
  <c r="K19"/>
  <c r="M19"/>
  <c r="C20"/>
  <c r="E20"/>
  <c r="G20"/>
  <c r="I20"/>
  <c r="K20"/>
  <c r="M20"/>
  <c r="C21"/>
  <c r="E21"/>
  <c r="G21"/>
  <c r="I21"/>
  <c r="K21"/>
  <c r="M21"/>
  <c r="C22"/>
  <c r="E22"/>
  <c r="G22"/>
  <c r="I22"/>
  <c r="K22"/>
  <c r="M22"/>
  <c r="C23"/>
  <c r="E23"/>
  <c r="G23"/>
  <c r="I23"/>
  <c r="K23"/>
  <c r="M23"/>
  <c r="C24"/>
  <c r="E24"/>
  <c r="G24"/>
  <c r="I24"/>
  <c r="K24"/>
  <c r="M24"/>
  <c r="C25"/>
  <c r="E25"/>
  <c r="G25"/>
  <c r="I25"/>
  <c r="K25"/>
  <c r="M25"/>
  <c r="C26"/>
  <c r="E26"/>
  <c r="G26"/>
  <c r="L24" i="86"/>
  <c r="E41" i="101"/>
  <c r="O42" i="100" s="1"/>
  <c r="E42" i="101"/>
  <c r="O43" i="100" s="1"/>
  <c r="G4" i="105"/>
  <c r="G11"/>
  <c r="R13" i="104" s="1"/>
  <c r="G19" i="105"/>
  <c r="R21" i="104" s="1"/>
  <c r="G27" i="105"/>
  <c r="R29" i="104" s="1"/>
  <c r="G35" i="105"/>
  <c r="R37" i="104" s="1"/>
  <c r="G43" i="105"/>
  <c r="R45" i="104" s="1"/>
  <c r="B30" i="121"/>
  <c r="C16" i="124"/>
  <c r="C15" s="1"/>
  <c r="C14" s="1"/>
  <c r="C13" s="1"/>
  <c r="C12" s="1"/>
  <c r="C11" s="1"/>
  <c r="C10" s="1"/>
  <c r="C9" s="1"/>
  <c r="C8" s="1"/>
  <c r="C7" s="1"/>
  <c r="C6" s="1"/>
  <c r="C5" s="1"/>
  <c r="C4" s="1"/>
  <c r="C32" s="1"/>
  <c r="H16"/>
  <c r="H15" s="1"/>
  <c r="H14" s="1"/>
  <c r="H13" s="1"/>
  <c r="H12" s="1"/>
  <c r="H11" s="1"/>
  <c r="H10" s="1"/>
  <c r="H9" s="1"/>
  <c r="H8" s="1"/>
  <c r="H7" s="1"/>
  <c r="H6" s="1"/>
  <c r="H5" s="1"/>
  <c r="H4" s="1"/>
  <c r="F16" i="125"/>
  <c r="F15" s="1"/>
  <c r="F14" s="1"/>
  <c r="F13" s="1"/>
  <c r="F12" s="1"/>
  <c r="F11" s="1"/>
  <c r="F10" s="1"/>
  <c r="F9" s="1"/>
  <c r="F8" s="1"/>
  <c r="F7" s="1"/>
  <c r="F6" s="1"/>
  <c r="F5" s="1"/>
  <c r="F4" s="1"/>
  <c r="C16" i="126"/>
  <c r="C15" s="1"/>
  <c r="C14" s="1"/>
  <c r="C13" s="1"/>
  <c r="C12" s="1"/>
  <c r="C11" s="1"/>
  <c r="C10" s="1"/>
  <c r="C9" s="1"/>
  <c r="C8" s="1"/>
  <c r="C7" s="1"/>
  <c r="C6" s="1"/>
  <c r="C5" s="1"/>
  <c r="C4" s="1"/>
  <c r="C32" s="1"/>
  <c r="H16"/>
  <c r="H15" s="1"/>
  <c r="H14" s="1"/>
  <c r="H13" s="1"/>
  <c r="H12" s="1"/>
  <c r="H11" s="1"/>
  <c r="H10" s="1"/>
  <c r="H9" s="1"/>
  <c r="H8" s="1"/>
  <c r="H7" s="1"/>
  <c r="H6" s="1"/>
  <c r="H5" s="1"/>
  <c r="H4" s="1"/>
  <c r="F19" i="156"/>
  <c r="H19"/>
  <c r="J19"/>
  <c r="F16" i="127"/>
  <c r="F15" s="1"/>
  <c r="F14" s="1"/>
  <c r="F13" s="1"/>
  <c r="F12" s="1"/>
  <c r="F11" s="1"/>
  <c r="F10" s="1"/>
  <c r="F9" s="1"/>
  <c r="F8" s="1"/>
  <c r="F7" s="1"/>
  <c r="F6" s="1"/>
  <c r="F5" s="1"/>
  <c r="F4" s="1"/>
  <c r="J34" i="129"/>
  <c r="C16" i="130"/>
  <c r="C15" s="1"/>
  <c r="C14" s="1"/>
  <c r="C13" s="1"/>
  <c r="C12" s="1"/>
  <c r="C11" s="1"/>
  <c r="C10" s="1"/>
  <c r="C9" s="1"/>
  <c r="C8" s="1"/>
  <c r="C7" s="1"/>
  <c r="C6" s="1"/>
  <c r="C5" s="1"/>
  <c r="C4" s="1"/>
  <c r="C32" s="1"/>
  <c r="H16"/>
  <c r="H15" s="1"/>
  <c r="H14" s="1"/>
  <c r="H13" s="1"/>
  <c r="H12" s="1"/>
  <c r="H11" s="1"/>
  <c r="H10" s="1"/>
  <c r="H9" s="1"/>
  <c r="H8" s="1"/>
  <c r="H7" s="1"/>
  <c r="H6" s="1"/>
  <c r="H5" s="1"/>
  <c r="H4" s="1"/>
  <c r="C19" i="160"/>
  <c r="F19" i="204"/>
  <c r="H19"/>
  <c r="J19"/>
  <c r="F19" i="206"/>
  <c r="B19" i="207"/>
  <c r="E19"/>
  <c r="I19"/>
  <c r="B19" i="208"/>
  <c r="G19"/>
  <c r="K19"/>
  <c r="F19" i="209"/>
  <c r="H19"/>
  <c r="J19"/>
  <c r="C19" i="210"/>
  <c r="E19" i="211"/>
  <c r="G19"/>
  <c r="I19"/>
  <c r="K19"/>
  <c r="B19" i="212"/>
  <c r="E19"/>
  <c r="G19"/>
  <c r="I19"/>
  <c r="K19"/>
  <c r="C19" i="213"/>
  <c r="F19"/>
  <c r="J19"/>
  <c r="E24" i="147"/>
  <c r="G24"/>
  <c r="I24"/>
  <c r="K24"/>
  <c r="E25"/>
  <c r="G25"/>
  <c r="I25"/>
  <c r="K25"/>
  <c r="E26"/>
  <c r="G26"/>
  <c r="I26"/>
  <c r="K26"/>
  <c r="E27"/>
  <c r="G27"/>
  <c r="I27"/>
  <c r="K27"/>
  <c r="E28"/>
  <c r="G28"/>
  <c r="I28"/>
  <c r="K28"/>
  <c r="E29"/>
  <c r="G29"/>
  <c r="I29"/>
  <c r="K29"/>
  <c r="E30"/>
  <c r="G30"/>
  <c r="I30"/>
  <c r="K30"/>
  <c r="E31"/>
  <c r="G31"/>
  <c r="I31"/>
  <c r="K31"/>
  <c r="B30" i="56"/>
  <c r="D30"/>
  <c r="B31"/>
  <c r="D31"/>
  <c r="B2" i="29"/>
  <c r="B2" i="190"/>
  <c r="N5" s="1"/>
  <c r="D2" i="35"/>
  <c r="D2" i="190"/>
  <c r="N51" i="26"/>
  <c r="F3" i="190"/>
  <c r="P51" i="26"/>
  <c r="H3" i="190"/>
  <c r="R51" i="26"/>
  <c r="J3" i="190"/>
  <c r="B20" i="48"/>
  <c r="F20"/>
  <c r="H20"/>
  <c r="J20"/>
  <c r="B21"/>
  <c r="F21"/>
  <c r="H21"/>
  <c r="G21" i="49" s="1"/>
  <c r="J21" i="48"/>
  <c r="B22"/>
  <c r="F22"/>
  <c r="H22"/>
  <c r="G22" i="49" s="1"/>
  <c r="J22" i="48"/>
  <c r="B23"/>
  <c r="F23"/>
  <c r="H23"/>
  <c r="G23" i="49" s="1"/>
  <c r="J23" i="48"/>
  <c r="B24"/>
  <c r="F24"/>
  <c r="H24"/>
  <c r="J24"/>
  <c r="B25"/>
  <c r="F25"/>
  <c r="H25"/>
  <c r="G25" i="49" s="1"/>
  <c r="J25" i="48"/>
  <c r="B26"/>
  <c r="F26"/>
  <c r="H26"/>
  <c r="G26" i="49" s="1"/>
  <c r="J26" i="48"/>
  <c r="B27"/>
  <c r="F27"/>
  <c r="H27"/>
  <c r="G27" i="49" s="1"/>
  <c r="J27" i="48"/>
  <c r="B28"/>
  <c r="F28"/>
  <c r="H28"/>
  <c r="J28"/>
  <c r="B29"/>
  <c r="F29"/>
  <c r="H29"/>
  <c r="G29" i="49" s="1"/>
  <c r="J29" i="48"/>
  <c r="F30"/>
  <c r="E30" i="49" s="1"/>
  <c r="H30" i="48"/>
  <c r="J30"/>
  <c r="I30" i="49" s="1"/>
  <c r="C40" i="35"/>
  <c r="Q40" s="1"/>
  <c r="S40" i="34"/>
  <c r="C41" i="35"/>
  <c r="S41" s="1"/>
  <c r="S41" i="34"/>
  <c r="C39" i="43"/>
  <c r="E39"/>
  <c r="E62" s="1"/>
  <c r="G39"/>
  <c r="I39"/>
  <c r="I62" s="1"/>
  <c r="C40"/>
  <c r="E40"/>
  <c r="G40"/>
  <c r="I40"/>
  <c r="C41"/>
  <c r="E41"/>
  <c r="G41"/>
  <c r="I41"/>
  <c r="C42"/>
  <c r="E42"/>
  <c r="E61" s="1"/>
  <c r="G42"/>
  <c r="I42"/>
  <c r="I61" s="1"/>
  <c r="C43"/>
  <c r="E43"/>
  <c r="G43"/>
  <c r="I43"/>
  <c r="C44"/>
  <c r="E44"/>
  <c r="G44"/>
  <c r="I44"/>
  <c r="C45"/>
  <c r="E45"/>
  <c r="G45"/>
  <c r="I45"/>
  <c r="C46"/>
  <c r="E46"/>
  <c r="G46"/>
  <c r="I46"/>
  <c r="C47"/>
  <c r="E47"/>
  <c r="G47"/>
  <c r="I47"/>
  <c r="C48"/>
  <c r="C49"/>
  <c r="C50"/>
  <c r="C51"/>
  <c r="L24" i="78"/>
  <c r="O20"/>
  <c r="P20" i="198"/>
  <c r="P20" i="78"/>
  <c r="R117" i="104"/>
  <c r="J15" i="154"/>
  <c r="J7" i="155"/>
  <c r="J9"/>
  <c r="J11"/>
  <c r="J13"/>
  <c r="J15" i="156"/>
  <c r="J15" i="157"/>
  <c r="J15" i="162"/>
  <c r="J15" i="163"/>
  <c r="F13" i="204"/>
  <c r="H13"/>
  <c r="J13"/>
  <c r="B13" i="205"/>
  <c r="C28" i="135"/>
  <c r="C14" i="205" s="1"/>
  <c r="E13"/>
  <c r="G13"/>
  <c r="I13"/>
  <c r="F13" i="206"/>
  <c r="H13"/>
  <c r="J13"/>
  <c r="B13" i="207"/>
  <c r="C28" i="137"/>
  <c r="C14" i="207" s="1"/>
  <c r="E13"/>
  <c r="G13"/>
  <c r="I13"/>
  <c r="K13"/>
  <c r="B13" i="208"/>
  <c r="C28" i="138"/>
  <c r="C14" i="208" s="1"/>
  <c r="E13"/>
  <c r="G13"/>
  <c r="I13"/>
  <c r="K13"/>
  <c r="F13" i="209"/>
  <c r="H13"/>
  <c r="J13"/>
  <c r="C18" i="210"/>
  <c r="C20"/>
  <c r="F13"/>
  <c r="H13"/>
  <c r="J13"/>
  <c r="B13" i="211"/>
  <c r="C28" i="141"/>
  <c r="C14" i="211" s="1"/>
  <c r="E13"/>
  <c r="G13"/>
  <c r="I13"/>
  <c r="K13"/>
  <c r="B13" i="212"/>
  <c r="C28" i="142"/>
  <c r="C14" i="212" s="1"/>
  <c r="E13"/>
  <c r="G13"/>
  <c r="I13"/>
  <c r="K13"/>
  <c r="C18" i="213"/>
  <c r="C20"/>
  <c r="F13"/>
  <c r="H13"/>
  <c r="J13"/>
  <c r="D3" i="154"/>
  <c r="D3" i="204"/>
  <c r="D4" i="154"/>
  <c r="D4" i="204"/>
  <c r="D5" i="154"/>
  <c r="D5" i="204"/>
  <c r="D6" i="154"/>
  <c r="D6" i="204"/>
  <c r="D7" i="154"/>
  <c r="D7" i="204"/>
  <c r="D8" i="154"/>
  <c r="D8" i="204"/>
  <c r="D9" i="154"/>
  <c r="D9" i="204"/>
  <c r="D10" i="154"/>
  <c r="D10" i="204"/>
  <c r="D11" i="154"/>
  <c r="D11" i="204"/>
  <c r="D12" i="154"/>
  <c r="D12" i="204"/>
  <c r="D13" i="154"/>
  <c r="D13" i="204"/>
  <c r="D14" i="154"/>
  <c r="D14" i="204"/>
  <c r="D15" i="154"/>
  <c r="D15" i="204"/>
  <c r="J15"/>
  <c r="D3" i="155"/>
  <c r="D3" i="205"/>
  <c r="D4" i="155"/>
  <c r="D4" i="205"/>
  <c r="D5" i="155"/>
  <c r="D5" i="205"/>
  <c r="D6" i="155"/>
  <c r="D6" i="205"/>
  <c r="D7" i="155"/>
  <c r="D7" i="205"/>
  <c r="D8" i="155"/>
  <c r="D8" i="205"/>
  <c r="D9" i="155"/>
  <c r="D9" i="205"/>
  <c r="D10" i="155"/>
  <c r="D10" i="205"/>
  <c r="D11" i="155"/>
  <c r="D11" i="205"/>
  <c r="D12" i="155"/>
  <c r="D12" i="205"/>
  <c r="D13" i="155"/>
  <c r="D13" i="205"/>
  <c r="J13"/>
  <c r="J20" i="145"/>
  <c r="D14" i="155"/>
  <c r="D14" i="205"/>
  <c r="D15" i="155"/>
  <c r="D15" i="205"/>
  <c r="J15"/>
  <c r="J15" i="155"/>
  <c r="D3" i="156"/>
  <c r="D3" i="206"/>
  <c r="D4" i="156"/>
  <c r="D4" i="206"/>
  <c r="D5" i="156"/>
  <c r="D5" i="206"/>
  <c r="D6" i="156"/>
  <c r="D6" i="206"/>
  <c r="D7" i="156"/>
  <c r="D7" i="206"/>
  <c r="D8" i="156"/>
  <c r="D8" i="206"/>
  <c r="D9" i="156"/>
  <c r="D9" i="206"/>
  <c r="D10" i="156"/>
  <c r="D10" i="206"/>
  <c r="D11" i="156"/>
  <c r="D11" i="206"/>
  <c r="D12" i="156"/>
  <c r="D12" i="206"/>
  <c r="D13" i="156"/>
  <c r="D13" i="206"/>
  <c r="D14" i="156"/>
  <c r="D14" i="206"/>
  <c r="D15" i="156"/>
  <c r="D15" i="206"/>
  <c r="J15"/>
  <c r="D3" i="157"/>
  <c r="D3" i="207"/>
  <c r="D4" i="157"/>
  <c r="D4" i="207"/>
  <c r="D5" i="157"/>
  <c r="D5" i="207"/>
  <c r="D6" i="157"/>
  <c r="D6" i="207"/>
  <c r="D7" i="157"/>
  <c r="D7" i="207"/>
  <c r="D8" i="157"/>
  <c r="D8" i="207"/>
  <c r="D9" i="157"/>
  <c r="D9" i="207"/>
  <c r="D10" i="157"/>
  <c r="D10" i="207"/>
  <c r="D11" i="157"/>
  <c r="D11" i="207"/>
  <c r="D12" i="157"/>
  <c r="D12" i="207"/>
  <c r="D13" i="157"/>
  <c r="D13" i="207"/>
  <c r="D14" i="157"/>
  <c r="D14" i="207"/>
  <c r="D15" i="157"/>
  <c r="D15" i="207"/>
  <c r="J15"/>
  <c r="D3" i="158"/>
  <c r="D3" i="208"/>
  <c r="D4" i="158"/>
  <c r="D4" i="208"/>
  <c r="D5" i="158"/>
  <c r="D5" i="208"/>
  <c r="D6" i="158"/>
  <c r="D6" i="208"/>
  <c r="D7" i="158"/>
  <c r="D7" i="208"/>
  <c r="D8" i="158"/>
  <c r="D8" i="208"/>
  <c r="D9" i="158"/>
  <c r="D9" i="208"/>
  <c r="D10" i="158"/>
  <c r="D10" i="208"/>
  <c r="D11" i="158"/>
  <c r="D11" i="208"/>
  <c r="D12" i="158"/>
  <c r="D12" i="208"/>
  <c r="D13" i="158"/>
  <c r="D13" i="208"/>
  <c r="D14" i="158"/>
  <c r="D14" i="208"/>
  <c r="D15" i="158"/>
  <c r="D15" i="208"/>
  <c r="D3" i="159"/>
  <c r="D3" i="209"/>
  <c r="D4" i="159"/>
  <c r="D4" i="209"/>
  <c r="D5" i="159"/>
  <c r="D5" i="209"/>
  <c r="D6" i="159"/>
  <c r="D6" i="209"/>
  <c r="D7" i="159"/>
  <c r="D7" i="209"/>
  <c r="D8" i="159"/>
  <c r="D8" i="209"/>
  <c r="D9" i="159"/>
  <c r="D9" i="209"/>
  <c r="D10" i="159"/>
  <c r="D10" i="209"/>
  <c r="D11" i="159"/>
  <c r="D11" i="209"/>
  <c r="D12" i="159"/>
  <c r="D12" i="209"/>
  <c r="D13" i="159"/>
  <c r="D13" i="209"/>
  <c r="D14" i="159"/>
  <c r="D14" i="209"/>
  <c r="D15" i="159"/>
  <c r="D15" i="209"/>
  <c r="H39" i="30"/>
  <c r="J39"/>
  <c r="B37"/>
  <c r="D37"/>
  <c r="F37"/>
  <c r="H37"/>
  <c r="J37"/>
  <c r="C30" i="31"/>
  <c r="E30"/>
  <c r="G30"/>
  <c r="I30"/>
  <c r="K30"/>
  <c r="M30"/>
  <c r="O30"/>
  <c r="B39" i="33"/>
  <c r="D39"/>
  <c r="F39"/>
  <c r="H39"/>
  <c r="K39"/>
  <c r="M39"/>
  <c r="O39"/>
  <c r="B38" i="40"/>
  <c r="B38" i="42" s="1"/>
  <c r="N42" i="52"/>
  <c r="O42" s="1"/>
  <c r="D68" i="53"/>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4"/>
  <c r="D116"/>
  <c r="D63" i="77"/>
  <c r="L63"/>
  <c r="L24" i="80"/>
  <c r="L24" i="81"/>
  <c r="L25" i="82"/>
  <c r="L24" i="85"/>
  <c r="L24" i="88"/>
  <c r="G4" i="101"/>
  <c r="G5" i="105"/>
  <c r="R7" i="104" s="1"/>
  <c r="G7" i="105"/>
  <c r="R9" i="104" s="1"/>
  <c r="G15" i="105"/>
  <c r="R17" i="104" s="1"/>
  <c r="G23" i="105"/>
  <c r="R25" i="104" s="1"/>
  <c r="G31" i="105"/>
  <c r="R33" i="104" s="1"/>
  <c r="G39" i="105"/>
  <c r="R41" i="104" s="1"/>
  <c r="E41" i="105"/>
  <c r="O42" i="104" s="1"/>
  <c r="E42" i="105"/>
  <c r="O43" i="104" s="1"/>
  <c r="F24" i="147"/>
  <c r="H24"/>
  <c r="J24"/>
  <c r="F25"/>
  <c r="H25"/>
  <c r="J25"/>
  <c r="F26"/>
  <c r="H26"/>
  <c r="J26"/>
  <c r="F27"/>
  <c r="H27"/>
  <c r="J27"/>
  <c r="F28"/>
  <c r="H28"/>
  <c r="J28"/>
  <c r="F29"/>
  <c r="H29"/>
  <c r="J29"/>
  <c r="F30"/>
  <c r="H30"/>
  <c r="J30"/>
  <c r="F31"/>
  <c r="H31"/>
  <c r="J31"/>
  <c r="N42" i="35"/>
  <c r="N66" s="1"/>
  <c r="N43"/>
  <c r="Y45"/>
  <c r="Y47"/>
  <c r="Y49"/>
  <c r="Y51"/>
  <c r="F19" i="154"/>
  <c r="H19"/>
  <c r="J19"/>
  <c r="C19" i="158"/>
  <c r="F19"/>
  <c r="H19"/>
  <c r="J19"/>
  <c r="B19" i="161"/>
  <c r="E19"/>
  <c r="G19"/>
  <c r="I19"/>
  <c r="K19"/>
  <c r="E19" i="162"/>
  <c r="G19"/>
  <c r="I19"/>
  <c r="K19"/>
  <c r="E19" i="163"/>
  <c r="G19"/>
  <c r="I19"/>
  <c r="K19"/>
  <c r="G32" i="29"/>
  <c r="I32"/>
  <c r="J32"/>
  <c r="F46" i="25"/>
  <c r="G33" i="29"/>
  <c r="I33"/>
  <c r="L46" i="25"/>
  <c r="J33" i="29"/>
  <c r="P46" i="25"/>
  <c r="G34" i="29"/>
  <c r="I34"/>
  <c r="J34"/>
  <c r="G35"/>
  <c r="I35"/>
  <c r="J35"/>
  <c r="B36"/>
  <c r="D36"/>
  <c r="G36"/>
  <c r="I36"/>
  <c r="J36"/>
  <c r="D6" i="27"/>
  <c r="F6"/>
  <c r="H6"/>
  <c r="J6"/>
  <c r="D7"/>
  <c r="F7"/>
  <c r="H7"/>
  <c r="J7"/>
  <c r="D8"/>
  <c r="F8"/>
  <c r="H8"/>
  <c r="J8"/>
  <c r="D9"/>
  <c r="F9"/>
  <c r="H9"/>
  <c r="J9"/>
  <c r="D10"/>
  <c r="F10"/>
  <c r="H10"/>
  <c r="J10"/>
  <c r="D11"/>
  <c r="F11"/>
  <c r="H11"/>
  <c r="J11"/>
  <c r="D12"/>
  <c r="F12"/>
  <c r="H12"/>
  <c r="J12"/>
  <c r="D13"/>
  <c r="F13"/>
  <c r="H13"/>
  <c r="J13"/>
  <c r="D14"/>
  <c r="F14"/>
  <c r="H14"/>
  <c r="J14"/>
  <c r="D15"/>
  <c r="F15"/>
  <c r="H15"/>
  <c r="J15"/>
  <c r="D16"/>
  <c r="F16"/>
  <c r="H16"/>
  <c r="J16"/>
  <c r="D17"/>
  <c r="F17"/>
  <c r="H17"/>
  <c r="J17"/>
  <c r="D18"/>
  <c r="F18"/>
  <c r="H18"/>
  <c r="J18"/>
  <c r="D19"/>
  <c r="F19"/>
  <c r="H19"/>
  <c r="J19"/>
  <c r="D20"/>
  <c r="F20"/>
  <c r="H20"/>
  <c r="J20"/>
  <c r="D21"/>
  <c r="F21"/>
  <c r="H21"/>
  <c r="J21"/>
  <c r="D22"/>
  <c r="F22"/>
  <c r="H22"/>
  <c r="J22"/>
  <c r="D23"/>
  <c r="F23"/>
  <c r="H23"/>
  <c r="J23"/>
  <c r="D24"/>
  <c r="F24"/>
  <c r="H24"/>
  <c r="J24"/>
  <c r="D25"/>
  <c r="F25"/>
  <c r="H25"/>
  <c r="J25"/>
  <c r="F7" i="28"/>
  <c r="H7"/>
  <c r="J7"/>
  <c r="F8"/>
  <c r="H8"/>
  <c r="J8"/>
  <c r="F9"/>
  <c r="H9"/>
  <c r="J9"/>
  <c r="F10"/>
  <c r="H10"/>
  <c r="J10"/>
  <c r="F11"/>
  <c r="H11"/>
  <c r="J11"/>
  <c r="F12"/>
  <c r="H12"/>
  <c r="J12"/>
  <c r="F13"/>
  <c r="H13"/>
  <c r="J13"/>
  <c r="F14"/>
  <c r="H14"/>
  <c r="J14"/>
  <c r="F15"/>
  <c r="F37" s="1"/>
  <c r="H15"/>
  <c r="H37" s="1"/>
  <c r="J15"/>
  <c r="J37" s="1"/>
  <c r="F16"/>
  <c r="H16"/>
  <c r="J16"/>
  <c r="F17"/>
  <c r="H17"/>
  <c r="J17"/>
  <c r="F18"/>
  <c r="H18"/>
  <c r="J18"/>
  <c r="F19"/>
  <c r="H19"/>
  <c r="J19"/>
  <c r="F20"/>
  <c r="H20"/>
  <c r="J20"/>
  <c r="F21"/>
  <c r="H21"/>
  <c r="J21"/>
  <c r="F22"/>
  <c r="H22"/>
  <c r="J22"/>
  <c r="D33"/>
  <c r="C38" i="30"/>
  <c r="E38"/>
  <c r="G38"/>
  <c r="I38"/>
  <c r="B29" i="31"/>
  <c r="D29"/>
  <c r="F29"/>
  <c r="H29"/>
  <c r="J29"/>
  <c r="L29"/>
  <c r="N29"/>
  <c r="P29"/>
  <c r="B28"/>
  <c r="D28"/>
  <c r="F28"/>
  <c r="H28"/>
  <c r="J28"/>
  <c r="L28"/>
  <c r="N28"/>
  <c r="P28"/>
  <c r="C24" i="32"/>
  <c r="E24"/>
  <c r="G24"/>
  <c r="I24"/>
  <c r="K24"/>
  <c r="M24"/>
  <c r="C25"/>
  <c r="E25"/>
  <c r="G25"/>
  <c r="I25"/>
  <c r="K25"/>
  <c r="M25"/>
  <c r="C38" i="33"/>
  <c r="E38"/>
  <c r="G38"/>
  <c r="J38"/>
  <c r="L38"/>
  <c r="N38"/>
  <c r="B41"/>
  <c r="D41"/>
  <c r="F41"/>
  <c r="H41"/>
  <c r="J41"/>
  <c r="L41"/>
  <c r="N41"/>
  <c r="D40" i="42"/>
  <c r="F40"/>
  <c r="H40"/>
  <c r="J40"/>
  <c r="J41" i="41"/>
  <c r="L41"/>
  <c r="N41"/>
  <c r="D42" i="42"/>
  <c r="F42"/>
  <c r="H42"/>
  <c r="J42"/>
  <c r="J43" i="41"/>
  <c r="L43"/>
  <c r="N43"/>
  <c r="D44" i="42"/>
  <c r="F44"/>
  <c r="H44"/>
  <c r="J44"/>
  <c r="J45" i="41"/>
  <c r="L45"/>
  <c r="N45"/>
  <c r="D46" i="42"/>
  <c r="F46"/>
  <c r="H46"/>
  <c r="J46"/>
  <c r="J47" i="41"/>
  <c r="L47"/>
  <c r="N47"/>
  <c r="D48" i="42"/>
  <c r="F48"/>
  <c r="H48"/>
  <c r="J48"/>
  <c r="J49" i="41"/>
  <c r="L49"/>
  <c r="N49"/>
  <c r="D50" i="42"/>
  <c r="F50"/>
  <c r="H50"/>
  <c r="J50"/>
  <c r="C65" i="77"/>
  <c r="E65"/>
  <c r="G65"/>
  <c r="I65"/>
  <c r="K65"/>
  <c r="M65"/>
  <c r="C67"/>
  <c r="E67"/>
  <c r="G67"/>
  <c r="I67"/>
  <c r="K67"/>
  <c r="M67"/>
  <c r="C64"/>
  <c r="E64"/>
  <c r="G64"/>
  <c r="I64"/>
  <c r="K64"/>
  <c r="M64"/>
  <c r="C68"/>
  <c r="E68"/>
  <c r="G68"/>
  <c r="I68"/>
  <c r="K68"/>
  <c r="M68"/>
  <c r="L25" i="79"/>
  <c r="L25" i="83"/>
  <c r="L25" i="86"/>
  <c r="L24" i="87"/>
  <c r="L25"/>
  <c r="A7" i="100"/>
  <c r="A69" s="1"/>
  <c r="G5" i="101"/>
  <c r="G7"/>
  <c r="G11"/>
  <c r="G15"/>
  <c r="G19"/>
  <c r="G23"/>
  <c r="G27"/>
  <c r="G31"/>
  <c r="G35"/>
  <c r="G39"/>
  <c r="G43"/>
  <c r="E47"/>
  <c r="O48" i="100" s="1"/>
  <c r="E49" i="101"/>
  <c r="O50" i="100" s="1"/>
  <c r="E47" i="105"/>
  <c r="O48" i="104" s="1"/>
  <c r="E49" i="105"/>
  <c r="O50" i="104" s="1"/>
  <c r="B31" i="121"/>
  <c r="B19" i="144"/>
  <c r="F19"/>
  <c r="H19"/>
  <c r="J19"/>
  <c r="B20"/>
  <c r="F20"/>
  <c r="H20"/>
  <c r="J20"/>
  <c r="B19" i="145"/>
  <c r="F19"/>
  <c r="H19"/>
  <c r="J19"/>
  <c r="B20"/>
  <c r="F20"/>
  <c r="H20"/>
  <c r="B19" i="146"/>
  <c r="F19"/>
  <c r="H19"/>
  <c r="J19"/>
  <c r="B20"/>
  <c r="F20"/>
  <c r="H20"/>
  <c r="J20"/>
  <c r="B19" i="147"/>
  <c r="F19"/>
  <c r="H19"/>
  <c r="J19"/>
  <c r="B20"/>
  <c r="F20"/>
  <c r="H20"/>
  <c r="J20"/>
  <c r="B19" i="148"/>
  <c r="F19"/>
  <c r="H19"/>
  <c r="J19"/>
  <c r="B20"/>
  <c r="F20"/>
  <c r="H20"/>
  <c r="J20"/>
  <c r="B19" i="149"/>
  <c r="F19"/>
  <c r="H19"/>
  <c r="J19"/>
  <c r="B20"/>
  <c r="F20"/>
  <c r="H20"/>
  <c r="J20"/>
  <c r="B19" i="150"/>
  <c r="F19"/>
  <c r="H19"/>
  <c r="J19"/>
  <c r="B20"/>
  <c r="F20"/>
  <c r="H20"/>
  <c r="J20"/>
  <c r="B19" i="151"/>
  <c r="F19"/>
  <c r="H19"/>
  <c r="J19"/>
  <c r="B20"/>
  <c r="F20"/>
  <c r="H20"/>
  <c r="J20"/>
  <c r="B19" i="152"/>
  <c r="F19"/>
  <c r="H19"/>
  <c r="J19"/>
  <c r="B20"/>
  <c r="F20"/>
  <c r="H20"/>
  <c r="J20"/>
  <c r="B19" i="153"/>
  <c r="F19"/>
  <c r="H19"/>
  <c r="J19"/>
  <c r="B20"/>
  <c r="F20"/>
  <c r="H20"/>
  <c r="J20"/>
  <c r="Q39" i="25"/>
  <c r="Q40"/>
  <c r="E32" i="29"/>
  <c r="F32"/>
  <c r="H32"/>
  <c r="E33"/>
  <c r="G46" i="25"/>
  <c r="I46"/>
  <c r="K46"/>
  <c r="M46"/>
  <c r="O46"/>
  <c r="Q46"/>
  <c r="E34" i="29"/>
  <c r="F34"/>
  <c r="H34"/>
  <c r="E35"/>
  <c r="F35"/>
  <c r="H35"/>
  <c r="C36"/>
  <c r="E36"/>
  <c r="F36"/>
  <c r="H36"/>
  <c r="C6" i="27"/>
  <c r="E6"/>
  <c r="G6"/>
  <c r="I6"/>
  <c r="K6"/>
  <c r="C7"/>
  <c r="E7"/>
  <c r="G7"/>
  <c r="P7" s="1"/>
  <c r="I7"/>
  <c r="K7"/>
  <c r="T7" s="1"/>
  <c r="C8"/>
  <c r="E8"/>
  <c r="G8"/>
  <c r="P8" s="1"/>
  <c r="I8"/>
  <c r="K8"/>
  <c r="T8" s="1"/>
  <c r="C9"/>
  <c r="E9"/>
  <c r="G9"/>
  <c r="P9" s="1"/>
  <c r="I9"/>
  <c r="K9"/>
  <c r="T9" s="1"/>
  <c r="C10"/>
  <c r="E10"/>
  <c r="G10"/>
  <c r="P10" s="1"/>
  <c r="I10"/>
  <c r="K10"/>
  <c r="T10" s="1"/>
  <c r="C11"/>
  <c r="E11"/>
  <c r="G11"/>
  <c r="P11" s="1"/>
  <c r="I11"/>
  <c r="K11"/>
  <c r="T11" s="1"/>
  <c r="C12"/>
  <c r="E12"/>
  <c r="G12"/>
  <c r="P12" s="1"/>
  <c r="I12"/>
  <c r="K12"/>
  <c r="T12" s="1"/>
  <c r="C13"/>
  <c r="E13"/>
  <c r="G13"/>
  <c r="P13" s="1"/>
  <c r="I13"/>
  <c r="K13"/>
  <c r="T13" s="1"/>
  <c r="C14"/>
  <c r="E14"/>
  <c r="G14"/>
  <c r="P14" s="1"/>
  <c r="I14"/>
  <c r="K14"/>
  <c r="T14" s="1"/>
  <c r="C15"/>
  <c r="E15"/>
  <c r="G15"/>
  <c r="P15" s="1"/>
  <c r="I15"/>
  <c r="K15"/>
  <c r="T15" s="1"/>
  <c r="C16"/>
  <c r="E16"/>
  <c r="G16"/>
  <c r="P16" s="1"/>
  <c r="I16"/>
  <c r="K16"/>
  <c r="T16" s="1"/>
  <c r="C17"/>
  <c r="E17"/>
  <c r="G17"/>
  <c r="P17" s="1"/>
  <c r="I17"/>
  <c r="K17"/>
  <c r="T17" s="1"/>
  <c r="C18"/>
  <c r="E18"/>
  <c r="G18"/>
  <c r="P18" s="1"/>
  <c r="I18"/>
  <c r="K18"/>
  <c r="T18" s="1"/>
  <c r="C19"/>
  <c r="E19"/>
  <c r="G19"/>
  <c r="P19" s="1"/>
  <c r="I19"/>
  <c r="K19"/>
  <c r="T19" s="1"/>
  <c r="C20"/>
  <c r="E20"/>
  <c r="G20"/>
  <c r="P20" s="1"/>
  <c r="I20"/>
  <c r="K20"/>
  <c r="T20" s="1"/>
  <c r="C21"/>
  <c r="E21"/>
  <c r="G21"/>
  <c r="P21" s="1"/>
  <c r="I21"/>
  <c r="K21"/>
  <c r="T21" s="1"/>
  <c r="C22"/>
  <c r="E22"/>
  <c r="G22"/>
  <c r="P22" s="1"/>
  <c r="I22"/>
  <c r="K22"/>
  <c r="T22" s="1"/>
  <c r="C23"/>
  <c r="E23"/>
  <c r="G23"/>
  <c r="P23" s="1"/>
  <c r="I23"/>
  <c r="K23"/>
  <c r="T23" s="1"/>
  <c r="C24"/>
  <c r="E24"/>
  <c r="G24"/>
  <c r="P24" s="1"/>
  <c r="I24"/>
  <c r="K24"/>
  <c r="T24" s="1"/>
  <c r="C25"/>
  <c r="E25"/>
  <c r="G25"/>
  <c r="P25" s="1"/>
  <c r="I25"/>
  <c r="K25"/>
  <c r="T25" s="1"/>
  <c r="E7" i="28"/>
  <c r="G7"/>
  <c r="I7"/>
  <c r="K7"/>
  <c r="E8"/>
  <c r="G8"/>
  <c r="I8"/>
  <c r="K8" i="29"/>
  <c r="E9" i="28"/>
  <c r="G9"/>
  <c r="I9"/>
  <c r="K9" i="29"/>
  <c r="E10" i="28"/>
  <c r="G10"/>
  <c r="I10"/>
  <c r="K10" i="29"/>
  <c r="E11" i="28"/>
  <c r="G11"/>
  <c r="I11"/>
  <c r="K11" i="29"/>
  <c r="E12" i="28"/>
  <c r="G12"/>
  <c r="I12"/>
  <c r="K12" i="29"/>
  <c r="E13" i="28"/>
  <c r="G13"/>
  <c r="I13"/>
  <c r="K13" i="29"/>
  <c r="E14" i="28"/>
  <c r="G14"/>
  <c r="I14"/>
  <c r="K14" i="29"/>
  <c r="E15" i="28"/>
  <c r="E37" s="1"/>
  <c r="G15"/>
  <c r="G37" s="1"/>
  <c r="I15"/>
  <c r="I37" s="1"/>
  <c r="K15" i="29"/>
  <c r="E16" i="28"/>
  <c r="G16"/>
  <c r="I16"/>
  <c r="K16" i="29"/>
  <c r="E17" i="28"/>
  <c r="G17"/>
  <c r="I17"/>
  <c r="K17" i="29"/>
  <c r="E18" i="28"/>
  <c r="G18"/>
  <c r="I18"/>
  <c r="K18" i="29"/>
  <c r="E19" i="28"/>
  <c r="G19"/>
  <c r="I19"/>
  <c r="K19" i="29"/>
  <c r="E20" i="28"/>
  <c r="G20"/>
  <c r="I20"/>
  <c r="K20" i="29"/>
  <c r="E21" i="28"/>
  <c r="G21"/>
  <c r="I21"/>
  <c r="K21" i="29"/>
  <c r="E22" i="28"/>
  <c r="G22"/>
  <c r="I22"/>
  <c r="K22" i="29"/>
  <c r="B38" i="30"/>
  <c r="D38"/>
  <c r="F38"/>
  <c r="H38"/>
  <c r="J38"/>
  <c r="C39"/>
  <c r="E39"/>
  <c r="G39"/>
  <c r="I39"/>
  <c r="C40"/>
  <c r="E40"/>
  <c r="G40"/>
  <c r="I40"/>
  <c r="C29" i="31"/>
  <c r="E29"/>
  <c r="G29"/>
  <c r="I29"/>
  <c r="K29"/>
  <c r="M29"/>
  <c r="O29"/>
  <c r="B30"/>
  <c r="D30"/>
  <c r="F30"/>
  <c r="H30"/>
  <c r="J30"/>
  <c r="L30"/>
  <c r="N30"/>
  <c r="P30"/>
  <c r="C28"/>
  <c r="E28"/>
  <c r="G28"/>
  <c r="I28"/>
  <c r="K28"/>
  <c r="M28"/>
  <c r="O28"/>
  <c r="B24" i="32"/>
  <c r="D24"/>
  <c r="F24"/>
  <c r="H24"/>
  <c r="J24"/>
  <c r="L24"/>
  <c r="B25"/>
  <c r="D25"/>
  <c r="F25"/>
  <c r="H25"/>
  <c r="J25"/>
  <c r="L25"/>
  <c r="B38" i="33"/>
  <c r="D38"/>
  <c r="F38"/>
  <c r="H38"/>
  <c r="K38"/>
  <c r="M38"/>
  <c r="O38"/>
  <c r="C39"/>
  <c r="E39"/>
  <c r="G39"/>
  <c r="J39"/>
  <c r="L39"/>
  <c r="N39"/>
  <c r="C40"/>
  <c r="E40"/>
  <c r="G40"/>
  <c r="I41"/>
  <c r="K37"/>
  <c r="M37"/>
  <c r="O37"/>
  <c r="A5" i="52"/>
  <c r="D67" i="53"/>
  <c r="D113"/>
  <c r="D115"/>
  <c r="D5" i="64"/>
  <c r="H5"/>
  <c r="L5"/>
  <c r="D6"/>
  <c r="H6"/>
  <c r="L6"/>
  <c r="D7"/>
  <c r="H7"/>
  <c r="L7"/>
  <c r="D8"/>
  <c r="H8"/>
  <c r="L8"/>
  <c r="D9"/>
  <c r="H9"/>
  <c r="L9"/>
  <c r="D10"/>
  <c r="H10"/>
  <c r="L10"/>
  <c r="D11"/>
  <c r="H11"/>
  <c r="L11"/>
  <c r="D12"/>
  <c r="H12"/>
  <c r="L12"/>
  <c r="D13"/>
  <c r="H13"/>
  <c r="L13"/>
  <c r="D14"/>
  <c r="H14"/>
  <c r="L14"/>
  <c r="D15"/>
  <c r="H15"/>
  <c r="L15"/>
  <c r="D16"/>
  <c r="H16"/>
  <c r="L16"/>
  <c r="D17"/>
  <c r="H17"/>
  <c r="L17"/>
  <c r="D18"/>
  <c r="H18"/>
  <c r="L18"/>
  <c r="D19"/>
  <c r="H19"/>
  <c r="L19"/>
  <c r="D20"/>
  <c r="H20"/>
  <c r="L20"/>
  <c r="D21"/>
  <c r="H21"/>
  <c r="L21"/>
  <c r="D22"/>
  <c r="H22"/>
  <c r="L22"/>
  <c r="D23"/>
  <c r="H23"/>
  <c r="L23"/>
  <c r="D24"/>
  <c r="H24"/>
  <c r="L24"/>
  <c r="D25"/>
  <c r="H25"/>
  <c r="L25"/>
  <c r="D26"/>
  <c r="H26"/>
  <c r="L26"/>
  <c r="D27"/>
  <c r="H27"/>
  <c r="L27"/>
  <c r="D28"/>
  <c r="H28"/>
  <c r="L28"/>
  <c r="D29"/>
  <c r="H29"/>
  <c r="L29"/>
  <c r="D30"/>
  <c r="H30"/>
  <c r="L30"/>
  <c r="D31"/>
  <c r="H31"/>
  <c r="L31"/>
  <c r="D32"/>
  <c r="H32"/>
  <c r="L32"/>
  <c r="D33"/>
  <c r="H33"/>
  <c r="L33"/>
  <c r="D34"/>
  <c r="H34"/>
  <c r="L34"/>
  <c r="D35"/>
  <c r="H35"/>
  <c r="L35"/>
  <c r="D36"/>
  <c r="H36"/>
  <c r="L36"/>
  <c r="D37"/>
  <c r="H37"/>
  <c r="L37"/>
  <c r="D38"/>
  <c r="H38"/>
  <c r="L38"/>
  <c r="D39"/>
  <c r="H39"/>
  <c r="L39"/>
  <c r="D40"/>
  <c r="H40"/>
  <c r="L40"/>
  <c r="D41"/>
  <c r="H41"/>
  <c r="L41"/>
  <c r="D42"/>
  <c r="H42"/>
  <c r="L42"/>
  <c r="D43"/>
  <c r="H43"/>
  <c r="L43"/>
  <c r="D44"/>
  <c r="H44"/>
  <c r="L44"/>
  <c r="D45"/>
  <c r="H45"/>
  <c r="L45"/>
  <c r="D46"/>
  <c r="H46"/>
  <c r="L46"/>
  <c r="D47"/>
  <c r="H47"/>
  <c r="L47"/>
  <c r="D48"/>
  <c r="H48"/>
  <c r="L48"/>
  <c r="D49"/>
  <c r="H49"/>
  <c r="L49"/>
  <c r="D50"/>
  <c r="H50"/>
  <c r="L50"/>
  <c r="D51"/>
  <c r="H51"/>
  <c r="L51"/>
  <c r="D52"/>
  <c r="H52"/>
  <c r="L52"/>
  <c r="D53"/>
  <c r="H53"/>
  <c r="L53"/>
  <c r="D54"/>
  <c r="H54"/>
  <c r="L54"/>
  <c r="D55"/>
  <c r="H55"/>
  <c r="L55"/>
  <c r="D56"/>
  <c r="H56"/>
  <c r="L56"/>
  <c r="D57"/>
  <c r="H57"/>
  <c r="L57"/>
  <c r="D58"/>
  <c r="H58"/>
  <c r="L58"/>
  <c r="D59"/>
  <c r="H59"/>
  <c r="L59"/>
  <c r="D60"/>
  <c r="H60"/>
  <c r="L60"/>
  <c r="C60" i="67"/>
  <c r="C3" i="73"/>
  <c r="E3"/>
  <c r="H3"/>
  <c r="J3"/>
  <c r="L3"/>
  <c r="B4"/>
  <c r="D4"/>
  <c r="F4"/>
  <c r="I4"/>
  <c r="K4"/>
  <c r="C5"/>
  <c r="E5"/>
  <c r="H5"/>
  <c r="J5"/>
  <c r="L5"/>
  <c r="B6"/>
  <c r="D6"/>
  <c r="F6"/>
  <c r="I6"/>
  <c r="K6"/>
  <c r="C7"/>
  <c r="E7"/>
  <c r="H7"/>
  <c r="J7"/>
  <c r="L7"/>
  <c r="B8"/>
  <c r="D8"/>
  <c r="F8"/>
  <c r="I8"/>
  <c r="K8"/>
  <c r="C9"/>
  <c r="E9"/>
  <c r="H9"/>
  <c r="J9"/>
  <c r="L9"/>
  <c r="B10"/>
  <c r="D10"/>
  <c r="F10"/>
  <c r="I10"/>
  <c r="K10"/>
  <c r="C11"/>
  <c r="E11"/>
  <c r="H11"/>
  <c r="J11"/>
  <c r="L11"/>
  <c r="B12"/>
  <c r="D12"/>
  <c r="F12"/>
  <c r="I12"/>
  <c r="K12"/>
  <c r="C13"/>
  <c r="E13"/>
  <c r="H13"/>
  <c r="J13"/>
  <c r="L13"/>
  <c r="B14"/>
  <c r="D14"/>
  <c r="F14"/>
  <c r="I14"/>
  <c r="K14"/>
  <c r="C15"/>
  <c r="E15"/>
  <c r="H15"/>
  <c r="J15"/>
  <c r="L15"/>
  <c r="B16"/>
  <c r="D16"/>
  <c r="F16"/>
  <c r="I16"/>
  <c r="K16"/>
  <c r="C17"/>
  <c r="E17"/>
  <c r="H17"/>
  <c r="J17"/>
  <c r="L17"/>
  <c r="B18"/>
  <c r="D18"/>
  <c r="F18"/>
  <c r="I18"/>
  <c r="K18"/>
  <c r="C19"/>
  <c r="E19"/>
  <c r="H19"/>
  <c r="J19"/>
  <c r="L19"/>
  <c r="B20"/>
  <c r="D20"/>
  <c r="F20"/>
  <c r="I20"/>
  <c r="K20"/>
  <c r="C21"/>
  <c r="E21"/>
  <c r="H21"/>
  <c r="J21"/>
  <c r="L21"/>
  <c r="B22"/>
  <c r="D22"/>
  <c r="F22"/>
  <c r="I22"/>
  <c r="K22"/>
  <c r="C23"/>
  <c r="E23"/>
  <c r="H23"/>
  <c r="J23"/>
  <c r="L23"/>
  <c r="B24"/>
  <c r="D24"/>
  <c r="F24"/>
  <c r="I24"/>
  <c r="K24"/>
  <c r="C25"/>
  <c r="E25"/>
  <c r="H25"/>
  <c r="J25"/>
  <c r="L25"/>
  <c r="B26"/>
  <c r="D26"/>
  <c r="F26"/>
  <c r="I26"/>
  <c r="K26"/>
  <c r="C27"/>
  <c r="E27"/>
  <c r="H27"/>
  <c r="J27"/>
  <c r="L27"/>
  <c r="B28"/>
  <c r="D28"/>
  <c r="F28"/>
  <c r="I28"/>
  <c r="K28"/>
  <c r="C29"/>
  <c r="E29"/>
  <c r="H29"/>
  <c r="J29"/>
  <c r="L29"/>
  <c r="B30"/>
  <c r="D30"/>
  <c r="F30"/>
  <c r="I30"/>
  <c r="K30"/>
  <c r="C31"/>
  <c r="E31"/>
  <c r="E59" s="1"/>
  <c r="H31"/>
  <c r="H57" s="1"/>
  <c r="J31"/>
  <c r="J59" s="1"/>
  <c r="L31"/>
  <c r="B32"/>
  <c r="D32"/>
  <c r="F32"/>
  <c r="I32"/>
  <c r="K32"/>
  <c r="C33"/>
  <c r="E33"/>
  <c r="H33"/>
  <c r="J33"/>
  <c r="L33"/>
  <c r="B34"/>
  <c r="D34"/>
  <c r="F34"/>
  <c r="I34"/>
  <c r="K34"/>
  <c r="C35"/>
  <c r="E35"/>
  <c r="H35"/>
  <c r="J35"/>
  <c r="L35"/>
  <c r="B36"/>
  <c r="D36"/>
  <c r="F36"/>
  <c r="I36"/>
  <c r="K36"/>
  <c r="C37"/>
  <c r="E37"/>
  <c r="H37"/>
  <c r="J37"/>
  <c r="L37"/>
  <c r="B38"/>
  <c r="D38"/>
  <c r="F38"/>
  <c r="I38"/>
  <c r="K38"/>
  <c r="C39"/>
  <c r="E39"/>
  <c r="H39"/>
  <c r="J39"/>
  <c r="L39"/>
  <c r="B40"/>
  <c r="D40"/>
  <c r="F40"/>
  <c r="I40"/>
  <c r="K40"/>
  <c r="C41"/>
  <c r="E41"/>
  <c r="H41"/>
  <c r="J41"/>
  <c r="L41"/>
  <c r="B42"/>
  <c r="B59" s="1"/>
  <c r="D42"/>
  <c r="F42"/>
  <c r="F59" s="1"/>
  <c r="I42"/>
  <c r="K42"/>
  <c r="K59" s="1"/>
  <c r="C43"/>
  <c r="E43"/>
  <c r="H43"/>
  <c r="J43"/>
  <c r="L43"/>
  <c r="B44"/>
  <c r="D44"/>
  <c r="F44"/>
  <c r="I44"/>
  <c r="K44"/>
  <c r="C45"/>
  <c r="E45"/>
  <c r="H45"/>
  <c r="J45"/>
  <c r="L45"/>
  <c r="B46"/>
  <c r="D46"/>
  <c r="F46"/>
  <c r="I46"/>
  <c r="K46"/>
  <c r="C47"/>
  <c r="E47"/>
  <c r="E56" s="1"/>
  <c r="H47"/>
  <c r="H56" s="1"/>
  <c r="J47"/>
  <c r="J56" s="1"/>
  <c r="L47"/>
  <c r="L56" s="1"/>
  <c r="B48"/>
  <c r="D48"/>
  <c r="B49"/>
  <c r="D49"/>
  <c r="B50"/>
  <c r="D50"/>
  <c r="B51"/>
  <c r="D51"/>
  <c r="B52"/>
  <c r="B60" s="1"/>
  <c r="D52"/>
  <c r="B3" i="74"/>
  <c r="D3"/>
  <c r="F3"/>
  <c r="I3"/>
  <c r="K3"/>
  <c r="C4"/>
  <c r="E4"/>
  <c r="H4"/>
  <c r="J4"/>
  <c r="L4"/>
  <c r="B5"/>
  <c r="D5"/>
  <c r="F5"/>
  <c r="I5"/>
  <c r="K5"/>
  <c r="C6"/>
  <c r="E6"/>
  <c r="H6"/>
  <c r="J6"/>
  <c r="L6"/>
  <c r="B7"/>
  <c r="D7"/>
  <c r="F7"/>
  <c r="I7"/>
  <c r="K7"/>
  <c r="C8"/>
  <c r="E8"/>
  <c r="H8"/>
  <c r="J8"/>
  <c r="L8"/>
  <c r="B9"/>
  <c r="D9"/>
  <c r="F9"/>
  <c r="I9"/>
  <c r="K9"/>
  <c r="C10"/>
  <c r="E10"/>
  <c r="H10"/>
  <c r="J10"/>
  <c r="L10"/>
  <c r="B11"/>
  <c r="D11"/>
  <c r="F11"/>
  <c r="I11"/>
  <c r="K11"/>
  <c r="C12"/>
  <c r="E12"/>
  <c r="H12"/>
  <c r="J12"/>
  <c r="L12"/>
  <c r="B13"/>
  <c r="D13"/>
  <c r="F13"/>
  <c r="I13"/>
  <c r="K13"/>
  <c r="C14"/>
  <c r="E14"/>
  <c r="H14"/>
  <c r="J14"/>
  <c r="L14"/>
  <c r="B15"/>
  <c r="D15"/>
  <c r="F15"/>
  <c r="I15"/>
  <c r="K15"/>
  <c r="C16"/>
  <c r="E16"/>
  <c r="H16"/>
  <c r="J16"/>
  <c r="L16"/>
  <c r="B17"/>
  <c r="D17"/>
  <c r="F17"/>
  <c r="I17"/>
  <c r="K17"/>
  <c r="C18"/>
  <c r="E18"/>
  <c r="H18"/>
  <c r="J18"/>
  <c r="L18"/>
  <c r="B19"/>
  <c r="D19"/>
  <c r="F19"/>
  <c r="I19"/>
  <c r="K19"/>
  <c r="C20"/>
  <c r="E20"/>
  <c r="H20"/>
  <c r="J20"/>
  <c r="L20"/>
  <c r="B21"/>
  <c r="D21"/>
  <c r="F21"/>
  <c r="I21"/>
  <c r="K21"/>
  <c r="C22"/>
  <c r="E22"/>
  <c r="H22"/>
  <c r="J22"/>
  <c r="L22"/>
  <c r="B23"/>
  <c r="D23"/>
  <c r="F23"/>
  <c r="I23"/>
  <c r="K23"/>
  <c r="C24"/>
  <c r="E24"/>
  <c r="H24"/>
  <c r="J24"/>
  <c r="L24"/>
  <c r="B25"/>
  <c r="D25"/>
  <c r="F25"/>
  <c r="I25"/>
  <c r="K25"/>
  <c r="C26"/>
  <c r="E26"/>
  <c r="H26"/>
  <c r="J26"/>
  <c r="L26"/>
  <c r="B27"/>
  <c r="D27"/>
  <c r="F27"/>
  <c r="I27"/>
  <c r="K27"/>
  <c r="C28"/>
  <c r="E28"/>
  <c r="H28"/>
  <c r="J28"/>
  <c r="L28"/>
  <c r="B29"/>
  <c r="D29"/>
  <c r="F29"/>
  <c r="I29"/>
  <c r="K29"/>
  <c r="C30"/>
  <c r="E30"/>
  <c r="H30"/>
  <c r="J30"/>
  <c r="L30"/>
  <c r="B31"/>
  <c r="B57" s="1"/>
  <c r="D31"/>
  <c r="D57" s="1"/>
  <c r="F31"/>
  <c r="F57" s="1"/>
  <c r="I31"/>
  <c r="K31"/>
  <c r="K57" s="1"/>
  <c r="C32"/>
  <c r="E32"/>
  <c r="H32"/>
  <c r="J32"/>
  <c r="L32"/>
  <c r="B33"/>
  <c r="D33"/>
  <c r="F33"/>
  <c r="I33"/>
  <c r="K33"/>
  <c r="C34"/>
  <c r="E34"/>
  <c r="H34"/>
  <c r="J34"/>
  <c r="L34"/>
  <c r="B35"/>
  <c r="D35"/>
  <c r="F35"/>
  <c r="I35"/>
  <c r="K35"/>
  <c r="C36"/>
  <c r="E36"/>
  <c r="H36"/>
  <c r="J36"/>
  <c r="L36"/>
  <c r="B37"/>
  <c r="D37"/>
  <c r="F37"/>
  <c r="I37"/>
  <c r="K37"/>
  <c r="C38"/>
  <c r="E38"/>
  <c r="H38"/>
  <c r="J38"/>
  <c r="L38"/>
  <c r="B39"/>
  <c r="D39"/>
  <c r="F39"/>
  <c r="I39"/>
  <c r="K39"/>
  <c r="C40"/>
  <c r="E40"/>
  <c r="H40"/>
  <c r="J40"/>
  <c r="L40"/>
  <c r="B41"/>
  <c r="D41"/>
  <c r="F41"/>
  <c r="I41"/>
  <c r="K41"/>
  <c r="C42"/>
  <c r="E42"/>
  <c r="H42"/>
  <c r="J42"/>
  <c r="L42"/>
  <c r="B43"/>
  <c r="D43"/>
  <c r="F43"/>
  <c r="I43"/>
  <c r="K43"/>
  <c r="C44"/>
  <c r="E44"/>
  <c r="H44"/>
  <c r="J44"/>
  <c r="L44"/>
  <c r="B45"/>
  <c r="D45"/>
  <c r="F45"/>
  <c r="I45"/>
  <c r="K45"/>
  <c r="C46"/>
  <c r="E46"/>
  <c r="H46"/>
  <c r="J46"/>
  <c r="L46"/>
  <c r="B47"/>
  <c r="B56" s="1"/>
  <c r="D47"/>
  <c r="F47"/>
  <c r="F56" s="1"/>
  <c r="I47"/>
  <c r="I56" s="1"/>
  <c r="K47"/>
  <c r="K56" s="1"/>
  <c r="C48"/>
  <c r="C49"/>
  <c r="C50"/>
  <c r="C51"/>
  <c r="C52"/>
  <c r="C60" i="69"/>
  <c r="C60" i="71"/>
  <c r="D5" i="76"/>
  <c r="H5"/>
  <c r="L5"/>
  <c r="D6"/>
  <c r="H6"/>
  <c r="L6"/>
  <c r="D7"/>
  <c r="H7"/>
  <c r="L7"/>
  <c r="D8"/>
  <c r="H8"/>
  <c r="L8"/>
  <c r="D9"/>
  <c r="H9"/>
  <c r="L9"/>
  <c r="D10"/>
  <c r="H10"/>
  <c r="L10"/>
  <c r="D11"/>
  <c r="H11"/>
  <c r="L11"/>
  <c r="D12"/>
  <c r="H12"/>
  <c r="L12"/>
  <c r="D13"/>
  <c r="H13"/>
  <c r="L13"/>
  <c r="D14"/>
  <c r="H14"/>
  <c r="L14"/>
  <c r="D15"/>
  <c r="H15"/>
  <c r="L15"/>
  <c r="D16"/>
  <c r="H16"/>
  <c r="L16"/>
  <c r="D17"/>
  <c r="H17"/>
  <c r="L17"/>
  <c r="D18"/>
  <c r="H18"/>
  <c r="L18"/>
  <c r="D19"/>
  <c r="H19"/>
  <c r="L19"/>
  <c r="D20"/>
  <c r="H20"/>
  <c r="L20"/>
  <c r="D21"/>
  <c r="H21"/>
  <c r="L21"/>
  <c r="D22"/>
  <c r="H22"/>
  <c r="L22"/>
  <c r="D23"/>
  <c r="H23"/>
  <c r="L23"/>
  <c r="D24"/>
  <c r="H24"/>
  <c r="L24"/>
  <c r="D25"/>
  <c r="H25"/>
  <c r="L25"/>
  <c r="D26"/>
  <c r="H26"/>
  <c r="L26"/>
  <c r="D27"/>
  <c r="H27"/>
  <c r="L27"/>
  <c r="D28"/>
  <c r="H28"/>
  <c r="L28"/>
  <c r="D29"/>
  <c r="H29"/>
  <c r="L29"/>
  <c r="D30"/>
  <c r="H30"/>
  <c r="L30"/>
  <c r="D31"/>
  <c r="H31"/>
  <c r="L31"/>
  <c r="D32"/>
  <c r="H32"/>
  <c r="L32"/>
  <c r="D33"/>
  <c r="H33"/>
  <c r="L33"/>
  <c r="D34"/>
  <c r="H34"/>
  <c r="L34"/>
  <c r="D35"/>
  <c r="H35"/>
  <c r="L35"/>
  <c r="D36"/>
  <c r="H36"/>
  <c r="L36"/>
  <c r="D37"/>
  <c r="H37"/>
  <c r="L37"/>
  <c r="D38"/>
  <c r="H38"/>
  <c r="L38"/>
  <c r="B65" i="75"/>
  <c r="D39" i="76"/>
  <c r="F65" i="75"/>
  <c r="H39" i="76"/>
  <c r="J65" i="75"/>
  <c r="L39" i="76"/>
  <c r="D40"/>
  <c r="H40"/>
  <c r="L40"/>
  <c r="D41"/>
  <c r="H41"/>
  <c r="L41"/>
  <c r="D42"/>
  <c r="H42"/>
  <c r="L42"/>
  <c r="D43"/>
  <c r="H43"/>
  <c r="L43"/>
  <c r="D44"/>
  <c r="H44"/>
  <c r="L44"/>
  <c r="D45"/>
  <c r="H45"/>
  <c r="L45"/>
  <c r="D46"/>
  <c r="H46"/>
  <c r="L46"/>
  <c r="D47"/>
  <c r="H47"/>
  <c r="L47"/>
  <c r="D48"/>
  <c r="H48"/>
  <c r="L48"/>
  <c r="D49"/>
  <c r="H49"/>
  <c r="L49"/>
  <c r="B67" i="75"/>
  <c r="D50" i="76"/>
  <c r="F67" i="75"/>
  <c r="H50" i="76"/>
  <c r="J67" i="75"/>
  <c r="L50" i="76"/>
  <c r="D51"/>
  <c r="H51"/>
  <c r="L51"/>
  <c r="D52"/>
  <c r="H52"/>
  <c r="L52"/>
  <c r="D53"/>
  <c r="H53"/>
  <c r="L53"/>
  <c r="D54"/>
  <c r="H54"/>
  <c r="L54"/>
  <c r="B64" i="75"/>
  <c r="D55" i="76"/>
  <c r="F64" i="75"/>
  <c r="H55" i="76"/>
  <c r="J64" i="75"/>
  <c r="L55" i="76"/>
  <c r="D56"/>
  <c r="H56"/>
  <c r="L56"/>
  <c r="D57"/>
  <c r="H57"/>
  <c r="L57"/>
  <c r="D58"/>
  <c r="H58"/>
  <c r="L58"/>
  <c r="D59"/>
  <c r="H59"/>
  <c r="L59"/>
  <c r="B68" i="75"/>
  <c r="D60" i="76"/>
  <c r="F68" i="75"/>
  <c r="H60" i="76"/>
  <c r="J68" i="75"/>
  <c r="L60" i="76"/>
  <c r="B64" i="77"/>
  <c r="C23" i="78"/>
  <c r="L25"/>
  <c r="C24" i="79"/>
  <c r="L23" i="80"/>
  <c r="L25" i="81"/>
  <c r="L24" i="82"/>
  <c r="L24" i="83"/>
  <c r="L25" i="84"/>
  <c r="C23" i="85"/>
  <c r="L25"/>
  <c r="C24" i="87"/>
  <c r="C25"/>
  <c r="C23" i="88"/>
  <c r="L25"/>
  <c r="G9" i="102"/>
  <c r="G10"/>
  <c r="G13"/>
  <c r="G14"/>
  <c r="G17"/>
  <c r="G18"/>
  <c r="G21"/>
  <c r="G22"/>
  <c r="G25"/>
  <c r="G26"/>
  <c r="G29"/>
  <c r="G30"/>
  <c r="G33"/>
  <c r="G34"/>
  <c r="G37"/>
  <c r="G38"/>
  <c r="G41"/>
  <c r="G42"/>
  <c r="G45"/>
  <c r="G46"/>
  <c r="G48"/>
  <c r="G50"/>
  <c r="E5" i="101"/>
  <c r="O6" i="100" s="1"/>
  <c r="A6" i="10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E7"/>
  <c r="O8" i="100" s="1"/>
  <c r="G9" i="101"/>
  <c r="E11"/>
  <c r="O12" i="100" s="1"/>
  <c r="G13" i="101"/>
  <c r="E15"/>
  <c r="O16" i="100" s="1"/>
  <c r="G17" i="101"/>
  <c r="E19"/>
  <c r="O20" i="100" s="1"/>
  <c r="G21" i="101"/>
  <c r="E23"/>
  <c r="O24" i="100" s="1"/>
  <c r="G25" i="101"/>
  <c r="E27"/>
  <c r="O28" i="100" s="1"/>
  <c r="G29" i="101"/>
  <c r="E31"/>
  <c r="O32" i="100" s="1"/>
  <c r="G33" i="101"/>
  <c r="E35"/>
  <c r="O36" i="100" s="1"/>
  <c r="G37" i="101"/>
  <c r="E39"/>
  <c r="O40" i="100" s="1"/>
  <c r="G41" i="101"/>
  <c r="E43"/>
  <c r="O44" i="100" s="1"/>
  <c r="G45" i="101"/>
  <c r="G47"/>
  <c r="G49"/>
  <c r="G6" i="106"/>
  <c r="G8"/>
  <c r="G12"/>
  <c r="G16"/>
  <c r="G20"/>
  <c r="G24"/>
  <c r="G28"/>
  <c r="G32"/>
  <c r="G36"/>
  <c r="G40"/>
  <c r="G44"/>
  <c r="E5" i="105"/>
  <c r="O6" i="104" s="1"/>
  <c r="E7" i="105"/>
  <c r="O8" i="104" s="1"/>
  <c r="G9" i="105"/>
  <c r="R11" i="104" s="1"/>
  <c r="E11" i="105"/>
  <c r="O12" i="104" s="1"/>
  <c r="G13" i="105"/>
  <c r="R15" i="104" s="1"/>
  <c r="E15" i="105"/>
  <c r="O16" i="104" s="1"/>
  <c r="G17" i="105"/>
  <c r="R19" i="104" s="1"/>
  <c r="E19" i="105"/>
  <c r="O20" i="104" s="1"/>
  <c r="G21" i="105"/>
  <c r="R23" i="104" s="1"/>
  <c r="E23" i="105"/>
  <c r="O24" i="104" s="1"/>
  <c r="G25" i="105"/>
  <c r="R27" i="104" s="1"/>
  <c r="E27" i="105"/>
  <c r="O28" i="104" s="1"/>
  <c r="G29" i="105"/>
  <c r="R31" i="104" s="1"/>
  <c r="E31" i="105"/>
  <c r="O32" i="104" s="1"/>
  <c r="G33" i="105"/>
  <c r="R35" i="104" s="1"/>
  <c r="E35" i="105"/>
  <c r="O36" i="104" s="1"/>
  <c r="G37" i="105"/>
  <c r="R39" i="104" s="1"/>
  <c r="E39" i="105"/>
  <c r="O40" i="104" s="1"/>
  <c r="G41" i="105"/>
  <c r="R43" i="104" s="1"/>
  <c r="E43" i="105"/>
  <c r="O44" i="104" s="1"/>
  <c r="G45" i="105"/>
  <c r="R47" i="104" s="1"/>
  <c r="P47" s="1"/>
  <c r="G47" i="105"/>
  <c r="R49" i="104" s="1"/>
  <c r="G49" i="105"/>
  <c r="R51" i="104" s="1"/>
  <c r="C5" i="121"/>
  <c r="C6"/>
  <c r="C7"/>
  <c r="C8"/>
  <c r="C9"/>
  <c r="C10"/>
  <c r="C11"/>
  <c r="C12"/>
  <c r="C13"/>
  <c r="C14"/>
  <c r="C15"/>
  <c r="C16"/>
  <c r="C17"/>
  <c r="C18"/>
  <c r="C19"/>
  <c r="C20"/>
  <c r="C21"/>
  <c r="C22"/>
  <c r="C23"/>
  <c r="C24"/>
  <c r="C25"/>
  <c r="C26"/>
  <c r="C31" s="1"/>
  <c r="C16" i="125"/>
  <c r="C15" s="1"/>
  <c r="C14" s="1"/>
  <c r="C13" s="1"/>
  <c r="C12" s="1"/>
  <c r="C11" s="1"/>
  <c r="C10" s="1"/>
  <c r="C9" s="1"/>
  <c r="C8" s="1"/>
  <c r="C7" s="1"/>
  <c r="C6" s="1"/>
  <c r="C5" s="1"/>
  <c r="C4" s="1"/>
  <c r="C32" s="1"/>
  <c r="H16"/>
  <c r="H15" s="1"/>
  <c r="H14" s="1"/>
  <c r="H13" s="1"/>
  <c r="H12" s="1"/>
  <c r="H11" s="1"/>
  <c r="H10" s="1"/>
  <c r="H9" s="1"/>
  <c r="H8" s="1"/>
  <c r="H7" s="1"/>
  <c r="H6" s="1"/>
  <c r="H5" s="1"/>
  <c r="H4" s="1"/>
  <c r="C16" i="127"/>
  <c r="C15" s="1"/>
  <c r="C14" s="1"/>
  <c r="C13" s="1"/>
  <c r="C12" s="1"/>
  <c r="C11" s="1"/>
  <c r="C10" s="1"/>
  <c r="C9" s="1"/>
  <c r="C8" s="1"/>
  <c r="C7" s="1"/>
  <c r="C6" s="1"/>
  <c r="C5" s="1"/>
  <c r="C4" s="1"/>
  <c r="C32" s="1"/>
  <c r="H16"/>
  <c r="H15" s="1"/>
  <c r="H14" s="1"/>
  <c r="H13" s="1"/>
  <c r="H12" s="1"/>
  <c r="H11" s="1"/>
  <c r="H10" s="1"/>
  <c r="H9" s="1"/>
  <c r="H8" s="1"/>
  <c r="H7" s="1"/>
  <c r="H6" s="1"/>
  <c r="H5" s="1"/>
  <c r="H4" s="1"/>
  <c r="C16" i="129"/>
  <c r="C15" s="1"/>
  <c r="C14" s="1"/>
  <c r="C13" s="1"/>
  <c r="C12" s="1"/>
  <c r="C11" s="1"/>
  <c r="C10" s="1"/>
  <c r="C9" s="1"/>
  <c r="C8" s="1"/>
  <c r="C7" s="1"/>
  <c r="C6" s="1"/>
  <c r="C5" s="1"/>
  <c r="C4" s="1"/>
  <c r="C32" s="1"/>
  <c r="H16"/>
  <c r="H15" s="1"/>
  <c r="H14" s="1"/>
  <c r="H13" s="1"/>
  <c r="H12" s="1"/>
  <c r="H11" s="1"/>
  <c r="H10" s="1"/>
  <c r="H9" s="1"/>
  <c r="H8" s="1"/>
  <c r="H7" s="1"/>
  <c r="H6" s="1"/>
  <c r="H5" s="1"/>
  <c r="H4" s="1"/>
  <c r="C19" i="144"/>
  <c r="E19"/>
  <c r="G19"/>
  <c r="I19"/>
  <c r="K19"/>
  <c r="C20"/>
  <c r="E20"/>
  <c r="G20"/>
  <c r="I20"/>
  <c r="K20"/>
  <c r="C19" i="145"/>
  <c r="E19"/>
  <c r="G19"/>
  <c r="I19"/>
  <c r="K19"/>
  <c r="C20"/>
  <c r="E20"/>
  <c r="G20"/>
  <c r="I20"/>
  <c r="K20"/>
  <c r="C19" i="146"/>
  <c r="E19"/>
  <c r="G19"/>
  <c r="I19"/>
  <c r="K19"/>
  <c r="C20"/>
  <c r="E20"/>
  <c r="G20"/>
  <c r="I20"/>
  <c r="K20"/>
  <c r="C19" i="147"/>
  <c r="E19"/>
  <c r="G19"/>
  <c r="I19"/>
  <c r="K19"/>
  <c r="C20"/>
  <c r="E20"/>
  <c r="G20"/>
  <c r="I20"/>
  <c r="K20"/>
  <c r="C19" i="148"/>
  <c r="E19"/>
  <c r="G19"/>
  <c r="I19"/>
  <c r="K19"/>
  <c r="C20"/>
  <c r="E20"/>
  <c r="G20"/>
  <c r="I20"/>
  <c r="K20"/>
  <c r="C19" i="149"/>
  <c r="E19"/>
  <c r="G19"/>
  <c r="I19"/>
  <c r="K19"/>
  <c r="C20"/>
  <c r="E20"/>
  <c r="G20"/>
  <c r="I20"/>
  <c r="K20"/>
  <c r="C19" i="150"/>
  <c r="E19"/>
  <c r="G19"/>
  <c r="I19"/>
  <c r="K19"/>
  <c r="C20"/>
  <c r="E20"/>
  <c r="G20"/>
  <c r="I20"/>
  <c r="K20"/>
  <c r="C19" i="151"/>
  <c r="E19"/>
  <c r="G19"/>
  <c r="I19"/>
  <c r="K19"/>
  <c r="C20"/>
  <c r="E20"/>
  <c r="G20"/>
  <c r="I20"/>
  <c r="K20"/>
  <c r="C19" i="152"/>
  <c r="E19"/>
  <c r="G19"/>
  <c r="I19"/>
  <c r="K19"/>
  <c r="C20"/>
  <c r="E20"/>
  <c r="G20"/>
  <c r="I20"/>
  <c r="K20"/>
  <c r="C19" i="153"/>
  <c r="E19"/>
  <c r="G19"/>
  <c r="I19"/>
  <c r="K19"/>
  <c r="C20"/>
  <c r="E20"/>
  <c r="G20"/>
  <c r="I20"/>
  <c r="K20"/>
  <c r="O42" i="35"/>
  <c r="O66" s="1"/>
  <c r="Q42"/>
  <c r="Q66" s="1"/>
  <c r="S42"/>
  <c r="S66" s="1"/>
  <c r="Y43"/>
  <c r="O43"/>
  <c r="Q43"/>
  <c r="S43"/>
  <c r="N44"/>
  <c r="P44"/>
  <c r="R44"/>
  <c r="T44"/>
  <c r="N45"/>
  <c r="N67" s="1"/>
  <c r="P45"/>
  <c r="P67" s="1"/>
  <c r="R45"/>
  <c r="R67" s="1"/>
  <c r="T45"/>
  <c r="T67" s="1"/>
  <c r="N46"/>
  <c r="P46"/>
  <c r="R46"/>
  <c r="T46"/>
  <c r="N47"/>
  <c r="P47"/>
  <c r="R47"/>
  <c r="T47"/>
  <c r="N48"/>
  <c r="P48"/>
  <c r="R48"/>
  <c r="T48"/>
  <c r="N49"/>
  <c r="P49"/>
  <c r="R49"/>
  <c r="T49"/>
  <c r="N50"/>
  <c r="P50"/>
  <c r="R50"/>
  <c r="T50"/>
  <c r="N51"/>
  <c r="P51"/>
  <c r="R51"/>
  <c r="T51"/>
  <c r="N52"/>
  <c r="N68" s="1"/>
  <c r="P52"/>
  <c r="P68" s="1"/>
  <c r="R52"/>
  <c r="R68" s="1"/>
  <c r="T52"/>
  <c r="T68" s="1"/>
  <c r="C19" i="155"/>
  <c r="F19"/>
  <c r="H19"/>
  <c r="C19" i="157"/>
  <c r="F19"/>
  <c r="H19"/>
  <c r="J19"/>
  <c r="C19" i="159"/>
  <c r="F19"/>
  <c r="H19"/>
  <c r="J19"/>
  <c r="P42" i="35"/>
  <c r="P66" s="1"/>
  <c r="R42"/>
  <c r="R66" s="1"/>
  <c r="T42"/>
  <c r="T66" s="1"/>
  <c r="P43"/>
  <c r="R43"/>
  <c r="T43"/>
  <c r="O44"/>
  <c r="Q44"/>
  <c r="S44"/>
  <c r="O45"/>
  <c r="O67" s="1"/>
  <c r="Q45"/>
  <c r="Q67" s="1"/>
  <c r="S45"/>
  <c r="S67" s="1"/>
  <c r="O46"/>
  <c r="Q46"/>
  <c r="S46"/>
  <c r="O47"/>
  <c r="Q47"/>
  <c r="S47"/>
  <c r="O48"/>
  <c r="Q48"/>
  <c r="S48"/>
  <c r="O49"/>
  <c r="Q49"/>
  <c r="S49"/>
  <c r="O50"/>
  <c r="Q50"/>
  <c r="S50"/>
  <c r="O51"/>
  <c r="Q51"/>
  <c r="S51"/>
  <c r="O52"/>
  <c r="O68" s="1"/>
  <c r="Q52"/>
  <c r="Q68" s="1"/>
  <c r="S52"/>
  <c r="S68" s="1"/>
  <c r="B40"/>
  <c r="B39" i="34"/>
  <c r="G61" i="43"/>
  <c r="S40" i="35"/>
  <c r="Q41"/>
  <c r="Q23" i="27"/>
  <c r="D4" i="92"/>
  <c r="D5"/>
  <c r="D6"/>
  <c r="D19" i="48"/>
  <c r="D7" i="92"/>
  <c r="D20" i="48"/>
  <c r="C20" i="49" s="1"/>
  <c r="D8" i="92"/>
  <c r="D21" i="48"/>
  <c r="C21" i="49" s="1"/>
  <c r="D9" i="92"/>
  <c r="D22" i="48"/>
  <c r="C22" i="49" s="1"/>
  <c r="D10" i="92"/>
  <c r="D23" i="48"/>
  <c r="C23" i="49" s="1"/>
  <c r="D11" i="92"/>
  <c r="D24" i="48"/>
  <c r="C24" i="49" s="1"/>
  <c r="D12" i="92"/>
  <c r="D25" i="48"/>
  <c r="C25" i="49" s="1"/>
  <c r="D13" i="92"/>
  <c r="D26" i="48"/>
  <c r="C26" i="49" s="1"/>
  <c r="D14" i="92"/>
  <c r="D27" i="48"/>
  <c r="C27" i="49" s="1"/>
  <c r="D15" i="92"/>
  <c r="D28" i="48"/>
  <c r="C28" i="49" s="1"/>
  <c r="D16" i="92"/>
  <c r="D29" i="48"/>
  <c r="C29" i="49" s="1"/>
  <c r="J30"/>
  <c r="B38" i="25"/>
  <c r="D38"/>
  <c r="G38"/>
  <c r="I38"/>
  <c r="N38"/>
  <c r="B39"/>
  <c r="D39"/>
  <c r="G39"/>
  <c r="I39"/>
  <c r="N39"/>
  <c r="B40"/>
  <c r="D40"/>
  <c r="G40"/>
  <c r="I40"/>
  <c r="N40"/>
  <c r="B41"/>
  <c r="D41"/>
  <c r="F41"/>
  <c r="H41"/>
  <c r="J41"/>
  <c r="L41"/>
  <c r="N41"/>
  <c r="P41"/>
  <c r="B42"/>
  <c r="D42"/>
  <c r="F42"/>
  <c r="H42"/>
  <c r="J42"/>
  <c r="L42"/>
  <c r="N42"/>
  <c r="P42"/>
  <c r="B45"/>
  <c r="D45"/>
  <c r="G45"/>
  <c r="I45"/>
  <c r="N45"/>
  <c r="B46"/>
  <c r="D46"/>
  <c r="H46"/>
  <c r="J46"/>
  <c r="N46"/>
  <c r="G20" i="49"/>
  <c r="G24"/>
  <c r="G28"/>
  <c r="M51" i="26"/>
  <c r="O51"/>
  <c r="Q51"/>
  <c r="S51"/>
  <c r="P52"/>
  <c r="R52"/>
  <c r="B2" i="27"/>
  <c r="D2"/>
  <c r="F3"/>
  <c r="C63" s="1"/>
  <c r="H3"/>
  <c r="E63" s="1"/>
  <c r="J3"/>
  <c r="G63" s="1"/>
  <c r="B26"/>
  <c r="D26"/>
  <c r="F26"/>
  <c r="H26"/>
  <c r="J26"/>
  <c r="B27"/>
  <c r="D27"/>
  <c r="F27"/>
  <c r="H27"/>
  <c r="J27"/>
  <c r="B28"/>
  <c r="D28"/>
  <c r="F28"/>
  <c r="H28"/>
  <c r="J28"/>
  <c r="B29"/>
  <c r="D29"/>
  <c r="F29"/>
  <c r="H29"/>
  <c r="J29"/>
  <c r="B30"/>
  <c r="D30"/>
  <c r="F30"/>
  <c r="H30"/>
  <c r="J30"/>
  <c r="B31"/>
  <c r="D31"/>
  <c r="F31"/>
  <c r="H31"/>
  <c r="J31"/>
  <c r="B32"/>
  <c r="D32"/>
  <c r="F32"/>
  <c r="H32"/>
  <c r="J32"/>
  <c r="B33"/>
  <c r="D33"/>
  <c r="F33"/>
  <c r="H33"/>
  <c r="J33"/>
  <c r="B34"/>
  <c r="D34"/>
  <c r="F34"/>
  <c r="H34"/>
  <c r="J34"/>
  <c r="B35"/>
  <c r="D35"/>
  <c r="F35"/>
  <c r="H35"/>
  <c r="J35"/>
  <c r="B36"/>
  <c r="D36"/>
  <c r="F36"/>
  <c r="H36"/>
  <c r="J36"/>
  <c r="B37"/>
  <c r="D37"/>
  <c r="F37"/>
  <c r="H37"/>
  <c r="J37"/>
  <c r="B38"/>
  <c r="D38"/>
  <c r="F38"/>
  <c r="H38"/>
  <c r="J38"/>
  <c r="B39"/>
  <c r="D39"/>
  <c r="F39"/>
  <c r="H39"/>
  <c r="J39"/>
  <c r="B40"/>
  <c r="D40"/>
  <c r="F40"/>
  <c r="H40"/>
  <c r="J40"/>
  <c r="B41"/>
  <c r="D41"/>
  <c r="F41"/>
  <c r="H41"/>
  <c r="J41"/>
  <c r="B42"/>
  <c r="D42"/>
  <c r="F42"/>
  <c r="H42"/>
  <c r="J42"/>
  <c r="B43"/>
  <c r="D43"/>
  <c r="F43"/>
  <c r="H43"/>
  <c r="J43"/>
  <c r="B44"/>
  <c r="D44"/>
  <c r="F44"/>
  <c r="H44"/>
  <c r="J44"/>
  <c r="B45"/>
  <c r="D45"/>
  <c r="F45"/>
  <c r="H45"/>
  <c r="J45"/>
  <c r="B46"/>
  <c r="D46"/>
  <c r="F46"/>
  <c r="H46"/>
  <c r="J46"/>
  <c r="B47"/>
  <c r="D47"/>
  <c r="F47"/>
  <c r="H47"/>
  <c r="J47"/>
  <c r="B48"/>
  <c r="D48"/>
  <c r="F48"/>
  <c r="H48"/>
  <c r="J48"/>
  <c r="B49"/>
  <c r="D49"/>
  <c r="F49"/>
  <c r="H49"/>
  <c r="J49"/>
  <c r="B50"/>
  <c r="D50"/>
  <c r="F50"/>
  <c r="H50"/>
  <c r="J50"/>
  <c r="B51"/>
  <c r="D51"/>
  <c r="F51"/>
  <c r="H51"/>
  <c r="J51"/>
  <c r="B52"/>
  <c r="B55" s="1"/>
  <c r="F52"/>
  <c r="H52"/>
  <c r="J52"/>
  <c r="B2" i="28"/>
  <c r="D2"/>
  <c r="F3"/>
  <c r="H3"/>
  <c r="J3"/>
  <c r="B7"/>
  <c r="D7"/>
  <c r="B8"/>
  <c r="D8"/>
  <c r="B9"/>
  <c r="D9"/>
  <c r="B10"/>
  <c r="D10"/>
  <c r="B11"/>
  <c r="D11"/>
  <c r="B12"/>
  <c r="D12"/>
  <c r="B13"/>
  <c r="D13"/>
  <c r="B14"/>
  <c r="D14"/>
  <c r="B15"/>
  <c r="B37" s="1"/>
  <c r="D15"/>
  <c r="D37" s="1"/>
  <c r="B16"/>
  <c r="D16"/>
  <c r="B17"/>
  <c r="D17"/>
  <c r="B18"/>
  <c r="D18"/>
  <c r="B19"/>
  <c r="D19"/>
  <c r="B20"/>
  <c r="D20"/>
  <c r="B21"/>
  <c r="D21"/>
  <c r="B22"/>
  <c r="D22"/>
  <c r="B23"/>
  <c r="D23"/>
  <c r="F23"/>
  <c r="H23"/>
  <c r="J23"/>
  <c r="B24"/>
  <c r="D24"/>
  <c r="F24"/>
  <c r="H24"/>
  <c r="J24"/>
  <c r="B25"/>
  <c r="D25"/>
  <c r="F25"/>
  <c r="H25"/>
  <c r="J25"/>
  <c r="B26"/>
  <c r="D26"/>
  <c r="F26"/>
  <c r="H26"/>
  <c r="J26"/>
  <c r="B27"/>
  <c r="D27"/>
  <c r="F27"/>
  <c r="H27"/>
  <c r="J27"/>
  <c r="B28"/>
  <c r="D28"/>
  <c r="F28"/>
  <c r="H28"/>
  <c r="J28"/>
  <c r="B29"/>
  <c r="D29"/>
  <c r="F29"/>
  <c r="H29"/>
  <c r="J29"/>
  <c r="B30"/>
  <c r="D30"/>
  <c r="F30"/>
  <c r="H30"/>
  <c r="J30"/>
  <c r="B31"/>
  <c r="D31"/>
  <c r="F31"/>
  <c r="H31"/>
  <c r="J31"/>
  <c r="B32"/>
  <c r="D32"/>
  <c r="F32"/>
  <c r="H32"/>
  <c r="J32"/>
  <c r="B33"/>
  <c r="F33"/>
  <c r="H33"/>
  <c r="J33"/>
  <c r="D2" i="29"/>
  <c r="F3"/>
  <c r="H3"/>
  <c r="J3"/>
  <c r="B7"/>
  <c r="D7"/>
  <c r="F7"/>
  <c r="H7"/>
  <c r="J7"/>
  <c r="B8"/>
  <c r="D8"/>
  <c r="F8"/>
  <c r="H8"/>
  <c r="J8"/>
  <c r="B9"/>
  <c r="D9"/>
  <c r="F9"/>
  <c r="H9"/>
  <c r="J9"/>
  <c r="B10"/>
  <c r="D10"/>
  <c r="F10"/>
  <c r="H10"/>
  <c r="J10"/>
  <c r="B11"/>
  <c r="D11"/>
  <c r="F11"/>
  <c r="H11"/>
  <c r="J11"/>
  <c r="B12"/>
  <c r="D12"/>
  <c r="F12"/>
  <c r="H12"/>
  <c r="J12"/>
  <c r="B13"/>
  <c r="D13"/>
  <c r="F13"/>
  <c r="H13"/>
  <c r="J13"/>
  <c r="B14"/>
  <c r="D14"/>
  <c r="F14"/>
  <c r="H14"/>
  <c r="J14"/>
  <c r="B15"/>
  <c r="B40" s="1"/>
  <c r="D15"/>
  <c r="F15"/>
  <c r="F40" s="1"/>
  <c r="H15"/>
  <c r="H40" s="1"/>
  <c r="J15"/>
  <c r="J40" s="1"/>
  <c r="B16"/>
  <c r="D16"/>
  <c r="F16"/>
  <c r="H16"/>
  <c r="J16"/>
  <c r="B17"/>
  <c r="D17"/>
  <c r="F17"/>
  <c r="H17"/>
  <c r="J17"/>
  <c r="B18"/>
  <c r="D18"/>
  <c r="F18"/>
  <c r="H18"/>
  <c r="J18"/>
  <c r="B19"/>
  <c r="D19"/>
  <c r="F19"/>
  <c r="H19"/>
  <c r="J19"/>
  <c r="B20"/>
  <c r="D20"/>
  <c r="F20"/>
  <c r="H20"/>
  <c r="J20"/>
  <c r="B21"/>
  <c r="D21"/>
  <c r="F21"/>
  <c r="H21"/>
  <c r="J21"/>
  <c r="B22"/>
  <c r="D22"/>
  <c r="F22"/>
  <c r="H22"/>
  <c r="J22"/>
  <c r="B23"/>
  <c r="D23"/>
  <c r="F23"/>
  <c r="H23"/>
  <c r="J23"/>
  <c r="B24"/>
  <c r="D24"/>
  <c r="F24"/>
  <c r="H24"/>
  <c r="J24"/>
  <c r="B25"/>
  <c r="D25"/>
  <c r="F25"/>
  <c r="H25"/>
  <c r="J25"/>
  <c r="B26"/>
  <c r="D26"/>
  <c r="F26"/>
  <c r="H26"/>
  <c r="J26"/>
  <c r="B27"/>
  <c r="D27"/>
  <c r="F27"/>
  <c r="H27"/>
  <c r="J27"/>
  <c r="B28"/>
  <c r="D28"/>
  <c r="F28"/>
  <c r="H28"/>
  <c r="J28"/>
  <c r="B29"/>
  <c r="D29"/>
  <c r="F29"/>
  <c r="H29"/>
  <c r="J29"/>
  <c r="B30"/>
  <c r="D30"/>
  <c r="F30"/>
  <c r="H30"/>
  <c r="J30"/>
  <c r="B31"/>
  <c r="D31"/>
  <c r="F31"/>
  <c r="H31"/>
  <c r="J31"/>
  <c r="B32"/>
  <c r="D32"/>
  <c r="B33"/>
  <c r="D33"/>
  <c r="F33"/>
  <c r="H33"/>
  <c r="B34"/>
  <c r="D34"/>
  <c r="C35"/>
  <c r="C37" i="30"/>
  <c r="E37"/>
  <c r="G37"/>
  <c r="I37"/>
  <c r="B40"/>
  <c r="D40"/>
  <c r="F40"/>
  <c r="H40"/>
  <c r="J40"/>
  <c r="B23" i="32"/>
  <c r="D23"/>
  <c r="F23"/>
  <c r="H23"/>
  <c r="J23"/>
  <c r="L23"/>
  <c r="C37" i="33"/>
  <c r="E37"/>
  <c r="G37"/>
  <c r="J37"/>
  <c r="L37"/>
  <c r="N37"/>
  <c r="B40"/>
  <c r="D40"/>
  <c r="F40"/>
  <c r="H40"/>
  <c r="K40"/>
  <c r="M40"/>
  <c r="O40"/>
  <c r="C41"/>
  <c r="E41"/>
  <c r="G41"/>
  <c r="K41"/>
  <c r="M41"/>
  <c r="O41"/>
  <c r="D2" i="34"/>
  <c r="F3"/>
  <c r="H3"/>
  <c r="J3"/>
  <c r="F3" i="35"/>
  <c r="O5" s="1"/>
  <c r="O65" s="1"/>
  <c r="H3"/>
  <c r="Q5" s="1"/>
  <c r="Q65" s="1"/>
  <c r="J3"/>
  <c r="S5" s="1"/>
  <c r="S65" s="1"/>
  <c r="B41"/>
  <c r="D41"/>
  <c r="M42"/>
  <c r="Y42"/>
  <c r="X43"/>
  <c r="A44"/>
  <c r="M44"/>
  <c r="Y44"/>
  <c r="X45"/>
  <c r="M46"/>
  <c r="Y46"/>
  <c r="X47"/>
  <c r="M48"/>
  <c r="Y48"/>
  <c r="X49"/>
  <c r="M50"/>
  <c r="Y50"/>
  <c r="X51"/>
  <c r="Y52"/>
  <c r="C38" i="40"/>
  <c r="C19" i="48" s="1"/>
  <c r="F54" i="40"/>
  <c r="H54"/>
  <c r="J54"/>
  <c r="F56"/>
  <c r="H56"/>
  <c r="J56"/>
  <c r="B57"/>
  <c r="D57"/>
  <c r="F57"/>
  <c r="H57"/>
  <c r="J57"/>
  <c r="B58"/>
  <c r="D58"/>
  <c r="F58"/>
  <c r="H58"/>
  <c r="J58"/>
  <c r="B59"/>
  <c r="D59"/>
  <c r="F59"/>
  <c r="H59"/>
  <c r="J59"/>
  <c r="I39" i="41"/>
  <c r="K39"/>
  <c r="M39"/>
  <c r="O39"/>
  <c r="J40"/>
  <c r="L40"/>
  <c r="N40"/>
  <c r="I41"/>
  <c r="K41"/>
  <c r="M41"/>
  <c r="O41"/>
  <c r="J42"/>
  <c r="L42"/>
  <c r="N42"/>
  <c r="I43"/>
  <c r="K43"/>
  <c r="M43"/>
  <c r="O43"/>
  <c r="J44"/>
  <c r="L44"/>
  <c r="N44"/>
  <c r="I45"/>
  <c r="K45"/>
  <c r="M45"/>
  <c r="O45"/>
  <c r="J46"/>
  <c r="L46"/>
  <c r="N46"/>
  <c r="I47"/>
  <c r="K47"/>
  <c r="M47"/>
  <c r="O47"/>
  <c r="J48"/>
  <c r="L48"/>
  <c r="N48"/>
  <c r="I49"/>
  <c r="K49"/>
  <c r="M49"/>
  <c r="O49"/>
  <c r="B39" i="42"/>
  <c r="D39"/>
  <c r="F39"/>
  <c r="H39"/>
  <c r="J39"/>
  <c r="C40"/>
  <c r="E40"/>
  <c r="G40"/>
  <c r="I40"/>
  <c r="K40"/>
  <c r="B41"/>
  <c r="D41"/>
  <c r="F41"/>
  <c r="H41"/>
  <c r="J41"/>
  <c r="C42"/>
  <c r="E42"/>
  <c r="G42"/>
  <c r="I42"/>
  <c r="K42"/>
  <c r="B43"/>
  <c r="D43"/>
  <c r="F43"/>
  <c r="H43"/>
  <c r="J43"/>
  <c r="C44"/>
  <c r="E44"/>
  <c r="G44"/>
  <c r="I44"/>
  <c r="K44"/>
  <c r="B45"/>
  <c r="D45"/>
  <c r="F45"/>
  <c r="H45"/>
  <c r="J45"/>
  <c r="C46"/>
  <c r="E46"/>
  <c r="G46"/>
  <c r="I46"/>
  <c r="K46"/>
  <c r="B47"/>
  <c r="D47"/>
  <c r="F47"/>
  <c r="H47"/>
  <c r="J47"/>
  <c r="C48"/>
  <c r="E48"/>
  <c r="G48"/>
  <c r="I48"/>
  <c r="K48"/>
  <c r="B49"/>
  <c r="D49"/>
  <c r="F49"/>
  <c r="H49"/>
  <c r="J49"/>
  <c r="C50"/>
  <c r="E50"/>
  <c r="G50"/>
  <c r="I50"/>
  <c r="K50"/>
  <c r="B51"/>
  <c r="D51"/>
  <c r="F51"/>
  <c r="H51"/>
  <c r="J51"/>
  <c r="B39" i="43"/>
  <c r="D39"/>
  <c r="D62" s="1"/>
  <c r="F39"/>
  <c r="F62" s="1"/>
  <c r="H39"/>
  <c r="J39"/>
  <c r="J62" s="1"/>
  <c r="B40"/>
  <c r="D40"/>
  <c r="F40"/>
  <c r="H40"/>
  <c r="J40"/>
  <c r="B41"/>
  <c r="D41"/>
  <c r="F41"/>
  <c r="H41"/>
  <c r="J41"/>
  <c r="B42"/>
  <c r="D42"/>
  <c r="F42"/>
  <c r="F61" s="1"/>
  <c r="H42"/>
  <c r="J42"/>
  <c r="J61" s="1"/>
  <c r="B43"/>
  <c r="D43"/>
  <c r="F43"/>
  <c r="H43"/>
  <c r="J43"/>
  <c r="B44"/>
  <c r="D44"/>
  <c r="F44"/>
  <c r="H44"/>
  <c r="J44"/>
  <c r="B45"/>
  <c r="D45"/>
  <c r="F45"/>
  <c r="H45"/>
  <c r="J45"/>
  <c r="B46"/>
  <c r="D46"/>
  <c r="F46"/>
  <c r="H46"/>
  <c r="J46"/>
  <c r="B47"/>
  <c r="D47"/>
  <c r="F47"/>
  <c r="H47"/>
  <c r="J47"/>
  <c r="B48"/>
  <c r="D48"/>
  <c r="F48"/>
  <c r="H48"/>
  <c r="J48"/>
  <c r="B49"/>
  <c r="D49"/>
  <c r="F49"/>
  <c r="H49"/>
  <c r="J49"/>
  <c r="B50"/>
  <c r="D50"/>
  <c r="F50"/>
  <c r="H50"/>
  <c r="J50"/>
  <c r="C4" i="51"/>
  <c r="C5"/>
  <c r="C6"/>
  <c r="C7"/>
  <c r="C8"/>
  <c r="C9"/>
  <c r="C10"/>
  <c r="C11"/>
  <c r="C12"/>
  <c r="C13"/>
  <c r="C14"/>
  <c r="C15"/>
  <c r="C16"/>
  <c r="C17"/>
  <c r="C18"/>
  <c r="C19"/>
  <c r="C20"/>
  <c r="C21"/>
  <c r="C22"/>
  <c r="C23"/>
  <c r="C24"/>
  <c r="C25"/>
  <c r="C26"/>
  <c r="C27"/>
  <c r="C28"/>
  <c r="C29"/>
  <c r="C30"/>
  <c r="C31"/>
  <c r="C32"/>
  <c r="C33"/>
  <c r="C34"/>
  <c r="C35"/>
  <c r="C36"/>
  <c r="C37"/>
  <c r="C38"/>
  <c r="C39"/>
  <c r="C40"/>
  <c r="E40"/>
  <c r="G40"/>
  <c r="I40"/>
  <c r="K40"/>
  <c r="C41"/>
  <c r="E41"/>
  <c r="G41"/>
  <c r="I41"/>
  <c r="K41"/>
  <c r="C42"/>
  <c r="E42"/>
  <c r="G42"/>
  <c r="I42"/>
  <c r="K42"/>
  <c r="C43"/>
  <c r="E43"/>
  <c r="G43"/>
  <c r="I43"/>
  <c r="K43"/>
  <c r="C44"/>
  <c r="E44"/>
  <c r="G44"/>
  <c r="I44"/>
  <c r="K44"/>
  <c r="C45"/>
  <c r="E45"/>
  <c r="G45"/>
  <c r="I45"/>
  <c r="K45"/>
  <c r="C46"/>
  <c r="E46"/>
  <c r="G46"/>
  <c r="I46"/>
  <c r="K46"/>
  <c r="C47"/>
  <c r="E47"/>
  <c r="G47"/>
  <c r="I47"/>
  <c r="K47"/>
  <c r="C48"/>
  <c r="E48"/>
  <c r="G48"/>
  <c r="I48"/>
  <c r="K48"/>
  <c r="C49"/>
  <c r="E49"/>
  <c r="G49"/>
  <c r="I49"/>
  <c r="K49"/>
  <c r="C50"/>
  <c r="E50"/>
  <c r="G50"/>
  <c r="I50"/>
  <c r="K50"/>
  <c r="F39" i="58"/>
  <c r="H39"/>
  <c r="J39"/>
  <c r="F40"/>
  <c r="H40"/>
  <c r="J40"/>
  <c r="F41"/>
  <c r="H41"/>
  <c r="J41"/>
  <c r="F42"/>
  <c r="H42"/>
  <c r="J42"/>
  <c r="F43"/>
  <c r="H43"/>
  <c r="J43"/>
  <c r="F44"/>
  <c r="H44"/>
  <c r="J44"/>
  <c r="F45"/>
  <c r="H45"/>
  <c r="J45"/>
  <c r="F46"/>
  <c r="H46"/>
  <c r="J46"/>
  <c r="F47"/>
  <c r="H47"/>
  <c r="J47"/>
  <c r="B49"/>
  <c r="D49"/>
  <c r="B51"/>
  <c r="D51"/>
  <c r="B39" i="59"/>
  <c r="D39"/>
  <c r="B40"/>
  <c r="D40"/>
  <c r="B41"/>
  <c r="D41"/>
  <c r="B42"/>
  <c r="D42"/>
  <c r="B43"/>
  <c r="D43"/>
  <c r="B44"/>
  <c r="D44"/>
  <c r="B45"/>
  <c r="D45"/>
  <c r="B46"/>
  <c r="D46"/>
  <c r="B47"/>
  <c r="B48"/>
  <c r="D48"/>
  <c r="B50"/>
  <c r="D50"/>
  <c r="D17" i="92"/>
  <c r="D30" i="48"/>
  <c r="C38" i="25"/>
  <c r="E38"/>
  <c r="H38"/>
  <c r="J38"/>
  <c r="Q38"/>
  <c r="C39"/>
  <c r="E39"/>
  <c r="H39"/>
  <c r="J39"/>
  <c r="C40"/>
  <c r="E40"/>
  <c r="H40"/>
  <c r="J40"/>
  <c r="C41"/>
  <c r="E41"/>
  <c r="G41"/>
  <c r="I41"/>
  <c r="K41"/>
  <c r="M41"/>
  <c r="O41"/>
  <c r="Q41"/>
  <c r="C42"/>
  <c r="E42"/>
  <c r="G42"/>
  <c r="I42"/>
  <c r="K42"/>
  <c r="M42"/>
  <c r="O42"/>
  <c r="Q42"/>
  <c r="C45"/>
  <c r="E45"/>
  <c r="H45"/>
  <c r="J45"/>
  <c r="Q45"/>
  <c r="C46"/>
  <c r="E46"/>
  <c r="F21" i="49"/>
  <c r="J23"/>
  <c r="H26"/>
  <c r="H28"/>
  <c r="Q52" i="26"/>
  <c r="S52"/>
  <c r="C2" i="27"/>
  <c r="E3"/>
  <c r="B63" s="1"/>
  <c r="G3"/>
  <c r="D63" s="1"/>
  <c r="I3"/>
  <c r="F63" s="1"/>
  <c r="K3"/>
  <c r="H63" s="1"/>
  <c r="C26"/>
  <c r="E26"/>
  <c r="G26"/>
  <c r="P26" s="1"/>
  <c r="I26"/>
  <c r="K26"/>
  <c r="T26" s="1"/>
  <c r="C27"/>
  <c r="E27"/>
  <c r="G27"/>
  <c r="P27" s="1"/>
  <c r="I27"/>
  <c r="K27"/>
  <c r="T27" s="1"/>
  <c r="C28"/>
  <c r="E28"/>
  <c r="G28"/>
  <c r="P28" s="1"/>
  <c r="I28"/>
  <c r="K28"/>
  <c r="T28" s="1"/>
  <c r="C29"/>
  <c r="E29"/>
  <c r="G29"/>
  <c r="P29" s="1"/>
  <c r="I29"/>
  <c r="K29"/>
  <c r="T29" s="1"/>
  <c r="C30"/>
  <c r="E30"/>
  <c r="G30"/>
  <c r="P30" s="1"/>
  <c r="I30"/>
  <c r="K30"/>
  <c r="T30" s="1"/>
  <c r="C31"/>
  <c r="E31"/>
  <c r="G31"/>
  <c r="P31" s="1"/>
  <c r="I31"/>
  <c r="K31"/>
  <c r="T31" s="1"/>
  <c r="C32"/>
  <c r="E32"/>
  <c r="G32"/>
  <c r="P32" s="1"/>
  <c r="I32"/>
  <c r="K32"/>
  <c r="T32" s="1"/>
  <c r="C33"/>
  <c r="E33"/>
  <c r="G33"/>
  <c r="P33" s="1"/>
  <c r="I33"/>
  <c r="K33"/>
  <c r="T33" s="1"/>
  <c r="C34"/>
  <c r="E34"/>
  <c r="G34"/>
  <c r="P34" s="1"/>
  <c r="I34"/>
  <c r="K34"/>
  <c r="T34" s="1"/>
  <c r="C35"/>
  <c r="E35"/>
  <c r="G35"/>
  <c r="P35" s="1"/>
  <c r="I35"/>
  <c r="K35"/>
  <c r="T35" s="1"/>
  <c r="C36"/>
  <c r="E36"/>
  <c r="G36"/>
  <c r="P36" s="1"/>
  <c r="I36"/>
  <c r="K36"/>
  <c r="T36" s="1"/>
  <c r="C37"/>
  <c r="E37"/>
  <c r="G37"/>
  <c r="P37" s="1"/>
  <c r="I37"/>
  <c r="K37"/>
  <c r="T37" s="1"/>
  <c r="C38"/>
  <c r="E38"/>
  <c r="G38"/>
  <c r="P38" s="1"/>
  <c r="I38"/>
  <c r="K38"/>
  <c r="T38" s="1"/>
  <c r="C39"/>
  <c r="E39"/>
  <c r="G39"/>
  <c r="P39" s="1"/>
  <c r="I39"/>
  <c r="K39"/>
  <c r="T39" s="1"/>
  <c r="C40"/>
  <c r="E40"/>
  <c r="G40"/>
  <c r="P40" s="1"/>
  <c r="I40"/>
  <c r="K40"/>
  <c r="T40" s="1"/>
  <c r="C41"/>
  <c r="E41"/>
  <c r="G41"/>
  <c r="P41" s="1"/>
  <c r="I41"/>
  <c r="K41"/>
  <c r="T41" s="1"/>
  <c r="C42"/>
  <c r="E42"/>
  <c r="G42"/>
  <c r="P42" s="1"/>
  <c r="I42"/>
  <c r="K42"/>
  <c r="T42" s="1"/>
  <c r="C43"/>
  <c r="E43"/>
  <c r="G43"/>
  <c r="P43" s="1"/>
  <c r="I43"/>
  <c r="K43"/>
  <c r="T43" s="1"/>
  <c r="C44"/>
  <c r="E44"/>
  <c r="G44"/>
  <c r="P44" s="1"/>
  <c r="I44"/>
  <c r="K44"/>
  <c r="T44" s="1"/>
  <c r="C45"/>
  <c r="E45"/>
  <c r="G45"/>
  <c r="P45" s="1"/>
  <c r="I45"/>
  <c r="K45"/>
  <c r="T45" s="1"/>
  <c r="C46"/>
  <c r="E46"/>
  <c r="G46"/>
  <c r="P46" s="1"/>
  <c r="I46"/>
  <c r="K46"/>
  <c r="T46" s="1"/>
  <c r="C47"/>
  <c r="E47"/>
  <c r="G47"/>
  <c r="P47" s="1"/>
  <c r="I47"/>
  <c r="K47"/>
  <c r="T47" s="1"/>
  <c r="C48"/>
  <c r="E48"/>
  <c r="G48"/>
  <c r="P48" s="1"/>
  <c r="I48"/>
  <c r="K48"/>
  <c r="T48" s="1"/>
  <c r="C49"/>
  <c r="E49"/>
  <c r="G49"/>
  <c r="P49" s="1"/>
  <c r="I49"/>
  <c r="K49"/>
  <c r="T49" s="1"/>
  <c r="C50"/>
  <c r="E50"/>
  <c r="G50"/>
  <c r="P50" s="1"/>
  <c r="I50"/>
  <c r="K50"/>
  <c r="T50" s="1"/>
  <c r="C51"/>
  <c r="E51"/>
  <c r="G51"/>
  <c r="P51" s="1"/>
  <c r="I51"/>
  <c r="K51"/>
  <c r="T51" s="1"/>
  <c r="C52"/>
  <c r="E52"/>
  <c r="G52"/>
  <c r="I52"/>
  <c r="K52"/>
  <c r="C2" i="28"/>
  <c r="E3"/>
  <c r="G3"/>
  <c r="I3"/>
  <c r="K3"/>
  <c r="C7"/>
  <c r="C8"/>
  <c r="K8"/>
  <c r="C9"/>
  <c r="K9"/>
  <c r="C10"/>
  <c r="K10"/>
  <c r="C11"/>
  <c r="K11"/>
  <c r="C12"/>
  <c r="K12"/>
  <c r="C13"/>
  <c r="K13"/>
  <c r="C14"/>
  <c r="K14"/>
  <c r="C15"/>
  <c r="K15"/>
  <c r="C16"/>
  <c r="K16"/>
  <c r="C17"/>
  <c r="K17"/>
  <c r="C18"/>
  <c r="K18"/>
  <c r="C19"/>
  <c r="K19"/>
  <c r="C20"/>
  <c r="K20"/>
  <c r="C21"/>
  <c r="K21"/>
  <c r="C22"/>
  <c r="K22"/>
  <c r="C23"/>
  <c r="E23"/>
  <c r="G23"/>
  <c r="I23"/>
  <c r="K23"/>
  <c r="C24"/>
  <c r="E24"/>
  <c r="G24"/>
  <c r="I24"/>
  <c r="K24"/>
  <c r="C25"/>
  <c r="E25"/>
  <c r="G25"/>
  <c r="I25"/>
  <c r="K25"/>
  <c r="C26"/>
  <c r="E26"/>
  <c r="G26"/>
  <c r="I26"/>
  <c r="K26"/>
  <c r="K38" s="1"/>
  <c r="C27"/>
  <c r="E27"/>
  <c r="G27"/>
  <c r="I27"/>
  <c r="K27"/>
  <c r="C28"/>
  <c r="E28"/>
  <c r="G28"/>
  <c r="I28"/>
  <c r="K28"/>
  <c r="C29"/>
  <c r="E29"/>
  <c r="G29"/>
  <c r="I29"/>
  <c r="K29"/>
  <c r="C30"/>
  <c r="E30"/>
  <c r="G30"/>
  <c r="I30"/>
  <c r="K30"/>
  <c r="C31"/>
  <c r="E31"/>
  <c r="G31"/>
  <c r="I31"/>
  <c r="K31"/>
  <c r="C32"/>
  <c r="E32"/>
  <c r="G32"/>
  <c r="I32"/>
  <c r="K32"/>
  <c r="C33"/>
  <c r="E33"/>
  <c r="G33"/>
  <c r="I33"/>
  <c r="K33"/>
  <c r="C2" i="29"/>
  <c r="E3"/>
  <c r="G3"/>
  <c r="I3"/>
  <c r="K3"/>
  <c r="C7"/>
  <c r="E7"/>
  <c r="G7"/>
  <c r="I7"/>
  <c r="C8"/>
  <c r="E8"/>
  <c r="G8"/>
  <c r="I8"/>
  <c r="C9"/>
  <c r="E9"/>
  <c r="G9"/>
  <c r="I9"/>
  <c r="C10"/>
  <c r="E10"/>
  <c r="G10"/>
  <c r="I10"/>
  <c r="C11"/>
  <c r="E11"/>
  <c r="G11"/>
  <c r="I11"/>
  <c r="C12"/>
  <c r="E12"/>
  <c r="G12"/>
  <c r="I12"/>
  <c r="C13"/>
  <c r="E13"/>
  <c r="G13"/>
  <c r="I13"/>
  <c r="C14"/>
  <c r="E14"/>
  <c r="G14"/>
  <c r="I14"/>
  <c r="C15"/>
  <c r="C40" s="1"/>
  <c r="E15"/>
  <c r="E40" s="1"/>
  <c r="G15"/>
  <c r="G40" s="1"/>
  <c r="I15"/>
  <c r="I40" s="1"/>
  <c r="C16"/>
  <c r="E16"/>
  <c r="G16"/>
  <c r="I16"/>
  <c r="C17"/>
  <c r="E17"/>
  <c r="G17"/>
  <c r="I17"/>
  <c r="C18"/>
  <c r="E18"/>
  <c r="G18"/>
  <c r="I18"/>
  <c r="C19"/>
  <c r="E19"/>
  <c r="G19"/>
  <c r="I19"/>
  <c r="C20"/>
  <c r="E20"/>
  <c r="G20"/>
  <c r="I20"/>
  <c r="C21"/>
  <c r="E21"/>
  <c r="G21"/>
  <c r="I21"/>
  <c r="C22"/>
  <c r="E22"/>
  <c r="G22"/>
  <c r="I22"/>
  <c r="C23"/>
  <c r="E23"/>
  <c r="G23"/>
  <c r="I23"/>
  <c r="K23"/>
  <c r="C24"/>
  <c r="E24"/>
  <c r="G24"/>
  <c r="I24"/>
  <c r="K24"/>
  <c r="C25"/>
  <c r="E25"/>
  <c r="G25"/>
  <c r="I25"/>
  <c r="K25"/>
  <c r="C26"/>
  <c r="E26"/>
  <c r="G26"/>
  <c r="I26"/>
  <c r="K26"/>
  <c r="C27"/>
  <c r="E27"/>
  <c r="G27"/>
  <c r="I27"/>
  <c r="K27"/>
  <c r="C28"/>
  <c r="E28"/>
  <c r="G28"/>
  <c r="I28"/>
  <c r="K28"/>
  <c r="C29"/>
  <c r="E29"/>
  <c r="G29"/>
  <c r="I29"/>
  <c r="K29"/>
  <c r="C30"/>
  <c r="E30"/>
  <c r="G30"/>
  <c r="I30"/>
  <c r="K30"/>
  <c r="C31"/>
  <c r="E31"/>
  <c r="G31"/>
  <c r="I31"/>
  <c r="K31"/>
  <c r="C32"/>
  <c r="K32"/>
  <c r="C33"/>
  <c r="K33"/>
  <c r="C34"/>
  <c r="B35"/>
  <c r="D35"/>
  <c r="C23" i="32"/>
  <c r="E23"/>
  <c r="G23"/>
  <c r="I23"/>
  <c r="K23"/>
  <c r="M23"/>
  <c r="B37" i="33"/>
  <c r="D37"/>
  <c r="F37"/>
  <c r="H37"/>
  <c r="J40"/>
  <c r="L40"/>
  <c r="N40"/>
  <c r="C2" i="34"/>
  <c r="E3"/>
  <c r="G3"/>
  <c r="I3"/>
  <c r="K3"/>
  <c r="C39"/>
  <c r="M43" i="35"/>
  <c r="W43"/>
  <c r="M45"/>
  <c r="M47"/>
  <c r="M49"/>
  <c r="M51"/>
  <c r="E54" i="40"/>
  <c r="G54"/>
  <c r="I54"/>
  <c r="K54"/>
  <c r="E56"/>
  <c r="G56"/>
  <c r="I56"/>
  <c r="K56"/>
  <c r="C57"/>
  <c r="E57"/>
  <c r="G57"/>
  <c r="I57"/>
  <c r="K57"/>
  <c r="C58"/>
  <c r="E58"/>
  <c r="G58"/>
  <c r="I58"/>
  <c r="K58"/>
  <c r="C59"/>
  <c r="E59"/>
  <c r="G59"/>
  <c r="I59"/>
  <c r="K59"/>
  <c r="I40" i="41"/>
  <c r="K40"/>
  <c r="M40"/>
  <c r="O40"/>
  <c r="I42"/>
  <c r="K42"/>
  <c r="M42"/>
  <c r="O42"/>
  <c r="I44"/>
  <c r="K44"/>
  <c r="M44"/>
  <c r="O44"/>
  <c r="I46"/>
  <c r="K46"/>
  <c r="M46"/>
  <c r="O46"/>
  <c r="I48"/>
  <c r="K48"/>
  <c r="M48"/>
  <c r="O48"/>
  <c r="C39" i="42"/>
  <c r="E39"/>
  <c r="G39"/>
  <c r="I39"/>
  <c r="K39"/>
  <c r="C41"/>
  <c r="E41"/>
  <c r="G41"/>
  <c r="I41"/>
  <c r="K41"/>
  <c r="C43"/>
  <c r="E43"/>
  <c r="G43"/>
  <c r="I43"/>
  <c r="K43"/>
  <c r="C45"/>
  <c r="E45"/>
  <c r="G45"/>
  <c r="I45"/>
  <c r="K45"/>
  <c r="C47"/>
  <c r="E47"/>
  <c r="G47"/>
  <c r="I47"/>
  <c r="K47"/>
  <c r="C49"/>
  <c r="E49"/>
  <c r="G49"/>
  <c r="I49"/>
  <c r="K49"/>
  <c r="C51"/>
  <c r="E51"/>
  <c r="G51"/>
  <c r="I51"/>
  <c r="K51"/>
  <c r="B40" i="51"/>
  <c r="D40"/>
  <c r="F40"/>
  <c r="H40"/>
  <c r="J40"/>
  <c r="B41"/>
  <c r="D41"/>
  <c r="F41"/>
  <c r="H41"/>
  <c r="J41"/>
  <c r="B42"/>
  <c r="D42"/>
  <c r="F42"/>
  <c r="H42"/>
  <c r="J42"/>
  <c r="B43"/>
  <c r="D43"/>
  <c r="F43"/>
  <c r="H43"/>
  <c r="J43"/>
  <c r="B44"/>
  <c r="D44"/>
  <c r="F44"/>
  <c r="H44"/>
  <c r="J44"/>
  <c r="B45"/>
  <c r="D45"/>
  <c r="F45"/>
  <c r="H45"/>
  <c r="J45"/>
  <c r="B46"/>
  <c r="D46"/>
  <c r="F46"/>
  <c r="H46"/>
  <c r="J46"/>
  <c r="B47"/>
  <c r="D47"/>
  <c r="F47"/>
  <c r="H47"/>
  <c r="J47"/>
  <c r="B48"/>
  <c r="D48"/>
  <c r="F48"/>
  <c r="H48"/>
  <c r="J48"/>
  <c r="B49"/>
  <c r="D49"/>
  <c r="F49"/>
  <c r="H49"/>
  <c r="J49"/>
  <c r="B50"/>
  <c r="D50"/>
  <c r="F50"/>
  <c r="H50"/>
  <c r="J50"/>
  <c r="B39" i="58"/>
  <c r="D39"/>
  <c r="B40"/>
  <c r="D40"/>
  <c r="B41"/>
  <c r="D41"/>
  <c r="B42"/>
  <c r="D42"/>
  <c r="B43"/>
  <c r="D43"/>
  <c r="B44"/>
  <c r="D44"/>
  <c r="B45"/>
  <c r="D45"/>
  <c r="B46"/>
  <c r="D46"/>
  <c r="B47"/>
  <c r="D47"/>
  <c r="B48"/>
  <c r="D48"/>
  <c r="B50"/>
  <c r="D50"/>
  <c r="H39" i="59"/>
  <c r="F40"/>
  <c r="H40"/>
  <c r="J40"/>
  <c r="F41"/>
  <c r="H41"/>
  <c r="J41"/>
  <c r="F42"/>
  <c r="H42"/>
  <c r="J42"/>
  <c r="F43"/>
  <c r="H43"/>
  <c r="J43"/>
  <c r="F44"/>
  <c r="H44"/>
  <c r="J44"/>
  <c r="F45"/>
  <c r="H45"/>
  <c r="J45"/>
  <c r="F46"/>
  <c r="H46"/>
  <c r="J46"/>
  <c r="F47"/>
  <c r="H47"/>
  <c r="J47"/>
  <c r="B49"/>
  <c r="D49"/>
  <c r="B51"/>
  <c r="D51"/>
  <c r="A5" i="60"/>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 i="45"/>
  <c r="A6" i="48"/>
  <c r="A7" s="1"/>
  <c r="A8" s="1"/>
  <c r="A9" s="1"/>
  <c r="A10" s="1"/>
  <c r="A11" s="1"/>
  <c r="A12" s="1"/>
  <c r="A13" s="1"/>
  <c r="A14" s="1"/>
  <c r="A15" s="1"/>
  <c r="A16" s="1"/>
  <c r="A17" s="1"/>
  <c r="A18" s="1"/>
  <c r="A19" s="1"/>
  <c r="A20" s="1"/>
  <c r="A21" s="1"/>
  <c r="A22" s="1"/>
  <c r="A23" s="1"/>
  <c r="A24" s="1"/>
  <c r="A25" s="1"/>
  <c r="A26" s="1"/>
  <c r="A27" s="1"/>
  <c r="A28" s="1"/>
  <c r="A29" s="1"/>
  <c r="A30" s="1"/>
  <c r="C56" i="50"/>
  <c r="C58"/>
  <c r="E58"/>
  <c r="G58"/>
  <c r="I58"/>
  <c r="K58"/>
  <c r="C59"/>
  <c r="E59"/>
  <c r="G59"/>
  <c r="I59"/>
  <c r="K59"/>
  <c r="C60"/>
  <c r="E60"/>
  <c r="G60"/>
  <c r="I60"/>
  <c r="K60"/>
  <c r="C39" i="58"/>
  <c r="E39"/>
  <c r="G40"/>
  <c r="I40"/>
  <c r="C41"/>
  <c r="E41"/>
  <c r="G42"/>
  <c r="I42"/>
  <c r="C43"/>
  <c r="E43"/>
  <c r="C44"/>
  <c r="E44"/>
  <c r="C45"/>
  <c r="E45"/>
  <c r="C46"/>
  <c r="E46"/>
  <c r="C47"/>
  <c r="E47"/>
  <c r="C48"/>
  <c r="C49"/>
  <c r="C50"/>
  <c r="C51"/>
  <c r="N3" i="53"/>
  <c r="N4"/>
  <c r="N5"/>
  <c r="N6"/>
  <c r="N7"/>
  <c r="N8"/>
  <c r="N9"/>
  <c r="N10"/>
  <c r="N11"/>
  <c r="N12"/>
  <c r="N13"/>
  <c r="N14"/>
  <c r="N15"/>
  <c r="N16"/>
  <c r="N17"/>
  <c r="N18"/>
  <c r="N19"/>
  <c r="N20"/>
  <c r="N21"/>
  <c r="N22"/>
  <c r="N23"/>
  <c r="N24"/>
  <c r="N25"/>
  <c r="N26"/>
  <c r="N27"/>
  <c r="N28"/>
  <c r="N29"/>
  <c r="N30"/>
  <c r="N31"/>
  <c r="N32"/>
  <c r="N33"/>
  <c r="N34"/>
  <c r="N35"/>
  <c r="N36"/>
  <c r="N37"/>
  <c r="N38"/>
  <c r="N39"/>
  <c r="N40"/>
  <c r="N41"/>
  <c r="N42"/>
  <c r="N43"/>
  <c r="N44"/>
  <c r="N45"/>
  <c r="N46"/>
  <c r="N47"/>
  <c r="I39" i="59"/>
  <c r="C40"/>
  <c r="E40"/>
  <c r="G41"/>
  <c r="I41"/>
  <c r="C42"/>
  <c r="E42"/>
  <c r="G43"/>
  <c r="I43"/>
  <c r="C44"/>
  <c r="E44"/>
  <c r="G45"/>
  <c r="I45"/>
  <c r="C46"/>
  <c r="E46"/>
  <c r="G47"/>
  <c r="I47"/>
  <c r="C48"/>
  <c r="C49"/>
  <c r="C50"/>
  <c r="C51"/>
  <c r="D47"/>
  <c r="B56" i="61"/>
  <c r="F56"/>
  <c r="J56"/>
  <c r="B57"/>
  <c r="C58"/>
  <c r="G58"/>
  <c r="K58"/>
  <c r="C59"/>
  <c r="A5" i="62"/>
  <c r="B60" i="74"/>
  <c r="K57" i="73"/>
  <c r="F57"/>
  <c r="B57"/>
  <c r="K56"/>
  <c r="I56"/>
  <c r="F56"/>
  <c r="B56"/>
  <c r="B55"/>
  <c r="A5" i="44"/>
  <c r="A6" s="1"/>
  <c r="A7" s="1"/>
  <c r="A8" s="1"/>
  <c r="A9" s="1"/>
  <c r="A10" s="1"/>
  <c r="A11" s="1"/>
  <c r="A12" s="1"/>
  <c r="A13" s="1"/>
  <c r="A14" s="1"/>
  <c r="A15" s="1"/>
  <c r="A16" s="1"/>
  <c r="A17" s="1"/>
  <c r="A18" s="1"/>
  <c r="A19" s="1"/>
  <c r="A20" s="1"/>
  <c r="A21" s="1"/>
  <c r="A5" i="47"/>
  <c r="B39" i="50"/>
  <c r="D39"/>
  <c r="C55"/>
  <c r="C57"/>
  <c r="B58"/>
  <c r="D58"/>
  <c r="F58"/>
  <c r="H58"/>
  <c r="J58"/>
  <c r="B59"/>
  <c r="D59"/>
  <c r="F59"/>
  <c r="H59"/>
  <c r="J59"/>
  <c r="B60"/>
  <c r="D60"/>
  <c r="F60"/>
  <c r="H60"/>
  <c r="G39" i="58"/>
  <c r="I39"/>
  <c r="C40"/>
  <c r="E40"/>
  <c r="G41"/>
  <c r="I41"/>
  <c r="C42"/>
  <c r="E42"/>
  <c r="G43"/>
  <c r="I43"/>
  <c r="N43" i="52"/>
  <c r="G44" i="58"/>
  <c r="I44"/>
  <c r="N44" i="52"/>
  <c r="G45" i="58"/>
  <c r="I45"/>
  <c r="N45" i="52"/>
  <c r="G46" i="58"/>
  <c r="I46"/>
  <c r="N46" i="52"/>
  <c r="G47" i="58"/>
  <c r="I47"/>
  <c r="N47" i="52"/>
  <c r="A5" i="53"/>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 i="54"/>
  <c r="C39" i="59"/>
  <c r="E39"/>
  <c r="G40"/>
  <c r="C41"/>
  <c r="G42"/>
  <c r="I42"/>
  <c r="C43"/>
  <c r="E43"/>
  <c r="G44"/>
  <c r="I44"/>
  <c r="C45"/>
  <c r="E45"/>
  <c r="G46"/>
  <c r="I46"/>
  <c r="C47"/>
  <c r="E47"/>
  <c r="A5" i="55"/>
  <c r="A5" i="56"/>
  <c r="D59" i="61"/>
  <c r="C55"/>
  <c r="D56"/>
  <c r="H56"/>
  <c r="L56"/>
  <c r="D57"/>
  <c r="E58"/>
  <c r="I58"/>
  <c r="M58"/>
  <c r="E57" i="74"/>
  <c r="J57"/>
  <c r="E56"/>
  <c r="J56"/>
  <c r="B68" i="77"/>
  <c r="B66"/>
  <c r="D68"/>
  <c r="D66"/>
  <c r="F68"/>
  <c r="F66"/>
  <c r="H68"/>
  <c r="H66"/>
  <c r="J68"/>
  <c r="J66"/>
  <c r="L68"/>
  <c r="L66"/>
  <c r="A5" i="58"/>
  <c r="A5" i="59"/>
  <c r="B55" i="61"/>
  <c r="D55"/>
  <c r="C56"/>
  <c r="E56"/>
  <c r="G56"/>
  <c r="I56"/>
  <c r="K56"/>
  <c r="M56"/>
  <c r="C57"/>
  <c r="B58"/>
  <c r="D58"/>
  <c r="F58"/>
  <c r="H58"/>
  <c r="J58"/>
  <c r="L58"/>
  <c r="B59"/>
  <c r="B55" i="67"/>
  <c r="D55"/>
  <c r="C56"/>
  <c r="E56"/>
  <c r="H56"/>
  <c r="J56"/>
  <c r="L56"/>
  <c r="C57"/>
  <c r="E57"/>
  <c r="H57"/>
  <c r="J57"/>
  <c r="L57"/>
  <c r="C58"/>
  <c r="B59"/>
  <c r="D59"/>
  <c r="F59"/>
  <c r="I59"/>
  <c r="K59"/>
  <c r="B60"/>
  <c r="D60"/>
  <c r="B55" i="68"/>
  <c r="D55"/>
  <c r="C56"/>
  <c r="E56"/>
  <c r="H56"/>
  <c r="J56"/>
  <c r="L56"/>
  <c r="C57"/>
  <c r="E57"/>
  <c r="H57"/>
  <c r="J57"/>
  <c r="L57"/>
  <c r="C58"/>
  <c r="B59"/>
  <c r="D59"/>
  <c r="F59"/>
  <c r="I59"/>
  <c r="K59"/>
  <c r="B60"/>
  <c r="D60"/>
  <c r="B55" i="69"/>
  <c r="D55"/>
  <c r="C56"/>
  <c r="E56"/>
  <c r="H56"/>
  <c r="J56"/>
  <c r="L56"/>
  <c r="C57"/>
  <c r="E57"/>
  <c r="H57"/>
  <c r="J57"/>
  <c r="L57"/>
  <c r="C58"/>
  <c r="B59"/>
  <c r="D59"/>
  <c r="F59"/>
  <c r="I59"/>
  <c r="K59"/>
  <c r="B60"/>
  <c r="D60"/>
  <c r="B55" i="70"/>
  <c r="D55"/>
  <c r="C56"/>
  <c r="E56"/>
  <c r="H56"/>
  <c r="J56"/>
  <c r="L56"/>
  <c r="C57"/>
  <c r="E57"/>
  <c r="H57"/>
  <c r="J57"/>
  <c r="L57"/>
  <c r="C58"/>
  <c r="B59"/>
  <c r="D59"/>
  <c r="F59"/>
  <c r="I59"/>
  <c r="K59"/>
  <c r="B60"/>
  <c r="D60"/>
  <c r="B55" i="71"/>
  <c r="D55"/>
  <c r="C56"/>
  <c r="E56"/>
  <c r="H56"/>
  <c r="J56"/>
  <c r="L56"/>
  <c r="C57"/>
  <c r="E57"/>
  <c r="H57"/>
  <c r="J57"/>
  <c r="L57"/>
  <c r="C58"/>
  <c r="B59"/>
  <c r="D59"/>
  <c r="F59"/>
  <c r="I59"/>
  <c r="K59"/>
  <c r="B60"/>
  <c r="D60"/>
  <c r="B55" i="72"/>
  <c r="D55"/>
  <c r="C56"/>
  <c r="E56"/>
  <c r="H56"/>
  <c r="J56"/>
  <c r="L56"/>
  <c r="C57"/>
  <c r="E57"/>
  <c r="H57"/>
  <c r="J57"/>
  <c r="L57"/>
  <c r="C58"/>
  <c r="B59"/>
  <c r="D59"/>
  <c r="F59"/>
  <c r="I59"/>
  <c r="K59"/>
  <c r="B60"/>
  <c r="D60"/>
  <c r="I26" i="76"/>
  <c r="K26"/>
  <c r="M26"/>
  <c r="C27"/>
  <c r="E27"/>
  <c r="G27"/>
  <c r="I27"/>
  <c r="K27"/>
  <c r="M27"/>
  <c r="C28"/>
  <c r="E28"/>
  <c r="G28"/>
  <c r="I28"/>
  <c r="K28"/>
  <c r="M28"/>
  <c r="C29"/>
  <c r="E29"/>
  <c r="G29"/>
  <c r="I29"/>
  <c r="K29"/>
  <c r="M29"/>
  <c r="C30"/>
  <c r="E30"/>
  <c r="G30"/>
  <c r="I30"/>
  <c r="K30"/>
  <c r="M30"/>
  <c r="C31"/>
  <c r="E31"/>
  <c r="G31"/>
  <c r="I31"/>
  <c r="K31"/>
  <c r="M31"/>
  <c r="C32"/>
  <c r="E32"/>
  <c r="G32"/>
  <c r="I32"/>
  <c r="K32"/>
  <c r="M32"/>
  <c r="C33"/>
  <c r="E33"/>
  <c r="G33"/>
  <c r="I33"/>
  <c r="K33"/>
  <c r="M33"/>
  <c r="C34"/>
  <c r="E34"/>
  <c r="G34"/>
  <c r="I34"/>
  <c r="K34"/>
  <c r="M34"/>
  <c r="C35"/>
  <c r="E35"/>
  <c r="G35"/>
  <c r="I35"/>
  <c r="K35"/>
  <c r="M35"/>
  <c r="C36"/>
  <c r="E36"/>
  <c r="G36"/>
  <c r="I36"/>
  <c r="K36"/>
  <c r="M36"/>
  <c r="C37"/>
  <c r="E37"/>
  <c r="G37"/>
  <c r="I37"/>
  <c r="K37"/>
  <c r="M37"/>
  <c r="C38"/>
  <c r="E38"/>
  <c r="G38"/>
  <c r="I38"/>
  <c r="K38"/>
  <c r="M38"/>
  <c r="C39"/>
  <c r="E39"/>
  <c r="G39"/>
  <c r="I39"/>
  <c r="K39"/>
  <c r="M39"/>
  <c r="C40"/>
  <c r="E40"/>
  <c r="G40"/>
  <c r="I40"/>
  <c r="K40"/>
  <c r="M40"/>
  <c r="C41"/>
  <c r="E41"/>
  <c r="G41"/>
  <c r="I41"/>
  <c r="K41"/>
  <c r="M41"/>
  <c r="C42"/>
  <c r="E42"/>
  <c r="G42"/>
  <c r="I42"/>
  <c r="K42"/>
  <c r="M42"/>
  <c r="C43"/>
  <c r="E43"/>
  <c r="G43"/>
  <c r="I43"/>
  <c r="K43"/>
  <c r="M43"/>
  <c r="C44"/>
  <c r="E44"/>
  <c r="G44"/>
  <c r="I44"/>
  <c r="K44"/>
  <c r="M44"/>
  <c r="C45"/>
  <c r="E45"/>
  <c r="G45"/>
  <c r="I45"/>
  <c r="K45"/>
  <c r="M45"/>
  <c r="C46"/>
  <c r="E46"/>
  <c r="G46"/>
  <c r="I46"/>
  <c r="K46"/>
  <c r="M46"/>
  <c r="C47"/>
  <c r="E47"/>
  <c r="G47"/>
  <c r="I47"/>
  <c r="K47"/>
  <c r="M47"/>
  <c r="C48"/>
  <c r="E48"/>
  <c r="G48"/>
  <c r="I48"/>
  <c r="K48"/>
  <c r="M48"/>
  <c r="C49"/>
  <c r="E49"/>
  <c r="G49"/>
  <c r="I49"/>
  <c r="K49"/>
  <c r="M49"/>
  <c r="C50"/>
  <c r="E50"/>
  <c r="G50"/>
  <c r="I50"/>
  <c r="K50"/>
  <c r="M50"/>
  <c r="C51"/>
  <c r="E51"/>
  <c r="G51"/>
  <c r="I51"/>
  <c r="K51"/>
  <c r="M51"/>
  <c r="C52"/>
  <c r="E52"/>
  <c r="G52"/>
  <c r="I52"/>
  <c r="K52"/>
  <c r="M52"/>
  <c r="C53"/>
  <c r="E53"/>
  <c r="G53"/>
  <c r="I53"/>
  <c r="K53"/>
  <c r="M53"/>
  <c r="C54"/>
  <c r="E54"/>
  <c r="G54"/>
  <c r="I54"/>
  <c r="K54"/>
  <c r="M54"/>
  <c r="C55"/>
  <c r="E55"/>
  <c r="G55"/>
  <c r="I55"/>
  <c r="K55"/>
  <c r="M55"/>
  <c r="C56"/>
  <c r="E56"/>
  <c r="G56"/>
  <c r="I56"/>
  <c r="K56"/>
  <c r="M56"/>
  <c r="C57"/>
  <c r="E57"/>
  <c r="G57"/>
  <c r="I57"/>
  <c r="K57"/>
  <c r="M57"/>
  <c r="C58"/>
  <c r="E58"/>
  <c r="G58"/>
  <c r="I58"/>
  <c r="K58"/>
  <c r="M58"/>
  <c r="C59"/>
  <c r="E59"/>
  <c r="G59"/>
  <c r="I59"/>
  <c r="K59"/>
  <c r="M59"/>
  <c r="C60"/>
  <c r="E60"/>
  <c r="G60"/>
  <c r="I60"/>
  <c r="K60"/>
  <c r="M60"/>
  <c r="C63" i="75"/>
  <c r="E63"/>
  <c r="G63"/>
  <c r="I63"/>
  <c r="K63"/>
  <c r="M63"/>
  <c r="C64"/>
  <c r="E64"/>
  <c r="G64"/>
  <c r="I64"/>
  <c r="K64"/>
  <c r="M64"/>
  <c r="C65"/>
  <c r="E65"/>
  <c r="G65"/>
  <c r="I65"/>
  <c r="K65"/>
  <c r="M65"/>
  <c r="C66"/>
  <c r="E66"/>
  <c r="G66"/>
  <c r="I66"/>
  <c r="K66"/>
  <c r="M66"/>
  <c r="C67"/>
  <c r="E67"/>
  <c r="G67"/>
  <c r="I67"/>
  <c r="K67"/>
  <c r="M67"/>
  <c r="C68"/>
  <c r="E68"/>
  <c r="G68"/>
  <c r="I68"/>
  <c r="K68"/>
  <c r="M68"/>
  <c r="B39" i="76"/>
  <c r="F39"/>
  <c r="J39"/>
  <c r="B50"/>
  <c r="F50"/>
  <c r="J50"/>
  <c r="B55"/>
  <c r="F55"/>
  <c r="J55"/>
  <c r="B60"/>
  <c r="F60"/>
  <c r="J60"/>
  <c r="B65" i="77"/>
  <c r="D65"/>
  <c r="F65"/>
  <c r="H65"/>
  <c r="J65"/>
  <c r="L65"/>
  <c r="B67"/>
  <c r="D67"/>
  <c r="F67"/>
  <c r="H67"/>
  <c r="J67"/>
  <c r="L67"/>
  <c r="F64"/>
  <c r="H64"/>
  <c r="J64"/>
  <c r="L64"/>
  <c r="B63"/>
  <c r="F63"/>
  <c r="J63"/>
  <c r="C4" i="92"/>
  <c r="C5"/>
  <c r="C7"/>
  <c r="C9"/>
  <c r="C11"/>
  <c r="C13"/>
  <c r="C15"/>
  <c r="C17"/>
  <c r="I67" i="99"/>
  <c r="C55" i="67"/>
  <c r="B56"/>
  <c r="D56"/>
  <c r="F56"/>
  <c r="I56"/>
  <c r="K56"/>
  <c r="B57"/>
  <c r="D57"/>
  <c r="F57"/>
  <c r="I57"/>
  <c r="K57"/>
  <c r="B58"/>
  <c r="D58"/>
  <c r="C59"/>
  <c r="E59"/>
  <c r="H59"/>
  <c r="J59"/>
  <c r="L59"/>
  <c r="C55" i="68"/>
  <c r="B56"/>
  <c r="D56"/>
  <c r="F56"/>
  <c r="I56"/>
  <c r="K56"/>
  <c r="B57"/>
  <c r="D57"/>
  <c r="F57"/>
  <c r="I57"/>
  <c r="K57"/>
  <c r="B58"/>
  <c r="D58"/>
  <c r="C59"/>
  <c r="E59"/>
  <c r="H59"/>
  <c r="J59"/>
  <c r="L59"/>
  <c r="C55" i="69"/>
  <c r="B56"/>
  <c r="D56"/>
  <c r="F56"/>
  <c r="I56"/>
  <c r="K56"/>
  <c r="B57"/>
  <c r="D57"/>
  <c r="F57"/>
  <c r="I57"/>
  <c r="K57"/>
  <c r="B58"/>
  <c r="D58"/>
  <c r="C59"/>
  <c r="E59"/>
  <c r="H59"/>
  <c r="J59"/>
  <c r="L59"/>
  <c r="C55" i="70"/>
  <c r="B56"/>
  <c r="D56"/>
  <c r="F56"/>
  <c r="I56"/>
  <c r="K56"/>
  <c r="B57"/>
  <c r="D57"/>
  <c r="F57"/>
  <c r="I57"/>
  <c r="K57"/>
  <c r="B58"/>
  <c r="D58"/>
  <c r="C59"/>
  <c r="E59"/>
  <c r="H59"/>
  <c r="J59"/>
  <c r="L59"/>
  <c r="C55" i="71"/>
  <c r="B56"/>
  <c r="D56"/>
  <c r="F56"/>
  <c r="I56"/>
  <c r="K56"/>
  <c r="B57"/>
  <c r="D57"/>
  <c r="F57"/>
  <c r="I57"/>
  <c r="K57"/>
  <c r="B58"/>
  <c r="D58"/>
  <c r="C59"/>
  <c r="E59"/>
  <c r="H59"/>
  <c r="J59"/>
  <c r="L59"/>
  <c r="C55" i="72"/>
  <c r="B56"/>
  <c r="D56"/>
  <c r="F56"/>
  <c r="I56"/>
  <c r="K56"/>
  <c r="B57"/>
  <c r="D57"/>
  <c r="F57"/>
  <c r="I57"/>
  <c r="K57"/>
  <c r="B58"/>
  <c r="D58"/>
  <c r="C59"/>
  <c r="E59"/>
  <c r="H59"/>
  <c r="J59"/>
  <c r="L59"/>
  <c r="C60"/>
  <c r="B63" i="75"/>
  <c r="D63"/>
  <c r="F63"/>
  <c r="H63"/>
  <c r="J63"/>
  <c r="L63"/>
  <c r="D64"/>
  <c r="H64"/>
  <c r="L64"/>
  <c r="D65"/>
  <c r="H65"/>
  <c r="L65"/>
  <c r="B66"/>
  <c r="D66"/>
  <c r="F66"/>
  <c r="H66"/>
  <c r="J66"/>
  <c r="L66"/>
  <c r="D67"/>
  <c r="H67"/>
  <c r="L67"/>
  <c r="D68"/>
  <c r="H68"/>
  <c r="L68"/>
  <c r="C6" i="92"/>
  <c r="C8"/>
  <c r="C10"/>
  <c r="C12"/>
  <c r="C14"/>
  <c r="C16"/>
  <c r="A8" i="104"/>
  <c r="A8" i="363" s="1"/>
  <c r="E8" s="1"/>
  <c r="I8" s="1"/>
  <c r="N8" s="1"/>
  <c r="G7" i="106"/>
  <c r="G6" i="105"/>
  <c r="R8" i="104" s="1"/>
  <c r="G9" i="106"/>
  <c r="G8" i="105"/>
  <c r="R10" i="104" s="1"/>
  <c r="G11" i="106"/>
  <c r="G10" i="105"/>
  <c r="R12" i="104" s="1"/>
  <c r="G13" i="106"/>
  <c r="G12" i="105"/>
  <c r="R14" i="104" s="1"/>
  <c r="G15" i="106"/>
  <c r="G14" i="105"/>
  <c r="R16" i="104" s="1"/>
  <c r="G17" i="106"/>
  <c r="G16" i="105"/>
  <c r="R18" i="104" s="1"/>
  <c r="G19" i="106"/>
  <c r="G18" i="105"/>
  <c r="R20" i="104" s="1"/>
  <c r="G21" i="106"/>
  <c r="G20" i="105"/>
  <c r="R22" i="104" s="1"/>
  <c r="G23" i="106"/>
  <c r="G22" i="105"/>
  <c r="R24" i="104" s="1"/>
  <c r="G25" i="106"/>
  <c r="G24" i="105"/>
  <c r="R26" i="104" s="1"/>
  <c r="G27" i="106"/>
  <c r="G26" i="105"/>
  <c r="R28" i="104" s="1"/>
  <c r="G29" i="106"/>
  <c r="G28" i="105"/>
  <c r="R30" i="104" s="1"/>
  <c r="G31" i="106"/>
  <c r="G30" i="105"/>
  <c r="R32" i="104" s="1"/>
  <c r="G33" i="106"/>
  <c r="G32" i="105"/>
  <c r="R34" i="104" s="1"/>
  <c r="G35" i="106"/>
  <c r="G34" i="105"/>
  <c r="R36" i="104" s="1"/>
  <c r="G37" i="106"/>
  <c r="G36" i="105"/>
  <c r="R38" i="104" s="1"/>
  <c r="G39" i="106"/>
  <c r="G38" i="105"/>
  <c r="R40" i="104" s="1"/>
  <c r="G41" i="106"/>
  <c r="G40" i="105"/>
  <c r="R42" i="104" s="1"/>
  <c r="G43" i="106"/>
  <c r="G42" i="105"/>
  <c r="R44" i="104" s="1"/>
  <c r="G45" i="106"/>
  <c r="G44" i="105"/>
  <c r="R46" i="104" s="1"/>
  <c r="P45" s="1"/>
  <c r="P44" s="1"/>
  <c r="G47" i="106"/>
  <c r="G46" i="105"/>
  <c r="R48" i="104" s="1"/>
  <c r="G49" i="106"/>
  <c r="G48" i="105"/>
  <c r="R50" i="104" s="1"/>
  <c r="G51" i="106"/>
  <c r="G50" i="105"/>
  <c r="C25" i="78"/>
  <c r="C25" i="79"/>
  <c r="L25" i="80"/>
  <c r="L23" i="82"/>
  <c r="L23" i="83"/>
  <c r="L23" i="85"/>
  <c r="C24"/>
  <c r="L23" i="86"/>
  <c r="L23" i="88"/>
  <c r="C24"/>
  <c r="A7" i="89"/>
  <c r="A8" s="1"/>
  <c r="A9" s="1"/>
  <c r="A10" s="1"/>
  <c r="A11" s="1"/>
  <c r="A12" s="1"/>
  <c r="A13" s="1"/>
  <c r="A14" s="1"/>
  <c r="A15" s="1"/>
  <c r="A16" s="1"/>
  <c r="A17" s="1"/>
  <c r="A18" s="1"/>
  <c r="A19" s="1"/>
  <c r="A20" s="1"/>
  <c r="A21" s="1"/>
  <c r="A7" i="91"/>
  <c r="A8" s="1"/>
  <c r="A9" s="1"/>
  <c r="A10" s="1"/>
  <c r="A11" s="1"/>
  <c r="A12" s="1"/>
  <c r="A13" s="1"/>
  <c r="A14" s="1"/>
  <c r="A15" s="1"/>
  <c r="A16" s="1"/>
  <c r="A17" s="1"/>
  <c r="A18" s="1"/>
  <c r="A19" s="1"/>
  <c r="A20" s="1"/>
  <c r="A21" s="1"/>
  <c r="C56" i="98"/>
  <c r="E56"/>
  <c r="G56"/>
  <c r="C57"/>
  <c r="E57"/>
  <c r="G57"/>
  <c r="C58"/>
  <c r="E58"/>
  <c r="G58"/>
  <c r="I58"/>
  <c r="K58"/>
  <c r="C59"/>
  <c r="E59"/>
  <c r="G59"/>
  <c r="I59"/>
  <c r="K59"/>
  <c r="C60"/>
  <c r="E60"/>
  <c r="G60"/>
  <c r="C61"/>
  <c r="E61"/>
  <c r="G61"/>
  <c r="I61"/>
  <c r="K61"/>
  <c r="C62"/>
  <c r="E62"/>
  <c r="G62"/>
  <c r="I62"/>
  <c r="K62"/>
  <c r="C63"/>
  <c r="E63"/>
  <c r="G63"/>
  <c r="I63"/>
  <c r="K63"/>
  <c r="C64"/>
  <c r="E64"/>
  <c r="G64"/>
  <c r="C65"/>
  <c r="E65"/>
  <c r="G65"/>
  <c r="I65"/>
  <c r="K65"/>
  <c r="C66"/>
  <c r="E66"/>
  <c r="G66"/>
  <c r="I66"/>
  <c r="K66"/>
  <c r="C67"/>
  <c r="E67"/>
  <c r="G67"/>
  <c r="C68"/>
  <c r="E68"/>
  <c r="G68"/>
  <c r="I68"/>
  <c r="K68"/>
  <c r="B55" i="99"/>
  <c r="D55"/>
  <c r="F55"/>
  <c r="C56"/>
  <c r="E56"/>
  <c r="C57"/>
  <c r="E57"/>
  <c r="G57"/>
  <c r="I57"/>
  <c r="C58"/>
  <c r="E58"/>
  <c r="G58"/>
  <c r="I58"/>
  <c r="C59"/>
  <c r="E59"/>
  <c r="B60"/>
  <c r="D60"/>
  <c r="F60"/>
  <c r="B61"/>
  <c r="D61"/>
  <c r="F61"/>
  <c r="H61"/>
  <c r="B62"/>
  <c r="D62"/>
  <c r="F62"/>
  <c r="H62"/>
  <c r="B63"/>
  <c r="D63"/>
  <c r="F63"/>
  <c r="C64"/>
  <c r="E64"/>
  <c r="G64"/>
  <c r="I64"/>
  <c r="C65"/>
  <c r="E65"/>
  <c r="G65"/>
  <c r="I65"/>
  <c r="C66"/>
  <c r="E66"/>
  <c r="B67"/>
  <c r="D67"/>
  <c r="F67"/>
  <c r="H67"/>
  <c r="G6" i="101"/>
  <c r="G8"/>
  <c r="G10"/>
  <c r="G12"/>
  <c r="G14"/>
  <c r="G16"/>
  <c r="G18"/>
  <c r="G20"/>
  <c r="G22"/>
  <c r="G24"/>
  <c r="G26"/>
  <c r="G28"/>
  <c r="G30"/>
  <c r="G32"/>
  <c r="G34"/>
  <c r="G36"/>
  <c r="G38"/>
  <c r="G40"/>
  <c r="G42"/>
  <c r="G44"/>
  <c r="E46"/>
  <c r="O47" i="100" s="1"/>
  <c r="G46" i="101"/>
  <c r="E48"/>
  <c r="O49" i="100" s="1"/>
  <c r="G48" i="101"/>
  <c r="E50"/>
  <c r="O51" i="100" s="1"/>
  <c r="G50" i="101"/>
  <c r="E54"/>
  <c r="C57"/>
  <c r="C60"/>
  <c r="A7" i="102"/>
  <c r="E10" i="103"/>
  <c r="K34" i="131"/>
  <c r="I34"/>
  <c r="G34"/>
  <c r="E34"/>
  <c r="C34"/>
  <c r="K33"/>
  <c r="I33"/>
  <c r="G33"/>
  <c r="E33"/>
  <c r="K32"/>
  <c r="I32"/>
  <c r="G32"/>
  <c r="E32"/>
  <c r="J34"/>
  <c r="H34"/>
  <c r="F34"/>
  <c r="D34"/>
  <c r="B34"/>
  <c r="D33"/>
  <c r="B33"/>
  <c r="D32"/>
  <c r="B32"/>
  <c r="C63" i="77"/>
  <c r="E63"/>
  <c r="G63"/>
  <c r="I63"/>
  <c r="K63"/>
  <c r="M63"/>
  <c r="C66"/>
  <c r="E66"/>
  <c r="G66"/>
  <c r="I66"/>
  <c r="K66"/>
  <c r="M66"/>
  <c r="L23" i="78"/>
  <c r="L23" i="79"/>
  <c r="L23" i="84"/>
  <c r="C23" i="87"/>
  <c r="L23"/>
  <c r="A7" i="90"/>
  <c r="C26" i="91"/>
  <c r="A6" i="97"/>
  <c r="B56" i="98"/>
  <c r="D56"/>
  <c r="F56"/>
  <c r="B57"/>
  <c r="D57"/>
  <c r="F57"/>
  <c r="B58"/>
  <c r="D58"/>
  <c r="F58"/>
  <c r="H58"/>
  <c r="J58"/>
  <c r="B59"/>
  <c r="D59"/>
  <c r="F59"/>
  <c r="H59"/>
  <c r="J59"/>
  <c r="B60"/>
  <c r="D60"/>
  <c r="F60"/>
  <c r="B61"/>
  <c r="D61"/>
  <c r="F61"/>
  <c r="H61"/>
  <c r="J61"/>
  <c r="B62"/>
  <c r="D62"/>
  <c r="F62"/>
  <c r="H62"/>
  <c r="J62"/>
  <c r="B63"/>
  <c r="D63"/>
  <c r="F63"/>
  <c r="H63"/>
  <c r="J63"/>
  <c r="B64"/>
  <c r="D64"/>
  <c r="F64"/>
  <c r="B65"/>
  <c r="D65"/>
  <c r="F65"/>
  <c r="H65"/>
  <c r="J65"/>
  <c r="B66"/>
  <c r="D66"/>
  <c r="F66"/>
  <c r="H66"/>
  <c r="J66"/>
  <c r="B67"/>
  <c r="D67"/>
  <c r="F67"/>
  <c r="B68"/>
  <c r="D68"/>
  <c r="F68"/>
  <c r="H68"/>
  <c r="C55" i="99"/>
  <c r="E55"/>
  <c r="B56"/>
  <c r="D56"/>
  <c r="F56"/>
  <c r="B57"/>
  <c r="D57"/>
  <c r="F57"/>
  <c r="H57"/>
  <c r="B58"/>
  <c r="D58"/>
  <c r="F58"/>
  <c r="H58"/>
  <c r="B59"/>
  <c r="D59"/>
  <c r="F59"/>
  <c r="C60"/>
  <c r="E60"/>
  <c r="C61"/>
  <c r="E61"/>
  <c r="G61"/>
  <c r="I61"/>
  <c r="C62"/>
  <c r="E62"/>
  <c r="G62"/>
  <c r="I62"/>
  <c r="C63"/>
  <c r="E63"/>
  <c r="B64"/>
  <c r="D64"/>
  <c r="F64"/>
  <c r="H64"/>
  <c r="B65"/>
  <c r="D65"/>
  <c r="F65"/>
  <c r="H65"/>
  <c r="B66"/>
  <c r="D66"/>
  <c r="F66"/>
  <c r="C67"/>
  <c r="E67"/>
  <c r="G67"/>
  <c r="D54" i="101"/>
  <c r="F55"/>
  <c r="B57"/>
  <c r="D58"/>
  <c r="F59"/>
  <c r="B61"/>
  <c r="F10" i="103"/>
  <c r="C20" i="154"/>
  <c r="C18"/>
  <c r="F20"/>
  <c r="F18"/>
  <c r="H20"/>
  <c r="H18"/>
  <c r="J20"/>
  <c r="J18"/>
  <c r="C20" i="155"/>
  <c r="C18"/>
  <c r="F20"/>
  <c r="F18"/>
  <c r="H20"/>
  <c r="H18"/>
  <c r="J20"/>
  <c r="J18"/>
  <c r="C20" i="156"/>
  <c r="C18"/>
  <c r="F20"/>
  <c r="F18"/>
  <c r="H20"/>
  <c r="H18"/>
  <c r="J20"/>
  <c r="J18"/>
  <c r="C20" i="157"/>
  <c r="C18"/>
  <c r="F20"/>
  <c r="F18"/>
  <c r="H20"/>
  <c r="H18"/>
  <c r="J20"/>
  <c r="J18"/>
  <c r="C20" i="158"/>
  <c r="C18"/>
  <c r="F20"/>
  <c r="F18"/>
  <c r="H20"/>
  <c r="H18"/>
  <c r="J20"/>
  <c r="J18"/>
  <c r="C20" i="159"/>
  <c r="C18"/>
  <c r="F20"/>
  <c r="F18"/>
  <c r="H20"/>
  <c r="H18"/>
  <c r="J20"/>
  <c r="J18"/>
  <c r="C20" i="160"/>
  <c r="C18"/>
  <c r="F20"/>
  <c r="F18"/>
  <c r="H20"/>
  <c r="H18"/>
  <c r="J20"/>
  <c r="J18"/>
  <c r="A7" i="105"/>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E45"/>
  <c r="O46" i="104" s="1"/>
  <c r="B16" i="124"/>
  <c r="B15" s="1"/>
  <c r="B14" s="1"/>
  <c r="B13" s="1"/>
  <c r="B12" s="1"/>
  <c r="B11" s="1"/>
  <c r="B10" s="1"/>
  <c r="B9" s="1"/>
  <c r="B8" s="1"/>
  <c r="B7" s="1"/>
  <c r="B6" s="1"/>
  <c r="B5" s="1"/>
  <c r="B4" s="1"/>
  <c r="B32" s="1"/>
  <c r="E16"/>
  <c r="E15" s="1"/>
  <c r="E14" s="1"/>
  <c r="E13" s="1"/>
  <c r="E12" s="1"/>
  <c r="E11" s="1"/>
  <c r="E10" s="1"/>
  <c r="E9" s="1"/>
  <c r="E8" s="1"/>
  <c r="E7" s="1"/>
  <c r="E6" s="1"/>
  <c r="E5" s="1"/>
  <c r="E4" s="1"/>
  <c r="E33" s="1"/>
  <c r="G16"/>
  <c r="G15" s="1"/>
  <c r="G14" s="1"/>
  <c r="G13" s="1"/>
  <c r="G12" s="1"/>
  <c r="G11" s="1"/>
  <c r="G10" s="1"/>
  <c r="G9" s="1"/>
  <c r="G8" s="1"/>
  <c r="G7" s="1"/>
  <c r="G6" s="1"/>
  <c r="G5" s="1"/>
  <c r="G4" s="1"/>
  <c r="G33" s="1"/>
  <c r="I16"/>
  <c r="I15" s="1"/>
  <c r="I14" s="1"/>
  <c r="I13" s="1"/>
  <c r="I12" s="1"/>
  <c r="I11" s="1"/>
  <c r="I10" s="1"/>
  <c r="I9" s="1"/>
  <c r="I8" s="1"/>
  <c r="I7" s="1"/>
  <c r="I6" s="1"/>
  <c r="I5" s="1"/>
  <c r="I4" s="1"/>
  <c r="I33" s="1"/>
  <c r="K16"/>
  <c r="K15" s="1"/>
  <c r="K14" s="1"/>
  <c r="K13" s="1"/>
  <c r="K12" s="1"/>
  <c r="K11" s="1"/>
  <c r="K10" s="1"/>
  <c r="K9" s="1"/>
  <c r="K8" s="1"/>
  <c r="K7" s="1"/>
  <c r="K6" s="1"/>
  <c r="K5" s="1"/>
  <c r="K4" s="1"/>
  <c r="K33" s="1"/>
  <c r="B19" i="154"/>
  <c r="G19"/>
  <c r="I19"/>
  <c r="K19"/>
  <c r="D32" i="124"/>
  <c r="F32"/>
  <c r="H32"/>
  <c r="J32"/>
  <c r="D33"/>
  <c r="F33"/>
  <c r="H33"/>
  <c r="J33"/>
  <c r="B34"/>
  <c r="D34"/>
  <c r="F34"/>
  <c r="H34"/>
  <c r="B16" i="125"/>
  <c r="B15" s="1"/>
  <c r="B14" s="1"/>
  <c r="B13" s="1"/>
  <c r="B12" s="1"/>
  <c r="B11" s="1"/>
  <c r="B10" s="1"/>
  <c r="B9" s="1"/>
  <c r="B8" s="1"/>
  <c r="B7" s="1"/>
  <c r="B6" s="1"/>
  <c r="B5" s="1"/>
  <c r="B4" s="1"/>
  <c r="B33" s="1"/>
  <c r="E16"/>
  <c r="E15" s="1"/>
  <c r="E14" s="1"/>
  <c r="E13" s="1"/>
  <c r="E12" s="1"/>
  <c r="E11" s="1"/>
  <c r="E10" s="1"/>
  <c r="E9" s="1"/>
  <c r="E8" s="1"/>
  <c r="E7" s="1"/>
  <c r="E6" s="1"/>
  <c r="E5" s="1"/>
  <c r="E4" s="1"/>
  <c r="E33" s="1"/>
  <c r="G16"/>
  <c r="G15" s="1"/>
  <c r="G14" s="1"/>
  <c r="G13" s="1"/>
  <c r="G12" s="1"/>
  <c r="G11" s="1"/>
  <c r="G10" s="1"/>
  <c r="G9" s="1"/>
  <c r="G8" s="1"/>
  <c r="G7" s="1"/>
  <c r="G6" s="1"/>
  <c r="G5" s="1"/>
  <c r="G4" s="1"/>
  <c r="G33" s="1"/>
  <c r="I16"/>
  <c r="I15" s="1"/>
  <c r="I14" s="1"/>
  <c r="I13" s="1"/>
  <c r="I12" s="1"/>
  <c r="I11" s="1"/>
  <c r="I10" s="1"/>
  <c r="I9" s="1"/>
  <c r="I8" s="1"/>
  <c r="I7" s="1"/>
  <c r="I6" s="1"/>
  <c r="I5" s="1"/>
  <c r="I4" s="1"/>
  <c r="I33" s="1"/>
  <c r="K16"/>
  <c r="K15" s="1"/>
  <c r="K14" s="1"/>
  <c r="K13" s="1"/>
  <c r="K12" s="1"/>
  <c r="K11" s="1"/>
  <c r="K10" s="1"/>
  <c r="K9" s="1"/>
  <c r="K8" s="1"/>
  <c r="K7" s="1"/>
  <c r="K6" s="1"/>
  <c r="K5" s="1"/>
  <c r="B19" i="155"/>
  <c r="E19"/>
  <c r="G19"/>
  <c r="I19"/>
  <c r="K19"/>
  <c r="B32" i="125"/>
  <c r="D32"/>
  <c r="F32"/>
  <c r="H32"/>
  <c r="J32"/>
  <c r="D33"/>
  <c r="F33"/>
  <c r="H33"/>
  <c r="J33"/>
  <c r="B34"/>
  <c r="D34"/>
  <c r="F34"/>
  <c r="H34"/>
  <c r="B16" i="126"/>
  <c r="B15" s="1"/>
  <c r="B14" s="1"/>
  <c r="B13" s="1"/>
  <c r="B12" s="1"/>
  <c r="B11" s="1"/>
  <c r="B10" s="1"/>
  <c r="B9" s="1"/>
  <c r="B8" s="1"/>
  <c r="B7" s="1"/>
  <c r="B6" s="1"/>
  <c r="B5" s="1"/>
  <c r="B4" s="1"/>
  <c r="B33" s="1"/>
  <c r="E16"/>
  <c r="E15" s="1"/>
  <c r="E14" s="1"/>
  <c r="E13" s="1"/>
  <c r="E12" s="1"/>
  <c r="E11" s="1"/>
  <c r="E10" s="1"/>
  <c r="E9" s="1"/>
  <c r="E8" s="1"/>
  <c r="E7" s="1"/>
  <c r="E6" s="1"/>
  <c r="E5" s="1"/>
  <c r="E4" s="1"/>
  <c r="E33" s="1"/>
  <c r="G16"/>
  <c r="G15" s="1"/>
  <c r="G14" s="1"/>
  <c r="G13" s="1"/>
  <c r="G12" s="1"/>
  <c r="G11" s="1"/>
  <c r="G10" s="1"/>
  <c r="G9" s="1"/>
  <c r="G8" s="1"/>
  <c r="G7" s="1"/>
  <c r="G6" s="1"/>
  <c r="G5" s="1"/>
  <c r="G4" s="1"/>
  <c r="G33" s="1"/>
  <c r="I16"/>
  <c r="I15" s="1"/>
  <c r="I14" s="1"/>
  <c r="I13" s="1"/>
  <c r="I12" s="1"/>
  <c r="I11" s="1"/>
  <c r="I10" s="1"/>
  <c r="I9" s="1"/>
  <c r="I8" s="1"/>
  <c r="I7" s="1"/>
  <c r="I6" s="1"/>
  <c r="I5" s="1"/>
  <c r="I4" s="1"/>
  <c r="I33" s="1"/>
  <c r="K16"/>
  <c r="K15" s="1"/>
  <c r="K14" s="1"/>
  <c r="K13" s="1"/>
  <c r="K12" s="1"/>
  <c r="K11" s="1"/>
  <c r="K10" s="1"/>
  <c r="K9" s="1"/>
  <c r="K8" s="1"/>
  <c r="K7" s="1"/>
  <c r="K6" s="1"/>
  <c r="K5" s="1"/>
  <c r="K4" s="1"/>
  <c r="K33" s="1"/>
  <c r="B19" i="156"/>
  <c r="E19"/>
  <c r="G19"/>
  <c r="I19"/>
  <c r="K19"/>
  <c r="B32" i="126"/>
  <c r="D32"/>
  <c r="F32"/>
  <c r="H32"/>
  <c r="J32"/>
  <c r="D33"/>
  <c r="F33"/>
  <c r="H33"/>
  <c r="J33"/>
  <c r="B34"/>
  <c r="D34"/>
  <c r="F34"/>
  <c r="H34"/>
  <c r="B16" i="127"/>
  <c r="B15" s="1"/>
  <c r="B14" s="1"/>
  <c r="B13" s="1"/>
  <c r="B12" s="1"/>
  <c r="B11" s="1"/>
  <c r="B10" s="1"/>
  <c r="B9" s="1"/>
  <c r="B8" s="1"/>
  <c r="B7" s="1"/>
  <c r="B6" s="1"/>
  <c r="B5" s="1"/>
  <c r="B4" s="1"/>
  <c r="B33" s="1"/>
  <c r="E16"/>
  <c r="E15" s="1"/>
  <c r="E14" s="1"/>
  <c r="E13" s="1"/>
  <c r="E12" s="1"/>
  <c r="E11" s="1"/>
  <c r="E10" s="1"/>
  <c r="E9" s="1"/>
  <c r="E8" s="1"/>
  <c r="E7" s="1"/>
  <c r="E6" s="1"/>
  <c r="E5" s="1"/>
  <c r="E4" s="1"/>
  <c r="E33" s="1"/>
  <c r="G16"/>
  <c r="G15" s="1"/>
  <c r="G14" s="1"/>
  <c r="G13" s="1"/>
  <c r="G12" s="1"/>
  <c r="G11" s="1"/>
  <c r="G10" s="1"/>
  <c r="G9" s="1"/>
  <c r="G8" s="1"/>
  <c r="G7" s="1"/>
  <c r="G6" s="1"/>
  <c r="G5" s="1"/>
  <c r="G4" s="1"/>
  <c r="G33" s="1"/>
  <c r="I16"/>
  <c r="I15" s="1"/>
  <c r="I14" s="1"/>
  <c r="I13" s="1"/>
  <c r="I12" s="1"/>
  <c r="I11" s="1"/>
  <c r="I10" s="1"/>
  <c r="I9" s="1"/>
  <c r="I8" s="1"/>
  <c r="I7" s="1"/>
  <c r="I6" s="1"/>
  <c r="I5" s="1"/>
  <c r="I4" s="1"/>
  <c r="I33" s="1"/>
  <c r="K16"/>
  <c r="K15" s="1"/>
  <c r="K14" s="1"/>
  <c r="K13" s="1"/>
  <c r="K12" s="1"/>
  <c r="K11" s="1"/>
  <c r="K10" s="1"/>
  <c r="K9" s="1"/>
  <c r="K8" s="1"/>
  <c r="K7" s="1"/>
  <c r="K6" s="1"/>
  <c r="K5" s="1"/>
  <c r="K4" s="1"/>
  <c r="K33" s="1"/>
  <c r="B19" i="157"/>
  <c r="E19"/>
  <c r="G19"/>
  <c r="I19"/>
  <c r="K19"/>
  <c r="B32" i="127"/>
  <c r="D32"/>
  <c r="F32"/>
  <c r="H32"/>
  <c r="J32"/>
  <c r="D33"/>
  <c r="F33"/>
  <c r="H33"/>
  <c r="J33"/>
  <c r="B34"/>
  <c r="D34"/>
  <c r="F34"/>
  <c r="H34"/>
  <c r="B16" i="128"/>
  <c r="B15" s="1"/>
  <c r="B14" s="1"/>
  <c r="B13" s="1"/>
  <c r="B12" s="1"/>
  <c r="B11" s="1"/>
  <c r="B10" s="1"/>
  <c r="B9" s="1"/>
  <c r="B8" s="1"/>
  <c r="B7" s="1"/>
  <c r="B6" s="1"/>
  <c r="B5" s="1"/>
  <c r="B4" s="1"/>
  <c r="B33" s="1"/>
  <c r="E16"/>
  <c r="E15" s="1"/>
  <c r="E14" s="1"/>
  <c r="E13" s="1"/>
  <c r="E12" s="1"/>
  <c r="E11" s="1"/>
  <c r="E10" s="1"/>
  <c r="E9" s="1"/>
  <c r="E8" s="1"/>
  <c r="E7" s="1"/>
  <c r="E6" s="1"/>
  <c r="E5" s="1"/>
  <c r="E4" s="1"/>
  <c r="E33" s="1"/>
  <c r="G16"/>
  <c r="G15" s="1"/>
  <c r="G14" s="1"/>
  <c r="G13" s="1"/>
  <c r="G12" s="1"/>
  <c r="G11" s="1"/>
  <c r="G10" s="1"/>
  <c r="G9" s="1"/>
  <c r="G8" s="1"/>
  <c r="G7" s="1"/>
  <c r="G6" s="1"/>
  <c r="G5" s="1"/>
  <c r="G4" s="1"/>
  <c r="G33" s="1"/>
  <c r="I16"/>
  <c r="I15" s="1"/>
  <c r="I14" s="1"/>
  <c r="I13" s="1"/>
  <c r="I12" s="1"/>
  <c r="I11" s="1"/>
  <c r="I10" s="1"/>
  <c r="I9" s="1"/>
  <c r="I8" s="1"/>
  <c r="I7" s="1"/>
  <c r="I6" s="1"/>
  <c r="I5" s="1"/>
  <c r="I4" s="1"/>
  <c r="I33" s="1"/>
  <c r="K16"/>
  <c r="K15" s="1"/>
  <c r="K14" s="1"/>
  <c r="K13" s="1"/>
  <c r="K12" s="1"/>
  <c r="K11" s="1"/>
  <c r="K10" s="1"/>
  <c r="K9" s="1"/>
  <c r="K8" s="1"/>
  <c r="K7" s="1"/>
  <c r="K6" s="1"/>
  <c r="K5" s="1"/>
  <c r="K4" s="1"/>
  <c r="K33" s="1"/>
  <c r="B19" i="158"/>
  <c r="E19"/>
  <c r="G19"/>
  <c r="I19"/>
  <c r="K19"/>
  <c r="B32" i="128"/>
  <c r="D32"/>
  <c r="F32"/>
  <c r="H32"/>
  <c r="J32"/>
  <c r="D33"/>
  <c r="F33"/>
  <c r="H33"/>
  <c r="J33"/>
  <c r="B34"/>
  <c r="D34"/>
  <c r="F34"/>
  <c r="H34"/>
  <c r="B16" i="129"/>
  <c r="B15" s="1"/>
  <c r="B14" s="1"/>
  <c r="B13" s="1"/>
  <c r="B12" s="1"/>
  <c r="B11" s="1"/>
  <c r="B10" s="1"/>
  <c r="B9" s="1"/>
  <c r="B8" s="1"/>
  <c r="B7" s="1"/>
  <c r="B6" s="1"/>
  <c r="B5" s="1"/>
  <c r="B4" s="1"/>
  <c r="B33" s="1"/>
  <c r="E16"/>
  <c r="E15" s="1"/>
  <c r="E14" s="1"/>
  <c r="E13" s="1"/>
  <c r="E12" s="1"/>
  <c r="E11" s="1"/>
  <c r="E10" s="1"/>
  <c r="E9" s="1"/>
  <c r="E8" s="1"/>
  <c r="E7" s="1"/>
  <c r="E6" s="1"/>
  <c r="E5" s="1"/>
  <c r="E4" s="1"/>
  <c r="E33" s="1"/>
  <c r="G16"/>
  <c r="G15" s="1"/>
  <c r="G14" s="1"/>
  <c r="G13" s="1"/>
  <c r="G12" s="1"/>
  <c r="G11" s="1"/>
  <c r="G10" s="1"/>
  <c r="G9" s="1"/>
  <c r="G8" s="1"/>
  <c r="G7" s="1"/>
  <c r="G6" s="1"/>
  <c r="G5" s="1"/>
  <c r="G4" s="1"/>
  <c r="G33" s="1"/>
  <c r="I16"/>
  <c r="I15" s="1"/>
  <c r="I14" s="1"/>
  <c r="I13" s="1"/>
  <c r="I12" s="1"/>
  <c r="I11" s="1"/>
  <c r="I10" s="1"/>
  <c r="I9" s="1"/>
  <c r="I8" s="1"/>
  <c r="I7" s="1"/>
  <c r="I6" s="1"/>
  <c r="I5" s="1"/>
  <c r="I4" s="1"/>
  <c r="I33" s="1"/>
  <c r="K16"/>
  <c r="K15" s="1"/>
  <c r="K14" s="1"/>
  <c r="K13" s="1"/>
  <c r="K12" s="1"/>
  <c r="K11" s="1"/>
  <c r="K10" s="1"/>
  <c r="K9" s="1"/>
  <c r="K8" s="1"/>
  <c r="K7" s="1"/>
  <c r="K6" s="1"/>
  <c r="K5" s="1"/>
  <c r="K4" s="1"/>
  <c r="K33" s="1"/>
  <c r="B19" i="159"/>
  <c r="E19"/>
  <c r="G19"/>
  <c r="I19"/>
  <c r="K19"/>
  <c r="B32" i="129"/>
  <c r="D32"/>
  <c r="F32"/>
  <c r="H32"/>
  <c r="J32"/>
  <c r="D33"/>
  <c r="F33"/>
  <c r="H33"/>
  <c r="J33"/>
  <c r="B34"/>
  <c r="D34"/>
  <c r="F34"/>
  <c r="H34"/>
  <c r="B16" i="130"/>
  <c r="B15" s="1"/>
  <c r="B14" s="1"/>
  <c r="B13" s="1"/>
  <c r="B12" s="1"/>
  <c r="B11" s="1"/>
  <c r="B10" s="1"/>
  <c r="B9" s="1"/>
  <c r="B8" s="1"/>
  <c r="B7" s="1"/>
  <c r="B6" s="1"/>
  <c r="B5" s="1"/>
  <c r="B4" s="1"/>
  <c r="B33" s="1"/>
  <c r="E16"/>
  <c r="E15" s="1"/>
  <c r="E14" s="1"/>
  <c r="E13" s="1"/>
  <c r="E12" s="1"/>
  <c r="E11" s="1"/>
  <c r="E10" s="1"/>
  <c r="E9" s="1"/>
  <c r="E8" s="1"/>
  <c r="E7" s="1"/>
  <c r="E6" s="1"/>
  <c r="E5" s="1"/>
  <c r="E4" s="1"/>
  <c r="E33" s="1"/>
  <c r="G16"/>
  <c r="G15" s="1"/>
  <c r="G14" s="1"/>
  <c r="G13" s="1"/>
  <c r="G12" s="1"/>
  <c r="G11" s="1"/>
  <c r="G10" s="1"/>
  <c r="G9" s="1"/>
  <c r="G8" s="1"/>
  <c r="G7" s="1"/>
  <c r="G6" s="1"/>
  <c r="G5" s="1"/>
  <c r="G4" s="1"/>
  <c r="G33" s="1"/>
  <c r="I16"/>
  <c r="I15" s="1"/>
  <c r="I14" s="1"/>
  <c r="I13" s="1"/>
  <c r="I12" s="1"/>
  <c r="I11" s="1"/>
  <c r="I10" s="1"/>
  <c r="I9" s="1"/>
  <c r="I8" s="1"/>
  <c r="I7" s="1"/>
  <c r="I6" s="1"/>
  <c r="I5" s="1"/>
  <c r="I4" s="1"/>
  <c r="I33" s="1"/>
  <c r="K16"/>
  <c r="K15" s="1"/>
  <c r="K14" s="1"/>
  <c r="K13" s="1"/>
  <c r="K12" s="1"/>
  <c r="K11" s="1"/>
  <c r="K10" s="1"/>
  <c r="K9" s="1"/>
  <c r="K8" s="1"/>
  <c r="K7" s="1"/>
  <c r="K6" s="1"/>
  <c r="K5" s="1"/>
  <c r="K4" s="1"/>
  <c r="K33" s="1"/>
  <c r="B19" i="160"/>
  <c r="E19"/>
  <c r="G19"/>
  <c r="I19"/>
  <c r="K19"/>
  <c r="B32" i="130"/>
  <c r="D32"/>
  <c r="F32"/>
  <c r="H32"/>
  <c r="J32"/>
  <c r="D33"/>
  <c r="F33"/>
  <c r="H33"/>
  <c r="J33"/>
  <c r="B34"/>
  <c r="D34"/>
  <c r="F34"/>
  <c r="H34"/>
  <c r="B20" i="154"/>
  <c r="B18"/>
  <c r="G20"/>
  <c r="G18"/>
  <c r="I20"/>
  <c r="I18"/>
  <c r="K20"/>
  <c r="K18"/>
  <c r="B20" i="155"/>
  <c r="B18"/>
  <c r="E20"/>
  <c r="E18"/>
  <c r="G20"/>
  <c r="G18"/>
  <c r="I20"/>
  <c r="I18"/>
  <c r="K20"/>
  <c r="K18"/>
  <c r="B20" i="156"/>
  <c r="B18"/>
  <c r="E20"/>
  <c r="E18"/>
  <c r="G20"/>
  <c r="G18"/>
  <c r="I20"/>
  <c r="I18"/>
  <c r="K20"/>
  <c r="K18"/>
  <c r="B20" i="157"/>
  <c r="B18"/>
  <c r="E20"/>
  <c r="E18"/>
  <c r="G20"/>
  <c r="G18"/>
  <c r="I20"/>
  <c r="I18"/>
  <c r="K20"/>
  <c r="K18"/>
  <c r="B20" i="158"/>
  <c r="B18"/>
  <c r="E20"/>
  <c r="E18"/>
  <c r="G20"/>
  <c r="G18"/>
  <c r="I20"/>
  <c r="I18"/>
  <c r="K20"/>
  <c r="K18"/>
  <c r="B20" i="159"/>
  <c r="B18"/>
  <c r="E20"/>
  <c r="E18"/>
  <c r="G20"/>
  <c r="G18"/>
  <c r="I20"/>
  <c r="I18"/>
  <c r="K20"/>
  <c r="K18"/>
  <c r="B20" i="160"/>
  <c r="B18"/>
  <c r="E20"/>
  <c r="E18"/>
  <c r="G20"/>
  <c r="G18"/>
  <c r="I20"/>
  <c r="I18"/>
  <c r="K20"/>
  <c r="K18"/>
  <c r="C3" i="161"/>
  <c r="C19" s="1"/>
  <c r="C16" i="131"/>
  <c r="C15" s="1"/>
  <c r="C14" s="1"/>
  <c r="C13" s="1"/>
  <c r="C12" s="1"/>
  <c r="C11" s="1"/>
  <c r="C10" s="1"/>
  <c r="C9" s="1"/>
  <c r="C8" s="1"/>
  <c r="C7" s="1"/>
  <c r="C6" s="1"/>
  <c r="C5" s="1"/>
  <c r="C4" s="1"/>
  <c r="C33" s="1"/>
  <c r="F3" i="161"/>
  <c r="F19" s="1"/>
  <c r="F16" i="131"/>
  <c r="F15" s="1"/>
  <c r="F14" s="1"/>
  <c r="F13" s="1"/>
  <c r="F12" s="1"/>
  <c r="F11" s="1"/>
  <c r="F10" s="1"/>
  <c r="F9" s="1"/>
  <c r="F8" s="1"/>
  <c r="F7" s="1"/>
  <c r="F6" s="1"/>
  <c r="F5" s="1"/>
  <c r="F4" s="1"/>
  <c r="F32" s="1"/>
  <c r="H3" i="161"/>
  <c r="H19" s="1"/>
  <c r="H16" i="131"/>
  <c r="H15" s="1"/>
  <c r="H14" s="1"/>
  <c r="H13" s="1"/>
  <c r="H12" s="1"/>
  <c r="H11" s="1"/>
  <c r="H10" s="1"/>
  <c r="H9" s="1"/>
  <c r="H8" s="1"/>
  <c r="H7" s="1"/>
  <c r="H6" s="1"/>
  <c r="H5" s="1"/>
  <c r="H4" s="1"/>
  <c r="H33" s="1"/>
  <c r="J3" i="161"/>
  <c r="J19" s="1"/>
  <c r="J16" i="131"/>
  <c r="J15" s="1"/>
  <c r="J14" s="1"/>
  <c r="J13" s="1"/>
  <c r="J12" s="1"/>
  <c r="J11" s="1"/>
  <c r="J10" s="1"/>
  <c r="J9" s="1"/>
  <c r="J8" s="1"/>
  <c r="J7" s="1"/>
  <c r="J6" s="1"/>
  <c r="J5" s="1"/>
  <c r="J4" s="1"/>
  <c r="J32" s="1"/>
  <c r="J32" i="134"/>
  <c r="H32"/>
  <c r="F32"/>
  <c r="D32"/>
  <c r="B32"/>
  <c r="J31"/>
  <c r="H31"/>
  <c r="F31"/>
  <c r="D31"/>
  <c r="B31"/>
  <c r="J30"/>
  <c r="H30"/>
  <c r="F30"/>
  <c r="D30"/>
  <c r="B30"/>
  <c r="K32"/>
  <c r="I32"/>
  <c r="G32"/>
  <c r="E32"/>
  <c r="C32"/>
  <c r="K31"/>
  <c r="I31"/>
  <c r="G31"/>
  <c r="E31"/>
  <c r="C31"/>
  <c r="K30"/>
  <c r="I30"/>
  <c r="G30"/>
  <c r="E30"/>
  <c r="C30"/>
  <c r="K32" i="135"/>
  <c r="I32"/>
  <c r="G32"/>
  <c r="E32"/>
  <c r="C32"/>
  <c r="K31"/>
  <c r="I31"/>
  <c r="G31"/>
  <c r="E31"/>
  <c r="C31"/>
  <c r="K30"/>
  <c r="I30"/>
  <c r="G30"/>
  <c r="E30"/>
  <c r="C30"/>
  <c r="J32"/>
  <c r="H32"/>
  <c r="F32"/>
  <c r="D32"/>
  <c r="B32"/>
  <c r="J31"/>
  <c r="H31"/>
  <c r="F31"/>
  <c r="D31"/>
  <c r="B31"/>
  <c r="J30"/>
  <c r="H30"/>
  <c r="F30"/>
  <c r="D30"/>
  <c r="B30"/>
  <c r="J32" i="136"/>
  <c r="H32"/>
  <c r="F32"/>
  <c r="D32"/>
  <c r="B32"/>
  <c r="J31"/>
  <c r="H31"/>
  <c r="F31"/>
  <c r="D31"/>
  <c r="B31"/>
  <c r="J30"/>
  <c r="H30"/>
  <c r="F30"/>
  <c r="D30"/>
  <c r="B30"/>
  <c r="K32"/>
  <c r="I32"/>
  <c r="G32"/>
  <c r="E32"/>
  <c r="C32"/>
  <c r="K31"/>
  <c r="I31"/>
  <c r="G31"/>
  <c r="E31"/>
  <c r="C31"/>
  <c r="K30"/>
  <c r="I30"/>
  <c r="G30"/>
  <c r="E30"/>
  <c r="C30"/>
  <c r="K32" i="137"/>
  <c r="I32"/>
  <c r="G32"/>
  <c r="E32"/>
  <c r="C32"/>
  <c r="K31"/>
  <c r="I31"/>
  <c r="G31"/>
  <c r="E31"/>
  <c r="C31"/>
  <c r="K30"/>
  <c r="I30"/>
  <c r="G30"/>
  <c r="E30"/>
  <c r="C30"/>
  <c r="J32"/>
  <c r="H32"/>
  <c r="F32"/>
  <c r="D32"/>
  <c r="B32"/>
  <c r="J31"/>
  <c r="H31"/>
  <c r="F31"/>
  <c r="D31"/>
  <c r="B31"/>
  <c r="J30"/>
  <c r="H30"/>
  <c r="F30"/>
  <c r="D30"/>
  <c r="B30"/>
  <c r="J32" i="138"/>
  <c r="H32"/>
  <c r="F32"/>
  <c r="D32"/>
  <c r="B32"/>
  <c r="J31"/>
  <c r="H31"/>
  <c r="F31"/>
  <c r="D31"/>
  <c r="B31"/>
  <c r="J30"/>
  <c r="H30"/>
  <c r="F30"/>
  <c r="D30"/>
  <c r="B30"/>
  <c r="K32"/>
  <c r="I32"/>
  <c r="G32"/>
  <c r="E32"/>
  <c r="C32"/>
  <c r="K31"/>
  <c r="I31"/>
  <c r="G31"/>
  <c r="E31"/>
  <c r="C31"/>
  <c r="K30"/>
  <c r="I30"/>
  <c r="G30"/>
  <c r="E30"/>
  <c r="C30"/>
  <c r="K32" i="139"/>
  <c r="I32"/>
  <c r="G32"/>
  <c r="E32"/>
  <c r="C32"/>
  <c r="K31"/>
  <c r="I31"/>
  <c r="G31"/>
  <c r="E31"/>
  <c r="C31"/>
  <c r="K30"/>
  <c r="I30"/>
  <c r="G30"/>
  <c r="E30"/>
  <c r="C30"/>
  <c r="J32"/>
  <c r="H32"/>
  <c r="F32"/>
  <c r="D32"/>
  <c r="B32"/>
  <c r="J31"/>
  <c r="H31"/>
  <c r="F31"/>
  <c r="D31"/>
  <c r="B31"/>
  <c r="J30"/>
  <c r="H30"/>
  <c r="F30"/>
  <c r="D30"/>
  <c r="B30"/>
  <c r="J32" i="140"/>
  <c r="H32"/>
  <c r="F32"/>
  <c r="D32"/>
  <c r="B32"/>
  <c r="J31"/>
  <c r="H31"/>
  <c r="F31"/>
  <c r="D31"/>
  <c r="B31"/>
  <c r="J30"/>
  <c r="H30"/>
  <c r="F30"/>
  <c r="D30"/>
  <c r="B30"/>
  <c r="K32"/>
  <c r="I32"/>
  <c r="G32"/>
  <c r="E32"/>
  <c r="C32"/>
  <c r="K31"/>
  <c r="I31"/>
  <c r="G31"/>
  <c r="E31"/>
  <c r="C31"/>
  <c r="K30"/>
  <c r="I30"/>
  <c r="G30"/>
  <c r="E30"/>
  <c r="C30"/>
  <c r="K32" i="141"/>
  <c r="I32"/>
  <c r="G32"/>
  <c r="E32"/>
  <c r="C32"/>
  <c r="K31"/>
  <c r="I31"/>
  <c r="G31"/>
  <c r="E31"/>
  <c r="C31"/>
  <c r="K30"/>
  <c r="I30"/>
  <c r="G30"/>
  <c r="E30"/>
  <c r="C30"/>
  <c r="J32"/>
  <c r="H32"/>
  <c r="F32"/>
  <c r="D32"/>
  <c r="B32"/>
  <c r="J31"/>
  <c r="H31"/>
  <c r="F31"/>
  <c r="D31"/>
  <c r="B31"/>
  <c r="J30"/>
  <c r="H30"/>
  <c r="F30"/>
  <c r="D30"/>
  <c r="B30"/>
  <c r="J32" i="142"/>
  <c r="H32"/>
  <c r="F32"/>
  <c r="D32"/>
  <c r="B32"/>
  <c r="J31"/>
  <c r="H31"/>
  <c r="F31"/>
  <c r="D31"/>
  <c r="B31"/>
  <c r="J30"/>
  <c r="H30"/>
  <c r="F30"/>
  <c r="D30"/>
  <c r="B30"/>
  <c r="K32"/>
  <c r="I32"/>
  <c r="G32"/>
  <c r="E32"/>
  <c r="C32"/>
  <c r="K31"/>
  <c r="I31"/>
  <c r="G31"/>
  <c r="E31"/>
  <c r="C31"/>
  <c r="K30"/>
  <c r="I30"/>
  <c r="G30"/>
  <c r="E30"/>
  <c r="C30"/>
  <c r="J32" i="143"/>
  <c r="H32"/>
  <c r="F32"/>
  <c r="D32"/>
  <c r="B32"/>
  <c r="J31"/>
  <c r="H31"/>
  <c r="F31"/>
  <c r="D31"/>
  <c r="B31"/>
  <c r="J30"/>
  <c r="H30"/>
  <c r="F30"/>
  <c r="D30"/>
  <c r="B30"/>
  <c r="K32"/>
  <c r="I32"/>
  <c r="G32"/>
  <c r="E32"/>
  <c r="C32"/>
  <c r="K31"/>
  <c r="I31"/>
  <c r="G31"/>
  <c r="E31"/>
  <c r="C31"/>
  <c r="K30"/>
  <c r="I30"/>
  <c r="G30"/>
  <c r="E30"/>
  <c r="C30"/>
  <c r="E46" i="105"/>
  <c r="O47" i="104" s="1"/>
  <c r="E48" i="105"/>
  <c r="O49" i="104" s="1"/>
  <c r="A7" i="106"/>
  <c r="A5" i="108"/>
  <c r="A6" s="1"/>
  <c r="A7" s="1"/>
  <c r="A8" s="1"/>
  <c r="A9" s="1"/>
  <c r="A10" s="1"/>
  <c r="A11" s="1"/>
  <c r="A12" s="1"/>
  <c r="A13" s="1"/>
  <c r="A14" s="1"/>
  <c r="A15" s="1"/>
  <c r="A16" s="1"/>
  <c r="A17" s="1"/>
  <c r="A18" s="1"/>
  <c r="A19" s="1"/>
  <c r="A20" s="1"/>
  <c r="A21" s="1"/>
  <c r="A22" s="1"/>
  <c r="A23" s="1"/>
  <c r="A24" s="1"/>
  <c r="A25" s="1"/>
  <c r="A26" s="1"/>
  <c r="A5" i="109"/>
  <c r="B29" i="121"/>
  <c r="C33" i="124"/>
  <c r="C34"/>
  <c r="E34"/>
  <c r="G34"/>
  <c r="I34"/>
  <c r="K34"/>
  <c r="C33" i="125"/>
  <c r="C34"/>
  <c r="E34"/>
  <c r="G34"/>
  <c r="I34"/>
  <c r="K34"/>
  <c r="C33" i="126"/>
  <c r="C34"/>
  <c r="E34"/>
  <c r="G34"/>
  <c r="I34"/>
  <c r="K34"/>
  <c r="C33" i="127"/>
  <c r="C34"/>
  <c r="E34"/>
  <c r="G34"/>
  <c r="I34"/>
  <c r="K34"/>
  <c r="C33" i="128"/>
  <c r="C34"/>
  <c r="E34"/>
  <c r="G34"/>
  <c r="I34"/>
  <c r="K34"/>
  <c r="C33" i="129"/>
  <c r="C34"/>
  <c r="E34"/>
  <c r="G34"/>
  <c r="I34"/>
  <c r="K34"/>
  <c r="C33" i="130"/>
  <c r="C34"/>
  <c r="E34"/>
  <c r="G34"/>
  <c r="I34"/>
  <c r="K34"/>
  <c r="C20" i="161"/>
  <c r="F20"/>
  <c r="H20"/>
  <c r="J20"/>
  <c r="C20" i="162"/>
  <c r="C18"/>
  <c r="F20"/>
  <c r="F18"/>
  <c r="H20"/>
  <c r="H18"/>
  <c r="J20"/>
  <c r="J18"/>
  <c r="C20" i="163"/>
  <c r="C18"/>
  <c r="F20"/>
  <c r="F18"/>
  <c r="H20"/>
  <c r="H18"/>
  <c r="J20"/>
  <c r="J18"/>
  <c r="B32" i="132"/>
  <c r="D32"/>
  <c r="B33"/>
  <c r="D33"/>
  <c r="B34"/>
  <c r="D34"/>
  <c r="F34"/>
  <c r="H34"/>
  <c r="J34"/>
  <c r="B32" i="133"/>
  <c r="D32"/>
  <c r="B33"/>
  <c r="D33"/>
  <c r="B34"/>
  <c r="D34"/>
  <c r="F34"/>
  <c r="H34"/>
  <c r="J34"/>
  <c r="B20" i="161"/>
  <c r="B18"/>
  <c r="E20"/>
  <c r="E18"/>
  <c r="G20"/>
  <c r="G18"/>
  <c r="I20"/>
  <c r="I18"/>
  <c r="K20"/>
  <c r="K18"/>
  <c r="B20" i="162"/>
  <c r="B18"/>
  <c r="E20"/>
  <c r="E18"/>
  <c r="G20"/>
  <c r="G18"/>
  <c r="I20"/>
  <c r="I18"/>
  <c r="K20"/>
  <c r="K18"/>
  <c r="B20" i="163"/>
  <c r="B18"/>
  <c r="E20"/>
  <c r="E18"/>
  <c r="G20"/>
  <c r="G18"/>
  <c r="I20"/>
  <c r="I18"/>
  <c r="K20"/>
  <c r="K18"/>
  <c r="D20" i="154"/>
  <c r="D18"/>
  <c r="D20" i="155"/>
  <c r="D18"/>
  <c r="D20" i="156"/>
  <c r="D18"/>
  <c r="D20" i="157"/>
  <c r="D18"/>
  <c r="C16" i="132"/>
  <c r="C15" s="1"/>
  <c r="C14" s="1"/>
  <c r="C13" s="1"/>
  <c r="C12" s="1"/>
  <c r="C11" s="1"/>
  <c r="C10" s="1"/>
  <c r="C9" s="1"/>
  <c r="C8" s="1"/>
  <c r="C7" s="1"/>
  <c r="C6" s="1"/>
  <c r="C5" s="1"/>
  <c r="C4" s="1"/>
  <c r="C33" s="1"/>
  <c r="F16"/>
  <c r="F15" s="1"/>
  <c r="F14" s="1"/>
  <c r="F13" s="1"/>
  <c r="F12" s="1"/>
  <c r="F11" s="1"/>
  <c r="F10" s="1"/>
  <c r="F9" s="1"/>
  <c r="F8" s="1"/>
  <c r="F7" s="1"/>
  <c r="F6" s="1"/>
  <c r="F5" s="1"/>
  <c r="F4" s="1"/>
  <c r="F32" s="1"/>
  <c r="H16"/>
  <c r="H15" s="1"/>
  <c r="H14" s="1"/>
  <c r="H13" s="1"/>
  <c r="H12" s="1"/>
  <c r="H11" s="1"/>
  <c r="H10" s="1"/>
  <c r="H9" s="1"/>
  <c r="H8" s="1"/>
  <c r="H7" s="1"/>
  <c r="H6" s="1"/>
  <c r="H5" s="1"/>
  <c r="H4" s="1"/>
  <c r="H33" s="1"/>
  <c r="J16"/>
  <c r="J15" s="1"/>
  <c r="J14" s="1"/>
  <c r="J13" s="1"/>
  <c r="J12" s="1"/>
  <c r="J11" s="1"/>
  <c r="J10" s="1"/>
  <c r="J9" s="1"/>
  <c r="J8" s="1"/>
  <c r="J7" s="1"/>
  <c r="J6" s="1"/>
  <c r="J5" s="1"/>
  <c r="J4" s="1"/>
  <c r="J32" s="1"/>
  <c r="C19" i="162"/>
  <c r="F19"/>
  <c r="H19"/>
  <c r="J19"/>
  <c r="C32" i="132"/>
  <c r="E32"/>
  <c r="G32"/>
  <c r="I32"/>
  <c r="K32"/>
  <c r="E33"/>
  <c r="G33"/>
  <c r="I33"/>
  <c r="K33"/>
  <c r="C34"/>
  <c r="E34"/>
  <c r="G34"/>
  <c r="I34"/>
  <c r="C16" i="133"/>
  <c r="C15" s="1"/>
  <c r="C14" s="1"/>
  <c r="C13" s="1"/>
  <c r="C12" s="1"/>
  <c r="C11" s="1"/>
  <c r="C10" s="1"/>
  <c r="C9" s="1"/>
  <c r="C8" s="1"/>
  <c r="C7" s="1"/>
  <c r="C6" s="1"/>
  <c r="C5" s="1"/>
  <c r="C4" s="1"/>
  <c r="C33" s="1"/>
  <c r="F16"/>
  <c r="F15" s="1"/>
  <c r="F14" s="1"/>
  <c r="F13" s="1"/>
  <c r="F12" s="1"/>
  <c r="F11" s="1"/>
  <c r="F10" s="1"/>
  <c r="F9" s="1"/>
  <c r="F8" s="1"/>
  <c r="F7" s="1"/>
  <c r="F6" s="1"/>
  <c r="F5" s="1"/>
  <c r="F4" s="1"/>
  <c r="F33" s="1"/>
  <c r="H16"/>
  <c r="H15" s="1"/>
  <c r="H14" s="1"/>
  <c r="H13" s="1"/>
  <c r="H12" s="1"/>
  <c r="H11" s="1"/>
  <c r="H10" s="1"/>
  <c r="H9" s="1"/>
  <c r="H8" s="1"/>
  <c r="H7" s="1"/>
  <c r="H6" s="1"/>
  <c r="H5" s="1"/>
  <c r="H4" s="1"/>
  <c r="H32" s="1"/>
  <c r="J16"/>
  <c r="J15" s="1"/>
  <c r="J14" s="1"/>
  <c r="J13" s="1"/>
  <c r="J12" s="1"/>
  <c r="J11" s="1"/>
  <c r="J10" s="1"/>
  <c r="J9" s="1"/>
  <c r="J8" s="1"/>
  <c r="J7" s="1"/>
  <c r="J6" s="1"/>
  <c r="J5" s="1"/>
  <c r="J4" s="1"/>
  <c r="J33" s="1"/>
  <c r="C19" i="163"/>
  <c r="F19"/>
  <c r="H19"/>
  <c r="J19"/>
  <c r="C32" i="133"/>
  <c r="E32"/>
  <c r="G32"/>
  <c r="I32"/>
  <c r="K32"/>
  <c r="E33"/>
  <c r="G33"/>
  <c r="I33"/>
  <c r="K33"/>
  <c r="C34"/>
  <c r="E34"/>
  <c r="G34"/>
  <c r="I34"/>
  <c r="D19" i="154"/>
  <c r="D19" i="155"/>
  <c r="D19" i="156"/>
  <c r="D19" i="157"/>
  <c r="D19" i="158"/>
  <c r="C18" i="144"/>
  <c r="E18"/>
  <c r="G18"/>
  <c r="I18"/>
  <c r="K18"/>
  <c r="C18" i="145"/>
  <c r="E18"/>
  <c r="G18"/>
  <c r="I18"/>
  <c r="K18"/>
  <c r="C18" i="146"/>
  <c r="E18"/>
  <c r="G18"/>
  <c r="I18"/>
  <c r="K18"/>
  <c r="C18" i="147"/>
  <c r="E18"/>
  <c r="G18"/>
  <c r="I18"/>
  <c r="K18"/>
  <c r="C18" i="148"/>
  <c r="E18"/>
  <c r="G18"/>
  <c r="I18"/>
  <c r="K18"/>
  <c r="C18" i="149"/>
  <c r="E18"/>
  <c r="G18"/>
  <c r="I18"/>
  <c r="K18"/>
  <c r="C18" i="150"/>
  <c r="E18"/>
  <c r="G18"/>
  <c r="I18"/>
  <c r="K18"/>
  <c r="C18" i="151"/>
  <c r="E18"/>
  <c r="G18"/>
  <c r="I18"/>
  <c r="K18"/>
  <c r="C18" i="152"/>
  <c r="E18"/>
  <c r="G18"/>
  <c r="I18"/>
  <c r="K18"/>
  <c r="C18" i="153"/>
  <c r="E18"/>
  <c r="G18"/>
  <c r="I18"/>
  <c r="K18"/>
  <c r="D20" i="158"/>
  <c r="D18"/>
  <c r="D20" i="159"/>
  <c r="D18"/>
  <c r="D20" i="160"/>
  <c r="D18"/>
  <c r="D20" i="161"/>
  <c r="D18"/>
  <c r="D20" i="162"/>
  <c r="D18"/>
  <c r="D20" i="163"/>
  <c r="D18"/>
  <c r="B18" i="144"/>
  <c r="D18"/>
  <c r="F18"/>
  <c r="H18"/>
  <c r="J18"/>
  <c r="D19"/>
  <c r="D20"/>
  <c r="B18" i="145"/>
  <c r="D18"/>
  <c r="F18"/>
  <c r="H18"/>
  <c r="J18"/>
  <c r="D19"/>
  <c r="D20"/>
  <c r="B18" i="146"/>
  <c r="D18"/>
  <c r="F18"/>
  <c r="H18"/>
  <c r="J18"/>
  <c r="D19"/>
  <c r="D20"/>
  <c r="B18" i="147"/>
  <c r="D18"/>
  <c r="F18"/>
  <c r="H18"/>
  <c r="J18"/>
  <c r="D19"/>
  <c r="D20"/>
  <c r="B18" i="148"/>
  <c r="D18"/>
  <c r="F18"/>
  <c r="H18"/>
  <c r="J18"/>
  <c r="D19"/>
  <c r="D20"/>
  <c r="D19" i="159"/>
  <c r="B18" i="149"/>
  <c r="D18"/>
  <c r="F18"/>
  <c r="H18"/>
  <c r="J18"/>
  <c r="D19"/>
  <c r="D20"/>
  <c r="D19" i="160"/>
  <c r="B18" i="150"/>
  <c r="D18"/>
  <c r="F18"/>
  <c r="H18"/>
  <c r="J18"/>
  <c r="D19"/>
  <c r="D20"/>
  <c r="D19" i="161"/>
  <c r="B18" i="151"/>
  <c r="D18"/>
  <c r="F18"/>
  <c r="H18"/>
  <c r="J18"/>
  <c r="D19"/>
  <c r="D20"/>
  <c r="D19" i="162"/>
  <c r="B18" i="152"/>
  <c r="D18"/>
  <c r="F18"/>
  <c r="H18"/>
  <c r="J18"/>
  <c r="D19"/>
  <c r="D20"/>
  <c r="D19" i="163"/>
  <c r="B18" i="153"/>
  <c r="D18"/>
  <c r="F18"/>
  <c r="H18"/>
  <c r="J18"/>
  <c r="D19"/>
  <c r="D20"/>
  <c r="I114" i="65" l="1"/>
  <c r="C53" i="105"/>
  <c r="D58" i="73"/>
  <c r="H27" i="49"/>
  <c r="J19" i="160"/>
  <c r="F19"/>
  <c r="C19" i="154"/>
  <c r="D59" i="309"/>
  <c r="D55"/>
  <c r="D51"/>
  <c r="H47"/>
  <c r="J57"/>
  <c r="F57"/>
  <c r="B57"/>
  <c r="K48" i="305"/>
  <c r="C53" i="309"/>
  <c r="L111" i="53"/>
  <c r="V68" s="1"/>
  <c r="L122"/>
  <c r="E111"/>
  <c r="S68" s="1"/>
  <c r="E122"/>
  <c r="M111"/>
  <c r="U68" s="1"/>
  <c r="M122"/>
  <c r="M159"/>
  <c r="G111"/>
  <c r="R68" s="1"/>
  <c r="G122"/>
  <c r="L87"/>
  <c r="L120"/>
  <c r="H87"/>
  <c r="H120"/>
  <c r="M87"/>
  <c r="M120"/>
  <c r="G87"/>
  <c r="G120"/>
  <c r="F87"/>
  <c r="F120"/>
  <c r="F106"/>
  <c r="F121"/>
  <c r="J106"/>
  <c r="J121"/>
  <c r="M106"/>
  <c r="M121"/>
  <c r="M158"/>
  <c r="L106"/>
  <c r="L121"/>
  <c r="J67"/>
  <c r="Y67" s="1"/>
  <c r="J119"/>
  <c r="M67"/>
  <c r="U67" s="1"/>
  <c r="M119"/>
  <c r="L67"/>
  <c r="V67" s="1"/>
  <c r="L119"/>
  <c r="H111"/>
  <c r="X68" s="1"/>
  <c r="H122"/>
  <c r="I111"/>
  <c r="W68" s="1"/>
  <c r="I122"/>
  <c r="J111"/>
  <c r="Y68" s="1"/>
  <c r="J122"/>
  <c r="K111"/>
  <c r="Q68" s="1"/>
  <c r="K122"/>
  <c r="I87"/>
  <c r="I120"/>
  <c r="E87"/>
  <c r="E120"/>
  <c r="J87"/>
  <c r="J120"/>
  <c r="K87"/>
  <c r="K120"/>
  <c r="G106"/>
  <c r="G121"/>
  <c r="K106"/>
  <c r="K121"/>
  <c r="I106"/>
  <c r="I121"/>
  <c r="H106"/>
  <c r="H121"/>
  <c r="E106"/>
  <c r="E121"/>
  <c r="E67"/>
  <c r="S67" s="1"/>
  <c r="I67"/>
  <c r="W67" s="1"/>
  <c r="I119"/>
  <c r="H67"/>
  <c r="X67" s="1"/>
  <c r="H119"/>
  <c r="G67"/>
  <c r="R67" s="1"/>
  <c r="G119"/>
  <c r="F67"/>
  <c r="T67" s="1"/>
  <c r="F119"/>
  <c r="F57" i="306"/>
  <c r="L51" i="307"/>
  <c r="J34" i="264"/>
  <c r="H4" i="311"/>
  <c r="H5" s="1"/>
  <c r="F53" i="306"/>
  <c r="F55" i="307"/>
  <c r="D55" i="305"/>
  <c r="K4" i="125"/>
  <c r="K33" s="1"/>
  <c r="L5" i="363"/>
  <c r="L51"/>
  <c r="L49"/>
  <c r="L47"/>
  <c r="L45"/>
  <c r="L40"/>
  <c r="L38"/>
  <c r="L36"/>
  <c r="L34"/>
  <c r="B53" i="105"/>
  <c r="K32" i="129"/>
  <c r="V37" i="363"/>
  <c r="AF36"/>
  <c r="K36" i="364" s="1"/>
  <c r="A36"/>
  <c r="F33" i="264"/>
  <c r="F37"/>
  <c r="K33"/>
  <c r="J33"/>
  <c r="I33"/>
  <c r="I37"/>
  <c r="H33"/>
  <c r="H34"/>
  <c r="E33"/>
  <c r="E34"/>
  <c r="G33"/>
  <c r="G35"/>
  <c r="G118" i="65"/>
  <c r="I116"/>
  <c r="M30" i="264"/>
  <c r="G10" i="107"/>
  <c r="H10" i="103"/>
  <c r="B4"/>
  <c r="H4"/>
  <c r="H5" s="1"/>
  <c r="R6" i="104"/>
  <c r="H4" i="107"/>
  <c r="H5" s="1"/>
  <c r="B4"/>
  <c r="H10"/>
  <c r="G10" i="103"/>
  <c r="H11" i="311"/>
  <c r="H10"/>
  <c r="G4"/>
  <c r="G11"/>
  <c r="G10"/>
  <c r="J18" i="161"/>
  <c r="H18"/>
  <c r="F18"/>
  <c r="C18"/>
  <c r="D36" i="264"/>
  <c r="B35"/>
  <c r="F29" i="49"/>
  <c r="F25"/>
  <c r="H22"/>
  <c r="E117" i="104"/>
  <c r="E115"/>
  <c r="G32" i="125"/>
  <c r="C55" i="27"/>
  <c r="H61" i="43"/>
  <c r="P41" i="35"/>
  <c r="R40"/>
  <c r="K61" i="43"/>
  <c r="D39" i="34"/>
  <c r="K40" i="29"/>
  <c r="I34" i="264"/>
  <c r="B59" i="306"/>
  <c r="J55"/>
  <c r="B51"/>
  <c r="F47"/>
  <c r="D53" i="307"/>
  <c r="H49"/>
  <c r="H53" i="305"/>
  <c r="H49"/>
  <c r="H47"/>
  <c r="H58" i="309"/>
  <c r="H56"/>
  <c r="H54"/>
  <c r="H52"/>
  <c r="H50"/>
  <c r="H48"/>
  <c r="C49" i="307"/>
  <c r="E116" i="104"/>
  <c r="H118" i="65"/>
  <c r="H116"/>
  <c r="I32" i="127"/>
  <c r="G32" i="91"/>
  <c r="E58" i="105"/>
  <c r="E34" i="91"/>
  <c r="J27"/>
  <c r="J35" i="264"/>
  <c r="C30" i="121"/>
  <c r="S13" i="27"/>
  <c r="D59" i="74"/>
  <c r="I102" i="65"/>
  <c r="G94"/>
  <c r="B36" i="264"/>
  <c r="F61" i="101"/>
  <c r="D60"/>
  <c r="B59"/>
  <c r="F57"/>
  <c r="D56"/>
  <c r="B55"/>
  <c r="F53"/>
  <c r="D35" i="91"/>
  <c r="F33"/>
  <c r="D31"/>
  <c r="B27"/>
  <c r="D25"/>
  <c r="C61" i="101"/>
  <c r="C58"/>
  <c r="E55"/>
  <c r="C53"/>
  <c r="B58" i="73"/>
  <c r="B61" i="43"/>
  <c r="H62"/>
  <c r="B37" i="40"/>
  <c r="B37" i="59" s="1"/>
  <c r="D55" i="74"/>
  <c r="D55" i="73"/>
  <c r="I59"/>
  <c r="D59"/>
  <c r="L59"/>
  <c r="C59"/>
  <c r="C55"/>
  <c r="I122" i="65"/>
  <c r="G122"/>
  <c r="G114"/>
  <c r="J38" i="264"/>
  <c r="G36"/>
  <c r="B54" i="265"/>
  <c r="G37" i="264"/>
  <c r="J58" i="306"/>
  <c r="D56"/>
  <c r="J50"/>
  <c r="H48"/>
  <c r="D56" i="307"/>
  <c r="L54"/>
  <c r="D52"/>
  <c r="L50"/>
  <c r="J56" i="305"/>
  <c r="F54"/>
  <c r="H52"/>
  <c r="E58" i="306"/>
  <c r="K48" i="307"/>
  <c r="G56" i="305"/>
  <c r="M55" i="309"/>
  <c r="M51"/>
  <c r="D114" s="1"/>
  <c r="G47"/>
  <c r="I111" i="65"/>
  <c r="G111"/>
  <c r="E44" i="264"/>
  <c r="E47" s="1"/>
  <c r="J44"/>
  <c r="B9" i="265"/>
  <c r="D35" i="264"/>
  <c r="B19" i="162"/>
  <c r="I34" i="91"/>
  <c r="J33"/>
  <c r="B33"/>
  <c r="C32"/>
  <c r="E28"/>
  <c r="F27"/>
  <c r="G26"/>
  <c r="H25"/>
  <c r="E24"/>
  <c r="G38" i="264"/>
  <c r="B52" i="265"/>
  <c r="C38" i="264"/>
  <c r="C35"/>
  <c r="J59" i="306"/>
  <c r="B55"/>
  <c r="J51"/>
  <c r="H59" i="305"/>
  <c r="L55"/>
  <c r="D51"/>
  <c r="I51" i="306"/>
  <c r="G59" i="307"/>
  <c r="G51"/>
  <c r="K56" i="309"/>
  <c r="G54"/>
  <c r="C52"/>
  <c r="B29" i="108"/>
  <c r="B35" i="24"/>
  <c r="D40" i="29"/>
  <c r="H35" i="24"/>
  <c r="I93" s="1"/>
  <c r="O24" i="27"/>
  <c r="O22"/>
  <c r="O20"/>
  <c r="O18"/>
  <c r="D28" i="49"/>
  <c r="H24"/>
  <c r="D20"/>
  <c r="Q19" i="27"/>
  <c r="B24" i="49"/>
  <c r="L24" s="1"/>
  <c r="I59" i="306"/>
  <c r="K57"/>
  <c r="M55"/>
  <c r="E53"/>
  <c r="K49"/>
  <c r="I47"/>
  <c r="K57" i="307"/>
  <c r="K66" s="1"/>
  <c r="C53"/>
  <c r="K49"/>
  <c r="C59" i="305"/>
  <c r="K48" i="309"/>
  <c r="C47"/>
  <c r="M59" i="305"/>
  <c r="M68" s="1"/>
  <c r="I59"/>
  <c r="C122" s="1"/>
  <c r="E59"/>
  <c r="E68" s="1"/>
  <c r="H114" i="65"/>
  <c r="H109"/>
  <c r="H107"/>
  <c r="H105"/>
  <c r="H103"/>
  <c r="H102"/>
  <c r="L57" i="73"/>
  <c r="B38" i="58"/>
  <c r="B38" i="59"/>
  <c r="K46" i="47"/>
  <c r="G46"/>
  <c r="I45"/>
  <c r="E45"/>
  <c r="H46"/>
  <c r="J45"/>
  <c r="F45"/>
  <c r="I46"/>
  <c r="E46"/>
  <c r="G45"/>
  <c r="K45"/>
  <c r="J46"/>
  <c r="F46"/>
  <c r="H45"/>
  <c r="B53" i="101"/>
  <c r="S17" i="27"/>
  <c r="S9"/>
  <c r="D29" i="49"/>
  <c r="D27"/>
  <c r="B26"/>
  <c r="L26" s="1"/>
  <c r="H25"/>
  <c r="H23"/>
  <c r="B22"/>
  <c r="H21"/>
  <c r="C61" i="105"/>
  <c r="G55"/>
  <c r="M57" i="305"/>
  <c r="D120" s="1"/>
  <c r="G57"/>
  <c r="G67" s="1"/>
  <c r="E57"/>
  <c r="B120" s="1"/>
  <c r="M49"/>
  <c r="D112" s="1"/>
  <c r="I49"/>
  <c r="E49"/>
  <c r="B112" s="1"/>
  <c r="I47"/>
  <c r="C110" s="1"/>
  <c r="B61" i="265"/>
  <c r="M29" i="264"/>
  <c r="M34" s="1"/>
  <c r="E38"/>
  <c r="B38" i="265"/>
  <c r="E37" i="264"/>
  <c r="B58" i="306"/>
  <c r="L56"/>
  <c r="H54"/>
  <c r="F52"/>
  <c r="B50"/>
  <c r="L48"/>
  <c r="D48"/>
  <c r="H58" i="307"/>
  <c r="D50"/>
  <c r="H48"/>
  <c r="F58" i="305"/>
  <c r="B56"/>
  <c r="J47"/>
  <c r="D47"/>
  <c r="J56" i="307"/>
  <c r="F56"/>
  <c r="B56"/>
  <c r="J54"/>
  <c r="F54"/>
  <c r="B54"/>
  <c r="J49" i="309"/>
  <c r="B49"/>
  <c r="F47"/>
  <c r="M54" i="306"/>
  <c r="E52"/>
  <c r="M50"/>
  <c r="I48"/>
  <c r="G58" i="307"/>
  <c r="M54"/>
  <c r="I52"/>
  <c r="G50"/>
  <c r="C47"/>
  <c r="K58" i="305"/>
  <c r="C54"/>
  <c r="C47"/>
  <c r="K57" i="309"/>
  <c r="K53"/>
  <c r="I121" i="65"/>
  <c r="G121"/>
  <c r="J36" i="264"/>
  <c r="B38"/>
  <c r="B78" i="265"/>
  <c r="D37" i="264"/>
  <c r="J37"/>
  <c r="B37"/>
  <c r="H94" i="65"/>
  <c r="H93"/>
  <c r="H91"/>
  <c r="H89"/>
  <c r="H87"/>
  <c r="H85"/>
  <c r="H83"/>
  <c r="H81"/>
  <c r="H79"/>
  <c r="H77"/>
  <c r="H75"/>
  <c r="I94"/>
  <c r="G102"/>
  <c r="M31" i="264"/>
  <c r="C36"/>
  <c r="M25" i="27"/>
  <c r="M21"/>
  <c r="H59" i="74"/>
  <c r="C19" i="208"/>
  <c r="C20"/>
  <c r="C19" i="205"/>
  <c r="C20"/>
  <c r="G32" i="128"/>
  <c r="E32" i="127"/>
  <c r="G32" i="124"/>
  <c r="B10" i="103"/>
  <c r="D61" i="101"/>
  <c r="F60"/>
  <c r="B60"/>
  <c r="D59"/>
  <c r="F58"/>
  <c r="B58"/>
  <c r="D57"/>
  <c r="F56"/>
  <c r="B56"/>
  <c r="D55"/>
  <c r="F54"/>
  <c r="B54"/>
  <c r="D53"/>
  <c r="H33" i="89"/>
  <c r="C10" i="103"/>
  <c r="E60" i="101"/>
  <c r="C59"/>
  <c r="E57"/>
  <c r="C56"/>
  <c r="C55"/>
  <c r="C54"/>
  <c r="G53"/>
  <c r="C29" i="121"/>
  <c r="J68" i="98"/>
  <c r="H57" i="74"/>
  <c r="D38" i="58"/>
  <c r="K41" i="29"/>
  <c r="I43"/>
  <c r="E43"/>
  <c r="I39"/>
  <c r="E39"/>
  <c r="G38" i="28"/>
  <c r="K37"/>
  <c r="J29" i="49"/>
  <c r="B29"/>
  <c r="L29" s="1"/>
  <c r="J25"/>
  <c r="F23"/>
  <c r="J21"/>
  <c r="H20"/>
  <c r="D38" i="59"/>
  <c r="D37" i="40"/>
  <c r="T45" i="305" s="1"/>
  <c r="H43" i="29"/>
  <c r="H39"/>
  <c r="T41" i="35"/>
  <c r="N40"/>
  <c r="O40"/>
  <c r="C55" i="74"/>
  <c r="L59"/>
  <c r="C59"/>
  <c r="I59"/>
  <c r="C61" i="43"/>
  <c r="I123" i="65"/>
  <c r="G123"/>
  <c r="I119"/>
  <c r="G119"/>
  <c r="I117"/>
  <c r="G117"/>
  <c r="G112"/>
  <c r="I110"/>
  <c r="F58" i="306"/>
  <c r="H56"/>
  <c r="L54"/>
  <c r="D54"/>
  <c r="J52"/>
  <c r="B52"/>
  <c r="F50"/>
  <c r="F66" s="1"/>
  <c r="L47"/>
  <c r="B47"/>
  <c r="D54" i="307"/>
  <c r="L52"/>
  <c r="H50"/>
  <c r="L47"/>
  <c r="J58" i="305"/>
  <c r="B58"/>
  <c r="F56"/>
  <c r="J54"/>
  <c r="B54"/>
  <c r="L52"/>
  <c r="D52"/>
  <c r="B48"/>
  <c r="L59" i="309"/>
  <c r="D57"/>
  <c r="D53"/>
  <c r="D49"/>
  <c r="B47" i="307"/>
  <c r="J53" i="309"/>
  <c r="F53"/>
  <c r="B53"/>
  <c r="G56" i="306"/>
  <c r="G54"/>
  <c r="I52"/>
  <c r="K47"/>
  <c r="C58" i="307"/>
  <c r="I54"/>
  <c r="K54" i="305"/>
  <c r="M49" i="309"/>
  <c r="D112" s="1"/>
  <c r="E49"/>
  <c r="I74" i="65"/>
  <c r="I75"/>
  <c r="I77"/>
  <c r="I79"/>
  <c r="I81"/>
  <c r="I83"/>
  <c r="I85"/>
  <c r="I87"/>
  <c r="I89"/>
  <c r="I91"/>
  <c r="I93"/>
  <c r="I95"/>
  <c r="I97"/>
  <c r="I99"/>
  <c r="I101"/>
  <c r="I103"/>
  <c r="I105"/>
  <c r="I107"/>
  <c r="I109"/>
  <c r="G74"/>
  <c r="G75"/>
  <c r="G77"/>
  <c r="G79"/>
  <c r="G81"/>
  <c r="G83"/>
  <c r="G85"/>
  <c r="G87"/>
  <c r="G89"/>
  <c r="G91"/>
  <c r="G93"/>
  <c r="G95"/>
  <c r="G97"/>
  <c r="G99"/>
  <c r="G101"/>
  <c r="G103"/>
  <c r="G105"/>
  <c r="G107"/>
  <c r="G109"/>
  <c r="M59" i="309"/>
  <c r="D122" s="1"/>
  <c r="J59"/>
  <c r="E59"/>
  <c r="B122" s="1"/>
  <c r="B59"/>
  <c r="K58" i="306"/>
  <c r="M58" i="305"/>
  <c r="M58" i="307"/>
  <c r="M58" i="306"/>
  <c r="J58" i="307"/>
  <c r="L58" i="305"/>
  <c r="L58" i="307"/>
  <c r="L58" i="306"/>
  <c r="C58"/>
  <c r="E58" i="305"/>
  <c r="B121" s="1"/>
  <c r="E58" i="307"/>
  <c r="B58"/>
  <c r="D58" i="305"/>
  <c r="D58" i="307"/>
  <c r="D58" i="306"/>
  <c r="K56"/>
  <c r="M56" i="305"/>
  <c r="D119" s="1"/>
  <c r="K56"/>
  <c r="M56" i="307"/>
  <c r="L56" i="305"/>
  <c r="J56" i="306"/>
  <c r="C56"/>
  <c r="E56" i="305"/>
  <c r="B119" s="1"/>
  <c r="C56"/>
  <c r="E56" i="307"/>
  <c r="E56" i="306"/>
  <c r="D56" i="305"/>
  <c r="B56" i="306"/>
  <c r="K55" i="309"/>
  <c r="J55"/>
  <c r="C55"/>
  <c r="B55"/>
  <c r="K54" i="306"/>
  <c r="K54" i="307"/>
  <c r="L54" i="305"/>
  <c r="J54" i="306"/>
  <c r="C54"/>
  <c r="C54" i="307"/>
  <c r="E54" i="306"/>
  <c r="D54" i="305"/>
  <c r="B54" i="306"/>
  <c r="K52"/>
  <c r="M52" i="305"/>
  <c r="D115" s="1"/>
  <c r="K52"/>
  <c r="K52" i="307"/>
  <c r="M52" i="306"/>
  <c r="J52" i="307"/>
  <c r="J52" i="305"/>
  <c r="L52" i="306"/>
  <c r="C52"/>
  <c r="E52" i="305"/>
  <c r="B115" s="1"/>
  <c r="C52"/>
  <c r="C52" i="307"/>
  <c r="B52"/>
  <c r="B52" i="305"/>
  <c r="D52" i="306"/>
  <c r="K51" i="309"/>
  <c r="J51"/>
  <c r="C51"/>
  <c r="B51"/>
  <c r="K50" i="306"/>
  <c r="K50" i="305"/>
  <c r="K67" s="1"/>
  <c r="M50" i="307"/>
  <c r="J50" i="305"/>
  <c r="L50"/>
  <c r="J50" i="307"/>
  <c r="L50" i="306"/>
  <c r="C50"/>
  <c r="C50" i="305"/>
  <c r="E50" i="307"/>
  <c r="E50" i="306"/>
  <c r="B50" i="305"/>
  <c r="D50"/>
  <c r="B50" i="307"/>
  <c r="D50" i="306"/>
  <c r="K48"/>
  <c r="M48" i="305"/>
  <c r="D111" s="1"/>
  <c r="M48" i="307"/>
  <c r="M48" i="306"/>
  <c r="J48" i="307"/>
  <c r="L48" i="305"/>
  <c r="L48" i="307"/>
  <c r="J48" i="306"/>
  <c r="C48"/>
  <c r="E48" i="305"/>
  <c r="B111" s="1"/>
  <c r="E48" i="307"/>
  <c r="B48"/>
  <c r="D48" i="305"/>
  <c r="D48" i="307"/>
  <c r="B48" i="306"/>
  <c r="M47" i="305"/>
  <c r="D110" s="1"/>
  <c r="K47"/>
  <c r="M47" i="307"/>
  <c r="M47" i="306"/>
  <c r="J47" i="307"/>
  <c r="L47" i="305"/>
  <c r="J47" i="306"/>
  <c r="E47" i="305"/>
  <c r="B110" s="1"/>
  <c r="E47" i="307"/>
  <c r="C47" i="306"/>
  <c r="B47" i="305"/>
  <c r="D47" i="307"/>
  <c r="D47" i="306"/>
  <c r="I59" i="309"/>
  <c r="I68" s="1"/>
  <c r="F59"/>
  <c r="H59"/>
  <c r="H68" s="1"/>
  <c r="I58" i="305"/>
  <c r="C121" s="1"/>
  <c r="G58"/>
  <c r="I58" i="307"/>
  <c r="G58" i="306"/>
  <c r="F58" i="307"/>
  <c r="H58" i="305"/>
  <c r="H58" i="306"/>
  <c r="I57" i="309"/>
  <c r="I67" s="1"/>
  <c r="H57"/>
  <c r="I56" i="305"/>
  <c r="C119" s="1"/>
  <c r="I56" i="307"/>
  <c r="I56" i="306"/>
  <c r="H56" i="305"/>
  <c r="H56" i="307"/>
  <c r="F56" i="306"/>
  <c r="G55" i="309"/>
  <c r="F55"/>
  <c r="H55"/>
  <c r="G54" i="305"/>
  <c r="G54" i="307"/>
  <c r="I54" i="306"/>
  <c r="H54" i="305"/>
  <c r="H54" i="307"/>
  <c r="F54" i="306"/>
  <c r="I53" i="309"/>
  <c r="C116" s="1"/>
  <c r="H53"/>
  <c r="I52" i="305"/>
  <c r="C115" s="1"/>
  <c r="G52" i="307"/>
  <c r="G52" i="306"/>
  <c r="F52" i="307"/>
  <c r="F52" i="305"/>
  <c r="H52" i="307"/>
  <c r="H52" i="306"/>
  <c r="G51" i="309"/>
  <c r="F51"/>
  <c r="H51"/>
  <c r="I50" i="305"/>
  <c r="C113" s="1"/>
  <c r="I50" i="307"/>
  <c r="I50" i="306"/>
  <c r="F50" i="305"/>
  <c r="H50"/>
  <c r="H68" s="1"/>
  <c r="F50" i="307"/>
  <c r="H50" i="306"/>
  <c r="G49" i="309"/>
  <c r="H49"/>
  <c r="I48" i="305"/>
  <c r="C111" s="1"/>
  <c r="G48"/>
  <c r="I48" i="307"/>
  <c r="G48" i="306"/>
  <c r="F48" i="307"/>
  <c r="H48" i="305"/>
  <c r="F48" i="306"/>
  <c r="B29" i="265"/>
  <c r="K37" s="1"/>
  <c r="I38" i="264"/>
  <c r="D38"/>
  <c r="D44"/>
  <c r="B77" i="265"/>
  <c r="B69"/>
  <c r="E36" i="264"/>
  <c r="E35"/>
  <c r="A6" i="109"/>
  <c r="G59" i="105"/>
  <c r="C57"/>
  <c r="E54"/>
  <c r="D27" i="89"/>
  <c r="B4" i="311"/>
  <c r="B5" s="1"/>
  <c r="J2" i="97"/>
  <c r="F59" i="306"/>
  <c r="F67" s="1"/>
  <c r="J57"/>
  <c r="J66" s="1"/>
  <c r="B57"/>
  <c r="F55"/>
  <c r="J53"/>
  <c r="B53"/>
  <c r="F51"/>
  <c r="J49"/>
  <c r="B49"/>
  <c r="H59" i="307"/>
  <c r="H67" s="1"/>
  <c r="H57"/>
  <c r="J55"/>
  <c r="B55"/>
  <c r="L53"/>
  <c r="D51"/>
  <c r="H47"/>
  <c r="L59" i="305"/>
  <c r="L68" s="1"/>
  <c r="D59"/>
  <c r="H55"/>
  <c r="L53"/>
  <c r="D53"/>
  <c r="H51"/>
  <c r="L49"/>
  <c r="D49"/>
  <c r="L47" i="309"/>
  <c r="D47"/>
  <c r="J59" i="307"/>
  <c r="F59"/>
  <c r="F67" s="1"/>
  <c r="B59"/>
  <c r="J57"/>
  <c r="J66" s="1"/>
  <c r="F57"/>
  <c r="B57"/>
  <c r="B66" s="1"/>
  <c r="J53"/>
  <c r="F53"/>
  <c r="B53"/>
  <c r="J51"/>
  <c r="F51"/>
  <c r="B51"/>
  <c r="J49"/>
  <c r="F49"/>
  <c r="B49"/>
  <c r="F47"/>
  <c r="M59" i="306"/>
  <c r="C59"/>
  <c r="C67" s="1"/>
  <c r="E57"/>
  <c r="E66" s="1"/>
  <c r="I55"/>
  <c r="K53"/>
  <c r="M51"/>
  <c r="C51"/>
  <c r="E49"/>
  <c r="K59" i="307"/>
  <c r="K67" s="1"/>
  <c r="C59"/>
  <c r="C67" s="1"/>
  <c r="G57"/>
  <c r="K55"/>
  <c r="C55"/>
  <c r="G53"/>
  <c r="K51"/>
  <c r="C51"/>
  <c r="G49"/>
  <c r="G47"/>
  <c r="K49" i="305"/>
  <c r="G58" i="309"/>
  <c r="C56"/>
  <c r="K52"/>
  <c r="G50"/>
  <c r="G68" s="1"/>
  <c r="C48"/>
  <c r="S15" i="27"/>
  <c r="S11"/>
  <c r="S7"/>
  <c r="G32" i="129"/>
  <c r="K32" i="127"/>
  <c r="G32"/>
  <c r="C10" i="107"/>
  <c r="G61" i="105"/>
  <c r="E60"/>
  <c r="C59"/>
  <c r="G57"/>
  <c r="E56"/>
  <c r="C55"/>
  <c r="G53"/>
  <c r="F31" i="89"/>
  <c r="F25"/>
  <c r="S16" i="27"/>
  <c r="S14"/>
  <c r="S12"/>
  <c r="S10"/>
  <c r="S8"/>
  <c r="S6"/>
  <c r="G32" i="130"/>
  <c r="I32" i="129"/>
  <c r="E32"/>
  <c r="G32" i="126"/>
  <c r="I32" i="125"/>
  <c r="E32"/>
  <c r="B35" i="91"/>
  <c r="G34"/>
  <c r="C34"/>
  <c r="H33"/>
  <c r="D33"/>
  <c r="I32"/>
  <c r="E32"/>
  <c r="F31"/>
  <c r="B31"/>
  <c r="C28"/>
  <c r="H27"/>
  <c r="D27"/>
  <c r="I26"/>
  <c r="E26"/>
  <c r="J25"/>
  <c r="F25"/>
  <c r="B25"/>
  <c r="C24"/>
  <c r="C57" i="73"/>
  <c r="H59"/>
  <c r="I57" i="74"/>
  <c r="C58"/>
  <c r="M22" i="27"/>
  <c r="T39" i="34"/>
  <c r="F35" i="264"/>
  <c r="C66" i="307"/>
  <c r="K32" i="130"/>
  <c r="K32" i="128"/>
  <c r="K32" i="126"/>
  <c r="K32" i="124"/>
  <c r="G34" i="89"/>
  <c r="I32"/>
  <c r="C28"/>
  <c r="E26"/>
  <c r="C24"/>
  <c r="P35" i="24"/>
  <c r="K93" s="1"/>
  <c r="L59" i="306"/>
  <c r="H59"/>
  <c r="D59"/>
  <c r="L57"/>
  <c r="H57"/>
  <c r="D57"/>
  <c r="L55"/>
  <c r="H55"/>
  <c r="D55"/>
  <c r="L53"/>
  <c r="H53"/>
  <c r="D53"/>
  <c r="L51"/>
  <c r="H51"/>
  <c r="D51"/>
  <c r="L49"/>
  <c r="H49"/>
  <c r="D49"/>
  <c r="H47"/>
  <c r="L59" i="307"/>
  <c r="D59"/>
  <c r="L57"/>
  <c r="D57"/>
  <c r="L55"/>
  <c r="H55"/>
  <c r="D55"/>
  <c r="H53"/>
  <c r="H51"/>
  <c r="L49"/>
  <c r="D49"/>
  <c r="J59" i="305"/>
  <c r="F59"/>
  <c r="B59"/>
  <c r="J55"/>
  <c r="F55"/>
  <c r="B55"/>
  <c r="J53"/>
  <c r="F53"/>
  <c r="B53"/>
  <c r="J51"/>
  <c r="F51"/>
  <c r="B51"/>
  <c r="J49"/>
  <c r="F49"/>
  <c r="B49"/>
  <c r="F47"/>
  <c r="L58" i="309"/>
  <c r="D58"/>
  <c r="L56"/>
  <c r="D56"/>
  <c r="L54"/>
  <c r="D54"/>
  <c r="L52"/>
  <c r="D52"/>
  <c r="L50"/>
  <c r="L67" s="1"/>
  <c r="D50"/>
  <c r="D68" s="1"/>
  <c r="L48"/>
  <c r="D48"/>
  <c r="L57" i="305"/>
  <c r="J57"/>
  <c r="H57"/>
  <c r="F57"/>
  <c r="D57"/>
  <c r="B57"/>
  <c r="J58" i="309"/>
  <c r="F58"/>
  <c r="B58"/>
  <c r="J56"/>
  <c r="F56"/>
  <c r="B56"/>
  <c r="J54"/>
  <c r="F54"/>
  <c r="B54"/>
  <c r="J52"/>
  <c r="F52"/>
  <c r="B52"/>
  <c r="J50"/>
  <c r="J67" s="1"/>
  <c r="F50"/>
  <c r="F67" s="1"/>
  <c r="B50"/>
  <c r="B67" s="1"/>
  <c r="J48"/>
  <c r="F48"/>
  <c r="B48"/>
  <c r="J47"/>
  <c r="B47"/>
  <c r="K59" i="306"/>
  <c r="E59"/>
  <c r="M57"/>
  <c r="I57"/>
  <c r="C57"/>
  <c r="K55"/>
  <c r="E55"/>
  <c r="M53"/>
  <c r="I53"/>
  <c r="C53"/>
  <c r="K51"/>
  <c r="E51"/>
  <c r="M49"/>
  <c r="I49"/>
  <c r="C49"/>
  <c r="M59" i="307"/>
  <c r="I59"/>
  <c r="M57"/>
  <c r="I57"/>
  <c r="E57"/>
  <c r="M55"/>
  <c r="I55"/>
  <c r="E55"/>
  <c r="M53"/>
  <c r="I53"/>
  <c r="E53"/>
  <c r="M51"/>
  <c r="I51"/>
  <c r="E51"/>
  <c r="I49"/>
  <c r="E49"/>
  <c r="I47"/>
  <c r="G55" i="305"/>
  <c r="G53"/>
  <c r="G51"/>
  <c r="K58" i="309"/>
  <c r="C58"/>
  <c r="G56"/>
  <c r="K54"/>
  <c r="C54"/>
  <c r="G52"/>
  <c r="K50"/>
  <c r="K68" s="1"/>
  <c r="C50"/>
  <c r="C67" s="1"/>
  <c r="G48"/>
  <c r="K47"/>
  <c r="E10" i="107"/>
  <c r="E61" i="105"/>
  <c r="G60"/>
  <c r="C60"/>
  <c r="E59"/>
  <c r="G58"/>
  <c r="C58"/>
  <c r="E57"/>
  <c r="G56"/>
  <c r="C56"/>
  <c r="E55"/>
  <c r="G54"/>
  <c r="C54"/>
  <c r="E53"/>
  <c r="S49" i="104"/>
  <c r="S46"/>
  <c r="Q45" s="1"/>
  <c r="S6"/>
  <c r="S48"/>
  <c r="S43"/>
  <c r="S34"/>
  <c r="S31"/>
  <c r="S29"/>
  <c r="S26"/>
  <c r="S23"/>
  <c r="S45"/>
  <c r="S39"/>
  <c r="S37"/>
  <c r="S19"/>
  <c r="S17"/>
  <c r="S14"/>
  <c r="S11"/>
  <c r="S9"/>
  <c r="P48"/>
  <c r="P49" s="1"/>
  <c r="P50" s="1"/>
  <c r="P51" s="1"/>
  <c r="S47"/>
  <c r="Q47" s="1"/>
  <c r="P43"/>
  <c r="P42" s="1"/>
  <c r="P41" s="1"/>
  <c r="P40" s="1"/>
  <c r="P39" s="1"/>
  <c r="P38" s="1"/>
  <c r="P37" s="1"/>
  <c r="P36" s="1"/>
  <c r="P35" s="1"/>
  <c r="P34" s="1"/>
  <c r="P33" s="1"/>
  <c r="S44"/>
  <c r="S40"/>
  <c r="S36"/>
  <c r="S32"/>
  <c r="S28"/>
  <c r="S24"/>
  <c r="S20"/>
  <c r="S16"/>
  <c r="S12"/>
  <c r="S8"/>
  <c r="S50"/>
  <c r="S42"/>
  <c r="S35"/>
  <c r="S33"/>
  <c r="S30"/>
  <c r="S27"/>
  <c r="S25"/>
  <c r="S22"/>
  <c r="S51"/>
  <c r="S41"/>
  <c r="S38"/>
  <c r="S21"/>
  <c r="S18"/>
  <c r="S15"/>
  <c r="S13"/>
  <c r="S10"/>
  <c r="S7"/>
  <c r="S44" i="100"/>
  <c r="R44"/>
  <c r="S40"/>
  <c r="R40"/>
  <c r="S36"/>
  <c r="R36"/>
  <c r="S32"/>
  <c r="R32"/>
  <c r="S28"/>
  <c r="R28"/>
  <c r="S24"/>
  <c r="R24"/>
  <c r="S20"/>
  <c r="R20"/>
  <c r="S16"/>
  <c r="R16"/>
  <c r="S12"/>
  <c r="R12"/>
  <c r="S8"/>
  <c r="R8"/>
  <c r="S49"/>
  <c r="R49"/>
  <c r="S45"/>
  <c r="R45"/>
  <c r="S37"/>
  <c r="R37"/>
  <c r="S29"/>
  <c r="R29"/>
  <c r="S21"/>
  <c r="R21"/>
  <c r="S13"/>
  <c r="R13"/>
  <c r="S7"/>
  <c r="R7"/>
  <c r="S50"/>
  <c r="R50"/>
  <c r="S48"/>
  <c r="R48"/>
  <c r="S46"/>
  <c r="Q45" s="1"/>
  <c r="Q44" s="1"/>
  <c r="R46"/>
  <c r="P45" s="1"/>
  <c r="P44" s="1"/>
  <c r="S42"/>
  <c r="R42"/>
  <c r="S38"/>
  <c r="R38"/>
  <c r="S34"/>
  <c r="R34"/>
  <c r="S30"/>
  <c r="R30"/>
  <c r="S26"/>
  <c r="R26"/>
  <c r="S22"/>
  <c r="R22"/>
  <c r="S18"/>
  <c r="R18"/>
  <c r="S14"/>
  <c r="R14"/>
  <c r="S10"/>
  <c r="R10"/>
  <c r="S51"/>
  <c r="R51"/>
  <c r="S47"/>
  <c r="Q47" s="1"/>
  <c r="Q48" s="1"/>
  <c r="Q49" s="1"/>
  <c r="Q50" s="1"/>
  <c r="Q51" s="1"/>
  <c r="R47"/>
  <c r="P47" s="1"/>
  <c r="P48" s="1"/>
  <c r="P49" s="1"/>
  <c r="P50" s="1"/>
  <c r="P51" s="1"/>
  <c r="S43"/>
  <c r="R43"/>
  <c r="S39"/>
  <c r="R39"/>
  <c r="S35"/>
  <c r="R35"/>
  <c r="S31"/>
  <c r="R31"/>
  <c r="S27"/>
  <c r="R27"/>
  <c r="S23"/>
  <c r="R23"/>
  <c r="S19"/>
  <c r="R19"/>
  <c r="S15"/>
  <c r="R15"/>
  <c r="S11"/>
  <c r="R11"/>
  <c r="S41"/>
  <c r="R41"/>
  <c r="S33"/>
  <c r="R33"/>
  <c r="S25"/>
  <c r="R25"/>
  <c r="S17"/>
  <c r="R17"/>
  <c r="S9"/>
  <c r="R9"/>
  <c r="R6"/>
  <c r="S6"/>
  <c r="L129" i="104"/>
  <c r="K137" s="1"/>
  <c r="L132"/>
  <c r="N137" s="1"/>
  <c r="L131"/>
  <c r="M137" s="1"/>
  <c r="L130"/>
  <c r="L137" s="1"/>
  <c r="B35" i="89"/>
  <c r="C34"/>
  <c r="D33"/>
  <c r="E32"/>
  <c r="B31"/>
  <c r="H27"/>
  <c r="I26"/>
  <c r="J25"/>
  <c r="B25"/>
  <c r="C38" i="58"/>
  <c r="L35" i="24"/>
  <c r="D35"/>
  <c r="D18" i="92"/>
  <c r="B46" i="265"/>
  <c r="S53" i="26"/>
  <c r="G59" i="305"/>
  <c r="G68" s="1"/>
  <c r="K55"/>
  <c r="C55"/>
  <c r="K53"/>
  <c r="C53"/>
  <c r="K51"/>
  <c r="C51"/>
  <c r="G49"/>
  <c r="G47"/>
  <c r="U8" i="104"/>
  <c r="U12"/>
  <c r="U16"/>
  <c r="U20"/>
  <c r="U24"/>
  <c r="U28"/>
  <c r="U32"/>
  <c r="U36"/>
  <c r="U40"/>
  <c r="U48"/>
  <c r="I57" i="305"/>
  <c r="I55"/>
  <c r="C118" s="1"/>
  <c r="I53"/>
  <c r="C116" s="1"/>
  <c r="I51"/>
  <c r="C114" s="1"/>
  <c r="F111" i="53"/>
  <c r="T68" s="1"/>
  <c r="K67"/>
  <c r="Q67" s="1"/>
  <c r="C38" i="59"/>
  <c r="B37" i="58"/>
  <c r="N35" i="24"/>
  <c r="F93" s="1"/>
  <c r="J35"/>
  <c r="M93" s="1"/>
  <c r="F35"/>
  <c r="H93" s="1"/>
  <c r="H38" i="264"/>
  <c r="D10" i="311"/>
  <c r="C10"/>
  <c r="U7" i="100"/>
  <c r="U11"/>
  <c r="U15"/>
  <c r="U19"/>
  <c r="U23"/>
  <c r="U27"/>
  <c r="B73" i="99"/>
  <c r="F36" i="264"/>
  <c r="F34"/>
  <c r="L56" i="98"/>
  <c r="B10" i="311"/>
  <c r="F10"/>
  <c r="E10"/>
  <c r="C4"/>
  <c r="C5" s="1"/>
  <c r="B77" i="99"/>
  <c r="B74"/>
  <c r="U31" i="100"/>
  <c r="U35"/>
  <c r="U39"/>
  <c r="U43"/>
  <c r="U47"/>
  <c r="U51"/>
  <c r="U8"/>
  <c r="U12"/>
  <c r="U16"/>
  <c r="U20"/>
  <c r="U24"/>
  <c r="U28"/>
  <c r="U32"/>
  <c r="U36"/>
  <c r="U40"/>
  <c r="U44"/>
  <c r="U48"/>
  <c r="U5"/>
  <c r="A7" i="97"/>
  <c r="A5" i="293"/>
  <c r="A9" i="104"/>
  <c r="A9" i="363" s="1"/>
  <c r="E9" s="1"/>
  <c r="I9" s="1"/>
  <c r="N9" s="1"/>
  <c r="C18" i="264"/>
  <c r="M19" s="1"/>
  <c r="S46" i="305"/>
  <c r="S46" i="309"/>
  <c r="B17" i="264"/>
  <c r="R45" i="305"/>
  <c r="R45" i="309"/>
  <c r="A8" i="100"/>
  <c r="A70" s="1"/>
  <c r="J67" i="306"/>
  <c r="R53" i="26"/>
  <c r="Q25" i="27"/>
  <c r="M24"/>
  <c r="M23"/>
  <c r="Q21"/>
  <c r="M20"/>
  <c r="M19"/>
  <c r="A8" i="106"/>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8" i="102"/>
  <c r="A6" i="54"/>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P53" i="26"/>
  <c r="O53"/>
  <c r="B18" i="264"/>
  <c r="R46" i="309"/>
  <c r="R46" i="305"/>
  <c r="Q53" i="26"/>
  <c r="F29" i="166"/>
  <c r="H44" i="264"/>
  <c r="H47" s="1"/>
  <c r="B62" i="265"/>
  <c r="H35" i="264"/>
  <c r="E67" i="307"/>
  <c r="U44" i="104"/>
  <c r="B122" i="305"/>
  <c r="D121"/>
  <c r="M67"/>
  <c r="C112"/>
  <c r="O27" i="108"/>
  <c r="B75" i="99"/>
  <c r="B76"/>
  <c r="B72"/>
  <c r="U9" i="104"/>
  <c r="U13"/>
  <c r="U17"/>
  <c r="U21"/>
  <c r="U25"/>
  <c r="U29"/>
  <c r="U33"/>
  <c r="U37"/>
  <c r="U41"/>
  <c r="U45"/>
  <c r="U49"/>
  <c r="U50" i="100"/>
  <c r="G67" i="306"/>
  <c r="D121" i="309"/>
  <c r="C121"/>
  <c r="B121"/>
  <c r="D120"/>
  <c r="M67"/>
  <c r="C120"/>
  <c r="B120"/>
  <c r="E67"/>
  <c r="D119"/>
  <c r="C119"/>
  <c r="B119"/>
  <c r="D118"/>
  <c r="C118"/>
  <c r="B118"/>
  <c r="D117"/>
  <c r="C117"/>
  <c r="B117"/>
  <c r="D116"/>
  <c r="B116"/>
  <c r="D115"/>
  <c r="C115"/>
  <c r="B115"/>
  <c r="C114"/>
  <c r="B114"/>
  <c r="D113"/>
  <c r="C113"/>
  <c r="B113"/>
  <c r="C112"/>
  <c r="B112"/>
  <c r="D111"/>
  <c r="C111"/>
  <c r="B111"/>
  <c r="D110"/>
  <c r="C110"/>
  <c r="B110"/>
  <c r="U5" i="104"/>
  <c r="U46"/>
  <c r="D118" i="305"/>
  <c r="B118"/>
  <c r="D117"/>
  <c r="C117"/>
  <c r="B117"/>
  <c r="D116"/>
  <c r="B116"/>
  <c r="D114"/>
  <c r="B114"/>
  <c r="D113"/>
  <c r="B113"/>
  <c r="T46" i="309"/>
  <c r="T46" i="305"/>
  <c r="F4" i="311"/>
  <c r="F5" s="1"/>
  <c r="E4"/>
  <c r="E5" s="1"/>
  <c r="D4"/>
  <c r="D5" s="1"/>
  <c r="U50" i="104"/>
  <c r="U7"/>
  <c r="U11"/>
  <c r="U15"/>
  <c r="U19"/>
  <c r="U23"/>
  <c r="U27"/>
  <c r="U31"/>
  <c r="U35"/>
  <c r="U39"/>
  <c r="U43"/>
  <c r="U47"/>
  <c r="U51"/>
  <c r="G66" i="306"/>
  <c r="N53" i="26"/>
  <c r="M53"/>
  <c r="B11" i="311"/>
  <c r="L60" i="98"/>
  <c r="L57"/>
  <c r="L68"/>
  <c r="L65"/>
  <c r="L63"/>
  <c r="L61"/>
  <c r="F11" i="311"/>
  <c r="L66" i="98"/>
  <c r="L62"/>
  <c r="E11" i="311"/>
  <c r="D11"/>
  <c r="L59" i="98"/>
  <c r="L58"/>
  <c r="C11" i="311"/>
  <c r="F27" i="49"/>
  <c r="H37" i="264"/>
  <c r="G30" i="49"/>
  <c r="H30"/>
  <c r="D30"/>
  <c r="C18" i="92"/>
  <c r="AC8" i="27"/>
  <c r="K61"/>
  <c r="AA8"/>
  <c r="G61"/>
  <c r="J61"/>
  <c r="J55"/>
  <c r="W8"/>
  <c r="F61"/>
  <c r="Y8"/>
  <c r="AB7"/>
  <c r="I60"/>
  <c r="E60"/>
  <c r="X7"/>
  <c r="Z7"/>
  <c r="H60"/>
  <c r="D19" i="209"/>
  <c r="D19" i="208"/>
  <c r="D19" i="207"/>
  <c r="D19" i="206"/>
  <c r="D19" i="205"/>
  <c r="D19" i="204"/>
  <c r="B5" i="107"/>
  <c r="C4"/>
  <c r="C5" s="1"/>
  <c r="D19" i="213"/>
  <c r="D19" i="212"/>
  <c r="D19" i="211"/>
  <c r="D19" i="210"/>
  <c r="F4" i="107"/>
  <c r="F5" s="1"/>
  <c r="E4"/>
  <c r="E5" s="1"/>
  <c r="D4"/>
  <c r="D5" s="1"/>
  <c r="E28" i="49"/>
  <c r="E24"/>
  <c r="E20"/>
  <c r="G57" i="101"/>
  <c r="F4" i="103"/>
  <c r="F5" s="1"/>
  <c r="G55" i="101"/>
  <c r="E4" i="103"/>
  <c r="E5" s="1"/>
  <c r="G54" i="101"/>
  <c r="D4" i="103"/>
  <c r="D5" s="1"/>
  <c r="AB8" i="27"/>
  <c r="I61"/>
  <c r="X8"/>
  <c r="E61"/>
  <c r="Z8"/>
  <c r="H61"/>
  <c r="AC7"/>
  <c r="K60"/>
  <c r="AA7"/>
  <c r="G60"/>
  <c r="W7"/>
  <c r="J60"/>
  <c r="Y7"/>
  <c r="F60"/>
  <c r="C4" i="103"/>
  <c r="C5" s="1"/>
  <c r="G4"/>
  <c r="G5" s="1"/>
  <c r="S25" i="27"/>
  <c r="O25"/>
  <c r="S23"/>
  <c r="O23"/>
  <c r="S21"/>
  <c r="O21"/>
  <c r="S19"/>
  <c r="O19"/>
  <c r="O17"/>
  <c r="O16"/>
  <c r="O15"/>
  <c r="O14"/>
  <c r="O13"/>
  <c r="O12"/>
  <c r="O11"/>
  <c r="O10"/>
  <c r="O9"/>
  <c r="O8"/>
  <c r="O7"/>
  <c r="G4" i="107"/>
  <c r="G5" s="1"/>
  <c r="B85" i="265"/>
  <c r="B86"/>
  <c r="I32" i="130"/>
  <c r="E32"/>
  <c r="I32" i="128"/>
  <c r="E32"/>
  <c r="I32" i="126"/>
  <c r="E32"/>
  <c r="I32" i="124"/>
  <c r="E32"/>
  <c r="D35" i="89"/>
  <c r="I34"/>
  <c r="E34"/>
  <c r="J33"/>
  <c r="F33"/>
  <c r="B33"/>
  <c r="G32"/>
  <c r="C32"/>
  <c r="D31"/>
  <c r="E28"/>
  <c r="J27"/>
  <c r="F27"/>
  <c r="B27"/>
  <c r="G26"/>
  <c r="C26"/>
  <c r="H25"/>
  <c r="D25"/>
  <c r="E24"/>
  <c r="I56" i="60"/>
  <c r="C58" i="73"/>
  <c r="D58" i="74"/>
  <c r="S39" i="34"/>
  <c r="G43" i="29"/>
  <c r="G39"/>
  <c r="H29" i="49"/>
  <c r="J28"/>
  <c r="F28"/>
  <c r="J27"/>
  <c r="J26"/>
  <c r="F26"/>
  <c r="J24"/>
  <c r="F24"/>
  <c r="J22"/>
  <c r="F22"/>
  <c r="J20"/>
  <c r="B62" i="43"/>
  <c r="D38" i="42"/>
  <c r="J43" i="29"/>
  <c r="F43"/>
  <c r="B43"/>
  <c r="J39"/>
  <c r="F39"/>
  <c r="B39"/>
  <c r="H38" i="28"/>
  <c r="I28" i="49"/>
  <c r="I26"/>
  <c r="E26"/>
  <c r="I24"/>
  <c r="I22"/>
  <c r="E22"/>
  <c r="I20"/>
  <c r="A19" i="24"/>
  <c r="A67" s="1"/>
  <c r="Q24" i="27"/>
  <c r="Q22"/>
  <c r="Q20"/>
  <c r="Q18"/>
  <c r="O6"/>
  <c r="T6"/>
  <c r="D40" i="35"/>
  <c r="J59" i="74"/>
  <c r="E59"/>
  <c r="B55"/>
  <c r="C18" i="204"/>
  <c r="G62" i="43"/>
  <c r="B18" i="204"/>
  <c r="G19" i="56"/>
  <c r="F38" i="264"/>
  <c r="B44" i="265"/>
  <c r="K44" i="264"/>
  <c r="K47" s="1"/>
  <c r="B84" i="265"/>
  <c r="L33" i="56"/>
  <c r="K36" i="264"/>
  <c r="B31" i="166"/>
  <c r="L30"/>
  <c r="C18" i="209"/>
  <c r="K30" i="166"/>
  <c r="B28"/>
  <c r="G29"/>
  <c r="N39" i="54"/>
  <c r="N19" i="56" s="1"/>
  <c r="N35" i="54"/>
  <c r="N15" i="56" s="1"/>
  <c r="N31" i="54"/>
  <c r="N11" i="56" s="1"/>
  <c r="N27" i="54"/>
  <c r="N7" i="56" s="1"/>
  <c r="N23" i="54"/>
  <c r="N3" i="56" s="1"/>
  <c r="N19" i="54"/>
  <c r="N15"/>
  <c r="N11"/>
  <c r="N7"/>
  <c r="N24"/>
  <c r="N4" i="56" s="1"/>
  <c r="K38" i="264"/>
  <c r="F20" i="56"/>
  <c r="N40" i="54"/>
  <c r="N20" i="56" s="1"/>
  <c r="J48" i="264"/>
  <c r="J47"/>
  <c r="G47"/>
  <c r="G48"/>
  <c r="F48"/>
  <c r="F47"/>
  <c r="K37"/>
  <c r="K35"/>
  <c r="K34"/>
  <c r="I33" i="56"/>
  <c r="E33"/>
  <c r="M33"/>
  <c r="J33"/>
  <c r="F33"/>
  <c r="N36" i="54"/>
  <c r="N16" i="56" s="1"/>
  <c r="N32" i="54"/>
  <c r="N12" i="56" s="1"/>
  <c r="N28" i="54"/>
  <c r="N8" i="56" s="1"/>
  <c r="N20" i="54"/>
  <c r="N16"/>
  <c r="N12"/>
  <c r="N8"/>
  <c r="N3"/>
  <c r="N42"/>
  <c r="N22" i="56" s="1"/>
  <c r="N47" i="54"/>
  <c r="N27" i="56" s="1"/>
  <c r="D59" i="54"/>
  <c r="I47" i="264"/>
  <c r="I48"/>
  <c r="E48"/>
  <c r="G33" i="56"/>
  <c r="K33"/>
  <c r="H33"/>
  <c r="N41" i="54"/>
  <c r="N21" i="56" s="1"/>
  <c r="N37" i="54"/>
  <c r="N17" i="56" s="1"/>
  <c r="N33" i="54"/>
  <c r="N13" i="56" s="1"/>
  <c r="N29" i="54"/>
  <c r="N9" i="56" s="1"/>
  <c r="N25" i="54"/>
  <c r="N5" i="56" s="1"/>
  <c r="N21" i="54"/>
  <c r="N17"/>
  <c r="N13"/>
  <c r="N9"/>
  <c r="N5"/>
  <c r="N38"/>
  <c r="N18" i="56" s="1"/>
  <c r="N34" i="54"/>
  <c r="N14" i="56" s="1"/>
  <c r="N30" i="54"/>
  <c r="N10" i="56" s="1"/>
  <c r="N26" i="54"/>
  <c r="N6" i="56" s="1"/>
  <c r="N22" i="54"/>
  <c r="N4"/>
  <c r="N18"/>
  <c r="N14"/>
  <c r="N10"/>
  <c r="N6"/>
  <c r="N43"/>
  <c r="N23" i="56" s="1"/>
  <c r="N44" i="54"/>
  <c r="N24" i="56" s="1"/>
  <c r="N45" i="54"/>
  <c r="N25" i="56" s="1"/>
  <c r="N46" i="54"/>
  <c r="N26" i="56" s="1"/>
  <c r="B56" i="54"/>
  <c r="G22" i="24"/>
  <c r="F23" i="190" s="1"/>
  <c r="G35" i="24"/>
  <c r="G93" s="1"/>
  <c r="B25"/>
  <c r="B26" i="190" s="1"/>
  <c r="H31" i="166"/>
  <c r="C30"/>
  <c r="I28"/>
  <c r="I31"/>
  <c r="D30"/>
  <c r="J28"/>
  <c r="F10" i="107"/>
  <c r="B23" i="24"/>
  <c r="B24" i="190" s="1"/>
  <c r="N27" i="24"/>
  <c r="J28" i="190" s="1"/>
  <c r="D36" i="48"/>
  <c r="O35" i="24"/>
  <c r="L93" s="1"/>
  <c r="C22"/>
  <c r="C19" i="47" s="1"/>
  <c r="B24" i="24"/>
  <c r="B25" i="190" s="1"/>
  <c r="B26" i="24"/>
  <c r="B23" i="55" s="1"/>
  <c r="B31" i="24"/>
  <c r="B32" i="190" s="1"/>
  <c r="K35" i="24"/>
  <c r="C35"/>
  <c r="K22"/>
  <c r="J23"/>
  <c r="I24" i="190" s="1"/>
  <c r="J24" i="24"/>
  <c r="I25" i="190" s="1"/>
  <c r="J25" i="24"/>
  <c r="M91" s="1"/>
  <c r="N26"/>
  <c r="J27" i="190" s="1"/>
  <c r="B29" i="24"/>
  <c r="B30" i="190" s="1"/>
  <c r="B33" i="24"/>
  <c r="B30" i="55" s="1"/>
  <c r="D58" i="105"/>
  <c r="I29" i="49"/>
  <c r="E29"/>
  <c r="I27"/>
  <c r="E27"/>
  <c r="I25"/>
  <c r="E25"/>
  <c r="I23"/>
  <c r="B32" i="91"/>
  <c r="F32" i="89"/>
  <c r="J58" i="60"/>
  <c r="D58"/>
  <c r="Q35" i="24"/>
  <c r="N93" s="1"/>
  <c r="M35"/>
  <c r="I35"/>
  <c r="J93" s="1"/>
  <c r="E35"/>
  <c r="E93" s="1"/>
  <c r="T14"/>
  <c r="O22"/>
  <c r="L19" i="55" s="1"/>
  <c r="V30" s="1"/>
  <c r="F23" i="24"/>
  <c r="F20" i="55" s="1"/>
  <c r="P31" s="1"/>
  <c r="N23" i="24"/>
  <c r="J20" i="47" s="1"/>
  <c r="F24" i="24"/>
  <c r="N24"/>
  <c r="J25" i="190" s="1"/>
  <c r="F25" i="24"/>
  <c r="H91" s="1"/>
  <c r="N25"/>
  <c r="F91" s="1"/>
  <c r="F26"/>
  <c r="F23" i="55" s="1"/>
  <c r="P34" s="1"/>
  <c r="F27" i="24"/>
  <c r="F24" i="55" s="1"/>
  <c r="P35" s="1"/>
  <c r="F28" i="24"/>
  <c r="B30"/>
  <c r="B31" i="190" s="1"/>
  <c r="B32" i="24"/>
  <c r="B33" i="190" s="1"/>
  <c r="B34" i="24"/>
  <c r="L83" s="1"/>
  <c r="E41" i="59"/>
  <c r="I40"/>
  <c r="G39"/>
  <c r="L31" i="166"/>
  <c r="D31"/>
  <c r="G30"/>
  <c r="J29"/>
  <c r="M28"/>
  <c r="E28"/>
  <c r="M31"/>
  <c r="E31"/>
  <c r="H30"/>
  <c r="K29"/>
  <c r="C29"/>
  <c r="F28"/>
  <c r="B61" i="105"/>
  <c r="F55"/>
  <c r="T15" i="24"/>
  <c r="E22"/>
  <c r="E19" i="55" s="1"/>
  <c r="O30" s="1"/>
  <c r="I22" i="24"/>
  <c r="I19" i="55" s="1"/>
  <c r="S30" s="1"/>
  <c r="M22" i="24"/>
  <c r="Q22"/>
  <c r="K23" i="190" s="1"/>
  <c r="D23" i="24"/>
  <c r="D20" i="47" s="1"/>
  <c r="H23" i="24"/>
  <c r="H20" i="55" s="1"/>
  <c r="R31" s="1"/>
  <c r="L23" i="24"/>
  <c r="P23"/>
  <c r="M20" i="55" s="1"/>
  <c r="W31" s="1"/>
  <c r="D24" i="24"/>
  <c r="D21" i="47" s="1"/>
  <c r="H24" i="24"/>
  <c r="G25" i="190" s="1"/>
  <c r="L24" i="24"/>
  <c r="P24"/>
  <c r="M21" i="55" s="1"/>
  <c r="W32" s="1"/>
  <c r="D25" i="24"/>
  <c r="D26" i="190" s="1"/>
  <c r="H25" i="24"/>
  <c r="I91" s="1"/>
  <c r="L25"/>
  <c r="P25"/>
  <c r="K91" s="1"/>
  <c r="D26"/>
  <c r="D27" i="190" s="1"/>
  <c r="J26" i="24"/>
  <c r="I27" i="190" s="1"/>
  <c r="B27" i="24"/>
  <c r="B24" i="55" s="1"/>
  <c r="J27" i="24"/>
  <c r="I28" i="190" s="1"/>
  <c r="B28" i="24"/>
  <c r="B29" i="190" s="1"/>
  <c r="J28" i="24"/>
  <c r="I29" i="190" s="1"/>
  <c r="J29" i="24"/>
  <c r="I30" i="190" s="1"/>
  <c r="J30" i="24"/>
  <c r="I31" i="190" s="1"/>
  <c r="J31" i="24"/>
  <c r="I32" i="190" s="1"/>
  <c r="J32" i="24"/>
  <c r="M92" s="1"/>
  <c r="J33"/>
  <c r="G81" s="1"/>
  <c r="J34"/>
  <c r="G82" s="1"/>
  <c r="C62" i="43"/>
  <c r="B83" i="24"/>
  <c r="B28" i="190"/>
  <c r="E61" i="101"/>
  <c r="B37" i="48"/>
  <c r="F35"/>
  <c r="C56" i="60"/>
  <c r="B28" i="49"/>
  <c r="L28" s="1"/>
  <c r="D25"/>
  <c r="D23"/>
  <c r="D21"/>
  <c r="B20"/>
  <c r="L20" s="1"/>
  <c r="B29" i="166"/>
  <c r="J31"/>
  <c r="F31"/>
  <c r="M30"/>
  <c r="I30"/>
  <c r="E30"/>
  <c r="L29"/>
  <c r="H29"/>
  <c r="D29"/>
  <c r="K28"/>
  <c r="G28"/>
  <c r="C28"/>
  <c r="B30"/>
  <c r="K31"/>
  <c r="G31"/>
  <c r="C31"/>
  <c r="J30"/>
  <c r="F30"/>
  <c r="M29"/>
  <c r="I29"/>
  <c r="E29"/>
  <c r="L28"/>
  <c r="H28"/>
  <c r="D28"/>
  <c r="E23" i="49"/>
  <c r="I21"/>
  <c r="E21"/>
  <c r="B27"/>
  <c r="L27" s="1"/>
  <c r="B25"/>
  <c r="L25" s="1"/>
  <c r="B23"/>
  <c r="L23" s="1"/>
  <c r="B21"/>
  <c r="L21" s="1"/>
  <c r="P6" i="27"/>
  <c r="Q6"/>
  <c r="Q17"/>
  <c r="M17"/>
  <c r="Q16"/>
  <c r="M16"/>
  <c r="Q15"/>
  <c r="M15"/>
  <c r="Q14"/>
  <c r="M14"/>
  <c r="Q13"/>
  <c r="M13"/>
  <c r="Q12"/>
  <c r="M12"/>
  <c r="Q11"/>
  <c r="M11"/>
  <c r="Q10"/>
  <c r="M10"/>
  <c r="Q9"/>
  <c r="M9"/>
  <c r="Q8"/>
  <c r="M8"/>
  <c r="Q7"/>
  <c r="M7"/>
  <c r="M6"/>
  <c r="G60" i="101"/>
  <c r="K59" i="74"/>
  <c r="F59"/>
  <c r="B59"/>
  <c r="E57" i="73"/>
  <c r="J57"/>
  <c r="B58" i="74"/>
  <c r="C43" i="29"/>
  <c r="C39"/>
  <c r="I38" i="28"/>
  <c r="E38"/>
  <c r="D43" i="29"/>
  <c r="D39"/>
  <c r="J38" i="28"/>
  <c r="F38"/>
  <c r="D40"/>
  <c r="D36"/>
  <c r="L22" i="49"/>
  <c r="S24" i="27"/>
  <c r="S22"/>
  <c r="S20"/>
  <c r="S18"/>
  <c r="N41" i="35"/>
  <c r="R41"/>
  <c r="O41"/>
  <c r="P40"/>
  <c r="T40"/>
  <c r="D26" i="49"/>
  <c r="D24"/>
  <c r="D22"/>
  <c r="J62" i="106"/>
  <c r="I33" i="91"/>
  <c r="E27"/>
  <c r="D34" i="89"/>
  <c r="I27"/>
  <c r="I36" i="48"/>
  <c r="N25" i="27"/>
  <c r="R24"/>
  <c r="N24"/>
  <c r="N23"/>
  <c r="R22"/>
  <c r="N22"/>
  <c r="N21"/>
  <c r="R20"/>
  <c r="N20"/>
  <c r="N19"/>
  <c r="R18"/>
  <c r="N18"/>
  <c r="N17"/>
  <c r="R16"/>
  <c r="N16"/>
  <c r="N15"/>
  <c r="R14"/>
  <c r="N14"/>
  <c r="N13"/>
  <c r="R12"/>
  <c r="N12"/>
  <c r="N11"/>
  <c r="R10"/>
  <c r="N10"/>
  <c r="N9"/>
  <c r="R8"/>
  <c r="N8"/>
  <c r="N7"/>
  <c r="R6"/>
  <c r="N6"/>
  <c r="C18" i="206"/>
  <c r="G55" i="106"/>
  <c r="F59" i="105"/>
  <c r="B57"/>
  <c r="D54"/>
  <c r="E59" i="101"/>
  <c r="E58"/>
  <c r="E56"/>
  <c r="E53"/>
  <c r="B59" i="53"/>
  <c r="R25" i="27"/>
  <c r="R23"/>
  <c r="R21"/>
  <c r="R19"/>
  <c r="R17"/>
  <c r="R15"/>
  <c r="R13"/>
  <c r="R11"/>
  <c r="R9"/>
  <c r="R7"/>
  <c r="F20" i="49"/>
  <c r="C20" i="207"/>
  <c r="G37" i="48"/>
  <c r="K35"/>
  <c r="B26" i="89"/>
  <c r="M56" i="53"/>
  <c r="G56" i="101"/>
  <c r="H34" i="91"/>
  <c r="J32"/>
  <c r="D28"/>
  <c r="B26"/>
  <c r="C35" i="89"/>
  <c r="E33"/>
  <c r="C31"/>
  <c r="J26"/>
  <c r="C25"/>
  <c r="B58" i="60"/>
  <c r="D55"/>
  <c r="F58" i="53"/>
  <c r="E56"/>
  <c r="F37" i="48"/>
  <c r="H36"/>
  <c r="J35"/>
  <c r="B35"/>
  <c r="J25" i="44"/>
  <c r="L58" i="60"/>
  <c r="K56"/>
  <c r="K37" i="48"/>
  <c r="C37"/>
  <c r="E36"/>
  <c r="G35"/>
  <c r="H26" i="24"/>
  <c r="G27" i="190" s="1"/>
  <c r="L26" i="24"/>
  <c r="P26"/>
  <c r="D27"/>
  <c r="D24" i="55" s="1"/>
  <c r="H27" i="24"/>
  <c r="H24" i="55" s="1"/>
  <c r="R35" s="1"/>
  <c r="L27" i="24"/>
  <c r="P27"/>
  <c r="D28"/>
  <c r="D25" i="47" s="1"/>
  <c r="H28" i="24"/>
  <c r="N28"/>
  <c r="J25" i="47" s="1"/>
  <c r="F29" i="24"/>
  <c r="N29"/>
  <c r="K26" i="55" s="1"/>
  <c r="U37" s="1"/>
  <c r="F30" i="24"/>
  <c r="N30"/>
  <c r="J27" i="47" s="1"/>
  <c r="F31" i="24"/>
  <c r="N31"/>
  <c r="K28" i="55" s="1"/>
  <c r="U39" s="1"/>
  <c r="F32" i="24"/>
  <c r="H92" s="1"/>
  <c r="N32"/>
  <c r="F92" s="1"/>
  <c r="F33"/>
  <c r="N33"/>
  <c r="J30" i="47" s="1"/>
  <c r="F34" i="24"/>
  <c r="N34"/>
  <c r="J31" i="47" s="1"/>
  <c r="H34" i="89"/>
  <c r="I33"/>
  <c r="J32"/>
  <c r="B32"/>
  <c r="D28"/>
  <c r="E27"/>
  <c r="F26"/>
  <c r="G25"/>
  <c r="D24"/>
  <c r="G41" i="29"/>
  <c r="C41"/>
  <c r="C38" i="28"/>
  <c r="B31" i="108"/>
  <c r="B62" i="106"/>
  <c r="D56"/>
  <c r="Q58" s="1"/>
  <c r="B33" i="124"/>
  <c r="B10" i="107"/>
  <c r="F61" i="105"/>
  <c r="D60"/>
  <c r="B59"/>
  <c r="F57"/>
  <c r="D56"/>
  <c r="B55"/>
  <c r="F53"/>
  <c r="G58" i="101"/>
  <c r="C35" i="91"/>
  <c r="D34"/>
  <c r="E33"/>
  <c r="F32"/>
  <c r="C31"/>
  <c r="I27"/>
  <c r="J26"/>
  <c r="C25"/>
  <c r="B59" i="60"/>
  <c r="F58"/>
  <c r="M56"/>
  <c r="E56"/>
  <c r="J58" i="53"/>
  <c r="B58"/>
  <c r="I56"/>
  <c r="D55"/>
  <c r="H37" i="48"/>
  <c r="D37"/>
  <c r="J36"/>
  <c r="F36"/>
  <c r="B36"/>
  <c r="H35"/>
  <c r="D35"/>
  <c r="B25" i="44"/>
  <c r="D59" i="60"/>
  <c r="H58"/>
  <c r="C57"/>
  <c r="G56"/>
  <c r="B55"/>
  <c r="I37" i="48"/>
  <c r="E37"/>
  <c r="K36"/>
  <c r="G36"/>
  <c r="C36"/>
  <c r="I35"/>
  <c r="C35"/>
  <c r="L28" i="24"/>
  <c r="P28"/>
  <c r="M25" i="55" s="1"/>
  <c r="W36" s="1"/>
  <c r="D29" i="24"/>
  <c r="B77" s="1"/>
  <c r="H29"/>
  <c r="G30" i="190" s="1"/>
  <c r="L29" i="24"/>
  <c r="P29"/>
  <c r="M26" i="55" s="1"/>
  <c r="W37" s="1"/>
  <c r="D30" i="24"/>
  <c r="D27" i="55" s="1"/>
  <c r="H30" i="24"/>
  <c r="G31" i="190" s="1"/>
  <c r="L30" i="24"/>
  <c r="P30"/>
  <c r="M27" i="55" s="1"/>
  <c r="W38" s="1"/>
  <c r="D31" i="24"/>
  <c r="N79" s="1"/>
  <c r="H31"/>
  <c r="H28" i="55" s="1"/>
  <c r="R39" s="1"/>
  <c r="L31" i="24"/>
  <c r="P31"/>
  <c r="M28" i="55" s="1"/>
  <c r="W39" s="1"/>
  <c r="D32" i="24"/>
  <c r="U32" s="1"/>
  <c r="H32"/>
  <c r="L32"/>
  <c r="P32"/>
  <c r="K92" s="1"/>
  <c r="D33"/>
  <c r="U33" s="1"/>
  <c r="H33"/>
  <c r="G30" i="47" s="1"/>
  <c r="L33" i="24"/>
  <c r="P33"/>
  <c r="D34"/>
  <c r="H34"/>
  <c r="L34"/>
  <c r="P34"/>
  <c r="B22"/>
  <c r="B19" i="55" s="1"/>
  <c r="H49" i="57"/>
  <c r="D49"/>
  <c r="J48"/>
  <c r="F48"/>
  <c r="B48"/>
  <c r="H47"/>
  <c r="D47"/>
  <c r="J46"/>
  <c r="F46"/>
  <c r="B46"/>
  <c r="H45"/>
  <c r="D45"/>
  <c r="J44"/>
  <c r="F44"/>
  <c r="B44"/>
  <c r="H43"/>
  <c r="D43"/>
  <c r="J42"/>
  <c r="F42"/>
  <c r="B42"/>
  <c r="H41"/>
  <c r="D41"/>
  <c r="J40"/>
  <c r="F40"/>
  <c r="B40"/>
  <c r="H39"/>
  <c r="D39"/>
  <c r="B32" i="55"/>
  <c r="C30" i="49"/>
  <c r="L30" s="1"/>
  <c r="K49" i="57"/>
  <c r="G49"/>
  <c r="C49"/>
  <c r="I48"/>
  <c r="E48"/>
  <c r="K47"/>
  <c r="G47"/>
  <c r="C47"/>
  <c r="I46"/>
  <c r="E46"/>
  <c r="K45"/>
  <c r="G45"/>
  <c r="C45"/>
  <c r="I44"/>
  <c r="E44"/>
  <c r="K43"/>
  <c r="G43"/>
  <c r="C43"/>
  <c r="I42"/>
  <c r="E42"/>
  <c r="K41"/>
  <c r="G41"/>
  <c r="C41"/>
  <c r="I40"/>
  <c r="E40"/>
  <c r="K39"/>
  <c r="G39"/>
  <c r="C39"/>
  <c r="C37"/>
  <c r="C35"/>
  <c r="C33"/>
  <c r="C31"/>
  <c r="C29"/>
  <c r="C27"/>
  <c r="C25"/>
  <c r="C23"/>
  <c r="C21"/>
  <c r="C19"/>
  <c r="C17"/>
  <c r="C15"/>
  <c r="C13"/>
  <c r="C11"/>
  <c r="C9"/>
  <c r="C7"/>
  <c r="C5"/>
  <c r="C3"/>
  <c r="B38" i="43"/>
  <c r="D18" i="209"/>
  <c r="D20"/>
  <c r="D18" i="208"/>
  <c r="D20"/>
  <c r="D18" i="207"/>
  <c r="D20"/>
  <c r="D18" i="206"/>
  <c r="D20"/>
  <c r="D18" i="205"/>
  <c r="D20"/>
  <c r="D18" i="204"/>
  <c r="D20"/>
  <c r="B18" i="212"/>
  <c r="B20"/>
  <c r="K18" i="211"/>
  <c r="K20"/>
  <c r="I18"/>
  <c r="I20"/>
  <c r="G18"/>
  <c r="G20"/>
  <c r="E18"/>
  <c r="E20"/>
  <c r="B18" i="208"/>
  <c r="B20"/>
  <c r="K18" i="207"/>
  <c r="K20"/>
  <c r="I18"/>
  <c r="I20"/>
  <c r="G18"/>
  <c r="G20"/>
  <c r="E18"/>
  <c r="E20"/>
  <c r="J18" i="204"/>
  <c r="J20"/>
  <c r="H18"/>
  <c r="H20"/>
  <c r="F18"/>
  <c r="F20"/>
  <c r="T5" i="190"/>
  <c r="P5"/>
  <c r="K18" i="213"/>
  <c r="K20"/>
  <c r="I18"/>
  <c r="I20"/>
  <c r="G18"/>
  <c r="G20"/>
  <c r="E18"/>
  <c r="E20"/>
  <c r="B18" i="210"/>
  <c r="B20"/>
  <c r="K18" i="209"/>
  <c r="K20"/>
  <c r="I18"/>
  <c r="I20"/>
  <c r="G18"/>
  <c r="G20"/>
  <c r="E18"/>
  <c r="E20"/>
  <c r="B18" i="206"/>
  <c r="B20"/>
  <c r="K18" i="205"/>
  <c r="K20"/>
  <c r="H18"/>
  <c r="H20"/>
  <c r="F18"/>
  <c r="F20"/>
  <c r="K18" i="204"/>
  <c r="K20"/>
  <c r="I18"/>
  <c r="I20"/>
  <c r="G18"/>
  <c r="G20"/>
  <c r="O5" i="190"/>
  <c r="S5"/>
  <c r="D29" i="108"/>
  <c r="L60" i="106"/>
  <c r="B58"/>
  <c r="C55"/>
  <c r="P57" s="1"/>
  <c r="F26" i="91"/>
  <c r="G25"/>
  <c r="D24"/>
  <c r="C26" i="44"/>
  <c r="F25"/>
  <c r="I24"/>
  <c r="J41" i="29"/>
  <c r="F41"/>
  <c r="B41"/>
  <c r="B38" i="28"/>
  <c r="B19" i="48"/>
  <c r="B19" i="49" s="1"/>
  <c r="G32" i="190"/>
  <c r="J49" i="57"/>
  <c r="F49"/>
  <c r="B49"/>
  <c r="H48"/>
  <c r="D48"/>
  <c r="J47"/>
  <c r="F47"/>
  <c r="B47"/>
  <c r="H46"/>
  <c r="D46"/>
  <c r="J45"/>
  <c r="F45"/>
  <c r="B45"/>
  <c r="H44"/>
  <c r="D44"/>
  <c r="J43"/>
  <c r="F43"/>
  <c r="B43"/>
  <c r="H42"/>
  <c r="D42"/>
  <c r="J41"/>
  <c r="F41"/>
  <c r="B41"/>
  <c r="H40"/>
  <c r="D40"/>
  <c r="J39"/>
  <c r="F39"/>
  <c r="B39"/>
  <c r="I49"/>
  <c r="E49"/>
  <c r="K48"/>
  <c r="G48"/>
  <c r="C48"/>
  <c r="I47"/>
  <c r="E47"/>
  <c r="K46"/>
  <c r="G46"/>
  <c r="C46"/>
  <c r="I45"/>
  <c r="E45"/>
  <c r="K44"/>
  <c r="G44"/>
  <c r="C44"/>
  <c r="I43"/>
  <c r="E43"/>
  <c r="K42"/>
  <c r="G42"/>
  <c r="C42"/>
  <c r="I41"/>
  <c r="E41"/>
  <c r="K40"/>
  <c r="G40"/>
  <c r="C40"/>
  <c r="I39"/>
  <c r="E39"/>
  <c r="C38"/>
  <c r="C36"/>
  <c r="C34"/>
  <c r="C32"/>
  <c r="C30"/>
  <c r="C28"/>
  <c r="C26"/>
  <c r="C24"/>
  <c r="C22"/>
  <c r="C20"/>
  <c r="C18"/>
  <c r="C16"/>
  <c r="C14"/>
  <c r="C12"/>
  <c r="C10"/>
  <c r="C8"/>
  <c r="C6"/>
  <c r="C4"/>
  <c r="F21" i="55"/>
  <c r="P32" s="1"/>
  <c r="F25"/>
  <c r="P36" s="1"/>
  <c r="J18" i="205"/>
  <c r="J20"/>
  <c r="J18" i="213"/>
  <c r="J20"/>
  <c r="H18"/>
  <c r="H20"/>
  <c r="F18"/>
  <c r="F20"/>
  <c r="K18" i="212"/>
  <c r="K20"/>
  <c r="I18"/>
  <c r="I20"/>
  <c r="G18"/>
  <c r="G20"/>
  <c r="E18"/>
  <c r="E20"/>
  <c r="B18" i="211"/>
  <c r="B20"/>
  <c r="J18" i="210"/>
  <c r="J20"/>
  <c r="H18"/>
  <c r="H20"/>
  <c r="F18"/>
  <c r="F20"/>
  <c r="J18" i="209"/>
  <c r="J20"/>
  <c r="H18"/>
  <c r="H20"/>
  <c r="F18"/>
  <c r="F20"/>
  <c r="K18" i="208"/>
  <c r="K20"/>
  <c r="I18"/>
  <c r="I20"/>
  <c r="G18"/>
  <c r="G20"/>
  <c r="E18"/>
  <c r="E20"/>
  <c r="B18" i="207"/>
  <c r="B20"/>
  <c r="J18" i="206"/>
  <c r="J20"/>
  <c r="H18"/>
  <c r="H20"/>
  <c r="F18"/>
  <c r="F20"/>
  <c r="I18" i="205"/>
  <c r="I20"/>
  <c r="G18"/>
  <c r="G20"/>
  <c r="E18"/>
  <c r="E20"/>
  <c r="B18"/>
  <c r="B20"/>
  <c r="D18" i="213"/>
  <c r="D20"/>
  <c r="D18" i="212"/>
  <c r="D20"/>
  <c r="D18" i="211"/>
  <c r="D20"/>
  <c r="D18" i="210"/>
  <c r="D20"/>
  <c r="B18" i="213"/>
  <c r="B20"/>
  <c r="J18" i="212"/>
  <c r="J20"/>
  <c r="H18"/>
  <c r="H20"/>
  <c r="F18"/>
  <c r="F20"/>
  <c r="J18" i="211"/>
  <c r="J20"/>
  <c r="H18"/>
  <c r="H20"/>
  <c r="F18"/>
  <c r="F20"/>
  <c r="K18" i="210"/>
  <c r="K20"/>
  <c r="I18"/>
  <c r="I20"/>
  <c r="G18"/>
  <c r="G20"/>
  <c r="E18"/>
  <c r="E20"/>
  <c r="B18" i="209"/>
  <c r="B20"/>
  <c r="J18" i="208"/>
  <c r="J20"/>
  <c r="H18"/>
  <c r="H20"/>
  <c r="F18"/>
  <c r="F20"/>
  <c r="J18" i="207"/>
  <c r="J20"/>
  <c r="H18"/>
  <c r="H20"/>
  <c r="F18"/>
  <c r="F20"/>
  <c r="K18" i="206"/>
  <c r="K20"/>
  <c r="I18"/>
  <c r="I20"/>
  <c r="G18"/>
  <c r="G20"/>
  <c r="E18"/>
  <c r="E20"/>
  <c r="D38" i="43"/>
  <c r="U2" i="94"/>
  <c r="AA15"/>
  <c r="A6" i="52"/>
  <c r="C30" i="108"/>
  <c r="H62" i="106"/>
  <c r="K61"/>
  <c r="C61"/>
  <c r="F60"/>
  <c r="I59"/>
  <c r="L58"/>
  <c r="D58"/>
  <c r="G57"/>
  <c r="J56"/>
  <c r="B56"/>
  <c r="E55"/>
  <c r="R57" s="1"/>
  <c r="H54"/>
  <c r="D10" i="107"/>
  <c r="D61" i="105"/>
  <c r="F60"/>
  <c r="B60"/>
  <c r="D59"/>
  <c r="F58"/>
  <c r="B58"/>
  <c r="D57"/>
  <c r="F56"/>
  <c r="B56"/>
  <c r="D55"/>
  <c r="F54"/>
  <c r="B54"/>
  <c r="D53"/>
  <c r="G61" i="101"/>
  <c r="G59"/>
  <c r="E35" i="91"/>
  <c r="J34"/>
  <c r="F34"/>
  <c r="B34"/>
  <c r="G33"/>
  <c r="C33"/>
  <c r="H32"/>
  <c r="D32"/>
  <c r="E31"/>
  <c r="F28"/>
  <c r="B28"/>
  <c r="G27"/>
  <c r="C27"/>
  <c r="H26"/>
  <c r="D26"/>
  <c r="I25"/>
  <c r="E25"/>
  <c r="F24"/>
  <c r="B24"/>
  <c r="E35" i="89"/>
  <c r="J34"/>
  <c r="F34"/>
  <c r="B34"/>
  <c r="G33"/>
  <c r="C33"/>
  <c r="H32"/>
  <c r="D32"/>
  <c r="E31"/>
  <c r="F28"/>
  <c r="B28"/>
  <c r="G27"/>
  <c r="C27"/>
  <c r="H26"/>
  <c r="D26"/>
  <c r="I25"/>
  <c r="E25"/>
  <c r="F24"/>
  <c r="B24"/>
  <c r="L58" i="53"/>
  <c r="H58"/>
  <c r="D58"/>
  <c r="C57"/>
  <c r="K56"/>
  <c r="G56"/>
  <c r="C56"/>
  <c r="B55"/>
  <c r="I26" i="44"/>
  <c r="L25"/>
  <c r="H25"/>
  <c r="D25"/>
  <c r="K24"/>
  <c r="C24"/>
  <c r="I41" i="29"/>
  <c r="E41"/>
  <c r="C37" i="28"/>
  <c r="R50" i="27"/>
  <c r="N50"/>
  <c r="R48"/>
  <c r="N48"/>
  <c r="R46"/>
  <c r="N46"/>
  <c r="R44"/>
  <c r="N44"/>
  <c r="R42"/>
  <c r="N42"/>
  <c r="R40"/>
  <c r="N40"/>
  <c r="R38"/>
  <c r="N38"/>
  <c r="R36"/>
  <c r="N36"/>
  <c r="R34"/>
  <c r="N34"/>
  <c r="R32"/>
  <c r="N32"/>
  <c r="R30"/>
  <c r="N30"/>
  <c r="R28"/>
  <c r="N28"/>
  <c r="R26"/>
  <c r="N26"/>
  <c r="H41" i="29"/>
  <c r="D41"/>
  <c r="D38" i="28"/>
  <c r="M18" i="27"/>
  <c r="D10" i="103"/>
  <c r="R51" i="27"/>
  <c r="N51"/>
  <c r="R49"/>
  <c r="N49"/>
  <c r="R47"/>
  <c r="N47"/>
  <c r="R45"/>
  <c r="N45"/>
  <c r="R43"/>
  <c r="N43"/>
  <c r="R41"/>
  <c r="N41"/>
  <c r="R39"/>
  <c r="N39"/>
  <c r="R37"/>
  <c r="N37"/>
  <c r="R35"/>
  <c r="N35"/>
  <c r="R33"/>
  <c r="N33"/>
  <c r="R31"/>
  <c r="D38" i="50"/>
  <c r="D39" i="51"/>
  <c r="I40" i="28"/>
  <c r="I39"/>
  <c r="I36"/>
  <c r="E40"/>
  <c r="E39"/>
  <c r="E36"/>
  <c r="K55" i="27"/>
  <c r="T52"/>
  <c r="G55"/>
  <c r="P52"/>
  <c r="C38" i="42"/>
  <c r="C37" i="40"/>
  <c r="C38" i="43"/>
  <c r="B36" i="40"/>
  <c r="B37" i="43"/>
  <c r="B37" i="42"/>
  <c r="A45" i="35"/>
  <c r="W44"/>
  <c r="Y41"/>
  <c r="M41"/>
  <c r="X41"/>
  <c r="H40" i="28"/>
  <c r="H39"/>
  <c r="H36"/>
  <c r="B40"/>
  <c r="B39"/>
  <c r="B36"/>
  <c r="S52" i="27"/>
  <c r="F55"/>
  <c r="O52"/>
  <c r="E21" i="24"/>
  <c r="I21"/>
  <c r="D20" i="55"/>
  <c r="E71" i="24"/>
  <c r="D21" i="55"/>
  <c r="H21"/>
  <c r="R32" s="1"/>
  <c r="B73" i="24"/>
  <c r="G22" i="47"/>
  <c r="N74" i="24"/>
  <c r="G23" i="47"/>
  <c r="E76" i="24"/>
  <c r="H26" i="55"/>
  <c r="R37" s="1"/>
  <c r="Y40" i="35"/>
  <c r="M40"/>
  <c r="X40"/>
  <c r="H33" i="133"/>
  <c r="J32"/>
  <c r="F32"/>
  <c r="J33" i="132"/>
  <c r="F33"/>
  <c r="H32"/>
  <c r="C31" i="108"/>
  <c r="B30"/>
  <c r="K62" i="106"/>
  <c r="C62"/>
  <c r="F61"/>
  <c r="I60"/>
  <c r="L59"/>
  <c r="D59"/>
  <c r="G58"/>
  <c r="J57"/>
  <c r="B57"/>
  <c r="E56"/>
  <c r="R58" s="1"/>
  <c r="H55"/>
  <c r="K54"/>
  <c r="C54"/>
  <c r="P56" s="1"/>
  <c r="H32" i="131"/>
  <c r="F33"/>
  <c r="J33"/>
  <c r="C32"/>
  <c r="F35" i="91"/>
  <c r="F35" i="89"/>
  <c r="C59" i="53"/>
  <c r="K58"/>
  <c r="G58"/>
  <c r="C58"/>
  <c r="B57"/>
  <c r="J56"/>
  <c r="F56"/>
  <c r="B56"/>
  <c r="E35" i="48"/>
  <c r="L26" i="44"/>
  <c r="H26"/>
  <c r="K25"/>
  <c r="G25"/>
  <c r="C25"/>
  <c r="J24"/>
  <c r="B24"/>
  <c r="C55" i="60"/>
  <c r="D56"/>
  <c r="H56"/>
  <c r="L56"/>
  <c r="D57"/>
  <c r="E58"/>
  <c r="I58"/>
  <c r="M58"/>
  <c r="N31" i="27"/>
  <c r="R29"/>
  <c r="N29"/>
  <c r="R27"/>
  <c r="N27"/>
  <c r="J37" i="48"/>
  <c r="K26" i="44"/>
  <c r="Q51" i="27"/>
  <c r="M51"/>
  <c r="S50"/>
  <c r="O50"/>
  <c r="Q49"/>
  <c r="M49"/>
  <c r="S48"/>
  <c r="O48"/>
  <c r="Q47"/>
  <c r="M47"/>
  <c r="S46"/>
  <c r="O46"/>
  <c r="Q45"/>
  <c r="M45"/>
  <c r="S44"/>
  <c r="O44"/>
  <c r="Q43"/>
  <c r="M43"/>
  <c r="S42"/>
  <c r="O42"/>
  <c r="Q41"/>
  <c r="M41"/>
  <c r="S40"/>
  <c r="O40"/>
  <c r="Q39"/>
  <c r="M39"/>
  <c r="S38"/>
  <c r="O38"/>
  <c r="Q37"/>
  <c r="M37"/>
  <c r="S36"/>
  <c r="O36"/>
  <c r="Q35"/>
  <c r="M35"/>
  <c r="S34"/>
  <c r="O34"/>
  <c r="Q33"/>
  <c r="M33"/>
  <c r="S32"/>
  <c r="O32"/>
  <c r="Q31"/>
  <c r="M31"/>
  <c r="S30"/>
  <c r="O30"/>
  <c r="Q29"/>
  <c r="M29"/>
  <c r="S28"/>
  <c r="O28"/>
  <c r="Q27"/>
  <c r="M27"/>
  <c r="S26"/>
  <c r="O26"/>
  <c r="D61" i="43"/>
  <c r="D39" i="28"/>
  <c r="J42" i="29"/>
  <c r="G42"/>
  <c r="B42"/>
  <c r="F22" i="24"/>
  <c r="J22"/>
  <c r="N22"/>
  <c r="C23"/>
  <c r="G23"/>
  <c r="K23"/>
  <c r="O23"/>
  <c r="C24"/>
  <c r="G24"/>
  <c r="K24"/>
  <c r="O24"/>
  <c r="C25"/>
  <c r="G25"/>
  <c r="G91" s="1"/>
  <c r="K25"/>
  <c r="O25"/>
  <c r="L91" s="1"/>
  <c r="C26"/>
  <c r="G26"/>
  <c r="K26"/>
  <c r="O26"/>
  <c r="C27"/>
  <c r="G27"/>
  <c r="K27"/>
  <c r="O27"/>
  <c r="C28"/>
  <c r="G28"/>
  <c r="K28"/>
  <c r="O28"/>
  <c r="C29"/>
  <c r="G29"/>
  <c r="K29"/>
  <c r="O29"/>
  <c r="C30"/>
  <c r="G30"/>
  <c r="K30"/>
  <c r="O30"/>
  <c r="C31"/>
  <c r="G31"/>
  <c r="K31"/>
  <c r="O31"/>
  <c r="C32"/>
  <c r="G32"/>
  <c r="G92" s="1"/>
  <c r="G95" s="1"/>
  <c r="H106" s="1"/>
  <c r="K32"/>
  <c r="K44" s="1"/>
  <c r="O32"/>
  <c r="C33"/>
  <c r="G33"/>
  <c r="K33"/>
  <c r="O33"/>
  <c r="C34"/>
  <c r="G34"/>
  <c r="K34"/>
  <c r="O34"/>
  <c r="F42" i="29"/>
  <c r="C42"/>
  <c r="A8" i="90"/>
  <c r="A6" i="59"/>
  <c r="A6" i="58"/>
  <c r="A6" i="56"/>
  <c r="A6" i="55"/>
  <c r="B38" i="50"/>
  <c r="B39" i="51"/>
  <c r="A6" i="47"/>
  <c r="A6" i="62"/>
  <c r="A6" i="45"/>
  <c r="A5" i="46"/>
  <c r="C39" i="35"/>
  <c r="C38" i="34"/>
  <c r="K40" i="28"/>
  <c r="K39"/>
  <c r="K36"/>
  <c r="G40"/>
  <c r="G39"/>
  <c r="G36"/>
  <c r="C40"/>
  <c r="C39"/>
  <c r="C36"/>
  <c r="I55" i="27"/>
  <c r="R52"/>
  <c r="E55"/>
  <c r="N52"/>
  <c r="D32" i="55"/>
  <c r="D37" i="43"/>
  <c r="J40" i="28"/>
  <c r="J39"/>
  <c r="J36"/>
  <c r="F40"/>
  <c r="F39"/>
  <c r="F36"/>
  <c r="H55" i="27"/>
  <c r="Q52"/>
  <c r="D55"/>
  <c r="M52"/>
  <c r="C32" i="55"/>
  <c r="F19" i="47"/>
  <c r="G21" i="24"/>
  <c r="I20" i="47"/>
  <c r="G71" i="24"/>
  <c r="K20" i="55"/>
  <c r="U31" s="1"/>
  <c r="B21" i="47"/>
  <c r="G72" i="24"/>
  <c r="B22" i="55"/>
  <c r="L73" i="24"/>
  <c r="J22" i="55"/>
  <c r="T33" s="1"/>
  <c r="H73" i="24"/>
  <c r="J23" i="47"/>
  <c r="B24"/>
  <c r="J24" i="55"/>
  <c r="T35" s="1"/>
  <c r="K24"/>
  <c r="U35" s="1"/>
  <c r="H75" i="24"/>
  <c r="L76"/>
  <c r="J25" i="55"/>
  <c r="T36" s="1"/>
  <c r="B26" i="47"/>
  <c r="G77" i="24"/>
  <c r="G78"/>
  <c r="B28" i="55"/>
  <c r="I28" i="47"/>
  <c r="B29"/>
  <c r="B44" i="24"/>
  <c r="D38" i="34"/>
  <c r="D39" i="35"/>
  <c r="B38" i="34"/>
  <c r="B39" i="35"/>
  <c r="D30" i="108"/>
  <c r="C29"/>
  <c r="I62" i="106"/>
  <c r="E62"/>
  <c r="L61"/>
  <c r="H61"/>
  <c r="D61"/>
  <c r="K60"/>
  <c r="G60"/>
  <c r="C60"/>
  <c r="J59"/>
  <c r="F59"/>
  <c r="B59"/>
  <c r="I58"/>
  <c r="E58"/>
  <c r="L57"/>
  <c r="H57"/>
  <c r="D57"/>
  <c r="K56"/>
  <c r="G56"/>
  <c r="C56"/>
  <c r="P58" s="1"/>
  <c r="J55"/>
  <c r="F55"/>
  <c r="S57" s="1"/>
  <c r="B55"/>
  <c r="I54"/>
  <c r="E54"/>
  <c r="R56" s="1"/>
  <c r="D31" i="108"/>
  <c r="M58" i="53"/>
  <c r="I58"/>
  <c r="E58"/>
  <c r="D57"/>
  <c r="L56"/>
  <c r="H56"/>
  <c r="D56"/>
  <c r="C55"/>
  <c r="J26" i="44"/>
  <c r="B26"/>
  <c r="I25"/>
  <c r="E25"/>
  <c r="L24"/>
  <c r="H24"/>
  <c r="B56" i="60"/>
  <c r="F56"/>
  <c r="J56"/>
  <c r="B57"/>
  <c r="C58"/>
  <c r="G58"/>
  <c r="K58"/>
  <c r="C59"/>
  <c r="D59" i="53"/>
  <c r="S51" i="27"/>
  <c r="O51"/>
  <c r="Q50"/>
  <c r="M50"/>
  <c r="S49"/>
  <c r="O49"/>
  <c r="Q48"/>
  <c r="M48"/>
  <c r="S47"/>
  <c r="O47"/>
  <c r="Q46"/>
  <c r="M46"/>
  <c r="S45"/>
  <c r="O45"/>
  <c r="Q44"/>
  <c r="M44"/>
  <c r="S43"/>
  <c r="O43"/>
  <c r="Q42"/>
  <c r="M42"/>
  <c r="S41"/>
  <c r="O41"/>
  <c r="Q40"/>
  <c r="M40"/>
  <c r="S39"/>
  <c r="O39"/>
  <c r="Q38"/>
  <c r="M38"/>
  <c r="S37"/>
  <c r="O37"/>
  <c r="Q36"/>
  <c r="M36"/>
  <c r="S35"/>
  <c r="O35"/>
  <c r="Q34"/>
  <c r="M34"/>
  <c r="S33"/>
  <c r="O33"/>
  <c r="Q32"/>
  <c r="M32"/>
  <c r="S31"/>
  <c r="O31"/>
  <c r="Q30"/>
  <c r="M30"/>
  <c r="S29"/>
  <c r="O29"/>
  <c r="Q28"/>
  <c r="M28"/>
  <c r="S27"/>
  <c r="O27"/>
  <c r="Q26"/>
  <c r="M26"/>
  <c r="B18" i="48"/>
  <c r="D18"/>
  <c r="I42" i="29"/>
  <c r="D42"/>
  <c r="D22" i="24"/>
  <c r="H22"/>
  <c r="L22"/>
  <c r="P22"/>
  <c r="E23"/>
  <c r="I23"/>
  <c r="M23"/>
  <c r="Q23"/>
  <c r="E24"/>
  <c r="I24"/>
  <c r="M24"/>
  <c r="Q24"/>
  <c r="E25"/>
  <c r="E91" s="1"/>
  <c r="I25"/>
  <c r="J91" s="1"/>
  <c r="M25"/>
  <c r="Q25"/>
  <c r="N91" s="1"/>
  <c r="E26"/>
  <c r="I26"/>
  <c r="M26"/>
  <c r="Q26"/>
  <c r="E27"/>
  <c r="I27"/>
  <c r="M27"/>
  <c r="Q27"/>
  <c r="E28"/>
  <c r="I28"/>
  <c r="M28"/>
  <c r="Q28"/>
  <c r="E29"/>
  <c r="I29"/>
  <c r="M29"/>
  <c r="Q29"/>
  <c r="E30"/>
  <c r="I30"/>
  <c r="M30"/>
  <c r="Q30"/>
  <c r="E31"/>
  <c r="I31"/>
  <c r="M31"/>
  <c r="Q31"/>
  <c r="E32"/>
  <c r="E92" s="1"/>
  <c r="E95" s="1"/>
  <c r="E106" s="1"/>
  <c r="I32"/>
  <c r="J92" s="1"/>
  <c r="J95" s="1"/>
  <c r="I106" s="1"/>
  <c r="M32"/>
  <c r="M44" s="1"/>
  <c r="Q32"/>
  <c r="N92" s="1"/>
  <c r="N95" s="1"/>
  <c r="M106" s="1"/>
  <c r="E33"/>
  <c r="I33"/>
  <c r="M33"/>
  <c r="Q33"/>
  <c r="E34"/>
  <c r="I34"/>
  <c r="M34"/>
  <c r="Q34"/>
  <c r="H42" i="29"/>
  <c r="E42"/>
  <c r="E68" i="309" l="1"/>
  <c r="E67" i="305"/>
  <c r="D122"/>
  <c r="K67" i="306"/>
  <c r="G67" i="307"/>
  <c r="G58" i="54"/>
  <c r="L56"/>
  <c r="G83" i="24"/>
  <c r="C122" i="309"/>
  <c r="L68"/>
  <c r="E78" i="24"/>
  <c r="G24" i="190"/>
  <c r="H23"/>
  <c r="H56" i="106"/>
  <c r="G59"/>
  <c r="F62"/>
  <c r="C59"/>
  <c r="E61"/>
  <c r="I59" i="54"/>
  <c r="B55"/>
  <c r="E83" i="24"/>
  <c r="K68" i="305"/>
  <c r="I66" i="307"/>
  <c r="I67"/>
  <c r="C66" i="306"/>
  <c r="J68" i="305"/>
  <c r="D66" i="307"/>
  <c r="D67"/>
  <c r="K32" i="125"/>
  <c r="E79" i="24"/>
  <c r="G27" i="47"/>
  <c r="H83" i="24"/>
  <c r="V38" i="363"/>
  <c r="AF37"/>
  <c r="K37" i="364" s="1"/>
  <c r="A37"/>
  <c r="L44" i="24"/>
  <c r="B68" i="309"/>
  <c r="B68" i="305"/>
  <c r="M67" i="306"/>
  <c r="C68" i="305"/>
  <c r="K66" i="306"/>
  <c r="J59" i="54"/>
  <c r="G56"/>
  <c r="F58"/>
  <c r="D57"/>
  <c r="L58"/>
  <c r="G67" i="309"/>
  <c r="M66" i="307"/>
  <c r="M67"/>
  <c r="I66" i="306"/>
  <c r="E67"/>
  <c r="L66" i="307"/>
  <c r="L67"/>
  <c r="D66" i="306"/>
  <c r="L66"/>
  <c r="H67"/>
  <c r="G5" i="311"/>
  <c r="J68" i="309"/>
  <c r="E66" i="307"/>
  <c r="B67" i="305"/>
  <c r="F67"/>
  <c r="J67"/>
  <c r="F68"/>
  <c r="G66" i="307"/>
  <c r="B67"/>
  <c r="J67"/>
  <c r="H67" i="309"/>
  <c r="I68" i="305"/>
  <c r="B67" i="306"/>
  <c r="B31" i="47"/>
  <c r="B27"/>
  <c r="I23"/>
  <c r="C21" i="24"/>
  <c r="M70" s="1"/>
  <c r="G54" i="106"/>
  <c r="D55"/>
  <c r="Q57" s="1"/>
  <c r="L55"/>
  <c r="I56"/>
  <c r="F57"/>
  <c r="C58"/>
  <c r="K58"/>
  <c r="H59"/>
  <c r="E60"/>
  <c r="B61"/>
  <c r="J61"/>
  <c r="G62"/>
  <c r="B54"/>
  <c r="D54"/>
  <c r="Q56" s="1"/>
  <c r="L54"/>
  <c r="I55"/>
  <c r="F56"/>
  <c r="S58" s="1"/>
  <c r="C57"/>
  <c r="K57"/>
  <c r="H58"/>
  <c r="E59"/>
  <c r="B60"/>
  <c r="J60"/>
  <c r="G61"/>
  <c r="D62"/>
  <c r="L62"/>
  <c r="F54"/>
  <c r="S56" s="1"/>
  <c r="K55"/>
  <c r="E57"/>
  <c r="J58"/>
  <c r="D60"/>
  <c r="I61"/>
  <c r="J54"/>
  <c r="I57"/>
  <c r="H60"/>
  <c r="F58"/>
  <c r="L56"/>
  <c r="K59"/>
  <c r="B59" i="54"/>
  <c r="B57"/>
  <c r="D55"/>
  <c r="N58"/>
  <c r="J56"/>
  <c r="L59"/>
  <c r="I58"/>
  <c r="I56"/>
  <c r="G59"/>
  <c r="D58"/>
  <c r="D56"/>
  <c r="D17" i="264"/>
  <c r="C68" i="309"/>
  <c r="F68"/>
  <c r="I67" i="305"/>
  <c r="C67"/>
  <c r="D67" i="309"/>
  <c r="F66" i="307"/>
  <c r="H66"/>
  <c r="B66" i="306"/>
  <c r="I67"/>
  <c r="B30" i="47"/>
  <c r="J28"/>
  <c r="I27"/>
  <c r="K25" i="55"/>
  <c r="U36" s="1"/>
  <c r="G74" i="24"/>
  <c r="B23" i="47"/>
  <c r="K22" i="55"/>
  <c r="U33" s="1"/>
  <c r="J21" i="47"/>
  <c r="I21"/>
  <c r="H71" i="24"/>
  <c r="B20" i="47"/>
  <c r="C19" i="55"/>
  <c r="D37" i="42"/>
  <c r="E73" i="24"/>
  <c r="G20" i="47"/>
  <c r="I70" i="24"/>
  <c r="H19" i="47"/>
  <c r="A18" i="24"/>
  <c r="C23" i="190"/>
  <c r="M68" i="309"/>
  <c r="T45"/>
  <c r="M45" s="1"/>
  <c r="K67"/>
  <c r="M66" i="306"/>
  <c r="G28" i="47"/>
  <c r="H27" i="55"/>
  <c r="R38" s="1"/>
  <c r="E77" i="24"/>
  <c r="G26" i="47"/>
  <c r="D67" i="306"/>
  <c r="D68" i="305"/>
  <c r="L67" i="306"/>
  <c r="F95" i="24"/>
  <c r="F106" s="1"/>
  <c r="B27" i="190"/>
  <c r="C120" i="305"/>
  <c r="D36" i="40"/>
  <c r="D16" i="264" s="1"/>
  <c r="D67" i="305"/>
  <c r="H67"/>
  <c r="L67"/>
  <c r="H66" i="306"/>
  <c r="D29" i="47"/>
  <c r="N76" i="24"/>
  <c r="O76" s="1"/>
  <c r="D24" i="47"/>
  <c r="I31"/>
  <c r="G26" i="190"/>
  <c r="D28"/>
  <c r="J24"/>
  <c r="D37" i="58"/>
  <c r="D37" i="59"/>
  <c r="A7" i="109"/>
  <c r="Q48" i="104"/>
  <c r="Q49" s="1"/>
  <c r="Q50" s="1"/>
  <c r="Q51" s="1"/>
  <c r="P43" i="100"/>
  <c r="P42" s="1"/>
  <c r="P41" s="1"/>
  <c r="P40" s="1"/>
  <c r="P39" s="1"/>
  <c r="P38" s="1"/>
  <c r="P37" s="1"/>
  <c r="P36" s="1"/>
  <c r="P35" s="1"/>
  <c r="P34" s="1"/>
  <c r="P33" s="1"/>
  <c r="Q43"/>
  <c r="Q42" s="1"/>
  <c r="Q41" s="1"/>
  <c r="Q40" s="1"/>
  <c r="Q39" s="1"/>
  <c r="Q38" s="1"/>
  <c r="Q37" s="1"/>
  <c r="Q36" s="1"/>
  <c r="Q35" s="1"/>
  <c r="Q34" s="1"/>
  <c r="Q33" s="1"/>
  <c r="P32" i="104"/>
  <c r="P31" s="1"/>
  <c r="P30" s="1"/>
  <c r="P29" s="1"/>
  <c r="P28" s="1"/>
  <c r="P27" s="1"/>
  <c r="P26" s="1"/>
  <c r="P25" s="1"/>
  <c r="Q44"/>
  <c r="F44" i="24"/>
  <c r="N44"/>
  <c r="J44"/>
  <c r="L80"/>
  <c r="B29" i="55"/>
  <c r="G79" i="24"/>
  <c r="B28" i="47"/>
  <c r="H78" i="24"/>
  <c r="J26" i="47"/>
  <c r="I26"/>
  <c r="B26" i="55"/>
  <c r="B25"/>
  <c r="J24" i="47"/>
  <c r="G73" i="24"/>
  <c r="I22" i="47"/>
  <c r="B22"/>
  <c r="B21" i="55"/>
  <c r="J20"/>
  <c r="T31" s="1"/>
  <c r="D70" i="24"/>
  <c r="G19" i="55"/>
  <c r="Q30" s="1"/>
  <c r="D23"/>
  <c r="D22" i="47"/>
  <c r="N72" i="24"/>
  <c r="B71"/>
  <c r="E19" i="47"/>
  <c r="D25" i="190"/>
  <c r="I30" i="47"/>
  <c r="E23" i="190"/>
  <c r="D24"/>
  <c r="H48" i="264"/>
  <c r="H62" i="27"/>
  <c r="I62"/>
  <c r="C19" i="265"/>
  <c r="C29"/>
  <c r="B66" i="106"/>
  <c r="B31" i="55"/>
  <c r="J29" i="47"/>
  <c r="G80" i="24"/>
  <c r="I29" i="47"/>
  <c r="L79" i="24"/>
  <c r="K27" i="55"/>
  <c r="U38" s="1"/>
  <c r="J27"/>
  <c r="T38" s="1"/>
  <c r="L78" i="24"/>
  <c r="B27" i="55"/>
  <c r="H76" i="24"/>
  <c r="G76"/>
  <c r="I25" i="47"/>
  <c r="G75" i="24"/>
  <c r="I24" i="47"/>
  <c r="H74" i="24"/>
  <c r="K23" i="55"/>
  <c r="U34" s="1"/>
  <c r="J23"/>
  <c r="T34" s="1"/>
  <c r="L74" i="24"/>
  <c r="J22" i="47"/>
  <c r="H72" i="24"/>
  <c r="K21" i="55"/>
  <c r="U32" s="1"/>
  <c r="J21"/>
  <c r="T32" s="1"/>
  <c r="L72" i="24"/>
  <c r="B20" i="55"/>
  <c r="P44" i="24"/>
  <c r="H44"/>
  <c r="D25" i="55"/>
  <c r="B75" i="24"/>
  <c r="H22" i="55"/>
  <c r="R33" s="1"/>
  <c r="E72" i="24"/>
  <c r="G21" i="47"/>
  <c r="Q21" i="24"/>
  <c r="K22" i="190" s="1"/>
  <c r="K19" i="47"/>
  <c r="F70" i="24"/>
  <c r="D29" i="190"/>
  <c r="I33"/>
  <c r="M22" i="55"/>
  <c r="W33" s="1"/>
  <c r="K95" i="24"/>
  <c r="N106" s="1"/>
  <c r="L82"/>
  <c r="J26" i="190"/>
  <c r="F59" i="54"/>
  <c r="K58"/>
  <c r="C58"/>
  <c r="K56"/>
  <c r="C56"/>
  <c r="M59"/>
  <c r="E59"/>
  <c r="J58"/>
  <c r="B58"/>
  <c r="F56"/>
  <c r="C55"/>
  <c r="H59"/>
  <c r="M58"/>
  <c r="E58"/>
  <c r="M56"/>
  <c r="E56"/>
  <c r="K59"/>
  <c r="C59"/>
  <c r="H58"/>
  <c r="C57"/>
  <c r="H56"/>
  <c r="H80" i="24"/>
  <c r="H79"/>
  <c r="J28" i="55"/>
  <c r="T39" s="1"/>
  <c r="H77" i="24"/>
  <c r="J26" i="55"/>
  <c r="T37" s="1"/>
  <c r="L77" i="24"/>
  <c r="B25" i="47"/>
  <c r="L75" i="24"/>
  <c r="L71"/>
  <c r="B76"/>
  <c r="N75"/>
  <c r="B74"/>
  <c r="D23" i="47"/>
  <c r="N73" i="24"/>
  <c r="O73" s="1"/>
  <c r="D22" i="55"/>
  <c r="B72" i="24"/>
  <c r="C70"/>
  <c r="F22" i="55"/>
  <c r="P33" s="1"/>
  <c r="J33" i="190"/>
  <c r="H95" i="24"/>
  <c r="J106" s="1"/>
  <c r="I26" i="190"/>
  <c r="M95" i="24"/>
  <c r="L106" s="1"/>
  <c r="N56" i="54"/>
  <c r="B69" i="106"/>
  <c r="B67"/>
  <c r="B16" i="264"/>
  <c r="R44" i="309"/>
  <c r="R44" i="305"/>
  <c r="C17" i="264"/>
  <c r="M18" s="1"/>
  <c r="S45" i="309"/>
  <c r="S45" i="305"/>
  <c r="M46" i="309"/>
  <c r="K46"/>
  <c r="J46"/>
  <c r="L46"/>
  <c r="E46"/>
  <c r="C46"/>
  <c r="B46"/>
  <c r="D46"/>
  <c r="K45" i="307"/>
  <c r="M45" i="306"/>
  <c r="L45" i="305"/>
  <c r="M45"/>
  <c r="K45"/>
  <c r="M45" i="307"/>
  <c r="K45" i="306"/>
  <c r="J45" i="307"/>
  <c r="J45" i="305"/>
  <c r="L45" i="306"/>
  <c r="L45" i="307"/>
  <c r="J45" i="306"/>
  <c r="A9" i="100"/>
  <c r="A71" s="1"/>
  <c r="C45" i="307"/>
  <c r="C45" i="306"/>
  <c r="D45" i="305"/>
  <c r="E45"/>
  <c r="C45"/>
  <c r="E45" i="307"/>
  <c r="E45" i="306"/>
  <c r="B45" i="307"/>
  <c r="B45" i="305"/>
  <c r="D45" i="307"/>
  <c r="D45" i="306"/>
  <c r="B45"/>
  <c r="I46" i="309"/>
  <c r="H46"/>
  <c r="G46"/>
  <c r="F46"/>
  <c r="A8" i="97"/>
  <c r="A6" i="293"/>
  <c r="O44" i="24"/>
  <c r="L92"/>
  <c r="L95" s="1"/>
  <c r="K106" s="1"/>
  <c r="G33" i="190"/>
  <c r="I92" i="24"/>
  <c r="I95" s="1"/>
  <c r="G106" s="1"/>
  <c r="K46" i="306"/>
  <c r="K46" i="305"/>
  <c r="K46" i="307"/>
  <c r="M46" i="306"/>
  <c r="L46" i="305"/>
  <c r="M46"/>
  <c r="M46" i="307"/>
  <c r="J46"/>
  <c r="J46" i="305"/>
  <c r="L46" i="307"/>
  <c r="L46" i="306"/>
  <c r="J46"/>
  <c r="C46"/>
  <c r="C46" i="305"/>
  <c r="C46" i="307"/>
  <c r="D46" i="305"/>
  <c r="E46"/>
  <c r="E46" i="307"/>
  <c r="E46" i="306"/>
  <c r="B46" i="307"/>
  <c r="B46" i="305"/>
  <c r="D46" i="307"/>
  <c r="D46" i="306"/>
  <c r="B46"/>
  <c r="L45" i="309"/>
  <c r="A9" i="102"/>
  <c r="E45" i="309"/>
  <c r="D45"/>
  <c r="C45"/>
  <c r="B45"/>
  <c r="G46" i="307"/>
  <c r="G46" i="306"/>
  <c r="H46" i="305"/>
  <c r="I46"/>
  <c r="G46"/>
  <c r="I46" i="307"/>
  <c r="I46" i="306"/>
  <c r="F46" i="307"/>
  <c r="F46" i="305"/>
  <c r="H46" i="307"/>
  <c r="H46" i="306"/>
  <c r="F46"/>
  <c r="A10" i="104"/>
  <c r="A10" i="363" s="1"/>
  <c r="E10" s="1"/>
  <c r="I10" s="1"/>
  <c r="N10" s="1"/>
  <c r="N59" i="54"/>
  <c r="E62" i="27"/>
  <c r="B70" i="106"/>
  <c r="B71"/>
  <c r="B68"/>
  <c r="K48" i="264"/>
  <c r="J62" i="27"/>
  <c r="B5" i="103"/>
  <c r="F62" i="27"/>
  <c r="G62"/>
  <c r="K62"/>
  <c r="C83" i="24"/>
  <c r="D83"/>
  <c r="F83"/>
  <c r="I83"/>
  <c r="C86" i="265"/>
  <c r="C84"/>
  <c r="C85"/>
  <c r="C38"/>
  <c r="C36"/>
  <c r="C46"/>
  <c r="C44"/>
  <c r="C16"/>
  <c r="C15"/>
  <c r="C17"/>
  <c r="C18"/>
  <c r="C63"/>
  <c r="C61"/>
  <c r="C53"/>
  <c r="C62"/>
  <c r="C37"/>
  <c r="C9"/>
  <c r="C78"/>
  <c r="C69"/>
  <c r="C71"/>
  <c r="C77"/>
  <c r="C79"/>
  <c r="C54"/>
  <c r="C52"/>
  <c r="D47" i="264"/>
  <c r="C48" s="1"/>
  <c r="C70" i="265"/>
  <c r="C45"/>
  <c r="L81" i="24"/>
  <c r="I52" i="264"/>
  <c r="E80" i="24"/>
  <c r="G29" i="47"/>
  <c r="C53" i="66"/>
  <c r="C62"/>
  <c r="C19"/>
  <c r="C29"/>
  <c r="C82" i="24"/>
  <c r="C81"/>
  <c r="D82"/>
  <c r="D81"/>
  <c r="I82"/>
  <c r="F82"/>
  <c r="I81"/>
  <c r="F81"/>
  <c r="T35"/>
  <c r="M82"/>
  <c r="M81"/>
  <c r="B82"/>
  <c r="N82"/>
  <c r="B81"/>
  <c r="N81"/>
  <c r="H82"/>
  <c r="H81"/>
  <c r="J32" i="190"/>
  <c r="J31"/>
  <c r="J30"/>
  <c r="J29"/>
  <c r="M83" i="24"/>
  <c r="N83"/>
  <c r="O83" s="1"/>
  <c r="G31" i="47"/>
  <c r="E82" i="24"/>
  <c r="E81"/>
  <c r="F28" i="55"/>
  <c r="P39" s="1"/>
  <c r="F27"/>
  <c r="P38" s="1"/>
  <c r="F26"/>
  <c r="P37" s="1"/>
  <c r="B21" i="24"/>
  <c r="L70" s="1"/>
  <c r="D31" i="47"/>
  <c r="D30" i="55"/>
  <c r="B80" i="24"/>
  <c r="D28" i="47"/>
  <c r="N78" i="24"/>
  <c r="D26" i="47"/>
  <c r="G25"/>
  <c r="E74" i="24"/>
  <c r="G29" i="190"/>
  <c r="D30"/>
  <c r="M24" i="55"/>
  <c r="W35" s="1"/>
  <c r="M23"/>
  <c r="W34" s="1"/>
  <c r="U35" i="24"/>
  <c r="B19" i="47"/>
  <c r="U34" i="24"/>
  <c r="D31" i="55"/>
  <c r="D30" i="47"/>
  <c r="D44" i="24"/>
  <c r="N80"/>
  <c r="D29" i="55"/>
  <c r="B79" i="24"/>
  <c r="U31"/>
  <c r="D28" i="55"/>
  <c r="B78" i="24"/>
  <c r="D27" i="47"/>
  <c r="N77" i="24"/>
  <c r="O77" s="1"/>
  <c r="D26" i="55"/>
  <c r="H25"/>
  <c r="R36" s="1"/>
  <c r="E75" i="24"/>
  <c r="G24" i="47"/>
  <c r="H23" i="55"/>
  <c r="R34" s="1"/>
  <c r="D31" i="190"/>
  <c r="G28"/>
  <c r="B23"/>
  <c r="B40" s="1"/>
  <c r="D33"/>
  <c r="D39" s="1"/>
  <c r="D32"/>
  <c r="K31" i="47"/>
  <c r="H31"/>
  <c r="K30"/>
  <c r="H30"/>
  <c r="K33" i="190"/>
  <c r="H33"/>
  <c r="K32"/>
  <c r="H32"/>
  <c r="K31"/>
  <c r="H31"/>
  <c r="K30"/>
  <c r="H30"/>
  <c r="K29"/>
  <c r="H29"/>
  <c r="K28"/>
  <c r="H28"/>
  <c r="K27"/>
  <c r="H27"/>
  <c r="K26"/>
  <c r="H26"/>
  <c r="K25"/>
  <c r="H25"/>
  <c r="K24"/>
  <c r="H24"/>
  <c r="M19" i="55"/>
  <c r="W30" s="1"/>
  <c r="G23" i="190"/>
  <c r="F22"/>
  <c r="F31" i="47"/>
  <c r="F30"/>
  <c r="F33" i="190"/>
  <c r="L28" i="55"/>
  <c r="V39" s="1"/>
  <c r="F32" i="190"/>
  <c r="L27" i="55"/>
  <c r="V38" s="1"/>
  <c r="F31" i="190"/>
  <c r="L26" i="55"/>
  <c r="V37" s="1"/>
  <c r="F30" i="190"/>
  <c r="L25" i="55"/>
  <c r="V36" s="1"/>
  <c r="F29" i="190"/>
  <c r="L24" i="55"/>
  <c r="V35" s="1"/>
  <c r="F28" i="190"/>
  <c r="L23" i="55"/>
  <c r="V34" s="1"/>
  <c r="F27" i="190"/>
  <c r="L22" i="55"/>
  <c r="V33" s="1"/>
  <c r="F26" i="190"/>
  <c r="L21" i="55"/>
  <c r="V32" s="1"/>
  <c r="F25" i="190"/>
  <c r="L20" i="55"/>
  <c r="V31" s="1"/>
  <c r="F24" i="190"/>
  <c r="J23"/>
  <c r="F19" i="55"/>
  <c r="P30" s="1"/>
  <c r="D38" i="57"/>
  <c r="B39" i="190"/>
  <c r="C38" i="66"/>
  <c r="C36"/>
  <c r="C69"/>
  <c r="C71"/>
  <c r="C46"/>
  <c r="C44"/>
  <c r="C79"/>
  <c r="C77"/>
  <c r="C15"/>
  <c r="C16"/>
  <c r="C17"/>
  <c r="C18"/>
  <c r="C52"/>
  <c r="C54"/>
  <c r="C61"/>
  <c r="C63"/>
  <c r="T38" i="34"/>
  <c r="C19" i="49"/>
  <c r="L19" s="1"/>
  <c r="C37" i="66"/>
  <c r="C70"/>
  <c r="C9"/>
  <c r="C45"/>
  <c r="C78"/>
  <c r="E31" i="47"/>
  <c r="E30"/>
  <c r="E33" i="190"/>
  <c r="E32"/>
  <c r="E31"/>
  <c r="E30"/>
  <c r="E29"/>
  <c r="E28"/>
  <c r="E27"/>
  <c r="E26"/>
  <c r="E25"/>
  <c r="E24"/>
  <c r="D23"/>
  <c r="B38" i="57"/>
  <c r="C33" i="190"/>
  <c r="C32"/>
  <c r="C31"/>
  <c r="C30"/>
  <c r="C29"/>
  <c r="C28"/>
  <c r="C27"/>
  <c r="C26"/>
  <c r="C25"/>
  <c r="C24"/>
  <c r="I23"/>
  <c r="H22"/>
  <c r="E22"/>
  <c r="V2" i="94"/>
  <c r="AE13"/>
  <c r="AA17"/>
  <c r="AA16"/>
  <c r="S38" i="34"/>
  <c r="C22" i="190"/>
  <c r="A7" i="52"/>
  <c r="C18" i="49"/>
  <c r="K29" i="47"/>
  <c r="I80" i="24"/>
  <c r="Q44"/>
  <c r="H29" i="47"/>
  <c r="F80" i="24"/>
  <c r="I44"/>
  <c r="K28" i="47"/>
  <c r="I79" i="24"/>
  <c r="I28" i="55"/>
  <c r="S39" s="1"/>
  <c r="H28" i="47"/>
  <c r="F79" i="24"/>
  <c r="K27" i="47"/>
  <c r="I78" i="24"/>
  <c r="I27" i="55"/>
  <c r="S38" s="1"/>
  <c r="H27" i="47"/>
  <c r="F78" i="24"/>
  <c r="K26" i="47"/>
  <c r="I77" i="24"/>
  <c r="I26" i="55"/>
  <c r="S37" s="1"/>
  <c r="H26" i="47"/>
  <c r="F77" i="24"/>
  <c r="K25" i="47"/>
  <c r="I76" i="24"/>
  <c r="I25" i="55"/>
  <c r="S36" s="1"/>
  <c r="H25" i="47"/>
  <c r="F76" i="24"/>
  <c r="K24" i="47"/>
  <c r="I75" i="24"/>
  <c r="I24" i="55"/>
  <c r="S35" s="1"/>
  <c r="H24" i="47"/>
  <c r="F75" i="24"/>
  <c r="K23" i="47"/>
  <c r="I74" i="24"/>
  <c r="I23" i="55"/>
  <c r="S34" s="1"/>
  <c r="H23" i="47"/>
  <c r="F74" i="24"/>
  <c r="K22" i="47"/>
  <c r="I73" i="24"/>
  <c r="I22" i="55"/>
  <c r="S33" s="1"/>
  <c r="H22" i="47"/>
  <c r="F73" i="24"/>
  <c r="K21" i="47"/>
  <c r="I72" i="24"/>
  <c r="I21" i="55"/>
  <c r="S32" s="1"/>
  <c r="H21" i="47"/>
  <c r="F72" i="24"/>
  <c r="K20" i="47"/>
  <c r="I71" i="24"/>
  <c r="I20" i="55"/>
  <c r="S31" s="1"/>
  <c r="H20" i="47"/>
  <c r="F71" i="24"/>
  <c r="G19" i="47"/>
  <c r="H19" i="55"/>
  <c r="R30" s="1"/>
  <c r="E70" i="24"/>
  <c r="H21"/>
  <c r="Y39" i="35"/>
  <c r="M39"/>
  <c r="X39"/>
  <c r="C38"/>
  <c r="C37" i="34"/>
  <c r="A7" i="62"/>
  <c r="A7" i="47"/>
  <c r="B37" i="50"/>
  <c r="B38" i="51"/>
  <c r="A7" i="56"/>
  <c r="A7" i="59"/>
  <c r="A9" i="90"/>
  <c r="C31" i="47"/>
  <c r="C31" i="55"/>
  <c r="T34" i="24"/>
  <c r="C30" i="47"/>
  <c r="C30" i="55"/>
  <c r="T33" i="24"/>
  <c r="C29" i="55"/>
  <c r="C29" i="47"/>
  <c r="M80" i="24"/>
  <c r="C44"/>
  <c r="T32"/>
  <c r="C28" i="55"/>
  <c r="C28" i="47"/>
  <c r="M79" i="24"/>
  <c r="P79" s="1"/>
  <c r="T31"/>
  <c r="C27" i="55"/>
  <c r="C27" i="47"/>
  <c r="M78" i="24"/>
  <c r="C26" i="55"/>
  <c r="C26" i="47"/>
  <c r="M77" i="24"/>
  <c r="C25" i="55"/>
  <c r="C25" i="47"/>
  <c r="M76" i="24"/>
  <c r="P76" s="1"/>
  <c r="C24" i="55"/>
  <c r="C24" i="47"/>
  <c r="M75" i="24"/>
  <c r="C23" i="55"/>
  <c r="C23" i="47"/>
  <c r="M74" i="24"/>
  <c r="P74" s="1"/>
  <c r="C22" i="55"/>
  <c r="C22" i="47"/>
  <c r="M73" i="24"/>
  <c r="C21" i="55"/>
  <c r="C21" i="47"/>
  <c r="M72" i="24"/>
  <c r="C20" i="55"/>
  <c r="C20" i="47"/>
  <c r="M20" s="1"/>
  <c r="M71" i="24"/>
  <c r="I19" i="47"/>
  <c r="J19" i="55"/>
  <c r="T30" s="1"/>
  <c r="G70" i="24"/>
  <c r="J21"/>
  <c r="O79"/>
  <c r="O74"/>
  <c r="B36" i="43"/>
  <c r="B36" i="42"/>
  <c r="B35" i="40"/>
  <c r="B17" i="48"/>
  <c r="B36" i="59"/>
  <c r="B36" i="58"/>
  <c r="C37" i="43"/>
  <c r="C37" i="42"/>
  <c r="C36" i="40"/>
  <c r="C37" i="58"/>
  <c r="C18" i="48"/>
  <c r="B18" i="49" s="1"/>
  <c r="C37" i="59"/>
  <c r="E29" i="47"/>
  <c r="C80" i="24"/>
  <c r="E44"/>
  <c r="E28" i="55"/>
  <c r="O39" s="1"/>
  <c r="E28" i="47"/>
  <c r="C79" i="24"/>
  <c r="E27" i="55"/>
  <c r="O38" s="1"/>
  <c r="E27" i="47"/>
  <c r="C78" i="24"/>
  <c r="E26" i="55"/>
  <c r="O37" s="1"/>
  <c r="E26" i="47"/>
  <c r="C77" i="24"/>
  <c r="E25" i="55"/>
  <c r="O36" s="1"/>
  <c r="E25" i="47"/>
  <c r="C76" i="24"/>
  <c r="E24" i="55"/>
  <c r="O35" s="1"/>
  <c r="E24" i="47"/>
  <c r="C75" i="24"/>
  <c r="E23" i="55"/>
  <c r="O34" s="1"/>
  <c r="E23" i="47"/>
  <c r="C74" i="24"/>
  <c r="E22" i="55"/>
  <c r="O33" s="1"/>
  <c r="E22" i="47"/>
  <c r="C73" i="24"/>
  <c r="E21" i="55"/>
  <c r="O32" s="1"/>
  <c r="E21" i="47"/>
  <c r="C72" i="24"/>
  <c r="E20" i="55"/>
  <c r="O31" s="1"/>
  <c r="E20" i="47"/>
  <c r="C71" i="24"/>
  <c r="D19" i="55"/>
  <c r="D19" i="47"/>
  <c r="B70" i="24"/>
  <c r="D21"/>
  <c r="B38" i="35"/>
  <c r="B37" i="34"/>
  <c r="D38" i="35"/>
  <c r="D37" i="34"/>
  <c r="T37" s="1"/>
  <c r="G18" i="55"/>
  <c r="Q29" s="1"/>
  <c r="D69" i="24"/>
  <c r="G20"/>
  <c r="C18" i="47"/>
  <c r="M19" s="1"/>
  <c r="D36" i="43"/>
  <c r="D35" i="40"/>
  <c r="D36" i="59"/>
  <c r="S39" i="35"/>
  <c r="Q39"/>
  <c r="O39"/>
  <c r="T39"/>
  <c r="R39"/>
  <c r="P39"/>
  <c r="N39"/>
  <c r="A6" i="46"/>
  <c r="A7" i="45"/>
  <c r="A7" i="55"/>
  <c r="A7" i="58"/>
  <c r="F29" i="47"/>
  <c r="D80" i="24"/>
  <c r="G44"/>
  <c r="G28" i="55"/>
  <c r="Q39" s="1"/>
  <c r="F28" i="47"/>
  <c r="D79" i="24"/>
  <c r="G27" i="55"/>
  <c r="Q38" s="1"/>
  <c r="F27" i="47"/>
  <c r="D78" i="24"/>
  <c r="G26" i="55"/>
  <c r="Q37" s="1"/>
  <c r="F26" i="47"/>
  <c r="D77" i="24"/>
  <c r="G25" i="55"/>
  <c r="Q36" s="1"/>
  <c r="F25" i="47"/>
  <c r="D76" i="24"/>
  <c r="G24" i="55"/>
  <c r="Q35" s="1"/>
  <c r="F24" i="47"/>
  <c r="D75" i="24"/>
  <c r="G23" i="55"/>
  <c r="Q34" s="1"/>
  <c r="F23" i="47"/>
  <c r="D74" i="24"/>
  <c r="G22" i="55"/>
  <c r="Q33" s="1"/>
  <c r="F22" i="47"/>
  <c r="D73" i="24"/>
  <c r="G21" i="55"/>
  <c r="Q32" s="1"/>
  <c r="F21" i="47"/>
  <c r="D72" i="24"/>
  <c r="G20" i="55"/>
  <c r="Q31" s="1"/>
  <c r="F20" i="47"/>
  <c r="D71" i="24"/>
  <c r="K19" i="55"/>
  <c r="U30" s="1"/>
  <c r="J19" i="47"/>
  <c r="H70" i="24"/>
  <c r="N21"/>
  <c r="I18" i="55"/>
  <c r="S29" s="1"/>
  <c r="F69" i="24"/>
  <c r="I20"/>
  <c r="E18" i="55"/>
  <c r="O29" s="1"/>
  <c r="C69" i="24"/>
  <c r="E20"/>
  <c r="A66"/>
  <c r="A17"/>
  <c r="W45" i="35"/>
  <c r="A46"/>
  <c r="E61"/>
  <c r="I61"/>
  <c r="N61"/>
  <c r="R61"/>
  <c r="B61"/>
  <c r="F61"/>
  <c r="J61"/>
  <c r="O61"/>
  <c r="S61"/>
  <c r="C61"/>
  <c r="G61"/>
  <c r="K61"/>
  <c r="P61"/>
  <c r="T61"/>
  <c r="D61"/>
  <c r="H61"/>
  <c r="M61"/>
  <c r="Q61"/>
  <c r="D37" i="50"/>
  <c r="D38" i="51"/>
  <c r="N71" i="24"/>
  <c r="D36" i="58" l="1"/>
  <c r="D17" i="48"/>
  <c r="C17" i="49" s="1"/>
  <c r="D36" i="42"/>
  <c r="C20" i="24"/>
  <c r="M69" s="1"/>
  <c r="C18" i="55"/>
  <c r="Q20" i="24"/>
  <c r="K21" i="190" s="1"/>
  <c r="J45" i="309"/>
  <c r="O78" i="24"/>
  <c r="K45" i="309"/>
  <c r="T44" i="305"/>
  <c r="K44" i="306" s="1"/>
  <c r="V39" i="363"/>
  <c r="AF38"/>
  <c r="K38" i="364" s="1"/>
  <c r="A38"/>
  <c r="T44" i="309"/>
  <c r="M44" s="1"/>
  <c r="O82" i="24"/>
  <c r="G39" i="190"/>
  <c r="P75" i="24"/>
  <c r="G40" i="190"/>
  <c r="O80" i="24"/>
  <c r="F44" i="47"/>
  <c r="H44"/>
  <c r="G44"/>
  <c r="I44"/>
  <c r="J44"/>
  <c r="E44"/>
  <c r="K44"/>
  <c r="D44"/>
  <c r="B18"/>
  <c r="O75" i="24"/>
  <c r="I69"/>
  <c r="P73"/>
  <c r="P77"/>
  <c r="J39" i="190"/>
  <c r="A8" i="109"/>
  <c r="C17" s="1"/>
  <c r="D17"/>
  <c r="P80" i="24"/>
  <c r="D48" i="264"/>
  <c r="C49" s="1"/>
  <c r="I39" i="190"/>
  <c r="P24" i="104"/>
  <c r="P23" s="1"/>
  <c r="P22" s="1"/>
  <c r="P21" s="1"/>
  <c r="P20" s="1"/>
  <c r="P19" s="1"/>
  <c r="P18" s="1"/>
  <c r="P17" s="1"/>
  <c r="Q32" i="100"/>
  <c r="Q31" s="1"/>
  <c r="Q30" s="1"/>
  <c r="Q43" i="104"/>
  <c r="Q42" s="1"/>
  <c r="Q41" s="1"/>
  <c r="Q40" s="1"/>
  <c r="Q39" s="1"/>
  <c r="Q38" s="1"/>
  <c r="Q37" s="1"/>
  <c r="Q36" s="1"/>
  <c r="Q35" s="1"/>
  <c r="Q34" s="1"/>
  <c r="Q33" s="1"/>
  <c r="P32" i="100"/>
  <c r="P31" s="1"/>
  <c r="P30" s="1"/>
  <c r="I40" i="190"/>
  <c r="J40"/>
  <c r="G51" i="264"/>
  <c r="O81" i="24"/>
  <c r="A11" i="104"/>
  <c r="A11" i="363" s="1"/>
  <c r="E11" s="1"/>
  <c r="I11" s="1"/>
  <c r="N11" s="1"/>
  <c r="B108" i="309"/>
  <c r="A10" i="102"/>
  <c r="D108" i="309"/>
  <c r="B109" i="305"/>
  <c r="B108"/>
  <c r="A10" i="100"/>
  <c r="A72" s="1"/>
  <c r="K44" i="309"/>
  <c r="L44"/>
  <c r="B109"/>
  <c r="D109"/>
  <c r="I45"/>
  <c r="G45"/>
  <c r="F45"/>
  <c r="H45"/>
  <c r="C44" i="306"/>
  <c r="C44" i="305"/>
  <c r="C44" i="307"/>
  <c r="E44" i="306"/>
  <c r="D44" i="305"/>
  <c r="E44"/>
  <c r="E44" i="307"/>
  <c r="B44"/>
  <c r="B44" i="305"/>
  <c r="D44" i="307"/>
  <c r="D44" i="306"/>
  <c r="B44"/>
  <c r="D15" i="264"/>
  <c r="T43" i="305"/>
  <c r="T43" i="309"/>
  <c r="C16" i="264"/>
  <c r="M17" s="1"/>
  <c r="S44" i="305"/>
  <c r="S44" i="309"/>
  <c r="B15" i="264"/>
  <c r="R43" i="305"/>
  <c r="R43" i="309"/>
  <c r="C109" i="305"/>
  <c r="D109"/>
  <c r="A9" i="97"/>
  <c r="A7" i="293"/>
  <c r="C109" i="309"/>
  <c r="D108" i="305"/>
  <c r="L44"/>
  <c r="J44" i="307"/>
  <c r="J44" i="306"/>
  <c r="G45"/>
  <c r="G45" i="305"/>
  <c r="G45" i="307"/>
  <c r="I45" i="306"/>
  <c r="H45" i="305"/>
  <c r="I45"/>
  <c r="I45" i="307"/>
  <c r="F45"/>
  <c r="F45" i="305"/>
  <c r="H45" i="307"/>
  <c r="H45" i="306"/>
  <c r="F45"/>
  <c r="D44" i="309"/>
  <c r="E44"/>
  <c r="B44"/>
  <c r="C44"/>
  <c r="B22" i="190"/>
  <c r="P78" i="24"/>
  <c r="F52" i="264"/>
  <c r="K52"/>
  <c r="B20" i="24"/>
  <c r="L69" s="1"/>
  <c r="B18" i="55"/>
  <c r="J52" i="264"/>
  <c r="E52"/>
  <c r="G52"/>
  <c r="H52"/>
  <c r="D40" i="190"/>
  <c r="P82" i="24"/>
  <c r="P83"/>
  <c r="P81"/>
  <c r="L18" i="49"/>
  <c r="M22" i="47"/>
  <c r="M24"/>
  <c r="M26"/>
  <c r="D37" i="57"/>
  <c r="H21" i="190"/>
  <c r="J22"/>
  <c r="D22"/>
  <c r="G22"/>
  <c r="C40"/>
  <c r="C39"/>
  <c r="E21"/>
  <c r="F21"/>
  <c r="I22"/>
  <c r="B37" i="57"/>
  <c r="W2" i="94"/>
  <c r="AA13"/>
  <c r="E40" i="190"/>
  <c r="E39"/>
  <c r="F40"/>
  <c r="F39"/>
  <c r="H40"/>
  <c r="H39"/>
  <c r="K40"/>
  <c r="K39"/>
  <c r="S37" i="34"/>
  <c r="C21" i="190"/>
  <c r="A8" i="52"/>
  <c r="M31" i="47"/>
  <c r="I17" i="55"/>
  <c r="S28" s="1"/>
  <c r="F68" i="24"/>
  <c r="I19"/>
  <c r="D36" i="34"/>
  <c r="D37" i="35"/>
  <c r="B36" i="34"/>
  <c r="B37" i="35"/>
  <c r="D18" i="55"/>
  <c r="D18" i="47"/>
  <c r="B69" i="24"/>
  <c r="D20"/>
  <c r="B34" i="40"/>
  <c r="B35" i="43"/>
  <c r="B35" i="42"/>
  <c r="B16" i="48"/>
  <c r="B35" i="59"/>
  <c r="B35" i="58"/>
  <c r="I68" i="24"/>
  <c r="J18" i="55"/>
  <c r="T29" s="1"/>
  <c r="G69" i="24"/>
  <c r="J20"/>
  <c r="A8" i="59"/>
  <c r="C37" i="35"/>
  <c r="C36" i="34"/>
  <c r="N70" i="24"/>
  <c r="M21" i="47"/>
  <c r="M23"/>
  <c r="M25"/>
  <c r="M27"/>
  <c r="M28"/>
  <c r="D36" i="50"/>
  <c r="D37" i="51"/>
  <c r="A47" i="35"/>
  <c r="W46"/>
  <c r="A65" i="24"/>
  <c r="A16"/>
  <c r="E17" i="55"/>
  <c r="O28" s="1"/>
  <c r="C68" i="24"/>
  <c r="E19"/>
  <c r="K18" i="55"/>
  <c r="U29" s="1"/>
  <c r="H69" i="24"/>
  <c r="N20"/>
  <c r="A8" i="58"/>
  <c r="A8" i="55"/>
  <c r="A8" i="45"/>
  <c r="A7" i="46"/>
  <c r="D34" i="40"/>
  <c r="D35" i="43"/>
  <c r="D35" i="42"/>
  <c r="D16" i="48"/>
  <c r="D35" i="59"/>
  <c r="D35" i="58"/>
  <c r="C17" i="55"/>
  <c r="C19" i="24"/>
  <c r="G17" i="55"/>
  <c r="Q28" s="1"/>
  <c r="D68" i="24"/>
  <c r="G19"/>
  <c r="Y38" i="35"/>
  <c r="M38"/>
  <c r="X38"/>
  <c r="C36" i="42"/>
  <c r="C35" i="40"/>
  <c r="C36" i="43"/>
  <c r="C17" i="48"/>
  <c r="B17" i="49" s="1"/>
  <c r="C36" i="59"/>
  <c r="C36" i="58"/>
  <c r="A10" i="90"/>
  <c r="A8" i="56"/>
  <c r="B36" i="50"/>
  <c r="B37" i="51"/>
  <c r="A8" i="47"/>
  <c r="A8" i="62"/>
  <c r="S38" i="35"/>
  <c r="Q38"/>
  <c r="O38"/>
  <c r="T38"/>
  <c r="R38"/>
  <c r="P38"/>
  <c r="N38"/>
  <c r="H18" i="55"/>
  <c r="R29" s="1"/>
  <c r="E69" i="24"/>
  <c r="H20"/>
  <c r="M29" i="47"/>
  <c r="M30"/>
  <c r="C17" l="1"/>
  <c r="M18" s="1"/>
  <c r="Q19" i="24"/>
  <c r="K20" i="190" s="1"/>
  <c r="L44" i="307"/>
  <c r="M44"/>
  <c r="K44" i="305"/>
  <c r="J44" i="309"/>
  <c r="L44" i="306"/>
  <c r="J44" i="305"/>
  <c r="M44" i="306"/>
  <c r="M44" i="305"/>
  <c r="K44" i="307"/>
  <c r="V40" i="363"/>
  <c r="AF39"/>
  <c r="K39" i="364" s="1"/>
  <c r="A39"/>
  <c r="K47" i="47"/>
  <c r="K48"/>
  <c r="E48"/>
  <c r="E47"/>
  <c r="J47"/>
  <c r="J48"/>
  <c r="H48"/>
  <c r="H47"/>
  <c r="F47"/>
  <c r="F48"/>
  <c r="I47"/>
  <c r="I48"/>
  <c r="G48"/>
  <c r="G47"/>
  <c r="H51" i="264"/>
  <c r="A9" i="109"/>
  <c r="I51" i="264"/>
  <c r="B17" i="109"/>
  <c r="E51" i="264"/>
  <c r="F51"/>
  <c r="K51"/>
  <c r="J51"/>
  <c r="B17" i="55"/>
  <c r="B19" i="24"/>
  <c r="B20" i="190" s="1"/>
  <c r="B21"/>
  <c r="Q32" i="104"/>
  <c r="Q31" s="1"/>
  <c r="Q30" s="1"/>
  <c r="P16"/>
  <c r="P15" s="1"/>
  <c r="P14" s="1"/>
  <c r="P13" s="1"/>
  <c r="P12" s="1"/>
  <c r="P11" s="1"/>
  <c r="P10" s="1"/>
  <c r="P9" s="1"/>
  <c r="P8" s="1"/>
  <c r="P7" s="1"/>
  <c r="P6" s="1"/>
  <c r="P5" s="1"/>
  <c r="P29" i="100"/>
  <c r="P28" s="1"/>
  <c r="P27" s="1"/>
  <c r="P26" s="1"/>
  <c r="P25" s="1"/>
  <c r="Q29"/>
  <c r="Q28" s="1"/>
  <c r="Q27" s="1"/>
  <c r="Q26" s="1"/>
  <c r="Q25" s="1"/>
  <c r="B17" i="47"/>
  <c r="B14" i="264"/>
  <c r="R42" i="309"/>
  <c r="R42" i="305"/>
  <c r="B107" i="309"/>
  <c r="C108" i="305"/>
  <c r="A10" i="97"/>
  <c r="A8" i="293"/>
  <c r="C43" i="307"/>
  <c r="E43" i="306"/>
  <c r="D43" i="305"/>
  <c r="E43"/>
  <c r="C43"/>
  <c r="E43" i="307"/>
  <c r="C43" i="306"/>
  <c r="B43" i="307"/>
  <c r="B43" i="305"/>
  <c r="D43" i="306"/>
  <c r="D43" i="307"/>
  <c r="B43" i="306"/>
  <c r="I44" i="309"/>
  <c r="F44"/>
  <c r="H44"/>
  <c r="G44"/>
  <c r="K43" i="307"/>
  <c r="K43" i="306"/>
  <c r="L43" i="305"/>
  <c r="M43"/>
  <c r="K43"/>
  <c r="M43" i="307"/>
  <c r="M43" i="306"/>
  <c r="J43" i="307"/>
  <c r="J43" i="305"/>
  <c r="L43" i="307"/>
  <c r="L43" i="306"/>
  <c r="J43"/>
  <c r="B107" i="305"/>
  <c r="C15" i="264"/>
  <c r="S43" i="309"/>
  <c r="S43" i="305"/>
  <c r="D14" i="264"/>
  <c r="T42" i="309"/>
  <c r="T42" i="305"/>
  <c r="D107"/>
  <c r="E43" i="309"/>
  <c r="B43"/>
  <c r="D43"/>
  <c r="C43"/>
  <c r="G44" i="307"/>
  <c r="I44" i="306"/>
  <c r="H44" i="305"/>
  <c r="I44"/>
  <c r="G44"/>
  <c r="I44" i="307"/>
  <c r="G44" i="306"/>
  <c r="F44" i="307"/>
  <c r="F44" i="305"/>
  <c r="H44" i="306"/>
  <c r="H44" i="307"/>
  <c r="F44" i="306"/>
  <c r="M43" i="309"/>
  <c r="J43"/>
  <c r="L43"/>
  <c r="K43"/>
  <c r="C108"/>
  <c r="D107"/>
  <c r="A11" i="100"/>
  <c r="A73" s="1"/>
  <c r="A11" i="102"/>
  <c r="A12" i="104"/>
  <c r="A12" i="363" s="1"/>
  <c r="E12" s="1"/>
  <c r="I12" s="1"/>
  <c r="N12" s="1"/>
  <c r="M16" i="264"/>
  <c r="L17" i="49"/>
  <c r="S36" i="34"/>
  <c r="M34" i="47"/>
  <c r="C16" i="49"/>
  <c r="G21" i="190"/>
  <c r="B36" i="57"/>
  <c r="D36"/>
  <c r="D21" i="190"/>
  <c r="H20"/>
  <c r="X2" i="94"/>
  <c r="AA14"/>
  <c r="F20" i="190"/>
  <c r="J21"/>
  <c r="E20"/>
  <c r="I21"/>
  <c r="T36" i="34"/>
  <c r="M68" i="24"/>
  <c r="C20" i="190"/>
  <c r="L68" i="24"/>
  <c r="A9" i="52"/>
  <c r="H17" i="55"/>
  <c r="R28" s="1"/>
  <c r="E68" i="24"/>
  <c r="H19"/>
  <c r="A9" i="62"/>
  <c r="A9" i="47"/>
  <c r="B35" i="50"/>
  <c r="B36" i="51"/>
  <c r="A9" i="56"/>
  <c r="G16" i="55"/>
  <c r="Q27" s="1"/>
  <c r="D67" i="24"/>
  <c r="G18"/>
  <c r="D34" i="43"/>
  <c r="D34" i="42"/>
  <c r="D33" i="40"/>
  <c r="D15" i="48"/>
  <c r="D34" i="59"/>
  <c r="D34" i="58"/>
  <c r="K17" i="55"/>
  <c r="U28" s="1"/>
  <c r="H68" i="24"/>
  <c r="N19"/>
  <c r="A15"/>
  <c r="A64"/>
  <c r="W47" i="35"/>
  <c r="A48"/>
  <c r="D35" i="50"/>
  <c r="D36" i="51"/>
  <c r="C36" i="35"/>
  <c r="C35" i="34"/>
  <c r="A9" i="59"/>
  <c r="I67" i="24"/>
  <c r="Q18"/>
  <c r="K19" i="190" s="1"/>
  <c r="Y37" i="35"/>
  <c r="M37"/>
  <c r="X37"/>
  <c r="I16" i="55"/>
  <c r="S27" s="1"/>
  <c r="F67" i="24"/>
  <c r="I18"/>
  <c r="A11" i="90"/>
  <c r="B26" s="1"/>
  <c r="C35" i="43"/>
  <c r="C35" i="42"/>
  <c r="C34" i="40"/>
  <c r="C35" i="59"/>
  <c r="C16" i="48"/>
  <c r="B16" i="49" s="1"/>
  <c r="C35" i="58"/>
  <c r="C16" i="55"/>
  <c r="C16" i="47"/>
  <c r="M17" s="1"/>
  <c r="C18" i="24"/>
  <c r="A8" i="46"/>
  <c r="A9" i="45"/>
  <c r="A9" i="55"/>
  <c r="A9" i="58"/>
  <c r="E16" i="55"/>
  <c r="O27" s="1"/>
  <c r="C67" i="24"/>
  <c r="E18"/>
  <c r="S37" i="35"/>
  <c r="Q37"/>
  <c r="O37"/>
  <c r="T37"/>
  <c r="R37"/>
  <c r="P37"/>
  <c r="N37"/>
  <c r="J17" i="55"/>
  <c r="T28" s="1"/>
  <c r="G68" i="24"/>
  <c r="J19"/>
  <c r="B34" i="43"/>
  <c r="B34" i="42"/>
  <c r="B33" i="40"/>
  <c r="B15" i="48"/>
  <c r="B34" i="59"/>
  <c r="B34" i="58"/>
  <c r="D17" i="55"/>
  <c r="D17" i="47"/>
  <c r="B68" i="24"/>
  <c r="D19"/>
  <c r="B36" i="35"/>
  <c r="B35" i="34"/>
  <c r="D36" i="35"/>
  <c r="D35" i="34"/>
  <c r="T35" s="1"/>
  <c r="N69" i="24"/>
  <c r="V41" i="363" l="1"/>
  <c r="AF40"/>
  <c r="K40" i="364" s="1"/>
  <c r="A40"/>
  <c r="D47" i="47"/>
  <c r="C48" s="1"/>
  <c r="D48"/>
  <c r="C49" s="1"/>
  <c r="B18" i="24"/>
  <c r="L67" s="1"/>
  <c r="B16" i="55"/>
  <c r="B16" i="47"/>
  <c r="A10" i="109"/>
  <c r="Q29" i="104"/>
  <c r="Q28" s="1"/>
  <c r="Q27" s="1"/>
  <c r="Q26" s="1"/>
  <c r="Q25" s="1"/>
  <c r="Q24" i="100"/>
  <c r="Q23" s="1"/>
  <c r="Q22" s="1"/>
  <c r="Q21" s="1"/>
  <c r="Q20" s="1"/>
  <c r="Q19" s="1"/>
  <c r="Q18" s="1"/>
  <c r="Q17" s="1"/>
  <c r="P24"/>
  <c r="P23" s="1"/>
  <c r="P22" s="1"/>
  <c r="P21" s="1"/>
  <c r="P20" s="1"/>
  <c r="P19" s="1"/>
  <c r="P18" s="1"/>
  <c r="P17" s="1"/>
  <c r="B13" i="264"/>
  <c r="R41" i="305"/>
  <c r="R41" i="309"/>
  <c r="D13" i="264"/>
  <c r="T41" i="305"/>
  <c r="T41" i="309"/>
  <c r="A13" i="104"/>
  <c r="A13" i="363" s="1"/>
  <c r="E13" s="1"/>
  <c r="I13" s="1"/>
  <c r="N13" s="1"/>
  <c r="A12" i="102"/>
  <c r="C107" i="305"/>
  <c r="K42" i="306"/>
  <c r="K42" i="305"/>
  <c r="K42" i="307"/>
  <c r="M42" i="306"/>
  <c r="L42" i="305"/>
  <c r="M42"/>
  <c r="M42" i="307"/>
  <c r="J42"/>
  <c r="J42" i="305"/>
  <c r="L42" i="307"/>
  <c r="L42" i="306"/>
  <c r="J42"/>
  <c r="H43" i="309"/>
  <c r="I43"/>
  <c r="F43"/>
  <c r="G43"/>
  <c r="C107"/>
  <c r="A11" i="97"/>
  <c r="A9" i="293"/>
  <c r="D42" i="309"/>
  <c r="E42"/>
  <c r="B42"/>
  <c r="C42"/>
  <c r="C14" i="264"/>
  <c r="S42" i="305"/>
  <c r="S42" i="309"/>
  <c r="A12" i="100"/>
  <c r="A74" s="1"/>
  <c r="D106" i="309"/>
  <c r="B106"/>
  <c r="L42"/>
  <c r="M42"/>
  <c r="J42"/>
  <c r="K42"/>
  <c r="G43" i="306"/>
  <c r="G43" i="305"/>
  <c r="G43" i="307"/>
  <c r="H43" i="305"/>
  <c r="I43"/>
  <c r="I43" i="307"/>
  <c r="I43" i="306"/>
  <c r="F43" i="307"/>
  <c r="F43" i="305"/>
  <c r="H43" i="307"/>
  <c r="H43" i="306"/>
  <c r="F43"/>
  <c r="D106" i="305"/>
  <c r="B106"/>
  <c r="C42" i="306"/>
  <c r="C42" i="305"/>
  <c r="C42" i="307"/>
  <c r="D42" i="305"/>
  <c r="E42"/>
  <c r="E42" i="307"/>
  <c r="E42" i="306"/>
  <c r="B42" i="307"/>
  <c r="B42" i="305"/>
  <c r="D42" i="307"/>
  <c r="D42" i="306"/>
  <c r="B42"/>
  <c r="D26" i="90"/>
  <c r="L16" i="49"/>
  <c r="M15" i="264"/>
  <c r="H26" i="90"/>
  <c r="F26"/>
  <c r="J26"/>
  <c r="G33"/>
  <c r="I33"/>
  <c r="C33"/>
  <c r="E33"/>
  <c r="H19" i="190"/>
  <c r="F19"/>
  <c r="B35" i="57"/>
  <c r="G20" i="190"/>
  <c r="D20"/>
  <c r="I20"/>
  <c r="E19"/>
  <c r="C19"/>
  <c r="D35" i="57"/>
  <c r="J20" i="190"/>
  <c r="S35" i="34"/>
  <c r="A10" i="52"/>
  <c r="D34" i="34"/>
  <c r="D35" i="35"/>
  <c r="B34" i="34"/>
  <c r="B35" i="35"/>
  <c r="D16" i="55"/>
  <c r="D16" i="47"/>
  <c r="B67" i="24"/>
  <c r="D18"/>
  <c r="B32" i="40"/>
  <c r="B33" i="43"/>
  <c r="B33" i="42"/>
  <c r="B14" i="48"/>
  <c r="B33" i="59"/>
  <c r="B33" i="58"/>
  <c r="J16" i="55"/>
  <c r="T27" s="1"/>
  <c r="G67" i="24"/>
  <c r="J18"/>
  <c r="E15" i="55"/>
  <c r="O26" s="1"/>
  <c r="C66" i="24"/>
  <c r="E17"/>
  <c r="A10" i="58"/>
  <c r="A10" i="55"/>
  <c r="A10" i="45"/>
  <c r="A9" i="46"/>
  <c r="C15" i="55"/>
  <c r="C15" i="47"/>
  <c r="M16" s="1"/>
  <c r="C17" i="24"/>
  <c r="I15" i="55"/>
  <c r="S26" s="1"/>
  <c r="F66" i="24"/>
  <c r="I17"/>
  <c r="I66"/>
  <c r="Q17"/>
  <c r="K18" i="190" s="1"/>
  <c r="C35" i="35"/>
  <c r="C34" i="34"/>
  <c r="A63" i="24"/>
  <c r="A14"/>
  <c r="A10" i="56"/>
  <c r="B34" i="50"/>
  <c r="B35" i="51"/>
  <c r="H16" i="55"/>
  <c r="R27" s="1"/>
  <c r="E67" i="24"/>
  <c r="H18"/>
  <c r="N68"/>
  <c r="C15" i="49"/>
  <c r="Y36" i="35"/>
  <c r="M36"/>
  <c r="X36"/>
  <c r="C34" i="42"/>
  <c r="C33" i="40"/>
  <c r="C34" i="43"/>
  <c r="C15" i="48"/>
  <c r="B15" i="49" s="1"/>
  <c r="C34" i="59"/>
  <c r="C34" i="58"/>
  <c r="A12" i="90"/>
  <c r="D33"/>
  <c r="I26"/>
  <c r="F33"/>
  <c r="C26"/>
  <c r="H33"/>
  <c r="E26"/>
  <c r="J33"/>
  <c r="B33"/>
  <c r="G26"/>
  <c r="E51" i="47"/>
  <c r="A10" i="59"/>
  <c r="S36" i="35"/>
  <c r="Q36"/>
  <c r="O36"/>
  <c r="T36"/>
  <c r="R36"/>
  <c r="P36"/>
  <c r="N36"/>
  <c r="D34" i="50"/>
  <c r="D35" i="51"/>
  <c r="A49" i="35"/>
  <c r="W48"/>
  <c r="K16" i="55"/>
  <c r="U27" s="1"/>
  <c r="H67" i="24"/>
  <c r="N18"/>
  <c r="D32" i="40"/>
  <c r="D33" i="43"/>
  <c r="D33" i="42"/>
  <c r="D14" i="48"/>
  <c r="D33" i="59"/>
  <c r="D33" i="58"/>
  <c r="G15" i="55"/>
  <c r="Q26" s="1"/>
  <c r="D66" i="24"/>
  <c r="G17"/>
  <c r="A10" i="47"/>
  <c r="A10" i="62"/>
  <c r="M67" i="24"/>
  <c r="V42" i="363" l="1"/>
  <c r="AF41"/>
  <c r="K41" i="364" s="1"/>
  <c r="A41"/>
  <c r="S34" i="34"/>
  <c r="B17" i="24"/>
  <c r="B18" i="190" s="1"/>
  <c r="E52" i="47"/>
  <c r="H52"/>
  <c r="B15" i="55"/>
  <c r="B19" i="190"/>
  <c r="B15" i="47"/>
  <c r="A11" i="109"/>
  <c r="P16" i="100"/>
  <c r="P15" s="1"/>
  <c r="P14" s="1"/>
  <c r="P13" s="1"/>
  <c r="P12" s="1"/>
  <c r="P11" s="1"/>
  <c r="P10" s="1"/>
  <c r="P9" s="1"/>
  <c r="P8" s="1"/>
  <c r="P7" s="1"/>
  <c r="P6" s="1"/>
  <c r="P5" s="1"/>
  <c r="Q16"/>
  <c r="Q15" s="1"/>
  <c r="Q14" s="1"/>
  <c r="Q13" s="1"/>
  <c r="Q12" s="1"/>
  <c r="Q11" s="1"/>
  <c r="Q10" s="1"/>
  <c r="Q9" s="1"/>
  <c r="Q8" s="1"/>
  <c r="Q7" s="1"/>
  <c r="Q6" s="1"/>
  <c r="Q5" s="1"/>
  <c r="Q24" i="104"/>
  <c r="Q23" s="1"/>
  <c r="Q22" s="1"/>
  <c r="Q21" s="1"/>
  <c r="Q20" s="1"/>
  <c r="Q19" s="1"/>
  <c r="Q18" s="1"/>
  <c r="Q17" s="1"/>
  <c r="C106" i="305"/>
  <c r="A13" i="100"/>
  <c r="A75" s="1"/>
  <c r="G42" i="307"/>
  <c r="G42" i="306"/>
  <c r="H42" i="305"/>
  <c r="I42"/>
  <c r="G42"/>
  <c r="I42" i="307"/>
  <c r="I42" i="306"/>
  <c r="F42" i="307"/>
  <c r="F42" i="305"/>
  <c r="H42" i="307"/>
  <c r="H42" i="306"/>
  <c r="F42"/>
  <c r="B105" i="309"/>
  <c r="A12" i="97"/>
  <c r="A10" i="293"/>
  <c r="M41" i="309"/>
  <c r="J41"/>
  <c r="L41"/>
  <c r="K41"/>
  <c r="C41" i="307"/>
  <c r="C41" i="306"/>
  <c r="D41" i="305"/>
  <c r="D41" i="307"/>
  <c r="E41" i="305"/>
  <c r="C41"/>
  <c r="E41" i="307"/>
  <c r="E41" i="306"/>
  <c r="B41" i="307"/>
  <c r="B41" i="305"/>
  <c r="D41" i="306"/>
  <c r="B41"/>
  <c r="D12" i="264"/>
  <c r="T40" i="309"/>
  <c r="T40" i="305"/>
  <c r="C13" i="264"/>
  <c r="M14" s="1"/>
  <c r="S41" i="309"/>
  <c r="S41" i="305"/>
  <c r="B12" i="264"/>
  <c r="R40" i="309"/>
  <c r="R40" i="305"/>
  <c r="B105"/>
  <c r="D105" i="309"/>
  <c r="I42"/>
  <c r="F42"/>
  <c r="H42"/>
  <c r="G42"/>
  <c r="C106"/>
  <c r="D105" i="305"/>
  <c r="A13" i="102"/>
  <c r="A14" i="104"/>
  <c r="A14" i="363" s="1"/>
  <c r="E14" s="1"/>
  <c r="I14" s="1"/>
  <c r="N14" s="1"/>
  <c r="K41" i="307"/>
  <c r="M41" i="306"/>
  <c r="L41" i="305"/>
  <c r="M41"/>
  <c r="K41"/>
  <c r="M41" i="307"/>
  <c r="K41" i="306"/>
  <c r="J41" i="307"/>
  <c r="J41" i="305"/>
  <c r="L41" i="306"/>
  <c r="L41" i="307"/>
  <c r="J41" i="306"/>
  <c r="E41" i="309"/>
  <c r="B41"/>
  <c r="D41"/>
  <c r="C41"/>
  <c r="F52" i="47"/>
  <c r="K52"/>
  <c r="K51"/>
  <c r="C14" i="49"/>
  <c r="J19" i="190"/>
  <c r="G19"/>
  <c r="H18"/>
  <c r="I19"/>
  <c r="F18"/>
  <c r="D34" i="57"/>
  <c r="B34"/>
  <c r="E18" i="190"/>
  <c r="D19"/>
  <c r="T34" i="34"/>
  <c r="L66" i="24"/>
  <c r="M66"/>
  <c r="C18" i="190"/>
  <c r="A11" i="52"/>
  <c r="G14" i="55"/>
  <c r="Q25" s="1"/>
  <c r="D65" i="24"/>
  <c r="G16"/>
  <c r="D32" i="43"/>
  <c r="D32" i="42"/>
  <c r="D31" i="40"/>
  <c r="D13" i="48"/>
  <c r="D32" i="59"/>
  <c r="D32" i="58"/>
  <c r="K15" i="55"/>
  <c r="U26" s="1"/>
  <c r="H66" i="24"/>
  <c r="N17"/>
  <c r="A11" i="59"/>
  <c r="H15" i="55"/>
  <c r="R26" s="1"/>
  <c r="E66" i="24"/>
  <c r="H17"/>
  <c r="B33" i="50"/>
  <c r="B34" i="51"/>
  <c r="A62" i="24"/>
  <c r="A13"/>
  <c r="C34" i="35"/>
  <c r="C59" i="34"/>
  <c r="C33"/>
  <c r="I65" i="24"/>
  <c r="Q16"/>
  <c r="K17" i="190" s="1"/>
  <c r="I14" i="55"/>
  <c r="S25" s="1"/>
  <c r="F65" i="24"/>
  <c r="I16"/>
  <c r="I52" i="47"/>
  <c r="G52"/>
  <c r="J52"/>
  <c r="E14" i="55"/>
  <c r="O25" s="1"/>
  <c r="C65" i="24"/>
  <c r="E16"/>
  <c r="Y35" i="35"/>
  <c r="M35"/>
  <c r="X35"/>
  <c r="L15" i="49"/>
  <c r="A11" i="62"/>
  <c r="A11" i="47"/>
  <c r="W49" i="35"/>
  <c r="A50"/>
  <c r="D33" i="50"/>
  <c r="D34" i="51"/>
  <c r="I51" i="47"/>
  <c r="G51"/>
  <c r="J51"/>
  <c r="A13" i="90"/>
  <c r="C33" i="43"/>
  <c r="C33" i="42"/>
  <c r="C32" i="40"/>
  <c r="C33" i="58"/>
  <c r="C14" i="48"/>
  <c r="B14" i="49" s="1"/>
  <c r="C33" i="59"/>
  <c r="B14" i="47"/>
  <c r="A11" i="56"/>
  <c r="S35" i="35"/>
  <c r="Q35"/>
  <c r="O35"/>
  <c r="T35"/>
  <c r="R35"/>
  <c r="P35"/>
  <c r="N35"/>
  <c r="C14" i="55"/>
  <c r="C14" i="47"/>
  <c r="M15" s="1"/>
  <c r="C16" i="24"/>
  <c r="A10" i="46"/>
  <c r="A11" i="45"/>
  <c r="A11" i="55"/>
  <c r="M36" s="1"/>
  <c r="A11" i="58"/>
  <c r="J15" i="55"/>
  <c r="T26" s="1"/>
  <c r="G66" i="24"/>
  <c r="J17"/>
  <c r="B32" i="43"/>
  <c r="B32" i="42"/>
  <c r="B31" i="40"/>
  <c r="B13" i="48"/>
  <c r="B32" i="59"/>
  <c r="B32" i="58"/>
  <c r="D15" i="55"/>
  <c r="D15" i="47"/>
  <c r="B66" i="24"/>
  <c r="D17"/>
  <c r="B34" i="35"/>
  <c r="B59" i="34"/>
  <c r="B33"/>
  <c r="D34" i="35"/>
  <c r="D59" i="34"/>
  <c r="D33"/>
  <c r="H51" i="47"/>
  <c r="F51"/>
  <c r="N67" i="24"/>
  <c r="V43" i="363" l="1"/>
  <c r="AF42"/>
  <c r="K42" i="364" s="1"/>
  <c r="A42"/>
  <c r="B16" i="24"/>
  <c r="L65" s="1"/>
  <c r="B14" i="55"/>
  <c r="L14" i="49"/>
  <c r="A12" i="109"/>
  <c r="Q16" i="104"/>
  <c r="Q15" s="1"/>
  <c r="Q14" s="1"/>
  <c r="Q13" s="1"/>
  <c r="Q12" s="1"/>
  <c r="Q11" s="1"/>
  <c r="Q10" s="1"/>
  <c r="Q9" s="1"/>
  <c r="Q8" s="1"/>
  <c r="Q7" s="1"/>
  <c r="Q6" s="1"/>
  <c r="Q5" s="1"/>
  <c r="B11" i="264"/>
  <c r="B7" i="265" s="1"/>
  <c r="R39" i="305"/>
  <c r="R39" i="309"/>
  <c r="D11" i="264"/>
  <c r="B28" i="265" s="1"/>
  <c r="T39" i="305"/>
  <c r="T39" i="309"/>
  <c r="D104" i="305"/>
  <c r="C105" i="309"/>
  <c r="E40"/>
  <c r="D40"/>
  <c r="C40"/>
  <c r="B40"/>
  <c r="G41" i="306"/>
  <c r="G41" i="305"/>
  <c r="G41" i="307"/>
  <c r="I41" i="306"/>
  <c r="H41" i="305"/>
  <c r="I41"/>
  <c r="I41" i="307"/>
  <c r="F41"/>
  <c r="F41" i="305"/>
  <c r="H41" i="307"/>
  <c r="H41" i="306"/>
  <c r="F41"/>
  <c r="L40" i="309"/>
  <c r="M40"/>
  <c r="J40"/>
  <c r="K40"/>
  <c r="B104" i="305"/>
  <c r="D104" i="309"/>
  <c r="A13" i="97"/>
  <c r="A11" i="293"/>
  <c r="C105" i="305"/>
  <c r="A14" i="100"/>
  <c r="A76" s="1"/>
  <c r="C12" i="264"/>
  <c r="M13" s="1"/>
  <c r="S40" i="305"/>
  <c r="S40" i="309"/>
  <c r="B104"/>
  <c r="A15" i="104"/>
  <c r="A15" i="363" s="1"/>
  <c r="E15" s="1"/>
  <c r="I15" s="1"/>
  <c r="N15" s="1"/>
  <c r="A14" i="102"/>
  <c r="C40" i="306"/>
  <c r="C40" i="305"/>
  <c r="C40" i="307"/>
  <c r="E40" i="306"/>
  <c r="D40" i="305"/>
  <c r="E40"/>
  <c r="E40" i="307"/>
  <c r="B40"/>
  <c r="B40" i="305"/>
  <c r="D40" i="307"/>
  <c r="D40" i="306"/>
  <c r="B40"/>
  <c r="H41" i="309"/>
  <c r="I41"/>
  <c r="F41"/>
  <c r="G41"/>
  <c r="K40" i="306"/>
  <c r="K40" i="305"/>
  <c r="K40" i="307"/>
  <c r="L40" i="305"/>
  <c r="M40"/>
  <c r="M40" i="307"/>
  <c r="M40" i="306"/>
  <c r="J40" i="307"/>
  <c r="J40" i="305"/>
  <c r="L40" i="307"/>
  <c r="L40" i="306"/>
  <c r="J40"/>
  <c r="B8" i="265"/>
  <c r="B27"/>
  <c r="K35" s="1"/>
  <c r="D33" i="57"/>
  <c r="E17" i="190"/>
  <c r="F17"/>
  <c r="D18"/>
  <c r="I18"/>
  <c r="H17"/>
  <c r="B33" i="57"/>
  <c r="G18" i="190"/>
  <c r="J18"/>
  <c r="S33" i="34"/>
  <c r="T33"/>
  <c r="M65" i="24"/>
  <c r="C17" i="190"/>
  <c r="B17"/>
  <c r="A12" i="52"/>
  <c r="A12" i="56"/>
  <c r="C32" i="42"/>
  <c r="C31" i="40"/>
  <c r="C32" i="43"/>
  <c r="C13" i="48"/>
  <c r="B13" i="49" s="1"/>
  <c r="C32" i="59"/>
  <c r="C32" i="58"/>
  <c r="A12" i="47"/>
  <c r="Q15" i="24"/>
  <c r="K16" i="190" s="1"/>
  <c r="I64" i="24"/>
  <c r="A61"/>
  <c r="A12"/>
  <c r="H14" i="55"/>
  <c r="R25" s="1"/>
  <c r="E65" i="24"/>
  <c r="H16"/>
  <c r="A12" i="59"/>
  <c r="C13" i="49"/>
  <c r="D32" i="34"/>
  <c r="D33" i="35"/>
  <c r="Y34"/>
  <c r="M34"/>
  <c r="X34"/>
  <c r="D59"/>
  <c r="B32" i="34"/>
  <c r="B33" i="35"/>
  <c r="B59"/>
  <c r="D14" i="47"/>
  <c r="D14" i="55"/>
  <c r="B65" i="24"/>
  <c r="D16"/>
  <c r="B30" i="40"/>
  <c r="B31" i="43"/>
  <c r="B31" i="42"/>
  <c r="B12" i="48"/>
  <c r="B56" i="40"/>
  <c r="B31" i="59"/>
  <c r="B31" i="58"/>
  <c r="J14" i="55"/>
  <c r="T25" s="1"/>
  <c r="G65" i="24"/>
  <c r="J16"/>
  <c r="A12" i="58"/>
  <c r="A12" i="55"/>
  <c r="L36"/>
  <c r="F36"/>
  <c r="A12" i="45"/>
  <c r="A11" i="46"/>
  <c r="C13" i="55"/>
  <c r="C13" i="47"/>
  <c r="M14" s="1"/>
  <c r="C15" i="24"/>
  <c r="B13" i="47"/>
  <c r="A14" i="90"/>
  <c r="D32" i="50"/>
  <c r="D33" i="51"/>
  <c r="A51" i="35"/>
  <c r="W50"/>
  <c r="A12" i="62"/>
  <c r="E13" i="55"/>
  <c r="O24" s="1"/>
  <c r="E15" i="24"/>
  <c r="C64"/>
  <c r="I13" i="55"/>
  <c r="S24" s="1"/>
  <c r="F64" i="24"/>
  <c r="I15"/>
  <c r="C33" i="35"/>
  <c r="C32" i="34"/>
  <c r="S34" i="35"/>
  <c r="Q34"/>
  <c r="O34"/>
  <c r="T34"/>
  <c r="R34"/>
  <c r="P34"/>
  <c r="N34"/>
  <c r="C59"/>
  <c r="B32" i="50"/>
  <c r="B33" i="51"/>
  <c r="K14" i="55"/>
  <c r="U25" s="1"/>
  <c r="H65" i="24"/>
  <c r="N16"/>
  <c r="D30" i="40"/>
  <c r="D31" i="43"/>
  <c r="D31" i="42"/>
  <c r="D12" i="48"/>
  <c r="D56" i="40"/>
  <c r="D31" i="59"/>
  <c r="D31" i="58"/>
  <c r="G13" i="55"/>
  <c r="Q24" s="1"/>
  <c r="D64" i="24"/>
  <c r="G15"/>
  <c r="N66"/>
  <c r="V44" i="363" l="1"/>
  <c r="W56" s="1"/>
  <c r="AF43"/>
  <c r="K43" i="364" s="1"/>
  <c r="A43"/>
  <c r="B15" i="24"/>
  <c r="B12" i="55" s="1"/>
  <c r="B13"/>
  <c r="A13" i="109"/>
  <c r="C18" s="1"/>
  <c r="D18"/>
  <c r="B34" i="264"/>
  <c r="D10"/>
  <c r="T38" i="309"/>
  <c r="T38" i="305"/>
  <c r="C11" i="264"/>
  <c r="M12" s="1"/>
  <c r="S39" i="309"/>
  <c r="S39" i="305"/>
  <c r="D103"/>
  <c r="I40" i="309"/>
  <c r="G40"/>
  <c r="F40"/>
  <c r="H40"/>
  <c r="D103"/>
  <c r="C104" i="305"/>
  <c r="M39" i="309"/>
  <c r="K39"/>
  <c r="J39"/>
  <c r="L39"/>
  <c r="C39" i="305"/>
  <c r="C39" i="307"/>
  <c r="E39" i="306"/>
  <c r="D39" i="307"/>
  <c r="E39" i="305"/>
  <c r="E39" i="307"/>
  <c r="C39" i="306"/>
  <c r="B39" i="305"/>
  <c r="D39"/>
  <c r="B39" i="307"/>
  <c r="D39" i="306"/>
  <c r="B39"/>
  <c r="B10" i="264"/>
  <c r="R38" i="309"/>
  <c r="R38" i="305"/>
  <c r="C104" i="309"/>
  <c r="B103" i="305"/>
  <c r="A15" i="102"/>
  <c r="A16" i="104"/>
  <c r="A16" i="363" s="1"/>
  <c r="E16" s="1"/>
  <c r="I16" s="1"/>
  <c r="N16" s="1"/>
  <c r="G40" i="307"/>
  <c r="I40" i="306"/>
  <c r="H40" i="305"/>
  <c r="H40" i="307"/>
  <c r="I40" i="305"/>
  <c r="G40"/>
  <c r="I40" i="307"/>
  <c r="G40" i="306"/>
  <c r="F40" i="307"/>
  <c r="F40" i="305"/>
  <c r="H40" i="306"/>
  <c r="F40"/>
  <c r="A15" i="100"/>
  <c r="A77" s="1"/>
  <c r="A14" i="97"/>
  <c r="A12" i="293"/>
  <c r="B103" i="309"/>
  <c r="K39" i="305"/>
  <c r="K39" i="307"/>
  <c r="K39" i="306"/>
  <c r="L39" i="307"/>
  <c r="M39" i="305"/>
  <c r="M39" i="307"/>
  <c r="M39" i="306"/>
  <c r="J39" i="305"/>
  <c r="L39"/>
  <c r="J39" i="307"/>
  <c r="L39" i="306"/>
  <c r="J39"/>
  <c r="E39" i="309"/>
  <c r="C39"/>
  <c r="B39"/>
  <c r="D39"/>
  <c r="D34" i="264"/>
  <c r="K36" i="265"/>
  <c r="C34" i="264"/>
  <c r="S32" i="34"/>
  <c r="M64" i="24"/>
  <c r="L13" i="49"/>
  <c r="F16" i="190"/>
  <c r="J17"/>
  <c r="D32" i="57"/>
  <c r="G17" i="190"/>
  <c r="B32" i="57"/>
  <c r="H16" i="190"/>
  <c r="E16"/>
  <c r="C16"/>
  <c r="I17"/>
  <c r="D17"/>
  <c r="T32" i="34"/>
  <c r="A13" i="52"/>
  <c r="G12" i="55"/>
  <c r="Q23" s="1"/>
  <c r="D63" i="24"/>
  <c r="G14"/>
  <c r="C12" i="49"/>
  <c r="D34" i="48"/>
  <c r="D30" i="43"/>
  <c r="D30" i="42"/>
  <c r="D29" i="40"/>
  <c r="D11" i="48"/>
  <c r="D30" i="59"/>
  <c r="D30" i="58"/>
  <c r="K13" i="55"/>
  <c r="U24" s="1"/>
  <c r="H64" i="24"/>
  <c r="N15"/>
  <c r="B31" i="50"/>
  <c r="B32" i="51"/>
  <c r="B57" i="50"/>
  <c r="N59" i="35"/>
  <c r="R59"/>
  <c r="Q59"/>
  <c r="C32"/>
  <c r="C31" i="34"/>
  <c r="I12" i="55"/>
  <c r="S23" s="1"/>
  <c r="F63" i="24"/>
  <c r="I14"/>
  <c r="E12" i="55"/>
  <c r="O23" s="1"/>
  <c r="C63" i="24"/>
  <c r="E14"/>
  <c r="A13" i="62"/>
  <c r="W51" i="35"/>
  <c r="A52"/>
  <c r="D31" i="50"/>
  <c r="D32" i="51"/>
  <c r="D57" i="50"/>
  <c r="B12" i="47"/>
  <c r="A13" i="58"/>
  <c r="B60" i="43"/>
  <c r="M59" i="35"/>
  <c r="D32"/>
  <c r="D31" i="34"/>
  <c r="H13" i="55"/>
  <c r="R24" s="1"/>
  <c r="H15" i="24"/>
  <c r="E64"/>
  <c r="I63"/>
  <c r="Q14"/>
  <c r="K15" i="190" s="1"/>
  <c r="A13" i="47"/>
  <c r="C31" i="43"/>
  <c r="C31" i="42"/>
  <c r="C30" i="40"/>
  <c r="C56"/>
  <c r="C31" i="59"/>
  <c r="C12" i="48"/>
  <c r="C31" i="58"/>
  <c r="A13" i="56"/>
  <c r="D60" i="43"/>
  <c r="P59" i="35"/>
  <c r="T59"/>
  <c r="O59"/>
  <c r="S59"/>
  <c r="S33"/>
  <c r="Q33"/>
  <c r="O33"/>
  <c r="T33"/>
  <c r="R33"/>
  <c r="P33"/>
  <c r="N33"/>
  <c r="A15" i="90"/>
  <c r="C12" i="55"/>
  <c r="C12" i="47"/>
  <c r="M13" s="1"/>
  <c r="C14" i="24"/>
  <c r="A12" i="46"/>
  <c r="A13" i="45"/>
  <c r="C25"/>
  <c r="J25"/>
  <c r="B25"/>
  <c r="I25"/>
  <c r="G25"/>
  <c r="E25"/>
  <c r="K25"/>
  <c r="A13" i="55"/>
  <c r="J13"/>
  <c r="T24" s="1"/>
  <c r="J15" i="24"/>
  <c r="G64"/>
  <c r="B34" i="48"/>
  <c r="B30" i="43"/>
  <c r="B30" i="42"/>
  <c r="B29" i="40"/>
  <c r="B11" i="48"/>
  <c r="B30" i="59"/>
  <c r="B30" i="58"/>
  <c r="D13" i="55"/>
  <c r="D13" i="47"/>
  <c r="B64" i="24"/>
  <c r="D15"/>
  <c r="B32" i="35"/>
  <c r="B31" i="34"/>
  <c r="Y33" i="35"/>
  <c r="M33"/>
  <c r="X33"/>
  <c r="A13" i="59"/>
  <c r="A60" i="24"/>
  <c r="A11"/>
  <c r="L64"/>
  <c r="N65"/>
  <c r="B16" i="190" l="1"/>
  <c r="B14" i="24"/>
  <c r="B15" i="190" s="1"/>
  <c r="B38" s="1"/>
  <c r="V45" i="363"/>
  <c r="AF44"/>
  <c r="K44" i="364" s="1"/>
  <c r="A44"/>
  <c r="D16" i="109"/>
  <c r="B18"/>
  <c r="B16"/>
  <c r="C16"/>
  <c r="B17" i="265"/>
  <c r="B18"/>
  <c r="D9" i="264"/>
  <c r="T37" i="305"/>
  <c r="T37" i="309"/>
  <c r="D66"/>
  <c r="C66"/>
  <c r="J65" i="306"/>
  <c r="J65" i="307"/>
  <c r="J66" i="305"/>
  <c r="M65" i="307"/>
  <c r="L65"/>
  <c r="K65"/>
  <c r="A16" i="100"/>
  <c r="A78" s="1"/>
  <c r="C103" i="305"/>
  <c r="A17" i="104"/>
  <c r="C11" i="107" s="1"/>
  <c r="A16" i="102"/>
  <c r="E38" i="309"/>
  <c r="D38"/>
  <c r="C38"/>
  <c r="B38"/>
  <c r="B65" i="306"/>
  <c r="B65" i="307"/>
  <c r="B66" i="305"/>
  <c r="E65" i="307"/>
  <c r="D65"/>
  <c r="C65"/>
  <c r="L66" i="309"/>
  <c r="K66"/>
  <c r="C103"/>
  <c r="I39"/>
  <c r="H39"/>
  <c r="G39"/>
  <c r="F39"/>
  <c r="K38" i="306"/>
  <c r="M38" i="305"/>
  <c r="K38" i="307"/>
  <c r="M38" i="306"/>
  <c r="L38" i="305"/>
  <c r="L38" i="307"/>
  <c r="K38" i="305"/>
  <c r="M38" i="307"/>
  <c r="J38"/>
  <c r="J38" i="305"/>
  <c r="L38" i="306"/>
  <c r="J38"/>
  <c r="B9" i="264"/>
  <c r="R37" i="305"/>
  <c r="R37" i="309"/>
  <c r="C10" i="264"/>
  <c r="M11" s="1"/>
  <c r="S38" i="305"/>
  <c r="S38" i="309"/>
  <c r="B66"/>
  <c r="B102"/>
  <c r="E66"/>
  <c r="L65" i="306"/>
  <c r="L66" i="305"/>
  <c r="M65" i="306"/>
  <c r="D102" i="305"/>
  <c r="M66"/>
  <c r="K65" i="306"/>
  <c r="K66" i="305"/>
  <c r="A15" i="97"/>
  <c r="A13" i="293"/>
  <c r="C38" i="306"/>
  <c r="E38" i="305"/>
  <c r="C38" i="307"/>
  <c r="D38" i="305"/>
  <c r="D38" i="307"/>
  <c r="C38" i="305"/>
  <c r="E38" i="307"/>
  <c r="E38" i="306"/>
  <c r="B38" i="307"/>
  <c r="B38" i="305"/>
  <c r="D38" i="306"/>
  <c r="B38"/>
  <c r="D65"/>
  <c r="D66" i="305"/>
  <c r="C65" i="306"/>
  <c r="B102" i="305"/>
  <c r="E66"/>
  <c r="E65" i="306"/>
  <c r="C66" i="305"/>
  <c r="J66" i="309"/>
  <c r="D102"/>
  <c r="M66"/>
  <c r="G39" i="306"/>
  <c r="I39" i="305"/>
  <c r="G39" i="307"/>
  <c r="H39"/>
  <c r="G39" i="305"/>
  <c r="I39" i="307"/>
  <c r="I39" i="306"/>
  <c r="F39" i="305"/>
  <c r="H39"/>
  <c r="F39" i="307"/>
  <c r="H39" i="306"/>
  <c r="F39"/>
  <c r="M38" i="309"/>
  <c r="L38"/>
  <c r="K38"/>
  <c r="J38"/>
  <c r="L63" i="24"/>
  <c r="D16" i="190"/>
  <c r="I16"/>
  <c r="G16"/>
  <c r="D31" i="57"/>
  <c r="H15" i="190"/>
  <c r="H38" s="1"/>
  <c r="F15"/>
  <c r="F38" s="1"/>
  <c r="E15"/>
  <c r="E38" s="1"/>
  <c r="B31" i="57"/>
  <c r="C7" i="66" s="1"/>
  <c r="J16" i="190"/>
  <c r="T31" i="34"/>
  <c r="S31"/>
  <c r="M63" i="24"/>
  <c r="C15" i="190"/>
  <c r="K38"/>
  <c r="A14" i="52"/>
  <c r="A14" i="59"/>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B30" i="34"/>
  <c r="B31" i="35"/>
  <c r="D12" i="47"/>
  <c r="D12" i="55"/>
  <c r="B63" i="24"/>
  <c r="D14"/>
  <c r="B28" i="40"/>
  <c r="B29" i="43"/>
  <c r="B29" i="42"/>
  <c r="B10" i="48"/>
  <c r="B29" i="59"/>
  <c r="B29" i="58"/>
  <c r="A14" i="55"/>
  <c r="A15" s="1"/>
  <c r="A16" s="1"/>
  <c r="A17" s="1"/>
  <c r="A18" s="1"/>
  <c r="A19" s="1"/>
  <c r="A20" s="1"/>
  <c r="A21" s="1"/>
  <c r="A22" s="1"/>
  <c r="A23" s="1"/>
  <c r="A24" s="1"/>
  <c r="A25" s="1"/>
  <c r="A26" s="1"/>
  <c r="A27" s="1"/>
  <c r="A28" s="1"/>
  <c r="A29" s="1"/>
  <c r="A30" s="1"/>
  <c r="A31" s="1"/>
  <c r="A32" s="1"/>
  <c r="A16" i="90"/>
  <c r="A17" s="1"/>
  <c r="A18" s="1"/>
  <c r="A19" s="1"/>
  <c r="A20" s="1"/>
  <c r="A21" s="1"/>
  <c r="E32" s="1"/>
  <c r="C30" i="42"/>
  <c r="C29" i="40"/>
  <c r="C30" i="43"/>
  <c r="C11" i="48"/>
  <c r="B11" i="49" s="1"/>
  <c r="C30" i="59"/>
  <c r="C30" i="58"/>
  <c r="C60" i="43"/>
  <c r="I62" i="24"/>
  <c r="Q13"/>
  <c r="K14" i="190" s="1"/>
  <c r="Y32" i="35"/>
  <c r="M32"/>
  <c r="X32"/>
  <c r="A14" i="58"/>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D30" i="50"/>
  <c r="D31" i="51"/>
  <c r="A53" i="35"/>
  <c r="W52"/>
  <c r="E11" i="55"/>
  <c r="C62" i="24"/>
  <c r="E13"/>
  <c r="C31" i="35"/>
  <c r="C30" i="34"/>
  <c r="K12" i="55"/>
  <c r="U23" s="1"/>
  <c r="H63" i="24"/>
  <c r="N14"/>
  <c r="D28" i="40"/>
  <c r="D29" i="43"/>
  <c r="D29" i="42"/>
  <c r="D10" i="48"/>
  <c r="D29" i="59"/>
  <c r="D29" i="58"/>
  <c r="N64" i="24"/>
  <c r="A59"/>
  <c r="A10"/>
  <c r="J12" i="55"/>
  <c r="T23" s="1"/>
  <c r="G63" i="24"/>
  <c r="J14"/>
  <c r="A14" i="45"/>
  <c r="A13" i="46"/>
  <c r="C11" i="55"/>
  <c r="C11" i="47"/>
  <c r="M12" s="1"/>
  <c r="C13" i="24"/>
  <c r="A14" i="56"/>
  <c r="A15" s="1"/>
  <c r="A16" s="1"/>
  <c r="A17" s="1"/>
  <c r="A18" s="1"/>
  <c r="A19" s="1"/>
  <c r="A20" s="1"/>
  <c r="A21" s="1"/>
  <c r="A22" s="1"/>
  <c r="A23" s="1"/>
  <c r="A24" s="1"/>
  <c r="A25" s="1"/>
  <c r="A26" s="1"/>
  <c r="A27" s="1"/>
  <c r="A28" s="1"/>
  <c r="A29" s="1"/>
  <c r="A30" s="1"/>
  <c r="A31" s="1"/>
  <c r="B12" i="49"/>
  <c r="L12" s="1"/>
  <c r="C34" i="48"/>
  <c r="A14" i="47"/>
  <c r="A15" s="1"/>
  <c r="A16" s="1"/>
  <c r="A17" s="1"/>
  <c r="A18" s="1"/>
  <c r="A19" s="1"/>
  <c r="A20" s="1"/>
  <c r="A21" s="1"/>
  <c r="A22" s="1"/>
  <c r="A23" s="1"/>
  <c r="A24" s="1"/>
  <c r="A25" s="1"/>
  <c r="A26" s="1"/>
  <c r="A27" s="1"/>
  <c r="A28" s="1"/>
  <c r="A29" s="1"/>
  <c r="A30" s="1"/>
  <c r="A31" s="1"/>
  <c r="H12" i="55"/>
  <c r="R23" s="1"/>
  <c r="E63" i="24"/>
  <c r="H14"/>
  <c r="D30" i="34"/>
  <c r="D31" i="35"/>
  <c r="B11" i="47"/>
  <c r="A14" i="62"/>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I11" i="55"/>
  <c r="F62" i="24"/>
  <c r="I13"/>
  <c r="S32" i="35"/>
  <c r="Q32"/>
  <c r="O32"/>
  <c r="T32"/>
  <c r="R32"/>
  <c r="P32"/>
  <c r="N32"/>
  <c r="B30" i="50"/>
  <c r="B31" i="51"/>
  <c r="G11" i="55"/>
  <c r="D62" i="24"/>
  <c r="G13"/>
  <c r="C11" i="49"/>
  <c r="B13" i="24" l="1"/>
  <c r="B11" i="55"/>
  <c r="V46" i="363"/>
  <c r="AF45"/>
  <c r="K45" i="364" s="1"/>
  <c r="A45"/>
  <c r="C9" i="107"/>
  <c r="C14" s="1"/>
  <c r="A17" i="363"/>
  <c r="E17" s="1"/>
  <c r="I17" s="1"/>
  <c r="N17" s="1"/>
  <c r="K37" i="47"/>
  <c r="C8" i="107"/>
  <c r="C16"/>
  <c r="L11" i="49"/>
  <c r="D8" i="264"/>
  <c r="T36" i="309"/>
  <c r="T36" i="305"/>
  <c r="C9" i="264"/>
  <c r="S37" i="309"/>
  <c r="S37" i="305"/>
  <c r="F65" i="306"/>
  <c r="F65" i="307"/>
  <c r="F66" i="305"/>
  <c r="I65" i="307"/>
  <c r="H65"/>
  <c r="C102" i="305"/>
  <c r="I66"/>
  <c r="B101"/>
  <c r="I38" i="309"/>
  <c r="G38"/>
  <c r="F38"/>
  <c r="H38"/>
  <c r="E37"/>
  <c r="C37"/>
  <c r="B37"/>
  <c r="D37"/>
  <c r="G66"/>
  <c r="C102"/>
  <c r="I66"/>
  <c r="B101"/>
  <c r="A18" i="104"/>
  <c r="A18" i="363" s="1"/>
  <c r="E18" s="1"/>
  <c r="I18" s="1"/>
  <c r="N18" s="1"/>
  <c r="M37" i="309"/>
  <c r="K37"/>
  <c r="J37"/>
  <c r="L37"/>
  <c r="B8" i="264"/>
  <c r="R36" i="309"/>
  <c r="R36" i="305"/>
  <c r="D101" i="309"/>
  <c r="H65" i="306"/>
  <c r="H66" i="305"/>
  <c r="I65" i="306"/>
  <c r="G66" i="305"/>
  <c r="G65" i="307"/>
  <c r="G65" i="306"/>
  <c r="A16" i="97"/>
  <c r="A14" i="293"/>
  <c r="I38" i="305"/>
  <c r="G38"/>
  <c r="G38" i="307"/>
  <c r="G38" i="306"/>
  <c r="H38" i="305"/>
  <c r="I38" i="307"/>
  <c r="I38" i="306"/>
  <c r="F38" i="307"/>
  <c r="F38" i="305"/>
  <c r="H38" i="307"/>
  <c r="H38" i="306"/>
  <c r="F38"/>
  <c r="E37" i="305"/>
  <c r="C37"/>
  <c r="C37" i="307"/>
  <c r="C37" i="306"/>
  <c r="D37" i="305"/>
  <c r="E37" i="307"/>
  <c r="E37" i="306"/>
  <c r="B37" i="307"/>
  <c r="B37" i="305"/>
  <c r="D37" i="307"/>
  <c r="D37" i="306"/>
  <c r="B37"/>
  <c r="D101" i="305"/>
  <c r="F66" i="309"/>
  <c r="H66"/>
  <c r="A17" i="102"/>
  <c r="A17" i="100"/>
  <c r="A79" s="1"/>
  <c r="M37" i="305"/>
  <c r="K37"/>
  <c r="K37" i="307"/>
  <c r="M37" i="306"/>
  <c r="L37" i="305"/>
  <c r="M37" i="307"/>
  <c r="K37" i="306"/>
  <c r="J37" i="307"/>
  <c r="J37" i="305"/>
  <c r="L37" i="307"/>
  <c r="L37" i="306"/>
  <c r="J37"/>
  <c r="D85" i="265"/>
  <c r="G58" i="59"/>
  <c r="D60"/>
  <c r="C56"/>
  <c r="F59"/>
  <c r="B58"/>
  <c r="D86" i="265"/>
  <c r="C60" i="59"/>
  <c r="E58"/>
  <c r="D58"/>
  <c r="J58"/>
  <c r="D77" i="265"/>
  <c r="D59" i="59"/>
  <c r="K59"/>
  <c r="H58"/>
  <c r="F58"/>
  <c r="B57"/>
  <c r="C57"/>
  <c r="I59"/>
  <c r="G59"/>
  <c r="D84" i="265"/>
  <c r="K58" i="59"/>
  <c r="B56"/>
  <c r="D56"/>
  <c r="B59"/>
  <c r="I58"/>
  <c r="C59"/>
  <c r="C58"/>
  <c r="J59"/>
  <c r="H59"/>
  <c r="B60"/>
  <c r="E59"/>
  <c r="D57"/>
  <c r="C28" i="66"/>
  <c r="C28" i="265"/>
  <c r="C27"/>
  <c r="D17"/>
  <c r="D38"/>
  <c r="D28"/>
  <c r="F28" s="1"/>
  <c r="D70"/>
  <c r="D69"/>
  <c r="D63"/>
  <c r="D52"/>
  <c r="D78"/>
  <c r="D19"/>
  <c r="D79"/>
  <c r="D7"/>
  <c r="D37"/>
  <c r="D44"/>
  <c r="D9"/>
  <c r="D45"/>
  <c r="D62"/>
  <c r="D54"/>
  <c r="D18"/>
  <c r="D46"/>
  <c r="D29"/>
  <c r="D71"/>
  <c r="D8"/>
  <c r="D27"/>
  <c r="D53"/>
  <c r="D61"/>
  <c r="D36"/>
  <c r="C8" i="66"/>
  <c r="C8" i="265"/>
  <c r="E8" s="1"/>
  <c r="C7"/>
  <c r="M10" i="264"/>
  <c r="D18" i="66"/>
  <c r="E18" s="1"/>
  <c r="D7"/>
  <c r="D8"/>
  <c r="E8" s="1"/>
  <c r="D36"/>
  <c r="D44"/>
  <c r="E44" s="1"/>
  <c r="D79"/>
  <c r="E79" s="1"/>
  <c r="D52"/>
  <c r="E52" s="1"/>
  <c r="D53"/>
  <c r="E53" s="1"/>
  <c r="D62"/>
  <c r="E62" s="1"/>
  <c r="D61"/>
  <c r="E61" s="1"/>
  <c r="D71"/>
  <c r="E71" s="1"/>
  <c r="D69"/>
  <c r="E69" s="1"/>
  <c r="D78"/>
  <c r="E78" s="1"/>
  <c r="D45"/>
  <c r="E45" s="1"/>
  <c r="D9"/>
  <c r="E9" s="1"/>
  <c r="D70"/>
  <c r="E70" s="1"/>
  <c r="D37"/>
  <c r="E37" s="1"/>
  <c r="D38"/>
  <c r="E38" s="1"/>
  <c r="D77"/>
  <c r="E77" s="1"/>
  <c r="D63"/>
  <c r="D46"/>
  <c r="E46" s="1"/>
  <c r="D19"/>
  <c r="E19" s="1"/>
  <c r="D29"/>
  <c r="E29" s="1"/>
  <c r="D54"/>
  <c r="E54" s="1"/>
  <c r="D17"/>
  <c r="E17" s="1"/>
  <c r="D28"/>
  <c r="E28" s="1"/>
  <c r="D27"/>
  <c r="J35" i="47"/>
  <c r="I35"/>
  <c r="F34"/>
  <c r="E34"/>
  <c r="H35"/>
  <c r="G34"/>
  <c r="I34"/>
  <c r="H34"/>
  <c r="E35"/>
  <c r="K34"/>
  <c r="G35"/>
  <c r="F35"/>
  <c r="J34"/>
  <c r="K35"/>
  <c r="A54" i="35"/>
  <c r="K60" s="1"/>
  <c r="W53"/>
  <c r="G58" i="58"/>
  <c r="D27" i="90"/>
  <c r="P60" i="35"/>
  <c r="F59" i="58"/>
  <c r="B57"/>
  <c r="F27" i="90"/>
  <c r="C28"/>
  <c r="F35" i="55"/>
  <c r="C27" i="66"/>
  <c r="C10" i="49"/>
  <c r="E34" i="90"/>
  <c r="H27"/>
  <c r="B35"/>
  <c r="I32"/>
  <c r="E24"/>
  <c r="B27"/>
  <c r="H25"/>
  <c r="G32"/>
  <c r="D25"/>
  <c r="F14" i="190"/>
  <c r="H14"/>
  <c r="G15"/>
  <c r="G38" s="1"/>
  <c r="I15"/>
  <c r="I38" s="1"/>
  <c r="J15"/>
  <c r="J38" s="1"/>
  <c r="D30" i="57"/>
  <c r="B30"/>
  <c r="B14" i="190"/>
  <c r="C14"/>
  <c r="E14"/>
  <c r="D15"/>
  <c r="D38" s="1"/>
  <c r="B58" i="62"/>
  <c r="T30" i="34"/>
  <c r="S30"/>
  <c r="C24" i="90"/>
  <c r="J27"/>
  <c r="B31"/>
  <c r="I34"/>
  <c r="F35"/>
  <c r="D35"/>
  <c r="C34"/>
  <c r="C32"/>
  <c r="G34"/>
  <c r="B25"/>
  <c r="F25"/>
  <c r="J25"/>
  <c r="C38" i="190"/>
  <c r="A15" i="52"/>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D55" i="62"/>
  <c r="H59" i="58"/>
  <c r="I58"/>
  <c r="D57"/>
  <c r="G10" i="55"/>
  <c r="Q21" s="1"/>
  <c r="D61" i="24"/>
  <c r="G12"/>
  <c r="Q22" i="55"/>
  <c r="B29" i="50"/>
  <c r="B30" i="51"/>
  <c r="I10" i="55"/>
  <c r="S21" s="1"/>
  <c r="F61" i="24"/>
  <c r="I12"/>
  <c r="S22" i="55"/>
  <c r="B10" i="47"/>
  <c r="B10" i="55"/>
  <c r="B12" i="24"/>
  <c r="Y31" i="35"/>
  <c r="M31"/>
  <c r="X31"/>
  <c r="H11" i="55"/>
  <c r="H37" s="1"/>
  <c r="E62" i="24"/>
  <c r="H13"/>
  <c r="B79" i="66"/>
  <c r="B9"/>
  <c r="B71"/>
  <c r="C36" i="47"/>
  <c r="B70" i="66"/>
  <c r="K38" i="47"/>
  <c r="B18" i="66"/>
  <c r="B36" i="47"/>
  <c r="G36"/>
  <c r="D67" s="1"/>
  <c r="I37"/>
  <c r="E37"/>
  <c r="B61" i="66"/>
  <c r="B62"/>
  <c r="C38" i="47"/>
  <c r="B37" i="66"/>
  <c r="B19"/>
  <c r="B35" i="47"/>
  <c r="G38"/>
  <c r="B46" i="66"/>
  <c r="B38"/>
  <c r="K36" i="47"/>
  <c r="K67" s="1"/>
  <c r="E36"/>
  <c r="J67" s="1"/>
  <c r="B52" i="66"/>
  <c r="B29"/>
  <c r="E38" i="47"/>
  <c r="C35"/>
  <c r="B44" i="66"/>
  <c r="F38" i="47"/>
  <c r="D36"/>
  <c r="I67" s="1"/>
  <c r="B53" i="66"/>
  <c r="G37" i="47"/>
  <c r="C37"/>
  <c r="B7" i="66"/>
  <c r="B63"/>
  <c r="I38" i="47"/>
  <c r="B77" i="66"/>
  <c r="I36" i="47"/>
  <c r="F67" s="1"/>
  <c r="B36" i="66"/>
  <c r="B17"/>
  <c r="B37" i="47"/>
  <c r="B8" i="66"/>
  <c r="D38" i="47"/>
  <c r="B69" i="66"/>
  <c r="J36" i="47"/>
  <c r="G67" s="1"/>
  <c r="F37"/>
  <c r="H38"/>
  <c r="H36"/>
  <c r="E67" s="1"/>
  <c r="J38"/>
  <c r="B38"/>
  <c r="B78" i="66"/>
  <c r="D37" i="47"/>
  <c r="D50" s="1"/>
  <c r="J37"/>
  <c r="B45" i="66"/>
  <c r="F36" i="47"/>
  <c r="H67" s="1"/>
  <c r="H37"/>
  <c r="B54" i="66"/>
  <c r="C10" i="55"/>
  <c r="C10" i="47"/>
  <c r="M11" s="1"/>
  <c r="C12" i="24"/>
  <c r="J11" i="55"/>
  <c r="J38" s="1"/>
  <c r="G62" i="24"/>
  <c r="J13"/>
  <c r="D28" i="43"/>
  <c r="D28" i="42"/>
  <c r="D27" i="40"/>
  <c r="D9" i="48"/>
  <c r="D28" i="59"/>
  <c r="D28" i="58"/>
  <c r="K11" i="55"/>
  <c r="K38" s="1"/>
  <c r="H62" i="24"/>
  <c r="N13"/>
  <c r="S31" i="35"/>
  <c r="Q31"/>
  <c r="O31"/>
  <c r="T31"/>
  <c r="R31"/>
  <c r="P31"/>
  <c r="N31"/>
  <c r="C58" i="58"/>
  <c r="E36" i="66"/>
  <c r="E58" i="58"/>
  <c r="C57"/>
  <c r="J59"/>
  <c r="C60"/>
  <c r="D59"/>
  <c r="C56"/>
  <c r="B59"/>
  <c r="C59"/>
  <c r="J58"/>
  <c r="E7" i="66"/>
  <c r="D60" i="58"/>
  <c r="B60"/>
  <c r="I59"/>
  <c r="E63" i="66"/>
  <c r="D56" i="58"/>
  <c r="B56"/>
  <c r="H58"/>
  <c r="F58"/>
  <c r="D58"/>
  <c r="B58"/>
  <c r="G59"/>
  <c r="E59"/>
  <c r="I61" i="24"/>
  <c r="Q12"/>
  <c r="K13" i="190" s="1"/>
  <c r="M39" i="55"/>
  <c r="H39"/>
  <c r="L38"/>
  <c r="L37"/>
  <c r="L39"/>
  <c r="D39"/>
  <c r="L35"/>
  <c r="M35"/>
  <c r="J39"/>
  <c r="B38"/>
  <c r="F38"/>
  <c r="F39"/>
  <c r="B39"/>
  <c r="F37"/>
  <c r="I39"/>
  <c r="M37"/>
  <c r="G38"/>
  <c r="I38"/>
  <c r="C37"/>
  <c r="M38"/>
  <c r="E37"/>
  <c r="G37"/>
  <c r="I37"/>
  <c r="C38"/>
  <c r="C39"/>
  <c r="E38"/>
  <c r="E39"/>
  <c r="K39"/>
  <c r="G39"/>
  <c r="B28" i="43"/>
  <c r="B28" i="42"/>
  <c r="B27" i="40"/>
  <c r="B9" i="48"/>
  <c r="B28" i="59"/>
  <c r="B28" i="58"/>
  <c r="D11" i="55"/>
  <c r="D11" i="47"/>
  <c r="B62" i="24"/>
  <c r="D13"/>
  <c r="B30" i="35"/>
  <c r="B29" i="34"/>
  <c r="E28" i="90"/>
  <c r="F31"/>
  <c r="D31"/>
  <c r="N63" i="24"/>
  <c r="M58" i="62"/>
  <c r="I58"/>
  <c r="D57"/>
  <c r="L56"/>
  <c r="C55"/>
  <c r="D56"/>
  <c r="H56"/>
  <c r="E58"/>
  <c r="G58"/>
  <c r="K58"/>
  <c r="F56"/>
  <c r="J56"/>
  <c r="C58"/>
  <c r="C59"/>
  <c r="B56"/>
  <c r="B57"/>
  <c r="B55"/>
  <c r="G56"/>
  <c r="E56"/>
  <c r="B59"/>
  <c r="D59"/>
  <c r="M56"/>
  <c r="I56"/>
  <c r="H58"/>
  <c r="F58"/>
  <c r="D58"/>
  <c r="L58"/>
  <c r="C56"/>
  <c r="K56"/>
  <c r="C57"/>
  <c r="J58"/>
  <c r="D30" i="35"/>
  <c r="D29" i="34"/>
  <c r="A14" i="46"/>
  <c r="A15" i="45"/>
  <c r="A58" i="24"/>
  <c r="A9"/>
  <c r="C30" i="35"/>
  <c r="C29" i="34"/>
  <c r="E10" i="55"/>
  <c r="O21" s="1"/>
  <c r="C61" i="24"/>
  <c r="E12"/>
  <c r="O22" i="55"/>
  <c r="S62" i="35"/>
  <c r="D29" i="50"/>
  <c r="D30" i="51"/>
  <c r="C29" i="43"/>
  <c r="C29" i="42"/>
  <c r="C28" i="40"/>
  <c r="C29" i="58"/>
  <c r="C10" i="48"/>
  <c r="B10" i="49" s="1"/>
  <c r="C29" i="59"/>
  <c r="E35" i="90"/>
  <c r="F32"/>
  <c r="J34"/>
  <c r="B24"/>
  <c r="C25"/>
  <c r="G27"/>
  <c r="D28"/>
  <c r="C27"/>
  <c r="D34"/>
  <c r="G25"/>
  <c r="B28"/>
  <c r="C31"/>
  <c r="D32"/>
  <c r="J32"/>
  <c r="E31"/>
  <c r="F24"/>
  <c r="E27"/>
  <c r="H32"/>
  <c r="C35"/>
  <c r="B34"/>
  <c r="H34"/>
  <c r="I27"/>
  <c r="F28"/>
  <c r="B32"/>
  <c r="F34"/>
  <c r="I25"/>
  <c r="D24"/>
  <c r="E25"/>
  <c r="L62" i="24"/>
  <c r="M62"/>
  <c r="B37" i="55"/>
  <c r="V47" i="363" l="1"/>
  <c r="AF46"/>
  <c r="K46" i="364" s="1"/>
  <c r="A46"/>
  <c r="D62" i="35"/>
  <c r="J40" i="47"/>
  <c r="E40"/>
  <c r="H38" i="55"/>
  <c r="H40" i="47"/>
  <c r="F40"/>
  <c r="K40"/>
  <c r="G40"/>
  <c r="I40"/>
  <c r="M62" i="35"/>
  <c r="G62"/>
  <c r="F62"/>
  <c r="E62"/>
  <c r="K62"/>
  <c r="J62"/>
  <c r="P62"/>
  <c r="B62"/>
  <c r="O62"/>
  <c r="T62"/>
  <c r="N62"/>
  <c r="I62"/>
  <c r="C62"/>
  <c r="R62"/>
  <c r="H62"/>
  <c r="Q62"/>
  <c r="L10" i="49"/>
  <c r="P55" i="100"/>
  <c r="Q55"/>
  <c r="C15" i="103"/>
  <c r="C16"/>
  <c r="F59" i="52"/>
  <c r="H56"/>
  <c r="K57"/>
  <c r="C8" i="264"/>
  <c r="M9" s="1"/>
  <c r="M33" s="1"/>
  <c r="S36" i="305"/>
  <c r="S36" i="309"/>
  <c r="B7" i="264"/>
  <c r="R35" i="305"/>
  <c r="R35" i="309"/>
  <c r="A18" i="100"/>
  <c r="C36" i="306"/>
  <c r="E36" i="305"/>
  <c r="C36" i="307"/>
  <c r="E36" i="306"/>
  <c r="D36" i="305"/>
  <c r="D36" i="307"/>
  <c r="C36" i="305"/>
  <c r="E36" i="307"/>
  <c r="B36"/>
  <c r="B36" i="305"/>
  <c r="D36" i="306"/>
  <c r="B36"/>
  <c r="D100" i="309"/>
  <c r="G37" i="306"/>
  <c r="I37" i="305"/>
  <c r="G37" i="307"/>
  <c r="I37" i="306"/>
  <c r="H37" i="305"/>
  <c r="H37" i="307"/>
  <c r="G37" i="305"/>
  <c r="I37" i="307"/>
  <c r="F37"/>
  <c r="F37" i="305"/>
  <c r="H37" i="306"/>
  <c r="F37"/>
  <c r="M36" i="309"/>
  <c r="L36"/>
  <c r="K36"/>
  <c r="J36"/>
  <c r="D7" i="264"/>
  <c r="T35" i="305"/>
  <c r="T35" i="309"/>
  <c r="D100" i="305"/>
  <c r="A18" i="102"/>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D55"/>
  <c r="K55"/>
  <c r="C55"/>
  <c r="B100" i="305"/>
  <c r="C101"/>
  <c r="A17" i="97"/>
  <c r="A15" i="293"/>
  <c r="E36" i="309"/>
  <c r="D36"/>
  <c r="C36"/>
  <c r="B36"/>
  <c r="A19" i="104"/>
  <c r="B100" i="309"/>
  <c r="C101"/>
  <c r="I37"/>
  <c r="H37"/>
  <c r="G37"/>
  <c r="F37"/>
  <c r="K36" i="306"/>
  <c r="M36" i="305"/>
  <c r="K36" i="307"/>
  <c r="L36" i="305"/>
  <c r="L36" i="307"/>
  <c r="K36" i="305"/>
  <c r="M36" i="307"/>
  <c r="M36" i="306"/>
  <c r="J36" i="307"/>
  <c r="J36" i="305"/>
  <c r="L36" i="306"/>
  <c r="J36"/>
  <c r="E27" i="66"/>
  <c r="F8" i="265"/>
  <c r="K37" i="55"/>
  <c r="E86" i="265"/>
  <c r="F86"/>
  <c r="E85"/>
  <c r="F85"/>
  <c r="R36" s="1"/>
  <c r="E84"/>
  <c r="F84"/>
  <c r="R35" s="1"/>
  <c r="S29" i="34"/>
  <c r="T29"/>
  <c r="L59" i="52"/>
  <c r="M57"/>
  <c r="B56"/>
  <c r="H59"/>
  <c r="D58"/>
  <c r="I59"/>
  <c r="E56"/>
  <c r="J57"/>
  <c r="G59"/>
  <c r="C56"/>
  <c r="L57"/>
  <c r="H60" i="35"/>
  <c r="J37" i="55"/>
  <c r="S60" i="35"/>
  <c r="J58" i="52"/>
  <c r="B57"/>
  <c r="F55"/>
  <c r="K58"/>
  <c r="C57"/>
  <c r="G55"/>
  <c r="L58"/>
  <c r="D57"/>
  <c r="H55"/>
  <c r="I58"/>
  <c r="M56"/>
  <c r="E55"/>
  <c r="F58"/>
  <c r="G56"/>
  <c r="D60" i="35"/>
  <c r="B60"/>
  <c r="C60"/>
  <c r="E59" i="52"/>
  <c r="G58"/>
  <c r="I57"/>
  <c r="K56"/>
  <c r="M55"/>
  <c r="C55"/>
  <c r="B59"/>
  <c r="H58"/>
  <c r="F57"/>
  <c r="L56"/>
  <c r="J55"/>
  <c r="D55"/>
  <c r="C59"/>
  <c r="E58"/>
  <c r="G57"/>
  <c r="I56"/>
  <c r="K55"/>
  <c r="J59"/>
  <c r="D59"/>
  <c r="B58"/>
  <c r="H57"/>
  <c r="F56"/>
  <c r="L55"/>
  <c r="K59"/>
  <c r="M58"/>
  <c r="C58"/>
  <c r="E57"/>
  <c r="I55"/>
  <c r="Q60" i="35"/>
  <c r="J60"/>
  <c r="F60"/>
  <c r="I60"/>
  <c r="G60"/>
  <c r="J56" i="52"/>
  <c r="D56"/>
  <c r="B55"/>
  <c r="E53" i="265"/>
  <c r="F53"/>
  <c r="N36" s="1"/>
  <c r="F71"/>
  <c r="E71"/>
  <c r="E46"/>
  <c r="F46"/>
  <c r="F54"/>
  <c r="E54"/>
  <c r="F45"/>
  <c r="M36" s="1"/>
  <c r="E45"/>
  <c r="E44"/>
  <c r="F44"/>
  <c r="M35" s="1"/>
  <c r="E7"/>
  <c r="F7"/>
  <c r="F19"/>
  <c r="E19"/>
  <c r="F78"/>
  <c r="Q36" s="1"/>
  <c r="E78"/>
  <c r="E63"/>
  <c r="F63"/>
  <c r="E77"/>
  <c r="F77"/>
  <c r="Q35" s="1"/>
  <c r="O60" i="35"/>
  <c r="T60"/>
  <c r="R60"/>
  <c r="E60"/>
  <c r="E36" i="265"/>
  <c r="F36"/>
  <c r="L35" s="1"/>
  <c r="E61"/>
  <c r="F61"/>
  <c r="O35" s="1"/>
  <c r="E27"/>
  <c r="F27"/>
  <c r="E29"/>
  <c r="F29"/>
  <c r="E18"/>
  <c r="F18"/>
  <c r="F62"/>
  <c r="O36" s="1"/>
  <c r="E62"/>
  <c r="E9"/>
  <c r="F9"/>
  <c r="E37"/>
  <c r="F37"/>
  <c r="L36" s="1"/>
  <c r="E79"/>
  <c r="F79"/>
  <c r="F52"/>
  <c r="N35" s="1"/>
  <c r="E52"/>
  <c r="F69"/>
  <c r="P35" s="1"/>
  <c r="E69"/>
  <c r="E70"/>
  <c r="F70"/>
  <c r="P36" s="1"/>
  <c r="E38"/>
  <c r="F38"/>
  <c r="E17"/>
  <c r="F17"/>
  <c r="E28"/>
  <c r="W54" i="35"/>
  <c r="N60"/>
  <c r="M60"/>
  <c r="L61" i="24"/>
  <c r="D29" i="57"/>
  <c r="E13" i="190"/>
  <c r="I14"/>
  <c r="G14"/>
  <c r="B13"/>
  <c r="H13"/>
  <c r="D14"/>
  <c r="J14"/>
  <c r="B29" i="57"/>
  <c r="F13" i="190"/>
  <c r="M61" i="24"/>
  <c r="C13" i="190"/>
  <c r="M59" i="52"/>
  <c r="C28" i="42"/>
  <c r="C27" i="40"/>
  <c r="C28" i="43"/>
  <c r="C9" i="48"/>
  <c r="B9" i="49" s="1"/>
  <c r="C28" i="59"/>
  <c r="C28" i="58"/>
  <c r="C29" i="35"/>
  <c r="C28" i="34"/>
  <c r="A57" i="24"/>
  <c r="A8"/>
  <c r="A16" i="45"/>
  <c r="A15" i="46"/>
  <c r="Y30" i="35"/>
  <c r="M30"/>
  <c r="X30"/>
  <c r="K10" i="55"/>
  <c r="H61" i="24"/>
  <c r="N12"/>
  <c r="U22" i="55"/>
  <c r="D26" i="40"/>
  <c r="D27" i="43"/>
  <c r="D27" i="42"/>
  <c r="D8" i="48"/>
  <c r="D27" i="59"/>
  <c r="D27" i="58"/>
  <c r="J10" i="55"/>
  <c r="T21" s="1"/>
  <c r="G61" i="24"/>
  <c r="J12"/>
  <c r="T22" i="55"/>
  <c r="I9"/>
  <c r="S20" s="1"/>
  <c r="F60" i="24"/>
  <c r="I11"/>
  <c r="B28" i="50"/>
  <c r="B29" i="51"/>
  <c r="G9" i="55"/>
  <c r="Q20" s="1"/>
  <c r="D60" i="24"/>
  <c r="G11"/>
  <c r="D37" i="55"/>
  <c r="F45" i="66"/>
  <c r="F78"/>
  <c r="D35" i="47"/>
  <c r="F69" i="66"/>
  <c r="F8"/>
  <c r="F17"/>
  <c r="F36"/>
  <c r="F77"/>
  <c r="F63"/>
  <c r="F53"/>
  <c r="F44"/>
  <c r="F52"/>
  <c r="F38"/>
  <c r="F37"/>
  <c r="F61"/>
  <c r="F18"/>
  <c r="F70"/>
  <c r="F71"/>
  <c r="F79"/>
  <c r="D28" i="50"/>
  <c r="D29" i="51"/>
  <c r="E9" i="55"/>
  <c r="O20" s="1"/>
  <c r="C60" i="24"/>
  <c r="E11"/>
  <c r="S30" i="35"/>
  <c r="Q30"/>
  <c r="O30"/>
  <c r="T30"/>
  <c r="R30"/>
  <c r="P30"/>
  <c r="N30"/>
  <c r="D28" i="34"/>
  <c r="D29" i="35"/>
  <c r="B28" i="34"/>
  <c r="B29" i="35"/>
  <c r="D10" i="47"/>
  <c r="D10" i="55"/>
  <c r="B61" i="24"/>
  <c r="D12"/>
  <c r="B26" i="40"/>
  <c r="B27" i="43"/>
  <c r="B27" i="42"/>
  <c r="B8" i="48"/>
  <c r="B27" i="59"/>
  <c r="B27" i="58"/>
  <c r="I60" i="24"/>
  <c r="Q11"/>
  <c r="K12" i="190" s="1"/>
  <c r="C9" i="55"/>
  <c r="C9" i="47"/>
  <c r="M10" s="1"/>
  <c r="C11" i="24"/>
  <c r="H10" i="55"/>
  <c r="R21" s="1"/>
  <c r="E61" i="24"/>
  <c r="H12"/>
  <c r="R22" i="55"/>
  <c r="B9"/>
  <c r="B9" i="47"/>
  <c r="B11" i="24"/>
  <c r="N62"/>
  <c r="D38" i="55"/>
  <c r="C9" i="49"/>
  <c r="F54" i="66"/>
  <c r="B28"/>
  <c r="F28" s="1"/>
  <c r="F7"/>
  <c r="F29"/>
  <c r="B27"/>
  <c r="F27" s="1"/>
  <c r="F46"/>
  <c r="F19"/>
  <c r="F62"/>
  <c r="F9"/>
  <c r="V48" i="363" l="1"/>
  <c r="AF47"/>
  <c r="K47" i="364" s="1"/>
  <c r="A47"/>
  <c r="A20" i="104"/>
  <c r="A19" i="363"/>
  <c r="E19" s="1"/>
  <c r="I19" s="1"/>
  <c r="N19" s="1"/>
  <c r="D60" i="102"/>
  <c r="L60"/>
  <c r="E60"/>
  <c r="I59"/>
  <c r="J54"/>
  <c r="C58"/>
  <c r="J56"/>
  <c r="L59"/>
  <c r="K54"/>
  <c r="E59"/>
  <c r="H59"/>
  <c r="K62"/>
  <c r="J57"/>
  <c r="G54"/>
  <c r="J62"/>
  <c r="D58"/>
  <c r="K59"/>
  <c r="E56"/>
  <c r="G62"/>
  <c r="I61"/>
  <c r="H54"/>
  <c r="C61"/>
  <c r="K58"/>
  <c r="L54"/>
  <c r="I57"/>
  <c r="B61"/>
  <c r="L56"/>
  <c r="F59"/>
  <c r="C57"/>
  <c r="L58"/>
  <c r="E61"/>
  <c r="G58"/>
  <c r="F57"/>
  <c r="L62"/>
  <c r="C59"/>
  <c r="L57"/>
  <c r="K57"/>
  <c r="H60"/>
  <c r="G56"/>
  <c r="H58"/>
  <c r="F60"/>
  <c r="F62"/>
  <c r="J61"/>
  <c r="D54"/>
  <c r="B60"/>
  <c r="B56"/>
  <c r="B58"/>
  <c r="I58"/>
  <c r="I56"/>
  <c r="G61"/>
  <c r="G57"/>
  <c r="F58"/>
  <c r="D62"/>
  <c r="C15" i="107"/>
  <c r="A19" i="100"/>
  <c r="A80"/>
  <c r="F61" i="102"/>
  <c r="C7" i="264"/>
  <c r="M8" s="1"/>
  <c r="S35" i="309"/>
  <c r="S35" i="305"/>
  <c r="D99"/>
  <c r="M35" i="309"/>
  <c r="K35"/>
  <c r="J35"/>
  <c r="L35"/>
  <c r="C100" i="305"/>
  <c r="B99"/>
  <c r="C11" i="103"/>
  <c r="E35" i="305"/>
  <c r="C35"/>
  <c r="C35" i="307"/>
  <c r="E35" i="306"/>
  <c r="D35" i="305"/>
  <c r="E35" i="307"/>
  <c r="C35" i="306"/>
  <c r="B35" i="307"/>
  <c r="B35" i="305"/>
  <c r="D35" i="307"/>
  <c r="D35" i="306"/>
  <c r="B35"/>
  <c r="I36" i="309"/>
  <c r="G36"/>
  <c r="F36"/>
  <c r="H36"/>
  <c r="B6" i="264"/>
  <c r="R34" i="309"/>
  <c r="R34" i="305"/>
  <c r="D6" i="264"/>
  <c r="T34" i="309"/>
  <c r="T34" i="305"/>
  <c r="C100" i="309"/>
  <c r="B99"/>
  <c r="A18" i="97"/>
  <c r="A16" i="293"/>
  <c r="B67" i="102"/>
  <c r="B69"/>
  <c r="B66"/>
  <c r="B71"/>
  <c r="B68"/>
  <c r="B70"/>
  <c r="H57"/>
  <c r="I54"/>
  <c r="E54"/>
  <c r="I62"/>
  <c r="F55"/>
  <c r="E58"/>
  <c r="J59"/>
  <c r="K56"/>
  <c r="G60"/>
  <c r="B59"/>
  <c r="D61"/>
  <c r="B62"/>
  <c r="B55"/>
  <c r="H55"/>
  <c r="E55"/>
  <c r="E57"/>
  <c r="C60"/>
  <c r="C62"/>
  <c r="J60"/>
  <c r="H62"/>
  <c r="E62"/>
  <c r="I55"/>
  <c r="G55"/>
  <c r="K60"/>
  <c r="F56"/>
  <c r="C56"/>
  <c r="J55"/>
  <c r="B57"/>
  <c r="B54"/>
  <c r="H56"/>
  <c r="H61"/>
  <c r="C54"/>
  <c r="F54"/>
  <c r="K61"/>
  <c r="D56"/>
  <c r="L55"/>
  <c r="I60"/>
  <c r="J58"/>
  <c r="D57"/>
  <c r="D59"/>
  <c r="G59"/>
  <c r="L61"/>
  <c r="M35" i="305"/>
  <c r="K35"/>
  <c r="K35" i="307"/>
  <c r="K35" i="306"/>
  <c r="L35" i="305"/>
  <c r="M35" i="307"/>
  <c r="M35" i="306"/>
  <c r="J35" i="307"/>
  <c r="J35" i="305"/>
  <c r="L35" i="307"/>
  <c r="L35" i="306"/>
  <c r="J35"/>
  <c r="D99" i="309"/>
  <c r="E35"/>
  <c r="C35"/>
  <c r="B35"/>
  <c r="D35"/>
  <c r="I36" i="305"/>
  <c r="G36"/>
  <c r="G36" i="307"/>
  <c r="I36" i="306"/>
  <c r="H36" i="305"/>
  <c r="I36" i="307"/>
  <c r="G36" i="306"/>
  <c r="F36" i="307"/>
  <c r="F36" i="305"/>
  <c r="H36" i="307"/>
  <c r="H36" i="306"/>
  <c r="F36"/>
  <c r="N37" i="265"/>
  <c r="P37"/>
  <c r="R37"/>
  <c r="L37"/>
  <c r="Q37"/>
  <c r="O37"/>
  <c r="M37"/>
  <c r="L9" i="49"/>
  <c r="E12" i="190"/>
  <c r="B28" i="57"/>
  <c r="H12" i="190"/>
  <c r="J13"/>
  <c r="G13"/>
  <c r="D13"/>
  <c r="D28" i="57"/>
  <c r="F12" i="190"/>
  <c r="I13"/>
  <c r="T28" i="34"/>
  <c r="S28"/>
  <c r="L60" i="24"/>
  <c r="B12" i="190"/>
  <c r="M60" i="24"/>
  <c r="C12" i="190"/>
  <c r="C8" i="55"/>
  <c r="C8" i="47"/>
  <c r="M9" s="1"/>
  <c r="M33" s="1"/>
  <c r="C10" i="24"/>
  <c r="I59"/>
  <c r="Q10"/>
  <c r="K11" i="190" s="1"/>
  <c r="Y29" i="35"/>
  <c r="M29"/>
  <c r="X29"/>
  <c r="I8" i="55"/>
  <c r="S19" s="1"/>
  <c r="F59" i="24"/>
  <c r="I10"/>
  <c r="J9" i="55"/>
  <c r="T20" s="1"/>
  <c r="G60" i="24"/>
  <c r="J11"/>
  <c r="D26" i="43"/>
  <c r="D26" i="42"/>
  <c r="D25" i="40"/>
  <c r="D7" i="48"/>
  <c r="D26" i="59"/>
  <c r="D26" i="58"/>
  <c r="A7" i="24"/>
  <c r="A56"/>
  <c r="C28" i="35"/>
  <c r="C27" i="34"/>
  <c r="B8" i="47"/>
  <c r="B8" i="55"/>
  <c r="B10" i="24"/>
  <c r="H9" i="55"/>
  <c r="R20" s="1"/>
  <c r="E60" i="24"/>
  <c r="H11"/>
  <c r="B26" i="43"/>
  <c r="B26" i="42"/>
  <c r="B25" i="40"/>
  <c r="B7" i="48"/>
  <c r="B26" i="59"/>
  <c r="B26" i="58"/>
  <c r="D9" i="55"/>
  <c r="D9" i="47"/>
  <c r="B60" i="24"/>
  <c r="D11"/>
  <c r="B28" i="35"/>
  <c r="B27" i="34"/>
  <c r="D28" i="35"/>
  <c r="D27" i="34"/>
  <c r="T27" s="1"/>
  <c r="E8" i="55"/>
  <c r="O19" s="1"/>
  <c r="C59" i="24"/>
  <c r="E10"/>
  <c r="D27" i="50"/>
  <c r="D28" i="51"/>
  <c r="G8" i="55"/>
  <c r="Q19" s="1"/>
  <c r="D59" i="24"/>
  <c r="G10"/>
  <c r="B27" i="50"/>
  <c r="B28" i="51"/>
  <c r="K9" i="55"/>
  <c r="U20" s="1"/>
  <c r="H60" i="24"/>
  <c r="N11"/>
  <c r="U21" i="55"/>
  <c r="A16" i="46"/>
  <c r="A17" i="45"/>
  <c r="S29" i="35"/>
  <c r="Q29"/>
  <c r="O29"/>
  <c r="T29"/>
  <c r="R29"/>
  <c r="P29"/>
  <c r="N29"/>
  <c r="C27" i="43"/>
  <c r="C27" i="42"/>
  <c r="C26" i="40"/>
  <c r="C27" i="59"/>
  <c r="C8" i="48"/>
  <c r="B8" i="49" s="1"/>
  <c r="C27" i="58"/>
  <c r="N61" i="24"/>
  <c r="C8" i="49"/>
  <c r="V49" i="363" l="1"/>
  <c r="AF48"/>
  <c r="K48" i="364" s="1"/>
  <c r="A48"/>
  <c r="A21" i="104"/>
  <c r="A20" i="363"/>
  <c r="E20" s="1"/>
  <c r="I20" s="1"/>
  <c r="N20" s="1"/>
  <c r="C21" i="107"/>
  <c r="C22"/>
  <c r="C20"/>
  <c r="A20" i="100"/>
  <c r="A81"/>
  <c r="C6" i="264"/>
  <c r="M7" s="1"/>
  <c r="S34" i="305"/>
  <c r="S34" i="309"/>
  <c r="K34" i="306"/>
  <c r="M34" i="305"/>
  <c r="K34" i="307"/>
  <c r="M34" i="306"/>
  <c r="L34" i="305"/>
  <c r="L34" i="307"/>
  <c r="K34" i="305"/>
  <c r="M34" i="307"/>
  <c r="J34"/>
  <c r="J34" i="305"/>
  <c r="L34" i="306"/>
  <c r="J34"/>
  <c r="E34" i="309"/>
  <c r="D34"/>
  <c r="C34"/>
  <c r="B34"/>
  <c r="G35" i="306"/>
  <c r="I35" i="305"/>
  <c r="G35" i="307"/>
  <c r="H35" i="305"/>
  <c r="H35" i="307"/>
  <c r="G35" i="305"/>
  <c r="I35" i="307"/>
  <c r="I35" i="306"/>
  <c r="F35" i="307"/>
  <c r="F35" i="305"/>
  <c r="H35" i="306"/>
  <c r="F35"/>
  <c r="B5" i="264"/>
  <c r="R33" i="305"/>
  <c r="R33" i="309"/>
  <c r="D5" i="264"/>
  <c r="T33" i="305"/>
  <c r="T33" i="309"/>
  <c r="C99" i="305"/>
  <c r="B98" i="309"/>
  <c r="D98" i="305"/>
  <c r="A19" i="97"/>
  <c r="A17" i="293"/>
  <c r="M34" i="309"/>
  <c r="L34"/>
  <c r="K34"/>
  <c r="J34"/>
  <c r="C34" i="306"/>
  <c r="E34" i="305"/>
  <c r="C34" i="307"/>
  <c r="D34" i="305"/>
  <c r="D34" i="307"/>
  <c r="C34" i="305"/>
  <c r="E34" i="307"/>
  <c r="E34" i="306"/>
  <c r="B34" i="307"/>
  <c r="B34" i="305"/>
  <c r="D34" i="306"/>
  <c r="B34"/>
  <c r="C99" i="309"/>
  <c r="B98" i="305"/>
  <c r="D98" i="309"/>
  <c r="I35"/>
  <c r="H35"/>
  <c r="G35"/>
  <c r="F35"/>
  <c r="B27" i="57"/>
  <c r="F11" i="190"/>
  <c r="D12"/>
  <c r="P13" s="1"/>
  <c r="G12"/>
  <c r="I12"/>
  <c r="O12"/>
  <c r="O23"/>
  <c r="O27"/>
  <c r="O29"/>
  <c r="O31"/>
  <c r="O26"/>
  <c r="O30"/>
  <c r="O33"/>
  <c r="O25"/>
  <c r="O22"/>
  <c r="O24"/>
  <c r="O28"/>
  <c r="O32"/>
  <c r="O21"/>
  <c r="O20"/>
  <c r="O19"/>
  <c r="O18"/>
  <c r="O17"/>
  <c r="O16"/>
  <c r="O15"/>
  <c r="O14"/>
  <c r="N12"/>
  <c r="N24"/>
  <c r="N26"/>
  <c r="N28"/>
  <c r="N30"/>
  <c r="N32"/>
  <c r="N25"/>
  <c r="N27"/>
  <c r="N29"/>
  <c r="N31"/>
  <c r="N33"/>
  <c r="N23"/>
  <c r="N22"/>
  <c r="N21"/>
  <c r="N20"/>
  <c r="N19"/>
  <c r="N18"/>
  <c r="N17"/>
  <c r="N16"/>
  <c r="N15"/>
  <c r="N14"/>
  <c r="J12"/>
  <c r="D27" i="57"/>
  <c r="E11" i="190"/>
  <c r="H11"/>
  <c r="C11"/>
  <c r="S27" i="34"/>
  <c r="O13" i="190"/>
  <c r="L8" i="49"/>
  <c r="N13" i="190"/>
  <c r="L59" i="24"/>
  <c r="B11" i="190"/>
  <c r="C26" i="42"/>
  <c r="C25" i="40"/>
  <c r="C26" i="43"/>
  <c r="C7" i="48"/>
  <c r="B7" i="49" s="1"/>
  <c r="C26" i="59"/>
  <c r="C26" i="58"/>
  <c r="G7" i="55"/>
  <c r="Q18" s="1"/>
  <c r="D58" i="24"/>
  <c r="G9"/>
  <c r="D26" i="50"/>
  <c r="D27" i="51"/>
  <c r="D26" i="34"/>
  <c r="D27" i="35"/>
  <c r="B26" i="34"/>
  <c r="B27" i="35"/>
  <c r="D8" i="47"/>
  <c r="D8" i="55"/>
  <c r="B59" i="24"/>
  <c r="D10"/>
  <c r="B24" i="40"/>
  <c r="B25" i="43"/>
  <c r="B25" i="42"/>
  <c r="B6" i="48"/>
  <c r="B25" i="59"/>
  <c r="B25" i="58"/>
  <c r="H8" i="55"/>
  <c r="R19" s="1"/>
  <c r="E59" i="24"/>
  <c r="H10"/>
  <c r="C27" i="35"/>
  <c r="C26" i="34"/>
  <c r="S26" s="1"/>
  <c r="I7" i="55"/>
  <c r="S18" s="1"/>
  <c r="F58" i="24"/>
  <c r="I9"/>
  <c r="I58"/>
  <c r="Q9"/>
  <c r="K10" i="190" s="1"/>
  <c r="C7" i="55"/>
  <c r="C7" i="47"/>
  <c r="C9" i="24"/>
  <c r="N60"/>
  <c r="C7" i="49"/>
  <c r="L7" s="1"/>
  <c r="M8" i="47"/>
  <c r="A18" i="45"/>
  <c r="A17" i="46"/>
  <c r="K8" i="55"/>
  <c r="U19" s="1"/>
  <c r="H59" i="24"/>
  <c r="N10"/>
  <c r="B26" i="50"/>
  <c r="B27" i="51"/>
  <c r="E7" i="55"/>
  <c r="O18" s="1"/>
  <c r="C58" i="24"/>
  <c r="E9"/>
  <c r="Y28" i="35"/>
  <c r="M28"/>
  <c r="X28"/>
  <c r="B7" i="55"/>
  <c r="B7" i="47"/>
  <c r="B9" i="24"/>
  <c r="S28" i="35"/>
  <c r="Q28"/>
  <c r="O28"/>
  <c r="T28"/>
  <c r="R28"/>
  <c r="P28"/>
  <c r="N28"/>
  <c r="A55" i="24"/>
  <c r="A6"/>
  <c r="D42" s="1"/>
  <c r="D24" i="40"/>
  <c r="D25" i="43"/>
  <c r="D25" i="42"/>
  <c r="D6" i="48"/>
  <c r="D25" i="59"/>
  <c r="D25" i="58"/>
  <c r="J8" i="55"/>
  <c r="T19" s="1"/>
  <c r="G59" i="24"/>
  <c r="J10"/>
  <c r="M59"/>
  <c r="V50" i="363" l="1"/>
  <c r="AF49"/>
  <c r="K49" i="364" s="1"/>
  <c r="A49"/>
  <c r="A22" i="104"/>
  <c r="A21" i="363"/>
  <c r="E21" s="1"/>
  <c r="I21" s="1"/>
  <c r="N21" s="1"/>
  <c r="A21" i="100"/>
  <c r="A82"/>
  <c r="D4" i="264"/>
  <c r="T32" i="309"/>
  <c r="T32" i="305"/>
  <c r="C98" i="309"/>
  <c r="B97" i="305"/>
  <c r="A20" i="97"/>
  <c r="A18" i="293"/>
  <c r="M33" i="305"/>
  <c r="K33"/>
  <c r="K33" i="307"/>
  <c r="M33" i="306"/>
  <c r="L33" i="305"/>
  <c r="M33" i="307"/>
  <c r="K33" i="306"/>
  <c r="J33" i="307"/>
  <c r="J33" i="305"/>
  <c r="L33" i="307"/>
  <c r="L33" i="306"/>
  <c r="J33"/>
  <c r="E33" i="309"/>
  <c r="C33"/>
  <c r="B33"/>
  <c r="D33"/>
  <c r="B97"/>
  <c r="I34"/>
  <c r="G34"/>
  <c r="F34"/>
  <c r="H34"/>
  <c r="B4" i="264"/>
  <c r="R32" i="309"/>
  <c r="R32" i="305"/>
  <c r="C5" i="264"/>
  <c r="S33" i="309"/>
  <c r="S33" i="305"/>
  <c r="D97" i="309"/>
  <c r="M33"/>
  <c r="K33"/>
  <c r="J33"/>
  <c r="L33"/>
  <c r="E33" i="305"/>
  <c r="C33"/>
  <c r="C33" i="307"/>
  <c r="C33" i="306"/>
  <c r="D33" i="305"/>
  <c r="E33" i="307"/>
  <c r="E33" i="306"/>
  <c r="B33" i="307"/>
  <c r="B33" i="305"/>
  <c r="D33" i="307"/>
  <c r="D33" i="306"/>
  <c r="B33"/>
  <c r="C98" i="305"/>
  <c r="D97"/>
  <c r="I34"/>
  <c r="G34"/>
  <c r="G34" i="307"/>
  <c r="G34" i="306"/>
  <c r="H34" i="305"/>
  <c r="I34" i="307"/>
  <c r="I34" i="306"/>
  <c r="F34" i="307"/>
  <c r="F34" i="305"/>
  <c r="H34" i="307"/>
  <c r="H34" i="306"/>
  <c r="F34"/>
  <c r="M6" i="264"/>
  <c r="C6" i="49"/>
  <c r="I11" i="190"/>
  <c r="E10"/>
  <c r="H10"/>
  <c r="D11"/>
  <c r="D26" i="57"/>
  <c r="F10" i="190"/>
  <c r="P12"/>
  <c r="P31"/>
  <c r="P30"/>
  <c r="P25"/>
  <c r="P24"/>
  <c r="P32"/>
  <c r="P27"/>
  <c r="P26"/>
  <c r="P33"/>
  <c r="P29"/>
  <c r="P28"/>
  <c r="P23"/>
  <c r="P22"/>
  <c r="P21"/>
  <c r="P20"/>
  <c r="P19"/>
  <c r="P18"/>
  <c r="P17"/>
  <c r="P16"/>
  <c r="P15"/>
  <c r="P14"/>
  <c r="B26" i="57"/>
  <c r="J11" i="190"/>
  <c r="G11"/>
  <c r="T26" i="34"/>
  <c r="L58" i="24"/>
  <c r="B10" i="190"/>
  <c r="M58" i="24"/>
  <c r="C10" i="190"/>
  <c r="J7" i="55"/>
  <c r="T18" s="1"/>
  <c r="G58" i="24"/>
  <c r="J9"/>
  <c r="D24" i="43"/>
  <c r="D24" i="42"/>
  <c r="D23" i="40"/>
  <c r="D5" i="48"/>
  <c r="D24" i="59"/>
  <c r="D24" i="58"/>
  <c r="A54" i="24"/>
  <c r="P42"/>
  <c r="N42"/>
  <c r="L42"/>
  <c r="J42"/>
  <c r="H42"/>
  <c r="F42"/>
  <c r="B42"/>
  <c r="Q41"/>
  <c r="O41"/>
  <c r="M41"/>
  <c r="K41"/>
  <c r="I41"/>
  <c r="G41"/>
  <c r="E41"/>
  <c r="C41"/>
  <c r="P40"/>
  <c r="N40"/>
  <c r="L40"/>
  <c r="J40"/>
  <c r="H40"/>
  <c r="F40"/>
  <c r="D40"/>
  <c r="B40"/>
  <c r="O39"/>
  <c r="M39"/>
  <c r="K39"/>
  <c r="P38"/>
  <c r="L38"/>
  <c r="F38"/>
  <c r="Q42"/>
  <c r="O42"/>
  <c r="O43" s="1"/>
  <c r="M42"/>
  <c r="K42"/>
  <c r="I42"/>
  <c r="G42"/>
  <c r="G43" s="1"/>
  <c r="E42"/>
  <c r="C42"/>
  <c r="C43" s="1"/>
  <c r="P41"/>
  <c r="N41"/>
  <c r="L41"/>
  <c r="J41"/>
  <c r="H41"/>
  <c r="F41"/>
  <c r="D41"/>
  <c r="B41"/>
  <c r="Q40"/>
  <c r="O40"/>
  <c r="M40"/>
  <c r="K40"/>
  <c r="I40"/>
  <c r="G40"/>
  <c r="E40"/>
  <c r="C40"/>
  <c r="P39"/>
  <c r="L39"/>
  <c r="F39"/>
  <c r="O38"/>
  <c r="M38"/>
  <c r="K38"/>
  <c r="E6" i="55"/>
  <c r="O17" s="1"/>
  <c r="C57" i="24"/>
  <c r="E8"/>
  <c r="B25" i="50"/>
  <c r="B26" i="51"/>
  <c r="C26" i="35"/>
  <c r="C25" i="34"/>
  <c r="C58"/>
  <c r="H7" i="55"/>
  <c r="R18" s="1"/>
  <c r="E58" i="24"/>
  <c r="H9"/>
  <c r="B24" i="43"/>
  <c r="B24" i="42"/>
  <c r="B23" i="40"/>
  <c r="B5" i="48"/>
  <c r="B24" i="59"/>
  <c r="B24" i="58"/>
  <c r="D7" i="55"/>
  <c r="D7" i="47"/>
  <c r="B58" i="24"/>
  <c r="D9"/>
  <c r="B26" i="35"/>
  <c r="B58" s="1"/>
  <c r="B25" i="34"/>
  <c r="B58"/>
  <c r="D26" i="35"/>
  <c r="D25" i="34"/>
  <c r="D58"/>
  <c r="D25" i="50"/>
  <c r="D26" i="51"/>
  <c r="N59" i="24"/>
  <c r="B6" i="47"/>
  <c r="B6" i="55"/>
  <c r="B8" i="24"/>
  <c r="K7" i="55"/>
  <c r="U18" s="1"/>
  <c r="H58" i="24"/>
  <c r="N9"/>
  <c r="A18" i="46"/>
  <c r="A19" i="45"/>
  <c r="C6" i="55"/>
  <c r="C6" i="47"/>
  <c r="M7" s="1"/>
  <c r="C8" i="24"/>
  <c r="I57"/>
  <c r="Q8"/>
  <c r="K9" i="190" s="1"/>
  <c r="I6" i="55"/>
  <c r="S17" s="1"/>
  <c r="I8" i="24"/>
  <c r="F57"/>
  <c r="S27" i="35"/>
  <c r="Q27"/>
  <c r="O27"/>
  <c r="T27"/>
  <c r="R27"/>
  <c r="P27"/>
  <c r="N27"/>
  <c r="Y27"/>
  <c r="M27"/>
  <c r="X27"/>
  <c r="G6" i="55"/>
  <c r="Q17" s="1"/>
  <c r="G8" i="24"/>
  <c r="D57"/>
  <c r="C25" i="43"/>
  <c r="C25" i="42"/>
  <c r="C24" i="40"/>
  <c r="C25" i="58"/>
  <c r="C6" i="48"/>
  <c r="B6" i="49" s="1"/>
  <c r="C25" i="59"/>
  <c r="E43" i="24" l="1"/>
  <c r="I43"/>
  <c r="Q43"/>
  <c r="V51" i="363"/>
  <c r="AF50"/>
  <c r="K50" i="364" s="1"/>
  <c r="A50"/>
  <c r="A23" i="104"/>
  <c r="A22" i="363"/>
  <c r="E22" s="1"/>
  <c r="I22" s="1"/>
  <c r="N22" s="1"/>
  <c r="D43" i="24"/>
  <c r="H43"/>
  <c r="P43"/>
  <c r="B43"/>
  <c r="F43"/>
  <c r="J43"/>
  <c r="N43"/>
  <c r="A22" i="100"/>
  <c r="A83"/>
  <c r="B3" i="264"/>
  <c r="B33" s="1"/>
  <c r="R31" i="305"/>
  <c r="R31" i="309"/>
  <c r="G33" i="306"/>
  <c r="I33" i="305"/>
  <c r="G33" i="307"/>
  <c r="I33" i="306"/>
  <c r="H33" i="305"/>
  <c r="H33" i="307"/>
  <c r="G33" i="305"/>
  <c r="I33" i="307"/>
  <c r="F33"/>
  <c r="F33" i="305"/>
  <c r="H33" i="306"/>
  <c r="F33"/>
  <c r="E32" i="309"/>
  <c r="D32"/>
  <c r="C32"/>
  <c r="B32"/>
  <c r="K32" i="306"/>
  <c r="M32" i="305"/>
  <c r="K32" i="307"/>
  <c r="L32" i="305"/>
  <c r="L32" i="307"/>
  <c r="K32" i="305"/>
  <c r="M32" i="307"/>
  <c r="M32" i="306"/>
  <c r="J32" i="307"/>
  <c r="J32" i="305"/>
  <c r="L32" i="306"/>
  <c r="J32"/>
  <c r="C4" i="264"/>
  <c r="M5" s="1"/>
  <c r="S32" i="305"/>
  <c r="S32" i="309"/>
  <c r="D3" i="264"/>
  <c r="B25" i="265" s="1"/>
  <c r="T31" i="305"/>
  <c r="T31" i="309"/>
  <c r="C97" i="305"/>
  <c r="B96"/>
  <c r="D96" i="309"/>
  <c r="I33"/>
  <c r="H33"/>
  <c r="G33"/>
  <c r="F33"/>
  <c r="C32" i="306"/>
  <c r="E32" i="305"/>
  <c r="C32" i="307"/>
  <c r="E32" i="306"/>
  <c r="D32" i="305"/>
  <c r="D32" i="307"/>
  <c r="C32" i="305"/>
  <c r="E32" i="307"/>
  <c r="B32"/>
  <c r="B32" i="305"/>
  <c r="D32" i="306"/>
  <c r="B32"/>
  <c r="C97" i="309"/>
  <c r="B96"/>
  <c r="D96" i="305"/>
  <c r="A21" i="97"/>
  <c r="A19" i="293"/>
  <c r="M32" i="309"/>
  <c r="L32"/>
  <c r="K32"/>
  <c r="J32"/>
  <c r="B5" i="265"/>
  <c r="B26"/>
  <c r="L6" i="49"/>
  <c r="T25" i="34"/>
  <c r="J10" i="190"/>
  <c r="H9"/>
  <c r="D25" i="57"/>
  <c r="D10" i="190"/>
  <c r="G10"/>
  <c r="B25" i="57"/>
  <c r="E9" i="190"/>
  <c r="I10"/>
  <c r="S25" i="34"/>
  <c r="F9" i="190"/>
  <c r="L57" i="24"/>
  <c r="B9" i="190"/>
  <c r="M57" i="24"/>
  <c r="C9" i="190"/>
  <c r="G5" i="55"/>
  <c r="Q16" s="1"/>
  <c r="D56" i="24"/>
  <c r="G7"/>
  <c r="D24" i="50"/>
  <c r="D25" i="51"/>
  <c r="D24" i="34"/>
  <c r="D25" i="35"/>
  <c r="S26"/>
  <c r="S58" s="1"/>
  <c r="Q26"/>
  <c r="Q58" s="1"/>
  <c r="O26"/>
  <c r="O58" s="1"/>
  <c r="T26"/>
  <c r="T58" s="1"/>
  <c r="R26"/>
  <c r="R58" s="1"/>
  <c r="P26"/>
  <c r="P58" s="1"/>
  <c r="N26"/>
  <c r="N58" s="1"/>
  <c r="C58"/>
  <c r="B24" i="50"/>
  <c r="B25" i="51"/>
  <c r="T5" i="24"/>
  <c r="W5"/>
  <c r="X5"/>
  <c r="D22" i="40"/>
  <c r="D23" i="43"/>
  <c r="D23" i="42"/>
  <c r="D4" i="48"/>
  <c r="D23" i="59"/>
  <c r="D55" s="1"/>
  <c r="D23" i="58"/>
  <c r="J6" i="55"/>
  <c r="T17" s="1"/>
  <c r="G57" i="24"/>
  <c r="J8"/>
  <c r="C24" i="42"/>
  <c r="C23" i="40"/>
  <c r="C24" i="43"/>
  <c r="C5" i="48"/>
  <c r="B5" i="49" s="1"/>
  <c r="C24" i="59"/>
  <c r="C24" i="58"/>
  <c r="I5" i="55"/>
  <c r="S16" s="1"/>
  <c r="F56" i="24"/>
  <c r="I7"/>
  <c r="Q7"/>
  <c r="K8" i="190" s="1"/>
  <c r="I56" i="24"/>
  <c r="C5" i="55"/>
  <c r="C5" i="47"/>
  <c r="C7" i="24"/>
  <c r="A20" i="45"/>
  <c r="A19" i="46"/>
  <c r="K6" i="55"/>
  <c r="U17" s="1"/>
  <c r="N8" i="24"/>
  <c r="H57"/>
  <c r="B5" i="55"/>
  <c r="B5" i="47"/>
  <c r="B7" i="24"/>
  <c r="Y26" i="35"/>
  <c r="M26"/>
  <c r="M58" s="1"/>
  <c r="X26"/>
  <c r="D58"/>
  <c r="B24" i="34"/>
  <c r="B25" i="35"/>
  <c r="D6" i="47"/>
  <c r="D6" i="55"/>
  <c r="D8" i="24"/>
  <c r="B57"/>
  <c r="B22" i="40"/>
  <c r="B23" i="43"/>
  <c r="B23" i="42"/>
  <c r="B4" i="48"/>
  <c r="B23" i="59"/>
  <c r="B55" s="1"/>
  <c r="B23" i="58"/>
  <c r="H6" i="55"/>
  <c r="R17" s="1"/>
  <c r="E57" i="24"/>
  <c r="H8"/>
  <c r="C25" i="35"/>
  <c r="C24" i="34"/>
  <c r="S24" s="1"/>
  <c r="E5" i="55"/>
  <c r="O16" s="1"/>
  <c r="E7" i="24"/>
  <c r="C56"/>
  <c r="S5"/>
  <c r="V5"/>
  <c r="AA5"/>
  <c r="U5"/>
  <c r="M6" i="47"/>
  <c r="N58" i="24"/>
  <c r="C5" i="49"/>
  <c r="AF51" i="363" l="1"/>
  <c r="K51" i="364" s="1"/>
  <c r="A51"/>
  <c r="X55" i="363"/>
  <c r="V60"/>
  <c r="W55"/>
  <c r="A24" i="104"/>
  <c r="A23" i="363"/>
  <c r="E23" s="1"/>
  <c r="I23" s="1"/>
  <c r="N23" s="1"/>
  <c r="D33" i="264"/>
  <c r="B6" i="265"/>
  <c r="A23" i="100"/>
  <c r="A84"/>
  <c r="R30" i="309"/>
  <c r="R30" i="305"/>
  <c r="B95"/>
  <c r="M31" i="309"/>
  <c r="K31"/>
  <c r="J31"/>
  <c r="L31"/>
  <c r="I32" i="305"/>
  <c r="G32"/>
  <c r="G32" i="307"/>
  <c r="I32" i="306"/>
  <c r="H32" i="305"/>
  <c r="I32" i="307"/>
  <c r="G32" i="306"/>
  <c r="F32" i="307"/>
  <c r="F32" i="305"/>
  <c r="H32" i="307"/>
  <c r="H32" i="306"/>
  <c r="F32"/>
  <c r="D95" i="305"/>
  <c r="C96"/>
  <c r="E31" i="309"/>
  <c r="C31"/>
  <c r="B31"/>
  <c r="D31"/>
  <c r="C3" i="264"/>
  <c r="C33" s="1"/>
  <c r="S31" i="309"/>
  <c r="S31" i="305"/>
  <c r="T30" i="309"/>
  <c r="T30" i="305"/>
  <c r="D95" i="309"/>
  <c r="A22" i="97"/>
  <c r="A20" i="293"/>
  <c r="C96" i="309"/>
  <c r="M31" i="305"/>
  <c r="K31" i="307"/>
  <c r="K31" i="306"/>
  <c r="K31" i="305"/>
  <c r="M31" i="307"/>
  <c r="M31" i="306"/>
  <c r="J31" i="305"/>
  <c r="L31"/>
  <c r="J31" i="307"/>
  <c r="L31"/>
  <c r="L31" i="306"/>
  <c r="J31"/>
  <c r="I32" i="309"/>
  <c r="G32"/>
  <c r="F32"/>
  <c r="H32"/>
  <c r="B95"/>
  <c r="E31" i="305"/>
  <c r="C31" i="307"/>
  <c r="E31" i="306"/>
  <c r="C31" i="305"/>
  <c r="E31" i="307"/>
  <c r="C31" i="306"/>
  <c r="B31" i="305"/>
  <c r="D31"/>
  <c r="B31" i="307"/>
  <c r="D31" i="306"/>
  <c r="D31" i="307"/>
  <c r="B31" i="306"/>
  <c r="B15" i="265"/>
  <c r="D25"/>
  <c r="D26"/>
  <c r="D5"/>
  <c r="D6"/>
  <c r="L5" i="49"/>
  <c r="D5" i="66"/>
  <c r="D6"/>
  <c r="D25"/>
  <c r="D26"/>
  <c r="N57" i="24"/>
  <c r="L56"/>
  <c r="M56"/>
  <c r="E8" i="190"/>
  <c r="G9"/>
  <c r="B8"/>
  <c r="C8"/>
  <c r="I9"/>
  <c r="T24" i="34"/>
  <c r="D9" i="190"/>
  <c r="J9"/>
  <c r="H8"/>
  <c r="B24" i="57"/>
  <c r="D24"/>
  <c r="F8" i="190"/>
  <c r="E4" i="55"/>
  <c r="O15" s="1"/>
  <c r="C55" i="24"/>
  <c r="E6"/>
  <c r="C24" i="35"/>
  <c r="C23" i="34"/>
  <c r="H5" i="55"/>
  <c r="R16" s="1"/>
  <c r="H7" i="24"/>
  <c r="E56"/>
  <c r="B22" i="43"/>
  <c r="B22" i="42"/>
  <c r="B21" i="40"/>
  <c r="B22" i="59"/>
  <c r="B22" i="58"/>
  <c r="D5" i="55"/>
  <c r="D5" i="47"/>
  <c r="B56" i="24"/>
  <c r="D7"/>
  <c r="B24" i="35"/>
  <c r="B23" i="34"/>
  <c r="K5" i="55"/>
  <c r="U16" s="1"/>
  <c r="H56" i="24"/>
  <c r="N7"/>
  <c r="I4" i="55"/>
  <c r="S15" s="1"/>
  <c r="I6" i="24"/>
  <c r="F55"/>
  <c r="C23" i="43"/>
  <c r="C23" i="42"/>
  <c r="C22" i="40"/>
  <c r="C23" i="59"/>
  <c r="C55" s="1"/>
  <c r="C4" i="48"/>
  <c r="C23" i="58"/>
  <c r="J5" i="55"/>
  <c r="T16" s="1"/>
  <c r="J7" i="24"/>
  <c r="G56"/>
  <c r="D22" i="43"/>
  <c r="D22" i="42"/>
  <c r="D21" i="40"/>
  <c r="D22" i="59"/>
  <c r="D22" i="58"/>
  <c r="Y25" i="35"/>
  <c r="M25"/>
  <c r="X25"/>
  <c r="G4" i="55"/>
  <c r="Q15" s="1"/>
  <c r="G6" i="24"/>
  <c r="D55"/>
  <c r="S25" i="35"/>
  <c r="Q25"/>
  <c r="O25"/>
  <c r="T25"/>
  <c r="R25"/>
  <c r="P25"/>
  <c r="N25"/>
  <c r="B32" i="48"/>
  <c r="B33"/>
  <c r="B58" i="43"/>
  <c r="B59"/>
  <c r="B4" i="47"/>
  <c r="B4" i="55"/>
  <c r="B6" i="24"/>
  <c r="A20" i="46"/>
  <c r="A21" i="45"/>
  <c r="C4" i="55"/>
  <c r="C4" i="47"/>
  <c r="C6" i="24"/>
  <c r="I55"/>
  <c r="Q6"/>
  <c r="D55" i="58"/>
  <c r="C4" i="49"/>
  <c r="D32" i="48"/>
  <c r="D33"/>
  <c r="D58" i="43"/>
  <c r="D59"/>
  <c r="B23" i="50"/>
  <c r="B24" i="51"/>
  <c r="B56" i="50"/>
  <c r="D24" i="35"/>
  <c r="D23" i="34"/>
  <c r="T23" s="1"/>
  <c r="D23" i="50"/>
  <c r="D24" i="51"/>
  <c r="D56" i="50"/>
  <c r="S8" i="24"/>
  <c r="L57" i="364" l="1"/>
  <c r="M57"/>
  <c r="L55"/>
  <c r="L56"/>
  <c r="F55"/>
  <c r="H55"/>
  <c r="I56"/>
  <c r="D57"/>
  <c r="E55"/>
  <c r="E56"/>
  <c r="H56"/>
  <c r="C57"/>
  <c r="D56"/>
  <c r="F56"/>
  <c r="B55"/>
  <c r="F57"/>
  <c r="B56"/>
  <c r="G56"/>
  <c r="C56"/>
  <c r="G57"/>
  <c r="M56"/>
  <c r="B57"/>
  <c r="M55"/>
  <c r="I57"/>
  <c r="H57"/>
  <c r="G55"/>
  <c r="I55"/>
  <c r="E57"/>
  <c r="C55"/>
  <c r="D55"/>
  <c r="A25" i="104"/>
  <c r="A24" i="363"/>
  <c r="E24" s="1"/>
  <c r="I24" s="1"/>
  <c r="N24" s="1"/>
  <c r="M4" i="264"/>
  <c r="M35" s="1"/>
  <c r="B16" i="265"/>
  <c r="E90" i="24"/>
  <c r="E94" s="1"/>
  <c r="E105" s="1"/>
  <c r="G90"/>
  <c r="G94" s="1"/>
  <c r="H105" s="1"/>
  <c r="J90"/>
  <c r="J94" s="1"/>
  <c r="I105" s="1"/>
  <c r="A24" i="100"/>
  <c r="A85"/>
  <c r="S30" i="305"/>
  <c r="S30" i="309"/>
  <c r="B64" i="306"/>
  <c r="D64"/>
  <c r="D65" i="305"/>
  <c r="C64" i="306"/>
  <c r="C65" i="305"/>
  <c r="C64" i="307"/>
  <c r="J64" i="306"/>
  <c r="L64" i="307"/>
  <c r="L65" i="305"/>
  <c r="M64" i="306"/>
  <c r="K65" i="305"/>
  <c r="K64" i="307"/>
  <c r="K30" i="306"/>
  <c r="K30" i="305"/>
  <c r="K30" i="307"/>
  <c r="M30" i="306"/>
  <c r="L30" i="305"/>
  <c r="L30" i="307"/>
  <c r="M30" i="305"/>
  <c r="M30" i="307"/>
  <c r="J30"/>
  <c r="J30" i="305"/>
  <c r="J30" i="306"/>
  <c r="L30"/>
  <c r="G31"/>
  <c r="G64" s="1"/>
  <c r="G31" i="305"/>
  <c r="G31" i="307"/>
  <c r="H31"/>
  <c r="I31" i="305"/>
  <c r="I31" i="307"/>
  <c r="I31" i="306"/>
  <c r="F31" i="305"/>
  <c r="H31"/>
  <c r="F31" i="307"/>
  <c r="H31" i="306"/>
  <c r="F31"/>
  <c r="B65" i="309"/>
  <c r="B94"/>
  <c r="E65"/>
  <c r="C95" i="305"/>
  <c r="J65" i="309"/>
  <c r="D94"/>
  <c r="M65"/>
  <c r="E30"/>
  <c r="D30"/>
  <c r="C30"/>
  <c r="B30"/>
  <c r="T29" i="305"/>
  <c r="T29" i="309"/>
  <c r="R29" i="305"/>
  <c r="R29" i="309"/>
  <c r="D64" i="307"/>
  <c r="B64"/>
  <c r="B65" i="305"/>
  <c r="E64" i="307"/>
  <c r="E64" i="306"/>
  <c r="B94" i="305"/>
  <c r="E65"/>
  <c r="C95" i="309"/>
  <c r="L64" i="306"/>
  <c r="J64" i="307"/>
  <c r="J65" i="305"/>
  <c r="M64" i="307"/>
  <c r="K64" i="306"/>
  <c r="D94" i="305"/>
  <c r="M65"/>
  <c r="A23" i="97"/>
  <c r="A21" i="293"/>
  <c r="M30" i="309"/>
  <c r="L30"/>
  <c r="K30"/>
  <c r="J30"/>
  <c r="I31"/>
  <c r="H31"/>
  <c r="G31"/>
  <c r="F31"/>
  <c r="D65"/>
  <c r="C65"/>
  <c r="L65"/>
  <c r="K65"/>
  <c r="C30" i="306"/>
  <c r="C30" i="305"/>
  <c r="C30" i="307"/>
  <c r="D30" i="305"/>
  <c r="D30" i="307"/>
  <c r="E30" i="305"/>
  <c r="E30" i="307"/>
  <c r="E30" i="306"/>
  <c r="B30" i="307"/>
  <c r="B30" i="305"/>
  <c r="B30" i="306"/>
  <c r="D30"/>
  <c r="N90" i="24"/>
  <c r="N94" s="1"/>
  <c r="M105" s="1"/>
  <c r="K7" i="190"/>
  <c r="K37" s="1"/>
  <c r="D16" i="265"/>
  <c r="E16" s="1"/>
  <c r="D15"/>
  <c r="E15" s="1"/>
  <c r="D15" i="66"/>
  <c r="E15" s="1"/>
  <c r="D16"/>
  <c r="E16" s="1"/>
  <c r="D23" i="57"/>
  <c r="C26" i="66" s="1"/>
  <c r="E26" s="1"/>
  <c r="B23" i="57"/>
  <c r="C5" i="265" s="1"/>
  <c r="F7" i="190"/>
  <c r="F37" s="1"/>
  <c r="H7"/>
  <c r="H36" s="1"/>
  <c r="J8"/>
  <c r="I8"/>
  <c r="D8"/>
  <c r="G8"/>
  <c r="E7"/>
  <c r="E37" s="1"/>
  <c r="S23" i="34"/>
  <c r="M55" i="24"/>
  <c r="C7" i="190"/>
  <c r="L55" i="24"/>
  <c r="B7" i="190"/>
  <c r="D22" i="50"/>
  <c r="D23" i="51"/>
  <c r="Y24" i="35"/>
  <c r="M24"/>
  <c r="X24"/>
  <c r="I54" i="24"/>
  <c r="Q39"/>
  <c r="Q38"/>
  <c r="C3" i="55"/>
  <c r="C3" i="47"/>
  <c r="C39" i="24"/>
  <c r="C38"/>
  <c r="A21" i="46"/>
  <c r="C24" i="45"/>
  <c r="D25"/>
  <c r="F25"/>
  <c r="L25"/>
  <c r="I26"/>
  <c r="H25"/>
  <c r="K24"/>
  <c r="C26"/>
  <c r="I24"/>
  <c r="J24"/>
  <c r="J26"/>
  <c r="H26"/>
  <c r="L26"/>
  <c r="K26"/>
  <c r="H24"/>
  <c r="B24"/>
  <c r="B26"/>
  <c r="L24"/>
  <c r="D20" i="40"/>
  <c r="D21" i="43"/>
  <c r="D21" i="42"/>
  <c r="D21" i="59"/>
  <c r="D21" i="58"/>
  <c r="B4" i="49"/>
  <c r="L4" s="1"/>
  <c r="C32" i="48"/>
  <c r="C33"/>
  <c r="C22" i="42"/>
  <c r="C21" i="40"/>
  <c r="C22" i="43"/>
  <c r="C22" i="59"/>
  <c r="C22" i="58"/>
  <c r="B22" i="34"/>
  <c r="B23" i="35"/>
  <c r="D4" i="47"/>
  <c r="D4" i="55"/>
  <c r="D6" i="24"/>
  <c r="B55"/>
  <c r="H4" i="55"/>
  <c r="R15" s="1"/>
  <c r="E55" i="24"/>
  <c r="H6"/>
  <c r="C23" i="35"/>
  <c r="C22" i="34"/>
  <c r="S22" s="1"/>
  <c r="E3" i="55"/>
  <c r="C54" i="24"/>
  <c r="E39"/>
  <c r="E38"/>
  <c r="N56"/>
  <c r="D22" i="34"/>
  <c r="T22" s="1"/>
  <c r="D23" i="35"/>
  <c r="B22" i="50"/>
  <c r="B23" i="51"/>
  <c r="B3" i="47"/>
  <c r="B3" i="55"/>
  <c r="B38" i="24"/>
  <c r="B39"/>
  <c r="G3" i="55"/>
  <c r="D54" i="24"/>
  <c r="G39"/>
  <c r="G38"/>
  <c r="J4" i="55"/>
  <c r="T15" s="1"/>
  <c r="G55" i="24"/>
  <c r="J6"/>
  <c r="C55" i="58"/>
  <c r="C58" i="43"/>
  <c r="C59"/>
  <c r="I3" i="55"/>
  <c r="F54" i="24"/>
  <c r="I39"/>
  <c r="I38"/>
  <c r="K4" i="55"/>
  <c r="U15" s="1"/>
  <c r="N6" i="24"/>
  <c r="H55"/>
  <c r="B20" i="40"/>
  <c r="B21" i="43"/>
  <c r="B21" i="42"/>
  <c r="B21" i="59"/>
  <c r="B21" i="58"/>
  <c r="S24" i="35"/>
  <c r="Q24"/>
  <c r="O24"/>
  <c r="T24"/>
  <c r="R24"/>
  <c r="P24"/>
  <c r="N24"/>
  <c r="M5" i="47"/>
  <c r="A26" i="104" l="1"/>
  <c r="A25" i="363"/>
  <c r="E25" s="1"/>
  <c r="I25" s="1"/>
  <c r="N25" s="1"/>
  <c r="D16" i="107"/>
  <c r="D9"/>
  <c r="D14" s="1"/>
  <c r="D11"/>
  <c r="D15"/>
  <c r="D8"/>
  <c r="M4" i="47"/>
  <c r="M90" i="24"/>
  <c r="M94" s="1"/>
  <c r="L105" s="1"/>
  <c r="K36" i="190"/>
  <c r="C25" i="66"/>
  <c r="E25" s="1"/>
  <c r="A25" i="100"/>
  <c r="O56" s="1"/>
  <c r="A86"/>
  <c r="T55"/>
  <c r="B55"/>
  <c r="J55"/>
  <c r="C55"/>
  <c r="E55"/>
  <c r="N55"/>
  <c r="O55"/>
  <c r="L55"/>
  <c r="U55"/>
  <c r="I55"/>
  <c r="G55"/>
  <c r="F55"/>
  <c r="D55"/>
  <c r="K55"/>
  <c r="T56"/>
  <c r="H55"/>
  <c r="M55"/>
  <c r="F16" i="265"/>
  <c r="C5" i="66"/>
  <c r="E5" s="1"/>
  <c r="F36" i="190"/>
  <c r="R28" i="309"/>
  <c r="R28" i="305"/>
  <c r="S29" i="309"/>
  <c r="S29" i="305"/>
  <c r="G65" i="309"/>
  <c r="C94"/>
  <c r="I65"/>
  <c r="D93"/>
  <c r="A24" i="97"/>
  <c r="A22" i="293"/>
  <c r="C29" i="307"/>
  <c r="C29" i="306"/>
  <c r="D29" i="305"/>
  <c r="E29"/>
  <c r="C29"/>
  <c r="E29" i="307"/>
  <c r="E29" i="306"/>
  <c r="B29" i="307"/>
  <c r="B29" i="305"/>
  <c r="D29" i="307"/>
  <c r="B29" i="306"/>
  <c r="D29"/>
  <c r="K29" i="307"/>
  <c r="M29" i="306"/>
  <c r="L29" i="305"/>
  <c r="M29"/>
  <c r="K29"/>
  <c r="M29" i="307"/>
  <c r="K29" i="306"/>
  <c r="J29" i="307"/>
  <c r="J29" i="305"/>
  <c r="L29" i="307"/>
  <c r="J29" i="306"/>
  <c r="L29"/>
  <c r="B93" i="309"/>
  <c r="H64" i="306"/>
  <c r="H65" i="305"/>
  <c r="I64" i="306"/>
  <c r="C94" i="305"/>
  <c r="I65"/>
  <c r="G64" i="307"/>
  <c r="D93" i="305"/>
  <c r="G30" i="307"/>
  <c r="G30" i="306"/>
  <c r="H30" i="305"/>
  <c r="I30"/>
  <c r="G30"/>
  <c r="I30" i="307"/>
  <c r="I30" i="306"/>
  <c r="F30" i="307"/>
  <c r="F30" i="305"/>
  <c r="H30" i="307"/>
  <c r="F30" i="306"/>
  <c r="H30"/>
  <c r="E36" i="190"/>
  <c r="T28" i="309"/>
  <c r="T28" i="305"/>
  <c r="B93"/>
  <c r="F65" i="309"/>
  <c r="H65"/>
  <c r="E29"/>
  <c r="C29"/>
  <c r="B29"/>
  <c r="D29"/>
  <c r="M29"/>
  <c r="K29"/>
  <c r="J29"/>
  <c r="L29"/>
  <c r="F64" i="306"/>
  <c r="F64" i="307"/>
  <c r="F65" i="305"/>
  <c r="I64" i="307"/>
  <c r="H64"/>
  <c r="G65" i="305"/>
  <c r="I30" i="309"/>
  <c r="G30"/>
  <c r="F30"/>
  <c r="H30"/>
  <c r="F90" i="24"/>
  <c r="F94" s="1"/>
  <c r="F105" s="1"/>
  <c r="I90"/>
  <c r="I94" s="1"/>
  <c r="G105" s="1"/>
  <c r="F15" i="265"/>
  <c r="C26"/>
  <c r="C25"/>
  <c r="C6" i="66"/>
  <c r="E6" s="1"/>
  <c r="C6" i="265"/>
  <c r="H37" i="190"/>
  <c r="B22" i="57"/>
  <c r="G7" i="190"/>
  <c r="G37" s="1"/>
  <c r="D7"/>
  <c r="P8" s="1"/>
  <c r="J7"/>
  <c r="J36" s="1"/>
  <c r="I7"/>
  <c r="I36" s="1"/>
  <c r="D22" i="57"/>
  <c r="N7" i="190"/>
  <c r="B36"/>
  <c r="B37"/>
  <c r="N11"/>
  <c r="N10"/>
  <c r="N8"/>
  <c r="N9"/>
  <c r="O7"/>
  <c r="S24"/>
  <c r="S26"/>
  <c r="S28"/>
  <c r="S30"/>
  <c r="S32"/>
  <c r="C36"/>
  <c r="S23"/>
  <c r="S25"/>
  <c r="S27"/>
  <c r="S29"/>
  <c r="S31"/>
  <c r="S33"/>
  <c r="S22"/>
  <c r="S21"/>
  <c r="S19"/>
  <c r="S20"/>
  <c r="S18"/>
  <c r="S16"/>
  <c r="S17"/>
  <c r="C37"/>
  <c r="S14"/>
  <c r="S15"/>
  <c r="S12"/>
  <c r="O11"/>
  <c r="O10"/>
  <c r="S10" s="1"/>
  <c r="O8"/>
  <c r="O9"/>
  <c r="S9" s="1"/>
  <c r="K3" i="55"/>
  <c r="H54" i="24"/>
  <c r="N38"/>
  <c r="N39"/>
  <c r="B35" i="55"/>
  <c r="B36"/>
  <c r="Y23" i="35"/>
  <c r="M23"/>
  <c r="X23"/>
  <c r="O14" i="55"/>
  <c r="E35"/>
  <c r="E36"/>
  <c r="S23" i="35"/>
  <c r="Q23"/>
  <c r="O23"/>
  <c r="T23"/>
  <c r="R23"/>
  <c r="P23"/>
  <c r="N23"/>
  <c r="D3" i="47"/>
  <c r="D3" i="55"/>
  <c r="B54" i="24"/>
  <c r="D38"/>
  <c r="D39"/>
  <c r="B22" i="35"/>
  <c r="B21" i="34"/>
  <c r="D20" i="43"/>
  <c r="D20" i="42"/>
  <c r="D19" i="40"/>
  <c r="D20" i="59"/>
  <c r="D20" i="58"/>
  <c r="J26" i="46"/>
  <c r="H26"/>
  <c r="G26"/>
  <c r="F25"/>
  <c r="G25"/>
  <c r="J24"/>
  <c r="G24"/>
  <c r="E25"/>
  <c r="H25"/>
  <c r="I26"/>
  <c r="I24"/>
  <c r="H24"/>
  <c r="B24"/>
  <c r="K24"/>
  <c r="B25"/>
  <c r="C25"/>
  <c r="D25"/>
  <c r="I25"/>
  <c r="J25"/>
  <c r="K25"/>
  <c r="B26"/>
  <c r="K26"/>
  <c r="C35" i="55"/>
  <c r="C36"/>
  <c r="D21" i="50"/>
  <c r="D22" i="51"/>
  <c r="M35" i="47"/>
  <c r="B20" i="43"/>
  <c r="B20" i="42"/>
  <c r="B19" i="40"/>
  <c r="B20" i="59"/>
  <c r="B20" i="58"/>
  <c r="S14" i="55"/>
  <c r="I35"/>
  <c r="I36"/>
  <c r="J3"/>
  <c r="G54" i="24"/>
  <c r="J38"/>
  <c r="J39"/>
  <c r="Q14" i="55"/>
  <c r="G35"/>
  <c r="G36"/>
  <c r="B33" i="47"/>
  <c r="B5" i="66"/>
  <c r="B6"/>
  <c r="F6" s="1"/>
  <c r="B34" i="47"/>
  <c r="B21" i="50"/>
  <c r="B22" i="51"/>
  <c r="D22" i="35"/>
  <c r="D21" i="34"/>
  <c r="C22" i="35"/>
  <c r="C21" i="34"/>
  <c r="H3" i="55"/>
  <c r="E54" i="24"/>
  <c r="H38"/>
  <c r="H39"/>
  <c r="C21" i="43"/>
  <c r="C21" i="42"/>
  <c r="C20" i="40"/>
  <c r="C21" i="58"/>
  <c r="C21" i="59"/>
  <c r="C33" i="47"/>
  <c r="B15" i="66"/>
  <c r="F15" s="1"/>
  <c r="C34" i="47"/>
  <c r="B16" i="66"/>
  <c r="F16" s="1"/>
  <c r="N55" i="24"/>
  <c r="D22" i="107" l="1"/>
  <c r="A27" i="104"/>
  <c r="A26" i="363"/>
  <c r="E26" s="1"/>
  <c r="I26" s="1"/>
  <c r="N26" s="1"/>
  <c r="D21" i="107"/>
  <c r="D20"/>
  <c r="B56" i="100"/>
  <c r="D11" i="103"/>
  <c r="M56" i="100"/>
  <c r="K56"/>
  <c r="L56"/>
  <c r="E56"/>
  <c r="I56"/>
  <c r="S21" i="34"/>
  <c r="T21"/>
  <c r="C56" i="100"/>
  <c r="D56"/>
  <c r="H56"/>
  <c r="G56"/>
  <c r="N56"/>
  <c r="J56"/>
  <c r="F56"/>
  <c r="U56"/>
  <c r="A26"/>
  <c r="A87"/>
  <c r="F5" i="66"/>
  <c r="G36" i="190"/>
  <c r="S28" i="305"/>
  <c r="S28" i="309"/>
  <c r="K28" i="306"/>
  <c r="K28" i="305"/>
  <c r="K28" i="307"/>
  <c r="L28" i="305"/>
  <c r="L28" i="307"/>
  <c r="M28" i="305"/>
  <c r="M28" i="307"/>
  <c r="M28" i="306"/>
  <c r="J28" i="307"/>
  <c r="J28" i="305"/>
  <c r="J28" i="306"/>
  <c r="L28"/>
  <c r="A25" i="97"/>
  <c r="A23" i="293"/>
  <c r="I29" i="309"/>
  <c r="H29"/>
  <c r="G29"/>
  <c r="F29"/>
  <c r="E28"/>
  <c r="D28"/>
  <c r="C28"/>
  <c r="B28"/>
  <c r="R27" i="305"/>
  <c r="R27" i="309"/>
  <c r="T27" i="305"/>
  <c r="T27" i="309"/>
  <c r="C93"/>
  <c r="D92"/>
  <c r="B92"/>
  <c r="M28"/>
  <c r="L28"/>
  <c r="K28"/>
  <c r="J28"/>
  <c r="C93" i="305"/>
  <c r="D92"/>
  <c r="B92"/>
  <c r="G29" i="306"/>
  <c r="G29" i="305"/>
  <c r="G29" i="307"/>
  <c r="I29" i="306"/>
  <c r="H29" i="305"/>
  <c r="H29" i="307"/>
  <c r="I29" i="305"/>
  <c r="I29" i="307"/>
  <c r="F29"/>
  <c r="F29" i="305"/>
  <c r="F29" i="306"/>
  <c r="H29"/>
  <c r="C28"/>
  <c r="C28" i="305"/>
  <c r="C28" i="307"/>
  <c r="E28" i="306"/>
  <c r="D28" i="305"/>
  <c r="D28" i="307"/>
  <c r="E28" i="305"/>
  <c r="E28" i="307"/>
  <c r="B28"/>
  <c r="B28" i="305"/>
  <c r="B28" i="306"/>
  <c r="D28"/>
  <c r="D37" i="190"/>
  <c r="P10"/>
  <c r="T10" s="1"/>
  <c r="P7"/>
  <c r="T7" s="1"/>
  <c r="E5" i="265"/>
  <c r="F5"/>
  <c r="E26"/>
  <c r="F26"/>
  <c r="F6"/>
  <c r="E6"/>
  <c r="F25"/>
  <c r="E25"/>
  <c r="J37" i="190"/>
  <c r="S7"/>
  <c r="T8"/>
  <c r="P9"/>
  <c r="P11"/>
  <c r="D36"/>
  <c r="I37"/>
  <c r="B21" i="57"/>
  <c r="D21"/>
  <c r="T9" i="190"/>
  <c r="T11"/>
  <c r="T13"/>
  <c r="T16"/>
  <c r="T18"/>
  <c r="T20"/>
  <c r="T22"/>
  <c r="T33"/>
  <c r="T31"/>
  <c r="T29"/>
  <c r="T27"/>
  <c r="T25"/>
  <c r="T23"/>
  <c r="S8"/>
  <c r="S11"/>
  <c r="S13"/>
  <c r="T12"/>
  <c r="T14"/>
  <c r="T15"/>
  <c r="T17"/>
  <c r="T19"/>
  <c r="T21"/>
  <c r="T32"/>
  <c r="T30"/>
  <c r="T28"/>
  <c r="T26"/>
  <c r="T24"/>
  <c r="C20" i="42"/>
  <c r="C19" i="40"/>
  <c r="C20" i="43"/>
  <c r="C20" i="59"/>
  <c r="C20" i="58"/>
  <c r="C21" i="35"/>
  <c r="C20" i="34"/>
  <c r="D20"/>
  <c r="D21" i="35"/>
  <c r="T14" i="55"/>
  <c r="J35"/>
  <c r="J36"/>
  <c r="B18" i="40"/>
  <c r="B19" i="43"/>
  <c r="B19" i="42"/>
  <c r="B19" i="59"/>
  <c r="B19" i="58"/>
  <c r="D20" i="50"/>
  <c r="D21" i="51"/>
  <c r="D35" i="55"/>
  <c r="D36"/>
  <c r="U14"/>
  <c r="K35"/>
  <c r="K36"/>
  <c r="R14"/>
  <c r="H36"/>
  <c r="H35"/>
  <c r="S22" i="35"/>
  <c r="Q22"/>
  <c r="O22"/>
  <c r="T22"/>
  <c r="R22"/>
  <c r="P22"/>
  <c r="N22"/>
  <c r="Y22"/>
  <c r="M22"/>
  <c r="X22"/>
  <c r="B20" i="50"/>
  <c r="B21" i="51"/>
  <c r="D18" i="40"/>
  <c r="D19" i="43"/>
  <c r="D19" i="42"/>
  <c r="D19" i="59"/>
  <c r="D19" i="58"/>
  <c r="B20" i="34"/>
  <c r="B21" i="35"/>
  <c r="B25" i="66"/>
  <c r="F25" s="1"/>
  <c r="D33" i="47"/>
  <c r="B26" i="66"/>
  <c r="F26" s="1"/>
  <c r="D34" i="47"/>
  <c r="A28" i="104" l="1"/>
  <c r="A27" i="363"/>
  <c r="E27" s="1"/>
  <c r="I27" s="1"/>
  <c r="N27" s="1"/>
  <c r="A27" i="100"/>
  <c r="A88"/>
  <c r="S27" i="309"/>
  <c r="S27" i="305"/>
  <c r="B91"/>
  <c r="C92"/>
  <c r="D91" i="309"/>
  <c r="K27" i="307"/>
  <c r="K27" i="306"/>
  <c r="L27" i="305"/>
  <c r="M27"/>
  <c r="K27"/>
  <c r="M27" i="307"/>
  <c r="M27" i="306"/>
  <c r="J27" i="307"/>
  <c r="J27" i="305"/>
  <c r="L27" i="307"/>
  <c r="J27" i="306"/>
  <c r="L27"/>
  <c r="C27" i="307"/>
  <c r="E27" i="306"/>
  <c r="D27" i="305"/>
  <c r="E27"/>
  <c r="C27"/>
  <c r="E27" i="307"/>
  <c r="C27" i="306"/>
  <c r="B27" i="307"/>
  <c r="B27" i="305"/>
  <c r="D27" i="307"/>
  <c r="B27" i="306"/>
  <c r="D27"/>
  <c r="B91" i="309"/>
  <c r="C92"/>
  <c r="A26" i="97"/>
  <c r="A24" i="293"/>
  <c r="G28" i="307"/>
  <c r="I28" i="306"/>
  <c r="H28" i="305"/>
  <c r="I28"/>
  <c r="G28"/>
  <c r="I28" i="307"/>
  <c r="G28" i="306"/>
  <c r="F28" i="307"/>
  <c r="F28" i="305"/>
  <c r="H28" i="307"/>
  <c r="F28" i="306"/>
  <c r="H28"/>
  <c r="T26" i="309"/>
  <c r="T26" i="305"/>
  <c r="R26" i="309"/>
  <c r="R26" i="305"/>
  <c r="M27" i="309"/>
  <c r="K27"/>
  <c r="J27"/>
  <c r="L27"/>
  <c r="E27"/>
  <c r="C27"/>
  <c r="B27"/>
  <c r="D27"/>
  <c r="D91" i="305"/>
  <c r="I28" i="309"/>
  <c r="G28"/>
  <c r="F28"/>
  <c r="H28"/>
  <c r="B20" i="57"/>
  <c r="D20"/>
  <c r="S20" i="34"/>
  <c r="T20"/>
  <c r="D18" i="43"/>
  <c r="D18" i="42"/>
  <c r="D17" i="40"/>
  <c r="D18" i="59"/>
  <c r="D18" i="58"/>
  <c r="B18" i="43"/>
  <c r="B18" i="42"/>
  <c r="B17" i="40"/>
  <c r="B18" i="59"/>
  <c r="B18" i="58"/>
  <c r="D20" i="35"/>
  <c r="D19" i="34"/>
  <c r="S21" i="35"/>
  <c r="Q21"/>
  <c r="O21"/>
  <c r="T21"/>
  <c r="R21"/>
  <c r="P21"/>
  <c r="N21"/>
  <c r="B20"/>
  <c r="B19" i="34"/>
  <c r="B19" i="50"/>
  <c r="B20" i="51"/>
  <c r="D19" i="50"/>
  <c r="D20" i="51"/>
  <c r="Y21" i="35"/>
  <c r="M21"/>
  <c r="X21"/>
  <c r="C20"/>
  <c r="C19" i="34"/>
  <c r="C19" i="43"/>
  <c r="C19" i="42"/>
  <c r="C18" i="40"/>
  <c r="C19" i="59"/>
  <c r="C19" i="58"/>
  <c r="A29" i="104" l="1"/>
  <c r="A28" i="363"/>
  <c r="E28" s="1"/>
  <c r="I28" s="1"/>
  <c r="N28" s="1"/>
  <c r="A28" i="100"/>
  <c r="A89"/>
  <c r="T25" i="305"/>
  <c r="T25" i="309"/>
  <c r="C91"/>
  <c r="B90"/>
  <c r="D90"/>
  <c r="E26"/>
  <c r="D26"/>
  <c r="C26"/>
  <c r="B26"/>
  <c r="M26"/>
  <c r="L26"/>
  <c r="K26"/>
  <c r="J26"/>
  <c r="A27" i="97"/>
  <c r="A25" i="293"/>
  <c r="I27" i="309"/>
  <c r="H27"/>
  <c r="G27"/>
  <c r="F27"/>
  <c r="S26" i="305"/>
  <c r="S26" i="309"/>
  <c r="R25" i="305"/>
  <c r="R25" i="309"/>
  <c r="C26" i="306"/>
  <c r="C26" i="305"/>
  <c r="C26" i="307"/>
  <c r="D26" i="305"/>
  <c r="D26" i="307"/>
  <c r="E26" i="305"/>
  <c r="E26" i="307"/>
  <c r="E26" i="306"/>
  <c r="B26" i="307"/>
  <c r="B26" i="305"/>
  <c r="B26" i="306"/>
  <c r="D26"/>
  <c r="K26"/>
  <c r="K26" i="305"/>
  <c r="K26" i="307"/>
  <c r="M26" i="306"/>
  <c r="L26" i="305"/>
  <c r="L26" i="307"/>
  <c r="M26" i="305"/>
  <c r="M26" i="307"/>
  <c r="J26"/>
  <c r="J26" i="305"/>
  <c r="J26" i="306"/>
  <c r="L26"/>
  <c r="C91" i="305"/>
  <c r="B90"/>
  <c r="D90"/>
  <c r="G27" i="306"/>
  <c r="G27" i="305"/>
  <c r="G27" i="307"/>
  <c r="H27" i="305"/>
  <c r="H27" i="307"/>
  <c r="I27" i="305"/>
  <c r="I27" i="307"/>
  <c r="I27" i="306"/>
  <c r="F27" i="307"/>
  <c r="F27" i="305"/>
  <c r="F27" i="306"/>
  <c r="H27"/>
  <c r="S19" i="34"/>
  <c r="T19"/>
  <c r="D19" i="57"/>
  <c r="B19"/>
  <c r="S20" i="35"/>
  <c r="Q20"/>
  <c r="O20"/>
  <c r="T20"/>
  <c r="R20"/>
  <c r="P20"/>
  <c r="N20"/>
  <c r="B18" i="34"/>
  <c r="B19" i="35"/>
  <c r="Y20"/>
  <c r="M20"/>
  <c r="X20"/>
  <c r="C18" i="42"/>
  <c r="C17" i="40"/>
  <c r="C18" i="43"/>
  <c r="C18" i="59"/>
  <c r="C18" i="58"/>
  <c r="C19" i="35"/>
  <c r="C18" i="34"/>
  <c r="D18" i="50"/>
  <c r="D19" i="51"/>
  <c r="B18" i="50"/>
  <c r="B19" i="51"/>
  <c r="D18" i="34"/>
  <c r="T18" s="1"/>
  <c r="D19" i="35"/>
  <c r="B16" i="40"/>
  <c r="B17" i="43"/>
  <c r="B17" i="42"/>
  <c r="B17" i="59"/>
  <c r="B17" i="58"/>
  <c r="D16" i="40"/>
  <c r="D17" i="43"/>
  <c r="D17" i="42"/>
  <c r="D17" i="59"/>
  <c r="D17" i="58"/>
  <c r="A30" i="104" l="1"/>
  <c r="A29" i="363"/>
  <c r="E29" s="1"/>
  <c r="I29" s="1"/>
  <c r="N29" s="1"/>
  <c r="A29" i="100"/>
  <c r="A90"/>
  <c r="T24" i="309"/>
  <c r="T24" i="305"/>
  <c r="C90"/>
  <c r="B89"/>
  <c r="E25" i="309"/>
  <c r="C25"/>
  <c r="B25"/>
  <c r="D25"/>
  <c r="I26"/>
  <c r="G26"/>
  <c r="F26"/>
  <c r="H26"/>
  <c r="C90"/>
  <c r="A28" i="97"/>
  <c r="A26" i="293"/>
  <c r="D89" i="309"/>
  <c r="B89"/>
  <c r="K25" i="307"/>
  <c r="M25" i="306"/>
  <c r="L25" i="305"/>
  <c r="M25"/>
  <c r="K25"/>
  <c r="M25" i="307"/>
  <c r="K25" i="306"/>
  <c r="J25" i="307"/>
  <c r="J25" i="305"/>
  <c r="L25" i="307"/>
  <c r="J25" i="306"/>
  <c r="L25"/>
  <c r="R24" i="309"/>
  <c r="R24" i="305"/>
  <c r="S25" i="309"/>
  <c r="S25" i="305"/>
  <c r="D89"/>
  <c r="C25" i="307"/>
  <c r="C25" i="306"/>
  <c r="D25" i="305"/>
  <c r="E25"/>
  <c r="C25"/>
  <c r="E25" i="307"/>
  <c r="E25" i="306"/>
  <c r="B25" i="307"/>
  <c r="B25" i="305"/>
  <c r="D25" i="307"/>
  <c r="B25" i="306"/>
  <c r="D25"/>
  <c r="G26" i="307"/>
  <c r="G26" i="306"/>
  <c r="H26" i="305"/>
  <c r="I26"/>
  <c r="G26"/>
  <c r="I26" i="307"/>
  <c r="I26" i="306"/>
  <c r="F26" i="307"/>
  <c r="F26" i="305"/>
  <c r="H26" i="307"/>
  <c r="F26" i="306"/>
  <c r="H26"/>
  <c r="M25" i="309"/>
  <c r="K25"/>
  <c r="J25"/>
  <c r="L25"/>
  <c r="B18" i="57"/>
  <c r="D18"/>
  <c r="S18" i="34"/>
  <c r="D18" i="35"/>
  <c r="D17" i="34"/>
  <c r="B17" i="50"/>
  <c r="B18" i="51"/>
  <c r="D17" i="50"/>
  <c r="D18" i="51"/>
  <c r="S19" i="35"/>
  <c r="Q19"/>
  <c r="O19"/>
  <c r="T19"/>
  <c r="R19"/>
  <c r="P19"/>
  <c r="N19"/>
  <c r="D16" i="43"/>
  <c r="D16" i="42"/>
  <c r="D15" i="40"/>
  <c r="D16" i="59"/>
  <c r="D16" i="58"/>
  <c r="B16" i="43"/>
  <c r="B16" i="42"/>
  <c r="B15" i="40"/>
  <c r="B16" i="59"/>
  <c r="B16" i="58"/>
  <c r="Y19" i="35"/>
  <c r="M19"/>
  <c r="X19"/>
  <c r="C18"/>
  <c r="C17" i="34"/>
  <c r="C17" i="43"/>
  <c r="C17" i="42"/>
  <c r="C16" i="40"/>
  <c r="C17" i="58"/>
  <c r="C17" i="59"/>
  <c r="B18" i="35"/>
  <c r="B17" i="34"/>
  <c r="A31" i="104" l="1"/>
  <c r="A30" i="363"/>
  <c r="E30" s="1"/>
  <c r="I30" s="1"/>
  <c r="N30" s="1"/>
  <c r="A30" i="100"/>
  <c r="A91"/>
  <c r="T23" i="305"/>
  <c r="T23" i="309"/>
  <c r="C89" i="305"/>
  <c r="B88"/>
  <c r="G25" i="306"/>
  <c r="G25" i="305"/>
  <c r="G25" i="307"/>
  <c r="I25" i="306"/>
  <c r="H25" i="305"/>
  <c r="H25" i="307"/>
  <c r="I25" i="305"/>
  <c r="I25" i="307"/>
  <c r="F25"/>
  <c r="F25" i="305"/>
  <c r="F25" i="306"/>
  <c r="H25"/>
  <c r="C24"/>
  <c r="C24" i="305"/>
  <c r="C24" i="307"/>
  <c r="E24" i="306"/>
  <c r="D24" i="305"/>
  <c r="D24" i="307"/>
  <c r="E24" i="305"/>
  <c r="E24" i="307"/>
  <c r="B24"/>
  <c r="B24" i="305"/>
  <c r="B24" i="306"/>
  <c r="D24"/>
  <c r="A29" i="97"/>
  <c r="A27" i="293"/>
  <c r="C89" i="309"/>
  <c r="B88"/>
  <c r="M24"/>
  <c r="L24"/>
  <c r="K24"/>
  <c r="J24"/>
  <c r="S24" i="305"/>
  <c r="S24" i="309"/>
  <c r="R23" i="305"/>
  <c r="R23" i="309"/>
  <c r="D88"/>
  <c r="I25"/>
  <c r="H25"/>
  <c r="G25"/>
  <c r="F25"/>
  <c r="E24"/>
  <c r="D24"/>
  <c r="C24"/>
  <c r="B24"/>
  <c r="D88" i="305"/>
  <c r="K24" i="306"/>
  <c r="K24" i="305"/>
  <c r="K24" i="307"/>
  <c r="L24" i="305"/>
  <c r="L24" i="307"/>
  <c r="M24" i="305"/>
  <c r="M24" i="307"/>
  <c r="M24" i="306"/>
  <c r="J24" i="307"/>
  <c r="J24" i="305"/>
  <c r="J24" i="306"/>
  <c r="L24"/>
  <c r="S17" i="34"/>
  <c r="D17" i="57"/>
  <c r="B17"/>
  <c r="T17" i="34"/>
  <c r="S18" i="35"/>
  <c r="Q18"/>
  <c r="O18"/>
  <c r="T18"/>
  <c r="R18"/>
  <c r="P18"/>
  <c r="N18"/>
  <c r="B14" i="40"/>
  <c r="B15" i="43"/>
  <c r="B15" i="42"/>
  <c r="B15" i="59"/>
  <c r="B15" i="58"/>
  <c r="D14" i="40"/>
  <c r="D15" i="43"/>
  <c r="D15" i="42"/>
  <c r="D15" i="59"/>
  <c r="D15" i="58"/>
  <c r="D16" i="50"/>
  <c r="D17" i="51"/>
  <c r="B16" i="50"/>
  <c r="B17" i="51"/>
  <c r="Y18" i="35"/>
  <c r="M18"/>
  <c r="X18"/>
  <c r="B16" i="34"/>
  <c r="B17" i="35"/>
  <c r="C16" i="42"/>
  <c r="C15" i="40"/>
  <c r="C16" i="43"/>
  <c r="C16" i="59"/>
  <c r="C16" i="58"/>
  <c r="C17" i="35"/>
  <c r="C16" i="34"/>
  <c r="S16" s="1"/>
  <c r="D16"/>
  <c r="D17" i="35"/>
  <c r="A32" i="104" l="1"/>
  <c r="A31" i="363"/>
  <c r="E31" s="1"/>
  <c r="I31" s="1"/>
  <c r="N31" s="1"/>
  <c r="A31" i="100"/>
  <c r="A92"/>
  <c r="T22" i="309"/>
  <c r="T22" i="305"/>
  <c r="B87" i="309"/>
  <c r="C88"/>
  <c r="C23" i="307"/>
  <c r="E23" i="306"/>
  <c r="D23" i="305"/>
  <c r="E23"/>
  <c r="C23"/>
  <c r="E23" i="307"/>
  <c r="C23" i="306"/>
  <c r="B23" i="307"/>
  <c r="B23" i="305"/>
  <c r="D23" i="307"/>
  <c r="B23" i="306"/>
  <c r="D23"/>
  <c r="G24" i="307"/>
  <c r="I24" i="306"/>
  <c r="H24" i="305"/>
  <c r="I24"/>
  <c r="G24"/>
  <c r="I24" i="307"/>
  <c r="G24" i="306"/>
  <c r="F24" i="307"/>
  <c r="F24" i="305"/>
  <c r="H24" i="307"/>
  <c r="F24" i="306"/>
  <c r="H24"/>
  <c r="D87" i="309"/>
  <c r="A30" i="97"/>
  <c r="A28" i="293"/>
  <c r="B87" i="305"/>
  <c r="C88"/>
  <c r="K23" i="307"/>
  <c r="K23" i="306"/>
  <c r="L23" i="305"/>
  <c r="M23"/>
  <c r="K23"/>
  <c r="M23" i="307"/>
  <c r="M23" i="306"/>
  <c r="J23" i="307"/>
  <c r="J23" i="305"/>
  <c r="L23" i="307"/>
  <c r="J23" i="306"/>
  <c r="L23"/>
  <c r="S23" i="309"/>
  <c r="S23" i="305"/>
  <c r="R22" i="309"/>
  <c r="R22" i="305"/>
  <c r="D87"/>
  <c r="E23" i="309"/>
  <c r="C23"/>
  <c r="B23"/>
  <c r="D23"/>
  <c r="I24"/>
  <c r="G24"/>
  <c r="F24"/>
  <c r="H24"/>
  <c r="M23"/>
  <c r="K23"/>
  <c r="J23"/>
  <c r="L23"/>
  <c r="T16" i="34"/>
  <c r="B16" i="57"/>
  <c r="D16"/>
  <c r="D16" i="35"/>
  <c r="D15" i="34"/>
  <c r="S17" i="35"/>
  <c r="Q17"/>
  <c r="O17"/>
  <c r="T17"/>
  <c r="R17"/>
  <c r="P17"/>
  <c r="N17"/>
  <c r="B16"/>
  <c r="B15" i="34"/>
  <c r="D14" i="43"/>
  <c r="D14" i="42"/>
  <c r="D13" i="40"/>
  <c r="D14" i="59"/>
  <c r="D14" i="58"/>
  <c r="B14" i="43"/>
  <c r="B14" i="42"/>
  <c r="B13" i="40"/>
  <c r="B14" i="59"/>
  <c r="B14" i="58"/>
  <c r="Y17" i="35"/>
  <c r="M17"/>
  <c r="X17"/>
  <c r="C16"/>
  <c r="C15" i="34"/>
  <c r="C15" i="43"/>
  <c r="C15" i="42"/>
  <c r="C14" i="40"/>
  <c r="C15" i="59"/>
  <c r="C15" i="58"/>
  <c r="B15" i="50"/>
  <c r="B16" i="51"/>
  <c r="D15" i="50"/>
  <c r="D16" i="51"/>
  <c r="D57" i="43"/>
  <c r="B57"/>
  <c r="A33" i="104" l="1"/>
  <c r="A32" i="363"/>
  <c r="E32" s="1"/>
  <c r="I32" s="1"/>
  <c r="N32" s="1"/>
  <c r="A32" i="100"/>
  <c r="A93"/>
  <c r="T21" i="305"/>
  <c r="T21" i="309"/>
  <c r="D86"/>
  <c r="C87"/>
  <c r="B86"/>
  <c r="E22"/>
  <c r="D22"/>
  <c r="C22"/>
  <c r="B22"/>
  <c r="I23"/>
  <c r="H23"/>
  <c r="G23"/>
  <c r="F23"/>
  <c r="A31" i="97"/>
  <c r="A29" i="293"/>
  <c r="M22" i="309"/>
  <c r="L22"/>
  <c r="K22"/>
  <c r="J22"/>
  <c r="S22" i="305"/>
  <c r="S22" i="309"/>
  <c r="R21" i="305"/>
  <c r="R21" i="309"/>
  <c r="C22" i="306"/>
  <c r="C22" i="305"/>
  <c r="C22" i="307"/>
  <c r="D22" i="305"/>
  <c r="D22" i="307"/>
  <c r="E22" i="305"/>
  <c r="E22" i="307"/>
  <c r="E22" i="306"/>
  <c r="B22" i="307"/>
  <c r="B22" i="305"/>
  <c r="B22" i="306"/>
  <c r="D22"/>
  <c r="G23"/>
  <c r="G23" i="305"/>
  <c r="G23" i="307"/>
  <c r="H23" i="305"/>
  <c r="H23" i="307"/>
  <c r="I23" i="305"/>
  <c r="I23" i="307"/>
  <c r="I23" i="306"/>
  <c r="F23" i="307"/>
  <c r="F23" i="305"/>
  <c r="F23" i="306"/>
  <c r="H23"/>
  <c r="D86" i="305"/>
  <c r="C87"/>
  <c r="B86"/>
  <c r="K22" i="306"/>
  <c r="K22" i="305"/>
  <c r="K22" i="307"/>
  <c r="M22" i="306"/>
  <c r="L22" i="305"/>
  <c r="L22" i="307"/>
  <c r="M22" i="305"/>
  <c r="M22" i="307"/>
  <c r="J22"/>
  <c r="J22" i="305"/>
  <c r="J22" i="306"/>
  <c r="L22"/>
  <c r="S15" i="34"/>
  <c r="T15"/>
  <c r="D15" i="57"/>
  <c r="B15"/>
  <c r="D14" i="50"/>
  <c r="D15" i="51"/>
  <c r="B14" i="50"/>
  <c r="B15" i="51"/>
  <c r="C57" i="43"/>
  <c r="S16" i="35"/>
  <c r="Q16"/>
  <c r="O16"/>
  <c r="T16"/>
  <c r="R16"/>
  <c r="P16"/>
  <c r="N16"/>
  <c r="B12" i="40"/>
  <c r="B13" i="43"/>
  <c r="B13" i="42"/>
  <c r="B13" i="59"/>
  <c r="B13" i="58"/>
  <c r="D12" i="40"/>
  <c r="D13" i="43"/>
  <c r="D13" i="42"/>
  <c r="D13" i="59"/>
  <c r="D13" i="58"/>
  <c r="B14" i="34"/>
  <c r="B15" i="35"/>
  <c r="Y16"/>
  <c r="M16"/>
  <c r="X16"/>
  <c r="C14" i="42"/>
  <c r="C13" i="40"/>
  <c r="C14" i="43"/>
  <c r="C14" i="59"/>
  <c r="C14" i="58"/>
  <c r="C15" i="35"/>
  <c r="C14" i="34"/>
  <c r="D14"/>
  <c r="T14" s="1"/>
  <c r="D15" i="35"/>
  <c r="A34" i="104" l="1"/>
  <c r="A33" i="363"/>
  <c r="E33" s="1"/>
  <c r="I33" s="1"/>
  <c r="N33" s="1"/>
  <c r="A33" i="100"/>
  <c r="A94"/>
  <c r="R20" i="309"/>
  <c r="R20" i="305"/>
  <c r="C86"/>
  <c r="B85"/>
  <c r="E21" i="309"/>
  <c r="C21"/>
  <c r="B21"/>
  <c r="D21"/>
  <c r="I22"/>
  <c r="G22"/>
  <c r="F22"/>
  <c r="H22"/>
  <c r="D85"/>
  <c r="A32" i="97"/>
  <c r="A30" i="293"/>
  <c r="C86" i="309"/>
  <c r="B85"/>
  <c r="K21" i="307"/>
  <c r="M21" i="306"/>
  <c r="L21" i="305"/>
  <c r="M21"/>
  <c r="K21"/>
  <c r="M21" i="307"/>
  <c r="K21" i="306"/>
  <c r="J21" i="307"/>
  <c r="J21" i="305"/>
  <c r="L21" i="307"/>
  <c r="J21" i="306"/>
  <c r="L21"/>
  <c r="S21" i="309"/>
  <c r="S21" i="305"/>
  <c r="T20" i="309"/>
  <c r="T20" i="305"/>
  <c r="D85"/>
  <c r="C21" i="307"/>
  <c r="E21" i="306"/>
  <c r="D21" i="305"/>
  <c r="E21"/>
  <c r="C21"/>
  <c r="E21" i="307"/>
  <c r="C21" i="306"/>
  <c r="B21" i="307"/>
  <c r="B21" i="305"/>
  <c r="D21" i="307"/>
  <c r="B21" i="306"/>
  <c r="D21"/>
  <c r="G22" i="307"/>
  <c r="G22" i="306"/>
  <c r="H22" i="305"/>
  <c r="I22"/>
  <c r="G22"/>
  <c r="I22" i="307"/>
  <c r="I22" i="306"/>
  <c r="F22" i="307"/>
  <c r="F22" i="305"/>
  <c r="H22" i="307"/>
  <c r="F22" i="306"/>
  <c r="H22"/>
  <c r="M21" i="309"/>
  <c r="K21"/>
  <c r="J21"/>
  <c r="L21"/>
  <c r="S14" i="34"/>
  <c r="B14" i="57"/>
  <c r="D14"/>
  <c r="D14" i="35"/>
  <c r="D13" i="34"/>
  <c r="S15" i="35"/>
  <c r="Q15"/>
  <c r="O15"/>
  <c r="T15"/>
  <c r="R15"/>
  <c r="P15"/>
  <c r="N15"/>
  <c r="D12" i="43"/>
  <c r="D12" i="42"/>
  <c r="D11" i="40"/>
  <c r="D12" i="59"/>
  <c r="D12" i="58"/>
  <c r="B12" i="43"/>
  <c r="B12" i="42"/>
  <c r="B11" i="40"/>
  <c r="B12" i="59"/>
  <c r="B12" i="58"/>
  <c r="B13" i="50"/>
  <c r="B14" i="51"/>
  <c r="D13" i="50"/>
  <c r="D14" i="51"/>
  <c r="Y15" i="35"/>
  <c r="M15"/>
  <c r="X15"/>
  <c r="C14"/>
  <c r="C13" i="34"/>
  <c r="C13" i="43"/>
  <c r="C13" i="42"/>
  <c r="C12" i="40"/>
  <c r="C13" i="58"/>
  <c r="C13" i="59"/>
  <c r="B14" i="35"/>
  <c r="B13" i="34"/>
  <c r="A35" i="104" l="1"/>
  <c r="A34" i="363"/>
  <c r="E34" s="1"/>
  <c r="I34" s="1"/>
  <c r="N34" s="1"/>
  <c r="A34" i="100"/>
  <c r="A95"/>
  <c r="T19" i="305"/>
  <c r="T19" i="309"/>
  <c r="C85" i="305"/>
  <c r="B84"/>
  <c r="K20"/>
  <c r="K20" i="307"/>
  <c r="M20" i="306"/>
  <c r="L20" i="305"/>
  <c r="L20" i="307"/>
  <c r="M20" i="305"/>
  <c r="M20" i="307"/>
  <c r="K20" i="306"/>
  <c r="J20" i="307"/>
  <c r="J20" i="305"/>
  <c r="J20" i="306"/>
  <c r="L20"/>
  <c r="G21" i="305"/>
  <c r="G21" i="307"/>
  <c r="I21" i="306"/>
  <c r="H21" i="305"/>
  <c r="H21" i="307"/>
  <c r="I21" i="305"/>
  <c r="I21" i="307"/>
  <c r="G21" i="306"/>
  <c r="F21" i="307"/>
  <c r="F21" i="305"/>
  <c r="F21" i="306"/>
  <c r="H21"/>
  <c r="A33" i="97"/>
  <c r="A31" i="293"/>
  <c r="C85" i="309"/>
  <c r="B84"/>
  <c r="E20"/>
  <c r="D20"/>
  <c r="C20"/>
  <c r="B20"/>
  <c r="S20" i="305"/>
  <c r="S20" i="309"/>
  <c r="R19" i="305"/>
  <c r="R19" i="309"/>
  <c r="D84"/>
  <c r="M20"/>
  <c r="L20"/>
  <c r="K20"/>
  <c r="J20"/>
  <c r="I21"/>
  <c r="H21"/>
  <c r="G21"/>
  <c r="F21"/>
  <c r="D84" i="305"/>
  <c r="C20"/>
  <c r="C20" i="307"/>
  <c r="E20" i="306"/>
  <c r="D20" i="305"/>
  <c r="D20" i="307"/>
  <c r="E20" i="305"/>
  <c r="E20" i="307"/>
  <c r="C20" i="306"/>
  <c r="B20" i="307"/>
  <c r="B20" i="305"/>
  <c r="B20" i="306"/>
  <c r="D20"/>
  <c r="D13" i="57"/>
  <c r="B13"/>
  <c r="S13" i="34"/>
  <c r="T13"/>
  <c r="S14" i="35"/>
  <c r="Q14"/>
  <c r="O14"/>
  <c r="T14"/>
  <c r="R14"/>
  <c r="P14"/>
  <c r="N14"/>
  <c r="B10" i="40"/>
  <c r="B11" i="43"/>
  <c r="B11" i="42"/>
  <c r="B11" i="59"/>
  <c r="B11" i="58"/>
  <c r="D10" i="40"/>
  <c r="D11" i="43"/>
  <c r="D11" i="42"/>
  <c r="D11" i="59"/>
  <c r="D11" i="58"/>
  <c r="Y14" i="35"/>
  <c r="M14"/>
  <c r="X14"/>
  <c r="B12" i="34"/>
  <c r="B13" i="35"/>
  <c r="C12" i="42"/>
  <c r="C11" i="40"/>
  <c r="C12" i="43"/>
  <c r="C12" i="59"/>
  <c r="C12" i="58"/>
  <c r="C13" i="35"/>
  <c r="C12" i="34"/>
  <c r="S12" s="1"/>
  <c r="D12" i="50"/>
  <c r="D13" i="51"/>
  <c r="B12" i="50"/>
  <c r="B13" i="51"/>
  <c r="D12" i="34"/>
  <c r="D13" i="35"/>
  <c r="A36" i="104" l="1"/>
  <c r="A35" i="363"/>
  <c r="E35" s="1"/>
  <c r="I35" s="1"/>
  <c r="N35" s="1"/>
  <c r="A35" i="100"/>
  <c r="A96"/>
  <c r="T18" i="309"/>
  <c r="T18" i="305"/>
  <c r="B83"/>
  <c r="E19" i="309"/>
  <c r="C19"/>
  <c r="B19"/>
  <c r="D19"/>
  <c r="I20"/>
  <c r="G20"/>
  <c r="F20"/>
  <c r="H20"/>
  <c r="B83"/>
  <c r="A34" i="97"/>
  <c r="A32" i="293"/>
  <c r="F32" s="1"/>
  <c r="K32" s="1"/>
  <c r="K19" i="307"/>
  <c r="M19" i="306"/>
  <c r="L19" i="305"/>
  <c r="M19"/>
  <c r="K19"/>
  <c r="M19" i="307"/>
  <c r="K19" i="306"/>
  <c r="J19" i="307"/>
  <c r="J19" i="305"/>
  <c r="L19" i="307"/>
  <c r="J19" i="306"/>
  <c r="L19"/>
  <c r="S19" i="309"/>
  <c r="S19" i="305"/>
  <c r="R18" i="309"/>
  <c r="R18" i="305"/>
  <c r="C84" i="309"/>
  <c r="D83"/>
  <c r="C19" i="307"/>
  <c r="E19" i="306"/>
  <c r="D19" i="305"/>
  <c r="E19"/>
  <c r="C19"/>
  <c r="E19" i="307"/>
  <c r="C19" i="306"/>
  <c r="B19" i="307"/>
  <c r="B19" i="305"/>
  <c r="D19" i="307"/>
  <c r="B19" i="306"/>
  <c r="D19"/>
  <c r="G20" i="307"/>
  <c r="I20" i="306"/>
  <c r="H20" i="305"/>
  <c r="I20"/>
  <c r="G20"/>
  <c r="I20" i="307"/>
  <c r="G20" i="306"/>
  <c r="F20" i="307"/>
  <c r="F20" i="305"/>
  <c r="H20" i="307"/>
  <c r="F20" i="306"/>
  <c r="H20"/>
  <c r="C84" i="305"/>
  <c r="D83"/>
  <c r="M19" i="309"/>
  <c r="K19"/>
  <c r="J19"/>
  <c r="L19"/>
  <c r="T12" i="34"/>
  <c r="B12" i="57"/>
  <c r="D12"/>
  <c r="D12" i="35"/>
  <c r="D11" i="34"/>
  <c r="B11" i="50"/>
  <c r="B12" i="51"/>
  <c r="D11" i="50"/>
  <c r="D12" i="51"/>
  <c r="S13" i="35"/>
  <c r="Q13"/>
  <c r="O13"/>
  <c r="T13"/>
  <c r="R13"/>
  <c r="P13"/>
  <c r="N13"/>
  <c r="B12"/>
  <c r="B11" i="34"/>
  <c r="D10" i="43"/>
  <c r="D10" i="42"/>
  <c r="D9" i="40"/>
  <c r="D10" i="59"/>
  <c r="D10" i="58"/>
  <c r="B10" i="43"/>
  <c r="B10" i="42"/>
  <c r="B9" i="40"/>
  <c r="B10" i="59"/>
  <c r="B10" i="58"/>
  <c r="Y13" i="35"/>
  <c r="M13"/>
  <c r="X13"/>
  <c r="C12"/>
  <c r="C11" i="34"/>
  <c r="C11" i="43"/>
  <c r="C11" i="42"/>
  <c r="C10" i="40"/>
  <c r="C11" i="59"/>
  <c r="C11" i="58"/>
  <c r="A37" i="104" l="1"/>
  <c r="A36" i="363"/>
  <c r="E36" s="1"/>
  <c r="I36" s="1"/>
  <c r="N36" s="1"/>
  <c r="S11" i="34"/>
  <c r="A36" i="100"/>
  <c r="A97"/>
  <c r="S18" i="305"/>
  <c r="S18" i="309"/>
  <c r="T17" i="305"/>
  <c r="T17" i="309"/>
  <c r="D82"/>
  <c r="E18"/>
  <c r="D18"/>
  <c r="C18"/>
  <c r="B18"/>
  <c r="I19"/>
  <c r="H19"/>
  <c r="G19"/>
  <c r="F19"/>
  <c r="A35" i="97"/>
  <c r="A33" i="293"/>
  <c r="F33" s="1"/>
  <c r="K33" s="1"/>
  <c r="C83" i="309"/>
  <c r="B82"/>
  <c r="M18"/>
  <c r="L18"/>
  <c r="K18"/>
  <c r="J18"/>
  <c r="R17" i="305"/>
  <c r="R17" i="309"/>
  <c r="C83" i="305"/>
  <c r="B82"/>
  <c r="C18"/>
  <c r="C18" i="307"/>
  <c r="E18" i="306"/>
  <c r="D18" i="305"/>
  <c r="D18" i="307"/>
  <c r="E18" i="305"/>
  <c r="E18" i="307"/>
  <c r="C18" i="306"/>
  <c r="B18" i="307"/>
  <c r="B18" i="305"/>
  <c r="B18" i="306"/>
  <c r="D18"/>
  <c r="G19" i="305"/>
  <c r="G19" i="307"/>
  <c r="I19" i="306"/>
  <c r="H19" i="305"/>
  <c r="H19" i="307"/>
  <c r="I19" i="305"/>
  <c r="I19" i="307"/>
  <c r="G19" i="306"/>
  <c r="F19" i="307"/>
  <c r="F19" i="305"/>
  <c r="F19" i="306"/>
  <c r="H19"/>
  <c r="D82" i="305"/>
  <c r="K18"/>
  <c r="K18" i="307"/>
  <c r="M18" i="306"/>
  <c r="L18" i="305"/>
  <c r="L18" i="307"/>
  <c r="M18" i="305"/>
  <c r="M18" i="307"/>
  <c r="K18" i="306"/>
  <c r="J18" i="307"/>
  <c r="J18" i="305"/>
  <c r="J18" i="306"/>
  <c r="L18"/>
  <c r="D11" i="57"/>
  <c r="B11"/>
  <c r="T11" i="34"/>
  <c r="S12" i="35"/>
  <c r="Q12"/>
  <c r="O12"/>
  <c r="T12"/>
  <c r="R12"/>
  <c r="P12"/>
  <c r="N12"/>
  <c r="B8" i="40"/>
  <c r="B9" i="43"/>
  <c r="B9" i="42"/>
  <c r="B9" i="59"/>
  <c r="B9" i="58"/>
  <c r="D8" i="40"/>
  <c r="D9" i="43"/>
  <c r="D9" i="42"/>
  <c r="D9" i="59"/>
  <c r="D9" i="58"/>
  <c r="B10" i="34"/>
  <c r="B11" i="35"/>
  <c r="D10" i="50"/>
  <c r="D11" i="51"/>
  <c r="B10" i="50"/>
  <c r="B11" i="51"/>
  <c r="Y12" i="35"/>
  <c r="M12"/>
  <c r="X12"/>
  <c r="C10" i="42"/>
  <c r="C9" i="40"/>
  <c r="C10" i="43"/>
  <c r="C10" i="59"/>
  <c r="C10" i="58"/>
  <c r="C11" i="35"/>
  <c r="C10" i="34"/>
  <c r="D10"/>
  <c r="T10" s="1"/>
  <c r="D11" i="35"/>
  <c r="A38" i="104" l="1"/>
  <c r="A37" i="363"/>
  <c r="E37" s="1"/>
  <c r="I37" s="1"/>
  <c r="N37" s="1"/>
  <c r="A37" i="100"/>
  <c r="A98"/>
  <c r="S17" i="309"/>
  <c r="S17" i="305"/>
  <c r="R16" i="309"/>
  <c r="R16" i="305"/>
  <c r="C17" i="307"/>
  <c r="E17" i="306"/>
  <c r="D17" i="305"/>
  <c r="E17"/>
  <c r="C17"/>
  <c r="E17" i="307"/>
  <c r="C17" i="306"/>
  <c r="B17" i="307"/>
  <c r="B17" i="305"/>
  <c r="D17" i="307"/>
  <c r="B17" i="306"/>
  <c r="D17"/>
  <c r="D81" i="309"/>
  <c r="A36" i="97"/>
  <c r="A34" i="293"/>
  <c r="F34" s="1"/>
  <c r="K34" s="1"/>
  <c r="C82" i="309"/>
  <c r="B81"/>
  <c r="K17" i="307"/>
  <c r="M17" i="306"/>
  <c r="L17" i="305"/>
  <c r="M17"/>
  <c r="K17"/>
  <c r="M17" i="307"/>
  <c r="K17" i="306"/>
  <c r="J17" i="307"/>
  <c r="J17" i="305"/>
  <c r="L17" i="307"/>
  <c r="J17" i="306"/>
  <c r="L17"/>
  <c r="G18" i="307"/>
  <c r="I18" i="306"/>
  <c r="H18" i="305"/>
  <c r="I18"/>
  <c r="G18"/>
  <c r="I18" i="307"/>
  <c r="G18" i="306"/>
  <c r="F18" i="307"/>
  <c r="F18" i="305"/>
  <c r="H18" i="307"/>
  <c r="F18" i="306"/>
  <c r="H18"/>
  <c r="T16" i="309"/>
  <c r="T16" i="305"/>
  <c r="D81"/>
  <c r="C82"/>
  <c r="B81"/>
  <c r="D17" i="309"/>
  <c r="E17"/>
  <c r="C17"/>
  <c r="B17"/>
  <c r="M17"/>
  <c r="K17"/>
  <c r="J17"/>
  <c r="L17"/>
  <c r="I18"/>
  <c r="G18"/>
  <c r="F18"/>
  <c r="H18"/>
  <c r="S10" i="34"/>
  <c r="B10" i="57"/>
  <c r="D10"/>
  <c r="D10" i="35"/>
  <c r="D9" i="34"/>
  <c r="S11" i="35"/>
  <c r="Q11"/>
  <c r="O11"/>
  <c r="T11"/>
  <c r="R11"/>
  <c r="P11"/>
  <c r="N11"/>
  <c r="D8" i="43"/>
  <c r="D8" i="42"/>
  <c r="D7" i="40"/>
  <c r="D8" i="59"/>
  <c r="D8" i="58"/>
  <c r="B8" i="43"/>
  <c r="B8" i="42"/>
  <c r="B7" i="40"/>
  <c r="B8" i="59"/>
  <c r="B8" i="58"/>
  <c r="Y11" i="35"/>
  <c r="M11"/>
  <c r="X11"/>
  <c r="C10"/>
  <c r="C9" i="34"/>
  <c r="C9" i="43"/>
  <c r="C9" i="42"/>
  <c r="C8" i="40"/>
  <c r="C9" i="58"/>
  <c r="C9" i="59"/>
  <c r="B9" i="50"/>
  <c r="B10" i="51"/>
  <c r="D9" i="50"/>
  <c r="D10" i="51"/>
  <c r="B10" i="35"/>
  <c r="B9" i="34"/>
  <c r="A39" i="104" l="1"/>
  <c r="A38" i="363"/>
  <c r="E38" s="1"/>
  <c r="I38" s="1"/>
  <c r="N38" s="1"/>
  <c r="A38" i="100"/>
  <c r="A99"/>
  <c r="T15" i="305"/>
  <c r="T15" i="309"/>
  <c r="C81"/>
  <c r="D80"/>
  <c r="L16"/>
  <c r="M16"/>
  <c r="K16"/>
  <c r="J16"/>
  <c r="A37" i="97"/>
  <c r="A35" i="293"/>
  <c r="F35" s="1"/>
  <c r="K35" s="1"/>
  <c r="D16" i="309"/>
  <c r="E16"/>
  <c r="C16"/>
  <c r="B16"/>
  <c r="I17"/>
  <c r="H17"/>
  <c r="G17"/>
  <c r="F17"/>
  <c r="S16" i="305"/>
  <c r="S16" i="309"/>
  <c r="R15" i="305"/>
  <c r="R15" i="309"/>
  <c r="B80"/>
  <c r="K16" i="305"/>
  <c r="K16" i="307"/>
  <c r="M16" i="306"/>
  <c r="L16" i="305"/>
  <c r="L16" i="307"/>
  <c r="M16" i="305"/>
  <c r="M16" i="307"/>
  <c r="K16" i="306"/>
  <c r="J16" i="307"/>
  <c r="J16" i="305"/>
  <c r="J16" i="306"/>
  <c r="L16"/>
  <c r="C81" i="305"/>
  <c r="D80"/>
  <c r="B80"/>
  <c r="C16"/>
  <c r="C16" i="307"/>
  <c r="E16" i="306"/>
  <c r="D16" i="305"/>
  <c r="D16" i="307"/>
  <c r="E16" i="305"/>
  <c r="E16" i="307"/>
  <c r="C16" i="306"/>
  <c r="B16" i="307"/>
  <c r="B16" i="305"/>
  <c r="B16" i="306"/>
  <c r="D16"/>
  <c r="G17" i="305"/>
  <c r="G17" i="307"/>
  <c r="I17" i="306"/>
  <c r="H17" i="305"/>
  <c r="H17" i="307"/>
  <c r="I17" i="305"/>
  <c r="I17" i="307"/>
  <c r="G17" i="306"/>
  <c r="F17" i="307"/>
  <c r="F17" i="305"/>
  <c r="F17" i="306"/>
  <c r="H17"/>
  <c r="D9" i="57"/>
  <c r="B9"/>
  <c r="S9" i="34"/>
  <c r="T9"/>
  <c r="D8" i="50"/>
  <c r="D9" i="51"/>
  <c r="B8" i="50"/>
  <c r="B9" i="51"/>
  <c r="S10" i="35"/>
  <c r="Q10"/>
  <c r="O10"/>
  <c r="T10"/>
  <c r="R10"/>
  <c r="P10"/>
  <c r="N10"/>
  <c r="B6" i="40"/>
  <c r="B7" i="43"/>
  <c r="B7" i="42"/>
  <c r="B7" i="59"/>
  <c r="B7" i="58"/>
  <c r="D6" i="40"/>
  <c r="D7" i="43"/>
  <c r="D7" i="42"/>
  <c r="D7" i="59"/>
  <c r="D7" i="58"/>
  <c r="Y10" i="35"/>
  <c r="M10"/>
  <c r="X10"/>
  <c r="B9"/>
  <c r="B8" i="34"/>
  <c r="C8" i="42"/>
  <c r="C7" i="40"/>
  <c r="C8" i="43"/>
  <c r="C8" i="59"/>
  <c r="C8" i="58"/>
  <c r="C9" i="35"/>
  <c r="C8" i="34"/>
  <c r="D9" i="35"/>
  <c r="D8" i="34"/>
  <c r="A40" i="104" l="1"/>
  <c r="A39" i="363"/>
  <c r="E39" s="1"/>
  <c r="I39" s="1"/>
  <c r="N39" s="1"/>
  <c r="T8" i="34"/>
  <c r="S8"/>
  <c r="A39" i="100"/>
  <c r="A100"/>
  <c r="T14" i="309"/>
  <c r="T14" i="305"/>
  <c r="C15" i="307"/>
  <c r="E15" i="306"/>
  <c r="D15" i="305"/>
  <c r="E15"/>
  <c r="C15"/>
  <c r="E15" i="307"/>
  <c r="C15" i="306"/>
  <c r="B15" i="307"/>
  <c r="B15" i="305"/>
  <c r="D15" i="307"/>
  <c r="B15" i="306"/>
  <c r="D15"/>
  <c r="G16" i="307"/>
  <c r="I16" i="306"/>
  <c r="H16" i="305"/>
  <c r="I16"/>
  <c r="G16"/>
  <c r="I16" i="307"/>
  <c r="G16" i="306"/>
  <c r="F16" i="307"/>
  <c r="F16" i="305"/>
  <c r="H16" i="307"/>
  <c r="F16" i="306"/>
  <c r="H16"/>
  <c r="C80" i="309"/>
  <c r="A38" i="97"/>
  <c r="A36" i="293"/>
  <c r="F36" s="1"/>
  <c r="K36" s="1"/>
  <c r="K15" i="307"/>
  <c r="M15" i="306"/>
  <c r="L15" i="305"/>
  <c r="M15"/>
  <c r="K15"/>
  <c r="M15" i="307"/>
  <c r="K15" i="306"/>
  <c r="J15" i="307"/>
  <c r="J15" i="305"/>
  <c r="L15" i="307"/>
  <c r="J15" i="306"/>
  <c r="L15"/>
  <c r="S15" i="309"/>
  <c r="S15" i="305"/>
  <c r="R14" i="309"/>
  <c r="R14" i="305"/>
  <c r="C80"/>
  <c r="B79"/>
  <c r="D79"/>
  <c r="D15" i="309"/>
  <c r="E15"/>
  <c r="C15"/>
  <c r="B15"/>
  <c r="H16"/>
  <c r="I16"/>
  <c r="G16"/>
  <c r="F16"/>
  <c r="B79"/>
  <c r="D79"/>
  <c r="L15"/>
  <c r="M15"/>
  <c r="K15"/>
  <c r="J15"/>
  <c r="B8" i="57"/>
  <c r="D8"/>
  <c r="Y9" i="35"/>
  <c r="M9"/>
  <c r="X9"/>
  <c r="S9"/>
  <c r="Q9"/>
  <c r="O9"/>
  <c r="T9"/>
  <c r="R9"/>
  <c r="P9"/>
  <c r="N9"/>
  <c r="D6" i="43"/>
  <c r="D6" i="42"/>
  <c r="D5" i="40"/>
  <c r="D6" i="59"/>
  <c r="D6" i="58"/>
  <c r="B6" i="43"/>
  <c r="B6" i="42"/>
  <c r="B5" i="40"/>
  <c r="B6" i="59"/>
  <c r="B6" i="58"/>
  <c r="B7" i="50"/>
  <c r="B8" i="51"/>
  <c r="D7" i="50"/>
  <c r="D8" i="51"/>
  <c r="D7" i="34"/>
  <c r="D8" i="35"/>
  <c r="C8"/>
  <c r="C7" i="34"/>
  <c r="C7" i="43"/>
  <c r="C7" i="42"/>
  <c r="C6" i="40"/>
  <c r="C7" i="59"/>
  <c r="C7" i="58"/>
  <c r="L8" i="34"/>
  <c r="B7"/>
  <c r="B8" i="35"/>
  <c r="A41" i="104" l="1"/>
  <c r="A40" i="363"/>
  <c r="E40" s="1"/>
  <c r="I40" s="1"/>
  <c r="N40" s="1"/>
  <c r="A40" i="100"/>
  <c r="A101"/>
  <c r="S14" i="305"/>
  <c r="S14" i="309"/>
  <c r="T13" i="305"/>
  <c r="T13" i="309"/>
  <c r="D14"/>
  <c r="E14"/>
  <c r="C14"/>
  <c r="B14"/>
  <c r="H15"/>
  <c r="I15"/>
  <c r="G15"/>
  <c r="F15"/>
  <c r="A39" i="97"/>
  <c r="A37" i="293"/>
  <c r="F37" s="1"/>
  <c r="K37" s="1"/>
  <c r="L14" i="309"/>
  <c r="M14"/>
  <c r="K14"/>
  <c r="J14"/>
  <c r="R13" i="305"/>
  <c r="R13" i="309"/>
  <c r="D78"/>
  <c r="C79"/>
  <c r="B78"/>
  <c r="C14" i="305"/>
  <c r="C14" i="307"/>
  <c r="E14" i="306"/>
  <c r="D14" i="305"/>
  <c r="D14" i="307"/>
  <c r="E14" i="305"/>
  <c r="E14" i="307"/>
  <c r="C14" i="306"/>
  <c r="B14" i="307"/>
  <c r="B14" i="305"/>
  <c r="B14" i="306"/>
  <c r="D14"/>
  <c r="G15" i="305"/>
  <c r="G15" i="307"/>
  <c r="I15" i="306"/>
  <c r="H15" i="305"/>
  <c r="H15" i="307"/>
  <c r="I15" i="305"/>
  <c r="I15" i="307"/>
  <c r="G15" i="306"/>
  <c r="F15" i="307"/>
  <c r="F15" i="305"/>
  <c r="F15" i="306"/>
  <c r="H15"/>
  <c r="D78" i="305"/>
  <c r="C79"/>
  <c r="B78"/>
  <c r="K14"/>
  <c r="K14" i="307"/>
  <c r="M14" i="306"/>
  <c r="L14" i="305"/>
  <c r="L14" i="307"/>
  <c r="M14" i="305"/>
  <c r="M14" i="307"/>
  <c r="K14" i="306"/>
  <c r="J14" i="307"/>
  <c r="J14" i="305"/>
  <c r="J14" i="306"/>
  <c r="L14"/>
  <c r="T7" i="34"/>
  <c r="D7" i="57"/>
  <c r="B7"/>
  <c r="S7" i="34"/>
  <c r="S8" i="35"/>
  <c r="Q8"/>
  <c r="O8"/>
  <c r="T8"/>
  <c r="R8"/>
  <c r="P8"/>
  <c r="N8"/>
  <c r="D7"/>
  <c r="D6" i="34"/>
  <c r="D6" i="50"/>
  <c r="D7" i="51"/>
  <c r="B6" i="50"/>
  <c r="B7" i="51"/>
  <c r="B7" i="35"/>
  <c r="B6" i="34"/>
  <c r="C6" i="42"/>
  <c r="C5" i="40"/>
  <c r="C6" i="43"/>
  <c r="C6" i="59"/>
  <c r="C6" i="58"/>
  <c r="C7" i="35"/>
  <c r="C6" i="34"/>
  <c r="Y8" i="35"/>
  <c r="M8"/>
  <c r="X8"/>
  <c r="B4" i="40"/>
  <c r="B5" i="43"/>
  <c r="B5" i="42"/>
  <c r="B5" i="59"/>
  <c r="B5" i="58"/>
  <c r="D4" i="40"/>
  <c r="D5" i="43"/>
  <c r="D5" i="42"/>
  <c r="D5" i="59"/>
  <c r="D5" i="58"/>
  <c r="A42" i="104" l="1"/>
  <c r="A41" i="363"/>
  <c r="E41" s="1"/>
  <c r="I41" s="1"/>
  <c r="N41" s="1"/>
  <c r="A41" i="100"/>
  <c r="A102"/>
  <c r="T12" i="309"/>
  <c r="T12" i="305"/>
  <c r="S13" i="309"/>
  <c r="S13" i="305"/>
  <c r="C13" i="307"/>
  <c r="E13" i="306"/>
  <c r="D13" i="305"/>
  <c r="E13"/>
  <c r="C13"/>
  <c r="E13" i="307"/>
  <c r="C13" i="306"/>
  <c r="B13" i="307"/>
  <c r="B13" i="305"/>
  <c r="D13" i="307"/>
  <c r="B13" i="306"/>
  <c r="D13"/>
  <c r="A40" i="97"/>
  <c r="A38" i="293"/>
  <c r="F38" s="1"/>
  <c r="K38" s="1"/>
  <c r="K13" i="307"/>
  <c r="M13" i="306"/>
  <c r="L13" i="305"/>
  <c r="M13"/>
  <c r="K13"/>
  <c r="M13" i="307"/>
  <c r="K13" i="306"/>
  <c r="J13" i="307"/>
  <c r="J13" i="305"/>
  <c r="L13" i="307"/>
  <c r="J13" i="306"/>
  <c r="L13"/>
  <c r="G14" i="307"/>
  <c r="I14" i="306"/>
  <c r="H14" i="305"/>
  <c r="I14"/>
  <c r="G14"/>
  <c r="I14" i="307"/>
  <c r="G14" i="306"/>
  <c r="F14" i="307"/>
  <c r="F14" i="305"/>
  <c r="H14" i="307"/>
  <c r="F14" i="306"/>
  <c r="H14"/>
  <c r="R12" i="309"/>
  <c r="R12" i="305"/>
  <c r="D77"/>
  <c r="C78"/>
  <c r="B77"/>
  <c r="D13" i="309"/>
  <c r="E13"/>
  <c r="C13"/>
  <c r="B13"/>
  <c r="D77"/>
  <c r="C78"/>
  <c r="B77"/>
  <c r="L13"/>
  <c r="M13"/>
  <c r="K13"/>
  <c r="J13"/>
  <c r="H14"/>
  <c r="I14"/>
  <c r="G14"/>
  <c r="F14"/>
  <c r="S6" i="34"/>
  <c r="B6" i="57"/>
  <c r="D6"/>
  <c r="T6" i="34"/>
  <c r="C6" i="35"/>
  <c r="C57" i="34"/>
  <c r="C5" i="43"/>
  <c r="C5" i="42"/>
  <c r="C4" i="40"/>
  <c r="C5" i="58"/>
  <c r="C5" i="59"/>
  <c r="B6" i="35"/>
  <c r="B57" s="1"/>
  <c r="B57" i="34"/>
  <c r="D6" i="35"/>
  <c r="D57" i="34"/>
  <c r="D4" i="43"/>
  <c r="D4" i="42"/>
  <c r="D3" i="40"/>
  <c r="D4" i="58"/>
  <c r="D4" i="59"/>
  <c r="B4" i="43"/>
  <c r="B4" i="42"/>
  <c r="B3" i="40"/>
  <c r="B4" i="58"/>
  <c r="B4" i="59"/>
  <c r="S7" i="35"/>
  <c r="Q7"/>
  <c r="O7"/>
  <c r="T7"/>
  <c r="R7"/>
  <c r="P7"/>
  <c r="N7"/>
  <c r="B5" i="50"/>
  <c r="B6" i="51"/>
  <c r="D5" i="50"/>
  <c r="D6" i="51"/>
  <c r="Y7" i="35"/>
  <c r="M7"/>
  <c r="X7"/>
  <c r="A43" i="104" l="1"/>
  <c r="A42" i="363"/>
  <c r="E42" s="1"/>
  <c r="I42" s="1"/>
  <c r="N42" s="1"/>
  <c r="A42" i="100"/>
  <c r="A103"/>
  <c r="R11" i="305"/>
  <c r="R11" i="309"/>
  <c r="B54" i="40"/>
  <c r="S12" i="305"/>
  <c r="S12" i="309"/>
  <c r="D12"/>
  <c r="E12"/>
  <c r="C12"/>
  <c r="B12"/>
  <c r="A41" i="97"/>
  <c r="A39" i="293"/>
  <c r="F39" s="1"/>
  <c r="K39" s="1"/>
  <c r="H13" i="309"/>
  <c r="I13"/>
  <c r="G13"/>
  <c r="F13"/>
  <c r="L12"/>
  <c r="M12"/>
  <c r="K12"/>
  <c r="J12"/>
  <c r="T11"/>
  <c r="T11" i="305"/>
  <c r="C77" i="309"/>
  <c r="D76"/>
  <c r="B76"/>
  <c r="C12" i="305"/>
  <c r="C12" i="307"/>
  <c r="E12" i="306"/>
  <c r="D12" i="305"/>
  <c r="D12" i="307"/>
  <c r="E12" i="305"/>
  <c r="E12" i="307"/>
  <c r="C12" i="306"/>
  <c r="B12" i="307"/>
  <c r="B12" i="305"/>
  <c r="B12" i="306"/>
  <c r="D12"/>
  <c r="C77" i="305"/>
  <c r="D76"/>
  <c r="B76"/>
  <c r="G13"/>
  <c r="G13" i="307"/>
  <c r="I13" i="306"/>
  <c r="H13" i="305"/>
  <c r="H13" i="307"/>
  <c r="I13" i="305"/>
  <c r="I13" i="307"/>
  <c r="G13" i="306"/>
  <c r="F13" i="307"/>
  <c r="F13" i="305"/>
  <c r="F13" i="306"/>
  <c r="H13"/>
  <c r="K12" i="305"/>
  <c r="K12" i="307"/>
  <c r="M12" i="306"/>
  <c r="L12" i="305"/>
  <c r="L12" i="307"/>
  <c r="M12" i="305"/>
  <c r="M12" i="307"/>
  <c r="K12" i="306"/>
  <c r="J12" i="307"/>
  <c r="J12" i="305"/>
  <c r="J12" i="306"/>
  <c r="L12"/>
  <c r="D5" i="57"/>
  <c r="B5"/>
  <c r="D4" i="50"/>
  <c r="D5" i="51"/>
  <c r="B4" i="50"/>
  <c r="B5" i="51"/>
  <c r="B3" i="41"/>
  <c r="B3" i="43"/>
  <c r="B3" i="42"/>
  <c r="B40" i="41"/>
  <c r="B42"/>
  <c r="B44"/>
  <c r="B46"/>
  <c r="B48"/>
  <c r="B50"/>
  <c r="B51"/>
  <c r="B38"/>
  <c r="B39"/>
  <c r="B41"/>
  <c r="B43"/>
  <c r="B45"/>
  <c r="B47"/>
  <c r="B49"/>
  <c r="B3" i="58"/>
  <c r="B54" s="1"/>
  <c r="B3" i="59"/>
  <c r="B54" s="1"/>
  <c r="B37" i="41"/>
  <c r="B36"/>
  <c r="B35"/>
  <c r="B34"/>
  <c r="B33"/>
  <c r="B32"/>
  <c r="B31"/>
  <c r="B55" i="40"/>
  <c r="B30" i="41"/>
  <c r="B29"/>
  <c r="B28"/>
  <c r="B27"/>
  <c r="B26"/>
  <c r="B25"/>
  <c r="B24"/>
  <c r="B23"/>
  <c r="B22"/>
  <c r="B21"/>
  <c r="B20"/>
  <c r="B19"/>
  <c r="B18"/>
  <c r="B17"/>
  <c r="B16"/>
  <c r="B15"/>
  <c r="B14"/>
  <c r="B13"/>
  <c r="B12"/>
  <c r="B11"/>
  <c r="B10"/>
  <c r="B9"/>
  <c r="B8"/>
  <c r="B7"/>
  <c r="B6"/>
  <c r="B5"/>
  <c r="D3"/>
  <c r="D3" i="43"/>
  <c r="D3" i="42"/>
  <c r="D39" i="41"/>
  <c r="D41"/>
  <c r="D43"/>
  <c r="D45"/>
  <c r="D47"/>
  <c r="D49"/>
  <c r="D3" i="58"/>
  <c r="D54" s="1"/>
  <c r="D3" i="59"/>
  <c r="D54" s="1"/>
  <c r="D54" i="40"/>
  <c r="D40" i="41"/>
  <c r="D42"/>
  <c r="D44"/>
  <c r="D46"/>
  <c r="D48"/>
  <c r="D50"/>
  <c r="D51"/>
  <c r="D38"/>
  <c r="D37"/>
  <c r="D36"/>
  <c r="D35"/>
  <c r="D34"/>
  <c r="D33"/>
  <c r="D32"/>
  <c r="D31"/>
  <c r="D55" i="40"/>
  <c r="D30" i="41"/>
  <c r="D29"/>
  <c r="D28"/>
  <c r="D27"/>
  <c r="D26"/>
  <c r="D25"/>
  <c r="D24"/>
  <c r="D23"/>
  <c r="D22"/>
  <c r="D21"/>
  <c r="D20"/>
  <c r="D19"/>
  <c r="D18"/>
  <c r="D17"/>
  <c r="D16"/>
  <c r="D15"/>
  <c r="D14"/>
  <c r="D13"/>
  <c r="D12"/>
  <c r="D11"/>
  <c r="D10"/>
  <c r="D9"/>
  <c r="D8"/>
  <c r="D7"/>
  <c r="D6"/>
  <c r="D5"/>
  <c r="Y6" i="35"/>
  <c r="M6"/>
  <c r="M57" s="1"/>
  <c r="X6"/>
  <c r="D57"/>
  <c r="S6"/>
  <c r="S57" s="1"/>
  <c r="Q6"/>
  <c r="Q57" s="1"/>
  <c r="O6"/>
  <c r="O57" s="1"/>
  <c r="T6"/>
  <c r="T57" s="1"/>
  <c r="R6"/>
  <c r="R57" s="1"/>
  <c r="P6"/>
  <c r="P57" s="1"/>
  <c r="N6"/>
  <c r="N57" s="1"/>
  <c r="C57"/>
  <c r="B4" i="41"/>
  <c r="D4"/>
  <c r="C4" i="42"/>
  <c r="C3" i="40"/>
  <c r="C4" i="43"/>
  <c r="C4" i="59"/>
  <c r="C4" i="58"/>
  <c r="A44" i="104" l="1"/>
  <c r="A43" i="363"/>
  <c r="E43" s="1"/>
  <c r="I43" s="1"/>
  <c r="N43" s="1"/>
  <c r="A43" i="100"/>
  <c r="A104"/>
  <c r="D75" i="305"/>
  <c r="C76"/>
  <c r="B75"/>
  <c r="L11" i="309"/>
  <c r="M11"/>
  <c r="P12" s="1"/>
  <c r="K11"/>
  <c r="J11"/>
  <c r="A42" i="97"/>
  <c r="A40" i="293"/>
  <c r="F40" s="1"/>
  <c r="K40" s="1"/>
  <c r="G12" i="307"/>
  <c r="I12" i="306"/>
  <c r="H12" i="305"/>
  <c r="I12"/>
  <c r="G12"/>
  <c r="I12" i="307"/>
  <c r="G12" i="306"/>
  <c r="F12" i="307"/>
  <c r="F12" i="305"/>
  <c r="H12" i="307"/>
  <c r="F12" i="306"/>
  <c r="H12"/>
  <c r="C11" i="307"/>
  <c r="C11" i="306"/>
  <c r="D11" i="305"/>
  <c r="E11"/>
  <c r="N11" s="1"/>
  <c r="C11"/>
  <c r="E11" i="307"/>
  <c r="E11" i="306"/>
  <c r="B11" i="307"/>
  <c r="B11" i="305"/>
  <c r="D11" i="307"/>
  <c r="B11" i="306"/>
  <c r="D11"/>
  <c r="S11" i="309"/>
  <c r="S11" i="305"/>
  <c r="K11" i="306"/>
  <c r="K11" i="307"/>
  <c r="M11" i="306"/>
  <c r="L11" i="305"/>
  <c r="M11"/>
  <c r="P11" s="1"/>
  <c r="K11"/>
  <c r="M11" i="307"/>
  <c r="J11"/>
  <c r="J11" i="305"/>
  <c r="L11" i="307"/>
  <c r="J11" i="306"/>
  <c r="L11"/>
  <c r="D75" i="309"/>
  <c r="C76"/>
  <c r="B75"/>
  <c r="H12"/>
  <c r="I12"/>
  <c r="G12"/>
  <c r="F12"/>
  <c r="D11"/>
  <c r="E11"/>
  <c r="C11"/>
  <c r="B11"/>
  <c r="C4" i="41"/>
  <c r="B4" i="57"/>
  <c r="D4"/>
  <c r="B4" i="51"/>
  <c r="B55" i="50"/>
  <c r="D4" i="51"/>
  <c r="D55" i="50"/>
  <c r="C3" i="43"/>
  <c r="C3" i="42"/>
  <c r="C3" i="41"/>
  <c r="C40"/>
  <c r="C44"/>
  <c r="C48"/>
  <c r="C51"/>
  <c r="C39"/>
  <c r="C41"/>
  <c r="C43"/>
  <c r="C45"/>
  <c r="C47"/>
  <c r="C49"/>
  <c r="C54" i="40"/>
  <c r="C42" i="41"/>
  <c r="C46"/>
  <c r="C50"/>
  <c r="C3" i="58"/>
  <c r="C3" i="59"/>
  <c r="C54" s="1"/>
  <c r="C38" i="41"/>
  <c r="C37"/>
  <c r="C36"/>
  <c r="C35"/>
  <c r="C34"/>
  <c r="C33"/>
  <c r="C32"/>
  <c r="C31"/>
  <c r="C55" i="40"/>
  <c r="C30" i="41"/>
  <c r="C29"/>
  <c r="C28"/>
  <c r="C27"/>
  <c r="C26"/>
  <c r="C25"/>
  <c r="C24"/>
  <c r="C23"/>
  <c r="C22"/>
  <c r="C21"/>
  <c r="C20"/>
  <c r="C19"/>
  <c r="C18"/>
  <c r="C17"/>
  <c r="C16"/>
  <c r="C15"/>
  <c r="C14"/>
  <c r="C13"/>
  <c r="C12"/>
  <c r="C11"/>
  <c r="C10"/>
  <c r="C9"/>
  <c r="C8"/>
  <c r="C7"/>
  <c r="C6"/>
  <c r="C5"/>
  <c r="B55" i="58"/>
  <c r="C54"/>
  <c r="D54" i="43"/>
  <c r="D55"/>
  <c r="D56"/>
  <c r="B54"/>
  <c r="B55"/>
  <c r="B56"/>
  <c r="A45" i="104" l="1"/>
  <c r="A44" i="363"/>
  <c r="E44" s="1"/>
  <c r="I44" s="1"/>
  <c r="N44" s="1"/>
  <c r="A44" i="100"/>
  <c r="A105"/>
  <c r="B63" i="309"/>
  <c r="B64"/>
  <c r="B74"/>
  <c r="G75" s="1"/>
  <c r="N11"/>
  <c r="E63"/>
  <c r="N56"/>
  <c r="N55"/>
  <c r="N54"/>
  <c r="N53"/>
  <c r="N52"/>
  <c r="N51"/>
  <c r="N59"/>
  <c r="N58"/>
  <c r="N57"/>
  <c r="N50"/>
  <c r="N49"/>
  <c r="N48"/>
  <c r="N47"/>
  <c r="N45"/>
  <c r="N46"/>
  <c r="N44"/>
  <c r="N43"/>
  <c r="N42"/>
  <c r="N41"/>
  <c r="N40"/>
  <c r="N39"/>
  <c r="N38"/>
  <c r="N37"/>
  <c r="N36"/>
  <c r="N35"/>
  <c r="N34"/>
  <c r="N33"/>
  <c r="N32"/>
  <c r="E64"/>
  <c r="N31"/>
  <c r="N30"/>
  <c r="N29"/>
  <c r="N28"/>
  <c r="N27"/>
  <c r="N26"/>
  <c r="N25"/>
  <c r="N24"/>
  <c r="N23"/>
  <c r="N22"/>
  <c r="N21"/>
  <c r="N20"/>
  <c r="N19"/>
  <c r="N18"/>
  <c r="N17"/>
  <c r="N16"/>
  <c r="N15"/>
  <c r="N14"/>
  <c r="N13"/>
  <c r="C75"/>
  <c r="L62" i="306"/>
  <c r="L63"/>
  <c r="L62" i="307"/>
  <c r="L63"/>
  <c r="J62"/>
  <c r="J63"/>
  <c r="K63" i="305"/>
  <c r="K64"/>
  <c r="L63"/>
  <c r="L64"/>
  <c r="K62" i="307"/>
  <c r="K63"/>
  <c r="H11" i="309"/>
  <c r="I11"/>
  <c r="G11"/>
  <c r="F11"/>
  <c r="B62" i="306"/>
  <c r="B63"/>
  <c r="B63" i="305"/>
  <c r="B64"/>
  <c r="E62" i="306"/>
  <c r="E63"/>
  <c r="C63" i="305"/>
  <c r="C64"/>
  <c r="D63"/>
  <c r="D64"/>
  <c r="C62" i="307"/>
  <c r="C63"/>
  <c r="A43" i="97"/>
  <c r="A41" i="293"/>
  <c r="F41" s="1"/>
  <c r="K41" s="1"/>
  <c r="K63" i="309"/>
  <c r="K64"/>
  <c r="L63"/>
  <c r="L64"/>
  <c r="N12"/>
  <c r="C63"/>
  <c r="C64"/>
  <c r="D63"/>
  <c r="D64"/>
  <c r="J62" i="306"/>
  <c r="J63"/>
  <c r="J63" i="305"/>
  <c r="J64"/>
  <c r="M62" i="307"/>
  <c r="M63"/>
  <c r="D74" i="305"/>
  <c r="I75" s="1"/>
  <c r="M63"/>
  <c r="P58"/>
  <c r="P56"/>
  <c r="P55"/>
  <c r="P54"/>
  <c r="P53"/>
  <c r="P52"/>
  <c r="P51"/>
  <c r="P59"/>
  <c r="P57"/>
  <c r="P49"/>
  <c r="P48"/>
  <c r="P47"/>
  <c r="P50"/>
  <c r="P46"/>
  <c r="P45"/>
  <c r="P44"/>
  <c r="P43"/>
  <c r="P42"/>
  <c r="P41"/>
  <c r="P40"/>
  <c r="P39"/>
  <c r="P38"/>
  <c r="P37"/>
  <c r="P36"/>
  <c r="P35"/>
  <c r="P34"/>
  <c r="P33"/>
  <c r="P32"/>
  <c r="M64"/>
  <c r="P31"/>
  <c r="P30"/>
  <c r="P29"/>
  <c r="P28"/>
  <c r="P27"/>
  <c r="P26"/>
  <c r="P25"/>
  <c r="P24"/>
  <c r="P23"/>
  <c r="P22"/>
  <c r="P21"/>
  <c r="P20"/>
  <c r="P19"/>
  <c r="P18"/>
  <c r="P17"/>
  <c r="P16"/>
  <c r="P15"/>
  <c r="P14"/>
  <c r="P13"/>
  <c r="M62" i="306"/>
  <c r="M63"/>
  <c r="K62"/>
  <c r="K63"/>
  <c r="G11" i="305"/>
  <c r="G11" i="307"/>
  <c r="G11" i="306"/>
  <c r="H11" i="305"/>
  <c r="H11" i="307"/>
  <c r="I11" i="305"/>
  <c r="O12" s="1"/>
  <c r="I11" i="307"/>
  <c r="I11" i="306"/>
  <c r="F11" i="307"/>
  <c r="F11" i="305"/>
  <c r="F11" i="306"/>
  <c r="H11"/>
  <c r="D62"/>
  <c r="D63"/>
  <c r="D62" i="307"/>
  <c r="D63"/>
  <c r="B62"/>
  <c r="B63"/>
  <c r="E62"/>
  <c r="E63"/>
  <c r="B74" i="305"/>
  <c r="E63"/>
  <c r="N58"/>
  <c r="N57"/>
  <c r="N56"/>
  <c r="N55"/>
  <c r="N54"/>
  <c r="N53"/>
  <c r="N52"/>
  <c r="N51"/>
  <c r="N50"/>
  <c r="N59"/>
  <c r="N49"/>
  <c r="N48"/>
  <c r="N47"/>
  <c r="N46"/>
  <c r="N45"/>
  <c r="N44"/>
  <c r="N43"/>
  <c r="N42"/>
  <c r="N41"/>
  <c r="N40"/>
  <c r="N39"/>
  <c r="N38"/>
  <c r="N37"/>
  <c r="N36"/>
  <c r="N35"/>
  <c r="N34"/>
  <c r="N33"/>
  <c r="N32"/>
  <c r="E64"/>
  <c r="N31"/>
  <c r="N30"/>
  <c r="N29"/>
  <c r="N28"/>
  <c r="N27"/>
  <c r="N26"/>
  <c r="N25"/>
  <c r="N24"/>
  <c r="N23"/>
  <c r="N22"/>
  <c r="N21"/>
  <c r="N20"/>
  <c r="N19"/>
  <c r="N18"/>
  <c r="N17"/>
  <c r="N16"/>
  <c r="N15"/>
  <c r="N14"/>
  <c r="N13"/>
  <c r="C62" i="306"/>
  <c r="C63"/>
  <c r="C75" i="305"/>
  <c r="J63" i="309"/>
  <c r="J64"/>
  <c r="D74"/>
  <c r="I75" s="1"/>
  <c r="P11"/>
  <c r="P56"/>
  <c r="P55"/>
  <c r="P54"/>
  <c r="P53"/>
  <c r="P52"/>
  <c r="P51"/>
  <c r="P50"/>
  <c r="P59"/>
  <c r="M63"/>
  <c r="P58"/>
  <c r="P57"/>
  <c r="P49"/>
  <c r="P48"/>
  <c r="P47"/>
  <c r="P45"/>
  <c r="P46"/>
  <c r="P44"/>
  <c r="P43"/>
  <c r="P42"/>
  <c r="P41"/>
  <c r="P40"/>
  <c r="P39"/>
  <c r="P38"/>
  <c r="P37"/>
  <c r="P36"/>
  <c r="P35"/>
  <c r="P34"/>
  <c r="P33"/>
  <c r="P32"/>
  <c r="P31"/>
  <c r="M64"/>
  <c r="P30"/>
  <c r="P29"/>
  <c r="P28"/>
  <c r="P27"/>
  <c r="P26"/>
  <c r="P25"/>
  <c r="P24"/>
  <c r="P23"/>
  <c r="P22"/>
  <c r="P21"/>
  <c r="P20"/>
  <c r="P19"/>
  <c r="P18"/>
  <c r="P17"/>
  <c r="P16"/>
  <c r="P15"/>
  <c r="P14"/>
  <c r="P13"/>
  <c r="N12" i="305"/>
  <c r="P12"/>
  <c r="D3" i="57"/>
  <c r="B3"/>
  <c r="C54" i="43"/>
  <c r="C55"/>
  <c r="C56"/>
  <c r="E38" i="56"/>
  <c r="B38"/>
  <c r="N36"/>
  <c r="G36"/>
  <c r="C37"/>
  <c r="D36"/>
  <c r="K36"/>
  <c r="D38"/>
  <c r="B36"/>
  <c r="I36"/>
  <c r="B37"/>
  <c r="B39"/>
  <c r="C36"/>
  <c r="J36"/>
  <c r="C38"/>
  <c r="C39"/>
  <c r="D35"/>
  <c r="H36"/>
  <c r="D37"/>
  <c r="B35"/>
  <c r="E36"/>
  <c r="D39"/>
  <c r="C35"/>
  <c r="A46" i="104" l="1"/>
  <c r="A45" i="363"/>
  <c r="E45" s="1"/>
  <c r="I45" s="1"/>
  <c r="N45" s="1"/>
  <c r="A45" i="100"/>
  <c r="A106"/>
  <c r="G74" i="305"/>
  <c r="G123"/>
  <c r="G113"/>
  <c r="G115"/>
  <c r="G117"/>
  <c r="G119"/>
  <c r="G120"/>
  <c r="G111"/>
  <c r="G122"/>
  <c r="G114"/>
  <c r="G116"/>
  <c r="G118"/>
  <c r="G121"/>
  <c r="G110"/>
  <c r="G112"/>
  <c r="G109"/>
  <c r="G108"/>
  <c r="G107"/>
  <c r="G106"/>
  <c r="G105"/>
  <c r="G104"/>
  <c r="G103"/>
  <c r="G102"/>
  <c r="G101"/>
  <c r="G100"/>
  <c r="G99"/>
  <c r="G98"/>
  <c r="G97"/>
  <c r="G96"/>
  <c r="G95"/>
  <c r="G94"/>
  <c r="G93"/>
  <c r="G92"/>
  <c r="G91"/>
  <c r="G90"/>
  <c r="G89"/>
  <c r="G88"/>
  <c r="G87"/>
  <c r="G86"/>
  <c r="G85"/>
  <c r="G84"/>
  <c r="G83"/>
  <c r="G82"/>
  <c r="G81"/>
  <c r="G80"/>
  <c r="G79"/>
  <c r="G78"/>
  <c r="G77"/>
  <c r="G76"/>
  <c r="F62" i="306"/>
  <c r="F63"/>
  <c r="F62" i="307"/>
  <c r="F63"/>
  <c r="I62"/>
  <c r="I63"/>
  <c r="H62"/>
  <c r="H63"/>
  <c r="G63" i="306"/>
  <c r="G62"/>
  <c r="G63" i="305"/>
  <c r="G64"/>
  <c r="F63" i="309"/>
  <c r="F64"/>
  <c r="C74"/>
  <c r="O11"/>
  <c r="O59"/>
  <c r="O56"/>
  <c r="O54"/>
  <c r="O52"/>
  <c r="O50"/>
  <c r="O49"/>
  <c r="O47"/>
  <c r="I63"/>
  <c r="O58"/>
  <c r="O57"/>
  <c r="O55"/>
  <c r="O53"/>
  <c r="O51"/>
  <c r="O48"/>
  <c r="O46"/>
  <c r="O45"/>
  <c r="O44"/>
  <c r="O43"/>
  <c r="O42"/>
  <c r="O41"/>
  <c r="O40"/>
  <c r="O39"/>
  <c r="O38"/>
  <c r="O37"/>
  <c r="O36"/>
  <c r="O35"/>
  <c r="O34"/>
  <c r="O33"/>
  <c r="O32"/>
  <c r="I64"/>
  <c r="O31"/>
  <c r="O30"/>
  <c r="O29"/>
  <c r="O28"/>
  <c r="O27"/>
  <c r="O26"/>
  <c r="O25"/>
  <c r="O24"/>
  <c r="O23"/>
  <c r="O22"/>
  <c r="O21"/>
  <c r="O20"/>
  <c r="O19"/>
  <c r="O18"/>
  <c r="O17"/>
  <c r="O16"/>
  <c r="O15"/>
  <c r="O14"/>
  <c r="O13"/>
  <c r="G74"/>
  <c r="G123"/>
  <c r="G114"/>
  <c r="G115"/>
  <c r="G118"/>
  <c r="G119"/>
  <c r="G110"/>
  <c r="G111"/>
  <c r="G120"/>
  <c r="G122"/>
  <c r="G116"/>
  <c r="G117"/>
  <c r="G112"/>
  <c r="G113"/>
  <c r="G121"/>
  <c r="G109"/>
  <c r="G108"/>
  <c r="G107"/>
  <c r="G106"/>
  <c r="G105"/>
  <c r="G104"/>
  <c r="G103"/>
  <c r="G102"/>
  <c r="G101"/>
  <c r="G100"/>
  <c r="G99"/>
  <c r="G98"/>
  <c r="G97"/>
  <c r="G96"/>
  <c r="G95"/>
  <c r="G94"/>
  <c r="G93"/>
  <c r="G92"/>
  <c r="G91"/>
  <c r="G90"/>
  <c r="G89"/>
  <c r="G88"/>
  <c r="G87"/>
  <c r="G86"/>
  <c r="G85"/>
  <c r="G84"/>
  <c r="G83"/>
  <c r="G82"/>
  <c r="G81"/>
  <c r="G80"/>
  <c r="G79"/>
  <c r="G78"/>
  <c r="G77"/>
  <c r="G76"/>
  <c r="G75" i="305"/>
  <c r="O12" i="309"/>
  <c r="I74"/>
  <c r="I123"/>
  <c r="I115"/>
  <c r="I116"/>
  <c r="I119"/>
  <c r="I111"/>
  <c r="I112"/>
  <c r="I120"/>
  <c r="I113"/>
  <c r="I114"/>
  <c r="I117"/>
  <c r="I118"/>
  <c r="I110"/>
  <c r="I121"/>
  <c r="I122"/>
  <c r="I108"/>
  <c r="I109"/>
  <c r="I107"/>
  <c r="I106"/>
  <c r="I105"/>
  <c r="I104"/>
  <c r="I103"/>
  <c r="I102"/>
  <c r="I101"/>
  <c r="I100"/>
  <c r="I99"/>
  <c r="I98"/>
  <c r="I97"/>
  <c r="I96"/>
  <c r="I95"/>
  <c r="I94"/>
  <c r="I93"/>
  <c r="I92"/>
  <c r="I91"/>
  <c r="I90"/>
  <c r="I89"/>
  <c r="I88"/>
  <c r="I87"/>
  <c r="I86"/>
  <c r="I85"/>
  <c r="I84"/>
  <c r="I83"/>
  <c r="I82"/>
  <c r="I81"/>
  <c r="I80"/>
  <c r="I79"/>
  <c r="I78"/>
  <c r="I77"/>
  <c r="I76"/>
  <c r="H62" i="306"/>
  <c r="H63"/>
  <c r="F63" i="305"/>
  <c r="F64"/>
  <c r="I62" i="306"/>
  <c r="I63"/>
  <c r="C74" i="305"/>
  <c r="O11"/>
  <c r="O59"/>
  <c r="O58"/>
  <c r="O57"/>
  <c r="O56"/>
  <c r="O55"/>
  <c r="O54"/>
  <c r="O53"/>
  <c r="O52"/>
  <c r="O51"/>
  <c r="I63"/>
  <c r="O50"/>
  <c r="O49"/>
  <c r="O48"/>
  <c r="O47"/>
  <c r="O46"/>
  <c r="O45"/>
  <c r="O44"/>
  <c r="O43"/>
  <c r="O42"/>
  <c r="O41"/>
  <c r="O40"/>
  <c r="O39"/>
  <c r="O38"/>
  <c r="O37"/>
  <c r="O36"/>
  <c r="O35"/>
  <c r="O34"/>
  <c r="O33"/>
  <c r="O32"/>
  <c r="O31"/>
  <c r="I64"/>
  <c r="O30"/>
  <c r="O29"/>
  <c r="O28"/>
  <c r="O27"/>
  <c r="O26"/>
  <c r="O25"/>
  <c r="O24"/>
  <c r="O23"/>
  <c r="O22"/>
  <c r="O21"/>
  <c r="O20"/>
  <c r="O19"/>
  <c r="O18"/>
  <c r="O17"/>
  <c r="O16"/>
  <c r="O15"/>
  <c r="O14"/>
  <c r="O13"/>
  <c r="H63"/>
  <c r="H64"/>
  <c r="G62" i="307"/>
  <c r="G63"/>
  <c r="I74" i="305"/>
  <c r="I123"/>
  <c r="I115"/>
  <c r="I117"/>
  <c r="I119"/>
  <c r="I111"/>
  <c r="I114"/>
  <c r="I116"/>
  <c r="I118"/>
  <c r="I121"/>
  <c r="I113"/>
  <c r="I110"/>
  <c r="I112"/>
  <c r="I120"/>
  <c r="I122"/>
  <c r="I109"/>
  <c r="I108"/>
  <c r="I107"/>
  <c r="I106"/>
  <c r="I105"/>
  <c r="I104"/>
  <c r="I103"/>
  <c r="I102"/>
  <c r="I101"/>
  <c r="I100"/>
  <c r="I99"/>
  <c r="I98"/>
  <c r="I97"/>
  <c r="I96"/>
  <c r="I95"/>
  <c r="I94"/>
  <c r="I93"/>
  <c r="I92"/>
  <c r="I91"/>
  <c r="I90"/>
  <c r="I89"/>
  <c r="I88"/>
  <c r="I87"/>
  <c r="I86"/>
  <c r="I85"/>
  <c r="I84"/>
  <c r="I83"/>
  <c r="I82"/>
  <c r="I81"/>
  <c r="I80"/>
  <c r="I79"/>
  <c r="I78"/>
  <c r="I77"/>
  <c r="I76"/>
  <c r="A44" i="97"/>
  <c r="A42" i="293"/>
  <c r="F42" s="1"/>
  <c r="K42" s="1"/>
  <c r="G63" i="309"/>
  <c r="G64"/>
  <c r="H63"/>
  <c r="H64"/>
  <c r="H75" i="305"/>
  <c r="H75" i="309"/>
  <c r="I38" i="56"/>
  <c r="K38"/>
  <c r="N38"/>
  <c r="H38"/>
  <c r="G38"/>
  <c r="A47" i="104" l="1"/>
  <c r="A46" i="363"/>
  <c r="E46" s="1"/>
  <c r="I46" s="1"/>
  <c r="N46" s="1"/>
  <c r="A46" i="100"/>
  <c r="A107"/>
  <c r="A45" i="97"/>
  <c r="A43" i="293"/>
  <c r="F43" s="1"/>
  <c r="K43" s="1"/>
  <c r="H120" i="305"/>
  <c r="H74"/>
  <c r="H123"/>
  <c r="H114"/>
  <c r="H116"/>
  <c r="H118"/>
  <c r="H121"/>
  <c r="H122"/>
  <c r="H110"/>
  <c r="H112"/>
  <c r="H113"/>
  <c r="H115"/>
  <c r="H117"/>
  <c r="H119"/>
  <c r="H111"/>
  <c r="H109"/>
  <c r="H108"/>
  <c r="H107"/>
  <c r="H106"/>
  <c r="H105"/>
  <c r="H104"/>
  <c r="H103"/>
  <c r="H102"/>
  <c r="H101"/>
  <c r="H100"/>
  <c r="H99"/>
  <c r="H98"/>
  <c r="H97"/>
  <c r="H96"/>
  <c r="H95"/>
  <c r="H94"/>
  <c r="H93"/>
  <c r="H92"/>
  <c r="H91"/>
  <c r="H90"/>
  <c r="H89"/>
  <c r="H88"/>
  <c r="H87"/>
  <c r="H86"/>
  <c r="H85"/>
  <c r="H84"/>
  <c r="H83"/>
  <c r="H82"/>
  <c r="H81"/>
  <c r="H80"/>
  <c r="H79"/>
  <c r="H78"/>
  <c r="H77"/>
  <c r="H76"/>
  <c r="H74" i="309"/>
  <c r="H123"/>
  <c r="H112"/>
  <c r="H117"/>
  <c r="H113"/>
  <c r="H116"/>
  <c r="H121"/>
  <c r="H110"/>
  <c r="H115"/>
  <c r="H119"/>
  <c r="H122"/>
  <c r="H111"/>
  <c r="H114"/>
  <c r="H118"/>
  <c r="H120"/>
  <c r="H109"/>
  <c r="H108"/>
  <c r="H107"/>
  <c r="H106"/>
  <c r="H105"/>
  <c r="H104"/>
  <c r="H103"/>
  <c r="H102"/>
  <c r="H101"/>
  <c r="H100"/>
  <c r="H99"/>
  <c r="H98"/>
  <c r="H97"/>
  <c r="H96"/>
  <c r="H95"/>
  <c r="H94"/>
  <c r="H93"/>
  <c r="H92"/>
  <c r="H91"/>
  <c r="H90"/>
  <c r="H89"/>
  <c r="H88"/>
  <c r="H87"/>
  <c r="H86"/>
  <c r="H85"/>
  <c r="H84"/>
  <c r="H83"/>
  <c r="H82"/>
  <c r="H81"/>
  <c r="H80"/>
  <c r="H79"/>
  <c r="H78"/>
  <c r="H77"/>
  <c r="H76"/>
  <c r="J46" i="56"/>
  <c r="J38" s="1"/>
  <c r="C45"/>
  <c r="E46"/>
  <c r="I46"/>
  <c r="H45"/>
  <c r="D46"/>
  <c r="E45"/>
  <c r="C46"/>
  <c r="G46"/>
  <c r="J45"/>
  <c r="D45"/>
  <c r="H46"/>
  <c r="I45"/>
  <c r="F45"/>
  <c r="F46"/>
  <c r="G45"/>
  <c r="A48" i="104" l="1"/>
  <c r="A47" i="363"/>
  <c r="E47" s="1"/>
  <c r="I47" s="1"/>
  <c r="N47" s="1"/>
  <c r="A47" i="100"/>
  <c r="A108"/>
  <c r="A46" i="97"/>
  <c r="A44" i="293"/>
  <c r="F44" s="1"/>
  <c r="K44" s="1"/>
  <c r="A49" i="104" l="1"/>
  <c r="A48" i="363"/>
  <c r="E48" s="1"/>
  <c r="I48" s="1"/>
  <c r="N48" s="1"/>
  <c r="A48" i="100"/>
  <c r="A109"/>
  <c r="A47" i="97"/>
  <c r="A45" i="293"/>
  <c r="F45" s="1"/>
  <c r="K45" s="1"/>
  <c r="A50" i="104" l="1"/>
  <c r="A49" i="363"/>
  <c r="E49" s="1"/>
  <c r="I49" s="1"/>
  <c r="N49" s="1"/>
  <c r="A49" i="100"/>
  <c r="A110"/>
  <c r="A48" i="97"/>
  <c r="A46" i="293"/>
  <c r="F46" s="1"/>
  <c r="K46" s="1"/>
  <c r="A51" i="104" l="1"/>
  <c r="A50" i="363"/>
  <c r="E50" s="1"/>
  <c r="I50" s="1"/>
  <c r="N50" s="1"/>
  <c r="A50" i="100"/>
  <c r="A111"/>
  <c r="A49" i="97"/>
  <c r="A47" i="293"/>
  <c r="F47" s="1"/>
  <c r="K47" s="1"/>
  <c r="E121" i="104" l="1"/>
  <c r="G121"/>
  <c r="A51" i="363"/>
  <c r="E51" s="1"/>
  <c r="I51" s="1"/>
  <c r="N51" s="1"/>
  <c r="P55" i="104"/>
  <c r="Q55"/>
  <c r="M56"/>
  <c r="I55"/>
  <c r="F11" i="107"/>
  <c r="T61" i="104"/>
  <c r="N54"/>
  <c r="H11" i="107"/>
  <c r="I58" i="104"/>
  <c r="E54"/>
  <c r="X67" s="1"/>
  <c r="J62"/>
  <c r="O61"/>
  <c r="H57"/>
  <c r="J55"/>
  <c r="Q56"/>
  <c r="M58"/>
  <c r="J60"/>
  <c r="P58"/>
  <c r="U61"/>
  <c r="D57"/>
  <c r="C59"/>
  <c r="F54"/>
  <c r="J56"/>
  <c r="Q58"/>
  <c r="U55"/>
  <c r="E57"/>
  <c r="X70" s="1"/>
  <c r="F15" i="107"/>
  <c r="E124" i="104"/>
  <c r="N56"/>
  <c r="H15" i="107"/>
  <c r="T59" i="104"/>
  <c r="H59"/>
  <c r="Q59"/>
  <c r="T55"/>
  <c r="L62"/>
  <c r="P56"/>
  <c r="U56"/>
  <c r="D60"/>
  <c r="P60"/>
  <c r="E126"/>
  <c r="H58"/>
  <c r="G15" i="107"/>
  <c r="E61" i="104"/>
  <c r="X74" s="1"/>
  <c r="K54"/>
  <c r="G16" i="107"/>
  <c r="C62" i="104"/>
  <c r="I57"/>
  <c r="H16" i="107"/>
  <c r="E60" i="104"/>
  <c r="X73" s="1"/>
  <c r="C57"/>
  <c r="E8" i="107"/>
  <c r="I61" i="104"/>
  <c r="F57"/>
  <c r="O56"/>
  <c r="Q62"/>
  <c r="L55"/>
  <c r="J61"/>
  <c r="I62"/>
  <c r="F58"/>
  <c r="D58"/>
  <c r="Q57"/>
  <c r="I56"/>
  <c r="L59"/>
  <c r="Q60"/>
  <c r="U62"/>
  <c r="E11" i="107"/>
  <c r="E120" i="104"/>
  <c r="C61"/>
  <c r="N62"/>
  <c r="G125"/>
  <c r="T57"/>
  <c r="J54"/>
  <c r="G120"/>
  <c r="E125"/>
  <c r="H55"/>
  <c r="G8" i="107"/>
  <c r="M61" i="104"/>
  <c r="N61"/>
  <c r="O54"/>
  <c r="K59"/>
  <c r="F55"/>
  <c r="D61"/>
  <c r="E59"/>
  <c r="X72" s="1"/>
  <c r="L56"/>
  <c r="G123"/>
  <c r="K60"/>
  <c r="F59"/>
  <c r="H8" i="107"/>
  <c r="G61" i="104"/>
  <c r="H60"/>
  <c r="B59"/>
  <c r="K61"/>
  <c r="F56"/>
  <c r="M57"/>
  <c r="E62"/>
  <c r="X75" s="1"/>
  <c r="N58"/>
  <c r="B55"/>
  <c r="I60"/>
  <c r="O55"/>
  <c r="B9" i="107"/>
  <c r="B14" s="1"/>
  <c r="F16"/>
  <c r="U60" i="104"/>
  <c r="K57"/>
  <c r="G124"/>
  <c r="T56"/>
  <c r="G55"/>
  <c r="B15" i="107"/>
  <c r="T58" i="104"/>
  <c r="F62"/>
  <c r="P57"/>
  <c r="U59"/>
  <c r="H62"/>
  <c r="G11" i="107"/>
  <c r="O58" i="104"/>
  <c r="F60"/>
  <c r="J58"/>
  <c r="G62"/>
  <c r="H61"/>
  <c r="C54"/>
  <c r="G57"/>
  <c r="B62"/>
  <c r="G9" i="107"/>
  <c r="G14" s="1"/>
  <c r="M59" i="104"/>
  <c r="C58"/>
  <c r="E9" i="107"/>
  <c r="E14" s="1"/>
  <c r="K55" i="104"/>
  <c r="L54"/>
  <c r="L61"/>
  <c r="O62"/>
  <c r="K58"/>
  <c r="D59"/>
  <c r="E56"/>
  <c r="X69" s="1"/>
  <c r="H56"/>
  <c r="L60"/>
  <c r="K62"/>
  <c r="N57"/>
  <c r="D55"/>
  <c r="C55"/>
  <c r="F61"/>
  <c r="J59"/>
  <c r="Q54"/>
  <c r="T54"/>
  <c r="C56"/>
  <c r="E16" i="107"/>
  <c r="T60" i="104"/>
  <c r="D54"/>
  <c r="O60"/>
  <c r="G54"/>
  <c r="H54"/>
  <c r="G122"/>
  <c r="C60"/>
  <c r="G58"/>
  <c r="B54"/>
  <c r="I59"/>
  <c r="K56"/>
  <c r="P62"/>
  <c r="E122"/>
  <c r="B61"/>
  <c r="H9" i="107"/>
  <c r="H14" s="1"/>
  <c r="O57" i="104"/>
  <c r="G56"/>
  <c r="J57"/>
  <c r="G59"/>
  <c r="B60"/>
  <c r="L57"/>
  <c r="I54"/>
  <c r="F8" i="107"/>
  <c r="B58" i="104"/>
  <c r="M60"/>
  <c r="B11" i="107"/>
  <c r="B56" i="104"/>
  <c r="O59"/>
  <c r="E55"/>
  <c r="X68" s="1"/>
  <c r="B8" i="107"/>
  <c r="B16"/>
  <c r="U57" i="104"/>
  <c r="M54"/>
  <c r="P59"/>
  <c r="M55"/>
  <c r="E58"/>
  <c r="X71" s="1"/>
  <c r="M62"/>
  <c r="N60"/>
  <c r="F9" i="107"/>
  <c r="F14" s="1"/>
  <c r="G60" i="104"/>
  <c r="N59"/>
  <c r="D62"/>
  <c r="P54"/>
  <c r="U58"/>
  <c r="L58"/>
  <c r="P61"/>
  <c r="E123"/>
  <c r="D56"/>
  <c r="E15" i="107"/>
  <c r="T62" i="104"/>
  <c r="B57"/>
  <c r="Q61"/>
  <c r="U54"/>
  <c r="N55"/>
  <c r="A51" i="100"/>
  <c r="E121" s="1"/>
  <c r="A112"/>
  <c r="A50" i="97"/>
  <c r="A48" i="293"/>
  <c r="F48" s="1"/>
  <c r="K48" s="1"/>
  <c r="B28" i="107" l="1"/>
  <c r="E22"/>
  <c r="C34"/>
  <c r="G20"/>
  <c r="B20"/>
  <c r="C28"/>
  <c r="B34"/>
  <c r="H22"/>
  <c r="D34"/>
  <c r="G21"/>
  <c r="H21"/>
  <c r="X57" i="363"/>
  <c r="W57"/>
  <c r="F56"/>
  <c r="B55"/>
  <c r="X56"/>
  <c r="F57"/>
  <c r="C63"/>
  <c r="F62"/>
  <c r="G63"/>
  <c r="G59"/>
  <c r="C61"/>
  <c r="B62"/>
  <c r="G64"/>
  <c r="F58"/>
  <c r="C64"/>
  <c r="C62"/>
  <c r="G61"/>
  <c r="F61"/>
  <c r="F59"/>
  <c r="G58"/>
  <c r="B59"/>
  <c r="B61"/>
  <c r="G65"/>
  <c r="F60"/>
  <c r="B65"/>
  <c r="C59"/>
  <c r="B64"/>
  <c r="B60"/>
  <c r="F63"/>
  <c r="C55"/>
  <c r="B58"/>
  <c r="G60"/>
  <c r="G55"/>
  <c r="F65"/>
  <c r="C58"/>
  <c r="G57"/>
  <c r="G62"/>
  <c r="B63"/>
  <c r="C60"/>
  <c r="F64"/>
  <c r="F55"/>
  <c r="C65"/>
  <c r="B56"/>
  <c r="G56"/>
  <c r="B57"/>
  <c r="C56"/>
  <c r="C57"/>
  <c r="E21" i="107"/>
  <c r="F20"/>
  <c r="B22"/>
  <c r="E28"/>
  <c r="H20"/>
  <c r="E20"/>
  <c r="D28"/>
  <c r="B21"/>
  <c r="F22"/>
  <c r="E34"/>
  <c r="G22"/>
  <c r="F21"/>
  <c r="H8" i="103"/>
  <c r="H15"/>
  <c r="G16"/>
  <c r="G9"/>
  <c r="G14" s="1"/>
  <c r="G8"/>
  <c r="H11"/>
  <c r="H9"/>
  <c r="H14" s="1"/>
  <c r="H16"/>
  <c r="G15"/>
  <c r="G11"/>
  <c r="G121" i="100"/>
  <c r="G125"/>
  <c r="G122"/>
  <c r="G126"/>
  <c r="G123"/>
  <c r="G120"/>
  <c r="G124"/>
  <c r="C8" i="103"/>
  <c r="E8"/>
  <c r="F8"/>
  <c r="E9"/>
  <c r="E14" s="1"/>
  <c r="B8"/>
  <c r="D8"/>
  <c r="F9"/>
  <c r="F14" s="1"/>
  <c r="B9"/>
  <c r="B14" s="1"/>
  <c r="C9"/>
  <c r="C14" s="1"/>
  <c r="D9"/>
  <c r="D14" s="1"/>
  <c r="Q62" i="100"/>
  <c r="P61"/>
  <c r="P62"/>
  <c r="Q61"/>
  <c r="F15" i="103"/>
  <c r="F16"/>
  <c r="Q60" i="100"/>
  <c r="P60"/>
  <c r="Q59"/>
  <c r="P59"/>
  <c r="P58"/>
  <c r="P56"/>
  <c r="Q58"/>
  <c r="D16" i="103"/>
  <c r="E16"/>
  <c r="P57" i="100"/>
  <c r="Q56"/>
  <c r="Q57"/>
  <c r="E15" i="103"/>
  <c r="D15"/>
  <c r="B15"/>
  <c r="Q54" i="100"/>
  <c r="B16" i="103"/>
  <c r="P54" i="100"/>
  <c r="A113"/>
  <c r="O57"/>
  <c r="B11" i="103"/>
  <c r="T54" i="100"/>
  <c r="L58"/>
  <c r="N57"/>
  <c r="H54"/>
  <c r="D58"/>
  <c r="N62"/>
  <c r="C62"/>
  <c r="I60"/>
  <c r="T58"/>
  <c r="F62"/>
  <c r="T59"/>
  <c r="H61"/>
  <c r="I59"/>
  <c r="H58"/>
  <c r="T57"/>
  <c r="K57"/>
  <c r="B61"/>
  <c r="G59"/>
  <c r="J60"/>
  <c r="H60"/>
  <c r="C59"/>
  <c r="E61"/>
  <c r="G54"/>
  <c r="D57"/>
  <c r="T60"/>
  <c r="I57"/>
  <c r="E126"/>
  <c r="D61"/>
  <c r="G57"/>
  <c r="L60"/>
  <c r="K60"/>
  <c r="M54"/>
  <c r="U58"/>
  <c r="E54"/>
  <c r="E125"/>
  <c r="E11" i="103"/>
  <c r="T61" i="100"/>
  <c r="K58"/>
  <c r="U61"/>
  <c r="H62"/>
  <c r="E123"/>
  <c r="E59"/>
  <c r="L61"/>
  <c r="F11" i="103"/>
  <c r="E122" i="100"/>
  <c r="E120"/>
  <c r="G62"/>
  <c r="U54"/>
  <c r="K59"/>
  <c r="U62"/>
  <c r="H57"/>
  <c r="U57"/>
  <c r="D62"/>
  <c r="U60"/>
  <c r="E57"/>
  <c r="F60"/>
  <c r="B54"/>
  <c r="F54"/>
  <c r="F61"/>
  <c r="L59"/>
  <c r="E58"/>
  <c r="N54"/>
  <c r="E124"/>
  <c r="K62"/>
  <c r="C60"/>
  <c r="O61"/>
  <c r="J59"/>
  <c r="O60"/>
  <c r="M62"/>
  <c r="B62"/>
  <c r="B59"/>
  <c r="C58"/>
  <c r="E62"/>
  <c r="J62"/>
  <c r="J61"/>
  <c r="I62"/>
  <c r="O58"/>
  <c r="F59"/>
  <c r="F58"/>
  <c r="H59"/>
  <c r="M61"/>
  <c r="L57"/>
  <c r="L62"/>
  <c r="O54"/>
  <c r="M60"/>
  <c r="D54"/>
  <c r="N58"/>
  <c r="M58"/>
  <c r="G61"/>
  <c r="G58"/>
  <c r="N61"/>
  <c r="D59"/>
  <c r="I61"/>
  <c r="N60"/>
  <c r="B58"/>
  <c r="O59"/>
  <c r="B57"/>
  <c r="M59"/>
  <c r="E60"/>
  <c r="L54"/>
  <c r="O62"/>
  <c r="U59"/>
  <c r="J54"/>
  <c r="J58"/>
  <c r="D60"/>
  <c r="B60"/>
  <c r="I58"/>
  <c r="C57"/>
  <c r="I54"/>
  <c r="C61"/>
  <c r="M57"/>
  <c r="G60"/>
  <c r="J57"/>
  <c r="F57"/>
  <c r="K54"/>
  <c r="N59"/>
  <c r="K61"/>
  <c r="T62"/>
  <c r="C54"/>
  <c r="A51" i="97"/>
  <c r="A49" i="293"/>
  <c r="F49" s="1"/>
  <c r="K49" s="1"/>
  <c r="D57" l="1"/>
  <c r="B57"/>
  <c r="C57"/>
  <c r="H20" i="103"/>
  <c r="H22"/>
  <c r="H21"/>
  <c r="G8" i="311"/>
  <c r="H8"/>
  <c r="H9"/>
  <c r="H14" s="1"/>
  <c r="G9"/>
  <c r="D27" i="107"/>
  <c r="C20" i="103"/>
  <c r="C22"/>
  <c r="C21"/>
  <c r="D21"/>
  <c r="D22"/>
  <c r="D33" i="107"/>
  <c r="D20" i="103"/>
  <c r="F20"/>
  <c r="F21"/>
  <c r="B27" i="107"/>
  <c r="B20" i="103"/>
  <c r="C27" i="107"/>
  <c r="B21" i="103"/>
  <c r="B33" i="107"/>
  <c r="G20" i="103"/>
  <c r="C33" i="107"/>
  <c r="G21" i="103"/>
  <c r="F22"/>
  <c r="E22"/>
  <c r="E21"/>
  <c r="E20"/>
  <c r="E27" i="107"/>
  <c r="B22" i="103"/>
  <c r="E33" i="107"/>
  <c r="G22" i="103"/>
  <c r="D52" i="293"/>
  <c r="N52"/>
  <c r="H52"/>
  <c r="D56"/>
  <c r="G52"/>
  <c r="C58"/>
  <c r="C53"/>
  <c r="C52"/>
  <c r="B58"/>
  <c r="D53"/>
  <c r="C56"/>
  <c r="L52"/>
  <c r="C54"/>
  <c r="C55"/>
  <c r="I52"/>
  <c r="D55"/>
  <c r="B55"/>
  <c r="D58"/>
  <c r="M52"/>
  <c r="B54"/>
  <c r="D54"/>
  <c r="B52"/>
  <c r="B53"/>
  <c r="B56"/>
  <c r="A52" i="97"/>
  <c r="E8" i="311"/>
  <c r="D8"/>
  <c r="B9"/>
  <c r="B14" s="1"/>
  <c r="B8"/>
  <c r="E9"/>
  <c r="E14" s="1"/>
  <c r="D9"/>
  <c r="D14" s="1"/>
  <c r="C9"/>
  <c r="C14" s="1"/>
  <c r="C8"/>
  <c r="G14"/>
  <c r="F9"/>
  <c r="F14" s="1"/>
  <c r="F8"/>
  <c r="E120" i="97" l="1"/>
  <c r="E121"/>
  <c r="G16" i="311"/>
  <c r="H16"/>
  <c r="G15"/>
  <c r="G20" s="1"/>
  <c r="H15"/>
  <c r="B26" i="107"/>
  <c r="E123" i="97"/>
  <c r="E126"/>
  <c r="E125"/>
  <c r="E122"/>
  <c r="E124"/>
  <c r="B122"/>
  <c r="B126"/>
  <c r="B125"/>
  <c r="B121"/>
  <c r="B124"/>
  <c r="B123"/>
  <c r="B120"/>
  <c r="F15" i="311"/>
  <c r="B15"/>
  <c r="C16"/>
  <c r="D15"/>
  <c r="F16"/>
  <c r="C15"/>
  <c r="B16"/>
  <c r="E15"/>
  <c r="D16"/>
  <c r="E16"/>
  <c r="E21" s="1"/>
  <c r="D62" i="97"/>
  <c r="G65"/>
  <c r="C55"/>
  <c r="C57"/>
  <c r="F62"/>
  <c r="H64"/>
  <c r="I55"/>
  <c r="C67"/>
  <c r="G61"/>
  <c r="C65"/>
  <c r="B64"/>
  <c r="C63"/>
  <c r="I57"/>
  <c r="H56"/>
  <c r="D60"/>
  <c r="D59"/>
  <c r="E67"/>
  <c r="E60"/>
  <c r="C64"/>
  <c r="I60"/>
  <c r="E55"/>
  <c r="I58"/>
  <c r="H57"/>
  <c r="E64"/>
  <c r="F64"/>
  <c r="D64"/>
  <c r="I65"/>
  <c r="E61"/>
  <c r="B59"/>
  <c r="H59"/>
  <c r="H67"/>
  <c r="B67"/>
  <c r="G59"/>
  <c r="B63"/>
  <c r="E58"/>
  <c r="G60"/>
  <c r="H62"/>
  <c r="B55"/>
  <c r="H66"/>
  <c r="H60"/>
  <c r="I67"/>
  <c r="H61"/>
  <c r="C61"/>
  <c r="E62"/>
  <c r="E66"/>
  <c r="H55"/>
  <c r="I56"/>
  <c r="C60"/>
  <c r="H58"/>
  <c r="B60"/>
  <c r="F56"/>
  <c r="B66"/>
  <c r="D67"/>
  <c r="H63"/>
  <c r="E57"/>
  <c r="G58"/>
  <c r="I66"/>
  <c r="E56"/>
  <c r="G56"/>
  <c r="H65"/>
  <c r="E59"/>
  <c r="B62"/>
  <c r="I59"/>
  <c r="B61"/>
  <c r="F57"/>
  <c r="I62"/>
  <c r="D55"/>
  <c r="B58"/>
  <c r="I61"/>
  <c r="G67"/>
  <c r="B56"/>
  <c r="B65"/>
  <c r="C66"/>
  <c r="G62"/>
  <c r="I64"/>
  <c r="C56"/>
  <c r="G63"/>
  <c r="D61"/>
  <c r="D56"/>
  <c r="I63"/>
  <c r="C62"/>
  <c r="E63"/>
  <c r="D63"/>
  <c r="D66"/>
  <c r="G66"/>
  <c r="C59"/>
  <c r="D65"/>
  <c r="F65"/>
  <c r="C58"/>
  <c r="G55"/>
  <c r="D58"/>
  <c r="G64"/>
  <c r="E65"/>
  <c r="D57"/>
  <c r="G57"/>
  <c r="B57"/>
  <c r="B32" i="107"/>
  <c r="C32"/>
  <c r="C26"/>
  <c r="H21" i="311" l="1"/>
  <c r="H22"/>
  <c r="H20"/>
  <c r="E20"/>
  <c r="G21"/>
  <c r="B20"/>
  <c r="C22"/>
  <c r="F22"/>
  <c r="B22"/>
  <c r="E22"/>
  <c r="G22"/>
  <c r="D22"/>
  <c r="B21"/>
  <c r="C20"/>
  <c r="C21"/>
  <c r="D21"/>
  <c r="F21"/>
  <c r="F20"/>
  <c r="D20"/>
  <c r="D32" i="107"/>
  <c r="D26"/>
  <c r="E26"/>
  <c r="E32"/>
</calcChain>
</file>

<file path=xl/sharedStrings.xml><?xml version="1.0" encoding="utf-8"?>
<sst xmlns="http://schemas.openxmlformats.org/spreadsheetml/2006/main" count="17552" uniqueCount="1509">
  <si>
    <t>1981-2007</t>
  </si>
  <si>
    <t>1981-1989</t>
  </si>
  <si>
    <t>1989-2000</t>
  </si>
  <si>
    <t>2000-2007</t>
  </si>
  <si>
    <t>1997-2007</t>
  </si>
  <si>
    <t xml:space="preserve"> Total all industries</t>
  </si>
  <si>
    <t xml:space="preserve"> Manufacturing [31-33]</t>
  </si>
  <si>
    <t xml:space="preserve"> Food manufacturing [311]</t>
  </si>
  <si>
    <t xml:space="preserve"> Animal food manufacturing [3111]</t>
  </si>
  <si>
    <t xml:space="preserve"> Grain and oilseed milling [3112]</t>
  </si>
  <si>
    <t>..</t>
  </si>
  <si>
    <t xml:space="preserve"> Sugar and confectionery product manufacturing [3113]</t>
  </si>
  <si>
    <t xml:space="preserve"> Fruit and vegetable preserving and specialty food manufacturing [3114]</t>
  </si>
  <si>
    <t xml:space="preserve"> Dairy product manufacturing [3115]</t>
  </si>
  <si>
    <t xml:space="preserve"> Meat product manufacturing [3116]</t>
  </si>
  <si>
    <t xml:space="preserve"> Seafood product preparation and packaging [3117]</t>
  </si>
  <si>
    <t xml:space="preserve"> Bakeries and tortilla manufacturing [3118]</t>
  </si>
  <si>
    <t xml:space="preserve"> Other food manufacturing [3119]</t>
  </si>
  <si>
    <t>All industries</t>
  </si>
  <si>
    <t>Manufacturing</t>
  </si>
  <si>
    <t>Food</t>
  </si>
  <si>
    <t>Animal food</t>
  </si>
  <si>
    <t>Sugar/confectionery</t>
  </si>
  <si>
    <t>Fruit/vegetable/specialty</t>
  </si>
  <si>
    <t>Dairy product</t>
  </si>
  <si>
    <t>Meat product</t>
  </si>
  <si>
    <t>Seafood</t>
  </si>
  <si>
    <t>1997-2000</t>
  </si>
  <si>
    <t>2000-2005</t>
  </si>
  <si>
    <t>n/a</t>
  </si>
  <si>
    <t>1989-2006</t>
  </si>
  <si>
    <t>2000-2006</t>
  </si>
  <si>
    <t>Food Manufacturing [311]</t>
  </si>
  <si>
    <t xml:space="preserve"> Miscellaneous food manufacturing</t>
  </si>
  <si>
    <t>Canada</t>
  </si>
  <si>
    <t>NL</t>
  </si>
  <si>
    <t>PE</t>
  </si>
  <si>
    <t>NS</t>
  </si>
  <si>
    <t>NB</t>
  </si>
  <si>
    <t>QC</t>
  </si>
  <si>
    <t>ON</t>
  </si>
  <si>
    <t>MB</t>
  </si>
  <si>
    <t>SK</t>
  </si>
  <si>
    <t>AB</t>
  </si>
  <si>
    <t>BC</t>
  </si>
  <si>
    <t>Table 1: Real Gross Domestic Product in the Food Manufacturing Sector, Canada, millions of chained 2002 dollars, 1997-2010</t>
  </si>
  <si>
    <t>Food Manufacturing Sector</t>
  </si>
  <si>
    <t>Meat product manufacturing</t>
  </si>
  <si>
    <t xml:space="preserve"> grew </t>
  </si>
  <si>
    <t xml:space="preserve"> expanded by </t>
  </si>
  <si>
    <t xml:space="preserve"> increased </t>
  </si>
  <si>
    <t xml:space="preserve"> All industries [T001]</t>
  </si>
  <si>
    <t xml:space="preserve"> Animal (except poultry) slaughtering [311611]</t>
  </si>
  <si>
    <t xml:space="preserve"> Rendering and meat processing from carcasses [311614]</t>
  </si>
  <si>
    <t xml:space="preserve"> Poultry processing [311615]</t>
  </si>
  <si>
    <t xml:space="preserve"> Miscellaneous food manufacturing [311A]</t>
  </si>
  <si>
    <t>1997-01</t>
  </si>
  <si>
    <t>1997-02</t>
  </si>
  <si>
    <t>1997-03</t>
  </si>
  <si>
    <t>1997-04</t>
  </si>
  <si>
    <t>1997-05</t>
  </si>
  <si>
    <t>1997-06</t>
  </si>
  <si>
    <t>1997-07</t>
  </si>
  <si>
    <t>1997-08</t>
  </si>
  <si>
    <t>1997-09</t>
  </si>
  <si>
    <t>1997-10</t>
  </si>
  <si>
    <t>1997-11</t>
  </si>
  <si>
    <t>1997-12</t>
  </si>
  <si>
    <t>1998-01</t>
  </si>
  <si>
    <t>1998-02</t>
  </si>
  <si>
    <t>1998-03</t>
  </si>
  <si>
    <t>Compound Annual Growth Rate</t>
  </si>
  <si>
    <t>1998-04</t>
  </si>
  <si>
    <t>1998-05</t>
  </si>
  <si>
    <t>1998-06</t>
  </si>
  <si>
    <t>1998-07</t>
  </si>
  <si>
    <t>1998-08</t>
  </si>
  <si>
    <t>1998-09</t>
  </si>
  <si>
    <t>Total Growth Rate</t>
  </si>
  <si>
    <t>1998-10</t>
  </si>
  <si>
    <t>1998-11</t>
  </si>
  <si>
    <t>1998-12</t>
  </si>
  <si>
    <t>1999-01</t>
  </si>
  <si>
    <t>Note:</t>
  </si>
  <si>
    <t>1999-02</t>
  </si>
  <si>
    <t>Chained data calculated from arithmetic mean over 12 months for 1997-2009, 2010 value is based on 10 month average.</t>
  </si>
  <si>
    <t>1999-03</t>
  </si>
  <si>
    <t>Data previous to 1997 is calculated from growth rates of constant dollar GDP estimates in table 1a and 1997 chained level.</t>
  </si>
  <si>
    <t>1999-04</t>
  </si>
  <si>
    <t>1999-05</t>
  </si>
  <si>
    <t>1999-06</t>
  </si>
  <si>
    <t>1999-07</t>
  </si>
  <si>
    <t xml:space="preserve">Food </t>
  </si>
  <si>
    <t>Seafood product</t>
  </si>
  <si>
    <t>Miscellaneous</t>
  </si>
  <si>
    <t>1999-08</t>
  </si>
  <si>
    <t>1999-09</t>
  </si>
  <si>
    <t>1999-10</t>
  </si>
  <si>
    <t>1999-11</t>
  </si>
  <si>
    <t>1999-12</t>
  </si>
  <si>
    <t>2000-01</t>
  </si>
  <si>
    <t>2000-02</t>
  </si>
  <si>
    <t>2000-03</t>
  </si>
  <si>
    <t>2000-04</t>
  </si>
  <si>
    <t>2000-05</t>
  </si>
  <si>
    <t>2000-06</t>
  </si>
  <si>
    <t>2000-07</t>
  </si>
  <si>
    <t>2000-08</t>
  </si>
  <si>
    <t>2000-09</t>
  </si>
  <si>
    <t>2000-10</t>
  </si>
  <si>
    <t>2000-11</t>
  </si>
  <si>
    <t>2000-12</t>
  </si>
  <si>
    <t>2001-01</t>
  </si>
  <si>
    <t>2001-02</t>
  </si>
  <si>
    <t>2001-03</t>
  </si>
  <si>
    <t>2001-04</t>
  </si>
  <si>
    <t>2001-05</t>
  </si>
  <si>
    <t>2001-06</t>
  </si>
  <si>
    <t>2001-07</t>
  </si>
  <si>
    <t>2001-08</t>
  </si>
  <si>
    <t>2001-09</t>
  </si>
  <si>
    <t>2001-10</t>
  </si>
  <si>
    <t>2001-11</t>
  </si>
  <si>
    <t>2002-03</t>
  </si>
  <si>
    <t>2002-04</t>
  </si>
  <si>
    <t>2002-05</t>
  </si>
  <si>
    <t>2002-06</t>
  </si>
  <si>
    <t>2002-07</t>
  </si>
  <si>
    <t>2002-08</t>
  </si>
  <si>
    <t>2002-09</t>
  </si>
  <si>
    <t>2002-10</t>
  </si>
  <si>
    <t>2002-11</t>
  </si>
  <si>
    <t>2002-12</t>
  </si>
  <si>
    <t>2003-01</t>
  </si>
  <si>
    <t>2003-02</t>
  </si>
  <si>
    <t>2003-03</t>
  </si>
  <si>
    <t>2003-04</t>
  </si>
  <si>
    <t>2003-05</t>
  </si>
  <si>
    <t>2003-06</t>
  </si>
  <si>
    <t>2003-07</t>
  </si>
  <si>
    <t>2003-08</t>
  </si>
  <si>
    <t>2003-09</t>
  </si>
  <si>
    <t>2003-10</t>
  </si>
  <si>
    <t>2003-11</t>
  </si>
  <si>
    <t>2003-12</t>
  </si>
  <si>
    <t>2004-01</t>
  </si>
  <si>
    <t>2004-02</t>
  </si>
  <si>
    <t>2004-03</t>
  </si>
  <si>
    <t>2004-04</t>
  </si>
  <si>
    <t>2004-05</t>
  </si>
  <si>
    <t>2004-06</t>
  </si>
  <si>
    <t>2004-07</t>
  </si>
  <si>
    <t>2004-08</t>
  </si>
  <si>
    <t>2004-09</t>
  </si>
  <si>
    <t>2004-10</t>
  </si>
  <si>
    <t>2004-11</t>
  </si>
  <si>
    <t>2004-12</t>
  </si>
  <si>
    <t>2005-01</t>
  </si>
  <si>
    <t>2005-02</t>
  </si>
  <si>
    <t>2005-03</t>
  </si>
  <si>
    <t>2005-04</t>
  </si>
  <si>
    <t>2005-05</t>
  </si>
  <si>
    <t>2005-06</t>
  </si>
  <si>
    <t>2005-07</t>
  </si>
  <si>
    <t>2005-08</t>
  </si>
  <si>
    <t>2005-09</t>
  </si>
  <si>
    <t>2005-10</t>
  </si>
  <si>
    <t>2005-11</t>
  </si>
  <si>
    <t>2005-12</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</si>
  <si>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</si>
  <si>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</si>
  <si>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</si>
  <si>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</si>
  <si>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</si>
  <si>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</si>
  <si>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</si>
  <si>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</si>
  <si>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</si>
  <si>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</si>
  <si>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</si>
  <si>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</si>
  <si>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</si>
  <si>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</si>
  <si>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</si>
  <si>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</si>
  <si>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</si>
  <si>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</si>
  <si>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</si>
  <si>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</si>
  <si>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</si>
  <si>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</si>
  <si>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</si>
  <si>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</si>
  <si>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2008-01</t>
  </si>
  <si>
    <t>2008-02</t>
  </si>
  <si>
    <t>2008-03</t>
  </si>
  <si>
    <t>2008-04</t>
  </si>
  <si>
    <t>2008-05</t>
  </si>
  <si>
    <t>2008-06</t>
  </si>
  <si>
    <t>2008-07</t>
  </si>
  <si>
    <t>2008-08</t>
  </si>
  <si>
    <t>2008-09</t>
  </si>
  <si>
    <t>2008-10</t>
  </si>
  <si>
    <t>2008-11</t>
  </si>
  <si>
    <t>2008-12</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</si>
  <si>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</si>
  <si>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</si>
  <si>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</si>
  <si>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</si>
  <si>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</si>
  <si>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</si>
  <si>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</si>
  <si>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</si>
  <si>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</si>
  <si>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</si>
  <si>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</si>
  <si>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</si>
  <si>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</si>
  <si>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</si>
  <si>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</si>
  <si>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</si>
  <si>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</si>
  <si>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</si>
  <si>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</si>
  <si>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</si>
  <si>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</si>
  <si>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</si>
  <si>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</si>
  <si>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Table 1a: Real Gross Domestic Product in the Food Manufacturing Sector, Canada, millions of constant 2002 dollars, 1981-2010</t>
  </si>
  <si>
    <t xml:space="preserve"> Beverage and tobacco product manufacturing [312]</t>
  </si>
  <si>
    <t xml:space="preserve"> Beverage manufacturing [3121]</t>
  </si>
  <si>
    <t xml:space="preserve"> Soft drink and ice manufacturing [31211]</t>
  </si>
  <si>
    <t xml:space="preserve"> Breweries [31212]</t>
  </si>
  <si>
    <t xml:space="preserve"> Wineries [31213]</t>
  </si>
  <si>
    <t xml:space="preserve"> Distilleries [31214]</t>
  </si>
  <si>
    <t>1981-01</t>
  </si>
  <si>
    <t>1981-02</t>
  </si>
  <si>
    <t>1981-03</t>
  </si>
  <si>
    <t>1981-04</t>
  </si>
  <si>
    <t>1981-05</t>
  </si>
  <si>
    <t>1981-06</t>
  </si>
  <si>
    <t>1981-07</t>
  </si>
  <si>
    <t>1981-08</t>
  </si>
  <si>
    <t>1981-09</t>
  </si>
  <si>
    <t>1981-10</t>
  </si>
  <si>
    <t>1981-11</t>
  </si>
  <si>
    <t>1981-12</t>
  </si>
  <si>
    <t>1982-01</t>
  </si>
  <si>
    <t>1982-02</t>
  </si>
  <si>
    <t>1982-03</t>
  </si>
  <si>
    <t>1982-04</t>
  </si>
  <si>
    <t>1982-05</t>
  </si>
  <si>
    <t>1982-06</t>
  </si>
  <si>
    <t>1982-07</t>
  </si>
  <si>
    <t>1982-08</t>
  </si>
  <si>
    <t>1982-09</t>
  </si>
  <si>
    <t>1982-10</t>
  </si>
  <si>
    <t>1982-11</t>
  </si>
  <si>
    <t>1982-12</t>
  </si>
  <si>
    <t>1983-01</t>
  </si>
  <si>
    <t>1983-02</t>
  </si>
  <si>
    <t>1983-03</t>
  </si>
  <si>
    <t>1983-04</t>
  </si>
  <si>
    <t>1983-05</t>
  </si>
  <si>
    <t>1983-06</t>
  </si>
  <si>
    <t>1983-07</t>
  </si>
  <si>
    <t>1983-08</t>
  </si>
  <si>
    <t>1983-09</t>
  </si>
  <si>
    <t>1983-10</t>
  </si>
  <si>
    <t>1983-11</t>
  </si>
  <si>
    <t>1983-12</t>
  </si>
  <si>
    <t>1984-01</t>
  </si>
  <si>
    <t>1984-02</t>
  </si>
  <si>
    <t>1984-03</t>
  </si>
  <si>
    <t>1984-04</t>
  </si>
  <si>
    <t>1984-05</t>
  </si>
  <si>
    <t>1984-06</t>
  </si>
  <si>
    <t>1984-07</t>
  </si>
  <si>
    <t>1. Arithmetic mean over 12 months.</t>
  </si>
  <si>
    <t>1984-08</t>
  </si>
  <si>
    <t>2. The value for 2010 is an estimate based on the arithmetic mean of the seasonally adjusted monthly data up to November 2010</t>
  </si>
  <si>
    <t>1984-09</t>
  </si>
  <si>
    <t>1984-10</t>
  </si>
  <si>
    <t>1984-11</t>
  </si>
  <si>
    <t>1984-12</t>
  </si>
  <si>
    <t>1985-01</t>
  </si>
  <si>
    <t>1985-02</t>
  </si>
  <si>
    <t>1985-03</t>
  </si>
  <si>
    <t>1985-04</t>
  </si>
  <si>
    <t>1985-05</t>
  </si>
  <si>
    <t>1985-06</t>
  </si>
  <si>
    <t>1985-07</t>
  </si>
  <si>
    <t>1985-08</t>
  </si>
  <si>
    <t>1985-09</t>
  </si>
  <si>
    <t>1985-10</t>
  </si>
  <si>
    <t>1985-11</t>
  </si>
  <si>
    <t>1985-12</t>
  </si>
  <si>
    <t>1986-01</t>
  </si>
  <si>
    <t>1986-02</t>
  </si>
  <si>
    <t>1986-03</t>
  </si>
  <si>
    <t>1986-04</t>
  </si>
  <si>
    <t>1986-05</t>
  </si>
  <si>
    <t>1986-06</t>
  </si>
  <si>
    <t>1986-07</t>
  </si>
  <si>
    <t>1986-08</t>
  </si>
  <si>
    <t>1986-09</t>
  </si>
  <si>
    <t>1986-10</t>
  </si>
  <si>
    <t>1986-11</t>
  </si>
  <si>
    <t>1986-12</t>
  </si>
  <si>
    <t>1987-01</t>
  </si>
  <si>
    <t>1987-02</t>
  </si>
  <si>
    <t>1987-03</t>
  </si>
  <si>
    <t>1987-04</t>
  </si>
  <si>
    <t>1987-05</t>
  </si>
  <si>
    <t>1987-06</t>
  </si>
  <si>
    <t>1987-07</t>
  </si>
  <si>
    <t>1987-08</t>
  </si>
  <si>
    <t>1987-09</t>
  </si>
  <si>
    <t>1987-10</t>
  </si>
  <si>
    <t>1987-11</t>
  </si>
  <si>
    <t>1987-12</t>
  </si>
  <si>
    <t>1988-01</t>
  </si>
  <si>
    <t>1988-02</t>
  </si>
  <si>
    <t>1988-03</t>
  </si>
  <si>
    <t>1988-04</t>
  </si>
  <si>
    <t>1988-05</t>
  </si>
  <si>
    <t>1988-06</t>
  </si>
  <si>
    <t>1988-07</t>
  </si>
  <si>
    <t>1988-08</t>
  </si>
  <si>
    <t>1988-09</t>
  </si>
  <si>
    <t>1988-10</t>
  </si>
  <si>
    <t>1988-11</t>
  </si>
  <si>
    <t>1988-12</t>
  </si>
  <si>
    <t>1989-01</t>
  </si>
  <si>
    <t>1989-02</t>
  </si>
  <si>
    <t>1989-03</t>
  </si>
  <si>
    <t>1989-04</t>
  </si>
  <si>
    <t>1989-05</t>
  </si>
  <si>
    <t>1989-06</t>
  </si>
  <si>
    <t>1989-07</t>
  </si>
  <si>
    <t>1989-08</t>
  </si>
  <si>
    <t>1989-09</t>
  </si>
  <si>
    <t>1989-10</t>
  </si>
  <si>
    <t>1989-11</t>
  </si>
  <si>
    <t>1989-12</t>
  </si>
  <si>
    <t>1990-01</t>
  </si>
  <si>
    <t>1990-02</t>
  </si>
  <si>
    <t>1990-03</t>
  </si>
  <si>
    <t>1990-04</t>
  </si>
  <si>
    <t>1990-05</t>
  </si>
  <si>
    <t>1990-06</t>
  </si>
  <si>
    <t>1990-07</t>
  </si>
  <si>
    <t>1990-08</t>
  </si>
  <si>
    <t>1990-09</t>
  </si>
  <si>
    <t>1990-10</t>
  </si>
  <si>
    <t>1990-11</t>
  </si>
  <si>
    <t>1990-12</t>
  </si>
  <si>
    <t>1991-01</t>
  </si>
  <si>
    <t>1991-02</t>
  </si>
  <si>
    <t>1991-03</t>
  </si>
  <si>
    <t>1991-04</t>
  </si>
  <si>
    <t>1991-05</t>
  </si>
  <si>
    <t>1991-06</t>
  </si>
  <si>
    <t>1991-07</t>
  </si>
  <si>
    <t>1991-08</t>
  </si>
  <si>
    <t>1991-09</t>
  </si>
  <si>
    <t>1991-10</t>
  </si>
  <si>
    <t>1991-11</t>
  </si>
  <si>
    <t>1991-12</t>
  </si>
  <si>
    <t>1992-01</t>
  </si>
  <si>
    <t>1992-02</t>
  </si>
  <si>
    <t>1992-03</t>
  </si>
  <si>
    <t>1992-04</t>
  </si>
  <si>
    <t>1992-05</t>
  </si>
  <si>
    <t>1992-06</t>
  </si>
  <si>
    <t>1992-07</t>
  </si>
  <si>
    <t>1992-08</t>
  </si>
  <si>
    <t>1992-09</t>
  </si>
  <si>
    <t>1992-10</t>
  </si>
  <si>
    <t>1992-11</t>
  </si>
  <si>
    <t>1992-12</t>
  </si>
  <si>
    <t>1993-01</t>
  </si>
  <si>
    <t>1993-02</t>
  </si>
  <si>
    <t>1993-03</t>
  </si>
  <si>
    <t>1993-04</t>
  </si>
  <si>
    <t>1993-05</t>
  </si>
  <si>
    <t>1993-06</t>
  </si>
  <si>
    <t>1993-07</t>
  </si>
  <si>
    <t>1993-08</t>
  </si>
  <si>
    <t>1993-09</t>
  </si>
  <si>
    <t>1993-10</t>
  </si>
  <si>
    <t>1993-11</t>
  </si>
  <si>
    <t>1993-12</t>
  </si>
  <si>
    <t>1994-01</t>
  </si>
  <si>
    <t>1994-02</t>
  </si>
  <si>
    <t>1994-03</t>
  </si>
  <si>
    <t>1994-04</t>
  </si>
  <si>
    <t>1994-05</t>
  </si>
  <si>
    <t>1994-06</t>
  </si>
  <si>
    <t>1994-07</t>
  </si>
  <si>
    <t>1994-08</t>
  </si>
  <si>
    <t>1994-09</t>
  </si>
  <si>
    <t>1994-10</t>
  </si>
  <si>
    <t>1994-11</t>
  </si>
  <si>
    <t>1994-12</t>
  </si>
  <si>
    <t>1995-01</t>
  </si>
  <si>
    <t>1995-02</t>
  </si>
  <si>
    <t>1995-03</t>
  </si>
  <si>
    <t>1995-04</t>
  </si>
  <si>
    <t>1995-05</t>
  </si>
  <si>
    <t>1995-06</t>
  </si>
  <si>
    <t>1995-07</t>
  </si>
  <si>
    <t>1995-08</t>
  </si>
  <si>
    <t>1995-09</t>
  </si>
  <si>
    <t>1995-10</t>
  </si>
  <si>
    <t>1995-11</t>
  </si>
  <si>
    <t>1995-12</t>
  </si>
  <si>
    <t>1996-01</t>
  </si>
  <si>
    <t>1996-02</t>
  </si>
  <si>
    <t>1996-03</t>
  </si>
  <si>
    <t>1996-04</t>
  </si>
  <si>
    <t>1996-05</t>
  </si>
  <si>
    <t>1996-06</t>
  </si>
  <si>
    <t>1996-07</t>
  </si>
  <si>
    <t>1996-08</t>
  </si>
  <si>
    <t>1996-09</t>
  </si>
  <si>
    <t>1996-10</t>
  </si>
  <si>
    <t>1996-11</t>
  </si>
  <si>
    <t>1996-12</t>
  </si>
  <si>
    <t>2001-12</t>
  </si>
  <si>
    <t>2002-01</t>
  </si>
  <si>
    <t>2002-02</t>
  </si>
  <si>
    <t>Table 1b: Nominal Gross Domestic Product in the Food Manufacturing Sector, Canada, current dollars (millions), 1961-2007</t>
  </si>
  <si>
    <t xml:space="preserve"> Total economy</t>
  </si>
  <si>
    <t xml:space="preserve"> Manufacturing [3A]</t>
  </si>
  <si>
    <t xml:space="preserve"> Soft drink and ice manufacturing [312A]</t>
  </si>
  <si>
    <t xml:space="preserve"> Breweries [312B]</t>
  </si>
  <si>
    <t xml:space="preserve"> Wineries [312C]</t>
  </si>
  <si>
    <t xml:space="preserve"> Distilleries [312D]</t>
  </si>
  <si>
    <t>Note: GDP at basic prices in current dollars</t>
  </si>
  <si>
    <t>Table 1c: Nominal Gross Domestic Product in the Food Manufacturing Sector, Canada, as a share of "Total Economy" GDP, 1961-2007</t>
  </si>
  <si>
    <t>Source: Calculated from Table 1b</t>
  </si>
  <si>
    <t>Table 1d: Implicit Deflators for Gross Domestic Product (GDP) Food Manufacturing Sector, Canada, Index 2002 = 100, 1981-2007</t>
  </si>
  <si>
    <t>Source: Calculated from Tables 1a and 1b</t>
  </si>
  <si>
    <t>Note: GDP at basic prices in current dollars divided by GDP at constant 2002 dollars</t>
  </si>
  <si>
    <t>Table 1e: Real Gross Domestic Product in the Food Manufacturing Sector, Canada, index 2002 = 100, 1981-2007</t>
  </si>
  <si>
    <t>n.a.</t>
  </si>
  <si>
    <t>1981-2010</t>
  </si>
  <si>
    <t>2000-2010</t>
  </si>
  <si>
    <t>1997-2010</t>
  </si>
  <si>
    <t>Source: Calculated from Table 1a</t>
  </si>
  <si>
    <t>Note: GDP at constant 2002 dollars, 2002=100</t>
  </si>
  <si>
    <t>Table 2a: Price Indexes for Food Manufacturing Products, Canada, Index 2002 = 100, 1981-2010</t>
  </si>
  <si>
    <t>Food Products</t>
  </si>
  <si>
    <t xml:space="preserve"> Meat, fish and dairy products </t>
  </si>
  <si>
    <t xml:space="preserve"> Meat products </t>
  </si>
  <si>
    <t xml:space="preserve"> Dairy products </t>
  </si>
  <si>
    <t xml:space="preserve"> Fish products </t>
  </si>
  <si>
    <t xml:space="preserve"> Fruit, vegetable, feeds and other food products </t>
  </si>
  <si>
    <t xml:space="preserve"> Fruit and vegetable preparations </t>
  </si>
  <si>
    <t xml:space="preserve"> Flour, wheat, meal and other cereals </t>
  </si>
  <si>
    <t xml:space="preserve"> Sugar </t>
  </si>
  <si>
    <t xml:space="preserve"> Miscellaneous food products </t>
  </si>
  <si>
    <t>Note: the value for 2010 is an estimate based on the average of the seasonally adjusted monthly data up to July 2010</t>
  </si>
  <si>
    <t>Table 2b: Industry Price Indices in the Food Manufacturing Sector, Canada, index 2002 = 100, 1992-2010</t>
  </si>
  <si>
    <t xml:space="preserve"> All manufacturing</t>
  </si>
  <si>
    <t>1992-2010</t>
  </si>
  <si>
    <t>1992-2000</t>
  </si>
  <si>
    <t>Note: Value for 2010 was estimated by taking the arithmetic mean of the seasonally adjusted monthly data up to November 2010</t>
  </si>
  <si>
    <t>Table 2c: Machinery and Equipment Price Index, by Indudstry of Purchase, Food Manufacturing Sector, Canada, index 2002 = 100, 1997-2010</t>
  </si>
  <si>
    <t>COL0</t>
  </si>
  <si>
    <t xml:space="preserve"> Food and beverages</t>
  </si>
  <si>
    <t xml:space="preserve"> Food manufacturing</t>
  </si>
  <si>
    <t xml:space="preserve"> Beverage manufacturing</t>
  </si>
  <si>
    <t xml:space="preserve"> Total domestic and imported</t>
  </si>
  <si>
    <t xml:space="preserve"> Domestic</t>
  </si>
  <si>
    <t xml:space="preserve"> Imported</t>
  </si>
  <si>
    <t>Note: Value for 2010 was estimated by taking the arithmetic mean of the seasonally adjusted quarterly data up to September 2010</t>
  </si>
  <si>
    <t>Table 2d: Raw Materials Price Index, Food, 2002=100, 1981-2010</t>
  </si>
  <si>
    <t>Raw Materials, Total</t>
  </si>
  <si>
    <t xml:space="preserve"> Fresh fruits </t>
  </si>
  <si>
    <t xml:space="preserve"> Grains </t>
  </si>
  <si>
    <t xml:space="preserve"> Oilseeds </t>
  </si>
  <si>
    <t xml:space="preserve"> Fresh vegetables </t>
  </si>
  <si>
    <t xml:space="preserve"> Sugar, unrefined </t>
  </si>
  <si>
    <t>Animal and Animal Products</t>
  </si>
  <si>
    <t xml:space="preserve"> Animal and animal products </t>
  </si>
  <si>
    <t xml:space="preserve"> Cattle, calves, horses, mules and asses for slaughter </t>
  </si>
  <si>
    <t xml:space="preserve"> Sheep and lambs for slaughter </t>
  </si>
  <si>
    <t xml:space="preserve"> Hogs-swine for slaughter </t>
  </si>
  <si>
    <t xml:space="preserve"> Poultry </t>
  </si>
  <si>
    <t xml:space="preserve"> Milk, whole, unprocessed </t>
  </si>
  <si>
    <t xml:space="preserve"> Eggs in the shell </t>
  </si>
  <si>
    <t xml:space="preserve"> Fish </t>
  </si>
  <si>
    <t xml:space="preserve"> Raw materials, total </t>
  </si>
  <si>
    <t>2002-2010</t>
  </si>
  <si>
    <t>Table 3: Total Number of Jobs in the Food Manufacturing Sector, Canada, Jobs, 1961-2009</t>
  </si>
  <si>
    <t>YEAR</t>
  </si>
  <si>
    <t>I600501</t>
  </si>
  <si>
    <t>I600605</t>
  </si>
  <si>
    <t>I600708</t>
  </si>
  <si>
    <t>All Industries</t>
  </si>
  <si>
    <t>1961-2009</t>
  </si>
  <si>
    <t>1997-2009</t>
  </si>
  <si>
    <t>Source: Statistics Canada Canadian Productivtiy Accounts CANSIM Table 383-0010 for 1997-2009. Series for All Industries, Manufacturing, and Food Manufacturing were extended to 1961 using the growth rates from the corresponding series from the Canadian Productivity Accounts Industry KLEMS Database</t>
  </si>
  <si>
    <t>Table 3a: Total Number of Jobs in the Food Manufacturing Sector as a Share of Total Jobs in All Industries, Canada, per cent, 1997-2009</t>
  </si>
  <si>
    <t>food</t>
  </si>
  <si>
    <t>Share of total (left axis)</t>
  </si>
  <si>
    <t>Share of manufacturing (right axis)</t>
  </si>
  <si>
    <t>1961-2007</t>
  </si>
  <si>
    <t>Table 3b: Employment by Type of Employee, Food manufacturing, All Employees, Canada, 1991-2009</t>
  </si>
  <si>
    <t>Source: Statistics Canada, Survey of Employment, Payroll, and Hours (SEPH) CANSIM Table 281-0024</t>
  </si>
  <si>
    <t>Table 3c: Employment by Type of Employee, Food manufacturing, Employees paid by the hour, Canada, 1991-2009</t>
  </si>
  <si>
    <t>Table 3d: Employment by Type of Employee, Food manufacturing, Salaried employees paid a fixed salary, Canada, 1991-2009</t>
  </si>
  <si>
    <t>Table 3e: Employment by Type of Employee, Food manufacturing, Other Employees, Canada, 1991-2009</t>
  </si>
  <si>
    <t>Note: "Other employees" is calculated by substracting "salaried employees" and "employees paid by the hour" from "all employees." "Other employees" includes employees whose basic remuneration is in the form of commissions, piece rates, mileage allowances, etc.</t>
  </si>
  <si>
    <t>Table 4: Hours Worked for All Jobs, Canada, Food Manufacturing, Millions of Hours, 1961-2009</t>
  </si>
  <si>
    <t>v716818</t>
  </si>
  <si>
    <t>v716841</t>
  </si>
  <si>
    <t>v716891</t>
  </si>
  <si>
    <t xml:space="preserve"> All industries</t>
  </si>
  <si>
    <t xml:space="preserve"> Canada; Hours worked for all jobs (Hours); Total economy, special aggregation *Terminated*</t>
  </si>
  <si>
    <t>1961-1989</t>
  </si>
  <si>
    <t>Source: Calculated by CSLS from Statistics Canada Canadian Productivity Accounts: CANSIM Table 383-0010 (all industries), CANSIM Table 383-0022 (food manufacturing), and CANSIM Table 383-0003</t>
  </si>
  <si>
    <t xml:space="preserve">Note: </t>
  </si>
  <si>
    <t>Series for "Food manufacturing" from CANSIM Table 383-0010 extended back (from 1997) using growth rates from the corresponding series in CANSIM Table 383-0022.</t>
  </si>
  <si>
    <t>Calculated from Table 4</t>
  </si>
  <si>
    <t>Table 4b: Hours Worked for All Jobs, Canada, Food Manufacturing, As a Share of All Industries, Total Economy, per cent, 1961-2009</t>
  </si>
  <si>
    <t>Table 4c: Average Weekly Hours per Job, Canada, Food Manufacturing Sector, 1961-2009</t>
  </si>
  <si>
    <t>1961-1981</t>
  </si>
  <si>
    <t>1961-1973</t>
  </si>
  <si>
    <t>1973-1981</t>
  </si>
  <si>
    <t>1981-2009</t>
  </si>
  <si>
    <t>2000-2009</t>
  </si>
  <si>
    <t>Calculated from 4</t>
  </si>
  <si>
    <t>Table 4d: Average Weekly Hours for Employees Paid by the Hour, Food Manufacturing Sector, Canada, 1991-2009</t>
  </si>
  <si>
    <t>Industrial aggregate excluding unclassified businesses [11-91N]</t>
  </si>
  <si>
    <t xml:space="preserve"> Food manufacturing [311] </t>
  </si>
  <si>
    <t xml:space="preserve"> Animal food manufacturing [3111] </t>
  </si>
  <si>
    <t xml:space="preserve"> Grain and oilseed milling [3112] </t>
  </si>
  <si>
    <t xml:space="preserve"> Sugar and confectionery product manufacturing [3113] </t>
  </si>
  <si>
    <t xml:space="preserve"> Fruit and vegetable preserving and specialty food manufacturing [3114] </t>
  </si>
  <si>
    <t xml:space="preserve"> Dairy product manufacturing [3115] </t>
  </si>
  <si>
    <t xml:space="preserve"> Meat product manufacturing [3116] </t>
  </si>
  <si>
    <t xml:space="preserve"> Seafood product preparation and packaging [3117] </t>
  </si>
  <si>
    <t xml:space="preserve"> Bakeries and tortilla manufacturing [3118] </t>
  </si>
  <si>
    <t xml:space="preserve"> Other food manufacturing [3119] </t>
  </si>
  <si>
    <t>Compound Annual Growth Rate, per cent</t>
  </si>
  <si>
    <t>1991-2009</t>
  </si>
  <si>
    <t>1991-2000</t>
  </si>
  <si>
    <t>Source: Statistics Canada, Survey of Employment, Payroll, and Hours (SEPH) CANSIM Table 281-0033</t>
  </si>
  <si>
    <t>Food manufacturing [311]</t>
  </si>
  <si>
    <t>Animal food manufacturing [3111]</t>
  </si>
  <si>
    <t>Grain and oilseed milling [3112]</t>
  </si>
  <si>
    <t>Sugar and confectionery product manufacturing [3113]</t>
  </si>
  <si>
    <t>Fruit and vegetable preserving and specialty food manufacturing [3114]</t>
  </si>
  <si>
    <t>Dairy product manufacturing [3115]</t>
  </si>
  <si>
    <t>Meat product manufacturing [3116]</t>
  </si>
  <si>
    <t>Seafood product preparation and packaging [3117]</t>
  </si>
  <si>
    <t>Bakeries and tortilla manufacturing [3118]</t>
  </si>
  <si>
    <t>Other food manufacturing [3119]</t>
  </si>
  <si>
    <t>Source: Statistics Canada, Survey of Employment, Payroll, and Hours (SEPH) CANSIM Table 281-0038</t>
  </si>
  <si>
    <t>Table 4f: Total Hours Worked, Excluding Other Employees, Food Manufacturing Sector, Canada, SEPH, 1991-2009</t>
  </si>
  <si>
    <t>Calculated from Tables 3e,3f, 4d and 4e</t>
  </si>
  <si>
    <t>Table 5: Labour Productivity, Canada, Food Manufacturing Sector, chained 2002 dollars, 1981-2009</t>
  </si>
  <si>
    <t>87-00</t>
  </si>
  <si>
    <t>00-08</t>
  </si>
  <si>
    <t>87-08</t>
  </si>
  <si>
    <t>Calculated from Tables 1 and 4</t>
  </si>
  <si>
    <t>prod</t>
  </si>
  <si>
    <t>hrs</t>
  </si>
  <si>
    <t>same shares</t>
  </si>
  <si>
    <t>actual</t>
  </si>
  <si>
    <t>Table 5a: Nominal Output per Hour Worked, Canada, Food Manufacturing Sector, nominal dollars, 1981-2007</t>
  </si>
  <si>
    <t>Calculated from Tables 1b and 4</t>
  </si>
  <si>
    <t>Calculated from Table 5a</t>
  </si>
  <si>
    <t>Table 6: Labour Compensation, Canada, Food Manufacturing Sector, Millions of Current Dollars, 1981-2009</t>
  </si>
  <si>
    <t>v15901335 Canada</t>
  </si>
  <si>
    <t>v15901361 Canada</t>
  </si>
  <si>
    <t>v15901362 Canada</t>
  </si>
  <si>
    <t>v15901363 Canada</t>
  </si>
  <si>
    <t>v15901364 Canada</t>
  </si>
  <si>
    <t>v15901365 Canada</t>
  </si>
  <si>
    <t>v15901366 Canada</t>
  </si>
  <si>
    <t>v15901367 Canada</t>
  </si>
  <si>
    <t>v15901368 Canada</t>
  </si>
  <si>
    <t>v15901369 Canada</t>
  </si>
  <si>
    <t>Total</t>
  </si>
  <si>
    <t xml:space="preserve"> v41708315</t>
  </si>
  <si>
    <t xml:space="preserve"> v41708316</t>
  </si>
  <si>
    <t xml:space="preserve"> v41708317</t>
  </si>
  <si>
    <t>v717040</t>
  </si>
  <si>
    <t xml:space="preserve"> Manufacturing [31-33] </t>
  </si>
  <si>
    <t xml:space="preserve"> Beverage and tobacco product manufacturing [312] </t>
  </si>
  <si>
    <t>Source: Calculated by CSLS from Statistics Canada Canadian Productivity Accounts: CANSIM Table 383-0010/9 and 383-0022.  Forest Products Sector Series from Table 383-0010 were extended back (from 1996) using the growth rates from the corresponding series in Table 383-0022.  All industries, total economy, series was extended back (from 1996) using the growth rates from the corresponding series in Table 383-0003.</t>
  </si>
  <si>
    <t>Note: Total compensation for all jobs</t>
  </si>
  <si>
    <t>Table 6a: Labour Share of GDP, Canada, Food Manufacturing Sector, Millions of Current Dollars, 1981-2007</t>
  </si>
  <si>
    <t>Calculated from Tables 1b and 6</t>
  </si>
  <si>
    <t>1989-2005</t>
  </si>
  <si>
    <t>Source: Calculated by CSLS from Statistics Canada CANSIM Table 031-0002</t>
  </si>
  <si>
    <t>1. Geometric (infinite) end-year net stock of fixed non-residential capital; Total components</t>
  </si>
  <si>
    <t xml:space="preserve"> Beverage and tobacco product manufacturing and leather and allied product manufacturing</t>
  </si>
  <si>
    <t xml:space="preserve"> Tobacco manufacturing [3122]</t>
  </si>
  <si>
    <t>1989-2010</t>
  </si>
  <si>
    <t>Table 7c: Capital Productivity, Food Manufacturing Sector, Chained 2002 Dollars, Canada, 1981-2010</t>
  </si>
  <si>
    <t>Grain/oilseed</t>
  </si>
  <si>
    <t>Bakery/tortilla</t>
  </si>
  <si>
    <t>Other</t>
  </si>
  <si>
    <t>1989-2009</t>
  </si>
  <si>
    <t>Capital productivity is the GDP divided by the capital stock</t>
  </si>
  <si>
    <t>Calculated from Tables 1 and 7</t>
  </si>
  <si>
    <t>Table 7d: Capital Productivity, Food Manufacturing Sector, Constant 2002 Dollars, Canada, 1981-2010</t>
  </si>
  <si>
    <t>Calculated from Tables 1a and 7b</t>
  </si>
  <si>
    <t>Table 7e: Capital Share of GDP, Canada, Food Manufacturing Sector,  1981-2007</t>
  </si>
  <si>
    <t>Calculated from Table 6a</t>
  </si>
  <si>
    <t>Table 7f: Capital Intensity, Capital Stock Per Hour Worked, Chained 2002 Dollars, Food manufacturing Sector, Canada, 1981-2007</t>
  </si>
  <si>
    <t>1997-2005</t>
  </si>
  <si>
    <t>Calculated from Tables 4 and 7</t>
  </si>
  <si>
    <t>Table 7g: Capital Intensity, Capital Stock Per Hour Worked, Constant 2002 Dollars, Food manufacturing Sector, Canada, 1981-2007</t>
  </si>
  <si>
    <t>Calculated from Tables 4 and 7b</t>
  </si>
  <si>
    <t>Table 7h: Real Gross Capital Stock, Food manufacturing Sector, Millions of Chained 2002 Dollars, 1961-2010</t>
  </si>
  <si>
    <t>1. end-year gross stock of fixed non-residential capital; Total components</t>
  </si>
  <si>
    <t>Table 7j: Real Gross Capital Stock, Constant 2002 Prices, Food Manufacturing Sector, Canada, 1961-2010</t>
  </si>
  <si>
    <t xml:space="preserve"> Total assets</t>
  </si>
  <si>
    <t xml:space="preserve"> Building</t>
  </si>
  <si>
    <t xml:space="preserve"> Engineering</t>
  </si>
  <si>
    <t xml:space="preserve"> Machinery and equipment</t>
  </si>
  <si>
    <t>Calculated from Table 7k</t>
  </si>
  <si>
    <t>Table 8: Multifactor Productivity, All Industries Total Economy, Canada, 1981-2007</t>
  </si>
  <si>
    <t>Labour Productivity</t>
  </si>
  <si>
    <t>Capital Intensity</t>
  </si>
  <si>
    <t>Multifactor Productivity</t>
  </si>
  <si>
    <t>Average Capital Share</t>
  </si>
  <si>
    <t>Contribution to Labour Productivity Growth</t>
  </si>
  <si>
    <t>(per cent)</t>
  </si>
  <si>
    <t>(percentage points)</t>
  </si>
  <si>
    <t>1989-2007</t>
  </si>
  <si>
    <t>Table 8a: Multifactor Productivity, Manufacturing, Canada, 1981-2007</t>
  </si>
  <si>
    <t>Table 8b: Multifactor Productivity, Food Manufacturing, Canada, 1981-2007</t>
  </si>
  <si>
    <t>Table 8c: Multifactor Productivity, Animal Food Manufacturing, Canada, 1981-2007</t>
  </si>
  <si>
    <t>Table 8d: Multifactor Productivity, Sugar and Confectionery Product Manufacturing, Canada, 1981-2007</t>
  </si>
  <si>
    <t>Table 8e: Multifactor Productivity,Fruit and Vegetable Preserving and Specialty Food Manufacturing, Canada, 1981-2007</t>
  </si>
  <si>
    <t>Table 8f: Multifactor Productivity,  Dairy Product Manufacturing, Canada, 1981-2007</t>
  </si>
  <si>
    <t>Table 8g: Multifactor Productivity,  Meat Product Manufacturing, Canada, 1981-2007</t>
  </si>
  <si>
    <t>Table 8h: Multifactor Productivity,  Seafood Product Preparation and Packaging, Canada, 1981-2007</t>
  </si>
  <si>
    <t>Table 9: Gross Investment, All Components, Food Manufacturing, Canada, Millions of Current Dollars, 1961-2010</t>
  </si>
  <si>
    <t>v1070246</t>
  </si>
  <si>
    <t>v1071430</t>
  </si>
  <si>
    <t>v1071462</t>
  </si>
  <si>
    <t>v1071494</t>
  </si>
  <si>
    <t>v1071526</t>
  </si>
  <si>
    <t>v1071558</t>
  </si>
  <si>
    <t>v1071590</t>
  </si>
  <si>
    <t>v1071622</t>
  </si>
  <si>
    <t>v1071654</t>
  </si>
  <si>
    <t>v1071686</t>
  </si>
  <si>
    <t>v1071718</t>
  </si>
  <si>
    <t>v1071750</t>
  </si>
  <si>
    <t>v1071782</t>
  </si>
  <si>
    <t>v1071814</t>
  </si>
  <si>
    <t>v1071846</t>
  </si>
  <si>
    <t>v1071878</t>
  </si>
  <si>
    <t>v1071910</t>
  </si>
  <si>
    <t>v1071942</t>
  </si>
  <si>
    <t>x</t>
  </si>
  <si>
    <t>1981-2005</t>
  </si>
  <si>
    <t>Table 9a: Real Gross Investment, All Components, Food Manufacturing, Canada, Millions of Constant 2002 Dollars, 1961-2010</t>
  </si>
  <si>
    <t>v1078470</t>
  </si>
  <si>
    <t>v1119718</t>
  </si>
  <si>
    <t>v1119750</t>
  </si>
  <si>
    <t>v1119782</t>
  </si>
  <si>
    <t>v1119814</t>
  </si>
  <si>
    <t>v1119846</t>
  </si>
  <si>
    <t>v1119878</t>
  </si>
  <si>
    <t>v1119910</t>
  </si>
  <si>
    <t>v1119942</t>
  </si>
  <si>
    <t>v1119974</t>
  </si>
  <si>
    <t>v1120006</t>
  </si>
  <si>
    <t>v1120038</t>
  </si>
  <si>
    <t>v1120070</t>
  </si>
  <si>
    <t>v1120102</t>
  </si>
  <si>
    <t>v1120134</t>
  </si>
  <si>
    <t>v1120166</t>
  </si>
  <si>
    <t>v1120198</t>
  </si>
  <si>
    <t>v1120230</t>
  </si>
  <si>
    <t>Table 9b: Real Gross Investment, All Components, Food Manufacturing, Canada, Millions of Chained 2002 Dollars, 1961-2010</t>
  </si>
  <si>
    <t>v4419813</t>
  </si>
  <si>
    <t>v4421021</t>
  </si>
  <si>
    <t>v4421053</t>
  </si>
  <si>
    <t>v4421085</t>
  </si>
  <si>
    <t>v4421117</t>
  </si>
  <si>
    <t>v4421149</t>
  </si>
  <si>
    <t>v4421181</t>
  </si>
  <si>
    <t>v4421213</t>
  </si>
  <si>
    <t>v4421245</t>
  </si>
  <si>
    <t>v4421277</t>
  </si>
  <si>
    <t>v4421309</t>
  </si>
  <si>
    <t>v43994802</t>
  </si>
  <si>
    <t>v43994834</t>
  </si>
  <si>
    <t>v44111890</t>
  </si>
  <si>
    <t>Table 9c: Capital Consumption Allowance, All Components, Food Manufacturing, Canada, Millions of Current Dollars, 1961-2010</t>
  </si>
  <si>
    <t>Table 9d: Capital Consumption Allowance, All Components, Food Manufacturing, Canada, Millions of Constant 2002 Dollars, 1961-2010</t>
  </si>
  <si>
    <t>Table 9e: Capital Consumption Allowance, All Components, Food Manufacturing, Canada, Millions of Chained 2002 Dollars, 1961-2010</t>
  </si>
  <si>
    <t>Table 9f: Net Investment (Gross investment less CCA), All Components, Food Manufacturing, Canada, Millions of Current Dollars, 1961-2010</t>
  </si>
  <si>
    <t>Table 9g: Net Investment (Gross investment less CCA), All Components, Food Manufacturing, Canada, Millions of Constant 2002 Dollars, 1961-2010</t>
  </si>
  <si>
    <t>Table 9h: Gross Investment, Detailed Breakdown, Food Manufacturing, Canada, Millions of Current Dollars, 1961-2010</t>
  </si>
  <si>
    <t>1961-2010</t>
  </si>
  <si>
    <t>Table 9i: Gross Investment, Detailed Breakdown, Food Manufacturing, Canada, Shares of Industry Total, 1961-2010</t>
  </si>
  <si>
    <t>Table 9j: Gross Investment, Detailed Breakdown, Food Manufacturing, Canada, Millions of Chained 2002 Dollars, 1961-2010</t>
  </si>
  <si>
    <t>Table 10: Educational Attainment, Number of Workers by Highest Educational Attainment, All Industries, Thousands, 1990-2007</t>
  </si>
  <si>
    <t>All levels of education</t>
  </si>
  <si>
    <t>Less than Post-Secondary Certificate or Diploma</t>
  </si>
  <si>
    <t>0 to 8 Years</t>
  </si>
  <si>
    <t>Some High School</t>
  </si>
  <si>
    <t>High School Graduate</t>
  </si>
  <si>
    <t>Some Post Secondary</t>
  </si>
  <si>
    <t>Post-Secondary Certificate or Diploma</t>
  </si>
  <si>
    <t>University Degree</t>
  </si>
  <si>
    <t>Bachelors Degree</t>
  </si>
  <si>
    <t>Above Bachelors Degree</t>
  </si>
  <si>
    <t>Average Years of Education</t>
  </si>
  <si>
    <t>Total Growth Rate, per cent</t>
  </si>
  <si>
    <t>1990-2007</t>
  </si>
  <si>
    <t>1990-2000</t>
  </si>
  <si>
    <t>Source: Statistics Canada, Labour force Survey, unpublished data</t>
  </si>
  <si>
    <t>Average years of education estimated by CSLS assumes the following years of education for each cohort: 8 years for 0 to 8 Years, 11 years for Some High School, 12 years for High School Graduate, 13 years for Some Post Secondary, 14.5 years for Post-Secondary Certificate or Diploma, 16 years for Bachelors Degree and 18 years for Above Bachelors Degree.</t>
  </si>
  <si>
    <t>Table 10a: Educational Attainment, Number of Workers by Highest Educational Attainment, Food Manufacturing, Thousands, 1990-2007</t>
  </si>
  <si>
    <t>Table 10b: Educational Attainment, Number of Workers by Highest Educational Attainment, Animal Food Manufacturing, Thousands, 1990-2007</t>
  </si>
  <si>
    <t>Table 10c: Educational Attainment, Number of Workers by Highest Educational Attainment, Grain and Oilseed Milling, Thousands, 1990-2007</t>
  </si>
  <si>
    <t>Table 10d: Educational Attainment, Number of Workers by Highest Educational Attainment, Sugar and Confectionary Products, Thousands, 1990-2007</t>
  </si>
  <si>
    <t>Table 10e: Educational Attainment, Number of Workers by Highest Educational Attainment, Fruit and Vegetable Preserving and Specialty Food Manufacturing, Thousands, 1990-2007</t>
  </si>
  <si>
    <t>Table 10f: Educational Attainment, Number of Workers by Highest Educational Attainment, Dairy Products Manufacturing, Thousands, 1990-2007</t>
  </si>
  <si>
    <t>Table 10g: Educational Attainment, Number of Workers by Highest Educational Attainment, Meat Product Manufacturing, Thousands, 1990-2007</t>
  </si>
  <si>
    <t>Table 10h: Educational Attainment, Number of Workers by Highest Educational Attainment, Seafood Product Production and Packaging, Thousands, 1990-2007</t>
  </si>
  <si>
    <t>Table 10i: Educational Attainment, Number of Workers by Highest Educational Attainment, Bakeries &amp; Tortilla Manufacturing, Thousands, 1990-2007</t>
  </si>
  <si>
    <t>Table 10j: Educational Attainment, Number of Workers by Highest Educational Attainment, Other Food Manufacturing, Thousands, 1990-2007</t>
  </si>
  <si>
    <t>Table 11: Research and Development, Canada, All Industries, 1994-2010</t>
  </si>
  <si>
    <t>Total business enterprise research and development intramural expenditures</t>
  </si>
  <si>
    <t>Business enterprise research and development current expenditures</t>
  </si>
  <si>
    <t>Research and Development Personnel</t>
  </si>
  <si>
    <t>Total business enterprise research and development current expenditures</t>
  </si>
  <si>
    <t>Wages and salaries</t>
  </si>
  <si>
    <t>Other current expenditures</t>
  </si>
  <si>
    <t>Total business enterprise research and development capital expenditures</t>
  </si>
  <si>
    <t xml:space="preserve">Total research and development personnel </t>
  </si>
  <si>
    <t>Research and development professionals</t>
  </si>
  <si>
    <t>Research and development technicians and technologists</t>
  </si>
  <si>
    <t>Research and development other support staff</t>
  </si>
  <si>
    <t>(Millions of Current Dollars)</t>
  </si>
  <si>
    <t>(Full-time equivalent personnel)</t>
  </si>
  <si>
    <t>1994-2010</t>
  </si>
  <si>
    <t>1994-2008</t>
  </si>
  <si>
    <t>1994-2000</t>
  </si>
  <si>
    <t>2000-2008</t>
  </si>
  <si>
    <t>Source:</t>
  </si>
  <si>
    <t>Table 11a: Research and Development, Canada, Manufacturing, 1994-2010</t>
  </si>
  <si>
    <t>Table 11b: Research and Development, Canada, Food Manufacturing, 1994-2010</t>
  </si>
  <si>
    <t>Table 11c: Total Business Enterprise Research and Development Intramural Expenditures, Food Manufacturing, Canada, as a Share of GDP, per cent, 1994-2007</t>
  </si>
  <si>
    <t>Food Manufacturing</t>
  </si>
  <si>
    <t>Calculated from Tables 1b, 11, 11a and 11b</t>
  </si>
  <si>
    <t>Table 11d: Business Enterprise Expenditures in Research &amp; Development, Constant US Dollars at Purchasing Power Parity, 1987-2008</t>
  </si>
  <si>
    <t>Australia</t>
  </si>
  <si>
    <t>TOTAL BERD</t>
  </si>
  <si>
    <t xml:space="preserve">  MANUFACTURING</t>
  </si>
  <si>
    <t xml:space="preserve">    Food, beverages and tobacco</t>
  </si>
  <si>
    <t xml:space="preserve">      Food products and beverages</t>
  </si>
  <si>
    <t xml:space="preserve">      Tobacco products</t>
  </si>
  <si>
    <t>Belgium</t>
  </si>
  <si>
    <t>Czech Republic</t>
  </si>
  <si>
    <t>Denmark</t>
  </si>
  <si>
    <t>Finland</t>
  </si>
  <si>
    <t>France</t>
  </si>
  <si>
    <t>Germany</t>
  </si>
  <si>
    <t>Ireland</t>
  </si>
  <si>
    <t>Italy</t>
  </si>
  <si>
    <t>Japan</t>
  </si>
  <si>
    <t>Korea</t>
  </si>
  <si>
    <t>Netherlands</t>
  </si>
  <si>
    <t>Norway</t>
  </si>
  <si>
    <t>Poland</t>
  </si>
  <si>
    <t>Spain</t>
  </si>
  <si>
    <t>Sweden</t>
  </si>
  <si>
    <t>United Kingdom</t>
  </si>
  <si>
    <t>United States</t>
  </si>
  <si>
    <t>Legend:</t>
  </si>
  <si>
    <t>a:</t>
  </si>
  <si>
    <t>Break in series with previous year for which data is available</t>
  </si>
  <si>
    <t>b:</t>
  </si>
  <si>
    <t>Secretariat estimate or projection based on national sources</t>
  </si>
  <si>
    <t>c:</t>
  </si>
  <si>
    <t>National estimate or projection adjusted, if necessary, by the Secretariat to meet OECD norms</t>
  </si>
  <si>
    <t>d:</t>
  </si>
  <si>
    <t>Defence excluded (all or mostly)</t>
  </si>
  <si>
    <t>g:</t>
  </si>
  <si>
    <t>Excluding R&amp;D in the social sciences and humanities</t>
  </si>
  <si>
    <t>j:</t>
  </si>
  <si>
    <t>Excludes most or all capital expenditure</t>
  </si>
  <si>
    <t>l:</t>
  </si>
  <si>
    <t>Overestimated or based on overestimated data</t>
  </si>
  <si>
    <t>m:</t>
  </si>
  <si>
    <t>Underestimated or based on underestimated data</t>
  </si>
  <si>
    <t>n:</t>
  </si>
  <si>
    <t>Included elsewhere</t>
  </si>
  <si>
    <t>o:</t>
  </si>
  <si>
    <t>Includes other classes</t>
  </si>
  <si>
    <t>p:</t>
  </si>
  <si>
    <t>Provisional</t>
  </si>
  <si>
    <t>s:</t>
  </si>
  <si>
    <t>Unrevised breakdown not adding to the revised total</t>
  </si>
  <si>
    <t>t:</t>
  </si>
  <si>
    <t>Do not correspond exactly to OECD norms</t>
  </si>
  <si>
    <t>v:</t>
  </si>
  <si>
    <t>The sum of the breakdown does not add to the total</t>
  </si>
  <si>
    <t>w:</t>
  </si>
  <si>
    <t>Including extramural R&amp;D expenditure</t>
  </si>
  <si>
    <t>x:</t>
  </si>
  <si>
    <t>Confidential</t>
  </si>
  <si>
    <t>Table 11e: Research and Development as a Proportion of Value Added, 1987-2008</t>
  </si>
  <si>
    <t>Table 12: Marginal Effective Tax Rate on Capital, Manufacturing, 1997-2006, 2010</t>
  </si>
  <si>
    <t>Growth of METR on capital investment, per cent</t>
  </si>
  <si>
    <t>Source: "Business Tax Reform: More Progress Needed -- Supplementary Information," by Duanjie Chen and Jack M. Mintz. See http://www.cdhowe.org/pdf/ebrief_31_SI.pdf</t>
  </si>
  <si>
    <t>Table 12a: Marginal Effective Tax Rate on Manufacturing Capital, Manufacturing, Selected OECD Countries, 2005-2008</t>
  </si>
  <si>
    <t>Austria</t>
  </si>
  <si>
    <t>Brazil</t>
  </si>
  <si>
    <t>Chile</t>
  </si>
  <si>
    <t>China</t>
  </si>
  <si>
    <t>New Zealand</t>
  </si>
  <si>
    <t>South Africa</t>
  </si>
  <si>
    <t>Source: Chen and Mintz (2008) "Still a Wallflower: The 2008 Report on Canada’s International Tax Competitiveness" http://www.cdhowe.org/pdf/ebrief_63.pdf</t>
  </si>
  <si>
    <t>http://www.cdhowe.org/pdf/ebrief_63.pdf</t>
  </si>
  <si>
    <t>Note: Effective tax rates on capital investments incorporate corporate income taxes, sales taxes on capital purchases and other capital-related taxes including asset and net worth taxes, stamp duties on securities, taxes on contributions to equity. Property taxes are not included due to lack of data.</t>
  </si>
  <si>
    <t>Table 13: Productivity, Business Sector, Canada, 1961-2009</t>
  </si>
  <si>
    <t>Capital Productivity</t>
  </si>
  <si>
    <t>Real Gross Domestic Product (GDP)</t>
  </si>
  <si>
    <t>Gross Domestic Product (GDP)</t>
  </si>
  <si>
    <t>Combined Labour and Capital Inputs</t>
  </si>
  <si>
    <t>Contribution of Capital Intensity to Labour Productivity Growth</t>
  </si>
  <si>
    <t>Contribution of Labour Composition to Labour Productivity Growth</t>
  </si>
  <si>
    <t>(Index, 2002=100)</t>
  </si>
  <si>
    <t>(millions of dollars)</t>
  </si>
  <si>
    <t xml:space="preserve"> Multifactor productivity</t>
  </si>
  <si>
    <t xml:space="preserve"> Labour productivity</t>
  </si>
  <si>
    <t xml:space="preserve"> Capital productivity</t>
  </si>
  <si>
    <t xml:space="preserve"> Real gross domestic product (GDP)</t>
  </si>
  <si>
    <t xml:space="preserve"> Gross domestic product (GDP) (dollars)</t>
  </si>
  <si>
    <t xml:space="preserve"> Combined labour and capital inputs</t>
  </si>
  <si>
    <t xml:space="preserve"> Contribution of capital intensity to labour productivity growth</t>
  </si>
  <si>
    <t xml:space="preserve"> Contribution of labour composition to labour productivity growth</t>
  </si>
  <si>
    <t>1981-2006</t>
  </si>
  <si>
    <t>1986-2006</t>
  </si>
  <si>
    <t>Table 13a: Labour Input to Productivity, Business Sector, Canada, 1961-2009</t>
  </si>
  <si>
    <t xml:space="preserve">Labour input </t>
  </si>
  <si>
    <t>Hours Worked</t>
  </si>
  <si>
    <t>Labour Composition</t>
  </si>
  <si>
    <t>Labour Input of Workers with</t>
  </si>
  <si>
    <t>Labour Compensation</t>
  </si>
  <si>
    <t xml:space="preserve">Labour Compensation of Workers with </t>
  </si>
  <si>
    <t>Primary or Secondary Education</t>
  </si>
  <si>
    <t>Some or Completed Post-Secondary Certificate or Diploma</t>
  </si>
  <si>
    <t>University Degree or Above</t>
  </si>
  <si>
    <t>v41712949</t>
  </si>
  <si>
    <t>v41712966</t>
  </si>
  <si>
    <t>v41712983</t>
  </si>
  <si>
    <t>v41713000</t>
  </si>
  <si>
    <t>v41713017</t>
  </si>
  <si>
    <t>v41713034</t>
  </si>
  <si>
    <t>v41713170</t>
  </si>
  <si>
    <t>v41713187</t>
  </si>
  <si>
    <t>v41713204</t>
  </si>
  <si>
    <t>v41713221</t>
  </si>
  <si>
    <t>(millions of hours)</t>
  </si>
  <si>
    <t xml:space="preserve"> Labour input (Index, 2002=100)</t>
  </si>
  <si>
    <t xml:space="preserve"> Hours worked (hours)</t>
  </si>
  <si>
    <t xml:space="preserve"> Labour composition (Index, 2002=100)</t>
  </si>
  <si>
    <t xml:space="preserve"> Labour input of workers with primary or secondary education (Index, 2002=100)</t>
  </si>
  <si>
    <t xml:space="preserve"> Labour input of workers with some or completed post-secondary certificate or diploma (Index, 2002=100)</t>
  </si>
  <si>
    <t xml:space="preserve"> Labour input of workers with university degree or above (Index, 2002=100)</t>
  </si>
  <si>
    <t xml:space="preserve"> Labour compensation (dollars)</t>
  </si>
  <si>
    <t xml:space="preserve"> Labour compensation of workers with primary or secondary education (dollars)</t>
  </si>
  <si>
    <t xml:space="preserve"> Labour compensation of workers with some or completed post-secondary certificate or diploma (dollars)</t>
  </si>
  <si>
    <t xml:space="preserve"> Labour compensation of workers with university degree or above (dollars)</t>
  </si>
  <si>
    <t>Table 13b: Capital Input to Productivity, Business Sector, Canada, 1961-2009</t>
  </si>
  <si>
    <t>Capital Input</t>
  </si>
  <si>
    <t>Capital Stock</t>
  </si>
  <si>
    <t>Capital Composition</t>
  </si>
  <si>
    <t>Capital Input of Information and Communications Technologies</t>
  </si>
  <si>
    <t>Capital Input of Non-Information and Communications Technologies</t>
  </si>
  <si>
    <t>Capital Cost</t>
  </si>
  <si>
    <t>Capital Cost of Information and Communications Technologies</t>
  </si>
  <si>
    <t>Capital Cost of Non-Information and Communications Technologies</t>
  </si>
  <si>
    <t xml:space="preserve"> Capital input (Index, 2002=100)</t>
  </si>
  <si>
    <t xml:space="preserve"> Capital stock (Index, 2002=100)</t>
  </si>
  <si>
    <t xml:space="preserve"> Capital composition (Index, 2002=100)</t>
  </si>
  <si>
    <t xml:space="preserve"> Capital input of information and communications technologies (Index, 2002=100)</t>
  </si>
  <si>
    <t xml:space="preserve"> Capital input of non-information and communications technologies (Index, 2002=100)</t>
  </si>
  <si>
    <t xml:space="preserve"> Capital cost (dollars)</t>
  </si>
  <si>
    <t xml:space="preserve"> Capital cost of information and communications technologies (dollars)</t>
  </si>
  <si>
    <t xml:space="preserve"> Capital cost of non-information and communications technologies (dollars)</t>
  </si>
  <si>
    <t>(Index 2002 = 100)</t>
  </si>
  <si>
    <t>v41713051</t>
  </si>
  <si>
    <t>v41713068</t>
  </si>
  <si>
    <t>v41713085</t>
  </si>
  <si>
    <t>v41713102</t>
  </si>
  <si>
    <t>v41713119</t>
  </si>
  <si>
    <t>v41713238</t>
  </si>
  <si>
    <t>v41713255</t>
  </si>
  <si>
    <t>v41713272</t>
  </si>
  <si>
    <t>Table 14: Productivity, Manufacturing (NAICS 31-33), Canada, 1961-2007</t>
  </si>
  <si>
    <t>Real gross output</t>
  </si>
  <si>
    <t>Combined labour and capital inputs</t>
  </si>
  <si>
    <t>Combined units of all inputs</t>
  </si>
  <si>
    <t>Gross Output</t>
  </si>
  <si>
    <t>Contribution to growth in labour productivity based on gross output</t>
  </si>
  <si>
    <t>Capital Input per Hour Worked</t>
  </si>
  <si>
    <t>Based on gross output</t>
  </si>
  <si>
    <t>Based on value-added</t>
  </si>
  <si>
    <t>of Capital Intensity</t>
  </si>
  <si>
    <t xml:space="preserve">of Intermediate Input Intensity </t>
  </si>
  <si>
    <t xml:space="preserve">of Labour Composition </t>
  </si>
  <si>
    <t xml:space="preserve"> Multifactor productivity based on gross output (index, 2002=100)</t>
  </si>
  <si>
    <t xml:space="preserve"> Multifactor productivity based on value-added (index, 2002=100)</t>
  </si>
  <si>
    <t xml:space="preserve"> Labour productivity based on gross output (index, 2002=100)</t>
  </si>
  <si>
    <t xml:space="preserve"> Labour productivity based on value-added (index, 2002=100)</t>
  </si>
  <si>
    <t xml:space="preserve"> Real gross output (index, 2002=100)</t>
  </si>
  <si>
    <t xml:space="preserve"> Real gross domestic product (GDP) (index, 2002=100)</t>
  </si>
  <si>
    <t xml:space="preserve"> Combined labour and capital inputs (index, 2002=100)</t>
  </si>
  <si>
    <t xml:space="preserve"> Combined units of all inputs (index, 2002=100)</t>
  </si>
  <si>
    <t xml:space="preserve"> Gross output (dollars)</t>
  </si>
  <si>
    <t xml:space="preserve"> Contribution of capital intensity to growth in labour productivity based on gross output (index, 2002=100)</t>
  </si>
  <si>
    <t xml:space="preserve"> Contribution of intermediate input intensity to growth in labour productivity based on gross output (index, 2002=100)</t>
  </si>
  <si>
    <t xml:space="preserve"> Contribution of labour composition to growth in labour productivity based on gross output (index, 2002=100)</t>
  </si>
  <si>
    <t>Index 2002 = 100</t>
  </si>
  <si>
    <t>(Millions of Dollars)</t>
  </si>
  <si>
    <t>1986-2007</t>
  </si>
  <si>
    <t>Table 14a: Labour Input to Productivity, Manufacturing (NAICS 31-33), Canada, 1961-2007</t>
  </si>
  <si>
    <t>Total Labour Input</t>
  </si>
  <si>
    <t>Labour Share of GDP</t>
  </si>
  <si>
    <t>(Millions of Hours)</t>
  </si>
  <si>
    <t>(Per cent)</t>
  </si>
  <si>
    <t>v41707655</t>
  </si>
  <si>
    <t>v41708315</t>
  </si>
  <si>
    <t>Table 14b: Capital and Intermediate Inputs to Productivity, Manufacturing (NAICS 31-33), Canada, 1961-2007</t>
  </si>
  <si>
    <t>Intermediate Inputs</t>
  </si>
  <si>
    <t>Capital Share of GDP</t>
  </si>
  <si>
    <t>Cost of Intermediate Inputs</t>
  </si>
  <si>
    <t>Total Intermediate Inputs</t>
  </si>
  <si>
    <t>Energy</t>
  </si>
  <si>
    <t>Material</t>
  </si>
  <si>
    <t>Services</t>
  </si>
  <si>
    <t xml:space="preserve"> Capital input (index, 2002=100)</t>
  </si>
  <si>
    <t xml:space="preserve"> Intermediate inputs (index, 2002=100)</t>
  </si>
  <si>
    <t xml:space="preserve"> Energy input (index, 2002=100)</t>
  </si>
  <si>
    <t xml:space="preserve"> Material input (index, 2002=100)</t>
  </si>
  <si>
    <t xml:space="preserve"> Services input (index, 2002=100)</t>
  </si>
  <si>
    <t xml:space="preserve"> Cost of intermediate inputs (dollars)</t>
  </si>
  <si>
    <t xml:space="preserve"> Cost of energy input (dollars)</t>
  </si>
  <si>
    <t xml:space="preserve"> Cost of material input (dollars)</t>
  </si>
  <si>
    <t xml:space="preserve"> Cost of services input (dollars)</t>
  </si>
  <si>
    <t>Table 14c: Sources of Labour Productivity Growth in Manufacturing, Canada, 1961-2007</t>
  </si>
  <si>
    <t>Average Factor Shares, per cent</t>
  </si>
  <si>
    <t>Labour Share</t>
  </si>
  <si>
    <t>Capital Share</t>
  </si>
  <si>
    <t>Capital Services Intensity</t>
  </si>
  <si>
    <t>Average Annual Contribution to Labour Productivity Growth, percentage points</t>
  </si>
  <si>
    <t>Calculated from Tables 14, 14a and 14b</t>
  </si>
  <si>
    <t>Table 14d: Productivity, Food Manufacturing (NAICS 311), Canada, 1961-2007</t>
  </si>
  <si>
    <t>Table 14e: Labour Input to Productivity, Food Manufacturing (NAICS 311), Canada, 1961-2007</t>
  </si>
  <si>
    <t>v41707656</t>
  </si>
  <si>
    <t>v41708316</t>
  </si>
  <si>
    <t>Table 14f: Capital and Intermediate Inputs to Productivity, Food Manufacturing (NAICS 311), Canada, 1961-2007</t>
  </si>
  <si>
    <t>Table 14g: Sources of Labour Productivity Growth in the Food Manufacturing, Canada, 1961-2007</t>
  </si>
  <si>
    <t>v4331081</t>
  </si>
  <si>
    <t>v4331088</t>
  </si>
  <si>
    <t>v4331089</t>
  </si>
  <si>
    <t>v4331090</t>
  </si>
  <si>
    <t>v4331091</t>
  </si>
  <si>
    <t>v4331092</t>
  </si>
  <si>
    <t>Total, All Industries</t>
  </si>
  <si>
    <t xml:space="preserve"> Total industrial (Percent)</t>
  </si>
  <si>
    <t xml:space="preserve"> Manufacturing (Percent) [31-33]</t>
  </si>
  <si>
    <t xml:space="preserve"> Food manufacturing (Percent) [311]</t>
  </si>
  <si>
    <t xml:space="preserve"> Beverage and tobacco product manufacturing (Percent) [312]</t>
  </si>
  <si>
    <t xml:space="preserve"> Beverage manufacturing (Percent) [3121]</t>
  </si>
  <si>
    <t xml:space="preserve"> Tobacco manufacturing (Percent) [3122]</t>
  </si>
  <si>
    <t>1987-2010</t>
  </si>
  <si>
    <t>1987-2000</t>
  </si>
  <si>
    <t>Table 16: Stock of Foreign Direct Investment, Food Manufacturing, millions of current dollars, 1983-2007</t>
  </si>
  <si>
    <t>Manufacturing [31-33]</t>
  </si>
  <si>
    <t>1999-2009</t>
  </si>
  <si>
    <t>1999-2004</t>
  </si>
  <si>
    <t>2004-2009</t>
  </si>
  <si>
    <t>Table 17: Food Manufacturing, Canada, 1990-2008</t>
  </si>
  <si>
    <t>Number of Establishments</t>
  </si>
  <si>
    <r>
      <t xml:space="preserve">Value-Added per Establishment </t>
    </r>
    <r>
      <rPr>
        <sz val="11"/>
        <color theme="1"/>
        <rFont val="Calibri"/>
        <family val="2"/>
        <scheme val="minor"/>
      </rPr>
      <t>(millions of current dollars)</t>
    </r>
  </si>
  <si>
    <t>Number of Employees per Establishment</t>
  </si>
  <si>
    <t>1990-2003: Statistics Canada Annual Survey of Manufactures, CANSIM Table 301-0003</t>
  </si>
  <si>
    <t>2004-2008: Statistics Canada Annual Survey of Manufactures and Logging, CANSIM Table 301-0006</t>
  </si>
  <si>
    <t>Notes:</t>
  </si>
  <si>
    <t>A solid black line indicates a break in a series before and after which data are not directly comparable.</t>
  </si>
  <si>
    <t>Footnotes to Statistics Canada Table</t>
  </si>
  <si>
    <t>1. Beginning in 2004, the Annual Survey of Manufactures and Logging (ASML) replaces the Annual Survey of Manufactures and the Annual Survey of Forestry. While the ASML covers the same target population as its predecessors, this new survey ushers in a number of conceptual and methodological changes intended to reduce response burden, enhance data quality and streamline survey operations. Two changes have the greatest impact on the comparability of the principal statistics series for manufacturing published in CANSIM tables 301-0003 and 301-0006: some redefinition of the survey content and a change in the coverage for published statistics.</t>
  </si>
  <si>
    <t>2. Financial variables in the Annual Survey of Manufactures and Logging (ASML) survey are defined to adhere to the Statistics Canada Chart of Accounts (COA) classification. The COA is a standard classification based on generally accepted accounting principles. It was developed for reporting information on financial position and performance. As a result, some variables in the ASML are defined differently from those collected in past surveys for manufacturing and new variables have been added. These changes are reflected in a new list of published principal statistics for manufacturing. Of the variables in this list that were published previously, only two are not strictly comparable: the cost of energy and water utility and the cost of materials and supplies. For more details, refer to the notes on the affected variables in CANSIM table 301-0006.</t>
  </si>
  <si>
    <t>3. Beginning with reference year 2004, the principal statistics published for manufacturing cover the activities of all businesses classified as manufacturers in Canada. These data series are not strictly comparable with manufacturing principal statistics published in CANSIM table 301-0003 which cover the activities of businesses with annual sales greater than or equal to $30,000. However, sales of goods manufactured in CANSIM table 301-0006 can be compared with total sales of manufactured goods published previously in CANSIM table 301-0005 for same levels of industry and geography detail.</t>
  </si>
  <si>
    <t>5. For more information or to enquire about concepts, methods or data quality, contact the Dissemination and Frame Services Section, Manufacturing and Energy Division at 613-951-9497, toll free 1-866-873-8789, fax 613-951-9499 or e-mail: manufact@statcan.gc.ca.</t>
  </si>
  <si>
    <t>11. For data prior to 2004, see CANSIM tables 301-0003 and 301-0005.</t>
  </si>
  <si>
    <t>Table 17a:  Animal food manufacturing [3111], Canada,  1990-2008</t>
  </si>
  <si>
    <t>Table 17b:  Grain and oilseed milling [3112], Canada,  1990-2008</t>
  </si>
  <si>
    <t>Table 17c:  Sugar and confectionery product manufacturing [3113], Canada,  1990-2008</t>
  </si>
  <si>
    <t>Table 17d:  Fruit and vegetable preserving and specialty food manufacturing [3114], Canada,  1990-2008</t>
  </si>
  <si>
    <t>Table 17e:  Dairy product manufacturing [3115], Canada,  1990-2008</t>
  </si>
  <si>
    <t>Table 17f:  Meat product manufacturing [3116], Canada,  1990-2008</t>
  </si>
  <si>
    <t>Table 17g:  Seafood product preparation and packaging [3117], Canada,  1990-2008</t>
  </si>
  <si>
    <t>Table 17h:  Bakeries and tortilla manufacturing [3118], Canada,  1990-2008</t>
  </si>
  <si>
    <t>Table 17i:  Other food manufacturing [3119], Canada,  1990-2008</t>
  </si>
  <si>
    <t>Table 18: Operating Profits/Losses, Food Manufacturing, Canada, Millions of Current Dollars, 1999-2008</t>
  </si>
  <si>
    <t>Food and Soft Drink Manufacturing</t>
  </si>
  <si>
    <t>Table 19: Canada-US Exchange Rate, 1989-2010</t>
  </si>
  <si>
    <t>USD buys X CAD</t>
  </si>
  <si>
    <t>CAD buys X USD</t>
  </si>
  <si>
    <t>Annual Average</t>
  </si>
  <si>
    <t>Note: 2010 annual values are estimated by averageing the first three quarters</t>
  </si>
  <si>
    <t>2010-12</t>
  </si>
  <si>
    <t>Table 20: Sources of Growth in Manufacturing by Province, 1997-2007</t>
  </si>
  <si>
    <t>Nfld.</t>
  </si>
  <si>
    <t>P.E.I.</t>
  </si>
  <si>
    <t>N.S.</t>
  </si>
  <si>
    <t>N.B.</t>
  </si>
  <si>
    <t>Que.</t>
  </si>
  <si>
    <t>Ont.</t>
  </si>
  <si>
    <t>Man.</t>
  </si>
  <si>
    <t>Sask.</t>
  </si>
  <si>
    <t>Alta.</t>
  </si>
  <si>
    <t>B.C.</t>
  </si>
  <si>
    <t>Average annual rate of growth</t>
  </si>
  <si>
    <t>Output</t>
  </si>
  <si>
    <t>Total Hours</t>
  </si>
  <si>
    <t>Capital Services</t>
  </si>
  <si>
    <t xml:space="preserve">    Capital Stock</t>
  </si>
  <si>
    <t xml:space="preserve">    Capital Composition</t>
  </si>
  <si>
    <t>Percentage point contribution to labour productivity growth</t>
  </si>
  <si>
    <t>Labour Productivity (Output per hour)</t>
  </si>
  <si>
    <t xml:space="preserve"> Labour Composition</t>
  </si>
  <si>
    <t xml:space="preserve"> Capital Services Intensity</t>
  </si>
  <si>
    <t>Total Factor Productivity</t>
  </si>
  <si>
    <t>Per cent contributions to labour productivity growth</t>
  </si>
  <si>
    <t>Source : Unpublished Statistics Canada Estimates</t>
  </si>
  <si>
    <t>Growth rates calculated by the CSLS.</t>
  </si>
  <si>
    <t>Table 21: International Comparison of Food Products, Beverages and Tobacco Growth Rates, 1970-2004</t>
  </si>
  <si>
    <t>1970-2004</t>
  </si>
  <si>
    <t>1970-1980</t>
  </si>
  <si>
    <t>1980-1990</t>
  </si>
  <si>
    <t>2000-2004</t>
  </si>
  <si>
    <t>Value Added</t>
  </si>
  <si>
    <t>Source: Calculated from "EU KLEMS Growth and Productivity Accounts: March 2008 Release" http://www.euklems.net/</t>
  </si>
  <si>
    <t>Table 22: Gross Domestic Product, Newfoundland and Labrador, Food Manufacturing, Millions of Chained 2002 Dollars, 1984-2009</t>
  </si>
  <si>
    <t>current</t>
  </si>
  <si>
    <t>chained</t>
  </si>
  <si>
    <t>1984-2009</t>
  </si>
  <si>
    <t>1984-2000</t>
  </si>
  <si>
    <t>Data before 1997 carry chained data backwards with constant price growth rates</t>
  </si>
  <si>
    <t>Miscellaneous food manufacturing combines the North American Industry Classification System (NAICS) codes 3112, 3118, 3119</t>
  </si>
  <si>
    <t>Table 22a: Gross Domestic Product, Prince Edward Island, Food Manufacturing, Millions of Chained 2002 Dollars, 1984-2009</t>
  </si>
  <si>
    <t>Table 22b: Gross Domestic Product, Nova Scotia, Food Manufacturing, Millions of Chained 2002 Dollars, 1984-2009</t>
  </si>
  <si>
    <t>Table 22c: Gross Domestic Product, New Brunswick, Food Manufacturing, Millions of Chained 2002 Dollars, 1984-2009</t>
  </si>
  <si>
    <t>Table 22d: Gross Domestic Product, Quebec, Food Manufacturing, Millions of Chained 2002 Dollars, 1984-2009</t>
  </si>
  <si>
    <t>Table 22e: Gross Domestic Product, Ontario, Food Manufacturing, Millions of Chained 2002 Dollars, 1984-2009</t>
  </si>
  <si>
    <t>Table 22f: Gross Domestic Product, Manitoba, Food Manufacturing, Millions of Chained 2002 Dollars, 1984-2009</t>
  </si>
  <si>
    <t>Table 22g: Gross Domestic Product, Saskatchewan, Food Manufacturing, Millions of Chained 2002 Dollars, 1984-2009</t>
  </si>
  <si>
    <t>Table 22h: Gross Domestic Product, Alberta, Food Manufacturing, Millions of Chained 2002 Dollars, 1984-2009</t>
  </si>
  <si>
    <t>Table 22i: Gross Domestic Product, British Columbia, Food Manufacturing, Millions of Chained 2002 Dollars, 1984-2009</t>
  </si>
  <si>
    <t>Table 23: Gross Domestic Product, Newfoundland and Labrador, Food Manufacturing, Millions of Dollars, Current Prices, 1984-2009</t>
  </si>
  <si>
    <t>1984-2007</t>
  </si>
  <si>
    <t>Table 23a: Gross Domestic Product, Prince Edward Island, Food Manufacturing, Millions of Dollars, Current Prices, 1984-2009</t>
  </si>
  <si>
    <t>Table 23b: Gross Domestic Product, Nova Scotia, Food Manufacturing, Millions of Dollars, Current Prices, 1984-2009</t>
  </si>
  <si>
    <t>Table 23c: Gross Domestic Product, New Brunswick, Food Manufacturing, Millions of Dollars, Current Prices, 1984-2009</t>
  </si>
  <si>
    <t>Table 23d: Gross Domestic Product, Quebec, Food Manufacturing, Millions of Dollars, Current Prices, 1984-2009</t>
  </si>
  <si>
    <t>Table 23e: Gross Domestic Product, Ontario, Food Manufacturing, Millions of Dollars, Current Prices, 1984-2009</t>
  </si>
  <si>
    <t>Table 23f: Gross Domestic Product, Manitoba, Food Manufacturing, Millions of Dollars, Current Prices, 1984-2009</t>
  </si>
  <si>
    <t>Table 23g: Gross Domestic Product, Saskatchewan, Food Manufacturing, Millions of Dollars, Current Prices, 1984-2009</t>
  </si>
  <si>
    <t>Table 23h: Gross Domestic Product, Alberta, Food Manufacturing, Millions of Dollars, Current Prices, 1984-2009</t>
  </si>
  <si>
    <t>Table 23i: Gross Domestic Product, British Columbia, Food Manufacturing, Millions of Dollars, Current Prices, 1984-2009</t>
  </si>
  <si>
    <t>Table 24: Hours Worked in the Food Manufacturing Sector, Newfoundland, Thousands of Hours, 1997-2009</t>
  </si>
  <si>
    <t>Table 24a: Hours Worked in the Food Manufacturing Sector, Prince Edward Island, Thousands of Hours, 1997-2009</t>
  </si>
  <si>
    <t>Table 24b: Hours Worked in the Food Manufacturing Sector, Nova Scotia, Thousands of Hours, 1997-2009</t>
  </si>
  <si>
    <t>Table 24c: Hours Worked in the Food Manufacturing Sector, New Brunswick, Thousands of Hours, 1997-2009</t>
  </si>
  <si>
    <t>Table 24d: Hours Worked in the Food Manufacturing Sector, Quebec, Thousands of Hours, 1997-2009</t>
  </si>
  <si>
    <t>Table 24e: Hours Worked in the Food Manufacturing Sector, Ontario, Thousands of Hours, 1997-2009</t>
  </si>
  <si>
    <t>Table 24f: Hours Worked in the Food Manufacturing Sector, Manitoba, Thousands of Hours, 1997-2009</t>
  </si>
  <si>
    <t>Table 24g: Hours Worked in the Food Manufacturing Sector, Saskatchewan, Thousands of Hours, 1997-2009</t>
  </si>
  <si>
    <t>Table 24e: Hours Worked in the Food Manufacturing Sector, Alberta, Thousands of Hours, 1997-2009</t>
  </si>
  <si>
    <t>Table 24i: Hours Worked in the Food Manufacturing Sector, British Columbia, Thousands of Hours, 1997-2009</t>
  </si>
  <si>
    <t>Table 25: Labour Productivity in the Food Manufacturing Sector, Newfoundland, Chained 2002 Dollars Per Hour Worked, 1997-2009</t>
  </si>
  <si>
    <t>Calculated from Tables 23 and 24</t>
  </si>
  <si>
    <t>Table 25a: Labour Productivity in the Food Manufacturing Sector, Prince Edward Island, Chained 2002 Dollars Per Hour Worked, 1997-2009</t>
  </si>
  <si>
    <t>Calculated from Tables 23a and 24a</t>
  </si>
  <si>
    <t>Table 25b: Labour Productivity in the Food Manufacturing Sector, Nova Scotia, Chained 2002 Dollars Per Hour Worked, 1997-2009</t>
  </si>
  <si>
    <t>Calculated from Tables 23b and 24b</t>
  </si>
  <si>
    <t>Table 25c: Labour Productivity in the Food Manufacturing Sector, New Brunswick, Chained 2002 Dollars Per Hour Worked, 1997-2009</t>
  </si>
  <si>
    <t>Calculated from Tables 23c and 24c</t>
  </si>
  <si>
    <t>Table 25d: Labour Productivity in the Food Manufacturing Sector, Quebec, Chained 2002 Dollars Per Hour Worked, 1997-2009</t>
  </si>
  <si>
    <t>Calculated from Tables 23d and 24d</t>
  </si>
  <si>
    <t>Table 25e: Labour Productivity in the Food Manufacturing Sector, Ontario, Chained 2002 Dollars Per Hour Worked, 1997-2009</t>
  </si>
  <si>
    <t>Calculated from Tables 23e and 24e</t>
  </si>
  <si>
    <t>Table 25f: Labour Productivity in the Food Manufacturing Sector, Manitoba, Chained 2002 Dollars Per Hour Worked, 1997-2009</t>
  </si>
  <si>
    <t>Calculated from Tables 23f and 24f</t>
  </si>
  <si>
    <t>Table 25g: Labour Productivity in the Food Manufacturing Sector, Saskatchewan, Chained 2002 Dollars Per Hour Worked, 1997-2009</t>
  </si>
  <si>
    <t>Calculated from Tables 23g and 24g</t>
  </si>
  <si>
    <t>Table 25e: Labour Productivity in the Food Manufacturing Sector, Alberta, Chained 2002 Dollars Per Hour Worked, 1997-2009</t>
  </si>
  <si>
    <t>Calculated from Tables 23h and 24h</t>
  </si>
  <si>
    <t>Table 25i: Labour Productivity in the Food Manufacturing Sector, British Columbia, Chained 2002 Dollars Per Hour Worked, 1997-2009</t>
  </si>
  <si>
    <t>Calculated from Tables 23i and 24i</t>
  </si>
  <si>
    <t>Table 26: Nominal Value Added, United States, 1977-2009</t>
  </si>
  <si>
    <t>Food and beverage and tobacco products</t>
  </si>
  <si>
    <t>Source: US Bureau of Economic Analysis,  Gross-Domestic-Product-by-Industry Accounts, Value Added by Industry</t>
  </si>
  <si>
    <t>Table 27: Real Value Added, United States, Chained 2005 Dollars, 1977-2009</t>
  </si>
  <si>
    <t>1977-87 data calculated from the volume index, 1988-97 data calculated from chained 2000$ data</t>
  </si>
  <si>
    <t>Table 28: Labour Productivity in Food Manufacturing, United States, Index 2002=100, 1987-2008</t>
  </si>
  <si>
    <t>Business Sector</t>
  </si>
  <si>
    <t>Note: Output per hour</t>
  </si>
  <si>
    <t>Table 29: Multifactor Productivity in the Food, Beverage and Tobacco, United States, 1987-2008</t>
  </si>
  <si>
    <t>Value of Production</t>
  </si>
  <si>
    <t>Capital Payments</t>
  </si>
  <si>
    <t>Cost of Labor</t>
  </si>
  <si>
    <t>Cost of Energy</t>
  </si>
  <si>
    <t>Cost of Materials</t>
  </si>
  <si>
    <t>Cost of Purchased Services</t>
  </si>
  <si>
    <t>Materials</t>
  </si>
  <si>
    <t>Purchased Services</t>
  </si>
  <si>
    <t>Gross Output, constant 2000 dollars</t>
  </si>
  <si>
    <t xml:space="preserve">Labor Hours, Hours worked, all employees and proprietors </t>
  </si>
  <si>
    <t xml:space="preserve">Combined Inputs, Combined K, L, E, M, S, cost share weights </t>
  </si>
  <si>
    <t xml:space="preserve">Multifactor Productivity, Sectoral output per unit of combined K, L, E, M, S  </t>
  </si>
  <si>
    <t>Output per unit of Capital (Q/K)</t>
  </si>
  <si>
    <t>Output per unit of Labor (Q/L)</t>
  </si>
  <si>
    <t>Billions of Current Dollars</t>
  </si>
  <si>
    <t>Index, 2000 = 100.0</t>
  </si>
  <si>
    <t>Index = 1987 = 100</t>
  </si>
  <si>
    <t>Source: US Bureau of Labor Statistics, Major Sector Multifactor Productivity Index</t>
  </si>
  <si>
    <t>Table Of Contents</t>
  </si>
  <si>
    <t>Meat</t>
  </si>
  <si>
    <t>Dairy</t>
  </si>
  <si>
    <t>Productivity</t>
  </si>
  <si>
    <t>hours</t>
  </si>
  <si>
    <t>output</t>
  </si>
  <si>
    <t>Animal</t>
  </si>
  <si>
    <t>GDP, Hours, and Labour Productivity</t>
  </si>
  <si>
    <t>Food manufacturing</t>
  </si>
  <si>
    <t>Calculated from Tables 9 and 9c</t>
  </si>
  <si>
    <t>Calculated from tables 9a and 9d</t>
  </si>
  <si>
    <t>Calculated from table 9h</t>
  </si>
  <si>
    <t>2007 productivity</t>
  </si>
  <si>
    <t xml:space="preserve"> Business sector</t>
  </si>
  <si>
    <t xml:space="preserve"> Business sector, services, special aggregation</t>
  </si>
  <si>
    <t>Agriculture</t>
  </si>
  <si>
    <t>v3860037</t>
  </si>
  <si>
    <t>ag chained</t>
  </si>
  <si>
    <t>hk</t>
  </si>
  <si>
    <t>Agriculture (111-112)</t>
  </si>
  <si>
    <t>Agriculture [111-112]</t>
  </si>
  <si>
    <t>No Post Secondary</t>
  </si>
  <si>
    <t>Some Post Secondary and Above</t>
  </si>
  <si>
    <t>Animal Food</t>
  </si>
  <si>
    <t>Grain and oilseed</t>
  </si>
  <si>
    <t>Sugar and confectionery</t>
  </si>
  <si>
    <t>Fruit/vegetable and specialty</t>
  </si>
  <si>
    <t>Bakeries</t>
  </si>
  <si>
    <t>Table 25k: Nominal Output Per Hour Worked in the Food Manufacturing Sector, Prince Edward Island, 1997-2009</t>
  </si>
  <si>
    <t>Table 25j: Nominal Output Per Hour Worked in the Food Manufacturing Sector, Newfoundland, 1997-2009</t>
  </si>
  <si>
    <t>Table 25s: Nominal Output Per Hour Worked in the Food Manufacturing Sector, British Columbia, 1997-2009</t>
  </si>
  <si>
    <t>Table 25r: Nominal Output Per Hour Worked in the Food Manufacturing Sector, Alberta, 1997-2009</t>
  </si>
  <si>
    <t>Table 25q: Nominal Output Per Hour Worked in the Food Manufacturing Sector, Saskatchewan, 1997-2009</t>
  </si>
  <si>
    <t>Table 25p: Nominal Output Per Hour Worked in the Food Manufacturing Sector, Manitoba, 1997-2009</t>
  </si>
  <si>
    <t>Table 25o: Nominal Output Per Hour Worked in the Food Manufacturing Sector, Ontario, 1997-2009</t>
  </si>
  <si>
    <t>Table 25n: Nominal Output Per Hour Worked in the Food Manufacturing Sector, Quebec, 1997-2009</t>
  </si>
  <si>
    <t>Table 25m: Nominal Output Per Hour Worked in the Food Manufacturing Sector, New Brunswick, 1997-2009</t>
  </si>
  <si>
    <t>Table 25l: Nominal Output Per Hour Worked in the Food Manufacturing Sector, Nova Scotia, 1997-2009</t>
  </si>
  <si>
    <t>Real Value Added calculated by CSLS from GGDC Nominal Value Added and Value Added Deflators</t>
  </si>
  <si>
    <t>Source: Calculated by from CSLS from Groningen Growth and Development Centre, 60-Industry Database, October 2005, http://www.ggdc.net/, updated from O'Mahony and van Ark (2003)</t>
  </si>
  <si>
    <t>2000-2003</t>
  </si>
  <si>
    <t>1979-1990</t>
  </si>
  <si>
    <t>15-16</t>
  </si>
  <si>
    <t>Food, Drink and Tobacco Industry</t>
  </si>
  <si>
    <t>Food, drink &amp; tobacco</t>
  </si>
  <si>
    <t>Real Value Added, Millions of 1995 Euros</t>
  </si>
  <si>
    <t>Value Added Deflators (1995 = 100)</t>
  </si>
  <si>
    <t>Nominal Value Added, Millions of Current Euros</t>
  </si>
  <si>
    <t>Table 27: Value Added, Canada, Food, Drink and Tobacco Industry, 1979-2003</t>
  </si>
  <si>
    <t>Source: Calculated by CSLS from Groningen Growth and Development Centre, 60-Industry Database, September 2006, http://www.ggdc.net/databases/60_industry.htm</t>
  </si>
  <si>
    <t>Labour Productivity, Real Value Added per Hour Worked, 1995 Euros</t>
  </si>
  <si>
    <t>Millions of Hours Worked</t>
  </si>
  <si>
    <t>Table 27a: Labour Productivity and Hours Worked, Canada, Food, Drink and Tobacco Industry, 1979-2003</t>
  </si>
  <si>
    <t>1979-2003</t>
  </si>
  <si>
    <t>Table 27: Value Added, Finland, Food, Drink and Tobacco Industry, 1979-2003</t>
  </si>
  <si>
    <t>Table 27a: Labour Productivity and Hours Worked, Finland, Food, Drink and Tobacco Industry, 1979-2003</t>
  </si>
  <si>
    <t>Table 27: Value Added, France, Food, Drink and Tobacco Industry, 1979-2003</t>
  </si>
  <si>
    <t>Table 27a: Labour Productivity and Hours Worked, France, Food, Drink and Tobacco Industry, 1979-2003</t>
  </si>
  <si>
    <t>Table 27: Value Added, Germany, Food, Drink and Tobacco Industry, 1979-2003</t>
  </si>
  <si>
    <t>Table 27a: Labour Productivity and Hours Worked, Germany, Food, Drink and Tobacco Industry, 1979-2003</t>
  </si>
  <si>
    <t>Table 27: Value Added, Italy, Food, Drink and Tobacco Industry, 1979-2003</t>
  </si>
  <si>
    <t>Table 27a: Labour Productivity and Hours Worked, Italy, Food, Drink and Tobacco Industry, 1979-2003</t>
  </si>
  <si>
    <t>Table 27: Value Added, Sweden, Food, Drink and Tobacco Industry, 1979-2003</t>
  </si>
  <si>
    <t>Table 27a: Labour Productivity and Hours Worked, Sweden, Food, Drink and Tobacco Industry, 1979-2003</t>
  </si>
  <si>
    <t>Table 27: Value Added, United Kingdom, Food, Drink and Tobacco Industry, 1979-2003</t>
  </si>
  <si>
    <t>Table 27a: Labour Productivity and Hours Worked, United Kingdom, Food, Drink and Tobacco Industry, 1979-2003</t>
  </si>
  <si>
    <t>Table 27: Value Added, United States of America, Food, Drink and Tobacco Industry, 1979-2003</t>
  </si>
  <si>
    <t>Table 27a: Labour Productivity and Hours Worked, United States of America, Food, Drink and Tobacco Industry, 1979-2003</t>
  </si>
  <si>
    <t>Table 27: Value Added, Australia, Food, Drink and Tobacco Industry, 1979-2003</t>
  </si>
  <si>
    <t>Table 27a: Labour Productivity and Hours Worked, Australia, Food, Drink and Tobacco Industry, 1979-2003</t>
  </si>
  <si>
    <t>Table 27: Value Added, Japan, Food, Drink and Tobacco Industry, 1979-2003</t>
  </si>
  <si>
    <t>Table 27a: Labour Productivity and Hours Worked, Japan, Food, Drink and Tobacco Industry, 1979-2003</t>
  </si>
  <si>
    <t>Table 27: Value Added, Netherlands, Food, Drink and Tobacco Industry, 1979-2003</t>
  </si>
  <si>
    <t>Table 27a: Labour Productivity and Hours Worked, Netherlands, Food, Drink and Tobacco Industry, 1979-2003</t>
  </si>
  <si>
    <t>USA</t>
  </si>
  <si>
    <t>UK</t>
  </si>
  <si>
    <t>1987-2008</t>
  </si>
  <si>
    <t>Sum</t>
  </si>
  <si>
    <t>2. Subsector data calculated by assigning the same proportion of a sector's data present in the sector under the old method to the new official sector level</t>
  </si>
  <si>
    <t>Calculated from Tables 5, 7e and 7g</t>
  </si>
  <si>
    <t xml:space="preserve"> Animal food</t>
  </si>
  <si>
    <t xml:space="preserve"> Grain/oilseed</t>
  </si>
  <si>
    <t xml:space="preserve"> Sugar/confectionery</t>
  </si>
  <si>
    <t xml:space="preserve"> Fruit/vegetable/specialty</t>
  </si>
  <si>
    <t xml:space="preserve"> Dairy </t>
  </si>
  <si>
    <t xml:space="preserve"> Meat </t>
  </si>
  <si>
    <t xml:space="preserve"> Seafood </t>
  </si>
  <si>
    <t xml:space="preserve"> Bakeries/tortilla </t>
  </si>
  <si>
    <t xml:space="preserve"> Other </t>
  </si>
  <si>
    <t>Labour Productivity (constant dollar)</t>
  </si>
  <si>
    <t xml:space="preserve"> Fruit/vegetable/specialty </t>
  </si>
  <si>
    <t xml:space="preserve"> Dairy</t>
  </si>
  <si>
    <t xml:space="preserve"> Meat</t>
  </si>
  <si>
    <t xml:space="preserve"> Miscellaneous </t>
  </si>
  <si>
    <t>Table 8i: Multifactor Productivity,  Miscellaneous Food Manufacturing, Canada, 1981-2007</t>
  </si>
  <si>
    <t>Table 10k: Educational Attainment, Number of Workers by Highest Educational Attainment, Manufacturing, Thousands, 1990-2007</t>
  </si>
  <si>
    <t>Table 8e: Multifactor Productivity, Fruit and Vegetable Preserving and Specialty Food Manufacturing, Canada, 1981-2007</t>
  </si>
  <si>
    <t xml:space="preserve">Fruit/vegetable and specialty </t>
  </si>
  <si>
    <t xml:space="preserve">Grain/oilseed </t>
  </si>
  <si>
    <t xml:space="preserve">Bakeries/tortilla </t>
  </si>
  <si>
    <t>Other food</t>
  </si>
  <si>
    <t xml:space="preserve">Miscellaneous food </t>
  </si>
  <si>
    <t xml:space="preserve"> Manufacturing</t>
  </si>
  <si>
    <t xml:space="preserve"> Miscellaneous</t>
  </si>
  <si>
    <t xml:space="preserve">Fruit/vegetable/specialty </t>
  </si>
  <si>
    <t>Capital productivity</t>
  </si>
  <si>
    <t>Cap. Prod Index</t>
  </si>
  <si>
    <t>Total, Industrial</t>
  </si>
  <si>
    <t>Years of education</t>
  </si>
  <si>
    <t>Proportion with a University degree</t>
  </si>
  <si>
    <t xml:space="preserve"> </t>
  </si>
  <si>
    <t>1997-2008</t>
  </si>
  <si>
    <t>Table 9k: Gross Investment per Hour Worked, Detailed Breakdown, Food Manufacturing, Canada, Chained 2002 Dollars, 1961-2009</t>
  </si>
  <si>
    <t>Table 9l: Gross Investment per Hour Worked, Detailed Breakdown, Food Manufacturing, Canada, Current Dollars, 1961-2009</t>
  </si>
  <si>
    <t>Cap input per hour worked</t>
  </si>
  <si>
    <t>Calculated from Tables 13 and 13a</t>
  </si>
  <si>
    <t>Table 13c: Sources of Labour Productivity Growth in Business Sector, Canada, 1961-2007</t>
  </si>
  <si>
    <t>capital input</t>
  </si>
  <si>
    <t>Table 5b:Nominal Output per Hour Worked, Canada, Food Manufacturing Industry, Nominal Dollars, As a Share of All Industries Total, per cent, 1981-2007</t>
  </si>
  <si>
    <t>Employment</t>
  </si>
  <si>
    <t>Hours</t>
  </si>
  <si>
    <t>Nominal</t>
  </si>
  <si>
    <t>Canada-U.S. Comparisson of Multifactor and Labour Productivity</t>
  </si>
  <si>
    <t>Growth Rates</t>
  </si>
  <si>
    <t>Total Capital</t>
  </si>
  <si>
    <t>M&amp;E</t>
  </si>
  <si>
    <t>ICT</t>
  </si>
  <si>
    <t>Structures</t>
  </si>
  <si>
    <t>87-99</t>
  </si>
  <si>
    <t>00-07</t>
  </si>
  <si>
    <t>U.S.</t>
  </si>
  <si>
    <t>(Statistics Canada Depreciation rates for Canada and BEA Depreciation rates for the U.S.)</t>
  </si>
  <si>
    <t>(Statistics Canada Depreciation rates for both countries)</t>
  </si>
  <si>
    <t>(BEA Depreciation rates for both countries)</t>
  </si>
  <si>
    <t>Statistics Canada Depreciation</t>
  </si>
  <si>
    <t>BEA Depreciation</t>
  </si>
  <si>
    <t>Canadian Levels, U.S. = 100</t>
  </si>
  <si>
    <t>Source: Rao, Tang and Li (2010), "Sensitivity of Capital Stock and Multifactor Productivity Estimates to Depreciation"</t>
  </si>
  <si>
    <t>(Statistics Canada depreciation rates for Canada and BEA depreciation rates for the U.S.)</t>
  </si>
  <si>
    <t>(Statistics Canada depreciation rates for Canada and the U.S.)</t>
  </si>
  <si>
    <t>(BEA depreciation rates for Canada and the U.S.)</t>
  </si>
  <si>
    <t>Table 33: Data Availability - Food Manufacturing Metrics</t>
  </si>
  <si>
    <t>NAICS 3119 - Other Food Manufacturing</t>
  </si>
  <si>
    <t>NAICS 3118 - Bakeries and Tortilla Manufacturing</t>
  </si>
  <si>
    <t>NAICS 3117 - Seafood Product Preparation and Packaging</t>
  </si>
  <si>
    <t>NAICS 3116 - Meat Product Manufacturing</t>
  </si>
  <si>
    <t>NAICS 3115 - Dairy Product Manufacturing</t>
  </si>
  <si>
    <t>NAICS 3114 - Fruit and Vegetable Preserving and Specialty Food Manufacturing</t>
  </si>
  <si>
    <t>NAICS 3113 - Sugar and Confectionery Product Manufacturing</t>
  </si>
  <si>
    <t>NAICS 3112 - Grain and Oilseed Milling</t>
  </si>
  <si>
    <t>NAICS 3111 - Animal Food Manufacturing</t>
  </si>
  <si>
    <t>Other Food Manufacturing</t>
  </si>
  <si>
    <t>Bakeries and Tortilla Manufacturing</t>
  </si>
  <si>
    <t>Seafood Product Preparation and Packaging</t>
  </si>
  <si>
    <t>Meat Product Manufacturing</t>
  </si>
  <si>
    <t>Dairy Product Manufacturing</t>
  </si>
  <si>
    <t>Fruit and Vegetable Preserving and Specialty Food Manufacturing</t>
  </si>
  <si>
    <t>Sugar and Confectionery Product Manufacturing</t>
  </si>
  <si>
    <t>Grain and Oilseed Milling</t>
  </si>
  <si>
    <t>Animal Food Manufacturing</t>
  </si>
  <si>
    <t>1992-2008</t>
  </si>
  <si>
    <t>SUB-TOTAL</t>
  </si>
  <si>
    <t xml:space="preserve"> Other Food Manufacturing</t>
  </si>
  <si>
    <t xml:space="preserve"> Bakeries and Tortilla Manufacturing</t>
  </si>
  <si>
    <t xml:space="preserve"> Seafood Product Preparation and Packaging</t>
  </si>
  <si>
    <t xml:space="preserve"> Meat Product Manufacturing</t>
  </si>
  <si>
    <t xml:space="preserve"> Dairy Product Manufacturing</t>
  </si>
  <si>
    <t xml:space="preserve"> Fruit and Vegetable Preserving and Specialty Food Manufacturing</t>
  </si>
  <si>
    <t xml:space="preserve"> Sugar and Confectionery Product Manufacturing</t>
  </si>
  <si>
    <t xml:space="preserve"> Grain and Oilseed Milling</t>
  </si>
  <si>
    <t xml:space="preserve"> Animal Food Manufacturing</t>
  </si>
  <si>
    <t>Export intensity = 100 x (Imports-Reexports)/Manufacturing Shipments</t>
  </si>
  <si>
    <t>Table 34: Exports from Food Manufacturing Subsectors, Millions of Dollars, 1992-2010</t>
  </si>
  <si>
    <t>Table 35: Imports from Food Manufacturing Subsectors, Millions of Dollars, 1992-2010</t>
  </si>
  <si>
    <t>Table 36: Trade Balance in Food Manufacturing Subsectors, Millions of Dollars, 1992-2010</t>
  </si>
  <si>
    <t>Table 38: Re-Exports in Food Manufacturing Subsectors, Current Dollars, 1992-2010</t>
  </si>
  <si>
    <t>Table 39: Export Intensity in Food Manufacturing Subsectors, Per Cent, 1992-2008</t>
  </si>
  <si>
    <t>Table 40: Import Intensity in Food Manufacturing Subsectors, Per Cent, 1992-2008</t>
  </si>
  <si>
    <t>Table 30: Canada-U.S. Capital Intensity Comparisons (U.S.=100) in the Food, Beverage, and Tobacco Industry, Period Average 1987-1999 and 2000-2007</t>
  </si>
  <si>
    <t>Table 32: Canada-U.S. Level Comparisons (U.S.=100) in the Food, Beverage, and Tobacco Industry, 2002 and 2007</t>
  </si>
  <si>
    <t>Table 31: Canada-U.S. Comparisson of Multifactor and Labour Productivity in the Food, Beverage, and Tobacco Industry, 1987-2000, 2000-2008 and 1987-2008</t>
  </si>
  <si>
    <t>Exports</t>
  </si>
  <si>
    <t>Import</t>
  </si>
  <si>
    <t>Trade Balance</t>
  </si>
  <si>
    <t>Export Intensity</t>
  </si>
  <si>
    <t>Table 37: Manufacturing Shipments, Current Dollars, 1992-2008</t>
  </si>
  <si>
    <t>Import Intensity</t>
  </si>
  <si>
    <t>doubled</t>
  </si>
  <si>
    <t>tripled</t>
  </si>
  <si>
    <t>about quintupled</t>
  </si>
  <si>
    <t>Imports</t>
  </si>
  <si>
    <t>Billions</t>
  </si>
  <si>
    <t>Trade balance</t>
  </si>
  <si>
    <t>Lab comp</t>
  </si>
  <si>
    <t>Cap cont to lab g</t>
  </si>
  <si>
    <t>Source: Calculated from Statistics Canada CANSIM Table 379-0027, based  on National Economic Accounts</t>
  </si>
  <si>
    <t>Source: Statistics Canada CANSIM Tabel 379-0023 for Manufacutring and the Food Manufacturing and CANSIM Table 379-0024 for "Total Economy", based  on National Economic Accounts</t>
  </si>
  <si>
    <t>Source: Calculated by CSLS from Statistics Canada, Industrial Product Price Index, CANSIM Table 329-0059. Arithmetic mean of monthly data.</t>
  </si>
  <si>
    <t>Source: Calculated from Statistics Canada CANSIM Table 329-0057 based on Industrial Product Price Index</t>
  </si>
  <si>
    <t>Source: Calculated from Statistics Canada CANSIM Table 329-0057, based on Industrial Product Price Index</t>
  </si>
  <si>
    <t>Source: Calculated from Table 3</t>
  </si>
  <si>
    <t>Series for "All industries, total economy," were calculated by extending the series from table 383-0010 into the past (from 1996) using growth rate from the series from Table 383-0003</t>
  </si>
  <si>
    <t>Source: Calculated by CSLS from Statistics Canada, Survey of Capital and Repair Expenditures, CANSIM Table 031-0002</t>
  </si>
  <si>
    <t>2. CSLS has adjusted subsector capital stock numbers such that each subsector is assigned a proportion of the sector value based on the significance of the 4-digit subsector to the sum of 4-digit subsectors.  The sum of unadjusted subsector capital stock does not sum to the sector capital stock due to changes in methodology of data collection and accounting of service lives that were updated into the sector level, but not subsector level.</t>
  </si>
  <si>
    <t>Table 7: Real Net Capital Stock, Food manufacturing Sector, Millions of Chained 2002 Dollars, 1961-2010</t>
  </si>
  <si>
    <t>Table 7a: Net Capital Stock, Current Prices, Food Manufacturing Sector, Canada, 1961-2010</t>
  </si>
  <si>
    <t>Table 7b: Real Net Capital Stock, Constant 2002 Prices, Food Manufacturing Sector, Canada, 1961-2010</t>
  </si>
  <si>
    <t>Table 7l: Net Capital Stock Proportions, Current Prices, Food Manufacturing Sector, Detailed Breakdown, Canada, 1961-2010</t>
  </si>
  <si>
    <t>Table 7n: Detailed Net Capital Stock per Hour Worked Break Down, Chained 2002$, Food Manufacturing Sector, Detailed Breakdown, Canada, 1961-2009</t>
  </si>
  <si>
    <t>Table 7o: Detailed Net Capital Stock per Hour Worked Break Down, Current Dollars, Food Manufacturing Sector, Detailed Breakdown, Canada, 1961-2009</t>
  </si>
  <si>
    <t>Calculated from Statistics Canada, Research and Development in Canadian Industry Survey, CANSIM Table 358-0024</t>
  </si>
  <si>
    <t>Source: OECD iLibrary, data extracted on 04 Feb 2011 16:13 UTC (GMT)</t>
  </si>
  <si>
    <t>Calculated from Statistics Canada, Canadian Productivity Accounts, CANSIM Table 383-0021</t>
  </si>
  <si>
    <t>Source: Calculated from Statistics Canada, Canadian Productivity Accounts, CANSIM Table 383-0022</t>
  </si>
  <si>
    <t>Source: Calculated by CSLS from Statistics Canada CANSIM Table 028-0002, based on National Economic Accounts data and Fixed Capital Flows and Stock survey data. Annual estimates calcualted as the arithmetic mean of the four quarterly observations contained in the CANSIM series, except 2010 where data are based on averaging the first 3 quarters.</t>
  </si>
  <si>
    <t>Table 15: Capacity Utilization Rates, Food Manufacturing, per cent, Canada, 1987-2010</t>
  </si>
  <si>
    <t>Calculated from Statistics Canada CANSIM table 376-0052, based on International Investment Position</t>
  </si>
  <si>
    <t>Source: Statistics Canada CANSIM Table 180-0003, based on Financial and Taxation Statistics for Enterprises</t>
  </si>
  <si>
    <t>Source: Calculated from Statistics Canada CANSIM Table 387-0006, based on National Tourism Indicators, by averaging quarterly data</t>
  </si>
  <si>
    <t>Calculated from Statistics Canada CANSIM Table 379-0025, based on System of National Economic Accounts</t>
  </si>
  <si>
    <t>Calculated from Statistics Canada, Labour Force Survey, CANSIM Table 383-0010, based on System of National Accounts</t>
  </si>
  <si>
    <t>Food Manufacturing data are from unpublished Statistics Canada sources</t>
  </si>
  <si>
    <t>Source: Industry Canada, "Trade By Product", http://www.ic.gc.ca/sc_mrkti/tdst/tdo/tdo.php?lang=30&amp;productType=NAICS based on Statistics Canada data</t>
  </si>
  <si>
    <t>Table 7i: Gross Capital Stock, Millions of Current Dollars, Food Manufacturing Sector, Canada, 1961-2010</t>
  </si>
  <si>
    <t>Table 7k: Net Capital Stock, Millions of Current Dollars, Food Manufacturing Sector, Detailed Breakdown, Canada, 1961-2010</t>
  </si>
  <si>
    <t>Table 7m: Net Capital Stock, Millions of Chained 2002$, Food Manufacturing Sector, Detailed Breakdown, Canada, 1961-2010</t>
  </si>
  <si>
    <t>1961-2005</t>
  </si>
  <si>
    <t>1990-2004</t>
  </si>
  <si>
    <t>prod grth</t>
  </si>
  <si>
    <t>hrs share, 2000</t>
  </si>
  <si>
    <t>hrs share, 2009</t>
  </si>
  <si>
    <t>http://www.financialpost.com/news/Toronto+encourages+food+business+grow/1461207/story.html</t>
  </si>
  <si>
    <t>^ table 1 and 2</t>
  </si>
  <si>
    <t>Beverage and tobacco product manufacturing [312]</t>
  </si>
  <si>
    <t>Textile and textile product mills</t>
  </si>
  <si>
    <t>Clothing manufacturing [315]</t>
  </si>
  <si>
    <t>Wood product manufacturing [321]</t>
  </si>
  <si>
    <t>Paper manufacturing [322]</t>
  </si>
  <si>
    <t>Printing and related support activities [323]</t>
  </si>
  <si>
    <t>Petroleum and coal products manufacturing [324]</t>
  </si>
  <si>
    <t>Plastics and rubber products manufacturing [326]</t>
  </si>
  <si>
    <t>Non-metallic mineral product manufacturing [327]</t>
  </si>
  <si>
    <t>Primary metal manufacturing [331]</t>
  </si>
  <si>
    <t>Fabricated metal product manufacturing [332]</t>
  </si>
  <si>
    <t>Computer and electronic product manufacturing [334]</t>
  </si>
  <si>
    <t>Electrical equipment, appliance and component manufacturing [335]</t>
  </si>
  <si>
    <t>Transportation equipment manufacturing [336]</t>
  </si>
  <si>
    <t>Furniture and related product manufacturing [337]</t>
  </si>
  <si>
    <t>1973-1989</t>
  </si>
  <si>
    <t>Leather and allied product manufacturing [316]</t>
  </si>
  <si>
    <t>Chemical manufacturing [325]</t>
  </si>
  <si>
    <t>Machinery manufacturing [333]</t>
  </si>
  <si>
    <t>Miscellaneous manufacturing [339]</t>
  </si>
  <si>
    <t>Table 14k: Multifactor Productivity Growth in Manufacturing and Manufacturing Subsectors, Gross Output Approach, Index 2002=100, 1961-2007</t>
  </si>
  <si>
    <t>Table 14j: Multifactor Productivity Growth in Manufacturing and Manufacturing Subsectors, Value Added Approach, Index 2002=100, 1961-2007</t>
  </si>
  <si>
    <t>Table 14h: Labour Productivity Growth in Manufacturing and Manufacturing Subsectors, Value Added Approach, Index 2002=100, 1961-2007</t>
  </si>
  <si>
    <t>Table 14i: Labour Productivity Growth in Manufacturing and Manufacturing Subsectors, Gross Output Approach, Index 2002=100, 1961-2007</t>
  </si>
  <si>
    <t>Source: Statistics Canada, Canadian Productivity Accounts, CANSIM Table 383-0022</t>
  </si>
  <si>
    <t>Source: Calculated from tables 14h and 14i</t>
  </si>
  <si>
    <t>Source: Calculated from tables 14j and 14k</t>
  </si>
  <si>
    <t>Difference in Percentage Point Growth: Gross - Value Added</t>
  </si>
  <si>
    <t>Table 14l: Labour Productivity Growth Rates, A Comparisson of Gross Output and Value Added, 1961-2007</t>
  </si>
  <si>
    <t>Table 14m: Multifactor Productivity Growth Rates, A Comparisson of Gross Output and Value Added, 1961-2007</t>
  </si>
  <si>
    <t>Source: Calcaulted from US Bureau of Labour Statistics, Industry Productivity and Costs Database, ftp://ftp.bls.gov/pub/special.requests/opt/dipts/ipr_aiin.xls</t>
  </si>
  <si>
    <t>I</t>
  </si>
  <si>
    <t>Productivity Measures and Related Variables - National (CPA)</t>
  </si>
  <si>
    <t>L</t>
  </si>
  <si>
    <t>Fixed Capital Flows and Stocks</t>
  </si>
  <si>
    <t>Real, Constant</t>
  </si>
  <si>
    <t>Real, Chained</t>
  </si>
  <si>
    <t>I, L</t>
  </si>
  <si>
    <t>Labour Force Survey</t>
  </si>
  <si>
    <t>Labour Productivity Measures - Provinces and Territories (Annual) (CPA)</t>
  </si>
  <si>
    <t>1961-2000</t>
  </si>
  <si>
    <t>Productivity Measures and Related Variables - National (Old CPA)</t>
  </si>
  <si>
    <t>GDP by Industry - National (Monthly)</t>
  </si>
  <si>
    <t>GDP by Industry - Provincial and Territorial (Annual)</t>
  </si>
  <si>
    <t>GDP</t>
  </si>
  <si>
    <t>Industry Groups</t>
  </si>
  <si>
    <t>Index or Level?</t>
  </si>
  <si>
    <t>Survey</t>
  </si>
  <si>
    <t>1998-2009</t>
  </si>
  <si>
    <t>1981-2000</t>
  </si>
  <si>
    <t>Intermediate Inputs, Gross Output Ratio</t>
  </si>
  <si>
    <t>Intermediate Goods Productivity</t>
  </si>
  <si>
    <t>Intermediate Goods Cost</t>
  </si>
  <si>
    <t>Breakdown- proportion of intermediate inputs</t>
  </si>
  <si>
    <t>Real input use</t>
  </si>
  <si>
    <t>Total Inputs</t>
  </si>
  <si>
    <t>Food Manufacturing Contribution to Labour Productivity Growth</t>
  </si>
  <si>
    <t>Calculated from Tables 22 and 24</t>
  </si>
  <si>
    <t>Calculated from Tables 22i and 24i</t>
  </si>
  <si>
    <t>Calculated from Tables 22h and 24h</t>
  </si>
  <si>
    <t>Calculated from Tables 22g and 24g</t>
  </si>
  <si>
    <t>Calculated from Tables 22f and 24f</t>
  </si>
  <si>
    <t>Calculated from Tables 22e and 24e</t>
  </si>
  <si>
    <t>Calculated from Tables 22d and 24d</t>
  </si>
  <si>
    <t>Calculated from Tables 22c and 24c</t>
  </si>
  <si>
    <t>Calculated from Tables 22b and 24b</t>
  </si>
  <si>
    <t>Calculated from Tables 22a and 24a</t>
  </si>
  <si>
    <t>Table 4a: Hours Worked for All Jobs, Canada, Food Manufacturing, Index 1961 = 100, 1961-2009</t>
  </si>
  <si>
    <t xml:space="preserve"> Animal food [3111]</t>
  </si>
  <si>
    <t xml:space="preserve"> Sugar and confectionery product [3113]</t>
  </si>
  <si>
    <t xml:space="preserve"> Fruit and vegetable preserving and specialty food [3114]</t>
  </si>
  <si>
    <t xml:space="preserve"> Dairy product [3115]</t>
  </si>
  <si>
    <t xml:space="preserve"> Meat product [3116]</t>
  </si>
  <si>
    <t>Leather and allied product [316]</t>
  </si>
  <si>
    <t>Fabricated metal product [332]</t>
  </si>
  <si>
    <t>Clothing [315]</t>
  </si>
  <si>
    <t>Furniture and related product [337]</t>
  </si>
  <si>
    <t>Beverage and tobacco product [312]</t>
  </si>
  <si>
    <t>Non-metallic mineral product [327]</t>
  </si>
  <si>
    <t>Paper [322]</t>
  </si>
  <si>
    <t>Machinery [333]</t>
  </si>
  <si>
    <t>Food [311]</t>
  </si>
  <si>
    <t>Electrical equipment, appliance and component [335]</t>
  </si>
  <si>
    <t>Miscellaneous [339]</t>
  </si>
  <si>
    <t>Plastics and rubber products [326]</t>
  </si>
  <si>
    <t>Petroleum and coal products [324]</t>
  </si>
  <si>
    <t>Primary metal [331]</t>
  </si>
  <si>
    <t>Wood product [321]</t>
  </si>
  <si>
    <t>Chemical [325]</t>
  </si>
  <si>
    <t>Transportation equipment [336]</t>
  </si>
  <si>
    <t>Computer and electronic product [334]</t>
  </si>
  <si>
    <t xml:space="preserve"> Bakeries and tortilla [3118]</t>
  </si>
  <si>
    <t xml:space="preserve"> Other food [3119]</t>
  </si>
  <si>
    <t>Source: Industry Canada, Canadian Trade by Industry, http://www.ic.gc.ca/sc_mrkti/tdst/tdo/tdo.php#tag</t>
  </si>
  <si>
    <t>MANUFACTURING</t>
  </si>
  <si>
    <t>31-33</t>
  </si>
  <si>
    <t>Rank</t>
  </si>
  <si>
    <t>Proportion</t>
  </si>
  <si>
    <t>Table 41: Manufacturing Export Intensity, 1992-2009</t>
  </si>
  <si>
    <t xml:space="preserve"> Food Manufacturing</t>
  </si>
  <si>
    <t xml:space="preserve"> Beverage and Tobacco Product Manufacturing</t>
  </si>
  <si>
    <t xml:space="preserve"> Textile Mills</t>
  </si>
  <si>
    <t xml:space="preserve"> Textile Product Mills</t>
  </si>
  <si>
    <t xml:space="preserve"> Clothing Manufacturing</t>
  </si>
  <si>
    <t xml:space="preserve"> Leather and Allied Product Manufacturing</t>
  </si>
  <si>
    <t xml:space="preserve"> Wood Product Manufacturing</t>
  </si>
  <si>
    <t xml:space="preserve"> Paper Manufacturing</t>
  </si>
  <si>
    <t xml:space="preserve"> Printing and Related Support Activities</t>
  </si>
  <si>
    <t xml:space="preserve"> Petroleum and Coal Products Manufacturing</t>
  </si>
  <si>
    <t xml:space="preserve"> Chemical Manufacturing</t>
  </si>
  <si>
    <t xml:space="preserve"> Plastics and Rubber Products Manufacturing</t>
  </si>
  <si>
    <t xml:space="preserve"> Primary Metal Manufacturing</t>
  </si>
  <si>
    <t xml:space="preserve"> Fabricated Metal Product Manufacturing</t>
  </si>
  <si>
    <t xml:space="preserve"> Machinery Manufacturing</t>
  </si>
  <si>
    <t xml:space="preserve"> Computer and Electronic Product Manufacturing</t>
  </si>
  <si>
    <t xml:space="preserve"> Electrical Equipment, Appliance and Component Manufacturing</t>
  </si>
  <si>
    <t xml:space="preserve"> Transportation Equipment Manufacturing</t>
  </si>
  <si>
    <t xml:space="preserve"> Furniture and Related Product Manufacturing</t>
  </si>
  <si>
    <t xml:space="preserve"> Miscellaneous Manufacturing</t>
  </si>
  <si>
    <t xml:space="preserve"> NonMetallic Mineral Product Manufacturing</t>
  </si>
  <si>
    <t xml:space="preserve"> Food</t>
  </si>
  <si>
    <t xml:space="preserve"> Beverage and Tobacco Product</t>
  </si>
  <si>
    <t xml:space="preserve"> Clothing</t>
  </si>
  <si>
    <t xml:space="preserve"> Leather and Allied Product</t>
  </si>
  <si>
    <t xml:space="preserve"> Wood Product</t>
  </si>
  <si>
    <t xml:space="preserve"> Paper</t>
  </si>
  <si>
    <t xml:space="preserve"> Petroleum and Coal Products</t>
  </si>
  <si>
    <t xml:space="preserve"> Chemical</t>
  </si>
  <si>
    <t xml:space="preserve"> Plastics and Rubber Products</t>
  </si>
  <si>
    <t xml:space="preserve"> Primary Metal</t>
  </si>
  <si>
    <t xml:space="preserve"> Fabricated Metal Product</t>
  </si>
  <si>
    <t xml:space="preserve"> Machinery</t>
  </si>
  <si>
    <t xml:space="preserve"> Computer and Electronic Product</t>
  </si>
  <si>
    <t xml:space="preserve"> Electrical Equipment, Appliance and Component</t>
  </si>
  <si>
    <t xml:space="preserve"> Transportation Equipment</t>
  </si>
  <si>
    <t xml:space="preserve"> Furniture and Related Product</t>
  </si>
  <si>
    <t xml:space="preserve"> Non-Metallic Mineral Product</t>
  </si>
  <si>
    <t>Table 4e: Standard Work Week for Salaried Employees (paid a fixed salary, excluding overtime), Food Manufacturing Sector, Canada, 1991-2009</t>
  </si>
</sst>
</file>

<file path=xl/styles.xml><?xml version="1.0" encoding="utf-8"?>
<styleSheet xmlns="http://schemas.openxmlformats.org/spreadsheetml/2006/main">
  <numFmts count="7">
    <numFmt numFmtId="43" formatCode="_-* #,##0.00_-;\-* #,##0.00_-;_-* &quot;-&quot;??_-;_-@_-"/>
    <numFmt numFmtId="164" formatCode="0.0"/>
    <numFmt numFmtId="165" formatCode="#,##0.0"/>
    <numFmt numFmtId="166" formatCode="0.0000"/>
    <numFmt numFmtId="167" formatCode="0.000"/>
    <numFmt numFmtId="168" formatCode="#0.000"/>
    <numFmt numFmtId="169" formatCode="0.000000"/>
  </numFmts>
  <fonts count="36">
    <font>
      <sz val="11"/>
      <color theme="1"/>
      <name val="Calibri"/>
      <family val="2"/>
      <scheme val="minor"/>
    </font>
    <font>
      <sz val="11"/>
      <color theme="1"/>
      <name val="Calibri"/>
      <family val="2"/>
      <scheme val="minor"/>
    </font>
    <font>
      <b/>
      <sz val="11"/>
      <color theme="1"/>
      <name val="Calibri"/>
      <family val="2"/>
      <scheme val="minor"/>
    </font>
    <font>
      <sz val="12"/>
      <color theme="1"/>
      <name val="Times New Roman"/>
      <family val="1"/>
    </font>
    <font>
      <i/>
      <sz val="11"/>
      <color theme="1"/>
      <name val="Calibri"/>
      <family val="2"/>
      <scheme val="minor"/>
    </font>
    <font>
      <b/>
      <sz val="16"/>
      <color theme="1"/>
      <name val="Calibri"/>
      <family val="2"/>
      <scheme val="minor"/>
    </font>
    <font>
      <sz val="10"/>
      <color theme="1"/>
      <name val="Arial Unicode MS"/>
      <family val="2"/>
    </font>
    <font>
      <sz val="11"/>
      <name val="Calibri"/>
      <family val="2"/>
      <scheme val="minor"/>
    </font>
    <font>
      <u/>
      <sz val="11"/>
      <color theme="10"/>
      <name val="Calibri"/>
      <family val="2"/>
    </font>
    <font>
      <sz val="10"/>
      <name val="Arial"/>
      <family val="2"/>
    </font>
    <font>
      <sz val="10"/>
      <color indexed="8"/>
      <name val="Arial"/>
      <family val="2"/>
    </font>
    <font>
      <sz val="10"/>
      <name val="MS Sans Serif"/>
      <family val="2"/>
    </font>
    <font>
      <sz val="10"/>
      <name val="Times New Roman"/>
      <family val="1"/>
    </font>
    <font>
      <b/>
      <sz val="14"/>
      <color theme="1"/>
      <name val="Calibri"/>
      <family val="2"/>
      <scheme val="minor"/>
    </font>
    <font>
      <sz val="10"/>
      <color indexed="23"/>
      <name val="MS Sans Serif"/>
      <family val="2"/>
    </font>
    <font>
      <sz val="8"/>
      <color theme="1"/>
      <name val="Calibri"/>
      <family val="2"/>
      <scheme val="minor"/>
    </font>
    <font>
      <b/>
      <sz val="12"/>
      <color theme="1"/>
      <name val="Times New Roman"/>
      <family val="1"/>
    </font>
    <font>
      <sz val="10"/>
      <color theme="1"/>
      <name val="Times New Roman"/>
      <family val="1"/>
    </font>
    <font>
      <b/>
      <sz val="10"/>
      <color theme="1"/>
      <name val="Times New Roman"/>
      <family val="1"/>
    </font>
    <font>
      <sz val="11"/>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8"/>
      <color theme="1"/>
      <name val="Calibri"/>
      <family val="2"/>
      <scheme val="minor"/>
    </font>
  </fonts>
  <fills count="35">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s>
  <borders count="44">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bottom style="medium">
        <color indexed="64"/>
      </bottom>
      <diagonal/>
    </border>
    <border>
      <left/>
      <right style="thin">
        <color indexed="64"/>
      </right>
      <top/>
      <bottom style="thin">
        <color indexed="64"/>
      </bottom>
      <diagonal/>
    </border>
    <border>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theme="4"/>
      </right>
      <top/>
      <bottom style="medium">
        <color theme="4"/>
      </bottom>
      <diagonal/>
    </border>
    <border>
      <left/>
      <right/>
      <top/>
      <bottom style="medium">
        <color theme="4"/>
      </bottom>
      <diagonal/>
    </border>
    <border>
      <left style="medium">
        <color theme="4"/>
      </left>
      <right style="medium">
        <color theme="4"/>
      </right>
      <top/>
      <bottom style="medium">
        <color theme="4"/>
      </bottom>
      <diagonal/>
    </border>
    <border>
      <left/>
      <right style="medium">
        <color theme="4"/>
      </right>
      <top/>
      <bottom style="dashed">
        <color theme="4"/>
      </bottom>
      <diagonal/>
    </border>
    <border>
      <left/>
      <right/>
      <top/>
      <bottom style="dashed">
        <color theme="4"/>
      </bottom>
      <diagonal/>
    </border>
    <border>
      <left style="medium">
        <color theme="4"/>
      </left>
      <right style="medium">
        <color theme="4"/>
      </right>
      <top/>
      <bottom style="dashed">
        <color theme="4"/>
      </bottom>
      <diagonal/>
    </border>
    <border>
      <left/>
      <right style="medium">
        <color theme="4"/>
      </right>
      <top style="dashed">
        <color theme="4"/>
      </top>
      <bottom style="dashed">
        <color theme="4"/>
      </bottom>
      <diagonal/>
    </border>
    <border>
      <left/>
      <right/>
      <top style="dashed">
        <color theme="4"/>
      </top>
      <bottom style="dashed">
        <color theme="4"/>
      </bottom>
      <diagonal/>
    </border>
    <border>
      <left style="medium">
        <color theme="4"/>
      </left>
      <right style="medium">
        <color theme="4"/>
      </right>
      <top style="dashed">
        <color theme="4"/>
      </top>
      <bottom style="dashed">
        <color theme="4"/>
      </bottom>
      <diagonal/>
    </border>
    <border>
      <left/>
      <right style="medium">
        <color theme="4"/>
      </right>
      <top/>
      <bottom/>
      <diagonal/>
    </border>
    <border>
      <left style="medium">
        <color theme="4"/>
      </left>
      <right style="medium">
        <color theme="4"/>
      </right>
      <top/>
      <bottom/>
      <diagonal/>
    </border>
    <border>
      <left/>
      <right style="medium">
        <color theme="4"/>
      </right>
      <top style="dashed">
        <color theme="4"/>
      </top>
      <bottom/>
      <diagonal/>
    </border>
    <border>
      <left/>
      <right/>
      <top style="dashed">
        <color theme="4"/>
      </top>
      <bottom/>
      <diagonal/>
    </border>
    <border>
      <left style="medium">
        <color theme="4"/>
      </left>
      <right style="medium">
        <color theme="4"/>
      </right>
      <top style="dashed">
        <color theme="4"/>
      </top>
      <bottom/>
      <diagonal/>
    </border>
    <border>
      <left/>
      <right style="medium">
        <color theme="4"/>
      </right>
      <top style="medium">
        <color theme="4"/>
      </top>
      <bottom/>
      <diagonal/>
    </border>
    <border>
      <left/>
      <right/>
      <top style="medium">
        <color theme="4"/>
      </top>
      <bottom/>
      <diagonal/>
    </border>
    <border>
      <left style="medium">
        <color theme="4"/>
      </left>
      <right style="medium">
        <color theme="4"/>
      </right>
      <top style="medium">
        <color theme="4"/>
      </top>
      <bottom/>
      <diagonal/>
    </border>
  </borders>
  <cellStyleXfs count="50">
    <xf numFmtId="0" fontId="0" fillId="0" borderId="0"/>
    <xf numFmtId="0" fontId="8" fillId="0" borderId="0" applyNumberFormat="0" applyFill="0" applyBorder="0" applyAlignment="0" applyProtection="0">
      <alignment vertical="top"/>
      <protection locked="0"/>
    </xf>
    <xf numFmtId="0" fontId="11" fillId="0" borderId="0" applyNumberFormat="0" applyFill="0" applyBorder="0" applyAlignment="0" applyProtection="0"/>
    <xf numFmtId="43" fontId="1" fillId="0" borderId="0" applyFont="0" applyFill="0" applyBorder="0" applyAlignment="0" applyProtection="0"/>
    <xf numFmtId="0" fontId="9" fillId="0" borderId="0"/>
    <xf numFmtId="0" fontId="12" fillId="0" borderId="0"/>
    <xf numFmtId="0" fontId="12" fillId="0" borderId="0"/>
    <xf numFmtId="0" fontId="9" fillId="0" borderId="0"/>
    <xf numFmtId="0" fontId="9" fillId="0" borderId="0"/>
    <xf numFmtId="0" fontId="20" fillId="0" borderId="0" applyNumberFormat="0" applyFill="0" applyBorder="0" applyAlignment="0" applyProtection="0"/>
    <xf numFmtId="0" fontId="21" fillId="0" borderId="18" applyNumberFormat="0" applyFill="0" applyAlignment="0" applyProtection="0"/>
    <xf numFmtId="0" fontId="22" fillId="0" borderId="19" applyNumberFormat="0" applyFill="0" applyAlignment="0" applyProtection="0"/>
    <xf numFmtId="0" fontId="23" fillId="0" borderId="20" applyNumberFormat="0" applyFill="0" applyAlignment="0" applyProtection="0"/>
    <xf numFmtId="0" fontId="23" fillId="0" borderId="0" applyNumberFormat="0" applyFill="0" applyBorder="0" applyAlignment="0" applyProtection="0"/>
    <xf numFmtId="0" fontId="24" fillId="3" borderId="0" applyNumberFormat="0" applyBorder="0" applyAlignment="0" applyProtection="0"/>
    <xf numFmtId="0" fontId="25" fillId="4" borderId="0" applyNumberFormat="0" applyBorder="0" applyAlignment="0" applyProtection="0"/>
    <xf numFmtId="0" fontId="26" fillId="5" borderId="0" applyNumberFormat="0" applyBorder="0" applyAlignment="0" applyProtection="0"/>
    <xf numFmtId="0" fontId="27" fillId="6" borderId="21" applyNumberFormat="0" applyAlignment="0" applyProtection="0"/>
    <xf numFmtId="0" fontId="28" fillId="7" borderId="22" applyNumberFormat="0" applyAlignment="0" applyProtection="0"/>
    <xf numFmtId="0" fontId="29" fillId="7" borderId="21" applyNumberFormat="0" applyAlignment="0" applyProtection="0"/>
    <xf numFmtId="0" fontId="30" fillId="0" borderId="23" applyNumberFormat="0" applyFill="0" applyAlignment="0" applyProtection="0"/>
    <xf numFmtId="0" fontId="31" fillId="8" borderId="24" applyNumberFormat="0" applyAlignment="0" applyProtection="0"/>
    <xf numFmtId="0" fontId="32" fillId="0" borderId="0" applyNumberFormat="0" applyFill="0" applyBorder="0" applyAlignment="0" applyProtection="0"/>
    <xf numFmtId="0" fontId="1" fillId="9" borderId="25" applyNumberFormat="0" applyFont="0" applyAlignment="0" applyProtection="0"/>
    <xf numFmtId="0" fontId="33" fillId="0" borderId="0" applyNumberFormat="0" applyFill="0" applyBorder="0" applyAlignment="0" applyProtection="0"/>
    <xf numFmtId="0" fontId="2" fillId="0" borderId="26" applyNumberFormat="0" applyFill="0" applyAlignment="0" applyProtection="0"/>
    <xf numFmtId="0" fontId="34"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34" fillId="21" borderId="0" applyNumberFormat="0" applyBorder="0" applyAlignment="0" applyProtection="0"/>
    <xf numFmtId="0" fontId="3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34" fillId="25" borderId="0" applyNumberFormat="0" applyBorder="0" applyAlignment="0" applyProtection="0"/>
    <xf numFmtId="0" fontId="3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34" fillId="29" borderId="0" applyNumberFormat="0" applyBorder="0" applyAlignment="0" applyProtection="0"/>
    <xf numFmtId="0" fontId="3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4" fillId="33" borderId="0" applyNumberFormat="0" applyBorder="0" applyAlignment="0" applyProtection="0"/>
  </cellStyleXfs>
  <cellXfs count="401">
    <xf numFmtId="0" fontId="0" fillId="0" borderId="0" xfId="0"/>
    <xf numFmtId="0" fontId="3" fillId="0" borderId="0" xfId="0" applyFont="1"/>
    <xf numFmtId="2" fontId="0" fillId="0" borderId="0" xfId="0" applyNumberFormat="1" applyAlignment="1">
      <alignment horizontal="center"/>
    </xf>
    <xf numFmtId="3" fontId="0" fillId="0" borderId="0" xfId="0" applyNumberFormat="1" applyAlignment="1">
      <alignment horizontal="center"/>
    </xf>
    <xf numFmtId="2" fontId="0" fillId="0" borderId="0" xfId="0" applyNumberFormat="1"/>
    <xf numFmtId="3" fontId="0" fillId="0" borderId="0" xfId="0" applyNumberFormat="1"/>
    <xf numFmtId="0" fontId="0" fillId="0" borderId="0" xfId="0" applyBorder="1"/>
    <xf numFmtId="0" fontId="0" fillId="0" borderId="1" xfId="0" applyBorder="1"/>
    <xf numFmtId="0" fontId="0" fillId="0" borderId="0" xfId="0" applyAlignment="1">
      <alignment horizontal="center"/>
    </xf>
    <xf numFmtId="0" fontId="2" fillId="0" borderId="0" xfId="0" applyFont="1"/>
    <xf numFmtId="2" fontId="0" fillId="0" borderId="0" xfId="0" applyNumberFormat="1" applyBorder="1" applyAlignment="1">
      <alignment horizontal="center"/>
    </xf>
    <xf numFmtId="0" fontId="2" fillId="0" borderId="0" xfId="0" applyFont="1" applyBorder="1"/>
    <xf numFmtId="0" fontId="0" fillId="0" borderId="0" xfId="0" applyAlignment="1">
      <alignment horizontal="center" wrapText="1"/>
    </xf>
    <xf numFmtId="164" fontId="0" fillId="0" borderId="0" xfId="0" applyNumberFormat="1" applyAlignment="1">
      <alignment horizontal="center"/>
    </xf>
    <xf numFmtId="0" fontId="0" fillId="0" borderId="0" xfId="0" applyAlignment="1">
      <alignment wrapText="1"/>
    </xf>
    <xf numFmtId="3" fontId="4" fillId="0" borderId="0" xfId="0" applyNumberFormat="1" applyFont="1" applyAlignment="1">
      <alignment horizontal="center"/>
    </xf>
    <xf numFmtId="0" fontId="2" fillId="0" borderId="1" xfId="0" applyFont="1" applyBorder="1"/>
    <xf numFmtId="4" fontId="0" fillId="0" borderId="0" xfId="0" applyNumberFormat="1" applyAlignment="1">
      <alignment horizontal="center"/>
    </xf>
    <xf numFmtId="0" fontId="2" fillId="0" borderId="0" xfId="0" applyFont="1" applyAlignment="1"/>
    <xf numFmtId="0" fontId="0" fillId="0" borderId="1" xfId="0" applyFill="1" applyBorder="1"/>
    <xf numFmtId="0" fontId="0" fillId="0" borderId="0" xfId="0" applyFill="1" applyBorder="1"/>
    <xf numFmtId="0" fontId="0" fillId="0" borderId="0" xfId="0" applyBorder="1" applyAlignment="1"/>
    <xf numFmtId="0" fontId="0" fillId="0" borderId="0" xfId="0" applyBorder="1" applyAlignment="1">
      <alignment horizontal="center" vertical="center" wrapText="1"/>
    </xf>
    <xf numFmtId="2" fontId="0" fillId="0" borderId="0" xfId="0" applyNumberFormat="1" applyFill="1" applyAlignment="1">
      <alignment horizontal="center"/>
    </xf>
    <xf numFmtId="0" fontId="0" fillId="0" borderId="0" xfId="0" applyFill="1"/>
    <xf numFmtId="3" fontId="0" fillId="0" borderId="0" xfId="0" applyNumberFormat="1" applyFill="1" applyAlignment="1">
      <alignment horizontal="center"/>
    </xf>
    <xf numFmtId="0" fontId="2" fillId="0" borderId="0" xfId="0" applyFont="1" applyBorder="1" applyAlignment="1">
      <alignment vertical="center"/>
    </xf>
    <xf numFmtId="0" fontId="0" fillId="0" borderId="0" xfId="0" applyBorder="1" applyAlignment="1">
      <alignment vertical="center" wrapText="1"/>
    </xf>
    <xf numFmtId="0" fontId="0" fillId="0" borderId="0" xfId="0" applyAlignment="1">
      <alignment wrapText="1"/>
    </xf>
    <xf numFmtId="0" fontId="0" fillId="0" borderId="0" xfId="0"/>
    <xf numFmtId="4" fontId="0" fillId="0" borderId="0" xfId="0" applyNumberFormat="1"/>
    <xf numFmtId="0" fontId="0" fillId="0" borderId="0" xfId="0" applyAlignment="1"/>
    <xf numFmtId="0" fontId="2" fillId="0" borderId="2" xfId="0" applyFont="1" applyBorder="1" applyAlignment="1">
      <alignment vertical="center" wrapText="1"/>
    </xf>
    <xf numFmtId="0" fontId="0" fillId="0" borderId="2" xfId="0" applyFont="1" applyBorder="1" applyAlignment="1">
      <alignment horizontal="center" vertical="center" wrapText="1"/>
    </xf>
    <xf numFmtId="0" fontId="2" fillId="0" borderId="2" xfId="0" applyFont="1" applyBorder="1" applyAlignment="1">
      <alignment horizontal="center" vertical="center" wrapText="1"/>
    </xf>
    <xf numFmtId="0" fontId="0" fillId="0" borderId="0" xfId="0" applyAlignment="1">
      <alignment horizontal="center" vertical="center"/>
    </xf>
    <xf numFmtId="164" fontId="0" fillId="0" borderId="0" xfId="0" applyNumberFormat="1" applyFont="1" applyAlignment="1">
      <alignment horizontal="center" vertical="center"/>
    </xf>
    <xf numFmtId="0" fontId="0" fillId="0" borderId="0" xfId="0" applyFont="1"/>
    <xf numFmtId="2" fontId="0" fillId="0" borderId="0" xfId="0" applyNumberFormat="1" applyAlignment="1">
      <alignment horizontal="center" vertical="center"/>
    </xf>
    <xf numFmtId="165" fontId="0" fillId="0" borderId="0" xfId="0" applyNumberFormat="1" applyAlignment="1">
      <alignment horizontal="center" vertical="center"/>
    </xf>
    <xf numFmtId="0" fontId="0" fillId="0" borderId="0" xfId="0" applyAlignment="1"/>
    <xf numFmtId="165" fontId="0" fillId="0" borderId="0" xfId="0" applyNumberFormat="1" applyAlignment="1">
      <alignment horizontal="center"/>
    </xf>
    <xf numFmtId="0" fontId="0" fillId="0" borderId="0" xfId="0" applyFont="1" applyBorder="1" applyAlignment="1">
      <alignment vertical="center" wrapText="1"/>
    </xf>
    <xf numFmtId="0" fontId="0" fillId="0" borderId="0" xfId="0" applyFont="1" applyBorder="1" applyAlignment="1"/>
    <xf numFmtId="0" fontId="0" fillId="0" borderId="8" xfId="0" applyFont="1" applyBorder="1" applyAlignment="1">
      <alignment horizontal="center" vertical="center" wrapText="1"/>
    </xf>
    <xf numFmtId="0" fontId="0" fillId="0" borderId="12" xfId="0" applyFont="1" applyBorder="1" applyAlignment="1"/>
    <xf numFmtId="0" fontId="0" fillId="0" borderId="2" xfId="0" applyBorder="1" applyAlignment="1">
      <alignment horizontal="center" vertical="center"/>
    </xf>
    <xf numFmtId="0" fontId="0" fillId="0" borderId="2" xfId="0" applyBorder="1" applyAlignment="1">
      <alignment horizontal="center" vertical="center" wrapText="1"/>
    </xf>
    <xf numFmtId="11" fontId="0" fillId="0" borderId="0" xfId="0" applyNumberFormat="1"/>
    <xf numFmtId="3" fontId="0" fillId="0" borderId="0" xfId="0" applyNumberFormat="1" applyBorder="1" applyAlignment="1">
      <alignment horizontal="center"/>
    </xf>
    <xf numFmtId="3" fontId="0" fillId="0" borderId="1" xfId="0" applyNumberFormat="1" applyBorder="1" applyAlignment="1">
      <alignment horizontal="center"/>
    </xf>
    <xf numFmtId="0" fontId="2" fillId="0" borderId="1" xfId="0" applyFont="1" applyFill="1" applyBorder="1"/>
    <xf numFmtId="164" fontId="0" fillId="0" borderId="0" xfId="0" applyNumberFormat="1"/>
    <xf numFmtId="0" fontId="0" fillId="0" borderId="1" xfId="0" applyBorder="1" applyAlignment="1">
      <alignment horizontal="right"/>
    </xf>
    <xf numFmtId="0" fontId="0" fillId="0" borderId="13" xfId="0" applyBorder="1" applyAlignment="1">
      <alignment horizontal="center" wrapText="1"/>
    </xf>
    <xf numFmtId="0" fontId="0" fillId="0" borderId="14" xfId="0" applyBorder="1" applyAlignment="1">
      <alignment horizontal="center" wrapText="1"/>
    </xf>
    <xf numFmtId="0" fontId="0" fillId="0" borderId="0" xfId="0" applyAlignment="1">
      <alignment horizontal="left"/>
    </xf>
    <xf numFmtId="0" fontId="0" fillId="0" borderId="0" xfId="0" applyAlignment="1">
      <alignment horizontal="right"/>
    </xf>
    <xf numFmtId="1" fontId="0" fillId="0" borderId="0" xfId="0" applyNumberFormat="1" applyAlignment="1">
      <alignment horizontal="center"/>
    </xf>
    <xf numFmtId="1" fontId="0" fillId="0" borderId="0" xfId="0" applyNumberFormat="1"/>
    <xf numFmtId="0" fontId="0" fillId="0" borderId="1" xfId="0" applyFont="1" applyBorder="1"/>
    <xf numFmtId="0" fontId="2" fillId="0" borderId="0" xfId="0" applyFont="1" applyAlignment="1">
      <alignment horizontal="center"/>
    </xf>
    <xf numFmtId="0" fontId="0" fillId="0" borderId="0" xfId="0" applyBorder="1" applyAlignment="1">
      <alignment horizontal="center" wrapText="1"/>
    </xf>
    <xf numFmtId="0" fontId="6" fillId="0" borderId="0" xfId="0" applyFont="1"/>
    <xf numFmtId="165" fontId="0" fillId="0" borderId="0" xfId="0" applyNumberFormat="1"/>
    <xf numFmtId="0" fontId="0" fillId="0" borderId="0" xfId="0" applyAlignment="1">
      <alignment horizontal="center"/>
    </xf>
    <xf numFmtId="0" fontId="7" fillId="0" borderId="0" xfId="0" applyFont="1"/>
    <xf numFmtId="0" fontId="0" fillId="0" borderId="0" xfId="0" applyFont="1" applyAlignment="1">
      <alignment horizontal="center" vertical="center" wrapText="1"/>
    </xf>
    <xf numFmtId="0" fontId="2" fillId="0" borderId="0" xfId="0" applyFont="1" applyFill="1" applyBorder="1" applyAlignment="1">
      <alignment horizontal="center" vertical="center" wrapText="1"/>
    </xf>
    <xf numFmtId="0" fontId="7" fillId="0" borderId="0" xfId="0" applyFont="1" applyAlignment="1">
      <alignment horizontal="center"/>
    </xf>
    <xf numFmtId="164" fontId="0" fillId="0" borderId="0" xfId="0" applyNumberFormat="1" applyBorder="1" applyAlignment="1">
      <alignment horizontal="center"/>
    </xf>
    <xf numFmtId="0" fontId="7" fillId="0" borderId="0" xfId="0" applyFont="1" applyBorder="1" applyAlignment="1">
      <alignment horizontal="center"/>
    </xf>
    <xf numFmtId="164" fontId="0" fillId="0" borderId="14" xfId="0" applyNumberFormat="1" applyBorder="1" applyAlignment="1">
      <alignment horizontal="center" wrapText="1"/>
    </xf>
    <xf numFmtId="0" fontId="2" fillId="0" borderId="8" xfId="0" applyFont="1" applyFill="1" applyBorder="1" applyAlignment="1">
      <alignment horizontal="center" vertical="center" wrapText="1"/>
    </xf>
    <xf numFmtId="165" fontId="0" fillId="0" borderId="0" xfId="0" applyNumberFormat="1" applyFill="1" applyBorder="1" applyAlignment="1">
      <alignment horizontal="center"/>
    </xf>
    <xf numFmtId="0" fontId="0" fillId="0" borderId="1" xfId="0" applyFont="1" applyBorder="1" applyAlignment="1">
      <alignment horizontal="left" indent="1"/>
    </xf>
    <xf numFmtId="0" fontId="2" fillId="0" borderId="2" xfId="0" applyFont="1" applyFill="1" applyBorder="1" applyAlignment="1">
      <alignment horizontal="center" vertical="center" wrapText="1"/>
    </xf>
    <xf numFmtId="0" fontId="2" fillId="0" borderId="0" xfId="0" applyFont="1"/>
    <xf numFmtId="0" fontId="0" fillId="0" borderId="2" xfId="0" applyBorder="1"/>
    <xf numFmtId="0" fontId="0" fillId="0" borderId="2" xfId="0" applyBorder="1" applyAlignment="1">
      <alignment horizontal="center"/>
    </xf>
    <xf numFmtId="2" fontId="0" fillId="0" borderId="7" xfId="0" applyNumberFormat="1" applyBorder="1" applyAlignment="1">
      <alignment horizontal="center"/>
    </xf>
    <xf numFmtId="2" fontId="0" fillId="0" borderId="1" xfId="0" applyNumberFormat="1" applyBorder="1" applyAlignment="1">
      <alignment horizontal="center"/>
    </xf>
    <xf numFmtId="0" fontId="0" fillId="0" borderId="1" xfId="0"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4" xfId="0" applyFont="1" applyBorder="1" applyAlignment="1">
      <alignment horizontal="center" vertical="center" wrapText="1"/>
    </xf>
    <xf numFmtId="0" fontId="2" fillId="0" borderId="2" xfId="0" applyFont="1" applyBorder="1" applyAlignment="1">
      <alignment horizontal="center"/>
    </xf>
    <xf numFmtId="0" fontId="0" fillId="0" borderId="1" xfId="0" applyBorder="1" applyAlignment="1">
      <alignment horizontal="center"/>
    </xf>
    <xf numFmtId="164" fontId="0" fillId="0" borderId="0" xfId="0" applyNumberFormat="1" applyAlignment="1">
      <alignment horizontal="center" vertical="center"/>
    </xf>
    <xf numFmtId="0" fontId="2" fillId="0" borderId="0" xfId="0" applyFont="1" applyFill="1" applyBorder="1" applyAlignment="1">
      <alignment horizontal="center" vertical="center"/>
    </xf>
    <xf numFmtId="0" fontId="8" fillId="0" borderId="0" xfId="1" applyAlignment="1" applyProtection="1"/>
    <xf numFmtId="0" fontId="0" fillId="0" borderId="1" xfId="0" applyBorder="1" applyAlignment="1">
      <alignment horizontal="left" indent="1"/>
    </xf>
    <xf numFmtId="0" fontId="0" fillId="0" borderId="0" xfId="0" applyFill="1" applyBorder="1" applyAlignment="1">
      <alignment horizontal="left" indent="1"/>
    </xf>
    <xf numFmtId="0" fontId="0" fillId="0" borderId="3" xfId="0" applyBorder="1" applyAlignment="1">
      <alignment horizontal="center" vertical="center" wrapText="1"/>
    </xf>
    <xf numFmtId="0" fontId="0" fillId="0" borderId="0" xfId="0" applyAlignment="1">
      <alignment horizontal="left" indent="1"/>
    </xf>
    <xf numFmtId="0" fontId="0" fillId="0" borderId="4" xfId="0" applyBorder="1" applyAlignment="1">
      <alignment horizontal="center" vertical="center" wrapText="1"/>
    </xf>
    <xf numFmtId="0" fontId="2" fillId="0" borderId="2" xfId="0" applyFont="1" applyBorder="1" applyAlignment="1">
      <alignment horizontal="center" vertical="center"/>
    </xf>
    <xf numFmtId="0" fontId="0" fillId="0" borderId="0" xfId="0" applyBorder="1" applyAlignment="1">
      <alignment horizontal="left" indent="1"/>
    </xf>
    <xf numFmtId="3" fontId="0" fillId="0" borderId="15" xfId="0" applyNumberFormat="1" applyBorder="1" applyAlignment="1">
      <alignment horizontal="center"/>
    </xf>
    <xf numFmtId="4" fontId="0" fillId="0" borderId="15" xfId="0" applyNumberFormat="1" applyBorder="1" applyAlignment="1">
      <alignment horizontal="center"/>
    </xf>
    <xf numFmtId="165" fontId="0" fillId="0" borderId="15" xfId="0" applyNumberFormat="1" applyBorder="1" applyAlignment="1">
      <alignment horizontal="center"/>
    </xf>
    <xf numFmtId="0" fontId="6" fillId="0" borderId="1" xfId="0" applyFont="1" applyBorder="1"/>
    <xf numFmtId="166" fontId="0" fillId="0" borderId="0" xfId="0" applyNumberFormat="1" applyAlignment="1">
      <alignment horizontal="center" vertical="center"/>
    </xf>
    <xf numFmtId="0" fontId="0" fillId="0" borderId="3" xfId="0" applyBorder="1"/>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xf numFmtId="2" fontId="0" fillId="0" borderId="9" xfId="0" applyNumberFormat="1" applyBorder="1" applyAlignment="1">
      <alignment horizontal="center"/>
    </xf>
    <xf numFmtId="2" fontId="0" fillId="0" borderId="10" xfId="0" applyNumberFormat="1" applyBorder="1" applyAlignment="1">
      <alignment horizontal="center"/>
    </xf>
    <xf numFmtId="2" fontId="0" fillId="0" borderId="11" xfId="0" applyNumberFormat="1" applyBorder="1" applyAlignment="1">
      <alignment horizontal="center"/>
    </xf>
    <xf numFmtId="2" fontId="0" fillId="0" borderId="12" xfId="0" applyNumberFormat="1" applyBorder="1" applyAlignment="1">
      <alignment horizontal="center"/>
    </xf>
    <xf numFmtId="2" fontId="0" fillId="0" borderId="13" xfId="0" applyNumberFormat="1" applyBorder="1" applyAlignment="1">
      <alignment horizontal="center"/>
    </xf>
    <xf numFmtId="2" fontId="0" fillId="0" borderId="14" xfId="0" applyNumberFormat="1" applyBorder="1" applyAlignment="1">
      <alignment horizontal="center"/>
    </xf>
    <xf numFmtId="2" fontId="0" fillId="0" borderId="16" xfId="0" applyNumberFormat="1" applyBorder="1" applyAlignment="1">
      <alignment horizontal="center"/>
    </xf>
    <xf numFmtId="164" fontId="0" fillId="0" borderId="9" xfId="0" applyNumberFormat="1" applyBorder="1" applyAlignment="1">
      <alignment horizontal="center"/>
    </xf>
    <xf numFmtId="164" fontId="0" fillId="0" borderId="10" xfId="0" applyNumberFormat="1" applyBorder="1" applyAlignment="1">
      <alignment horizontal="center"/>
    </xf>
    <xf numFmtId="164" fontId="0" fillId="0" borderId="11" xfId="0" applyNumberFormat="1" applyBorder="1" applyAlignment="1">
      <alignment horizontal="center"/>
    </xf>
    <xf numFmtId="164" fontId="0" fillId="0" borderId="12" xfId="0" applyNumberFormat="1" applyBorder="1" applyAlignment="1">
      <alignment horizontal="center"/>
    </xf>
    <xf numFmtId="164" fontId="0" fillId="0" borderId="1" xfId="0" applyNumberFormat="1" applyBorder="1" applyAlignment="1">
      <alignment horizontal="center"/>
    </xf>
    <xf numFmtId="0" fontId="0" fillId="0" borderId="8" xfId="0" applyBorder="1"/>
    <xf numFmtId="164" fontId="0" fillId="0" borderId="13" xfId="0" applyNumberFormat="1" applyBorder="1" applyAlignment="1">
      <alignment horizontal="center"/>
    </xf>
    <xf numFmtId="164" fontId="0" fillId="0" borderId="14" xfId="0" applyNumberFormat="1" applyBorder="1" applyAlignment="1">
      <alignment horizontal="center"/>
    </xf>
    <xf numFmtId="164" fontId="0" fillId="0" borderId="16" xfId="0" applyNumberFormat="1" applyBorder="1" applyAlignment="1">
      <alignment horizontal="center"/>
    </xf>
    <xf numFmtId="0" fontId="2" fillId="0" borderId="0" xfId="0" applyFont="1" applyBorder="1" applyAlignment="1">
      <alignment horizontal="center" vertical="center"/>
    </xf>
    <xf numFmtId="167" fontId="0" fillId="0" borderId="0" xfId="0" applyNumberFormat="1"/>
    <xf numFmtId="0" fontId="0" fillId="0" borderId="0" xfId="0" applyNumberFormat="1" applyBorder="1"/>
    <xf numFmtId="0" fontId="0" fillId="0" borderId="14" xfId="0" applyFont="1" applyBorder="1" applyAlignment="1">
      <alignment horizontal="center" wrapText="1"/>
    </xf>
    <xf numFmtId="0" fontId="7" fillId="0" borderId="14" xfId="0" applyFont="1" applyBorder="1" applyAlignment="1">
      <alignment horizontal="center" wrapText="1"/>
    </xf>
    <xf numFmtId="0" fontId="0" fillId="0" borderId="0" xfId="0" applyAlignment="1">
      <alignment horizontal="center" vertical="center" wrapText="1"/>
    </xf>
    <xf numFmtId="164" fontId="9" fillId="0" borderId="0" xfId="0" applyNumberFormat="1" applyFont="1" applyAlignment="1">
      <alignment horizontal="center"/>
    </xf>
    <xf numFmtId="164" fontId="10" fillId="0" borderId="0" xfId="0" applyNumberFormat="1" applyFont="1" applyAlignment="1">
      <alignment horizontal="center"/>
    </xf>
    <xf numFmtId="168" fontId="9" fillId="0" borderId="0" xfId="0" applyNumberFormat="1" applyFont="1"/>
    <xf numFmtId="168" fontId="0" fillId="0" borderId="0" xfId="0" applyNumberFormat="1"/>
    <xf numFmtId="168" fontId="10" fillId="0" borderId="0" xfId="0" applyNumberFormat="1" applyFont="1" applyAlignment="1">
      <alignment horizontal="right"/>
    </xf>
    <xf numFmtId="0" fontId="13" fillId="0" borderId="0" xfId="0" applyFont="1" applyAlignment="1">
      <alignment wrapText="1"/>
    </xf>
    <xf numFmtId="169" fontId="0" fillId="0" borderId="0" xfId="0" applyNumberFormat="1"/>
    <xf numFmtId="0" fontId="0" fillId="0" borderId="0" xfId="0"/>
    <xf numFmtId="0" fontId="0" fillId="0" borderId="0" xfId="0" applyFill="1" applyBorder="1" applyAlignment="1">
      <alignment horizontal="center"/>
    </xf>
    <xf numFmtId="0" fontId="0" fillId="0" borderId="0" xfId="0"/>
    <xf numFmtId="0" fontId="0" fillId="0" borderId="2" xfId="0" applyBorder="1" applyAlignment="1">
      <alignment horizontal="center" vertical="center" wrapText="1"/>
    </xf>
    <xf numFmtId="0" fontId="2" fillId="0" borderId="2" xfId="0" applyFont="1" applyBorder="1" applyAlignment="1">
      <alignment horizontal="center" vertical="center" wrapText="1"/>
    </xf>
    <xf numFmtId="0" fontId="0" fillId="0" borderId="0" xfId="0" applyAlignment="1">
      <alignment wrapText="1"/>
    </xf>
    <xf numFmtId="0" fontId="0" fillId="0" borderId="0" xfId="0"/>
    <xf numFmtId="0" fontId="0" fillId="0" borderId="0" xfId="0" applyAlignment="1">
      <alignment horizontal="center"/>
    </xf>
    <xf numFmtId="0" fontId="2" fillId="0" borderId="0" xfId="0" applyFont="1"/>
    <xf numFmtId="0" fontId="0" fillId="0" borderId="0" xfId="0"/>
    <xf numFmtId="0" fontId="2" fillId="0" borderId="0" xfId="0" applyFont="1"/>
    <xf numFmtId="165" fontId="0" fillId="0" borderId="0" xfId="0" quotePrefix="1" applyNumberFormat="1"/>
    <xf numFmtId="0" fontId="0" fillId="2" borderId="0" xfId="0" applyFill="1"/>
    <xf numFmtId="2" fontId="0" fillId="2" borderId="0" xfId="0" applyNumberFormat="1" applyFill="1" applyAlignment="1">
      <alignment horizontal="center"/>
    </xf>
    <xf numFmtId="2" fontId="0" fillId="2" borderId="0" xfId="0" applyNumberFormat="1" applyFill="1"/>
    <xf numFmtId="2" fontId="0" fillId="0" borderId="0" xfId="0" applyNumberFormat="1" applyFill="1"/>
    <xf numFmtId="165" fontId="9" fillId="0" borderId="0" xfId="7" applyNumberFormat="1"/>
    <xf numFmtId="1" fontId="9" fillId="0" borderId="0" xfId="7" applyNumberFormat="1"/>
    <xf numFmtId="0" fontId="9" fillId="0" borderId="0" xfId="7"/>
    <xf numFmtId="3" fontId="9" fillId="0" borderId="0" xfId="7" applyNumberFormat="1"/>
    <xf numFmtId="0" fontId="9" fillId="0" borderId="0" xfId="7" applyAlignment="1">
      <alignment horizontal="right"/>
    </xf>
    <xf numFmtId="3" fontId="0" fillId="0" borderId="0" xfId="0" quotePrefix="1" applyNumberFormat="1"/>
    <xf numFmtId="3" fontId="14" fillId="0" borderId="0" xfId="0" applyNumberFormat="1" applyFont="1"/>
    <xf numFmtId="0" fontId="0" fillId="0" borderId="0" xfId="0" applyBorder="1"/>
    <xf numFmtId="0" fontId="0" fillId="0" borderId="2" xfId="0" applyBorder="1" applyAlignment="1">
      <alignment horizontal="center" vertical="center" wrapText="1"/>
    </xf>
    <xf numFmtId="0" fontId="0" fillId="0" borderId="0" xfId="0" applyAlignment="1">
      <alignment wrapText="1"/>
    </xf>
    <xf numFmtId="0" fontId="0" fillId="0" borderId="0" xfId="0"/>
    <xf numFmtId="0" fontId="0" fillId="0" borderId="0" xfId="0" applyAlignment="1">
      <alignment horizontal="center"/>
    </xf>
    <xf numFmtId="0" fontId="2" fillId="0" borderId="0" xfId="0" applyFont="1"/>
    <xf numFmtId="0" fontId="0" fillId="0" borderId="0" xfId="0" applyAlignment="1">
      <alignment horizontal="center"/>
    </xf>
    <xf numFmtId="0" fontId="0" fillId="0" borderId="3" xfId="0" applyBorder="1" applyAlignment="1">
      <alignment horizontal="center" vertical="center" wrapText="1"/>
    </xf>
    <xf numFmtId="0" fontId="0" fillId="0" borderId="8" xfId="0" applyBorder="1" applyAlignment="1">
      <alignment horizontal="center" vertical="center" wrapText="1"/>
    </xf>
    <xf numFmtId="0" fontId="0" fillId="0" borderId="7" xfId="0" applyBorder="1" applyAlignment="1">
      <alignment horizontal="center" vertical="center" wrapText="1"/>
    </xf>
    <xf numFmtId="0" fontId="2" fillId="0" borderId="2" xfId="0" applyFont="1" applyBorder="1" applyAlignment="1">
      <alignment horizontal="center" vertical="center" wrapText="1"/>
    </xf>
    <xf numFmtId="0" fontId="0" fillId="0" borderId="0" xfId="0"/>
    <xf numFmtId="0" fontId="2" fillId="0" borderId="0" xfId="0" applyFont="1"/>
    <xf numFmtId="3" fontId="2" fillId="0" borderId="0" xfId="0" applyNumberFormat="1" applyFont="1" applyAlignment="1">
      <alignment horizontal="center"/>
    </xf>
    <xf numFmtId="0" fontId="0" fillId="0" borderId="0" xfId="0"/>
    <xf numFmtId="0" fontId="0" fillId="0" borderId="0" xfId="0"/>
    <xf numFmtId="0" fontId="0" fillId="0" borderId="0" xfId="0" applyBorder="1"/>
    <xf numFmtId="0" fontId="0" fillId="0" borderId="0" xfId="0" applyAlignment="1">
      <alignment horizontal="center"/>
    </xf>
    <xf numFmtId="0" fontId="0" fillId="0" borderId="0" xfId="0" applyAlignment="1">
      <alignment wrapText="1"/>
    </xf>
    <xf numFmtId="0" fontId="0" fillId="0" borderId="0" xfId="0"/>
    <xf numFmtId="0" fontId="2" fillId="0" borderId="0" xfId="0" applyFont="1"/>
    <xf numFmtId="0" fontId="0" fillId="0" borderId="0" xfId="0" applyBorder="1" applyAlignment="1">
      <alignment horizontal="center" vertical="center" wrapText="1"/>
    </xf>
    <xf numFmtId="0" fontId="2" fillId="0" borderId="2" xfId="0" applyFont="1" applyBorder="1" applyAlignment="1">
      <alignment horizontal="center" vertical="center" wrapText="1"/>
    </xf>
    <xf numFmtId="0" fontId="0" fillId="0" borderId="0" xfId="0"/>
    <xf numFmtId="0" fontId="0" fillId="0" borderId="0" xfId="0" applyAlignment="1">
      <alignment wrapText="1"/>
    </xf>
    <xf numFmtId="0" fontId="0" fillId="0" borderId="0" xfId="0" applyAlignment="1">
      <alignment horizontal="center"/>
    </xf>
    <xf numFmtId="0" fontId="2" fillId="0" borderId="0" xfId="0" applyFont="1"/>
    <xf numFmtId="0" fontId="0" fillId="0" borderId="0" xfId="0" quotePrefix="1" applyAlignment="1">
      <alignment wrapText="1"/>
    </xf>
    <xf numFmtId="0" fontId="0" fillId="0" borderId="0" xfId="0" applyBorder="1" applyAlignment="1">
      <alignment horizontal="center" vertical="center" wrapText="1"/>
    </xf>
    <xf numFmtId="0" fontId="0" fillId="0" borderId="0" xfId="0" applyBorder="1"/>
    <xf numFmtId="0" fontId="0" fillId="0" borderId="2" xfId="0" applyBorder="1" applyAlignment="1">
      <alignment horizontal="center" vertical="center" wrapText="1"/>
    </xf>
    <xf numFmtId="0" fontId="0" fillId="0" borderId="0" xfId="0" applyBorder="1" applyAlignment="1">
      <alignment horizontal="center" vertical="center"/>
    </xf>
    <xf numFmtId="0" fontId="0" fillId="0" borderId="0" xfId="0" applyAlignment="1">
      <alignment wrapText="1"/>
    </xf>
    <xf numFmtId="0" fontId="0" fillId="0" borderId="0" xfId="0"/>
    <xf numFmtId="0" fontId="0" fillId="0" borderId="0" xfId="0" applyFont="1" applyBorder="1"/>
    <xf numFmtId="0" fontId="0" fillId="0" borderId="0" xfId="0" applyAlignment="1">
      <alignment horizontal="center"/>
    </xf>
    <xf numFmtId="0" fontId="2" fillId="0" borderId="0" xfId="0" applyFont="1"/>
    <xf numFmtId="0" fontId="0" fillId="0" borderId="0" xfId="0" applyBorder="1" applyAlignment="1">
      <alignment horizontal="center"/>
    </xf>
    <xf numFmtId="164" fontId="0" fillId="0" borderId="0" xfId="0" applyNumberFormat="1" applyBorder="1" applyAlignment="1">
      <alignment horizontal="center" vertical="center" wrapText="1"/>
    </xf>
    <xf numFmtId="0" fontId="0" fillId="0" borderId="0" xfId="0"/>
    <xf numFmtId="0" fontId="16" fillId="0" borderId="0" xfId="0" applyFont="1"/>
    <xf numFmtId="0" fontId="3" fillId="0" borderId="0" xfId="0" applyFont="1" applyBorder="1" applyAlignment="1">
      <alignment vertical="top" wrapText="1"/>
    </xf>
    <xf numFmtId="0" fontId="18" fillId="0" borderId="15" xfId="0" applyFont="1" applyBorder="1" applyAlignment="1">
      <alignment horizontal="center" wrapText="1"/>
    </xf>
    <xf numFmtId="0" fontId="0" fillId="0" borderId="15" xfId="0" applyBorder="1"/>
    <xf numFmtId="0" fontId="3" fillId="0" borderId="0" xfId="0" applyFont="1" applyBorder="1" applyAlignment="1">
      <alignment wrapText="1"/>
    </xf>
    <xf numFmtId="0" fontId="3" fillId="0" borderId="14" xfId="0" applyFont="1" applyBorder="1" applyAlignment="1">
      <alignment horizontal="center" wrapText="1"/>
    </xf>
    <xf numFmtId="0" fontId="3" fillId="0" borderId="16" xfId="0" applyFont="1" applyBorder="1" applyAlignment="1">
      <alignment horizontal="center" wrapText="1"/>
    </xf>
    <xf numFmtId="0" fontId="3" fillId="0" borderId="13" xfId="0" applyFont="1" applyBorder="1" applyAlignment="1">
      <alignment horizontal="center" wrapText="1"/>
    </xf>
    <xf numFmtId="0" fontId="18" fillId="0" borderId="17" xfId="0" applyFont="1" applyFill="1" applyBorder="1" applyAlignment="1">
      <alignment horizontal="center" wrapText="1"/>
    </xf>
    <xf numFmtId="164" fontId="18" fillId="0" borderId="0" xfId="0" applyNumberFormat="1" applyFont="1" applyBorder="1" applyAlignment="1">
      <alignment horizontal="center" wrapText="1"/>
    </xf>
    <xf numFmtId="0" fontId="17" fillId="0" borderId="0" xfId="0" applyFont="1" applyBorder="1" applyAlignment="1">
      <alignment horizontal="center" wrapText="1"/>
    </xf>
    <xf numFmtId="164" fontId="18" fillId="0" borderId="15" xfId="0" applyNumberFormat="1" applyFont="1" applyBorder="1" applyAlignment="1">
      <alignment horizontal="center" wrapText="1"/>
    </xf>
    <xf numFmtId="164" fontId="0" fillId="0" borderId="15" xfId="0" applyNumberFormat="1" applyBorder="1" applyAlignment="1">
      <alignment horizontal="center"/>
    </xf>
    <xf numFmtId="164" fontId="17" fillId="0" borderId="0" xfId="0" applyNumberFormat="1" applyFont="1" applyBorder="1" applyAlignment="1">
      <alignment horizontal="center" wrapText="1"/>
    </xf>
    <xf numFmtId="164" fontId="18" fillId="0" borderId="17" xfId="0" applyNumberFormat="1" applyFont="1" applyFill="1" applyBorder="1" applyAlignment="1">
      <alignment horizontal="center" wrapText="1"/>
    </xf>
    <xf numFmtId="164" fontId="18" fillId="0" borderId="0" xfId="0" applyNumberFormat="1" applyFont="1" applyFill="1" applyBorder="1" applyAlignment="1">
      <alignment horizontal="center" wrapText="1"/>
    </xf>
    <xf numFmtId="0" fontId="18" fillId="0" borderId="14" xfId="0" applyFont="1" applyFill="1" applyBorder="1" applyAlignment="1">
      <alignment horizontal="center" wrapText="1"/>
    </xf>
    <xf numFmtId="0" fontId="0" fillId="0" borderId="14" xfId="0" applyBorder="1"/>
    <xf numFmtId="0" fontId="17" fillId="0" borderId="0" xfId="0" applyFont="1" applyBorder="1" applyAlignment="1">
      <alignment horizontal="right" wrapText="1"/>
    </xf>
    <xf numFmtId="0" fontId="15" fillId="0" borderId="0" xfId="0" applyFont="1"/>
    <xf numFmtId="0" fontId="17" fillId="0" borderId="17" xfId="0" applyFont="1" applyFill="1" applyBorder="1" applyAlignment="1">
      <alignment horizontal="center" wrapText="1"/>
    </xf>
    <xf numFmtId="164" fontId="17" fillId="0" borderId="15" xfId="0" applyNumberFormat="1" applyFont="1" applyBorder="1" applyAlignment="1">
      <alignment horizontal="center" wrapText="1"/>
    </xf>
    <xf numFmtId="164" fontId="0" fillId="0" borderId="15" xfId="0" applyNumberFormat="1" applyFont="1" applyBorder="1" applyAlignment="1">
      <alignment horizontal="center"/>
    </xf>
    <xf numFmtId="164" fontId="17" fillId="0" borderId="17" xfId="0" applyNumberFormat="1" applyFont="1" applyFill="1" applyBorder="1" applyAlignment="1">
      <alignment horizontal="center" wrapText="1"/>
    </xf>
    <xf numFmtId="164" fontId="17" fillId="0" borderId="0" xfId="0" applyNumberFormat="1" applyFont="1" applyFill="1" applyBorder="1" applyAlignment="1">
      <alignment horizontal="center" wrapText="1"/>
    </xf>
    <xf numFmtId="164" fontId="0" fillId="0" borderId="0" xfId="0" applyNumberFormat="1" applyFont="1" applyBorder="1" applyAlignment="1">
      <alignment horizontal="center"/>
    </xf>
    <xf numFmtId="164" fontId="0" fillId="0" borderId="0" xfId="0" applyNumberFormat="1" applyFont="1" applyAlignment="1">
      <alignment horizontal="center"/>
    </xf>
    <xf numFmtId="0" fontId="17" fillId="0" borderId="0" xfId="0" applyFont="1" applyFill="1" applyBorder="1" applyAlignment="1">
      <alignment horizontal="center" wrapText="1"/>
    </xf>
    <xf numFmtId="0" fontId="19" fillId="0" borderId="0" xfId="1" applyFont="1" applyAlignment="1" applyProtection="1"/>
    <xf numFmtId="0" fontId="0" fillId="0" borderId="0" xfId="0"/>
    <xf numFmtId="0" fontId="0" fillId="0" borderId="0" xfId="0" applyAlignment="1"/>
    <xf numFmtId="0" fontId="2" fillId="0" borderId="2" xfId="0" applyFont="1" applyBorder="1" applyAlignment="1">
      <alignment horizontal="center" vertical="center" wrapText="1"/>
    </xf>
    <xf numFmtId="0" fontId="0" fillId="0" borderId="0" xfId="0"/>
    <xf numFmtId="0" fontId="0" fillId="0" borderId="0" xfId="0" applyAlignment="1">
      <alignment wrapText="1"/>
    </xf>
    <xf numFmtId="0" fontId="0" fillId="0" borderId="0" xfId="0" applyAlignment="1">
      <alignment horizontal="center"/>
    </xf>
    <xf numFmtId="0" fontId="0" fillId="0" borderId="0" xfId="0"/>
    <xf numFmtId="0" fontId="0" fillId="0" borderId="0" xfId="0"/>
    <xf numFmtId="0" fontId="0" fillId="0" borderId="0" xfId="0"/>
    <xf numFmtId="0" fontId="0" fillId="0" borderId="0" xfId="0"/>
    <xf numFmtId="2" fontId="0" fillId="0" borderId="0" xfId="0" applyNumberFormat="1" applyAlignment="1">
      <alignment horizontal="center"/>
    </xf>
    <xf numFmtId="0" fontId="0" fillId="0" borderId="1" xfId="0" applyBorder="1"/>
    <xf numFmtId="0" fontId="0" fillId="0" borderId="0" xfId="0" applyAlignment="1">
      <alignment horizontal="center"/>
    </xf>
    <xf numFmtId="0" fontId="2" fillId="0" borderId="0" xfId="0" applyFont="1"/>
    <xf numFmtId="164" fontId="0" fillId="0" borderId="0" xfId="0" applyNumberFormat="1" applyAlignment="1">
      <alignment horizontal="center"/>
    </xf>
    <xf numFmtId="0" fontId="0" fillId="0" borderId="0" xfId="0"/>
    <xf numFmtId="0" fontId="2" fillId="0" borderId="0" xfId="0" applyFont="1"/>
    <xf numFmtId="0" fontId="15" fillId="34" borderId="27" xfId="0" applyFont="1" applyFill="1" applyBorder="1" applyAlignment="1">
      <alignment horizontal="center" vertical="center"/>
    </xf>
    <xf numFmtId="0" fontId="15" fillId="34" borderId="28" xfId="0" applyFont="1" applyFill="1" applyBorder="1" applyAlignment="1">
      <alignment horizontal="center" vertical="center"/>
    </xf>
    <xf numFmtId="0" fontId="15" fillId="34" borderId="29" xfId="0" applyFont="1" applyFill="1" applyBorder="1" applyAlignment="1">
      <alignment horizontal="center"/>
    </xf>
    <xf numFmtId="0" fontId="15" fillId="34" borderId="29" xfId="0" applyFont="1" applyFill="1" applyBorder="1"/>
    <xf numFmtId="0" fontId="35" fillId="34" borderId="29" xfId="0" applyFont="1" applyFill="1" applyBorder="1"/>
    <xf numFmtId="0" fontId="15" fillId="0" borderId="30" xfId="0" applyFont="1" applyFill="1" applyBorder="1" applyAlignment="1">
      <alignment horizontal="center" vertical="center"/>
    </xf>
    <xf numFmtId="0" fontId="15" fillId="0" borderId="31" xfId="0" applyFont="1" applyFill="1" applyBorder="1" applyAlignment="1">
      <alignment horizontal="center" vertical="center"/>
    </xf>
    <xf numFmtId="0" fontId="15" fillId="0" borderId="32" xfId="0" applyFont="1" applyFill="1" applyBorder="1" applyAlignment="1">
      <alignment horizontal="center"/>
    </xf>
    <xf numFmtId="0" fontId="15" fillId="0" borderId="32" xfId="0" applyFont="1" applyFill="1" applyBorder="1"/>
    <xf numFmtId="0" fontId="35" fillId="0" borderId="32" xfId="0" applyFont="1" applyFill="1" applyBorder="1"/>
    <xf numFmtId="0" fontId="15" fillId="34" borderId="30" xfId="0" applyFont="1" applyFill="1" applyBorder="1" applyAlignment="1">
      <alignment horizontal="center" vertical="center"/>
    </xf>
    <xf numFmtId="0" fontId="15" fillId="34" borderId="31" xfId="0" applyFont="1" applyFill="1" applyBorder="1" applyAlignment="1">
      <alignment horizontal="center" vertical="center"/>
    </xf>
    <xf numFmtId="0" fontId="15" fillId="34" borderId="32" xfId="0" applyFont="1" applyFill="1" applyBorder="1" applyAlignment="1">
      <alignment horizontal="center"/>
    </xf>
    <xf numFmtId="0" fontId="15" fillId="34" borderId="32" xfId="0" applyFont="1" applyFill="1" applyBorder="1"/>
    <xf numFmtId="0" fontId="35" fillId="34" borderId="32" xfId="0" applyFont="1" applyFill="1" applyBorder="1"/>
    <xf numFmtId="0" fontId="15" fillId="0" borderId="33" xfId="0" applyFont="1" applyFill="1" applyBorder="1" applyAlignment="1">
      <alignment horizontal="center" vertical="center"/>
    </xf>
    <xf numFmtId="0" fontId="15" fillId="0" borderId="34" xfId="0" applyFont="1" applyFill="1" applyBorder="1" applyAlignment="1">
      <alignment horizontal="center" vertical="center"/>
    </xf>
    <xf numFmtId="0" fontId="15" fillId="0" borderId="35" xfId="0" applyFont="1" applyFill="1" applyBorder="1" applyAlignment="1">
      <alignment horizontal="center"/>
    </xf>
    <xf numFmtId="0" fontId="15" fillId="0" borderId="35" xfId="0" applyFont="1" applyFill="1" applyBorder="1"/>
    <xf numFmtId="0" fontId="35" fillId="0" borderId="35" xfId="0" applyFont="1" applyFill="1" applyBorder="1"/>
    <xf numFmtId="0" fontId="15" fillId="34" borderId="36" xfId="0" applyFont="1" applyFill="1" applyBorder="1" applyAlignment="1">
      <alignment horizontal="center" vertical="center"/>
    </xf>
    <xf numFmtId="0" fontId="15" fillId="34" borderId="0" xfId="0" applyFont="1" applyFill="1" applyBorder="1" applyAlignment="1">
      <alignment horizontal="center" vertical="center"/>
    </xf>
    <xf numFmtId="0" fontId="15" fillId="34" borderId="37" xfId="0" applyFont="1" applyFill="1" applyBorder="1" applyAlignment="1">
      <alignment horizontal="center"/>
    </xf>
    <xf numFmtId="0" fontId="15" fillId="34" borderId="37" xfId="0" applyFont="1" applyFill="1" applyBorder="1"/>
    <xf numFmtId="0" fontId="15" fillId="0" borderId="36" xfId="0" applyFont="1" applyBorder="1" applyAlignment="1">
      <alignment horizontal="center" vertical="center"/>
    </xf>
    <xf numFmtId="0" fontId="15" fillId="0" borderId="0" xfId="0" applyFont="1" applyBorder="1" applyAlignment="1">
      <alignment horizontal="center" vertical="center"/>
    </xf>
    <xf numFmtId="0" fontId="15" fillId="0" borderId="37" xfId="0" applyFont="1" applyBorder="1" applyAlignment="1">
      <alignment horizontal="center"/>
    </xf>
    <xf numFmtId="0" fontId="15" fillId="0" borderId="37" xfId="0" applyFont="1" applyBorder="1"/>
    <xf numFmtId="0" fontId="15" fillId="0" borderId="38" xfId="0" applyFont="1" applyBorder="1" applyAlignment="1">
      <alignment horizontal="center" vertical="center"/>
    </xf>
    <xf numFmtId="0" fontId="15" fillId="0" borderId="39" xfId="0" applyFont="1" applyBorder="1" applyAlignment="1">
      <alignment horizontal="center" vertical="center"/>
    </xf>
    <xf numFmtId="0" fontId="15" fillId="0" borderId="40" xfId="0" applyFont="1" applyBorder="1" applyAlignment="1">
      <alignment horizontal="center"/>
    </xf>
    <xf numFmtId="0" fontId="15" fillId="0" borderId="40" xfId="0" applyFont="1" applyBorder="1"/>
    <xf numFmtId="0" fontId="35" fillId="0" borderId="40" xfId="0" applyFont="1" applyBorder="1"/>
    <xf numFmtId="0" fontId="15" fillId="0" borderId="30" xfId="0" applyFont="1" applyBorder="1" applyAlignment="1">
      <alignment horizontal="center" vertical="center"/>
    </xf>
    <xf numFmtId="0" fontId="15" fillId="0" borderId="31" xfId="0" applyFont="1" applyBorder="1" applyAlignment="1">
      <alignment horizontal="center" vertical="center"/>
    </xf>
    <xf numFmtId="0" fontId="15" fillId="0" borderId="32" xfId="0" applyFont="1" applyBorder="1" applyAlignment="1">
      <alignment horizontal="center"/>
    </xf>
    <xf numFmtId="0" fontId="15" fillId="0" borderId="32" xfId="0" applyFont="1" applyBorder="1"/>
    <xf numFmtId="0" fontId="15" fillId="0" borderId="36" xfId="0" applyFont="1" applyBorder="1"/>
    <xf numFmtId="0" fontId="15" fillId="0" borderId="0" xfId="0" applyFont="1" applyBorder="1"/>
    <xf numFmtId="0" fontId="35" fillId="0" borderId="37" xfId="0" applyFont="1" applyBorder="1"/>
    <xf numFmtId="0" fontId="35" fillId="0" borderId="0" xfId="0" applyFont="1" applyAlignment="1">
      <alignment wrapText="1"/>
    </xf>
    <xf numFmtId="0" fontId="15" fillId="34" borderId="43" xfId="0" applyFont="1" applyFill="1" applyBorder="1"/>
    <xf numFmtId="0" fontId="0" fillId="0" borderId="0" xfId="0"/>
    <xf numFmtId="0" fontId="2" fillId="0" borderId="2" xfId="0" applyFont="1" applyBorder="1" applyAlignment="1">
      <alignment horizontal="center" vertical="center" wrapText="1"/>
    </xf>
    <xf numFmtId="0" fontId="0" fillId="0" borderId="0" xfId="0" applyAlignment="1">
      <alignment horizontal="center"/>
    </xf>
    <xf numFmtId="0" fontId="2" fillId="0" borderId="7" xfId="0" applyFont="1" applyFill="1" applyBorder="1" applyAlignment="1">
      <alignment horizontal="center" vertical="center"/>
    </xf>
    <xf numFmtId="0" fontId="0" fillId="0" borderId="0" xfId="0"/>
    <xf numFmtId="164" fontId="0" fillId="0" borderId="0" xfId="0" applyNumberFormat="1" applyAlignment="1"/>
    <xf numFmtId="0" fontId="0" fillId="0" borderId="0" xfId="0"/>
    <xf numFmtId="0" fontId="0" fillId="0" borderId="0" xfId="0" applyAlignment="1">
      <alignment horizontal="center"/>
    </xf>
    <xf numFmtId="0" fontId="2" fillId="0" borderId="0" xfId="0" applyFont="1"/>
    <xf numFmtId="0" fontId="0" fillId="0" borderId="0" xfId="0"/>
    <xf numFmtId="0" fontId="0" fillId="0" borderId="0" xfId="0" applyFont="1" applyBorder="1" applyAlignment="1">
      <alignment horizontal="left" indent="1"/>
    </xf>
    <xf numFmtId="0" fontId="0" fillId="0" borderId="0" xfId="0"/>
    <xf numFmtId="0" fontId="0" fillId="0" borderId="0" xfId="0" applyAlignment="1">
      <alignment wrapText="1"/>
    </xf>
    <xf numFmtId="0" fontId="0" fillId="0" borderId="0" xfId="0"/>
    <xf numFmtId="0" fontId="0" fillId="0" borderId="0" xfId="0"/>
    <xf numFmtId="0" fontId="0" fillId="0" borderId="0" xfId="0"/>
    <xf numFmtId="0" fontId="0" fillId="0" borderId="0" xfId="0" applyAlignment="1">
      <alignment horizontal="center"/>
    </xf>
    <xf numFmtId="0" fontId="2" fillId="0" borderId="0" xfId="0" applyFont="1"/>
    <xf numFmtId="0" fontId="2" fillId="0" borderId="0" xfId="0" applyFont="1" applyAlignment="1">
      <alignment wrapText="1"/>
    </xf>
    <xf numFmtId="0" fontId="0" fillId="0" borderId="0" xfId="0"/>
    <xf numFmtId="0" fontId="0" fillId="0" borderId="0" xfId="0" applyAlignment="1">
      <alignment horizontal="center"/>
    </xf>
    <xf numFmtId="0" fontId="0" fillId="0" borderId="0" xfId="0"/>
    <xf numFmtId="164" fontId="2" fillId="0" borderId="0" xfId="0" applyNumberFormat="1" applyFont="1" applyAlignment="1">
      <alignment horizontal="center"/>
    </xf>
    <xf numFmtId="0" fontId="0" fillId="0" borderId="0" xfId="0"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0" fillId="0" borderId="0" xfId="0" applyBorder="1"/>
    <xf numFmtId="0" fontId="0" fillId="0" borderId="3" xfId="0" applyBorder="1" applyAlignment="1">
      <alignment horizontal="center" vertical="center" wrapText="1"/>
    </xf>
    <xf numFmtId="0" fontId="0" fillId="0" borderId="8" xfId="0" applyBorder="1" applyAlignment="1">
      <alignment horizontal="center" vertical="center" wrapText="1"/>
    </xf>
    <xf numFmtId="0" fontId="0" fillId="0" borderId="7" xfId="0" applyBorder="1" applyAlignment="1">
      <alignment horizontal="center" vertical="center" wrapText="1"/>
    </xf>
    <xf numFmtId="0" fontId="0" fillId="0" borderId="2" xfId="0" applyBorder="1" applyAlignment="1">
      <alignment horizontal="center" vertical="center" wrapText="1"/>
    </xf>
    <xf numFmtId="0" fontId="2" fillId="0" borderId="0" xfId="0" applyFont="1" applyAlignment="1"/>
    <xf numFmtId="0" fontId="0" fillId="0" borderId="1" xfId="0" applyBorder="1" applyAlignment="1">
      <alignment horizont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0" fillId="0" borderId="7" xfId="0" applyBorder="1"/>
    <xf numFmtId="0" fontId="0" fillId="0" borderId="8" xfId="0" applyBorder="1"/>
    <xf numFmtId="0" fontId="0" fillId="0" borderId="0" xfId="0" applyBorder="1" applyAlignment="1">
      <alignment horizontal="center" vertical="center"/>
    </xf>
    <xf numFmtId="0" fontId="0" fillId="0" borderId="0" xfId="0" applyAlignment="1">
      <alignment wrapText="1"/>
    </xf>
    <xf numFmtId="0" fontId="0" fillId="0" borderId="0" xfId="0"/>
    <xf numFmtId="0" fontId="0" fillId="0" borderId="3" xfId="0" applyFont="1" applyBorder="1" applyAlignment="1">
      <alignment horizontal="center" vertical="center" wrapText="1"/>
    </xf>
    <xf numFmtId="0" fontId="0" fillId="0" borderId="7" xfId="0" applyFont="1" applyBorder="1"/>
    <xf numFmtId="0" fontId="0" fillId="0" borderId="8" xfId="0" applyFont="1" applyBorder="1"/>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0" fillId="0" borderId="0" xfId="0" applyFont="1" applyFill="1" applyBorder="1"/>
    <xf numFmtId="0" fontId="0" fillId="0" borderId="12" xfId="0" applyFont="1" applyBorder="1" applyAlignment="1">
      <alignment horizontal="center" vertical="center" wrapText="1"/>
    </xf>
    <xf numFmtId="0" fontId="0" fillId="0" borderId="12" xfId="0" applyFont="1" applyBorder="1"/>
    <xf numFmtId="0" fontId="0" fillId="0" borderId="8" xfId="0" applyFont="1" applyBorder="1" applyAlignment="1">
      <alignment horizontal="center" vertical="center" wrapText="1"/>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5" fillId="0" borderId="0" xfId="0" applyFont="1" applyAlignment="1"/>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0" fillId="0" borderId="7" xfId="0" applyFont="1" applyBorder="1" applyAlignment="1">
      <alignment horizontal="center" vertical="center" wrapText="1"/>
    </xf>
    <xf numFmtId="0" fontId="0" fillId="0" borderId="0" xfId="0" applyFont="1" applyBorder="1" applyAlignment="1">
      <alignment horizontal="center" vertical="center" wrapText="1"/>
    </xf>
    <xf numFmtId="0" fontId="0" fillId="0" borderId="0" xfId="0" applyFont="1" applyBorder="1"/>
    <xf numFmtId="0" fontId="0" fillId="0" borderId="0" xfId="0" applyAlignment="1"/>
    <xf numFmtId="0" fontId="0" fillId="0" borderId="0" xfId="0" applyNumberFormat="1" applyAlignment="1">
      <alignment wrapText="1"/>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center"/>
    </xf>
    <xf numFmtId="0" fontId="2" fillId="0" borderId="0" xfId="0" applyFont="1" applyFill="1" applyAlignment="1">
      <alignment wrapText="1"/>
    </xf>
    <xf numFmtId="0" fontId="2" fillId="0" borderId="2" xfId="0" applyFont="1" applyBorder="1" applyAlignment="1">
      <alignment horizontal="center"/>
    </xf>
    <xf numFmtId="0" fontId="2" fillId="0" borderId="2" xfId="0" applyFont="1" applyFill="1" applyBorder="1" applyAlignment="1">
      <alignment horizontal="center" vertical="center" wrapText="1"/>
    </xf>
    <xf numFmtId="0" fontId="0" fillId="0" borderId="10" xfId="0" applyFont="1" applyBorder="1" applyAlignment="1">
      <alignment horizontal="center" vertical="center" wrapText="1"/>
    </xf>
    <xf numFmtId="0" fontId="0" fillId="0" borderId="9" xfId="0" applyFont="1" applyBorder="1" applyAlignment="1">
      <alignment horizontal="center" vertical="center" wrapText="1"/>
    </xf>
    <xf numFmtId="0" fontId="2" fillId="0" borderId="3"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4"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2" fontId="0" fillId="0" borderId="0" xfId="0" applyNumberFormat="1" applyAlignment="1">
      <alignment wrapText="1"/>
    </xf>
    <xf numFmtId="0" fontId="2" fillId="0" borderId="0" xfId="0" applyFont="1"/>
    <xf numFmtId="0" fontId="0" fillId="0" borderId="2" xfId="0" applyBorder="1" applyAlignment="1">
      <alignment horizontal="center"/>
    </xf>
    <xf numFmtId="0" fontId="2" fillId="0" borderId="0" xfId="0" applyFont="1" applyAlignment="1">
      <alignment wrapText="1"/>
    </xf>
    <xf numFmtId="0" fontId="2" fillId="0" borderId="1" xfId="0" applyFont="1" applyBorder="1" applyAlignment="1">
      <alignment horizontal="center"/>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center" vertical="center"/>
    </xf>
    <xf numFmtId="0" fontId="0" fillId="0" borderId="0" xfId="0" applyBorder="1" applyAlignment="1">
      <alignment horizontal="left" wrapText="1"/>
    </xf>
    <xf numFmtId="0" fontId="2" fillId="0" borderId="0" xfId="0" applyFont="1" applyAlignment="1">
      <alignment horizontal="left" vertical="top" wrapText="1"/>
    </xf>
    <xf numFmtId="0" fontId="0" fillId="0" borderId="0" xfId="0" applyNumberFormat="1" applyAlignment="1">
      <alignment horizontal="left" vertical="top" wrapText="1"/>
    </xf>
    <xf numFmtId="0" fontId="16" fillId="0" borderId="0" xfId="0" applyFont="1" applyAlignment="1">
      <alignment wrapText="1"/>
    </xf>
    <xf numFmtId="0" fontId="17" fillId="0" borderId="0" xfId="0" applyFont="1" applyBorder="1" applyAlignment="1">
      <alignment horizontal="center" vertical="top" wrapText="1"/>
    </xf>
    <xf numFmtId="0" fontId="17" fillId="0" borderId="1" xfId="0" applyFont="1" applyBorder="1" applyAlignment="1">
      <alignment horizontal="center" vertical="top" wrapText="1"/>
    </xf>
    <xf numFmtId="0" fontId="17" fillId="0" borderId="12" xfId="0" applyFont="1" applyBorder="1" applyAlignment="1">
      <alignment horizontal="center" vertical="top" wrapText="1"/>
    </xf>
    <xf numFmtId="0" fontId="17" fillId="0" borderId="15" xfId="0" applyFont="1" applyBorder="1" applyAlignment="1">
      <alignment horizontal="center" wrapText="1"/>
    </xf>
    <xf numFmtId="0" fontId="0" fillId="0" borderId="15" xfId="0" applyBorder="1" applyAlignment="1"/>
    <xf numFmtId="0" fontId="35" fillId="34" borderId="41" xfId="0" applyFont="1" applyFill="1" applyBorder="1" applyAlignment="1">
      <alignment horizontal="center" vertical="center" wrapText="1"/>
    </xf>
    <xf numFmtId="0" fontId="35" fillId="34" borderId="27" xfId="0" applyFont="1" applyFill="1" applyBorder="1" applyAlignment="1">
      <alignment horizontal="center" vertical="center" wrapText="1"/>
    </xf>
    <xf numFmtId="0" fontId="15" fillId="0" borderId="37" xfId="0" applyFont="1" applyBorder="1" applyAlignment="1">
      <alignment horizontal="left" vertical="center" wrapText="1"/>
    </xf>
    <xf numFmtId="0" fontId="15" fillId="34" borderId="37" xfId="0" applyFont="1" applyFill="1" applyBorder="1" applyAlignment="1">
      <alignment horizontal="left" vertical="center" wrapText="1"/>
    </xf>
    <xf numFmtId="0" fontId="15" fillId="34" borderId="32" xfId="0" applyFont="1" applyFill="1" applyBorder="1" applyAlignment="1">
      <alignment horizontal="left" vertical="center" wrapText="1"/>
    </xf>
    <xf numFmtId="0" fontId="35" fillId="34" borderId="37" xfId="0" applyFont="1" applyFill="1" applyBorder="1" applyAlignment="1">
      <alignment horizontal="left" vertical="center" wrapText="1"/>
    </xf>
    <xf numFmtId="0" fontId="35" fillId="34" borderId="32" xfId="0" applyFont="1" applyFill="1" applyBorder="1" applyAlignment="1">
      <alignment horizontal="left" vertical="center" wrapText="1"/>
    </xf>
    <xf numFmtId="0" fontId="35" fillId="0" borderId="37" xfId="0" applyFont="1" applyBorder="1" applyAlignment="1">
      <alignment horizontal="left" vertical="center" wrapText="1"/>
    </xf>
    <xf numFmtId="0" fontId="35" fillId="0" borderId="32" xfId="0" applyFont="1" applyBorder="1" applyAlignment="1">
      <alignment horizontal="left" vertical="center" wrapText="1"/>
    </xf>
    <xf numFmtId="0" fontId="35" fillId="34" borderId="43" xfId="0" applyFont="1" applyFill="1" applyBorder="1" applyAlignment="1">
      <alignment horizontal="center" vertical="center"/>
    </xf>
    <xf numFmtId="0" fontId="35" fillId="34" borderId="29" xfId="0" applyFont="1" applyFill="1" applyBorder="1" applyAlignment="1">
      <alignment horizontal="center" vertical="center"/>
    </xf>
    <xf numFmtId="0" fontId="35" fillId="34" borderId="43" xfId="0" applyFont="1" applyFill="1" applyBorder="1" applyAlignment="1">
      <alignment horizontal="center" vertical="center" wrapText="1"/>
    </xf>
    <xf numFmtId="0" fontId="35" fillId="34" borderId="29" xfId="0" applyFont="1" applyFill="1" applyBorder="1" applyAlignment="1">
      <alignment horizontal="center" vertical="center" wrapText="1"/>
    </xf>
    <xf numFmtId="0" fontId="35" fillId="34" borderId="42" xfId="0" applyFont="1" applyFill="1" applyBorder="1" applyAlignment="1">
      <alignment horizontal="center" vertical="center" wrapText="1"/>
    </xf>
    <xf numFmtId="0" fontId="35" fillId="34" borderId="28" xfId="0" applyFont="1" applyFill="1" applyBorder="1" applyAlignment="1">
      <alignment horizontal="center" vertical="center" wrapText="1"/>
    </xf>
  </cellXfs>
  <cellStyles count="50">
    <cellStyle name="20% - Accent1" xfId="27" builtinId="30" customBuiltin="1"/>
    <cellStyle name="20% - Accent2" xfId="31" builtinId="34" customBuiltin="1"/>
    <cellStyle name="20% - Accent3" xfId="35" builtinId="38" customBuiltin="1"/>
    <cellStyle name="20% - Accent4" xfId="39" builtinId="42" customBuiltin="1"/>
    <cellStyle name="20% - Accent5" xfId="43" builtinId="46" customBuiltin="1"/>
    <cellStyle name="20% - Accent6" xfId="47" builtinId="50" customBuiltin="1"/>
    <cellStyle name="40% - Accent1" xfId="28" builtinId="31" customBuiltin="1"/>
    <cellStyle name="40% - Accent2" xfId="32" builtinId="35" customBuiltin="1"/>
    <cellStyle name="40% - Accent3" xfId="36" builtinId="39" customBuiltin="1"/>
    <cellStyle name="40% - Accent4" xfId="40" builtinId="43" customBuiltin="1"/>
    <cellStyle name="40% - Accent5" xfId="44" builtinId="47" customBuiltin="1"/>
    <cellStyle name="40% - Accent6" xfId="48" builtinId="51" customBuiltin="1"/>
    <cellStyle name="60% - Accent1" xfId="29" builtinId="32" customBuiltin="1"/>
    <cellStyle name="60% - Accent2" xfId="33" builtinId="36" customBuiltin="1"/>
    <cellStyle name="60% - Accent3" xfId="37" builtinId="40" customBuiltin="1"/>
    <cellStyle name="60% - Accent4" xfId="41" builtinId="44" customBuiltin="1"/>
    <cellStyle name="60% - Accent5" xfId="45" builtinId="48" customBuiltin="1"/>
    <cellStyle name="60% - Accent6" xfId="49" builtinId="52" customBuiltin="1"/>
    <cellStyle name="Accent1" xfId="26" builtinId="29" customBuiltin="1"/>
    <cellStyle name="Accent2" xfId="30" builtinId="33" customBuiltin="1"/>
    <cellStyle name="Accent3" xfId="34" builtinId="37" customBuiltin="1"/>
    <cellStyle name="Accent4" xfId="38" builtinId="41" customBuiltin="1"/>
    <cellStyle name="Accent5" xfId="42" builtinId="45" customBuiltin="1"/>
    <cellStyle name="Accent6" xfId="46" builtinId="49" customBuiltin="1"/>
    <cellStyle name="ANCLAS,REZONES Y SUS PARTES,DE FUNDICION,DE HIERRO O DE ACERO" xfId="2"/>
    <cellStyle name="Bad" xfId="15" builtinId="27" customBuiltin="1"/>
    <cellStyle name="Calculation" xfId="19" builtinId="22" customBuiltin="1"/>
    <cellStyle name="Check Cell" xfId="21" builtinId="23" customBuiltin="1"/>
    <cellStyle name="Comma 2" xfId="3"/>
    <cellStyle name="Explanatory Text" xfId="24"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Hyperlink" xfId="1" builtinId="8"/>
    <cellStyle name="Input" xfId="17" builtinId="20" customBuiltin="1"/>
    <cellStyle name="Linked Cell" xfId="20" builtinId="24" customBuiltin="1"/>
    <cellStyle name="Neutral" xfId="16" builtinId="28" customBuiltin="1"/>
    <cellStyle name="Normal" xfId="0" builtinId="0"/>
    <cellStyle name="Normal 2" xfId="4"/>
    <cellStyle name="Normal 2 2" xfId="5"/>
    <cellStyle name="Normal 2 3" xfId="6"/>
    <cellStyle name="Normal 3" xfId="7"/>
    <cellStyle name="Normal 4" xfId="8"/>
    <cellStyle name="Note" xfId="23" builtinId="10" customBuiltin="1"/>
    <cellStyle name="Output" xfId="18" builtinId="21" customBuiltin="1"/>
    <cellStyle name="Title" xfId="9" builtinId="15" customBuiltin="1"/>
    <cellStyle name="Total" xfId="25" builtinId="25" customBuiltin="1"/>
    <cellStyle name="Warning Text" xfId="22"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worksheet" Target="worksheets/sheet115.xml"/><Relationship Id="rId21" Type="http://schemas.openxmlformats.org/officeDocument/2006/relationships/worksheet" Target="worksheets/sheet19.xml"/><Relationship Id="rId42" Type="http://schemas.openxmlformats.org/officeDocument/2006/relationships/worksheet" Target="worksheets/sheet40.xml"/><Relationship Id="rId63" Type="http://schemas.openxmlformats.org/officeDocument/2006/relationships/worksheet" Target="worksheets/sheet61.xml"/><Relationship Id="rId84" Type="http://schemas.openxmlformats.org/officeDocument/2006/relationships/worksheet" Target="worksheets/sheet82.xml"/><Relationship Id="rId138" Type="http://schemas.openxmlformats.org/officeDocument/2006/relationships/worksheet" Target="worksheets/sheet136.xml"/><Relationship Id="rId159" Type="http://schemas.openxmlformats.org/officeDocument/2006/relationships/worksheet" Target="worksheets/sheet157.xml"/><Relationship Id="rId170" Type="http://schemas.openxmlformats.org/officeDocument/2006/relationships/worksheet" Target="worksheets/sheet168.xml"/><Relationship Id="rId191" Type="http://schemas.openxmlformats.org/officeDocument/2006/relationships/worksheet" Target="worksheets/sheet189.xml"/><Relationship Id="rId205" Type="http://schemas.openxmlformats.org/officeDocument/2006/relationships/worksheet" Target="worksheets/sheet203.xml"/><Relationship Id="rId107" Type="http://schemas.openxmlformats.org/officeDocument/2006/relationships/worksheet" Target="worksheets/sheet105.xml"/><Relationship Id="rId11" Type="http://schemas.openxmlformats.org/officeDocument/2006/relationships/worksheet" Target="worksheets/sheet9.xml"/><Relationship Id="rId32" Type="http://schemas.openxmlformats.org/officeDocument/2006/relationships/worksheet" Target="worksheets/sheet30.xml"/><Relationship Id="rId53" Type="http://schemas.openxmlformats.org/officeDocument/2006/relationships/worksheet" Target="worksheets/sheet51.xml"/><Relationship Id="rId74" Type="http://schemas.openxmlformats.org/officeDocument/2006/relationships/worksheet" Target="worksheets/sheet72.xml"/><Relationship Id="rId128" Type="http://schemas.openxmlformats.org/officeDocument/2006/relationships/worksheet" Target="worksheets/sheet126.xml"/><Relationship Id="rId149" Type="http://schemas.openxmlformats.org/officeDocument/2006/relationships/worksheet" Target="worksheets/sheet147.xml"/><Relationship Id="rId5" Type="http://schemas.openxmlformats.org/officeDocument/2006/relationships/worksheet" Target="worksheets/sheet3.xml"/><Relationship Id="rId90" Type="http://schemas.openxmlformats.org/officeDocument/2006/relationships/worksheet" Target="worksheets/sheet88.xml"/><Relationship Id="rId95" Type="http://schemas.openxmlformats.org/officeDocument/2006/relationships/worksheet" Target="worksheets/sheet93.xml"/><Relationship Id="rId160" Type="http://schemas.openxmlformats.org/officeDocument/2006/relationships/worksheet" Target="worksheets/sheet158.xml"/><Relationship Id="rId165" Type="http://schemas.openxmlformats.org/officeDocument/2006/relationships/worksheet" Target="worksheets/sheet163.xml"/><Relationship Id="rId181" Type="http://schemas.openxmlformats.org/officeDocument/2006/relationships/worksheet" Target="worksheets/sheet179.xml"/><Relationship Id="rId186" Type="http://schemas.openxmlformats.org/officeDocument/2006/relationships/worksheet" Target="worksheets/sheet184.xml"/><Relationship Id="rId216" Type="http://schemas.openxmlformats.org/officeDocument/2006/relationships/sharedStrings" Target="sharedStrings.xml"/><Relationship Id="rId211" Type="http://schemas.openxmlformats.org/officeDocument/2006/relationships/worksheet" Target="worksheets/sheet209.xml"/><Relationship Id="rId22" Type="http://schemas.openxmlformats.org/officeDocument/2006/relationships/worksheet" Target="worksheets/sheet20.xml"/><Relationship Id="rId27" Type="http://schemas.openxmlformats.org/officeDocument/2006/relationships/worksheet" Target="worksheets/sheet25.xml"/><Relationship Id="rId43" Type="http://schemas.openxmlformats.org/officeDocument/2006/relationships/worksheet" Target="worksheets/sheet41.xml"/><Relationship Id="rId48" Type="http://schemas.openxmlformats.org/officeDocument/2006/relationships/worksheet" Target="worksheets/sheet46.xml"/><Relationship Id="rId64" Type="http://schemas.openxmlformats.org/officeDocument/2006/relationships/worksheet" Target="worksheets/sheet62.xml"/><Relationship Id="rId69" Type="http://schemas.openxmlformats.org/officeDocument/2006/relationships/worksheet" Target="worksheets/sheet67.xml"/><Relationship Id="rId113" Type="http://schemas.openxmlformats.org/officeDocument/2006/relationships/worksheet" Target="worksheets/sheet111.xml"/><Relationship Id="rId118" Type="http://schemas.openxmlformats.org/officeDocument/2006/relationships/worksheet" Target="worksheets/sheet116.xml"/><Relationship Id="rId134" Type="http://schemas.openxmlformats.org/officeDocument/2006/relationships/worksheet" Target="worksheets/sheet132.xml"/><Relationship Id="rId139" Type="http://schemas.openxmlformats.org/officeDocument/2006/relationships/worksheet" Target="worksheets/sheet137.xml"/><Relationship Id="rId80" Type="http://schemas.openxmlformats.org/officeDocument/2006/relationships/worksheet" Target="worksheets/sheet78.xml"/><Relationship Id="rId85" Type="http://schemas.openxmlformats.org/officeDocument/2006/relationships/worksheet" Target="worksheets/sheet83.xml"/><Relationship Id="rId150" Type="http://schemas.openxmlformats.org/officeDocument/2006/relationships/worksheet" Target="worksheets/sheet148.xml"/><Relationship Id="rId155" Type="http://schemas.openxmlformats.org/officeDocument/2006/relationships/worksheet" Target="worksheets/sheet153.xml"/><Relationship Id="rId171" Type="http://schemas.openxmlformats.org/officeDocument/2006/relationships/worksheet" Target="worksheets/sheet169.xml"/><Relationship Id="rId176" Type="http://schemas.openxmlformats.org/officeDocument/2006/relationships/worksheet" Target="worksheets/sheet174.xml"/><Relationship Id="rId192" Type="http://schemas.openxmlformats.org/officeDocument/2006/relationships/worksheet" Target="worksheets/sheet190.xml"/><Relationship Id="rId197" Type="http://schemas.openxmlformats.org/officeDocument/2006/relationships/worksheet" Target="worksheets/sheet195.xml"/><Relationship Id="rId206" Type="http://schemas.openxmlformats.org/officeDocument/2006/relationships/worksheet" Target="worksheets/sheet204.xml"/><Relationship Id="rId201" Type="http://schemas.openxmlformats.org/officeDocument/2006/relationships/worksheet" Target="worksheets/sheet199.xml"/><Relationship Id="rId12" Type="http://schemas.openxmlformats.org/officeDocument/2006/relationships/worksheet" Target="worksheets/sheet10.xml"/><Relationship Id="rId17" Type="http://schemas.openxmlformats.org/officeDocument/2006/relationships/worksheet" Target="worksheets/sheet15.xml"/><Relationship Id="rId33" Type="http://schemas.openxmlformats.org/officeDocument/2006/relationships/worksheet" Target="worksheets/sheet31.xml"/><Relationship Id="rId38" Type="http://schemas.openxmlformats.org/officeDocument/2006/relationships/worksheet" Target="worksheets/sheet36.xml"/><Relationship Id="rId59" Type="http://schemas.openxmlformats.org/officeDocument/2006/relationships/worksheet" Target="worksheets/sheet57.xml"/><Relationship Id="rId103" Type="http://schemas.openxmlformats.org/officeDocument/2006/relationships/worksheet" Target="worksheets/sheet101.xml"/><Relationship Id="rId108" Type="http://schemas.openxmlformats.org/officeDocument/2006/relationships/worksheet" Target="worksheets/sheet106.xml"/><Relationship Id="rId124" Type="http://schemas.openxmlformats.org/officeDocument/2006/relationships/worksheet" Target="worksheets/sheet122.xml"/><Relationship Id="rId129" Type="http://schemas.openxmlformats.org/officeDocument/2006/relationships/worksheet" Target="worksheets/sheet127.xml"/><Relationship Id="rId54" Type="http://schemas.openxmlformats.org/officeDocument/2006/relationships/worksheet" Target="worksheets/sheet52.xml"/><Relationship Id="rId70" Type="http://schemas.openxmlformats.org/officeDocument/2006/relationships/worksheet" Target="worksheets/sheet68.xml"/><Relationship Id="rId75" Type="http://schemas.openxmlformats.org/officeDocument/2006/relationships/worksheet" Target="worksheets/sheet73.xml"/><Relationship Id="rId91" Type="http://schemas.openxmlformats.org/officeDocument/2006/relationships/worksheet" Target="worksheets/sheet89.xml"/><Relationship Id="rId96" Type="http://schemas.openxmlformats.org/officeDocument/2006/relationships/worksheet" Target="worksheets/sheet94.xml"/><Relationship Id="rId140" Type="http://schemas.openxmlformats.org/officeDocument/2006/relationships/worksheet" Target="worksheets/sheet138.xml"/><Relationship Id="rId145" Type="http://schemas.openxmlformats.org/officeDocument/2006/relationships/worksheet" Target="worksheets/sheet143.xml"/><Relationship Id="rId161" Type="http://schemas.openxmlformats.org/officeDocument/2006/relationships/worksheet" Target="worksheets/sheet159.xml"/><Relationship Id="rId166" Type="http://schemas.openxmlformats.org/officeDocument/2006/relationships/worksheet" Target="worksheets/sheet164.xml"/><Relationship Id="rId182" Type="http://schemas.openxmlformats.org/officeDocument/2006/relationships/worksheet" Target="worksheets/sheet180.xml"/><Relationship Id="rId187" Type="http://schemas.openxmlformats.org/officeDocument/2006/relationships/worksheet" Target="worksheets/sheet185.xml"/><Relationship Id="rId217"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4.xml"/><Relationship Id="rId212" Type="http://schemas.openxmlformats.org/officeDocument/2006/relationships/worksheet" Target="worksheets/sheet210.xml"/><Relationship Id="rId23" Type="http://schemas.openxmlformats.org/officeDocument/2006/relationships/worksheet" Target="worksheets/sheet21.xml"/><Relationship Id="rId28" Type="http://schemas.openxmlformats.org/officeDocument/2006/relationships/worksheet" Target="worksheets/sheet26.xml"/><Relationship Id="rId49" Type="http://schemas.openxmlformats.org/officeDocument/2006/relationships/worksheet" Target="worksheets/sheet47.xml"/><Relationship Id="rId114" Type="http://schemas.openxmlformats.org/officeDocument/2006/relationships/worksheet" Target="worksheets/sheet112.xml"/><Relationship Id="rId119" Type="http://schemas.openxmlformats.org/officeDocument/2006/relationships/worksheet" Target="worksheets/sheet117.xml"/><Relationship Id="rId44" Type="http://schemas.openxmlformats.org/officeDocument/2006/relationships/worksheet" Target="worksheets/sheet42.xml"/><Relationship Id="rId60" Type="http://schemas.openxmlformats.org/officeDocument/2006/relationships/worksheet" Target="worksheets/sheet58.xml"/><Relationship Id="rId65" Type="http://schemas.openxmlformats.org/officeDocument/2006/relationships/worksheet" Target="worksheets/sheet63.xml"/><Relationship Id="rId81" Type="http://schemas.openxmlformats.org/officeDocument/2006/relationships/worksheet" Target="worksheets/sheet79.xml"/><Relationship Id="rId86" Type="http://schemas.openxmlformats.org/officeDocument/2006/relationships/worksheet" Target="worksheets/sheet84.xml"/><Relationship Id="rId130" Type="http://schemas.openxmlformats.org/officeDocument/2006/relationships/worksheet" Target="worksheets/sheet128.xml"/><Relationship Id="rId135" Type="http://schemas.openxmlformats.org/officeDocument/2006/relationships/worksheet" Target="worksheets/sheet133.xml"/><Relationship Id="rId151" Type="http://schemas.openxmlformats.org/officeDocument/2006/relationships/worksheet" Target="worksheets/sheet149.xml"/><Relationship Id="rId156" Type="http://schemas.openxmlformats.org/officeDocument/2006/relationships/worksheet" Target="worksheets/sheet154.xml"/><Relationship Id="rId177" Type="http://schemas.openxmlformats.org/officeDocument/2006/relationships/worksheet" Target="worksheets/sheet175.xml"/><Relationship Id="rId198" Type="http://schemas.openxmlformats.org/officeDocument/2006/relationships/worksheet" Target="worksheets/sheet196.xml"/><Relationship Id="rId172" Type="http://schemas.openxmlformats.org/officeDocument/2006/relationships/worksheet" Target="worksheets/sheet170.xml"/><Relationship Id="rId193" Type="http://schemas.openxmlformats.org/officeDocument/2006/relationships/worksheet" Target="worksheets/sheet191.xml"/><Relationship Id="rId202" Type="http://schemas.openxmlformats.org/officeDocument/2006/relationships/worksheet" Target="worksheets/sheet200.xml"/><Relationship Id="rId207" Type="http://schemas.openxmlformats.org/officeDocument/2006/relationships/worksheet" Target="worksheets/sheet205.xml"/><Relationship Id="rId13" Type="http://schemas.openxmlformats.org/officeDocument/2006/relationships/worksheet" Target="worksheets/sheet11.xml"/><Relationship Id="rId18" Type="http://schemas.openxmlformats.org/officeDocument/2006/relationships/worksheet" Target="worksheets/sheet16.xml"/><Relationship Id="rId39" Type="http://schemas.openxmlformats.org/officeDocument/2006/relationships/worksheet" Target="worksheets/sheet37.xml"/><Relationship Id="rId109" Type="http://schemas.openxmlformats.org/officeDocument/2006/relationships/worksheet" Target="worksheets/sheet107.xml"/><Relationship Id="rId34" Type="http://schemas.openxmlformats.org/officeDocument/2006/relationships/worksheet" Target="worksheets/sheet32.xml"/><Relationship Id="rId50" Type="http://schemas.openxmlformats.org/officeDocument/2006/relationships/worksheet" Target="worksheets/sheet48.xml"/><Relationship Id="rId55" Type="http://schemas.openxmlformats.org/officeDocument/2006/relationships/worksheet" Target="worksheets/sheet53.xml"/><Relationship Id="rId76" Type="http://schemas.openxmlformats.org/officeDocument/2006/relationships/worksheet" Target="worksheets/sheet74.xml"/><Relationship Id="rId97" Type="http://schemas.openxmlformats.org/officeDocument/2006/relationships/worksheet" Target="worksheets/sheet95.xml"/><Relationship Id="rId104" Type="http://schemas.openxmlformats.org/officeDocument/2006/relationships/worksheet" Target="worksheets/sheet102.xml"/><Relationship Id="rId120" Type="http://schemas.openxmlformats.org/officeDocument/2006/relationships/worksheet" Target="worksheets/sheet118.xml"/><Relationship Id="rId125" Type="http://schemas.openxmlformats.org/officeDocument/2006/relationships/worksheet" Target="worksheets/sheet123.xml"/><Relationship Id="rId141" Type="http://schemas.openxmlformats.org/officeDocument/2006/relationships/worksheet" Target="worksheets/sheet139.xml"/><Relationship Id="rId146" Type="http://schemas.openxmlformats.org/officeDocument/2006/relationships/worksheet" Target="worksheets/sheet144.xml"/><Relationship Id="rId167" Type="http://schemas.openxmlformats.org/officeDocument/2006/relationships/worksheet" Target="worksheets/sheet165.xml"/><Relationship Id="rId188" Type="http://schemas.openxmlformats.org/officeDocument/2006/relationships/worksheet" Target="worksheets/sheet186.xml"/><Relationship Id="rId7" Type="http://schemas.openxmlformats.org/officeDocument/2006/relationships/worksheet" Target="worksheets/sheet5.xml"/><Relationship Id="rId71" Type="http://schemas.openxmlformats.org/officeDocument/2006/relationships/worksheet" Target="worksheets/sheet69.xml"/><Relationship Id="rId92" Type="http://schemas.openxmlformats.org/officeDocument/2006/relationships/worksheet" Target="worksheets/sheet90.xml"/><Relationship Id="rId162" Type="http://schemas.openxmlformats.org/officeDocument/2006/relationships/worksheet" Target="worksheets/sheet160.xml"/><Relationship Id="rId183" Type="http://schemas.openxmlformats.org/officeDocument/2006/relationships/worksheet" Target="worksheets/sheet181.xml"/><Relationship Id="rId213" Type="http://schemas.openxmlformats.org/officeDocument/2006/relationships/externalLink" Target="externalLinks/externalLink1.xml"/><Relationship Id="rId2" Type="http://schemas.openxmlformats.org/officeDocument/2006/relationships/chartsheet" Target="chartsheets/sheet1.xml"/><Relationship Id="rId29" Type="http://schemas.openxmlformats.org/officeDocument/2006/relationships/worksheet" Target="worksheets/sheet27.xml"/><Relationship Id="rId24" Type="http://schemas.openxmlformats.org/officeDocument/2006/relationships/worksheet" Target="worksheets/sheet22.xml"/><Relationship Id="rId40" Type="http://schemas.openxmlformats.org/officeDocument/2006/relationships/worksheet" Target="worksheets/sheet38.xml"/><Relationship Id="rId45" Type="http://schemas.openxmlformats.org/officeDocument/2006/relationships/worksheet" Target="worksheets/sheet43.xml"/><Relationship Id="rId66" Type="http://schemas.openxmlformats.org/officeDocument/2006/relationships/worksheet" Target="worksheets/sheet64.xml"/><Relationship Id="rId87" Type="http://schemas.openxmlformats.org/officeDocument/2006/relationships/worksheet" Target="worksheets/sheet85.xml"/><Relationship Id="rId110" Type="http://schemas.openxmlformats.org/officeDocument/2006/relationships/worksheet" Target="worksheets/sheet108.xml"/><Relationship Id="rId115" Type="http://schemas.openxmlformats.org/officeDocument/2006/relationships/worksheet" Target="worksheets/sheet113.xml"/><Relationship Id="rId131" Type="http://schemas.openxmlformats.org/officeDocument/2006/relationships/worksheet" Target="worksheets/sheet129.xml"/><Relationship Id="rId136" Type="http://schemas.openxmlformats.org/officeDocument/2006/relationships/worksheet" Target="worksheets/sheet134.xml"/><Relationship Id="rId157" Type="http://schemas.openxmlformats.org/officeDocument/2006/relationships/worksheet" Target="worksheets/sheet155.xml"/><Relationship Id="rId178" Type="http://schemas.openxmlformats.org/officeDocument/2006/relationships/worksheet" Target="worksheets/sheet176.xml"/><Relationship Id="rId61" Type="http://schemas.openxmlformats.org/officeDocument/2006/relationships/worksheet" Target="worksheets/sheet59.xml"/><Relationship Id="rId82" Type="http://schemas.openxmlformats.org/officeDocument/2006/relationships/worksheet" Target="worksheets/sheet80.xml"/><Relationship Id="rId152" Type="http://schemas.openxmlformats.org/officeDocument/2006/relationships/worksheet" Target="worksheets/sheet150.xml"/><Relationship Id="rId173" Type="http://schemas.openxmlformats.org/officeDocument/2006/relationships/worksheet" Target="worksheets/sheet171.xml"/><Relationship Id="rId194" Type="http://schemas.openxmlformats.org/officeDocument/2006/relationships/worksheet" Target="worksheets/sheet192.xml"/><Relationship Id="rId199" Type="http://schemas.openxmlformats.org/officeDocument/2006/relationships/worksheet" Target="worksheets/sheet197.xml"/><Relationship Id="rId203" Type="http://schemas.openxmlformats.org/officeDocument/2006/relationships/worksheet" Target="worksheets/sheet201.xml"/><Relationship Id="rId208" Type="http://schemas.openxmlformats.org/officeDocument/2006/relationships/worksheet" Target="worksheets/sheet206.xml"/><Relationship Id="rId19" Type="http://schemas.openxmlformats.org/officeDocument/2006/relationships/worksheet" Target="worksheets/sheet17.xml"/><Relationship Id="rId14" Type="http://schemas.openxmlformats.org/officeDocument/2006/relationships/worksheet" Target="worksheets/sheet12.xml"/><Relationship Id="rId30" Type="http://schemas.openxmlformats.org/officeDocument/2006/relationships/worksheet" Target="worksheets/sheet28.xml"/><Relationship Id="rId35" Type="http://schemas.openxmlformats.org/officeDocument/2006/relationships/worksheet" Target="worksheets/sheet33.xml"/><Relationship Id="rId56" Type="http://schemas.openxmlformats.org/officeDocument/2006/relationships/worksheet" Target="worksheets/sheet54.xml"/><Relationship Id="rId77" Type="http://schemas.openxmlformats.org/officeDocument/2006/relationships/worksheet" Target="worksheets/sheet75.xml"/><Relationship Id="rId100" Type="http://schemas.openxmlformats.org/officeDocument/2006/relationships/worksheet" Target="worksheets/sheet98.xml"/><Relationship Id="rId105" Type="http://schemas.openxmlformats.org/officeDocument/2006/relationships/worksheet" Target="worksheets/sheet103.xml"/><Relationship Id="rId126" Type="http://schemas.openxmlformats.org/officeDocument/2006/relationships/worksheet" Target="worksheets/sheet124.xml"/><Relationship Id="rId147" Type="http://schemas.openxmlformats.org/officeDocument/2006/relationships/worksheet" Target="worksheets/sheet145.xml"/><Relationship Id="rId168" Type="http://schemas.openxmlformats.org/officeDocument/2006/relationships/worksheet" Target="worksheets/sheet166.xml"/><Relationship Id="rId8" Type="http://schemas.openxmlformats.org/officeDocument/2006/relationships/worksheet" Target="worksheets/sheet6.xml"/><Relationship Id="rId51" Type="http://schemas.openxmlformats.org/officeDocument/2006/relationships/worksheet" Target="worksheets/sheet49.xml"/><Relationship Id="rId72" Type="http://schemas.openxmlformats.org/officeDocument/2006/relationships/worksheet" Target="worksheets/sheet70.xml"/><Relationship Id="rId93" Type="http://schemas.openxmlformats.org/officeDocument/2006/relationships/worksheet" Target="worksheets/sheet91.xml"/><Relationship Id="rId98" Type="http://schemas.openxmlformats.org/officeDocument/2006/relationships/worksheet" Target="worksheets/sheet96.xml"/><Relationship Id="rId121" Type="http://schemas.openxmlformats.org/officeDocument/2006/relationships/worksheet" Target="worksheets/sheet119.xml"/><Relationship Id="rId142" Type="http://schemas.openxmlformats.org/officeDocument/2006/relationships/worksheet" Target="worksheets/sheet140.xml"/><Relationship Id="rId163" Type="http://schemas.openxmlformats.org/officeDocument/2006/relationships/worksheet" Target="worksheets/sheet161.xml"/><Relationship Id="rId184" Type="http://schemas.openxmlformats.org/officeDocument/2006/relationships/worksheet" Target="worksheets/sheet182.xml"/><Relationship Id="rId189" Type="http://schemas.openxmlformats.org/officeDocument/2006/relationships/worksheet" Target="worksheets/sheet187.xml"/><Relationship Id="rId3" Type="http://schemas.openxmlformats.org/officeDocument/2006/relationships/chartsheet" Target="chartsheets/sheet2.xml"/><Relationship Id="rId214" Type="http://schemas.openxmlformats.org/officeDocument/2006/relationships/theme" Target="theme/theme1.xml"/><Relationship Id="rId25" Type="http://schemas.openxmlformats.org/officeDocument/2006/relationships/worksheet" Target="worksheets/sheet23.xml"/><Relationship Id="rId46" Type="http://schemas.openxmlformats.org/officeDocument/2006/relationships/worksheet" Target="worksheets/sheet44.xml"/><Relationship Id="rId67" Type="http://schemas.openxmlformats.org/officeDocument/2006/relationships/worksheet" Target="worksheets/sheet65.xml"/><Relationship Id="rId116" Type="http://schemas.openxmlformats.org/officeDocument/2006/relationships/worksheet" Target="worksheets/sheet114.xml"/><Relationship Id="rId137" Type="http://schemas.openxmlformats.org/officeDocument/2006/relationships/worksheet" Target="worksheets/sheet135.xml"/><Relationship Id="rId158" Type="http://schemas.openxmlformats.org/officeDocument/2006/relationships/worksheet" Target="worksheets/sheet156.xml"/><Relationship Id="rId20" Type="http://schemas.openxmlformats.org/officeDocument/2006/relationships/worksheet" Target="worksheets/sheet18.xml"/><Relationship Id="rId41" Type="http://schemas.openxmlformats.org/officeDocument/2006/relationships/worksheet" Target="worksheets/sheet39.xml"/><Relationship Id="rId62" Type="http://schemas.openxmlformats.org/officeDocument/2006/relationships/worksheet" Target="worksheets/sheet60.xml"/><Relationship Id="rId83" Type="http://schemas.openxmlformats.org/officeDocument/2006/relationships/worksheet" Target="worksheets/sheet81.xml"/><Relationship Id="rId88" Type="http://schemas.openxmlformats.org/officeDocument/2006/relationships/worksheet" Target="worksheets/sheet86.xml"/><Relationship Id="rId111" Type="http://schemas.openxmlformats.org/officeDocument/2006/relationships/worksheet" Target="worksheets/sheet109.xml"/><Relationship Id="rId132" Type="http://schemas.openxmlformats.org/officeDocument/2006/relationships/worksheet" Target="worksheets/sheet130.xml"/><Relationship Id="rId153" Type="http://schemas.openxmlformats.org/officeDocument/2006/relationships/worksheet" Target="worksheets/sheet151.xml"/><Relationship Id="rId174" Type="http://schemas.openxmlformats.org/officeDocument/2006/relationships/worksheet" Target="worksheets/sheet172.xml"/><Relationship Id="rId179" Type="http://schemas.openxmlformats.org/officeDocument/2006/relationships/worksheet" Target="worksheets/sheet177.xml"/><Relationship Id="rId195" Type="http://schemas.openxmlformats.org/officeDocument/2006/relationships/worksheet" Target="worksheets/sheet193.xml"/><Relationship Id="rId209" Type="http://schemas.openxmlformats.org/officeDocument/2006/relationships/worksheet" Target="worksheets/sheet207.xml"/><Relationship Id="rId190" Type="http://schemas.openxmlformats.org/officeDocument/2006/relationships/worksheet" Target="worksheets/sheet188.xml"/><Relationship Id="rId204" Type="http://schemas.openxmlformats.org/officeDocument/2006/relationships/worksheet" Target="worksheets/sheet202.xml"/><Relationship Id="rId15" Type="http://schemas.openxmlformats.org/officeDocument/2006/relationships/worksheet" Target="worksheets/sheet13.xml"/><Relationship Id="rId36" Type="http://schemas.openxmlformats.org/officeDocument/2006/relationships/worksheet" Target="worksheets/sheet34.xml"/><Relationship Id="rId57" Type="http://schemas.openxmlformats.org/officeDocument/2006/relationships/worksheet" Target="worksheets/sheet55.xml"/><Relationship Id="rId106" Type="http://schemas.openxmlformats.org/officeDocument/2006/relationships/worksheet" Target="worksheets/sheet104.xml"/><Relationship Id="rId127" Type="http://schemas.openxmlformats.org/officeDocument/2006/relationships/worksheet" Target="worksheets/sheet125.xml"/><Relationship Id="rId10" Type="http://schemas.openxmlformats.org/officeDocument/2006/relationships/worksheet" Target="worksheets/sheet8.xml"/><Relationship Id="rId31" Type="http://schemas.openxmlformats.org/officeDocument/2006/relationships/worksheet" Target="worksheets/sheet29.xml"/><Relationship Id="rId52" Type="http://schemas.openxmlformats.org/officeDocument/2006/relationships/worksheet" Target="worksheets/sheet50.xml"/><Relationship Id="rId73" Type="http://schemas.openxmlformats.org/officeDocument/2006/relationships/worksheet" Target="worksheets/sheet71.xml"/><Relationship Id="rId78" Type="http://schemas.openxmlformats.org/officeDocument/2006/relationships/worksheet" Target="worksheets/sheet76.xml"/><Relationship Id="rId94" Type="http://schemas.openxmlformats.org/officeDocument/2006/relationships/worksheet" Target="worksheets/sheet92.xml"/><Relationship Id="rId99" Type="http://schemas.openxmlformats.org/officeDocument/2006/relationships/worksheet" Target="worksheets/sheet97.xml"/><Relationship Id="rId101" Type="http://schemas.openxmlformats.org/officeDocument/2006/relationships/worksheet" Target="worksheets/sheet99.xml"/><Relationship Id="rId122" Type="http://schemas.openxmlformats.org/officeDocument/2006/relationships/worksheet" Target="worksheets/sheet120.xml"/><Relationship Id="rId143" Type="http://schemas.openxmlformats.org/officeDocument/2006/relationships/worksheet" Target="worksheets/sheet141.xml"/><Relationship Id="rId148" Type="http://schemas.openxmlformats.org/officeDocument/2006/relationships/worksheet" Target="worksheets/sheet146.xml"/><Relationship Id="rId164" Type="http://schemas.openxmlformats.org/officeDocument/2006/relationships/worksheet" Target="worksheets/sheet162.xml"/><Relationship Id="rId169" Type="http://schemas.openxmlformats.org/officeDocument/2006/relationships/worksheet" Target="worksheets/sheet167.xml"/><Relationship Id="rId185" Type="http://schemas.openxmlformats.org/officeDocument/2006/relationships/worksheet" Target="worksheets/sheet183.xml"/><Relationship Id="rId4" Type="http://schemas.openxmlformats.org/officeDocument/2006/relationships/worksheet" Target="worksheets/sheet2.xml"/><Relationship Id="rId9" Type="http://schemas.openxmlformats.org/officeDocument/2006/relationships/worksheet" Target="worksheets/sheet7.xml"/><Relationship Id="rId180" Type="http://schemas.openxmlformats.org/officeDocument/2006/relationships/worksheet" Target="worksheets/sheet178.xml"/><Relationship Id="rId210" Type="http://schemas.openxmlformats.org/officeDocument/2006/relationships/worksheet" Target="worksheets/sheet208.xml"/><Relationship Id="rId215" Type="http://schemas.openxmlformats.org/officeDocument/2006/relationships/styles" Target="styles.xml"/><Relationship Id="rId26" Type="http://schemas.openxmlformats.org/officeDocument/2006/relationships/worksheet" Target="worksheets/sheet24.xml"/><Relationship Id="rId47" Type="http://schemas.openxmlformats.org/officeDocument/2006/relationships/worksheet" Target="worksheets/sheet45.xml"/><Relationship Id="rId68" Type="http://schemas.openxmlformats.org/officeDocument/2006/relationships/worksheet" Target="worksheets/sheet66.xml"/><Relationship Id="rId89" Type="http://schemas.openxmlformats.org/officeDocument/2006/relationships/worksheet" Target="worksheets/sheet87.xml"/><Relationship Id="rId112" Type="http://schemas.openxmlformats.org/officeDocument/2006/relationships/worksheet" Target="worksheets/sheet110.xml"/><Relationship Id="rId133" Type="http://schemas.openxmlformats.org/officeDocument/2006/relationships/worksheet" Target="worksheets/sheet131.xml"/><Relationship Id="rId154" Type="http://schemas.openxmlformats.org/officeDocument/2006/relationships/worksheet" Target="worksheets/sheet152.xml"/><Relationship Id="rId175" Type="http://schemas.openxmlformats.org/officeDocument/2006/relationships/worksheet" Target="worksheets/sheet173.xml"/><Relationship Id="rId196" Type="http://schemas.openxmlformats.org/officeDocument/2006/relationships/worksheet" Target="worksheets/sheet194.xml"/><Relationship Id="rId200" Type="http://schemas.openxmlformats.org/officeDocument/2006/relationships/worksheet" Target="worksheets/sheet198.xml"/><Relationship Id="rId16" Type="http://schemas.openxmlformats.org/officeDocument/2006/relationships/worksheet" Target="worksheets/sheet14.xml"/><Relationship Id="rId37" Type="http://schemas.openxmlformats.org/officeDocument/2006/relationships/worksheet" Target="worksheets/sheet35.xml"/><Relationship Id="rId58" Type="http://schemas.openxmlformats.org/officeDocument/2006/relationships/worksheet" Target="worksheets/sheet56.xml"/><Relationship Id="rId79" Type="http://schemas.openxmlformats.org/officeDocument/2006/relationships/worksheet" Target="worksheets/sheet77.xml"/><Relationship Id="rId102" Type="http://schemas.openxmlformats.org/officeDocument/2006/relationships/worksheet" Target="worksheets/sheet100.xml"/><Relationship Id="rId123" Type="http://schemas.openxmlformats.org/officeDocument/2006/relationships/worksheet" Target="worksheets/sheet121.xml"/><Relationship Id="rId144" Type="http://schemas.openxmlformats.org/officeDocument/2006/relationships/worksheet" Target="worksheets/sheet14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lang val="en-US"/>
  <c:style val="3"/>
  <c:chart>
    <c:title>
      <c:tx>
        <c:rich>
          <a:bodyPr/>
          <a:lstStyle/>
          <a:p>
            <a:pPr>
              <a:defRPr/>
            </a:pPr>
            <a:r>
              <a:rPr lang="en-US"/>
              <a:t>Education</a:t>
            </a:r>
            <a:r>
              <a:rPr lang="en-US" baseline="0"/>
              <a:t> Attainment, 2007</a:t>
            </a:r>
            <a:endParaRPr lang="en-US"/>
          </a:p>
        </c:rich>
      </c:tx>
      <c:overlay val="1"/>
    </c:title>
    <c:plotArea>
      <c:layout>
        <c:manualLayout>
          <c:layoutTarget val="inner"/>
          <c:xMode val="edge"/>
          <c:yMode val="edge"/>
          <c:x val="4.4492254822429973E-2"/>
          <c:y val="2.2359240665585676E-2"/>
          <c:w val="0.90131171645924668"/>
          <c:h val="0.91222790498313799"/>
        </c:manualLayout>
      </c:layout>
      <c:barChart>
        <c:barDir val="col"/>
        <c:grouping val="clustered"/>
        <c:ser>
          <c:idx val="0"/>
          <c:order val="0"/>
          <c:tx>
            <c:strRef>
              <c:f>'10'!$G$32</c:f>
              <c:strCache>
                <c:ptCount val="1"/>
                <c:pt idx="0">
                  <c:v>No Post Secondary</c:v>
                </c:pt>
              </c:strCache>
            </c:strRef>
          </c:tx>
          <c:cat>
            <c:multiLvlStrRef>
              <c:f>'10'!$H$31:$J$31</c:f>
            </c:multiLvlStrRef>
          </c:cat>
          <c:val>
            <c:numRef>
              <c:f>'10'!$H$32:$J$32</c:f>
            </c:numRef>
          </c:val>
        </c:ser>
        <c:ser>
          <c:idx val="1"/>
          <c:order val="1"/>
          <c:tx>
            <c:strRef>
              <c:f>'10'!$G$33</c:f>
              <c:strCache>
                <c:ptCount val="1"/>
                <c:pt idx="0">
                  <c:v>Some Post Secondary and Above</c:v>
                </c:pt>
              </c:strCache>
            </c:strRef>
          </c:tx>
          <c:cat>
            <c:multiLvlStrRef>
              <c:f>'10'!$H$31:$J$31</c:f>
            </c:multiLvlStrRef>
          </c:cat>
          <c:val>
            <c:numRef>
              <c:f>'10'!$H$33:$J$33</c:f>
            </c:numRef>
          </c:val>
        </c:ser>
        <c:axId val="154516096"/>
        <c:axId val="154521984"/>
      </c:barChart>
      <c:catAx>
        <c:axId val="154516096"/>
        <c:scaling>
          <c:orientation val="minMax"/>
        </c:scaling>
        <c:axPos val="b"/>
        <c:tickLblPos val="nextTo"/>
        <c:crossAx val="154521984"/>
        <c:crosses val="autoZero"/>
        <c:auto val="1"/>
        <c:lblAlgn val="ctr"/>
        <c:lblOffset val="100"/>
      </c:catAx>
      <c:valAx>
        <c:axId val="154521984"/>
        <c:scaling>
          <c:orientation val="minMax"/>
        </c:scaling>
        <c:axPos val="l"/>
        <c:numFmt formatCode="#,##0" sourceLinked="0"/>
        <c:tickLblPos val="nextTo"/>
        <c:crossAx val="154516096"/>
        <c:crosses val="autoZero"/>
        <c:crossBetween val="between"/>
      </c:valAx>
    </c:plotArea>
    <c:legend>
      <c:legendPos val="r"/>
      <c:layout>
        <c:manualLayout>
          <c:xMode val="edge"/>
          <c:yMode val="edge"/>
          <c:x val="6.081030105679807E-2"/>
          <c:y val="6.4832949505146814E-2"/>
          <c:w val="0.21949236712396386"/>
          <c:h val="7.2833955498130723E-2"/>
        </c:manualLayout>
      </c:layout>
    </c:legend>
    <c:plotVisOnly val="1"/>
  </c:chart>
</c:chartSpace>
</file>

<file path=xl/charts/chart2.xml><?xml version="1.0" encoding="utf-8"?>
<c:chartSpace xmlns:c="http://schemas.openxmlformats.org/drawingml/2006/chart" xmlns:a="http://schemas.openxmlformats.org/drawingml/2006/main" xmlns:r="http://schemas.openxmlformats.org/officeDocument/2006/relationships">
  <c:lang val="en-US"/>
  <c:style val="7"/>
  <c:chart>
    <c:plotArea>
      <c:layout>
        <c:manualLayout>
          <c:layoutTarget val="inner"/>
          <c:xMode val="edge"/>
          <c:yMode val="edge"/>
          <c:x val="4.3992535750038878E-2"/>
          <c:y val="2.2443802550185021E-2"/>
          <c:w val="0.93047898604948964"/>
          <c:h val="0.7298089422799805"/>
        </c:manualLayout>
      </c:layout>
      <c:lineChart>
        <c:grouping val="standard"/>
        <c:ser>
          <c:idx val="1"/>
          <c:order val="0"/>
          <c:tx>
            <c:strRef>
              <c:f>'1c'!$E$3:$E$5</c:f>
              <c:strCache>
                <c:ptCount val="1"/>
                <c:pt idx="0">
                  <c:v> Animal food manufacturing [3111]</c:v>
                </c:pt>
              </c:strCache>
            </c:strRef>
          </c:tx>
          <c:spPr>
            <a:ln>
              <a:prstDash val="lgDashDot"/>
            </a:ln>
          </c:spPr>
          <c:marker>
            <c:symbol val="none"/>
          </c:marker>
          <c:cat>
            <c:numRef>
              <c:f>'1c'!$A$6:$A$52</c:f>
              <c:numCache>
                <c:formatCode>General</c:formatCode>
                <c:ptCount val="47"/>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numCache>
            </c:numRef>
          </c:cat>
          <c:val>
            <c:numRef>
              <c:f>'1c'!$E$6:$E$52</c:f>
              <c:numCache>
                <c:formatCode>#,##0.00</c:formatCode>
                <c:ptCount val="47"/>
                <c:pt idx="0">
                  <c:v>0.16709746481815096</c:v>
                </c:pt>
                <c:pt idx="1">
                  <c:v>0.15475384466582842</c:v>
                </c:pt>
                <c:pt idx="2">
                  <c:v>0.15501089569339294</c:v>
                </c:pt>
                <c:pt idx="3">
                  <c:v>0.162715495046446</c:v>
                </c:pt>
                <c:pt idx="4">
                  <c:v>0.1556697550545782</c:v>
                </c:pt>
                <c:pt idx="5">
                  <c:v>0.1674340728338217</c:v>
                </c:pt>
                <c:pt idx="6">
                  <c:v>0.18718996661778928</c:v>
                </c:pt>
                <c:pt idx="7">
                  <c:v>0.17689015691868759</c:v>
                </c:pt>
                <c:pt idx="8">
                  <c:v>0.17239814898829506</c:v>
                </c:pt>
                <c:pt idx="9">
                  <c:v>0.15981543120125929</c:v>
                </c:pt>
                <c:pt idx="10">
                  <c:v>0.1519957705524716</c:v>
                </c:pt>
                <c:pt idx="11">
                  <c:v>0.14343370395283503</c:v>
                </c:pt>
                <c:pt idx="12">
                  <c:v>0.12032681773432176</c:v>
                </c:pt>
                <c:pt idx="13">
                  <c:v>0.13442184530931101</c:v>
                </c:pt>
                <c:pt idx="14">
                  <c:v>0.14194898402462081</c:v>
                </c:pt>
                <c:pt idx="15">
                  <c:v>0.13023960885415833</c:v>
                </c:pt>
                <c:pt idx="16">
                  <c:v>0.12017780523473284</c:v>
                </c:pt>
                <c:pt idx="17">
                  <c:v>0.12448222766801849</c:v>
                </c:pt>
                <c:pt idx="18">
                  <c:v>0.11453411453411454</c:v>
                </c:pt>
                <c:pt idx="19">
                  <c:v>0.11908653621631721</c:v>
                </c:pt>
                <c:pt idx="20">
                  <c:v>0.11018518792039489</c:v>
                </c:pt>
                <c:pt idx="21">
                  <c:v>0.12791338836128113</c:v>
                </c:pt>
                <c:pt idx="22">
                  <c:v>0.12108996393010205</c:v>
                </c:pt>
                <c:pt idx="23">
                  <c:v>0.10345735675858696</c:v>
                </c:pt>
                <c:pt idx="24">
                  <c:v>0.10687768830103736</c:v>
                </c:pt>
                <c:pt idx="25">
                  <c:v>0.10468518329291206</c:v>
                </c:pt>
                <c:pt idx="26">
                  <c:v>8.2165956033534465E-2</c:v>
                </c:pt>
                <c:pt idx="27">
                  <c:v>8.2969025483092429E-2</c:v>
                </c:pt>
                <c:pt idx="28">
                  <c:v>8.2610491532424626E-2</c:v>
                </c:pt>
                <c:pt idx="29">
                  <c:v>9.4710017880871272E-2</c:v>
                </c:pt>
                <c:pt idx="30">
                  <c:v>8.7410113790360358E-2</c:v>
                </c:pt>
                <c:pt idx="31">
                  <c:v>8.488702784479385E-2</c:v>
                </c:pt>
                <c:pt idx="32">
                  <c:v>8.7093902386462099E-2</c:v>
                </c:pt>
                <c:pt idx="33">
                  <c:v>9.1017293285724291E-2</c:v>
                </c:pt>
                <c:pt idx="34">
                  <c:v>7.8596977346752542E-2</c:v>
                </c:pt>
                <c:pt idx="35">
                  <c:v>7.4631098095424689E-2</c:v>
                </c:pt>
                <c:pt idx="36">
                  <c:v>8.3256198913751467E-2</c:v>
                </c:pt>
                <c:pt idx="37">
                  <c:v>8.635211344139751E-2</c:v>
                </c:pt>
                <c:pt idx="38">
                  <c:v>9.5416700560847931E-2</c:v>
                </c:pt>
                <c:pt idx="39">
                  <c:v>9.990699348954428E-2</c:v>
                </c:pt>
                <c:pt idx="40">
                  <c:v>0.11616281007428995</c:v>
                </c:pt>
                <c:pt idx="41">
                  <c:v>0.10965927963584136</c:v>
                </c:pt>
                <c:pt idx="42">
                  <c:v>0.10524488038582702</c:v>
                </c:pt>
                <c:pt idx="43">
                  <c:v>8.9985399223844714E-2</c:v>
                </c:pt>
                <c:pt idx="44">
                  <c:v>8.5432040919917226E-2</c:v>
                </c:pt>
                <c:pt idx="45">
                  <c:v>8.6683456971705306E-2</c:v>
                </c:pt>
                <c:pt idx="46">
                  <c:v>8.7155867120501537E-2</c:v>
                </c:pt>
              </c:numCache>
            </c:numRef>
          </c:val>
        </c:ser>
        <c:ser>
          <c:idx val="2"/>
          <c:order val="1"/>
          <c:tx>
            <c:strRef>
              <c:f>'1c'!$F$3:$F$5</c:f>
              <c:strCache>
                <c:ptCount val="1"/>
                <c:pt idx="0">
                  <c:v> Sugar and confectionery product manufacturing [3113]</c:v>
                </c:pt>
              </c:strCache>
            </c:strRef>
          </c:tx>
          <c:spPr>
            <a:ln>
              <a:prstDash val="lgDashDot"/>
            </a:ln>
          </c:spPr>
          <c:marker>
            <c:symbol val="none"/>
          </c:marker>
          <c:cat>
            <c:numRef>
              <c:f>'1c'!$A$6:$A$52</c:f>
              <c:numCache>
                <c:formatCode>General</c:formatCode>
                <c:ptCount val="47"/>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numCache>
            </c:numRef>
          </c:cat>
          <c:val>
            <c:numRef>
              <c:f>'1c'!$F$6:$F$52</c:f>
              <c:numCache>
                <c:formatCode>#,##0.00</c:formatCode>
                <c:ptCount val="47"/>
                <c:pt idx="0">
                  <c:v>0.23236991201274118</c:v>
                </c:pt>
                <c:pt idx="1">
                  <c:v>0.23938485346745333</c:v>
                </c:pt>
                <c:pt idx="2">
                  <c:v>0.20218812481746906</c:v>
                </c:pt>
                <c:pt idx="3">
                  <c:v>0.23068525880002472</c:v>
                </c:pt>
                <c:pt idx="4">
                  <c:v>0.25132225514835516</c:v>
                </c:pt>
                <c:pt idx="5">
                  <c:v>0.20761825031393888</c:v>
                </c:pt>
                <c:pt idx="6">
                  <c:v>0.2074688796680498</c:v>
                </c:pt>
                <c:pt idx="7">
                  <c:v>0.19828815977175462</c:v>
                </c:pt>
                <c:pt idx="8">
                  <c:v>0.1879528691977653</c:v>
                </c:pt>
                <c:pt idx="9">
                  <c:v>0.17783972795328101</c:v>
                </c:pt>
                <c:pt idx="10">
                  <c:v>0.1718213058419244</c:v>
                </c:pt>
                <c:pt idx="11">
                  <c:v>0.16915285086851581</c:v>
                </c:pt>
                <c:pt idx="12">
                  <c:v>0.18511818112972578</c:v>
                </c:pt>
                <c:pt idx="13">
                  <c:v>0.17172214793440777</c:v>
                </c:pt>
                <c:pt idx="14">
                  <c:v>0.16397555051119991</c:v>
                </c:pt>
                <c:pt idx="15">
                  <c:v>0.16920473773265651</c:v>
                </c:pt>
                <c:pt idx="16">
                  <c:v>0.15106687967257582</c:v>
                </c:pt>
                <c:pt idx="17">
                  <c:v>0.14400034698878794</c:v>
                </c:pt>
                <c:pt idx="18">
                  <c:v>0.13532413532413534</c:v>
                </c:pt>
                <c:pt idx="19">
                  <c:v>0.10073987097290699</c:v>
                </c:pt>
                <c:pt idx="20">
                  <c:v>0.12465991770082212</c:v>
                </c:pt>
                <c:pt idx="21">
                  <c:v>0.14918563675396684</c:v>
                </c:pt>
                <c:pt idx="22">
                  <c:v>0.15039836284312039</c:v>
                </c:pt>
                <c:pt idx="23">
                  <c:v>0.15024829765622061</c:v>
                </c:pt>
                <c:pt idx="24">
                  <c:v>0.1365416997478559</c:v>
                </c:pt>
                <c:pt idx="25">
                  <c:v>0.12261929835902849</c:v>
                </c:pt>
                <c:pt idx="26">
                  <c:v>0.12152114525520399</c:v>
                </c:pt>
                <c:pt idx="27">
                  <c:v>0.10423862735481738</c:v>
                </c:pt>
                <c:pt idx="28">
                  <c:v>0.1021934566566448</c:v>
                </c:pt>
                <c:pt idx="29">
                  <c:v>0.11007267964415642</c:v>
                </c:pt>
                <c:pt idx="30">
                  <c:v>0.11319295310981917</c:v>
                </c:pt>
                <c:pt idx="31">
                  <c:v>0.13002659074592743</c:v>
                </c:pt>
                <c:pt idx="32">
                  <c:v>0.13197847324091869</c:v>
                </c:pt>
                <c:pt idx="33">
                  <c:v>0.12070293355737589</c:v>
                </c:pt>
                <c:pt idx="34">
                  <c:v>0.11429865519239607</c:v>
                </c:pt>
                <c:pt idx="35">
                  <c:v>0.12760757705435308</c:v>
                </c:pt>
                <c:pt idx="36">
                  <c:v>0.12243558663786983</c:v>
                </c:pt>
                <c:pt idx="37">
                  <c:v>0.13466677061996329</c:v>
                </c:pt>
                <c:pt idx="38">
                  <c:v>0.14070665520493705</c:v>
                </c:pt>
                <c:pt idx="39">
                  <c:v>0.12290860360225217</c:v>
                </c:pt>
                <c:pt idx="40">
                  <c:v>0.12197579473188576</c:v>
                </c:pt>
                <c:pt idx="41">
                  <c:v>0.12603331883061292</c:v>
                </c:pt>
                <c:pt idx="42">
                  <c:v>0.14121240684765005</c:v>
                </c:pt>
                <c:pt idx="43">
                  <c:v>0.12544680539346345</c:v>
                </c:pt>
                <c:pt idx="44">
                  <c:v>0.11292022958884854</c:v>
                </c:pt>
                <c:pt idx="45">
                  <c:v>0.10654533936130389</c:v>
                </c:pt>
                <c:pt idx="46">
                  <c:v>9.1209628381920219E-2</c:v>
                </c:pt>
              </c:numCache>
            </c:numRef>
          </c:val>
        </c:ser>
        <c:ser>
          <c:idx val="3"/>
          <c:order val="2"/>
          <c:tx>
            <c:strRef>
              <c:f>'1c'!$G$3:$G$5</c:f>
              <c:strCache>
                <c:ptCount val="1"/>
                <c:pt idx="0">
                  <c:v> Fruit and vegetable preserving and specialty food manufacturing [3114]</c:v>
                </c:pt>
              </c:strCache>
            </c:strRef>
          </c:tx>
          <c:spPr>
            <a:ln>
              <a:prstDash val="lgDash"/>
            </a:ln>
          </c:spPr>
          <c:marker>
            <c:symbol val="none"/>
          </c:marker>
          <c:cat>
            <c:numRef>
              <c:f>'1c'!$A$6:$A$52</c:f>
              <c:numCache>
                <c:formatCode>General</c:formatCode>
                <c:ptCount val="47"/>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numCache>
            </c:numRef>
          </c:cat>
          <c:val>
            <c:numRef>
              <c:f>'1c'!$G$6:$G$52</c:f>
              <c:numCache>
                <c:formatCode>#,##0.00</c:formatCode>
                <c:ptCount val="47"/>
                <c:pt idx="0">
                  <c:v>0.25586799300279367</c:v>
                </c:pt>
                <c:pt idx="1">
                  <c:v>0.2587290840506819</c:v>
                </c:pt>
                <c:pt idx="2">
                  <c:v>0.24262574978096288</c:v>
                </c:pt>
                <c:pt idx="3">
                  <c:v>0.26569998558217134</c:v>
                </c:pt>
                <c:pt idx="4">
                  <c:v>0.26069995123598033</c:v>
                </c:pt>
                <c:pt idx="5">
                  <c:v>0.24445374633737965</c:v>
                </c:pt>
                <c:pt idx="6">
                  <c:v>0.24022712382616293</c:v>
                </c:pt>
                <c:pt idx="7">
                  <c:v>0.22681883024251071</c:v>
                </c:pt>
                <c:pt idx="8">
                  <c:v>0.22035853630082827</c:v>
                </c:pt>
                <c:pt idx="9">
                  <c:v>0.19826726427223895</c:v>
                </c:pt>
                <c:pt idx="10">
                  <c:v>0.1960525156401445</c:v>
                </c:pt>
                <c:pt idx="11">
                  <c:v>0.1978395916590828</c:v>
                </c:pt>
                <c:pt idx="12">
                  <c:v>0.18343528857400099</c:v>
                </c:pt>
                <c:pt idx="13">
                  <c:v>0.17172214793440777</c:v>
                </c:pt>
                <c:pt idx="14">
                  <c:v>0.17682438096170436</c:v>
                </c:pt>
                <c:pt idx="15">
                  <c:v>0.18521780439505303</c:v>
                </c:pt>
                <c:pt idx="16">
                  <c:v>0.17230311834859285</c:v>
                </c:pt>
                <c:pt idx="17">
                  <c:v>0.14963891479256577</c:v>
                </c:pt>
                <c:pt idx="18">
                  <c:v>0.16027216027216026</c:v>
                </c:pt>
                <c:pt idx="19">
                  <c:v>0.15344483658124905</c:v>
                </c:pt>
                <c:pt idx="20">
                  <c:v>0.14799672693865373</c:v>
                </c:pt>
                <c:pt idx="21">
                  <c:v>0.17381666120865558</c:v>
                </c:pt>
                <c:pt idx="22">
                  <c:v>0.19024750171608387</c:v>
                </c:pt>
                <c:pt idx="23">
                  <c:v>0.19257176178473345</c:v>
                </c:pt>
                <c:pt idx="24">
                  <c:v>0.18365512969280301</c:v>
                </c:pt>
                <c:pt idx="25">
                  <c:v>0.19727526572728052</c:v>
                </c:pt>
                <c:pt idx="26">
                  <c:v>0.20541489008383615</c:v>
                </c:pt>
                <c:pt idx="27">
                  <c:v>0.21093820038074343</c:v>
                </c:pt>
                <c:pt idx="28">
                  <c:v>0.19006995561743115</c:v>
                </c:pt>
                <c:pt idx="29">
                  <c:v>0.19147894919393538</c:v>
                </c:pt>
                <c:pt idx="30">
                  <c:v>0.22119789586877164</c:v>
                </c:pt>
                <c:pt idx="31">
                  <c:v>0.21121617999131101</c:v>
                </c:pt>
                <c:pt idx="32">
                  <c:v>0.21699163393214108</c:v>
                </c:pt>
                <c:pt idx="33">
                  <c:v>0.19099628929496604</c:v>
                </c:pt>
                <c:pt idx="34">
                  <c:v>0.20301998894313708</c:v>
                </c:pt>
                <c:pt idx="35">
                  <c:v>0.20636336450911041</c:v>
                </c:pt>
                <c:pt idx="36">
                  <c:v>0.22748531997316213</c:v>
                </c:pt>
                <c:pt idx="37">
                  <c:v>0.19503055990663104</c:v>
                </c:pt>
                <c:pt idx="38">
                  <c:v>0.22216261731967013</c:v>
                </c:pt>
                <c:pt idx="39">
                  <c:v>0.20811456801976139</c:v>
                </c:pt>
                <c:pt idx="40">
                  <c:v>0.23610406017601718</c:v>
                </c:pt>
                <c:pt idx="41">
                  <c:v>0.22259336711063704</c:v>
                </c:pt>
                <c:pt idx="42">
                  <c:v>0.21899439757050876</c:v>
                </c:pt>
                <c:pt idx="43">
                  <c:v>0.20103121103199353</c:v>
                </c:pt>
                <c:pt idx="44">
                  <c:v>0.17156690484557419</c:v>
                </c:pt>
                <c:pt idx="45">
                  <c:v>0.16782921439240731</c:v>
                </c:pt>
                <c:pt idx="46">
                  <c:v>0.17556979808075374</c:v>
                </c:pt>
              </c:numCache>
            </c:numRef>
          </c:val>
        </c:ser>
        <c:ser>
          <c:idx val="4"/>
          <c:order val="3"/>
          <c:tx>
            <c:strRef>
              <c:f>'1c'!$H$3:$H$5</c:f>
              <c:strCache>
                <c:ptCount val="1"/>
                <c:pt idx="0">
                  <c:v> Dairy product manufacturing [3115]</c:v>
                </c:pt>
              </c:strCache>
            </c:strRef>
          </c:tx>
          <c:spPr>
            <a:ln>
              <a:prstDash val="sysDash"/>
            </a:ln>
          </c:spPr>
          <c:marker>
            <c:symbol val="none"/>
          </c:marker>
          <c:cat>
            <c:numRef>
              <c:f>'1c'!$A$6:$A$52</c:f>
              <c:numCache>
                <c:formatCode>General</c:formatCode>
                <c:ptCount val="47"/>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numCache>
            </c:numRef>
          </c:cat>
          <c:val>
            <c:numRef>
              <c:f>'1c'!$H$6:$H$52</c:f>
              <c:numCache>
                <c:formatCode>#,##0.00</c:formatCode>
                <c:ptCount val="47"/>
                <c:pt idx="0">
                  <c:v>0.51434688389337091</c:v>
                </c:pt>
                <c:pt idx="1">
                  <c:v>0.54163845633039942</c:v>
                </c:pt>
                <c:pt idx="2">
                  <c:v>0.56612674948891328</c:v>
                </c:pt>
                <c:pt idx="3">
                  <c:v>0.51904183230005563</c:v>
                </c:pt>
                <c:pt idx="4">
                  <c:v>0.48013803968640978</c:v>
                </c:pt>
                <c:pt idx="5">
                  <c:v>0.45039765592298031</c:v>
                </c:pt>
                <c:pt idx="6">
                  <c:v>0.42585717405547063</c:v>
                </c:pt>
                <c:pt idx="7">
                  <c:v>0.4165477888730385</c:v>
                </c:pt>
                <c:pt idx="8">
                  <c:v>0.39664536534149092</c:v>
                </c:pt>
                <c:pt idx="9">
                  <c:v>0.37130051309164752</c:v>
                </c:pt>
                <c:pt idx="10">
                  <c:v>0.38659793814432991</c:v>
                </c:pt>
                <c:pt idx="11">
                  <c:v>0.35413286906975822</c:v>
                </c:pt>
                <c:pt idx="12">
                  <c:v>0.31385946164267142</c:v>
                </c:pt>
                <c:pt idx="13">
                  <c:v>0.29417974523189527</c:v>
                </c:pt>
                <c:pt idx="14">
                  <c:v>0.31081932708839383</c:v>
                </c:pt>
                <c:pt idx="15">
                  <c:v>0.30958595547299933</c:v>
                </c:pt>
                <c:pt idx="16">
                  <c:v>0.31902622192834701</c:v>
                </c:pt>
                <c:pt idx="17">
                  <c:v>0.31619353299646502</c:v>
                </c:pt>
                <c:pt idx="18">
                  <c:v>0.30769230769230771</c:v>
                </c:pt>
                <c:pt idx="19">
                  <c:v>0.266860585358694</c:v>
                </c:pt>
                <c:pt idx="20">
                  <c:v>0.27531526847669713</c:v>
                </c:pt>
                <c:pt idx="21">
                  <c:v>0.2866155572909232</c:v>
                </c:pt>
                <c:pt idx="22">
                  <c:v>0.29205562425604231</c:v>
                </c:pt>
                <c:pt idx="23">
                  <c:v>0.29038598999285203</c:v>
                </c:pt>
                <c:pt idx="24">
                  <c:v>0.31910624078452587</c:v>
                </c:pt>
                <c:pt idx="25">
                  <c:v>0.30946775300135759</c:v>
                </c:pt>
                <c:pt idx="26">
                  <c:v>0.31637732603566543</c:v>
                </c:pt>
                <c:pt idx="27">
                  <c:v>0.29865333537240263</c:v>
                </c:pt>
                <c:pt idx="28">
                  <c:v>0.30114979980943635</c:v>
                </c:pt>
                <c:pt idx="29">
                  <c:v>0.30582783365880001</c:v>
                </c:pt>
                <c:pt idx="30">
                  <c:v>0.30027575061077033</c:v>
                </c:pt>
                <c:pt idx="31">
                  <c:v>0.27345639641471703</c:v>
                </c:pt>
                <c:pt idx="32">
                  <c:v>0.24968900342876507</c:v>
                </c:pt>
                <c:pt idx="33">
                  <c:v>0.25414828817475321</c:v>
                </c:pt>
                <c:pt idx="34">
                  <c:v>0.22699872779468871</c:v>
                </c:pt>
                <c:pt idx="35">
                  <c:v>0.24193881023335428</c:v>
                </c:pt>
                <c:pt idx="36">
                  <c:v>0.24009618539686273</c:v>
                </c:pt>
                <c:pt idx="37">
                  <c:v>0.26330897518587559</c:v>
                </c:pt>
                <c:pt idx="38">
                  <c:v>0.25096351080693069</c:v>
                </c:pt>
                <c:pt idx="39">
                  <c:v>0.23421639514766032</c:v>
                </c:pt>
                <c:pt idx="40">
                  <c:v>0.24307964176513217</c:v>
                </c:pt>
                <c:pt idx="41">
                  <c:v>0.2041608772742371</c:v>
                </c:pt>
                <c:pt idx="42">
                  <c:v>0.19073419820764781</c:v>
                </c:pt>
                <c:pt idx="43">
                  <c:v>0.19037614063361041</c:v>
                </c:pt>
                <c:pt idx="44">
                  <c:v>0.1954628870407247</c:v>
                </c:pt>
                <c:pt idx="45">
                  <c:v>0.18082434933876176</c:v>
                </c:pt>
                <c:pt idx="46">
                  <c:v>0.16669345876695765</c:v>
                </c:pt>
              </c:numCache>
            </c:numRef>
          </c:val>
        </c:ser>
        <c:ser>
          <c:idx val="5"/>
          <c:order val="4"/>
          <c:tx>
            <c:strRef>
              <c:f>'1c'!$I$3:$I$5</c:f>
              <c:strCache>
                <c:ptCount val="1"/>
                <c:pt idx="0">
                  <c:v> Meat product manufacturing [3116]</c:v>
                </c:pt>
              </c:strCache>
            </c:strRef>
          </c:tx>
          <c:spPr>
            <a:ln>
              <a:prstDash val="sysDot"/>
            </a:ln>
          </c:spPr>
          <c:marker>
            <c:symbol val="none"/>
          </c:marker>
          <c:cat>
            <c:numRef>
              <c:f>'1c'!$A$6:$A$52</c:f>
              <c:numCache>
                <c:formatCode>General</c:formatCode>
                <c:ptCount val="47"/>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numCache>
            </c:numRef>
          </c:cat>
          <c:val>
            <c:numRef>
              <c:f>'1c'!$I$6:$I$52</c:f>
              <c:numCache>
                <c:formatCode>#,##0.00</c:formatCode>
                <c:ptCount val="47"/>
                <c:pt idx="0">
                  <c:v>0.50129239445445295</c:v>
                </c:pt>
                <c:pt idx="1">
                  <c:v>0.48844182222652094</c:v>
                </c:pt>
                <c:pt idx="2">
                  <c:v>0.48525149956192576</c:v>
                </c:pt>
                <c:pt idx="3">
                  <c:v>0.49844493419291058</c:v>
                </c:pt>
                <c:pt idx="4">
                  <c:v>0.48201357890393493</c:v>
                </c:pt>
                <c:pt idx="5">
                  <c:v>0.46546672247802423</c:v>
                </c:pt>
                <c:pt idx="6">
                  <c:v>0.49605341153714166</c:v>
                </c:pt>
                <c:pt idx="7">
                  <c:v>0.4407988587731812</c:v>
                </c:pt>
                <c:pt idx="8">
                  <c:v>0.43423593918104397</c:v>
                </c:pt>
                <c:pt idx="9">
                  <c:v>0.4325831220485214</c:v>
                </c:pt>
                <c:pt idx="10">
                  <c:v>0.45158163714864741</c:v>
                </c:pt>
                <c:pt idx="11">
                  <c:v>0.4154631424840739</c:v>
                </c:pt>
                <c:pt idx="12">
                  <c:v>0.43839351076630517</c:v>
                </c:pt>
                <c:pt idx="13">
                  <c:v>0.46097543810261105</c:v>
                </c:pt>
                <c:pt idx="14">
                  <c:v>0.46745268877073398</c:v>
                </c:pt>
                <c:pt idx="15">
                  <c:v>0.46171008876576614</c:v>
                </c:pt>
                <c:pt idx="16">
                  <c:v>0.42858590782507128</c:v>
                </c:pt>
                <c:pt idx="17">
                  <c:v>0.41942269740409016</c:v>
                </c:pt>
                <c:pt idx="18">
                  <c:v>0.39652239652239651</c:v>
                </c:pt>
                <c:pt idx="19">
                  <c:v>0.36793403206329933</c:v>
                </c:pt>
                <c:pt idx="20">
                  <c:v>0.36127743921351996</c:v>
                </c:pt>
                <c:pt idx="21">
                  <c:v>0.3339183201641322</c:v>
                </c:pt>
                <c:pt idx="22">
                  <c:v>0.34321677674455675</c:v>
                </c:pt>
                <c:pt idx="23">
                  <c:v>0.33952823445318081</c:v>
                </c:pt>
                <c:pt idx="24">
                  <c:v>0.3064554123733827</c:v>
                </c:pt>
                <c:pt idx="25">
                  <c:v>0.32656772318067789</c:v>
                </c:pt>
                <c:pt idx="26">
                  <c:v>0.36494738883118927</c:v>
                </c:pt>
                <c:pt idx="27">
                  <c:v>0.33433704760347838</c:v>
                </c:pt>
                <c:pt idx="28">
                  <c:v>0.29292166320262114</c:v>
                </c:pt>
                <c:pt idx="29">
                  <c:v>0.31311321964963629</c:v>
                </c:pt>
                <c:pt idx="30">
                  <c:v>0.32951726349747357</c:v>
                </c:pt>
                <c:pt idx="31">
                  <c:v>0.32922609528915514</c:v>
                </c:pt>
                <c:pt idx="32">
                  <c:v>0.302450667843772</c:v>
                </c:pt>
                <c:pt idx="33">
                  <c:v>0.30735839809563814</c:v>
                </c:pt>
                <c:pt idx="34">
                  <c:v>0.29080881618298443</c:v>
                </c:pt>
                <c:pt idx="35">
                  <c:v>0.30535590913309341</c:v>
                </c:pt>
                <c:pt idx="36">
                  <c:v>0.32445430459035501</c:v>
                </c:pt>
                <c:pt idx="37">
                  <c:v>0.34611722624253721</c:v>
                </c:pt>
                <c:pt idx="38">
                  <c:v>0.31175318293843862</c:v>
                </c:pt>
                <c:pt idx="39">
                  <c:v>0.33722360565239567</c:v>
                </c:pt>
                <c:pt idx="40">
                  <c:v>0.34199726402188779</c:v>
                </c:pt>
                <c:pt idx="41">
                  <c:v>0.33449822926461847</c:v>
                </c:pt>
                <c:pt idx="42">
                  <c:v>0.36251014355118194</c:v>
                </c:pt>
                <c:pt idx="43">
                  <c:v>0.36077402427025257</c:v>
                </c:pt>
                <c:pt idx="44">
                  <c:v>0.38748975049783296</c:v>
                </c:pt>
                <c:pt idx="45">
                  <c:v>0.39886203966026579</c:v>
                </c:pt>
                <c:pt idx="46">
                  <c:v>0.3983868825876975</c:v>
                </c:pt>
              </c:numCache>
            </c:numRef>
          </c:val>
        </c:ser>
        <c:ser>
          <c:idx val="6"/>
          <c:order val="5"/>
          <c:tx>
            <c:strRef>
              <c:f>'1c'!$J$3:$J$5</c:f>
              <c:strCache>
                <c:ptCount val="1"/>
                <c:pt idx="0">
                  <c:v> Seafood product preparation and packaging [3117]</c:v>
                </c:pt>
              </c:strCache>
            </c:strRef>
          </c:tx>
          <c:marker>
            <c:symbol val="none"/>
          </c:marker>
          <c:cat>
            <c:numRef>
              <c:f>'1c'!$A$6:$A$52</c:f>
              <c:numCache>
                <c:formatCode>General</c:formatCode>
                <c:ptCount val="47"/>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numCache>
            </c:numRef>
          </c:cat>
          <c:val>
            <c:numRef>
              <c:f>'1c'!$J$6:$J$52</c:f>
              <c:numCache>
                <c:formatCode>#,##0.00</c:formatCode>
                <c:ptCount val="47"/>
                <c:pt idx="0">
                  <c:v>0.13837758805253125</c:v>
                </c:pt>
                <c:pt idx="1">
                  <c:v>0.14991778702002129</c:v>
                </c:pt>
                <c:pt idx="2">
                  <c:v>0.13254554849145192</c:v>
                </c:pt>
                <c:pt idx="3">
                  <c:v>0.14005890712858643</c:v>
                </c:pt>
                <c:pt idx="4">
                  <c:v>0.14254098053190292</c:v>
                </c:pt>
                <c:pt idx="5">
                  <c:v>0.13729593972373377</c:v>
                </c:pt>
                <c:pt idx="6">
                  <c:v>0.11387389635915514</c:v>
                </c:pt>
                <c:pt idx="7">
                  <c:v>0.11982881597717547</c:v>
                </c:pt>
                <c:pt idx="8">
                  <c:v>0.13869625520110956</c:v>
                </c:pt>
                <c:pt idx="9">
                  <c:v>0.135783035531897</c:v>
                </c:pt>
                <c:pt idx="10">
                  <c:v>0.14869151467089611</c:v>
                </c:pt>
                <c:pt idx="11">
                  <c:v>0.15728247536897083</c:v>
                </c:pt>
                <c:pt idx="12">
                  <c:v>0.19605698274193684</c:v>
                </c:pt>
                <c:pt idx="13">
                  <c:v>0.14920121050038709</c:v>
                </c:pt>
                <c:pt idx="14">
                  <c:v>0.1254290591596865</c:v>
                </c:pt>
                <c:pt idx="15">
                  <c:v>0.15639428440273928</c:v>
                </c:pt>
                <c:pt idx="16">
                  <c:v>0.18002538695805359</c:v>
                </c:pt>
                <c:pt idx="17">
                  <c:v>0.20645832881525014</c:v>
                </c:pt>
                <c:pt idx="18">
                  <c:v>0.19051219051219051</c:v>
                </c:pt>
                <c:pt idx="19">
                  <c:v>0.16878932023937393</c:v>
                </c:pt>
                <c:pt idx="20">
                  <c:v>0.17133353617648536</c:v>
                </c:pt>
                <c:pt idx="21">
                  <c:v>0.1855723774256661</c:v>
                </c:pt>
                <c:pt idx="22">
                  <c:v>0.16762347448498202</c:v>
                </c:pt>
                <c:pt idx="23">
                  <c:v>0.15777246905684511</c:v>
                </c:pt>
                <c:pt idx="24">
                  <c:v>0.15966217925787624</c:v>
                </c:pt>
                <c:pt idx="25">
                  <c:v>0.17808993333096992</c:v>
                </c:pt>
                <c:pt idx="26">
                  <c:v>0.17604248056717545</c:v>
                </c:pt>
                <c:pt idx="27">
                  <c:v>0.16066459595666627</c:v>
                </c:pt>
                <c:pt idx="28">
                  <c:v>0.14580258067276536</c:v>
                </c:pt>
                <c:pt idx="29">
                  <c:v>0.14364880638453217</c:v>
                </c:pt>
                <c:pt idx="30">
                  <c:v>0.14416380278014471</c:v>
                </c:pt>
                <c:pt idx="31">
                  <c:v>0.12386419308024366</c:v>
                </c:pt>
                <c:pt idx="32">
                  <c:v>0.11919677425587474</c:v>
                </c:pt>
                <c:pt idx="33">
                  <c:v>0.13358538122243227</c:v>
                </c:pt>
                <c:pt idx="34">
                  <c:v>0.117362605156761</c:v>
                </c:pt>
                <c:pt idx="35">
                  <c:v>9.6930199944316689E-2</c:v>
                </c:pt>
                <c:pt idx="36">
                  <c:v>8.8276057965904139E-2</c:v>
                </c:pt>
                <c:pt idx="37">
                  <c:v>9.5448026895552929E-2</c:v>
                </c:pt>
                <c:pt idx="38">
                  <c:v>0.11333481368460165</c:v>
                </c:pt>
                <c:pt idx="39">
                  <c:v>9.4406608462592384E-2</c:v>
                </c:pt>
                <c:pt idx="40">
                  <c:v>9.1166976046627879E-2</c:v>
                </c:pt>
                <c:pt idx="41">
                  <c:v>8.8981207281301308E-2</c:v>
                </c:pt>
                <c:pt idx="42">
                  <c:v>8.7261117154915496E-2</c:v>
                </c:pt>
                <c:pt idx="43">
                  <c:v>8.2493552849981597E-2</c:v>
                </c:pt>
                <c:pt idx="44">
                  <c:v>7.8013353637109054E-2</c:v>
                </c:pt>
                <c:pt idx="45">
                  <c:v>7.2063930157056547E-2</c:v>
                </c:pt>
                <c:pt idx="46">
                  <c:v>6.2973084423072895E-2</c:v>
                </c:pt>
              </c:numCache>
            </c:numRef>
          </c:val>
        </c:ser>
        <c:ser>
          <c:idx val="7"/>
          <c:order val="6"/>
          <c:tx>
            <c:strRef>
              <c:f>'1c'!$K$3:$K$5</c:f>
              <c:strCache>
                <c:ptCount val="1"/>
                <c:pt idx="0">
                  <c:v> Miscellaneous food manufacturing [311A]</c:v>
                </c:pt>
              </c:strCache>
            </c:strRef>
          </c:tx>
          <c:spPr>
            <a:ln>
              <a:solidFill>
                <a:srgbClr val="4BACC6">
                  <a:shade val="61000"/>
                  <a:shade val="95000"/>
                  <a:satMod val="105000"/>
                </a:srgbClr>
              </a:solidFill>
            </a:ln>
          </c:spPr>
          <c:marker>
            <c:symbol val="none"/>
          </c:marker>
          <c:cat>
            <c:numRef>
              <c:f>'1c'!$A$6:$A$52</c:f>
              <c:numCache>
                <c:formatCode>General</c:formatCode>
                <c:ptCount val="47"/>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numCache>
            </c:numRef>
          </c:cat>
          <c:val>
            <c:numRef>
              <c:f>'1c'!$K$6:$K$52</c:f>
              <c:numCache>
                <c:formatCode>#,##0.00</c:formatCode>
                <c:ptCount val="47"/>
                <c:pt idx="0">
                  <c:v>0.9425341374898828</c:v>
                </c:pt>
                <c:pt idx="1">
                  <c:v>0.91401489505754907</c:v>
                </c:pt>
                <c:pt idx="2">
                  <c:v>0.89187428391705792</c:v>
                </c:pt>
                <c:pt idx="3">
                  <c:v>0.90214413709295382</c:v>
                </c:pt>
                <c:pt idx="4">
                  <c:v>0.87775235380171801</c:v>
                </c:pt>
                <c:pt idx="5">
                  <c:v>0.8204269568857262</c:v>
                </c:pt>
                <c:pt idx="6">
                  <c:v>0.84079493339157019</c:v>
                </c:pt>
                <c:pt idx="7">
                  <c:v>0.8131241084165477</c:v>
                </c:pt>
                <c:pt idx="8">
                  <c:v>0.76736619700053144</c:v>
                </c:pt>
                <c:pt idx="9">
                  <c:v>0.74500426575023138</c:v>
                </c:pt>
                <c:pt idx="10">
                  <c:v>0.73574764296413775</c:v>
                </c:pt>
                <c:pt idx="11">
                  <c:v>0.72409290547224303</c:v>
                </c:pt>
                <c:pt idx="12">
                  <c:v>0.68241293134639824</c:v>
                </c:pt>
                <c:pt idx="13">
                  <c:v>0.61439932437187694</c:v>
                </c:pt>
                <c:pt idx="14">
                  <c:v>0.65100740949222646</c:v>
                </c:pt>
                <c:pt idx="15">
                  <c:v>0.67148126204316061</c:v>
                </c:pt>
                <c:pt idx="16">
                  <c:v>0.66218453326125881</c:v>
                </c:pt>
                <c:pt idx="17">
                  <c:v>0.6731582485740929</c:v>
                </c:pt>
                <c:pt idx="18">
                  <c:v>0.64297864297864293</c:v>
                </c:pt>
                <c:pt idx="19">
                  <c:v>0.64580261656803939</c:v>
                </c:pt>
                <c:pt idx="20">
                  <c:v>0.64338696860756051</c:v>
                </c:pt>
                <c:pt idx="21">
                  <c:v>0.65636082211642077</c:v>
                </c:pt>
                <c:pt idx="22">
                  <c:v>0.65738224579463045</c:v>
                </c:pt>
                <c:pt idx="23">
                  <c:v>0.64543282795982093</c:v>
                </c:pt>
                <c:pt idx="24">
                  <c:v>0.69077885479466405</c:v>
                </c:pt>
                <c:pt idx="25">
                  <c:v>0.69901341513514181</c:v>
                </c:pt>
                <c:pt idx="26">
                  <c:v>0.67191786476021176</c:v>
                </c:pt>
                <c:pt idx="27">
                  <c:v>0.60293168942162501</c:v>
                </c:pt>
                <c:pt idx="28">
                  <c:v>0.63373108145690682</c:v>
                </c:pt>
                <c:pt idx="29">
                  <c:v>0.66835497568106483</c:v>
                </c:pt>
                <c:pt idx="30">
                  <c:v>0.77191305523501685</c:v>
                </c:pt>
                <c:pt idx="31">
                  <c:v>0.81235807227876211</c:v>
                </c:pt>
                <c:pt idx="32">
                  <c:v>0.75203949842235196</c:v>
                </c:pt>
                <c:pt idx="33">
                  <c:v>0.73373941048799274</c:v>
                </c:pt>
                <c:pt idx="34">
                  <c:v>0.70857173306335053</c:v>
                </c:pt>
                <c:pt idx="35">
                  <c:v>0.68444064056425746</c:v>
                </c:pt>
                <c:pt idx="36">
                  <c:v>0.61119844849624616</c:v>
                </c:pt>
                <c:pt idx="37">
                  <c:v>0.62112094729804124</c:v>
                </c:pt>
                <c:pt idx="38">
                  <c:v>0.56645421427425047</c:v>
                </c:pt>
                <c:pt idx="39">
                  <c:v>0.50703549248447388</c:v>
                </c:pt>
                <c:pt idx="40">
                  <c:v>0.53285692694628417</c:v>
                </c:pt>
                <c:pt idx="41">
                  <c:v>0.53248375461397035</c:v>
                </c:pt>
                <c:pt idx="42">
                  <c:v>0.51355603669750782</c:v>
                </c:pt>
                <c:pt idx="43">
                  <c:v>0.50719799951053268</c:v>
                </c:pt>
                <c:pt idx="44">
                  <c:v>0.4926789270235446</c:v>
                </c:pt>
                <c:pt idx="45">
                  <c:v>0.48377343277565005</c:v>
                </c:pt>
                <c:pt idx="46">
                  <c:v>0.47974167755823782</c:v>
                </c:pt>
              </c:numCache>
            </c:numRef>
          </c:val>
        </c:ser>
        <c:marker val="1"/>
        <c:axId val="154976256"/>
        <c:axId val="154977792"/>
      </c:lineChart>
      <c:catAx>
        <c:axId val="154976256"/>
        <c:scaling>
          <c:orientation val="minMax"/>
        </c:scaling>
        <c:axPos val="b"/>
        <c:numFmt formatCode="General" sourceLinked="1"/>
        <c:tickLblPos val="nextTo"/>
        <c:txPr>
          <a:bodyPr rot="-2700000"/>
          <a:lstStyle/>
          <a:p>
            <a:pPr>
              <a:defRPr sz="800"/>
            </a:pPr>
            <a:endParaRPr lang="en-US"/>
          </a:p>
        </c:txPr>
        <c:crossAx val="154977792"/>
        <c:crosses val="autoZero"/>
        <c:auto val="1"/>
        <c:lblAlgn val="ctr"/>
        <c:lblOffset val="100"/>
      </c:catAx>
      <c:valAx>
        <c:axId val="154977792"/>
        <c:scaling>
          <c:orientation val="minMax"/>
        </c:scaling>
        <c:axPos val="l"/>
        <c:numFmt formatCode="#,##0.0" sourceLinked="0"/>
        <c:tickLblPos val="nextTo"/>
        <c:txPr>
          <a:bodyPr/>
          <a:lstStyle/>
          <a:p>
            <a:pPr>
              <a:defRPr sz="800"/>
            </a:pPr>
            <a:endParaRPr lang="en-US"/>
          </a:p>
        </c:txPr>
        <c:crossAx val="154976256"/>
        <c:crosses val="autoZero"/>
        <c:crossBetween val="between"/>
      </c:valAx>
    </c:plotArea>
    <c:legend>
      <c:legendPos val="r"/>
      <c:layout>
        <c:manualLayout>
          <c:xMode val="edge"/>
          <c:yMode val="edge"/>
          <c:x val="2.5885023448996812E-3"/>
          <c:y val="0.82007838665412258"/>
          <c:w val="0.99447972384075756"/>
          <c:h val="0.17450970935369611"/>
        </c:manualLayout>
      </c:layout>
      <c:txPr>
        <a:bodyPr/>
        <a:lstStyle/>
        <a:p>
          <a:pPr>
            <a:defRPr sz="600"/>
          </a:pPr>
          <a:endParaRPr lang="en-US"/>
        </a:p>
      </c:txPr>
    </c:legend>
    <c:plotVisOnly val="1"/>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codeName="Chart22">
    <tabColor rgb="FFFFFF00"/>
  </sheetPr>
  <sheetViews>
    <sheetView zoomScale="87" workbookViewId="0" zoomToFit="1"/>
  </sheetViews>
  <pageMargins left="0.7" right="0.7" top="0.75" bottom="0.75" header="0.3" footer="0.3"/>
  <pageSetup orientation="landscape" horizontalDpi="0" verticalDpi="0" r:id="rId1"/>
  <drawing r:id="rId2"/>
</chartsheet>
</file>

<file path=xl/chartsheets/sheet2.xml><?xml version="1.0" encoding="utf-8"?>
<chartsheet xmlns="http://schemas.openxmlformats.org/spreadsheetml/2006/main" xmlns:r="http://schemas.openxmlformats.org/officeDocument/2006/relationships">
  <sheetPr codeName="Chart29">
    <tabColor rgb="FFC00000"/>
  </sheetPr>
  <sheetViews>
    <sheetView zoomScale="88"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8681983" cy="630620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30399"/>
    <xdr:ext cx="8663697" cy="628244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0.84094</cdr:x>
      <cdr:y>0.95</cdr:y>
    </cdr:from>
    <cdr:to>
      <cdr:x>0.9731</cdr:x>
      <cdr:y>0.99355</cdr:y>
    </cdr:to>
    <cdr:sp macro="" textlink="">
      <cdr:nvSpPr>
        <cdr:cNvPr id="2" name="TextBox 1"/>
        <cdr:cNvSpPr txBox="1"/>
      </cdr:nvSpPr>
      <cdr:spPr>
        <a:xfrm xmlns:a="http://schemas.openxmlformats.org/drawingml/2006/main">
          <a:off x="7285612" y="5968324"/>
          <a:ext cx="1145027" cy="2735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Source: Table 1c</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MAIN/Application%20Data/Microsoft/Excel/FOOD%20AND%20MANUFACTURING/FOOD%20MANUFACTURING%20Productivity%20DB_____.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oC"/>
      <sheetName val="C1 share of GDP_FOOD"/>
      <sheetName val="C1a share of GDP_SUB"/>
      <sheetName val="C2 chained GDP"/>
      <sheetName val="C2a chained GDP"/>
      <sheetName val="C3 c_growth"/>
      <sheetName val="output shares 2007"/>
      <sheetName val="C4 employment share"/>
      <sheetName val="C5 hrs index"/>
      <sheetName val="C5a hrs index"/>
      <sheetName val="C6 share of manuf"/>
      <sheetName val="C6a share of MANUF"/>
      <sheetName val="C7 lab prod"/>
      <sheetName val="C7a"/>
      <sheetName val="C8 cap prod"/>
      <sheetName val="C8a"/>
      <sheetName val="C9 hrs prd gdp"/>
      <sheetName val="C9a"/>
      <sheetName val="S1"/>
      <sheetName val="S2"/>
      <sheetName val="S3"/>
      <sheetName val="S4"/>
      <sheetName val="S5"/>
      <sheetName val="S7"/>
      <sheetName val="1"/>
      <sheetName val="1a"/>
      <sheetName val="1b"/>
      <sheetName val="1c"/>
      <sheetName val="1d"/>
      <sheetName val="1e"/>
      <sheetName val="2a_"/>
      <sheetName val="2b_"/>
      <sheetName val="2a"/>
      <sheetName val="2b"/>
      <sheetName val="2c"/>
      <sheetName val="2d"/>
      <sheetName val="3"/>
      <sheetName val="3a"/>
      <sheetName val="3b"/>
      <sheetName val="3c"/>
      <sheetName val="3d"/>
      <sheetName val="3e"/>
      <sheetName val="4"/>
      <sheetName val="4a"/>
      <sheetName val="4b"/>
      <sheetName val="4c"/>
      <sheetName val="4d"/>
      <sheetName val="4e"/>
      <sheetName val="4f"/>
      <sheetName val="5"/>
      <sheetName val="5 (2)"/>
      <sheetName val="5a"/>
      <sheetName val="5b"/>
      <sheetName val="6"/>
      <sheetName val="6a"/>
      <sheetName val="7"/>
      <sheetName val="7a"/>
      <sheetName val="7b"/>
      <sheetName val="7c"/>
      <sheetName val="7d"/>
      <sheetName val="7e"/>
      <sheetName val="7f"/>
      <sheetName val="7g"/>
      <sheetName val="7h"/>
      <sheetName val="7i"/>
      <sheetName val="7j"/>
      <sheetName val="7k"/>
      <sheetName val="7l"/>
      <sheetName val="7m"/>
      <sheetName val="8"/>
      <sheetName val="9"/>
      <sheetName val="9a"/>
      <sheetName val="9b"/>
      <sheetName val="9c"/>
      <sheetName val="9d"/>
      <sheetName val="9e"/>
      <sheetName val="9f"/>
      <sheetName val="9g"/>
      <sheetName val="9h_"/>
      <sheetName val="9i"/>
      <sheetName val="9j"/>
      <sheetName val="9h_delete"/>
      <sheetName val="10"/>
      <sheetName val="10a"/>
      <sheetName val="10b"/>
      <sheetName val="10c"/>
      <sheetName val="10d"/>
      <sheetName val="10e"/>
      <sheetName val="10f"/>
      <sheetName val="10g"/>
      <sheetName val="10h"/>
      <sheetName val="10i"/>
      <sheetName val="10j"/>
      <sheetName val="11"/>
      <sheetName val="11a"/>
      <sheetName val="11b"/>
      <sheetName val="11c"/>
      <sheetName val="11d"/>
      <sheetName val="Sheet1"/>
      <sheetName val="Sheet4"/>
      <sheetName val="11e"/>
      <sheetName val="12"/>
      <sheetName val="12a"/>
      <sheetName val="13"/>
      <sheetName val="13a"/>
      <sheetName val="13b"/>
      <sheetName val="14"/>
      <sheetName val="14a"/>
      <sheetName val="14b"/>
      <sheetName val="14c"/>
      <sheetName val="14d"/>
      <sheetName val="14e"/>
      <sheetName val="14f"/>
      <sheetName val="14g"/>
      <sheetName val="15"/>
      <sheetName val="16"/>
      <sheetName val="17"/>
      <sheetName val="17a"/>
      <sheetName val="17b"/>
      <sheetName val="17c"/>
      <sheetName val="17d"/>
      <sheetName val="17e"/>
      <sheetName val="17f"/>
      <sheetName val="17g"/>
      <sheetName val="17h"/>
      <sheetName val="17i"/>
      <sheetName val="18"/>
      <sheetName val="19"/>
      <sheetName val="20"/>
      <sheetName val="z1"/>
      <sheetName val="z2"/>
      <sheetName val="z3"/>
      <sheetName val="z4"/>
      <sheetName val="z5"/>
      <sheetName val="z6"/>
      <sheetName val="z7"/>
      <sheetName val="z8"/>
      <sheetName val="z9"/>
      <sheetName val="z10"/>
      <sheetName val="z11"/>
      <sheetName val="z12"/>
      <sheetName val="z13"/>
      <sheetName val="z14"/>
      <sheetName val="z15"/>
      <sheetName val="z16"/>
      <sheetName val="z17"/>
      <sheetName val="z18"/>
      <sheetName val="z19"/>
      <sheetName val="z20"/>
      <sheetName val="z21"/>
      <sheetName val="z22"/>
      <sheetName val="21"/>
      <sheetName val="22"/>
      <sheetName val="22a"/>
      <sheetName val="22b"/>
      <sheetName val="22c"/>
      <sheetName val="22d"/>
      <sheetName val="22e"/>
      <sheetName val="22f"/>
      <sheetName val="22g"/>
      <sheetName val="22h"/>
      <sheetName val="22i"/>
      <sheetName val="23"/>
      <sheetName val="23a"/>
      <sheetName val="23b"/>
      <sheetName val="23c"/>
      <sheetName val="23d"/>
      <sheetName val="23e"/>
      <sheetName val="23f"/>
      <sheetName val="23g"/>
      <sheetName val="23h"/>
      <sheetName val="23i"/>
      <sheetName val="24"/>
      <sheetName val="24a"/>
      <sheetName val="24b"/>
      <sheetName val="24c"/>
      <sheetName val="24d"/>
      <sheetName val="24e"/>
      <sheetName val="24f"/>
      <sheetName val="24g"/>
      <sheetName val="24h"/>
      <sheetName val="24i"/>
      <sheetName val="25"/>
      <sheetName val="25a"/>
      <sheetName val="25b"/>
      <sheetName val="25c"/>
      <sheetName val="25d"/>
      <sheetName val="25e"/>
      <sheetName val="25f"/>
      <sheetName val="25g"/>
      <sheetName val="25h"/>
      <sheetName val="25i"/>
      <sheetName val="26"/>
      <sheetName val="26a"/>
      <sheetName val="26b"/>
      <sheetName val="26c"/>
      <sheetName val="26d"/>
      <sheetName val="26e"/>
      <sheetName val="26f"/>
      <sheetName val="26g"/>
      <sheetName val="26h"/>
      <sheetName val="26i"/>
      <sheetName val="26_"/>
      <sheetName val="27"/>
      <sheetName val="28"/>
      <sheetName val="2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
          <cell r="A6">
            <v>1981</v>
          </cell>
          <cell r="B6">
            <v>605094.05038939859</v>
          </cell>
          <cell r="C6">
            <v>101564.81688547008</v>
          </cell>
          <cell r="D6">
            <v>12857.972048230204</v>
          </cell>
          <cell r="E6">
            <v>633.99306925268445</v>
          </cell>
          <cell r="F6" t="str">
            <v>..</v>
          </cell>
          <cell r="G6">
            <v>714.88462628552929</v>
          </cell>
          <cell r="H6">
            <v>877.6834125994676</v>
          </cell>
          <cell r="I6">
            <v>3042.3270030816643</v>
          </cell>
          <cell r="J6">
            <v>3260.647786669816</v>
          </cell>
          <cell r="K6" t="str">
            <v>..</v>
          </cell>
          <cell r="L6" t="str">
            <v>..</v>
          </cell>
          <cell r="M6" t="str">
            <v>..</v>
          </cell>
          <cell r="N6">
            <v>604.68651788200668</v>
          </cell>
          <cell r="O6" t="str">
            <v>..</v>
          </cell>
          <cell r="P6" t="str">
            <v>..</v>
          </cell>
          <cell r="Q6">
            <v>4441.5571510882419</v>
          </cell>
        </row>
        <row r="7">
          <cell r="A7">
            <v>1982</v>
          </cell>
          <cell r="B7">
            <v>589301.52477152541</v>
          </cell>
          <cell r="C7">
            <v>90458.818413305635</v>
          </cell>
          <cell r="D7">
            <v>12631.908888162046</v>
          </cell>
          <cell r="E7">
            <v>732.00443786982225</v>
          </cell>
          <cell r="F7" t="str">
            <v>..</v>
          </cell>
          <cell r="G7">
            <v>789.33558047885128</v>
          </cell>
          <cell r="H7">
            <v>894.2154037955396</v>
          </cell>
          <cell r="I7">
            <v>2740.0093990755008</v>
          </cell>
          <cell r="J7">
            <v>2901.1054740178556</v>
          </cell>
          <cell r="K7" t="str">
            <v>..</v>
          </cell>
          <cell r="L7" t="str">
            <v>..</v>
          </cell>
          <cell r="M7" t="str">
            <v>..</v>
          </cell>
          <cell r="N7">
            <v>701.90794446433551</v>
          </cell>
          <cell r="O7" t="str">
            <v>..</v>
          </cell>
          <cell r="P7" t="str">
            <v>..</v>
          </cell>
          <cell r="Q7">
            <v>4258.5754142794513</v>
          </cell>
        </row>
        <row r="8">
          <cell r="A8">
            <v>1983</v>
          </cell>
          <cell r="B8">
            <v>605099.40010431712</v>
          </cell>
          <cell r="C8">
            <v>95250.233889591997</v>
          </cell>
          <cell r="D8">
            <v>12429.862839453284</v>
          </cell>
          <cell r="E8">
            <v>640.40118891080419</v>
          </cell>
          <cell r="F8" t="str">
            <v>..</v>
          </cell>
          <cell r="G8">
            <v>730.86307933165972</v>
          </cell>
          <cell r="H8">
            <v>999.19354789059742</v>
          </cell>
          <cell r="I8">
            <v>2509.5288135593219</v>
          </cell>
          <cell r="J8">
            <v>2859.0690133774319</v>
          </cell>
          <cell r="K8" t="str">
            <v>..</v>
          </cell>
          <cell r="L8" t="str">
            <v>..</v>
          </cell>
          <cell r="M8" t="str">
            <v>..</v>
          </cell>
          <cell r="N8">
            <v>684.22355491904375</v>
          </cell>
          <cell r="O8" t="str">
            <v>..</v>
          </cell>
          <cell r="P8" t="str">
            <v>..</v>
          </cell>
          <cell r="Q8">
            <v>4341.3149822277746</v>
          </cell>
        </row>
        <row r="9">
          <cell r="A9">
            <v>1984</v>
          </cell>
          <cell r="B9">
            <v>638094.85352473718</v>
          </cell>
          <cell r="C9">
            <v>108031.59974915213</v>
          </cell>
          <cell r="D9">
            <v>13010.808211426354</v>
          </cell>
          <cell r="E9">
            <v>645.9877547666008</v>
          </cell>
          <cell r="F9" t="str">
            <v>..</v>
          </cell>
          <cell r="G9">
            <v>765.92930601668149</v>
          </cell>
          <cell r="H9">
            <v>1090.6154592048761</v>
          </cell>
          <cell r="I9">
            <v>2643.5855546995376</v>
          </cell>
          <cell r="J9">
            <v>2900.0103357646985</v>
          </cell>
          <cell r="K9" t="str">
            <v>..</v>
          </cell>
          <cell r="L9" t="str">
            <v>..</v>
          </cell>
          <cell r="M9" t="str">
            <v>..</v>
          </cell>
          <cell r="N9">
            <v>713.95383299518653</v>
          </cell>
          <cell r="O9" t="str">
            <v>..</v>
          </cell>
          <cell r="P9" t="str">
            <v>..</v>
          </cell>
          <cell r="Q9">
            <v>4570.6911731290456</v>
          </cell>
        </row>
        <row r="10">
          <cell r="A10">
            <v>1985</v>
          </cell>
          <cell r="B10">
            <v>670430.20227779727</v>
          </cell>
          <cell r="C10">
            <v>113457.94665420931</v>
          </cell>
          <cell r="D10">
            <v>13747.696855407807</v>
          </cell>
          <cell r="E10">
            <v>754.02207977207968</v>
          </cell>
          <cell r="F10" t="str">
            <v>..</v>
          </cell>
          <cell r="G10">
            <v>764.89286581909471</v>
          </cell>
          <cell r="H10">
            <v>1050.0294208185192</v>
          </cell>
          <cell r="I10">
            <v>2849.4793143297379</v>
          </cell>
          <cell r="J10">
            <v>3048.3594483654724</v>
          </cell>
          <cell r="K10" t="str">
            <v>..</v>
          </cell>
          <cell r="L10" t="str">
            <v>..</v>
          </cell>
          <cell r="M10" t="str">
            <v>..</v>
          </cell>
          <cell r="N10">
            <v>818.18066992879051</v>
          </cell>
          <cell r="O10" t="str">
            <v>..</v>
          </cell>
          <cell r="P10" t="str">
            <v>..</v>
          </cell>
          <cell r="Q10">
            <v>4769.3331318065975</v>
          </cell>
        </row>
        <row r="11">
          <cell r="A11">
            <v>1986</v>
          </cell>
          <cell r="B11">
            <v>688898.75560503697</v>
          </cell>
          <cell r="C11">
            <v>114669.45092283437</v>
          </cell>
          <cell r="D11">
            <v>13615.518767017287</v>
          </cell>
          <cell r="E11">
            <v>753.20052596975654</v>
          </cell>
          <cell r="F11" t="str">
            <v>..</v>
          </cell>
          <cell r="G11">
            <v>766.8793761978028</v>
          </cell>
          <cell r="H11">
            <v>1145.666989887796</v>
          </cell>
          <cell r="I11">
            <v>2871.6409090909092</v>
          </cell>
          <cell r="J11">
            <v>2891.3334711435286</v>
          </cell>
          <cell r="K11" t="str">
            <v>..</v>
          </cell>
          <cell r="L11" t="str">
            <v>..</v>
          </cell>
          <cell r="M11" t="str">
            <v>..</v>
          </cell>
          <cell r="N11">
            <v>811.00439591041118</v>
          </cell>
          <cell r="O11" t="str">
            <v>..</v>
          </cell>
          <cell r="P11" t="str">
            <v>..</v>
          </cell>
          <cell r="Q11">
            <v>4641.9577443072067</v>
          </cell>
        </row>
        <row r="12">
          <cell r="A12">
            <v>1987</v>
          </cell>
          <cell r="B12">
            <v>715978.59457578312</v>
          </cell>
          <cell r="C12">
            <v>119894.67359226909</v>
          </cell>
          <cell r="D12">
            <v>13571.599364076854</v>
          </cell>
          <cell r="E12">
            <v>688.95501862809544</v>
          </cell>
          <cell r="F12" t="str">
            <v>..</v>
          </cell>
          <cell r="G12">
            <v>790.37202067643818</v>
          </cell>
          <cell r="H12">
            <v>1204.5208785458126</v>
          </cell>
          <cell r="I12">
            <v>2915.9640986132513</v>
          </cell>
          <cell r="J12">
            <v>2994.6134325566741</v>
          </cell>
          <cell r="K12" t="str">
            <v>..</v>
          </cell>
          <cell r="L12" t="str">
            <v>..</v>
          </cell>
          <cell r="M12" t="str">
            <v>..</v>
          </cell>
          <cell r="N12">
            <v>815.01969208736148</v>
          </cell>
          <cell r="O12" t="str">
            <v>..</v>
          </cell>
          <cell r="P12" t="str">
            <v>..</v>
          </cell>
          <cell r="Q12">
            <v>4454.7887823998171</v>
          </cell>
        </row>
        <row r="13">
          <cell r="A13">
            <v>1988</v>
          </cell>
          <cell r="B13">
            <v>747661.61246597394</v>
          </cell>
          <cell r="C13">
            <v>127718.56498647972</v>
          </cell>
          <cell r="D13">
            <v>13552.956711203477</v>
          </cell>
          <cell r="E13">
            <v>703.2500547885162</v>
          </cell>
          <cell r="F13" t="str">
            <v>..</v>
          </cell>
          <cell r="G13">
            <v>736.99535050071552</v>
          </cell>
          <cell r="H13">
            <v>1252.7116328823629</v>
          </cell>
          <cell r="I13">
            <v>2787.4268489984597</v>
          </cell>
          <cell r="J13">
            <v>3096.0400830798603</v>
          </cell>
          <cell r="K13" t="str">
            <v>..</v>
          </cell>
          <cell r="L13" t="str">
            <v>..</v>
          </cell>
          <cell r="M13" t="str">
            <v>..</v>
          </cell>
          <cell r="N13">
            <v>831.93519513068406</v>
          </cell>
          <cell r="O13" t="str">
            <v>..</v>
          </cell>
          <cell r="P13" t="str">
            <v>..</v>
          </cell>
          <cell r="Q13">
            <v>4413.5027429276279</v>
          </cell>
        </row>
        <row r="14">
          <cell r="A14">
            <v>1989</v>
          </cell>
          <cell r="B14">
            <v>765478.83800189174</v>
          </cell>
          <cell r="C14">
            <v>129806.366464359</v>
          </cell>
          <cell r="D14">
            <v>13138.535576383139</v>
          </cell>
          <cell r="E14">
            <v>673.59196252465472</v>
          </cell>
          <cell r="F14" t="str">
            <v>..</v>
          </cell>
          <cell r="G14">
            <v>746.58242232839393</v>
          </cell>
          <cell r="H14">
            <v>1186.1703683181727</v>
          </cell>
          <cell r="I14">
            <v>2753.0554699537752</v>
          </cell>
          <cell r="J14">
            <v>2840.6201458819355</v>
          </cell>
          <cell r="K14" t="str">
            <v>..</v>
          </cell>
          <cell r="L14" t="str">
            <v>..</v>
          </cell>
          <cell r="M14" t="str">
            <v>..</v>
          </cell>
          <cell r="N14">
            <v>778.36943549349587</v>
          </cell>
          <cell r="O14" t="str">
            <v>..</v>
          </cell>
          <cell r="P14" t="str">
            <v>..</v>
          </cell>
          <cell r="Q14">
            <v>4416.7687785045355</v>
          </cell>
        </row>
        <row r="15">
          <cell r="A15">
            <v>1990</v>
          </cell>
          <cell r="B15">
            <v>769528.2378379805</v>
          </cell>
          <cell r="C15">
            <v>125042.66923059098</v>
          </cell>
          <cell r="D15">
            <v>13410.449585410142</v>
          </cell>
          <cell r="E15">
            <v>614.02931185623481</v>
          </cell>
          <cell r="F15" t="str">
            <v>..</v>
          </cell>
          <cell r="G15">
            <v>768.0021864118554</v>
          </cell>
          <cell r="H15">
            <v>1241.1392390451124</v>
          </cell>
          <cell r="I15">
            <v>2704.2999614791984</v>
          </cell>
          <cell r="J15">
            <v>2996.8879504670776</v>
          </cell>
          <cell r="K15" t="str">
            <v>..</v>
          </cell>
          <cell r="L15" t="str">
            <v>..</v>
          </cell>
          <cell r="M15" t="str">
            <v>..</v>
          </cell>
          <cell r="N15">
            <v>855.77067669172959</v>
          </cell>
          <cell r="O15" t="str">
            <v>..</v>
          </cell>
          <cell r="P15" t="str">
            <v>..</v>
          </cell>
          <cell r="Q15">
            <v>4441.4734065862722</v>
          </cell>
        </row>
        <row r="16">
          <cell r="A16">
            <v>1991</v>
          </cell>
          <cell r="B16">
            <v>758513.84353524446</v>
          </cell>
          <cell r="C16">
            <v>116231.69114573505</v>
          </cell>
          <cell r="D16">
            <v>13718.389261476237</v>
          </cell>
          <cell r="E16">
            <v>569.00816348893261</v>
          </cell>
          <cell r="F16" t="str">
            <v>..</v>
          </cell>
          <cell r="G16">
            <v>745.63235214727251</v>
          </cell>
          <cell r="H16">
            <v>1312.4747810561635</v>
          </cell>
          <cell r="I16">
            <v>2565.1418721109394</v>
          </cell>
          <cell r="J16">
            <v>2949.4600399649562</v>
          </cell>
          <cell r="K16" t="str">
            <v>..</v>
          </cell>
          <cell r="L16" t="str">
            <v>..</v>
          </cell>
          <cell r="M16" t="str">
            <v>..</v>
          </cell>
          <cell r="N16">
            <v>797.33530254206971</v>
          </cell>
          <cell r="O16" t="str">
            <v>..</v>
          </cell>
          <cell r="P16" t="str">
            <v>..</v>
          </cell>
          <cell r="Q16">
            <v>4929.3688750750653</v>
          </cell>
        </row>
        <row r="17">
          <cell r="A17">
            <v>1992</v>
          </cell>
          <cell r="B17">
            <v>764977.46940687776</v>
          </cell>
          <cell r="C17">
            <v>117979.19275462422</v>
          </cell>
          <cell r="D17">
            <v>13939.917722196815</v>
          </cell>
          <cell r="E17">
            <v>601.87031558185402</v>
          </cell>
          <cell r="F17" t="str">
            <v>..</v>
          </cell>
          <cell r="G17">
            <v>855.23590304208176</v>
          </cell>
          <cell r="H17">
            <v>1319.2528974465529</v>
          </cell>
          <cell r="I17">
            <v>2448.6471494607085</v>
          </cell>
          <cell r="J17">
            <v>2866.5664983413553</v>
          </cell>
          <cell r="K17" t="str">
            <v>..</v>
          </cell>
          <cell r="L17" t="str">
            <v>..</v>
          </cell>
          <cell r="M17" t="str">
            <v>..</v>
          </cell>
          <cell r="N17">
            <v>716.77308350240696</v>
          </cell>
          <cell r="O17" t="str">
            <v>..</v>
          </cell>
          <cell r="P17" t="str">
            <v>..</v>
          </cell>
          <cell r="Q17">
            <v>5260.0759133624397</v>
          </cell>
        </row>
        <row r="18">
          <cell r="A18">
            <v>1993</v>
          </cell>
          <cell r="B18">
            <v>783699.29829978815</v>
          </cell>
          <cell r="C18">
            <v>124443.80491256689</v>
          </cell>
          <cell r="D18">
            <v>13951.590374221138</v>
          </cell>
          <cell r="E18">
            <v>642.7836949375411</v>
          </cell>
          <cell r="F18" t="str">
            <v>..</v>
          </cell>
          <cell r="G18">
            <v>880.9741679488219</v>
          </cell>
          <cell r="H18">
            <v>1470.3552969786517</v>
          </cell>
          <cell r="I18">
            <v>2363.5131741140212</v>
          </cell>
          <cell r="J18">
            <v>2784.768094970912</v>
          </cell>
          <cell r="K18" t="str">
            <v>..</v>
          </cell>
          <cell r="L18" t="str">
            <v>..</v>
          </cell>
          <cell r="M18" t="str">
            <v>..</v>
          </cell>
          <cell r="N18">
            <v>748.7245892509053</v>
          </cell>
          <cell r="O18" t="str">
            <v>..</v>
          </cell>
          <cell r="P18" t="str">
            <v>..</v>
          </cell>
          <cell r="Q18">
            <v>5137.2227289695356</v>
          </cell>
        </row>
        <row r="19">
          <cell r="A19">
            <v>1994</v>
          </cell>
          <cell r="B19">
            <v>818950.07450481551</v>
          </cell>
          <cell r="C19">
            <v>133813.07181585679</v>
          </cell>
          <cell r="D19">
            <v>14322.008130187196</v>
          </cell>
          <cell r="E19">
            <v>693.47356454087219</v>
          </cell>
          <cell r="F19" t="str">
            <v>..</v>
          </cell>
          <cell r="G19">
            <v>903.25763219693908</v>
          </cell>
          <cell r="H19">
            <v>1425.9669006171982</v>
          </cell>
          <cell r="I19">
            <v>2361.4224576271185</v>
          </cell>
          <cell r="J19">
            <v>2834.2177991711696</v>
          </cell>
          <cell r="K19" t="str">
            <v>..</v>
          </cell>
          <cell r="L19" t="str">
            <v>..</v>
          </cell>
          <cell r="M19" t="str">
            <v>..</v>
          </cell>
          <cell r="N19">
            <v>831.84976329713197</v>
          </cell>
          <cell r="O19" t="str">
            <v>..</v>
          </cell>
          <cell r="P19" t="str">
            <v>..</v>
          </cell>
          <cell r="Q19">
            <v>5327.3227484459449</v>
          </cell>
        </row>
        <row r="20">
          <cell r="A20">
            <v>1995</v>
          </cell>
          <cell r="B20">
            <v>840398.00109515723</v>
          </cell>
          <cell r="C20">
            <v>140526.56373568848</v>
          </cell>
          <cell r="D20">
            <v>14512.465502785479</v>
          </cell>
          <cell r="E20">
            <v>701.11401490247647</v>
          </cell>
          <cell r="F20" t="str">
            <v>..</v>
          </cell>
          <cell r="G20">
            <v>933.14165789402659</v>
          </cell>
          <cell r="H20">
            <v>1545.4931969647996</v>
          </cell>
          <cell r="I20">
            <v>2369.032665639445</v>
          </cell>
          <cell r="J20">
            <v>2706.0866235517624</v>
          </cell>
          <cell r="K20" t="str">
            <v>..</v>
          </cell>
          <cell r="L20" t="str">
            <v>..</v>
          </cell>
          <cell r="M20" t="str">
            <v>..</v>
          </cell>
          <cell r="N20">
            <v>814.93426025380927</v>
          </cell>
          <cell r="O20" t="str">
            <v>..</v>
          </cell>
          <cell r="P20" t="str">
            <v>..</v>
          </cell>
          <cell r="Q20">
            <v>5437.8654910489668</v>
          </cell>
        </row>
        <row r="21">
          <cell r="A21">
            <v>1996</v>
          </cell>
          <cell r="B21">
            <v>852324.93973796803</v>
          </cell>
          <cell r="C21">
            <v>142062.17106894054</v>
          </cell>
          <cell r="D21">
            <v>14450.74320611011</v>
          </cell>
          <cell r="E21">
            <v>696.84193513039668</v>
          </cell>
          <cell r="F21" t="str">
            <v>..</v>
          </cell>
          <cell r="G21">
            <v>1004.8287715604503</v>
          </cell>
          <cell r="H21">
            <v>1566.5714857397916</v>
          </cell>
          <cell r="I21">
            <v>2194.165138674884</v>
          </cell>
          <cell r="J21">
            <v>2722.0924903286773</v>
          </cell>
          <cell r="K21" t="str">
            <v>..</v>
          </cell>
          <cell r="L21" t="str">
            <v>..</v>
          </cell>
          <cell r="M21" t="str">
            <v>..</v>
          </cell>
          <cell r="N21">
            <v>750.77495325615644</v>
          </cell>
          <cell r="O21" t="str">
            <v>..</v>
          </cell>
          <cell r="P21" t="str">
            <v>..</v>
          </cell>
          <cell r="Q21">
            <v>5486.5210466946901</v>
          </cell>
        </row>
        <row r="22">
          <cell r="A22">
            <v>1997</v>
          </cell>
          <cell r="B22">
            <v>888158.33333333337</v>
          </cell>
          <cell r="C22">
            <v>151330.41666666666</v>
          </cell>
          <cell r="D22">
            <v>14506.083333333334</v>
          </cell>
          <cell r="E22">
            <v>749.75</v>
          </cell>
          <cell r="F22">
            <v>1669.5833333333333</v>
          </cell>
          <cell r="G22">
            <v>1066.5833333333335</v>
          </cell>
          <cell r="H22">
            <v>1790.1666666666667</v>
          </cell>
          <cell r="I22">
            <v>2171</v>
          </cell>
          <cell r="J22">
            <v>2852.6666666666665</v>
          </cell>
          <cell r="K22">
            <v>1264.3333333333333</v>
          </cell>
          <cell r="L22">
            <v>844.33333333333337</v>
          </cell>
          <cell r="M22">
            <v>746.25</v>
          </cell>
          <cell r="N22">
            <v>715.83333333333337</v>
          </cell>
          <cell r="O22">
            <v>2021.4166666666667</v>
          </cell>
          <cell r="P22">
            <v>1507.25</v>
          </cell>
          <cell r="Q22">
            <v>5159.75</v>
          </cell>
        </row>
        <row r="23">
          <cell r="A23">
            <v>1998</v>
          </cell>
          <cell r="B23">
            <v>922584.08333333337</v>
          </cell>
          <cell r="C23">
            <v>158818.75</v>
          </cell>
          <cell r="D23">
            <v>15194.666666666666</v>
          </cell>
          <cell r="E23">
            <v>826.83333333333337</v>
          </cell>
          <cell r="F23">
            <v>1668.5833333333333</v>
          </cell>
          <cell r="G23">
            <v>1196.6666666666667</v>
          </cell>
          <cell r="H23">
            <v>1701.6666666666667</v>
          </cell>
          <cell r="I23">
            <v>2371.4166666666665</v>
          </cell>
          <cell r="J23">
            <v>2970</v>
          </cell>
          <cell r="K23">
            <v>1281.5833333333333</v>
          </cell>
          <cell r="L23">
            <v>813.33333333333337</v>
          </cell>
          <cell r="M23">
            <v>866.41666666666663</v>
          </cell>
          <cell r="N23">
            <v>709.83333333333337</v>
          </cell>
          <cell r="O23">
            <v>2147.5</v>
          </cell>
          <cell r="P23">
            <v>1657.25</v>
          </cell>
          <cell r="Q23">
            <v>5438.666666666667</v>
          </cell>
        </row>
        <row r="24">
          <cell r="A24">
            <v>1999</v>
          </cell>
          <cell r="B24">
            <v>974405.16666666663</v>
          </cell>
          <cell r="C24">
            <v>171922.91666666666</v>
          </cell>
          <cell r="D24">
            <v>15574.666666666666</v>
          </cell>
          <cell r="E24">
            <v>873.16666666666663</v>
          </cell>
          <cell r="F24">
            <v>1451</v>
          </cell>
          <cell r="G24">
            <v>1294.75</v>
          </cell>
          <cell r="H24">
            <v>1966.4166666666667</v>
          </cell>
          <cell r="I24">
            <v>2318.25</v>
          </cell>
          <cell r="J24">
            <v>3002.3333333333335</v>
          </cell>
          <cell r="K24">
            <v>1278.25</v>
          </cell>
          <cell r="L24">
            <v>813.41666666666663</v>
          </cell>
          <cell r="M24">
            <v>896.66666666666663</v>
          </cell>
          <cell r="N24">
            <v>836.91666666666663</v>
          </cell>
          <cell r="O24">
            <v>2191</v>
          </cell>
          <cell r="P24">
            <v>1650.25</v>
          </cell>
          <cell r="Q24">
            <v>5273.416666666667</v>
          </cell>
        </row>
        <row r="25">
          <cell r="A25">
            <v>2000</v>
          </cell>
          <cell r="B25">
            <v>1026241.75</v>
          </cell>
          <cell r="C25">
            <v>188924.75</v>
          </cell>
          <cell r="D25">
            <v>16219.333333333334</v>
          </cell>
          <cell r="E25">
            <v>1054.0833333333335</v>
          </cell>
          <cell r="F25">
            <v>1229.0833333333333</v>
          </cell>
          <cell r="G25">
            <v>1246.5</v>
          </cell>
          <cell r="H25">
            <v>2018.8333333333333</v>
          </cell>
          <cell r="I25">
            <v>2280.5833333333335</v>
          </cell>
          <cell r="J25">
            <v>3555.75</v>
          </cell>
          <cell r="K25">
            <v>1555.75</v>
          </cell>
          <cell r="L25">
            <v>1026.0833333333335</v>
          </cell>
          <cell r="M25">
            <v>971.16666666666663</v>
          </cell>
          <cell r="N25">
            <v>869.58333333333337</v>
          </cell>
          <cell r="O25">
            <v>2169.3333333333335</v>
          </cell>
          <cell r="P25">
            <v>1807.5833333333333</v>
          </cell>
          <cell r="Q25">
            <v>5205.166666666667</v>
          </cell>
        </row>
        <row r="26">
          <cell r="A26">
            <v>2001</v>
          </cell>
          <cell r="B26">
            <v>1040622.9090909091</v>
          </cell>
          <cell r="C26">
            <v>181766.18181818182</v>
          </cell>
          <cell r="D26">
            <v>17370.727272727272</v>
          </cell>
          <cell r="E26">
            <v>1115.909090909091</v>
          </cell>
          <cell r="F26">
            <v>1230.5454545454545</v>
          </cell>
          <cell r="G26">
            <v>1338.909090909091</v>
          </cell>
          <cell r="H26">
            <v>2318</v>
          </cell>
          <cell r="I26">
            <v>2432.909090909091</v>
          </cell>
          <cell r="J26">
            <v>3757</v>
          </cell>
          <cell r="K26">
            <v>1616.8181818181818</v>
          </cell>
          <cell r="L26">
            <v>1171.3636363636363</v>
          </cell>
          <cell r="M26">
            <v>969.90909090909088</v>
          </cell>
          <cell r="N26">
            <v>860.81818181818187</v>
          </cell>
          <cell r="O26">
            <v>2410</v>
          </cell>
          <cell r="P26">
            <v>1917</v>
          </cell>
          <cell r="Q26">
            <v>5556.909090909091</v>
          </cell>
        </row>
        <row r="27">
          <cell r="A27">
            <v>2002</v>
          </cell>
          <cell r="B27">
            <v>1070455.4444444445</v>
          </cell>
          <cell r="C27">
            <v>183246.11111111112</v>
          </cell>
          <cell r="D27">
            <v>17323.555555555558</v>
          </cell>
          <cell r="E27">
            <v>1185.5555555555557</v>
          </cell>
          <cell r="F27">
            <v>1292.7777777777776</v>
          </cell>
          <cell r="G27">
            <v>1353</v>
          </cell>
          <cell r="H27">
            <v>2402.6666666666665</v>
          </cell>
          <cell r="I27">
            <v>2151.7777777777778</v>
          </cell>
          <cell r="J27">
            <v>3582.7777777777778</v>
          </cell>
          <cell r="K27">
            <v>1529.4444444444443</v>
          </cell>
          <cell r="L27">
            <v>1128.4444444444443</v>
          </cell>
          <cell r="M27">
            <v>924.8888888888888</v>
          </cell>
          <cell r="N27">
            <v>956.66666666666663</v>
          </cell>
          <cell r="O27">
            <v>2381.8888888888887</v>
          </cell>
          <cell r="P27">
            <v>2016.3333333333333</v>
          </cell>
          <cell r="Q27">
            <v>5692</v>
          </cell>
        </row>
        <row r="28">
          <cell r="A28">
            <v>2003</v>
          </cell>
          <cell r="B28">
            <v>1091247.7777777778</v>
          </cell>
          <cell r="C28">
            <v>181261</v>
          </cell>
          <cell r="D28">
            <v>17077.111111111109</v>
          </cell>
          <cell r="E28">
            <v>1032</v>
          </cell>
          <cell r="F28">
            <v>1246.3333333333333</v>
          </cell>
          <cell r="G28">
            <v>1570.2222222222224</v>
          </cell>
          <cell r="H28">
            <v>2253</v>
          </cell>
          <cell r="I28">
            <v>2200.5555555555552</v>
          </cell>
          <cell r="J28">
            <v>3488.2222222222222</v>
          </cell>
          <cell r="K28">
            <v>1299.1111111111111</v>
          </cell>
          <cell r="L28">
            <v>1294.8888888888889</v>
          </cell>
          <cell r="M28">
            <v>920.77777777777783</v>
          </cell>
          <cell r="N28">
            <v>1052.6666666666665</v>
          </cell>
          <cell r="O28">
            <v>2181.4444444444448</v>
          </cell>
          <cell r="P28">
            <v>2071.8888888888887</v>
          </cell>
          <cell r="Q28">
            <v>5502.333333333333</v>
          </cell>
        </row>
        <row r="29">
          <cell r="A29">
            <v>2004</v>
          </cell>
          <cell r="B29">
            <v>1127307.4444444443</v>
          </cell>
          <cell r="C29">
            <v>185214.66666666666</v>
          </cell>
          <cell r="D29">
            <v>17206.444444444442</v>
          </cell>
          <cell r="E29">
            <v>934.66666666666663</v>
          </cell>
          <cell r="F29">
            <v>1219.6666666666667</v>
          </cell>
          <cell r="G29">
            <v>1494.7777777777776</v>
          </cell>
          <cell r="H29">
            <v>2144.5555555555557</v>
          </cell>
          <cell r="I29">
            <v>2216</v>
          </cell>
          <cell r="J29">
            <v>3713.6666666666665</v>
          </cell>
          <cell r="K29">
            <v>1385.6666666666667</v>
          </cell>
          <cell r="L29">
            <v>1186.7777777777776</v>
          </cell>
          <cell r="M29">
            <v>1155.6666666666667</v>
          </cell>
          <cell r="N29">
            <v>1002.3333333333334</v>
          </cell>
          <cell r="O29">
            <v>2436.4444444444448</v>
          </cell>
          <cell r="P29">
            <v>2051.666666666667</v>
          </cell>
          <cell r="Q29">
            <v>5709.333333333333</v>
          </cell>
        </row>
        <row r="30">
          <cell r="A30">
            <v>2005</v>
          </cell>
          <cell r="B30">
            <v>1159386.2222222222</v>
          </cell>
          <cell r="C30">
            <v>187637.33333333334</v>
          </cell>
          <cell r="D30">
            <v>17838.444444444442</v>
          </cell>
          <cell r="E30">
            <v>986.55555555555554</v>
          </cell>
          <cell r="F30">
            <v>1147.6666666666667</v>
          </cell>
          <cell r="G30">
            <v>1453.2222222222224</v>
          </cell>
          <cell r="H30">
            <v>2042.1111111111111</v>
          </cell>
          <cell r="I30">
            <v>2316.6666666666665</v>
          </cell>
          <cell r="J30">
            <v>4229.5555555555557</v>
          </cell>
          <cell r="K30">
            <v>1536.7777777777776</v>
          </cell>
          <cell r="L30">
            <v>1467.2222222222224</v>
          </cell>
          <cell r="M30">
            <v>1260.8888888888889</v>
          </cell>
          <cell r="N30">
            <v>927.77777777777783</v>
          </cell>
          <cell r="O30">
            <v>2416.7777777777778</v>
          </cell>
          <cell r="P30">
            <v>2274.7777777777778</v>
          </cell>
          <cell r="Q30">
            <v>5847.333333333333</v>
          </cell>
        </row>
        <row r="31">
          <cell r="A31">
            <v>2006</v>
          </cell>
          <cell r="B31">
            <v>1191308.4444444443</v>
          </cell>
          <cell r="C31">
            <v>184413.77777777778</v>
          </cell>
          <cell r="D31">
            <v>18263.666666666668</v>
          </cell>
          <cell r="E31">
            <v>1034.6666666666665</v>
          </cell>
          <cell r="F31">
            <v>1239.6666666666667</v>
          </cell>
          <cell r="G31">
            <v>1453.8888888888889</v>
          </cell>
          <cell r="H31">
            <v>2055.7777777777778</v>
          </cell>
          <cell r="I31">
            <v>2369.3333333333335</v>
          </cell>
          <cell r="J31">
            <v>4323.4444444444443</v>
          </cell>
          <cell r="K31">
            <v>1690.3333333333333</v>
          </cell>
          <cell r="L31">
            <v>1372.7777777777776</v>
          </cell>
          <cell r="M31">
            <v>1259.1111111111111</v>
          </cell>
          <cell r="N31">
            <v>929.1111111111112</v>
          </cell>
          <cell r="O31">
            <v>2564.2222222222222</v>
          </cell>
          <cell r="P31">
            <v>2248</v>
          </cell>
          <cell r="Q31">
            <v>6057.1111111111104</v>
          </cell>
        </row>
        <row r="32">
          <cell r="A32">
            <v>2007</v>
          </cell>
          <cell r="B32">
            <v>1221283.888888889</v>
          </cell>
          <cell r="C32">
            <v>181544.22222222222</v>
          </cell>
          <cell r="D32">
            <v>18394.777777777777</v>
          </cell>
          <cell r="E32">
            <v>1052.8888888888889</v>
          </cell>
          <cell r="F32">
            <v>1351.3333333333333</v>
          </cell>
          <cell r="G32">
            <v>1320.2222222222224</v>
          </cell>
          <cell r="H32">
            <v>2109</v>
          </cell>
          <cell r="I32">
            <v>2445.6666666666665</v>
          </cell>
          <cell r="J32">
            <v>4277</v>
          </cell>
          <cell r="K32">
            <v>1620.1111111111111</v>
          </cell>
          <cell r="L32">
            <v>1405.8888888888889</v>
          </cell>
          <cell r="M32">
            <v>1274.2222222222224</v>
          </cell>
          <cell r="N32">
            <v>878.22222222222217</v>
          </cell>
          <cell r="O32">
            <v>2547.5555555555552</v>
          </cell>
          <cell r="P32">
            <v>2372.7777777777778</v>
          </cell>
          <cell r="Q32">
            <v>6271.666666666667</v>
          </cell>
        </row>
        <row r="33">
          <cell r="A33">
            <v>2008</v>
          </cell>
          <cell r="B33">
            <v>1228851.4444444443</v>
          </cell>
          <cell r="C33">
            <v>170824</v>
          </cell>
          <cell r="D33">
            <v>18555.111111111109</v>
          </cell>
          <cell r="E33">
            <v>952.1111111111112</v>
          </cell>
          <cell r="F33">
            <v>1384.4444444444443</v>
          </cell>
          <cell r="G33">
            <v>1182.8888888888889</v>
          </cell>
          <cell r="H33">
            <v>2310.6666666666665</v>
          </cell>
          <cell r="I33">
            <v>2410.5555555555552</v>
          </cell>
          <cell r="J33">
            <v>4269.2222222222226</v>
          </cell>
          <cell r="K33">
            <v>1587.3333333333333</v>
          </cell>
          <cell r="L33">
            <v>1415.6666666666667</v>
          </cell>
          <cell r="M33">
            <v>1300.2222222222224</v>
          </cell>
          <cell r="N33">
            <v>957.8888888888888</v>
          </cell>
          <cell r="O33">
            <v>2621.7777777777778</v>
          </cell>
          <cell r="P33">
            <v>2412.2222222222222</v>
          </cell>
          <cell r="Q33">
            <v>6419.666666666667</v>
          </cell>
        </row>
        <row r="34">
          <cell r="A34">
            <v>2009</v>
          </cell>
          <cell r="B34">
            <v>1191608.5555555557</v>
          </cell>
          <cell r="C34">
            <v>150081.11111111112</v>
          </cell>
          <cell r="D34">
            <v>18805.222222222223</v>
          </cell>
          <cell r="E34">
            <v>935.77777777777783</v>
          </cell>
          <cell r="F34">
            <v>1386.4444444444443</v>
          </cell>
          <cell r="G34">
            <v>1162.2222222222224</v>
          </cell>
          <cell r="H34">
            <v>2409.1111111111113</v>
          </cell>
          <cell r="I34">
            <v>2411.2222222222222</v>
          </cell>
          <cell r="J34">
            <v>4338.5555555555557</v>
          </cell>
          <cell r="K34">
            <v>1589</v>
          </cell>
          <cell r="L34">
            <v>1531.1111111111111</v>
          </cell>
          <cell r="M34">
            <v>1274.7777777777776</v>
          </cell>
          <cell r="N34">
            <v>820.1111111111112</v>
          </cell>
          <cell r="O34">
            <v>2766.5555555555552</v>
          </cell>
          <cell r="P34">
            <v>2494</v>
          </cell>
          <cell r="Q34">
            <v>6650.333333333333</v>
          </cell>
        </row>
        <row r="35">
          <cell r="A35">
            <v>2010</v>
          </cell>
          <cell r="B35">
            <v>1234971.5555555557</v>
          </cell>
          <cell r="C35">
            <v>159819.88888888888</v>
          </cell>
          <cell r="D35">
            <v>19243</v>
          </cell>
          <cell r="E35">
            <v>920.66666666666663</v>
          </cell>
          <cell r="F35">
            <v>1473</v>
          </cell>
          <cell r="G35">
            <v>1211.4444444444443</v>
          </cell>
          <cell r="H35">
            <v>2327</v>
          </cell>
          <cell r="I35">
            <v>2395</v>
          </cell>
          <cell r="J35">
            <v>4640.5555555555557</v>
          </cell>
          <cell r="K35">
            <v>1759</v>
          </cell>
          <cell r="L35">
            <v>1642.3333333333333</v>
          </cell>
          <cell r="M35">
            <v>1281.4444444444443</v>
          </cell>
          <cell r="N35">
            <v>1009.7777777777778</v>
          </cell>
          <cell r="O35">
            <v>2711.1111111111113</v>
          </cell>
          <cell r="P35">
            <v>2451.3333333333335</v>
          </cell>
          <cell r="Q35">
            <v>6638.666666666667</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3">
          <cell r="A3">
            <v>1961</v>
          </cell>
          <cell r="B3">
            <v>13094.594449089269</v>
          </cell>
          <cell r="C3">
            <v>2881.1223455030249</v>
          </cell>
          <cell r="D3">
            <v>422.58970972985986</v>
          </cell>
        </row>
        <row r="4">
          <cell r="A4">
            <v>1962</v>
          </cell>
          <cell r="B4">
            <v>13500.62215592147</v>
          </cell>
          <cell r="C4">
            <v>2985.0526405246001</v>
          </cell>
          <cell r="D4">
            <v>424.40788856461143</v>
          </cell>
        </row>
        <row r="5">
          <cell r="A5">
            <v>1963</v>
          </cell>
          <cell r="B5">
            <v>13720.104229611612</v>
          </cell>
          <cell r="C5">
            <v>3061.1028348825366</v>
          </cell>
          <cell r="D5">
            <v>421.00053408753445</v>
          </cell>
        </row>
        <row r="6">
          <cell r="A6">
            <v>1964</v>
          </cell>
          <cell r="B6">
            <v>14157.531794458504</v>
          </cell>
          <cell r="C6">
            <v>3214.418038467762</v>
          </cell>
          <cell r="D6">
            <v>433.22184864520295</v>
          </cell>
        </row>
        <row r="7">
          <cell r="A7">
            <v>1965</v>
          </cell>
          <cell r="B7">
            <v>14565.999782746989</v>
          </cell>
          <cell r="C7">
            <v>3368.2213550651413</v>
          </cell>
          <cell r="D7">
            <v>441.65023125761633</v>
          </cell>
        </row>
        <row r="8">
          <cell r="A8">
            <v>1966</v>
          </cell>
          <cell r="B8">
            <v>15234.116857871748</v>
          </cell>
          <cell r="C8">
            <v>3532.2203683074222</v>
          </cell>
          <cell r="D8">
            <v>448.82708479514201</v>
          </cell>
        </row>
        <row r="9">
          <cell r="A9">
            <v>1967</v>
          </cell>
          <cell r="B9">
            <v>15617.443176777699</v>
          </cell>
          <cell r="C9">
            <v>3567.8277651899393</v>
          </cell>
          <cell r="D9">
            <v>462.70574338729995</v>
          </cell>
        </row>
        <row r="10">
          <cell r="A10">
            <v>1968</v>
          </cell>
          <cell r="B10">
            <v>15604.578468223885</v>
          </cell>
          <cell r="C10">
            <v>3575.8204914989301</v>
          </cell>
          <cell r="D10">
            <v>464.81896354438675</v>
          </cell>
        </row>
        <row r="11">
          <cell r="A11">
            <v>1969</v>
          </cell>
          <cell r="B11">
            <v>15926.192257209646</v>
          </cell>
          <cell r="C11">
            <v>3627.4988353355702</v>
          </cell>
          <cell r="D11">
            <v>452.84262914605802</v>
          </cell>
        </row>
        <row r="12">
          <cell r="A12">
            <v>1970</v>
          </cell>
          <cell r="B12">
            <v>15900.342150669319</v>
          </cell>
          <cell r="C12">
            <v>3542.1307524584577</v>
          </cell>
          <cell r="D12">
            <v>449.44805624251177</v>
          </cell>
        </row>
        <row r="13">
          <cell r="A13">
            <v>1971</v>
          </cell>
          <cell r="B13">
            <v>16095.584291470022</v>
          </cell>
          <cell r="C13">
            <v>3549.4782947656404</v>
          </cell>
          <cell r="D13">
            <v>443.74321392327943</v>
          </cell>
        </row>
        <row r="14">
          <cell r="A14">
            <v>1972</v>
          </cell>
          <cell r="B14">
            <v>16438.535579671043</v>
          </cell>
          <cell r="C14">
            <v>3663.3716623081991</v>
          </cell>
          <cell r="D14">
            <v>444.8243220177568</v>
          </cell>
        </row>
        <row r="15">
          <cell r="A15">
            <v>1973</v>
          </cell>
          <cell r="B15">
            <v>17138.239924856392</v>
          </cell>
          <cell r="C15">
            <v>3798.2111422052903</v>
          </cell>
          <cell r="D15">
            <v>444.12666112920243</v>
          </cell>
        </row>
        <row r="16">
          <cell r="A16">
            <v>1974</v>
          </cell>
          <cell r="B16">
            <v>17726.812851683379</v>
          </cell>
          <cell r="C16">
            <v>3819.2944431457236</v>
          </cell>
          <cell r="D16">
            <v>435.29139842605969</v>
          </cell>
        </row>
        <row r="17">
          <cell r="A17">
            <v>1975</v>
          </cell>
          <cell r="B17">
            <v>17811.455392601518</v>
          </cell>
          <cell r="C17">
            <v>3671.8157191823993</v>
          </cell>
          <cell r="D17">
            <v>432.49329895394925</v>
          </cell>
        </row>
        <row r="18">
          <cell r="A18">
            <v>1976</v>
          </cell>
          <cell r="B18">
            <v>17970.34940864686</v>
          </cell>
          <cell r="C18">
            <v>3671.570171496041</v>
          </cell>
          <cell r="D18">
            <v>427.92495154782762</v>
          </cell>
        </row>
        <row r="19">
          <cell r="A19">
            <v>1977</v>
          </cell>
          <cell r="B19">
            <v>18102.097133268984</v>
          </cell>
          <cell r="C19">
            <v>3596.1820611831026</v>
          </cell>
          <cell r="D19">
            <v>431.16827583125973</v>
          </cell>
        </row>
        <row r="20">
          <cell r="A20">
            <v>1978</v>
          </cell>
          <cell r="B20">
            <v>18648.862455637049</v>
          </cell>
          <cell r="C20">
            <v>3729.3643427273223</v>
          </cell>
          <cell r="D20">
            <v>439.51251308459553</v>
          </cell>
        </row>
        <row r="21">
          <cell r="A21">
            <v>1979</v>
          </cell>
          <cell r="B21">
            <v>19399.045401352563</v>
          </cell>
          <cell r="C21">
            <v>3842.8759681178099</v>
          </cell>
          <cell r="D21">
            <v>446.49338249464944</v>
          </cell>
        </row>
        <row r="22">
          <cell r="A22">
            <v>1980</v>
          </cell>
          <cell r="B22">
            <v>19697.010930033583</v>
          </cell>
          <cell r="C22">
            <v>3788.5353704185482</v>
          </cell>
          <cell r="D22">
            <v>441.06653939971125</v>
          </cell>
        </row>
        <row r="23">
          <cell r="A23">
            <v>1981</v>
          </cell>
          <cell r="B23">
            <v>20286.385509433865</v>
          </cell>
          <cell r="C23">
            <v>3742.3624641813099</v>
          </cell>
          <cell r="D23">
            <v>427.33806429653981</v>
          </cell>
        </row>
        <row r="24">
          <cell r="A24">
            <v>1982</v>
          </cell>
          <cell r="B24">
            <v>19462.663450608539</v>
          </cell>
          <cell r="C24">
            <v>3371.5158693671301</v>
          </cell>
          <cell r="D24">
            <v>411.07351197863869</v>
          </cell>
        </row>
        <row r="25">
          <cell r="A25">
            <v>1983</v>
          </cell>
          <cell r="B25">
            <v>19580.645711398654</v>
          </cell>
          <cell r="C25">
            <v>3328.5002888459803</v>
          </cell>
          <cell r="D25">
            <v>400.24325867356868</v>
          </cell>
        </row>
        <row r="26">
          <cell r="A26">
            <v>1984</v>
          </cell>
          <cell r="B26">
            <v>20086.359945995693</v>
          </cell>
          <cell r="C26">
            <v>3417.0028326748647</v>
          </cell>
          <cell r="D26">
            <v>393.07918670957366</v>
          </cell>
        </row>
        <row r="27">
          <cell r="A27">
            <v>1985</v>
          </cell>
          <cell r="B27">
            <v>20804.68186269352</v>
          </cell>
          <cell r="C27">
            <v>3517.7827608216649</v>
          </cell>
          <cell r="D27">
            <v>406.85878810686813</v>
          </cell>
        </row>
        <row r="28">
          <cell r="A28">
            <v>1986</v>
          </cell>
          <cell r="B28">
            <v>21421.035926984023</v>
          </cell>
          <cell r="C28">
            <v>3652.5407228633658</v>
          </cell>
          <cell r="D28">
            <v>417.62619867541184</v>
          </cell>
        </row>
        <row r="29">
          <cell r="A29">
            <v>1987</v>
          </cell>
          <cell r="B29">
            <v>22197.328019973462</v>
          </cell>
          <cell r="C29">
            <v>3791.2244655262366</v>
          </cell>
          <cell r="D29">
            <v>426.66596655504691</v>
          </cell>
        </row>
        <row r="30">
          <cell r="A30">
            <v>1988</v>
          </cell>
          <cell r="B30">
            <v>23093.306744034307</v>
          </cell>
          <cell r="C30">
            <v>4006.0289850803701</v>
          </cell>
          <cell r="D30">
            <v>436.67606889189273</v>
          </cell>
        </row>
        <row r="31">
          <cell r="A31">
            <v>1989</v>
          </cell>
          <cell r="B31">
            <v>23564.780503481175</v>
          </cell>
          <cell r="C31">
            <v>3974.9875822198924</v>
          </cell>
          <cell r="D31">
            <v>436.48114989554853</v>
          </cell>
        </row>
        <row r="32">
          <cell r="A32">
            <v>1990</v>
          </cell>
          <cell r="B32">
            <v>23537.226026659559</v>
          </cell>
          <cell r="C32">
            <v>3751.7628646760631</v>
          </cell>
          <cell r="D32">
            <v>423.29908706081739</v>
          </cell>
        </row>
        <row r="33">
          <cell r="A33">
            <v>1991</v>
          </cell>
          <cell r="B33">
            <v>22850.023340515025</v>
          </cell>
          <cell r="C33">
            <v>3433.8969111443912</v>
          </cell>
          <cell r="D33">
            <v>409.13710358872743</v>
          </cell>
        </row>
        <row r="34">
          <cell r="A34">
            <v>1992</v>
          </cell>
          <cell r="B34">
            <v>22585.931312611581</v>
          </cell>
          <cell r="C34">
            <v>3305.7906072784936</v>
          </cell>
          <cell r="D34">
            <v>411.86170901303592</v>
          </cell>
        </row>
        <row r="35">
          <cell r="A35">
            <v>1993</v>
          </cell>
          <cell r="B35">
            <v>22881.08762303392</v>
          </cell>
          <cell r="C35">
            <v>3309.1537158734336</v>
          </cell>
          <cell r="D35">
            <v>401.71100936735172</v>
          </cell>
        </row>
        <row r="36">
          <cell r="A36">
            <v>1994</v>
          </cell>
          <cell r="B36">
            <v>23525.38668767624</v>
          </cell>
          <cell r="C36">
            <v>3404.3009590368083</v>
          </cell>
          <cell r="D36">
            <v>406.07911212149139</v>
          </cell>
        </row>
        <row r="37">
          <cell r="A37">
            <v>1995</v>
          </cell>
          <cell r="B37">
            <v>23845.331430117116</v>
          </cell>
          <cell r="C37">
            <v>3518.0114084648335</v>
          </cell>
          <cell r="D37">
            <v>405.6221708677665</v>
          </cell>
        </row>
        <row r="38">
          <cell r="A38">
            <v>1996</v>
          </cell>
          <cell r="B38">
            <v>24187.759730776437</v>
          </cell>
          <cell r="C38">
            <v>3603.849710190721</v>
          </cell>
          <cell r="D38">
            <v>416.68355762751787</v>
          </cell>
        </row>
        <row r="39">
          <cell r="A39">
            <v>1997</v>
          </cell>
          <cell r="B39">
            <v>24780.388999999999</v>
          </cell>
          <cell r="C39">
            <v>3717.2489999999998</v>
          </cell>
          <cell r="D39">
            <v>416.053</v>
          </cell>
          <cell r="E39">
            <v>22.103999999999999</v>
          </cell>
          <cell r="F39">
            <v>24.797000000000001</v>
          </cell>
          <cell r="G39">
            <v>41.223999999999997</v>
          </cell>
          <cell r="H39">
            <v>47.905999999999999</v>
          </cell>
          <cell r="I39">
            <v>104.468</v>
          </cell>
          <cell r="J39">
            <v>36.954000000000001</v>
          </cell>
          <cell r="K39">
            <v>138.6</v>
          </cell>
        </row>
        <row r="40">
          <cell r="A40">
            <v>1998</v>
          </cell>
          <cell r="B40">
            <v>25327.304</v>
          </cell>
          <cell r="C40">
            <v>3727.6779999999999</v>
          </cell>
          <cell r="D40">
            <v>410.03800000000001</v>
          </cell>
          <cell r="E40">
            <v>21.521999999999998</v>
          </cell>
          <cell r="F40">
            <v>24.991</v>
          </cell>
          <cell r="G40">
            <v>38.914999999999999</v>
          </cell>
          <cell r="H40">
            <v>48.381</v>
          </cell>
          <cell r="I40">
            <v>99.344999999999999</v>
          </cell>
          <cell r="J40">
            <v>37.317</v>
          </cell>
          <cell r="K40">
            <v>139.56700000000001</v>
          </cell>
        </row>
        <row r="41">
          <cell r="A41">
            <v>1999</v>
          </cell>
          <cell r="B41">
            <v>26035.213</v>
          </cell>
          <cell r="C41">
            <v>3872.5250000000001</v>
          </cell>
          <cell r="D41">
            <v>441.851</v>
          </cell>
          <cell r="E41">
            <v>23.617999999999999</v>
          </cell>
          <cell r="F41">
            <v>26.635000000000002</v>
          </cell>
          <cell r="G41">
            <v>40.439</v>
          </cell>
          <cell r="H41">
            <v>51.024999999999999</v>
          </cell>
          <cell r="I41">
            <v>105.41500000000001</v>
          </cell>
          <cell r="J41">
            <v>43.573999999999998</v>
          </cell>
          <cell r="K41">
            <v>151.14500000000001</v>
          </cell>
        </row>
        <row r="42">
          <cell r="A42">
            <v>2000</v>
          </cell>
          <cell r="B42">
            <v>26606.046999999999</v>
          </cell>
          <cell r="C42">
            <v>4019.9870000000001</v>
          </cell>
          <cell r="D42">
            <v>426.13400000000001</v>
          </cell>
          <cell r="E42">
            <v>26.277999999999999</v>
          </cell>
          <cell r="F42">
            <v>23.103999999999999</v>
          </cell>
          <cell r="G42">
            <v>39.695</v>
          </cell>
          <cell r="H42">
            <v>44.542999999999999</v>
          </cell>
          <cell r="I42">
            <v>107.446</v>
          </cell>
          <cell r="J42">
            <v>48.686999999999998</v>
          </cell>
          <cell r="K42">
            <v>136.381</v>
          </cell>
        </row>
        <row r="43">
          <cell r="A43">
            <v>2001</v>
          </cell>
          <cell r="B43">
            <v>26792.776999999998</v>
          </cell>
          <cell r="C43">
            <v>3947.2350000000001</v>
          </cell>
          <cell r="D43">
            <v>425.51</v>
          </cell>
          <cell r="E43">
            <v>25.164000000000001</v>
          </cell>
          <cell r="F43">
            <v>21.056999999999999</v>
          </cell>
          <cell r="G43">
            <v>42.012</v>
          </cell>
          <cell r="H43">
            <v>45.643000000000001</v>
          </cell>
          <cell r="I43">
            <v>118.232</v>
          </cell>
          <cell r="J43">
            <v>43.970999999999997</v>
          </cell>
          <cell r="K43">
            <v>129.43100000000001</v>
          </cell>
        </row>
        <row r="44">
          <cell r="A44">
            <v>2002</v>
          </cell>
          <cell r="B44">
            <v>27188.28</v>
          </cell>
          <cell r="C44">
            <v>3915.2719999999999</v>
          </cell>
          <cell r="D44">
            <v>418.78500000000003</v>
          </cell>
          <cell r="E44">
            <v>22.23</v>
          </cell>
          <cell r="F44">
            <v>23.318000000000001</v>
          </cell>
          <cell r="G44">
            <v>42.594999999999999</v>
          </cell>
          <cell r="H44">
            <v>43.404000000000003</v>
          </cell>
          <cell r="I44">
            <v>111.655</v>
          </cell>
          <cell r="J44">
            <v>44.703000000000003</v>
          </cell>
          <cell r="K44">
            <v>130.88</v>
          </cell>
        </row>
        <row r="45">
          <cell r="A45">
            <v>2003</v>
          </cell>
          <cell r="B45">
            <v>27601.745999999999</v>
          </cell>
          <cell r="C45">
            <v>3874.252</v>
          </cell>
          <cell r="D45">
            <v>425.49</v>
          </cell>
          <cell r="E45">
            <v>19.841999999999999</v>
          </cell>
          <cell r="F45">
            <v>24.251999999999999</v>
          </cell>
          <cell r="G45">
            <v>45.383000000000003</v>
          </cell>
          <cell r="H45">
            <v>45.37</v>
          </cell>
          <cell r="I45">
            <v>117.982</v>
          </cell>
          <cell r="J45">
            <v>43.526000000000003</v>
          </cell>
          <cell r="K45">
            <v>129.13499999999999</v>
          </cell>
        </row>
        <row r="46">
          <cell r="A46">
            <v>2004</v>
          </cell>
          <cell r="B46">
            <v>28370.559000000001</v>
          </cell>
          <cell r="C46">
            <v>3906.0120000000002</v>
          </cell>
          <cell r="D46">
            <v>426.762</v>
          </cell>
          <cell r="E46">
            <v>19.989000000000001</v>
          </cell>
          <cell r="F46">
            <v>23.734000000000002</v>
          </cell>
          <cell r="G46">
            <v>45.213999999999999</v>
          </cell>
          <cell r="H46">
            <v>46.676000000000002</v>
          </cell>
          <cell r="I46">
            <v>121.17100000000001</v>
          </cell>
          <cell r="J46">
            <v>45.011000000000003</v>
          </cell>
          <cell r="K46">
            <v>124.967</v>
          </cell>
        </row>
        <row r="47">
          <cell r="A47">
            <v>2005</v>
          </cell>
          <cell r="B47">
            <v>28603.091</v>
          </cell>
          <cell r="C47">
            <v>3833.5529999999999</v>
          </cell>
          <cell r="D47">
            <v>419.32299999999998</v>
          </cell>
          <cell r="E47">
            <v>17.841999999999999</v>
          </cell>
          <cell r="F47">
            <v>23.901</v>
          </cell>
          <cell r="G47">
            <v>44.987000000000002</v>
          </cell>
          <cell r="H47">
            <v>49.603999999999999</v>
          </cell>
          <cell r="I47">
            <v>116.905</v>
          </cell>
          <cell r="J47">
            <v>47.392000000000003</v>
          </cell>
          <cell r="K47">
            <v>118.69199999999999</v>
          </cell>
        </row>
        <row r="48">
          <cell r="A48">
            <v>2006</v>
          </cell>
          <cell r="B48">
            <v>29110.876</v>
          </cell>
          <cell r="C48">
            <v>3729.2420000000002</v>
          </cell>
          <cell r="D48">
            <v>413.05</v>
          </cell>
          <cell r="E48">
            <v>17.103999999999999</v>
          </cell>
          <cell r="F48">
            <v>23.3</v>
          </cell>
          <cell r="G48">
            <v>46.387</v>
          </cell>
          <cell r="H48">
            <v>46.161999999999999</v>
          </cell>
          <cell r="I48">
            <v>117.452</v>
          </cell>
          <cell r="J48">
            <v>46.893999999999998</v>
          </cell>
          <cell r="K48">
            <v>115.751</v>
          </cell>
        </row>
        <row r="49">
          <cell r="A49">
            <v>2007</v>
          </cell>
          <cell r="B49">
            <v>29682.996999999999</v>
          </cell>
          <cell r="C49">
            <v>3613.299</v>
          </cell>
          <cell r="D49">
            <v>403.65499999999997</v>
          </cell>
          <cell r="E49">
            <v>17.151</v>
          </cell>
          <cell r="F49">
            <v>23.6</v>
          </cell>
          <cell r="G49">
            <v>46.862000000000002</v>
          </cell>
          <cell r="H49">
            <v>43.908999999999999</v>
          </cell>
          <cell r="I49">
            <v>112.339</v>
          </cell>
          <cell r="J49">
            <v>44.491999999999997</v>
          </cell>
          <cell r="K49">
            <v>115.30200000000001</v>
          </cell>
        </row>
        <row r="50">
          <cell r="A50">
            <v>2008</v>
          </cell>
          <cell r="B50">
            <v>29989.739000000001</v>
          </cell>
          <cell r="C50">
            <v>3484.13</v>
          </cell>
          <cell r="D50">
            <v>420.98599999999999</v>
          </cell>
          <cell r="E50">
            <v>17.771000000000001</v>
          </cell>
          <cell r="F50">
            <v>19.337</v>
          </cell>
          <cell r="G50">
            <v>48.356999999999999</v>
          </cell>
          <cell r="H50">
            <v>48.704999999999998</v>
          </cell>
          <cell r="I50">
            <v>121.083</v>
          </cell>
          <cell r="J50">
            <v>48.445</v>
          </cell>
          <cell r="K50">
            <v>117.288</v>
          </cell>
        </row>
        <row r="51">
          <cell r="A51">
            <v>2009</v>
          </cell>
          <cell r="B51">
            <v>28990.43</v>
          </cell>
          <cell r="C51">
            <v>3063.3850000000002</v>
          </cell>
          <cell r="D51">
            <v>385.72399999999999</v>
          </cell>
          <cell r="E51">
            <v>16.079999999999998</v>
          </cell>
          <cell r="F51">
            <v>18.315000000000001</v>
          </cell>
          <cell r="G51">
            <v>45.430999999999997</v>
          </cell>
          <cell r="H51">
            <v>44.551000000000002</v>
          </cell>
          <cell r="I51">
            <v>109.673</v>
          </cell>
          <cell r="J51">
            <v>42.137999999999998</v>
          </cell>
          <cell r="K51">
            <v>109.536</v>
          </cell>
        </row>
      </sheetData>
      <sheetData sheetId="43" refreshError="1"/>
      <sheetData sheetId="44" refreshError="1"/>
      <sheetData sheetId="45" refreshError="1"/>
      <sheetData sheetId="46" refreshError="1"/>
      <sheetData sheetId="47" refreshError="1"/>
      <sheetData sheetId="48" refreshError="1"/>
      <sheetData sheetId="49" refreshError="1">
        <row r="2">
          <cell r="B2" t="str">
            <v xml:space="preserve"> All industries</v>
          </cell>
        </row>
        <row r="3">
          <cell r="A3">
            <v>1981</v>
          </cell>
          <cell r="B3">
            <v>29.827592998664503</v>
          </cell>
          <cell r="C3">
            <v>27.139224983566283</v>
          </cell>
          <cell r="D3">
            <v>30.088525040230813</v>
          </cell>
          <cell r="E3" t="str">
            <v>n/a</v>
          </cell>
          <cell r="F3" t="str">
            <v>n/a</v>
          </cell>
          <cell r="G3" t="str">
            <v>n/a</v>
          </cell>
          <cell r="H3" t="str">
            <v>n/a</v>
          </cell>
          <cell r="I3" t="str">
            <v>n/a</v>
          </cell>
          <cell r="J3" t="str">
            <v>n/a</v>
          </cell>
          <cell r="K3" t="str">
            <v>n/a</v>
          </cell>
        </row>
        <row r="4">
          <cell r="A4">
            <v>1982</v>
          </cell>
          <cell r="B4">
            <v>30.278565226544043</v>
          </cell>
          <cell r="C4">
            <v>26.830310732093849</v>
          </cell>
          <cell r="D4">
            <v>30.729075262865539</v>
          </cell>
          <cell r="E4" t="str">
            <v>n/a</v>
          </cell>
          <cell r="F4" t="str">
            <v>n/a</v>
          </cell>
          <cell r="G4" t="str">
            <v>n/a</v>
          </cell>
          <cell r="H4" t="str">
            <v>n/a</v>
          </cell>
          <cell r="I4" t="str">
            <v>n/a</v>
          </cell>
          <cell r="J4" t="str">
            <v>n/a</v>
          </cell>
          <cell r="K4" t="str">
            <v>n/a</v>
          </cell>
        </row>
        <row r="5">
          <cell r="A5">
            <v>1983</v>
          </cell>
          <cell r="B5">
            <v>30.902933898245514</v>
          </cell>
          <cell r="C5">
            <v>28.616561701611289</v>
          </cell>
          <cell r="D5">
            <v>31.055770634705084</v>
          </cell>
          <cell r="E5" t="str">
            <v>n/a</v>
          </cell>
          <cell r="F5" t="str">
            <v>n/a</v>
          </cell>
          <cell r="G5" t="str">
            <v>n/a</v>
          </cell>
          <cell r="H5" t="str">
            <v>n/a</v>
          </cell>
          <cell r="I5" t="str">
            <v>n/a</v>
          </cell>
          <cell r="J5" t="str">
            <v>n/a</v>
          </cell>
          <cell r="K5" t="str">
            <v>n/a</v>
          </cell>
        </row>
        <row r="6">
          <cell r="A6">
            <v>1984</v>
          </cell>
          <cell r="B6">
            <v>31.767570393058911</v>
          </cell>
          <cell r="C6">
            <v>31.615894115189796</v>
          </cell>
          <cell r="D6">
            <v>33.099712860247124</v>
          </cell>
          <cell r="E6" t="str">
            <v>n/a</v>
          </cell>
          <cell r="F6" t="str">
            <v>n/a</v>
          </cell>
          <cell r="G6" t="str">
            <v>n/a</v>
          </cell>
          <cell r="H6" t="str">
            <v>n/a</v>
          </cell>
          <cell r="I6" t="str">
            <v>n/a</v>
          </cell>
          <cell r="J6" t="str">
            <v>n/a</v>
          </cell>
          <cell r="K6" t="str">
            <v>n/a</v>
          </cell>
        </row>
        <row r="7">
          <cell r="A7">
            <v>1985</v>
          </cell>
          <cell r="B7">
            <v>32.22496775978091</v>
          </cell>
          <cell r="C7">
            <v>32.25268709535333</v>
          </cell>
          <cell r="D7">
            <v>33.789848609087308</v>
          </cell>
          <cell r="E7" t="str">
            <v>n/a</v>
          </cell>
          <cell r="F7" t="str">
            <v>n/a</v>
          </cell>
          <cell r="G7" t="str">
            <v>n/a</v>
          </cell>
          <cell r="H7" t="str">
            <v>n/a</v>
          </cell>
          <cell r="I7" t="str">
            <v>n/a</v>
          </cell>
          <cell r="J7" t="str">
            <v>n/a</v>
          </cell>
          <cell r="K7" t="str">
            <v>n/a</v>
          </cell>
        </row>
        <row r="8">
          <cell r="A8">
            <v>1986</v>
          </cell>
          <cell r="B8">
            <v>32.159917846794379</v>
          </cell>
          <cell r="C8">
            <v>31.394434620551092</v>
          </cell>
          <cell r="D8">
            <v>32.602166267829297</v>
          </cell>
          <cell r="E8" t="str">
            <v>n/a</v>
          </cell>
          <cell r="F8" t="str">
            <v>n/a</v>
          </cell>
          <cell r="G8" t="str">
            <v>n/a</v>
          </cell>
          <cell r="H8" t="str">
            <v>n/a</v>
          </cell>
          <cell r="I8" t="str">
            <v>n/a</v>
          </cell>
          <cell r="J8" t="str">
            <v>n/a</v>
          </cell>
          <cell r="K8" t="str">
            <v>n/a</v>
          </cell>
        </row>
        <row r="9">
          <cell r="A9">
            <v>1987</v>
          </cell>
          <cell r="B9">
            <v>32.25517025884988</v>
          </cell>
          <cell r="C9">
            <v>31.624261418039577</v>
          </cell>
          <cell r="D9">
            <v>31.808488203677467</v>
          </cell>
          <cell r="E9" t="str">
            <v>n/a</v>
          </cell>
          <cell r="F9" t="str">
            <v>n/a</v>
          </cell>
          <cell r="G9" t="str">
            <v>n/a</v>
          </cell>
          <cell r="H9" t="str">
            <v>n/a</v>
          </cell>
          <cell r="I9" t="str">
            <v>n/a</v>
          </cell>
          <cell r="J9" t="str">
            <v>n/a</v>
          </cell>
          <cell r="K9" t="str">
            <v>n/a</v>
          </cell>
        </row>
        <row r="10">
          <cell r="A10">
            <v>1988</v>
          </cell>
          <cell r="B10">
            <v>32.375684467929972</v>
          </cell>
          <cell r="C10">
            <v>31.881587842260053</v>
          </cell>
          <cell r="D10">
            <v>31.036637170421084</v>
          </cell>
          <cell r="E10" t="str">
            <v>n/a</v>
          </cell>
          <cell r="F10" t="str">
            <v>n/a</v>
          </cell>
          <cell r="G10" t="str">
            <v>n/a</v>
          </cell>
          <cell r="H10" t="str">
            <v>n/a</v>
          </cell>
          <cell r="I10" t="str">
            <v>n/a</v>
          </cell>
          <cell r="J10" t="str">
            <v>n/a</v>
          </cell>
          <cell r="K10" t="str">
            <v>n/a</v>
          </cell>
        </row>
        <row r="11">
          <cell r="A11">
            <v>1989</v>
          </cell>
          <cell r="B11">
            <v>32.484021562976544</v>
          </cell>
          <cell r="C11">
            <v>32.655791692276601</v>
          </cell>
          <cell r="D11">
            <v>30.101037764236182</v>
          </cell>
          <cell r="E11" t="str">
            <v>n/a</v>
          </cell>
          <cell r="F11" t="str">
            <v>n/a</v>
          </cell>
          <cell r="G11" t="str">
            <v>n/a</v>
          </cell>
          <cell r="H11" t="str">
            <v>n/a</v>
          </cell>
          <cell r="I11" t="str">
            <v>n/a</v>
          </cell>
          <cell r="J11" t="str">
            <v>n/a</v>
          </cell>
          <cell r="K11" t="str">
            <v>n/a</v>
          </cell>
        </row>
        <row r="12">
          <cell r="A12">
            <v>1990</v>
          </cell>
          <cell r="B12">
            <v>32.694092199580801</v>
          </cell>
          <cell r="C12">
            <v>33.329043903041963</v>
          </cell>
          <cell r="D12">
            <v>31.680790238707505</v>
          </cell>
          <cell r="E12" t="str">
            <v>n/a</v>
          </cell>
          <cell r="F12" t="str">
            <v>n/a</v>
          </cell>
          <cell r="G12" t="str">
            <v>n/a</v>
          </cell>
          <cell r="H12" t="str">
            <v>n/a</v>
          </cell>
          <cell r="I12" t="str">
            <v>n/a</v>
          </cell>
          <cell r="J12" t="str">
            <v>n/a</v>
          </cell>
          <cell r="K12" t="str">
            <v>n/a</v>
          </cell>
        </row>
        <row r="13">
          <cell r="A13">
            <v>1991</v>
          </cell>
          <cell r="B13">
            <v>33.195320294939712</v>
          </cell>
          <cell r="C13">
            <v>33.848334458881389</v>
          </cell>
          <cell r="D13">
            <v>33.530054207125218</v>
          </cell>
          <cell r="E13" t="str">
            <v>n/a</v>
          </cell>
          <cell r="F13" t="str">
            <v>n/a</v>
          </cell>
          <cell r="G13" t="str">
            <v>n/a</v>
          </cell>
          <cell r="H13" t="str">
            <v>n/a</v>
          </cell>
          <cell r="I13" t="str">
            <v>n/a</v>
          </cell>
          <cell r="J13" t="str">
            <v>n/a</v>
          </cell>
          <cell r="K13" t="str">
            <v>n/a</v>
          </cell>
        </row>
        <row r="14">
          <cell r="A14">
            <v>1992</v>
          </cell>
          <cell r="B14">
            <v>33.869644727898731</v>
          </cell>
          <cell r="C14">
            <v>35.688646611453443</v>
          </cell>
          <cell r="D14">
            <v>33.846112462364403</v>
          </cell>
          <cell r="E14" t="str">
            <v>n/a</v>
          </cell>
          <cell r="F14" t="str">
            <v>n/a</v>
          </cell>
          <cell r="G14" t="str">
            <v>n/a</v>
          </cell>
          <cell r="H14" t="str">
            <v>n/a</v>
          </cell>
          <cell r="I14" t="str">
            <v>n/a</v>
          </cell>
          <cell r="J14" t="str">
            <v>n/a</v>
          </cell>
          <cell r="K14" t="str">
            <v>n/a</v>
          </cell>
        </row>
        <row r="15">
          <cell r="A15">
            <v>1993</v>
          </cell>
          <cell r="B15">
            <v>34.250963556070396</v>
          </cell>
          <cell r="C15">
            <v>37.605930578453233</v>
          </cell>
          <cell r="D15">
            <v>34.73041576877187</v>
          </cell>
          <cell r="E15" t="str">
            <v>n/a</v>
          </cell>
          <cell r="F15" t="str">
            <v>n/a</v>
          </cell>
          <cell r="G15" t="str">
            <v>n/a</v>
          </cell>
          <cell r="H15" t="str">
            <v>n/a</v>
          </cell>
          <cell r="I15" t="str">
            <v>n/a</v>
          </cell>
          <cell r="J15" t="str">
            <v>n/a</v>
          </cell>
          <cell r="K15" t="str">
            <v>n/a</v>
          </cell>
        </row>
        <row r="16">
          <cell r="A16">
            <v>1994</v>
          </cell>
          <cell r="B16">
            <v>34.811333194103121</v>
          </cell>
          <cell r="C16">
            <v>39.307062867237512</v>
          </cell>
          <cell r="D16">
            <v>35.269009665048507</v>
          </cell>
          <cell r="E16" t="str">
            <v>n/a</v>
          </cell>
          <cell r="F16" t="str">
            <v>n/a</v>
          </cell>
          <cell r="G16" t="str">
            <v>n/a</v>
          </cell>
          <cell r="H16" t="str">
            <v>n/a</v>
          </cell>
          <cell r="I16" t="str">
            <v>n/a</v>
          </cell>
          <cell r="J16" t="str">
            <v>n/a</v>
          </cell>
          <cell r="K16" t="str">
            <v>n/a</v>
          </cell>
        </row>
        <row r="17">
          <cell r="A17">
            <v>1995</v>
          </cell>
          <cell r="B17">
            <v>35.243712319876515</v>
          </cell>
          <cell r="C17">
            <v>39.944885737880689</v>
          </cell>
          <cell r="D17">
            <v>35.778284682364088</v>
          </cell>
          <cell r="E17" t="str">
            <v>n/a</v>
          </cell>
          <cell r="F17" t="str">
            <v>n/a</v>
          </cell>
          <cell r="G17" t="str">
            <v>n/a</v>
          </cell>
          <cell r="H17" t="str">
            <v>n/a</v>
          </cell>
          <cell r="I17" t="str">
            <v>n/a</v>
          </cell>
          <cell r="J17" t="str">
            <v>n/a</v>
          </cell>
          <cell r="K17" t="str">
            <v>n/a</v>
          </cell>
        </row>
        <row r="18">
          <cell r="A18">
            <v>1996</v>
          </cell>
          <cell r="B18">
            <v>35.237862010571909</v>
          </cell>
          <cell r="C18">
            <v>39.419560329396312</v>
          </cell>
          <cell r="D18">
            <v>34.680377810894882</v>
          </cell>
          <cell r="E18" t="str">
            <v>n/a</v>
          </cell>
          <cell r="F18" t="str">
            <v>n/a</v>
          </cell>
          <cell r="G18" t="str">
            <v>n/a</v>
          </cell>
          <cell r="H18" t="str">
            <v>n/a</v>
          </cell>
          <cell r="I18" t="str">
            <v>n/a</v>
          </cell>
          <cell r="J18" t="str">
            <v>n/a</v>
          </cell>
          <cell r="K18" t="str">
            <v>n/a</v>
          </cell>
        </row>
        <row r="19">
          <cell r="A19">
            <v>1997</v>
          </cell>
          <cell r="B19">
            <v>35.841178011101171</v>
          </cell>
          <cell r="C19">
            <v>40.710325476358101</v>
          </cell>
          <cell r="D19">
            <v>34.865950572002447</v>
          </cell>
          <cell r="E19">
            <v>33.91920014477018</v>
          </cell>
          <cell r="F19">
            <v>43.01259560968397</v>
          </cell>
          <cell r="G19">
            <v>43.425350928261857</v>
          </cell>
          <cell r="H19">
            <v>45.317914248737111</v>
          </cell>
          <cell r="I19">
            <v>27.306607445980266</v>
          </cell>
          <cell r="J19">
            <v>19.370929624217496</v>
          </cell>
          <cell r="K19">
            <v>37.227633477633482</v>
          </cell>
        </row>
        <row r="20">
          <cell r="A20">
            <v>1998</v>
          </cell>
          <cell r="B20">
            <v>36.426462261176056</v>
          </cell>
          <cell r="C20">
            <v>42.605275992186023</v>
          </cell>
          <cell r="D20">
            <v>37.05672807560925</v>
          </cell>
          <cell r="E20">
            <v>38.418052845150704</v>
          </cell>
          <cell r="F20">
            <v>47.883904872420743</v>
          </cell>
          <cell r="G20">
            <v>43.727782774422892</v>
          </cell>
          <cell r="H20">
            <v>49.015453724947115</v>
          </cell>
          <cell r="I20">
            <v>29.895817605314811</v>
          </cell>
          <cell r="J20">
            <v>19.021714857392968</v>
          </cell>
          <cell r="K20">
            <v>38.968141943773716</v>
          </cell>
        </row>
        <row r="21">
          <cell r="A21">
            <v>1999</v>
          </cell>
          <cell r="B21">
            <v>37.426433448678395</v>
          </cell>
          <cell r="C21">
            <v>44.395560174993484</v>
          </cell>
          <cell r="D21">
            <v>35.248684888495596</v>
          </cell>
          <cell r="E21">
            <v>36.970389815677308</v>
          </cell>
          <cell r="F21">
            <v>48.610850384831984</v>
          </cell>
          <cell r="G21">
            <v>48.626738214759683</v>
          </cell>
          <cell r="H21">
            <v>45.43361097501225</v>
          </cell>
          <cell r="I21">
            <v>28.4810827048649</v>
          </cell>
          <cell r="J21">
            <v>19.206789981793424</v>
          </cell>
          <cell r="K21">
            <v>34.889785746578895</v>
          </cell>
        </row>
        <row r="22">
          <cell r="A22">
            <v>2000</v>
          </cell>
          <cell r="B22">
            <v>38.571748369834872</v>
          </cell>
          <cell r="C22">
            <v>46.996358445935272</v>
          </cell>
          <cell r="D22">
            <v>38.061580003785977</v>
          </cell>
          <cell r="E22">
            <v>40.112768602379688</v>
          </cell>
          <cell r="F22">
            <v>53.95169667590028</v>
          </cell>
          <cell r="G22">
            <v>50.85863039005752</v>
          </cell>
          <cell r="H22">
            <v>51.199589909375966</v>
          </cell>
          <cell r="I22">
            <v>33.093367831282691</v>
          </cell>
          <cell r="J22">
            <v>17.860688342541817</v>
          </cell>
          <cell r="K22">
            <v>38.166362372080179</v>
          </cell>
        </row>
        <row r="23">
          <cell r="A23">
            <v>2001</v>
          </cell>
          <cell r="B23">
            <v>38.839680899479333</v>
          </cell>
          <cell r="C23">
            <v>46.048989183107118</v>
          </cell>
          <cell r="D23">
            <v>40.823311491450902</v>
          </cell>
          <cell r="E23">
            <v>44.345457435586191</v>
          </cell>
          <cell r="F23">
            <v>63.584987933185687</v>
          </cell>
          <cell r="G23">
            <v>55.174711987051317</v>
          </cell>
          <cell r="H23">
            <v>53.303005738209386</v>
          </cell>
          <cell r="I23">
            <v>31.776507206170919</v>
          </cell>
          <cell r="J23">
            <v>19.576952578248889</v>
          </cell>
          <cell r="K23">
            <v>42.933370606030167</v>
          </cell>
        </row>
        <row r="24">
          <cell r="A24">
            <v>2002</v>
          </cell>
          <cell r="B24">
            <v>39.371944251142203</v>
          </cell>
          <cell r="C24">
            <v>46.802906952853114</v>
          </cell>
          <cell r="D24">
            <v>41.366227433063642</v>
          </cell>
          <cell r="E24">
            <v>53.331334033088424</v>
          </cell>
          <cell r="F24">
            <v>58.0238442405009</v>
          </cell>
          <cell r="G24">
            <v>56.407246546934303</v>
          </cell>
          <cell r="H24">
            <v>49.575563952119104</v>
          </cell>
          <cell r="I24">
            <v>32.087929584682975</v>
          </cell>
          <cell r="J24">
            <v>21.400502576262589</v>
          </cell>
          <cell r="K24">
            <v>43.490220048899758</v>
          </cell>
        </row>
        <row r="25">
          <cell r="A25">
            <v>2003</v>
          </cell>
          <cell r="B25">
            <v>39.535461915263539</v>
          </cell>
          <cell r="C25">
            <v>46.786063477543536</v>
          </cell>
          <cell r="D25">
            <v>40.135164424806952</v>
          </cell>
          <cell r="E25">
            <v>52.010885999395228</v>
          </cell>
          <cell r="F25">
            <v>64.746091960342341</v>
          </cell>
          <cell r="G25">
            <v>49.644139876165077</v>
          </cell>
          <cell r="H25">
            <v>48.502436754585744</v>
          </cell>
          <cell r="I25">
            <v>29.565715297437084</v>
          </cell>
          <cell r="J25">
            <v>24.184778446598962</v>
          </cell>
          <cell r="K25">
            <v>42.609155793033132</v>
          </cell>
        </row>
        <row r="26">
          <cell r="A26">
            <v>2004</v>
          </cell>
          <cell r="B26">
            <v>39.735115703728084</v>
          </cell>
          <cell r="C26">
            <v>47.41784374105012</v>
          </cell>
          <cell r="D26">
            <v>40.318595480488987</v>
          </cell>
          <cell r="E26">
            <v>46.759050811279536</v>
          </cell>
          <cell r="F26">
            <v>62.980440624327017</v>
          </cell>
          <cell r="G26">
            <v>47.431228282292118</v>
          </cell>
          <cell r="H26">
            <v>47.4762190419059</v>
          </cell>
          <cell r="I26">
            <v>30.648147384000019</v>
          </cell>
          <cell r="J26">
            <v>22.268630631030934</v>
          </cell>
          <cell r="K26">
            <v>45.686727962848856</v>
          </cell>
        </row>
        <row r="27">
          <cell r="A27">
            <v>2005</v>
          </cell>
          <cell r="B27">
            <v>40.533599051313097</v>
          </cell>
          <cell r="C27">
            <v>48.946064742898649</v>
          </cell>
          <cell r="D27">
            <v>42.541058907916913</v>
          </cell>
          <cell r="E27">
            <v>55.294000423470216</v>
          </cell>
          <cell r="F27">
            <v>60.801733074859733</v>
          </cell>
          <cell r="G27">
            <v>45.393360551072774</v>
          </cell>
          <cell r="H27">
            <v>46.703222858371632</v>
          </cell>
          <cell r="I27">
            <v>36.179423938715672</v>
          </cell>
          <cell r="J27">
            <v>19.57667491934879</v>
          </cell>
          <cell r="K27">
            <v>49.264763702131006</v>
          </cell>
        </row>
        <row r="28">
          <cell r="A28">
            <v>2006</v>
          </cell>
          <cell r="B28">
            <v>40.923139669326481</v>
          </cell>
          <cell r="C28">
            <v>49.450740332158055</v>
          </cell>
          <cell r="D28">
            <v>44.216600088770527</v>
          </cell>
          <cell r="E28">
            <v>60.492672279388827</v>
          </cell>
          <cell r="F28">
            <v>62.398664759179781</v>
          </cell>
          <cell r="G28">
            <v>44.317972228809317</v>
          </cell>
          <cell r="H28">
            <v>51.326487876030797</v>
          </cell>
          <cell r="I28">
            <v>36.810309270548345</v>
          </cell>
          <cell r="J28">
            <v>19.813006165204744</v>
          </cell>
          <cell r="K28">
            <v>52.328801575028379</v>
          </cell>
        </row>
        <row r="29">
          <cell r="A29">
            <v>2007</v>
          </cell>
          <cell r="B29">
            <v>41.144224381685213</v>
          </cell>
          <cell r="C29">
            <v>50.243343333120848</v>
          </cell>
          <cell r="D29">
            <v>45.570543602278626</v>
          </cell>
          <cell r="E29">
            <v>61.389358573196255</v>
          </cell>
          <cell r="F29">
            <v>55.941619585687384</v>
          </cell>
          <cell r="G29">
            <v>45.004481242798001</v>
          </cell>
          <cell r="H29">
            <v>55.698528016276086</v>
          </cell>
          <cell r="I29">
            <v>38.072263416978963</v>
          </cell>
          <cell r="J29">
            <v>19.738879399043025</v>
          </cell>
          <cell r="K29">
            <v>54.393390111764468</v>
          </cell>
        </row>
        <row r="30">
          <cell r="A30">
            <v>2008</v>
          </cell>
          <cell r="B30">
            <v>40.975729880291532</v>
          </cell>
          <cell r="C30">
            <v>49.029169405274772</v>
          </cell>
          <cell r="D30">
            <v>44.075363815212647</v>
          </cell>
          <cell r="E30">
            <v>53.57667610776609</v>
          </cell>
          <cell r="F30">
            <v>61.172306401659455</v>
          </cell>
          <cell r="G30">
            <v>47.783499114226828</v>
          </cell>
          <cell r="H30">
            <v>49.492979274315886</v>
          </cell>
          <cell r="I30">
            <v>35.258642602365505</v>
          </cell>
          <cell r="J30">
            <v>19.772709028566183</v>
          </cell>
          <cell r="K30">
            <v>54.734215492349321</v>
          </cell>
        </row>
        <row r="31">
          <cell r="A31">
            <v>2009</v>
          </cell>
          <cell r="B31">
            <v>41.103514351306821</v>
          </cell>
          <cell r="C31">
            <v>48.991919432624734</v>
          </cell>
          <cell r="D31">
            <v>48.753051980748474</v>
          </cell>
          <cell r="E31">
            <v>58.195135433941417</v>
          </cell>
          <cell r="F31">
            <v>63.45739679073013</v>
          </cell>
          <cell r="G31">
            <v>53.027912903328378</v>
          </cell>
          <cell r="H31">
            <v>54.122740729101977</v>
          </cell>
          <cell r="I31">
            <v>39.559012296149056</v>
          </cell>
          <cell r="J31">
            <v>19.462506789859777</v>
          </cell>
          <cell r="K31">
            <v>60.713677086376471</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row r="6">
          <cell r="A6" t="str">
            <v>Australia</v>
          </cell>
          <cell r="F6">
            <v>377336</v>
          </cell>
          <cell r="G6">
            <v>385692</v>
          </cell>
          <cell r="H6">
            <v>391959</v>
          </cell>
          <cell r="I6">
            <v>415034</v>
          </cell>
          <cell r="J6">
            <v>435930</v>
          </cell>
          <cell r="K6">
            <v>459101</v>
          </cell>
          <cell r="L6">
            <v>488789</v>
          </cell>
          <cell r="M6">
            <v>514112</v>
          </cell>
          <cell r="N6">
            <v>544434</v>
          </cell>
          <cell r="O6">
            <v>573350</v>
          </cell>
          <cell r="P6">
            <v>611574</v>
          </cell>
          <cell r="Q6">
            <v>647899</v>
          </cell>
          <cell r="R6">
            <v>695346</v>
          </cell>
          <cell r="S6">
            <v>733856</v>
          </cell>
          <cell r="T6">
            <v>790091</v>
          </cell>
          <cell r="U6">
            <v>850524</v>
          </cell>
          <cell r="V6">
            <v>921811</v>
          </cell>
          <cell r="W6">
            <v>1007187</v>
          </cell>
        </row>
        <row r="7">
          <cell r="F7">
            <v>57561</v>
          </cell>
          <cell r="G7">
            <v>53703</v>
          </cell>
          <cell r="H7">
            <v>54873</v>
          </cell>
          <cell r="I7">
            <v>59011</v>
          </cell>
          <cell r="J7">
            <v>63706</v>
          </cell>
          <cell r="K7">
            <v>67225</v>
          </cell>
          <cell r="L7">
            <v>69443</v>
          </cell>
          <cell r="M7">
            <v>70862</v>
          </cell>
          <cell r="N7">
            <v>75821</v>
          </cell>
          <cell r="O7">
            <v>76507</v>
          </cell>
          <cell r="P7">
            <v>77538</v>
          </cell>
          <cell r="Q7">
            <v>79059</v>
          </cell>
          <cell r="R7">
            <v>81013</v>
          </cell>
          <cell r="S7">
            <v>89133</v>
          </cell>
          <cell r="T7">
            <v>95820</v>
          </cell>
          <cell r="U7">
            <v>97080</v>
          </cell>
          <cell r="V7">
            <v>99822</v>
          </cell>
          <cell r="W7">
            <v>103566</v>
          </cell>
        </row>
        <row r="11">
          <cell r="L11">
            <v>187060.5</v>
          </cell>
          <cell r="M11">
            <v>189495.8</v>
          </cell>
          <cell r="N11">
            <v>197753.60000000001</v>
          </cell>
          <cell r="O11">
            <v>205314.7</v>
          </cell>
          <cell r="P11">
            <v>212465.2</v>
          </cell>
          <cell r="Q11">
            <v>224466.6</v>
          </cell>
          <cell r="R11">
            <v>232193</v>
          </cell>
          <cell r="S11">
            <v>239761.1</v>
          </cell>
          <cell r="T11">
            <v>246908.7</v>
          </cell>
          <cell r="U11">
            <v>259160.2</v>
          </cell>
          <cell r="V11">
            <v>269839.8</v>
          </cell>
        </row>
        <row r="12">
          <cell r="L12">
            <v>37938.300000000003</v>
          </cell>
          <cell r="M12">
            <v>38014</v>
          </cell>
          <cell r="N12">
            <v>40136.1</v>
          </cell>
          <cell r="O12">
            <v>41019.800000000003</v>
          </cell>
          <cell r="P12">
            <v>40840.1</v>
          </cell>
          <cell r="Q12">
            <v>43306.5</v>
          </cell>
          <cell r="R12">
            <v>43041.7</v>
          </cell>
          <cell r="S12">
            <v>43637.7</v>
          </cell>
          <cell r="T12">
            <v>43012.5</v>
          </cell>
        </row>
        <row r="13">
          <cell r="L13">
            <v>4950.3999999999996</v>
          </cell>
          <cell r="M13">
            <v>5078.3999999999996</v>
          </cell>
          <cell r="N13">
            <v>5228.1000000000004</v>
          </cell>
          <cell r="O13">
            <v>5277.7</v>
          </cell>
          <cell r="P13">
            <v>5407</v>
          </cell>
          <cell r="Q13">
            <v>5402.3</v>
          </cell>
          <cell r="R13">
            <v>5572.8</v>
          </cell>
          <cell r="S13">
            <v>5720.2</v>
          </cell>
          <cell r="T13">
            <v>5893.4</v>
          </cell>
        </row>
        <row r="14">
          <cell r="L14">
            <v>4758.2</v>
          </cell>
          <cell r="M14">
            <v>4897</v>
          </cell>
          <cell r="N14">
            <v>5045.8</v>
          </cell>
          <cell r="O14">
            <v>5093.1000000000004</v>
          </cell>
          <cell r="P14">
            <v>5211.1000000000004</v>
          </cell>
          <cell r="Q14">
            <v>5182.3</v>
          </cell>
          <cell r="R14">
            <v>5370.3</v>
          </cell>
          <cell r="S14">
            <v>5518.2</v>
          </cell>
          <cell r="T14">
            <v>5675.4</v>
          </cell>
        </row>
        <row r="15">
          <cell r="L15">
            <v>192.2</v>
          </cell>
          <cell r="M15">
            <v>181.4</v>
          </cell>
          <cell r="N15">
            <v>182.3</v>
          </cell>
          <cell r="O15">
            <v>184.6</v>
          </cell>
          <cell r="P15">
            <v>195.9</v>
          </cell>
          <cell r="Q15">
            <v>220</v>
          </cell>
          <cell r="R15">
            <v>202.5</v>
          </cell>
          <cell r="S15">
            <v>202</v>
          </cell>
          <cell r="T15">
            <v>218</v>
          </cell>
        </row>
        <row r="16">
          <cell r="D16">
            <v>520896</v>
          </cell>
          <cell r="E16">
            <v>568885</v>
          </cell>
          <cell r="F16">
            <v>607668</v>
          </cell>
          <cell r="G16">
            <v>631401</v>
          </cell>
          <cell r="H16">
            <v>636081</v>
          </cell>
          <cell r="I16">
            <v>649097</v>
          </cell>
          <cell r="J16">
            <v>672837</v>
          </cell>
          <cell r="K16">
            <v>714150</v>
          </cell>
          <cell r="L16">
            <v>750666</v>
          </cell>
          <cell r="M16">
            <v>775816</v>
          </cell>
          <cell r="N16">
            <v>816756</v>
          </cell>
          <cell r="O16">
            <v>846536</v>
          </cell>
          <cell r="P16">
            <v>909691</v>
          </cell>
          <cell r="V16">
            <v>1280548</v>
          </cell>
          <cell r="W16">
            <v>1353456</v>
          </cell>
        </row>
        <row r="17">
          <cell r="D17">
            <v>95854</v>
          </cell>
          <cell r="E17">
            <v>107246</v>
          </cell>
          <cell r="F17">
            <v>110666</v>
          </cell>
          <cell r="G17">
            <v>106962</v>
          </cell>
          <cell r="H17">
            <v>100340</v>
          </cell>
          <cell r="I17">
            <v>99911</v>
          </cell>
          <cell r="J17">
            <v>107105</v>
          </cell>
          <cell r="K17">
            <v>122392</v>
          </cell>
          <cell r="L17">
            <v>137779</v>
          </cell>
          <cell r="M17">
            <v>139287</v>
          </cell>
          <cell r="N17">
            <v>147059</v>
          </cell>
          <cell r="O17">
            <v>154806</v>
          </cell>
          <cell r="P17">
            <v>175056</v>
          </cell>
          <cell r="V17">
            <v>191445</v>
          </cell>
          <cell r="W17">
            <v>190312</v>
          </cell>
        </row>
        <row r="18">
          <cell r="D18">
            <v>13384</v>
          </cell>
          <cell r="E18">
            <v>13827</v>
          </cell>
          <cell r="F18">
            <v>14375</v>
          </cell>
          <cell r="G18">
            <v>15364</v>
          </cell>
          <cell r="H18">
            <v>16608</v>
          </cell>
          <cell r="I18">
            <v>16992</v>
          </cell>
          <cell r="J18">
            <v>16737</v>
          </cell>
          <cell r="K18">
            <v>17663</v>
          </cell>
          <cell r="L18">
            <v>17574</v>
          </cell>
          <cell r="M18">
            <v>18203</v>
          </cell>
          <cell r="N18">
            <v>18782</v>
          </cell>
          <cell r="O18">
            <v>20172</v>
          </cell>
          <cell r="P18">
            <v>20683</v>
          </cell>
          <cell r="V18">
            <v>26283</v>
          </cell>
          <cell r="W18">
            <v>26342</v>
          </cell>
        </row>
        <row r="19">
          <cell r="V19">
            <v>24615</v>
          </cell>
        </row>
        <row r="20">
          <cell r="V20">
            <v>1668</v>
          </cell>
        </row>
        <row r="21">
          <cell r="L21">
            <v>1326226</v>
          </cell>
          <cell r="M21">
            <v>1518696</v>
          </cell>
          <cell r="N21">
            <v>1641554</v>
          </cell>
          <cell r="O21">
            <v>1812831</v>
          </cell>
          <cell r="P21">
            <v>1879669</v>
          </cell>
          <cell r="Q21">
            <v>1983446</v>
          </cell>
          <cell r="R21">
            <v>2132368</v>
          </cell>
          <cell r="S21">
            <v>2240082</v>
          </cell>
          <cell r="T21">
            <v>2343055</v>
          </cell>
          <cell r="U21">
            <v>2529678</v>
          </cell>
          <cell r="V21">
            <v>2675260</v>
          </cell>
          <cell r="W21">
            <v>2907660</v>
          </cell>
          <cell r="X21">
            <v>3178011</v>
          </cell>
          <cell r="Y21">
            <v>3321373</v>
          </cell>
        </row>
        <row r="22">
          <cell r="L22">
            <v>321767</v>
          </cell>
          <cell r="M22">
            <v>398959</v>
          </cell>
          <cell r="N22">
            <v>448113</v>
          </cell>
          <cell r="O22">
            <v>465364</v>
          </cell>
          <cell r="P22">
            <v>499236</v>
          </cell>
          <cell r="Q22">
            <v>532071</v>
          </cell>
          <cell r="R22">
            <v>562906</v>
          </cell>
          <cell r="S22">
            <v>567863</v>
          </cell>
          <cell r="T22">
            <v>577695</v>
          </cell>
          <cell r="U22">
            <v>677954</v>
          </cell>
          <cell r="V22">
            <v>704925</v>
          </cell>
          <cell r="W22">
            <v>765472</v>
          </cell>
          <cell r="X22">
            <v>843677</v>
          </cell>
          <cell r="Y22">
            <v>818969</v>
          </cell>
        </row>
        <row r="23">
          <cell r="L23">
            <v>46755</v>
          </cell>
          <cell r="M23">
            <v>54066</v>
          </cell>
          <cell r="N23">
            <v>65370</v>
          </cell>
          <cell r="O23">
            <v>68004</v>
          </cell>
          <cell r="P23">
            <v>74571</v>
          </cell>
          <cell r="Q23">
            <v>69323</v>
          </cell>
          <cell r="R23">
            <v>79696</v>
          </cell>
          <cell r="S23">
            <v>83925</v>
          </cell>
          <cell r="T23">
            <v>79475</v>
          </cell>
          <cell r="U23">
            <v>81682</v>
          </cell>
          <cell r="V23">
            <v>81190</v>
          </cell>
          <cell r="W23">
            <v>79971</v>
          </cell>
          <cell r="X23">
            <v>77129</v>
          </cell>
          <cell r="Y23">
            <v>83994</v>
          </cell>
        </row>
        <row r="24">
          <cell r="L24">
            <v>43502</v>
          </cell>
          <cell r="M24">
            <v>50456</v>
          </cell>
          <cell r="N24">
            <v>61000</v>
          </cell>
          <cell r="O24">
            <v>62662</v>
          </cell>
          <cell r="P24">
            <v>68701</v>
          </cell>
          <cell r="Q24">
            <v>64291</v>
          </cell>
          <cell r="R24">
            <v>73812</v>
          </cell>
          <cell r="S24">
            <v>76615</v>
          </cell>
          <cell r="T24">
            <v>72139</v>
          </cell>
          <cell r="U24">
            <v>76317</v>
          </cell>
          <cell r="V24">
            <v>75416</v>
          </cell>
          <cell r="W24">
            <v>76541</v>
          </cell>
          <cell r="X24">
            <v>74219</v>
          </cell>
          <cell r="Y24">
            <v>79707</v>
          </cell>
        </row>
        <row r="25">
          <cell r="L25">
            <v>3253</v>
          </cell>
          <cell r="M25">
            <v>3610</v>
          </cell>
          <cell r="N25">
            <v>4370</v>
          </cell>
          <cell r="O25">
            <v>5342</v>
          </cell>
          <cell r="P25">
            <v>5870</v>
          </cell>
          <cell r="Q25">
            <v>5032</v>
          </cell>
          <cell r="R25">
            <v>5884</v>
          </cell>
          <cell r="S25">
            <v>7310</v>
          </cell>
          <cell r="T25">
            <v>7336</v>
          </cell>
          <cell r="U25">
            <v>5365</v>
          </cell>
          <cell r="V25">
            <v>5774</v>
          </cell>
          <cell r="W25">
            <v>3430</v>
          </cell>
          <cell r="X25">
            <v>2910</v>
          </cell>
          <cell r="Y25">
            <v>4287</v>
          </cell>
        </row>
        <row r="26">
          <cell r="D26">
            <v>626219</v>
          </cell>
          <cell r="E26">
            <v>649718</v>
          </cell>
          <cell r="F26">
            <v>690890</v>
          </cell>
          <cell r="G26">
            <v>725475</v>
          </cell>
          <cell r="H26">
            <v>757512</v>
          </cell>
          <cell r="I26">
            <v>786963</v>
          </cell>
          <cell r="J26">
            <v>795253</v>
          </cell>
          <cell r="L26">
            <v>881172</v>
          </cell>
          <cell r="M26">
            <v>918482</v>
          </cell>
          <cell r="N26">
            <v>963940</v>
          </cell>
          <cell r="O26">
            <v>988835</v>
          </cell>
          <cell r="P26">
            <v>1032354</v>
          </cell>
          <cell r="R26">
            <v>1146403</v>
          </cell>
          <cell r="S26">
            <v>1175635</v>
          </cell>
          <cell r="T26">
            <v>1201067</v>
          </cell>
          <cell r="U26">
            <v>1252885</v>
          </cell>
          <cell r="V26">
            <v>1308856</v>
          </cell>
          <cell r="W26">
            <v>1379449</v>
          </cell>
        </row>
        <row r="27">
          <cell r="D27">
            <v>113319</v>
          </cell>
          <cell r="E27">
            <v>114265</v>
          </cell>
          <cell r="F27">
            <v>120332</v>
          </cell>
          <cell r="G27">
            <v>126027</v>
          </cell>
          <cell r="H27">
            <v>129087</v>
          </cell>
          <cell r="J27">
            <v>132487</v>
          </cell>
          <cell r="L27">
            <v>150842</v>
          </cell>
          <cell r="M27">
            <v>151590</v>
          </cell>
          <cell r="N27">
            <v>163703</v>
          </cell>
          <cell r="O27">
            <v>166811</v>
          </cell>
          <cell r="P27">
            <v>170527</v>
          </cell>
          <cell r="R27">
            <v>182153</v>
          </cell>
          <cell r="S27">
            <v>185536</v>
          </cell>
          <cell r="T27">
            <v>180583</v>
          </cell>
          <cell r="U27">
            <v>181120</v>
          </cell>
          <cell r="V27">
            <v>185542</v>
          </cell>
          <cell r="W27">
            <v>195317</v>
          </cell>
        </row>
        <row r="28">
          <cell r="D28">
            <v>22482</v>
          </cell>
          <cell r="E28">
            <v>22164</v>
          </cell>
          <cell r="F28">
            <v>22115</v>
          </cell>
          <cell r="G28">
            <v>23341</v>
          </cell>
          <cell r="H28">
            <v>24369</v>
          </cell>
          <cell r="J28">
            <v>25969</v>
          </cell>
          <cell r="L28">
            <v>27078</v>
          </cell>
          <cell r="M28">
            <v>26399</v>
          </cell>
          <cell r="N28">
            <v>28448</v>
          </cell>
          <cell r="O28">
            <v>27097</v>
          </cell>
          <cell r="P28">
            <v>27929</v>
          </cell>
          <cell r="R28">
            <v>30183</v>
          </cell>
          <cell r="S28">
            <v>32229</v>
          </cell>
          <cell r="T28">
            <v>31732</v>
          </cell>
          <cell r="V28">
            <v>32880</v>
          </cell>
          <cell r="W28">
            <v>30741</v>
          </cell>
        </row>
        <row r="29">
          <cell r="U29">
            <v>30240</v>
          </cell>
        </row>
        <row r="31">
          <cell r="D31">
            <v>58024</v>
          </cell>
          <cell r="E31">
            <v>64491</v>
          </cell>
          <cell r="F31">
            <v>72276</v>
          </cell>
          <cell r="G31">
            <v>77365</v>
          </cell>
          <cell r="H31">
            <v>73875</v>
          </cell>
          <cell r="I31">
            <v>72114</v>
          </cell>
          <cell r="J31">
            <v>73116</v>
          </cell>
          <cell r="K31">
            <v>77017</v>
          </cell>
          <cell r="L31">
            <v>83782</v>
          </cell>
          <cell r="M31">
            <v>86176</v>
          </cell>
          <cell r="N31">
            <v>92649</v>
          </cell>
          <cell r="O31">
            <v>100859</v>
          </cell>
          <cell r="P31">
            <v>105750</v>
          </cell>
          <cell r="Q31">
            <v>115066</v>
          </cell>
          <cell r="R31">
            <v>121893</v>
          </cell>
          <cell r="S31">
            <v>125348</v>
          </cell>
          <cell r="T31">
            <v>126151</v>
          </cell>
          <cell r="U31">
            <v>132513</v>
          </cell>
          <cell r="V31">
            <v>136660</v>
          </cell>
          <cell r="W31">
            <v>143657</v>
          </cell>
          <cell r="X31">
            <v>156790</v>
          </cell>
        </row>
        <row r="32">
          <cell r="D32">
            <v>14288</v>
          </cell>
          <cell r="F32">
            <v>17449</v>
          </cell>
          <cell r="H32">
            <v>14674</v>
          </cell>
          <cell r="J32">
            <v>16583</v>
          </cell>
          <cell r="K32">
            <v>18507</v>
          </cell>
          <cell r="L32">
            <v>21277</v>
          </cell>
          <cell r="M32">
            <v>21049</v>
          </cell>
          <cell r="N32">
            <v>22954</v>
          </cell>
          <cell r="O32">
            <v>26207</v>
          </cell>
          <cell r="P32">
            <v>27053</v>
          </cell>
          <cell r="Q32">
            <v>30464</v>
          </cell>
          <cell r="R32">
            <v>31731</v>
          </cell>
          <cell r="S32">
            <v>31548</v>
          </cell>
          <cell r="T32">
            <v>30796</v>
          </cell>
          <cell r="U32">
            <v>31442</v>
          </cell>
          <cell r="V32">
            <v>31983</v>
          </cell>
          <cell r="W32">
            <v>34626</v>
          </cell>
          <cell r="X32">
            <v>38205</v>
          </cell>
        </row>
        <row r="33">
          <cell r="D33">
            <v>1626</v>
          </cell>
          <cell r="F33">
            <v>1820</v>
          </cell>
          <cell r="H33">
            <v>2054</v>
          </cell>
          <cell r="J33">
            <v>2178</v>
          </cell>
          <cell r="K33">
            <v>2087</v>
          </cell>
          <cell r="L33">
            <v>2151</v>
          </cell>
          <cell r="M33">
            <v>2139</v>
          </cell>
          <cell r="N33">
            <v>2093</v>
          </cell>
          <cell r="O33">
            <v>2108</v>
          </cell>
          <cell r="P33">
            <v>2114</v>
          </cell>
          <cell r="Q33">
            <v>1837</v>
          </cell>
          <cell r="R33">
            <v>2231</v>
          </cell>
          <cell r="S33">
            <v>2384</v>
          </cell>
          <cell r="T33">
            <v>2395</v>
          </cell>
          <cell r="U33">
            <v>2318</v>
          </cell>
          <cell r="V33">
            <v>2350</v>
          </cell>
          <cell r="W33">
            <v>2276</v>
          </cell>
          <cell r="X33">
            <v>2427</v>
          </cell>
        </row>
        <row r="36">
          <cell r="D36">
            <v>753196.846685</v>
          </cell>
          <cell r="E36">
            <v>811112.34943299997</v>
          </cell>
          <cell r="F36">
            <v>874974.25911099999</v>
          </cell>
          <cell r="G36">
            <v>924086.82635300001</v>
          </cell>
          <cell r="H36">
            <v>958827.13893899997</v>
          </cell>
          <cell r="I36">
            <v>997629.31390800001</v>
          </cell>
          <cell r="J36">
            <v>1003832.3481300001</v>
          </cell>
          <cell r="K36">
            <v>1033229.421285</v>
          </cell>
          <cell r="L36">
            <v>1068298.246418</v>
          </cell>
          <cell r="M36">
            <v>1093117.99</v>
          </cell>
          <cell r="N36">
            <v>1129849.3500000001</v>
          </cell>
          <cell r="O36">
            <v>1180252.93</v>
          </cell>
          <cell r="P36">
            <v>1219983</v>
          </cell>
          <cell r="Q36">
            <v>1290743</v>
          </cell>
          <cell r="R36">
            <v>1344658</v>
          </cell>
          <cell r="S36">
            <v>1392586</v>
          </cell>
          <cell r="T36">
            <v>1434812</v>
          </cell>
          <cell r="U36">
            <v>1490230</v>
          </cell>
          <cell r="V36">
            <v>1547758</v>
          </cell>
        </row>
        <row r="37">
          <cell r="P37">
            <v>196283</v>
          </cell>
          <cell r="Q37">
            <v>206716</v>
          </cell>
          <cell r="R37">
            <v>207164</v>
          </cell>
          <cell r="S37">
            <v>204316</v>
          </cell>
          <cell r="T37">
            <v>201925</v>
          </cell>
          <cell r="U37">
            <v>202612</v>
          </cell>
        </row>
        <row r="38">
          <cell r="P38">
            <v>26008</v>
          </cell>
          <cell r="Q38">
            <v>26502</v>
          </cell>
          <cell r="R38">
            <v>26435</v>
          </cell>
          <cell r="S38">
            <v>27714</v>
          </cell>
          <cell r="T38">
            <v>28760</v>
          </cell>
          <cell r="U38">
            <v>29764</v>
          </cell>
        </row>
        <row r="39">
          <cell r="P39">
            <v>25524</v>
          </cell>
          <cell r="Q39">
            <v>25976</v>
          </cell>
          <cell r="R39">
            <v>25833</v>
          </cell>
        </row>
        <row r="40">
          <cell r="P40">
            <v>484</v>
          </cell>
          <cell r="Q40">
            <v>526</v>
          </cell>
          <cell r="R40">
            <v>602</v>
          </cell>
        </row>
        <row r="41">
          <cell r="H41">
            <v>1392680</v>
          </cell>
          <cell r="I41">
            <v>1493130</v>
          </cell>
          <cell r="J41">
            <v>1533230</v>
          </cell>
          <cell r="K41">
            <v>1604230</v>
          </cell>
          <cell r="L41">
            <v>1671710</v>
          </cell>
          <cell r="M41">
            <v>1697890</v>
          </cell>
          <cell r="N41">
            <v>1734860</v>
          </cell>
          <cell r="O41">
            <v>1778060</v>
          </cell>
          <cell r="P41">
            <v>1810270</v>
          </cell>
          <cell r="Q41">
            <v>1856200</v>
          </cell>
          <cell r="R41">
            <v>1904490</v>
          </cell>
          <cell r="S41">
            <v>1933190</v>
          </cell>
          <cell r="T41">
            <v>1949410</v>
          </cell>
          <cell r="U41">
            <v>1998360</v>
          </cell>
          <cell r="V41">
            <v>2023890</v>
          </cell>
        </row>
        <row r="42">
          <cell r="H42">
            <v>383450</v>
          </cell>
          <cell r="J42">
            <v>361600</v>
          </cell>
          <cell r="L42">
            <v>378470</v>
          </cell>
          <cell r="N42">
            <v>389060</v>
          </cell>
          <cell r="P42">
            <v>404740</v>
          </cell>
          <cell r="Q42">
            <v>425990</v>
          </cell>
          <cell r="R42">
            <v>434600</v>
          </cell>
          <cell r="S42">
            <v>433000</v>
          </cell>
          <cell r="T42">
            <v>436080</v>
          </cell>
          <cell r="U42">
            <v>452140</v>
          </cell>
          <cell r="V42">
            <v>458690</v>
          </cell>
        </row>
        <row r="43">
          <cell r="H43">
            <v>32490</v>
          </cell>
          <cell r="J43">
            <v>34170</v>
          </cell>
          <cell r="L43">
            <v>34560</v>
          </cell>
          <cell r="N43">
            <v>34580</v>
          </cell>
          <cell r="P43">
            <v>36020</v>
          </cell>
          <cell r="R43">
            <v>37350</v>
          </cell>
          <cell r="S43">
            <v>38170</v>
          </cell>
          <cell r="T43">
            <v>38020</v>
          </cell>
          <cell r="U43">
            <v>38270</v>
          </cell>
          <cell r="V43">
            <v>37150</v>
          </cell>
        </row>
        <row r="44">
          <cell r="L44">
            <v>33050</v>
          </cell>
          <cell r="N44">
            <v>32970</v>
          </cell>
          <cell r="P44">
            <v>34070</v>
          </cell>
          <cell r="V44">
            <v>35520</v>
          </cell>
        </row>
        <row r="45">
          <cell r="L45">
            <v>1510</v>
          </cell>
          <cell r="N45">
            <v>1610</v>
          </cell>
          <cell r="P45">
            <v>1950</v>
          </cell>
          <cell r="V45">
            <v>1630</v>
          </cell>
        </row>
        <row r="46">
          <cell r="L46">
            <v>47521.646945</v>
          </cell>
          <cell r="M46">
            <v>52579.632130999998</v>
          </cell>
          <cell r="N46">
            <v>60560.182539000001</v>
          </cell>
          <cell r="O46">
            <v>71231.966025000002</v>
          </cell>
          <cell r="P46">
            <v>80775.140039999998</v>
          </cell>
          <cell r="Q46">
            <v>93662.278399000003</v>
          </cell>
          <cell r="R46">
            <v>104882.831972</v>
          </cell>
          <cell r="S46">
            <v>116048.858953</v>
          </cell>
          <cell r="T46">
            <v>124009.402063</v>
          </cell>
          <cell r="U46">
            <v>131351.32042999999</v>
          </cell>
          <cell r="V46">
            <v>142812.16948000001</v>
          </cell>
          <cell r="W46">
            <v>155870.210628</v>
          </cell>
        </row>
        <row r="47">
          <cell r="L47">
            <v>14331.873680000001</v>
          </cell>
          <cell r="N47">
            <v>18668.794796999999</v>
          </cell>
          <cell r="P47">
            <v>27744.386329000001</v>
          </cell>
          <cell r="R47">
            <v>33155.677587999999</v>
          </cell>
          <cell r="S47">
            <v>37724.854591000003</v>
          </cell>
          <cell r="T47">
            <v>35294.096464000002</v>
          </cell>
          <cell r="U47">
            <v>33937.475139000002</v>
          </cell>
          <cell r="V47">
            <v>33541.257863999999</v>
          </cell>
        </row>
        <row r="48">
          <cell r="L48">
            <v>2883.878056</v>
          </cell>
          <cell r="N48">
            <v>3210.6731479999999</v>
          </cell>
          <cell r="P48">
            <v>4087.3374090000002</v>
          </cell>
          <cell r="R48">
            <v>4618.6318190000002</v>
          </cell>
          <cell r="S48">
            <v>5201.9655899999998</v>
          </cell>
          <cell r="T48">
            <v>6024.8911909999997</v>
          </cell>
          <cell r="U48">
            <v>5892.4998240000004</v>
          </cell>
          <cell r="V48">
            <v>6091.6023850000001</v>
          </cell>
        </row>
        <row r="51">
          <cell r="D51">
            <v>480571.58793500002</v>
          </cell>
          <cell r="E51">
            <v>530731.07928399998</v>
          </cell>
          <cell r="F51">
            <v>582422.20825899998</v>
          </cell>
          <cell r="G51">
            <v>639614.40664399997</v>
          </cell>
          <cell r="H51">
            <v>694927.09533200006</v>
          </cell>
          <cell r="I51">
            <v>728744.777</v>
          </cell>
          <cell r="J51">
            <v>753520.07799999998</v>
          </cell>
          <cell r="K51">
            <v>795328.09400000004</v>
          </cell>
          <cell r="L51">
            <v>853581.65599999996</v>
          </cell>
          <cell r="M51">
            <v>906886.61499999999</v>
          </cell>
          <cell r="N51">
            <v>942435.49199999997</v>
          </cell>
          <cell r="O51">
            <v>975487.49100000004</v>
          </cell>
          <cell r="P51">
            <v>1005406.085</v>
          </cell>
          <cell r="Q51">
            <v>1064036.3199839999</v>
          </cell>
          <cell r="R51">
            <v>1122977.1028849999</v>
          </cell>
          <cell r="S51">
            <v>1165418.7182740001</v>
          </cell>
          <cell r="T51">
            <v>1203739.721804</v>
          </cell>
          <cell r="U51">
            <v>1252020.161505</v>
          </cell>
          <cell r="V51">
            <v>1284444.2620069999</v>
          </cell>
        </row>
        <row r="52">
          <cell r="D52">
            <v>118024.125327</v>
          </cell>
          <cell r="E52">
            <v>129443.52720700001</v>
          </cell>
          <cell r="F52">
            <v>142649.176205</v>
          </cell>
          <cell r="G52">
            <v>148797.62386399999</v>
          </cell>
          <cell r="H52">
            <v>154534.32686100001</v>
          </cell>
          <cell r="I52">
            <v>158127.755</v>
          </cell>
          <cell r="J52">
            <v>161280.22700000001</v>
          </cell>
          <cell r="K52">
            <v>172735.91099999999</v>
          </cell>
          <cell r="L52">
            <v>189724.53</v>
          </cell>
          <cell r="M52">
            <v>197293.86300000001</v>
          </cell>
          <cell r="N52">
            <v>204344.53599999999</v>
          </cell>
          <cell r="O52">
            <v>211903.8</v>
          </cell>
          <cell r="P52">
            <v>212113.97500000001</v>
          </cell>
          <cell r="Q52">
            <v>223061.69366600001</v>
          </cell>
          <cell r="R52">
            <v>228686.46446300001</v>
          </cell>
          <cell r="S52">
            <v>231487.15973099999</v>
          </cell>
          <cell r="U52">
            <v>235511.446922</v>
          </cell>
          <cell r="V52">
            <v>237347.557588</v>
          </cell>
        </row>
        <row r="53">
          <cell r="D53">
            <v>11714.324402</v>
          </cell>
          <cell r="E53">
            <v>12481.166759</v>
          </cell>
          <cell r="F53">
            <v>13718.38996</v>
          </cell>
          <cell r="G53">
            <v>14786.306070000001</v>
          </cell>
          <cell r="H53">
            <v>16314.437859</v>
          </cell>
          <cell r="I53">
            <v>17277.608</v>
          </cell>
          <cell r="J53">
            <v>18574.011999999999</v>
          </cell>
          <cell r="K53">
            <v>18690.928</v>
          </cell>
          <cell r="L53">
            <v>18681.437999999998</v>
          </cell>
          <cell r="M53">
            <v>19703.125</v>
          </cell>
          <cell r="N53">
            <v>20605.541000000001</v>
          </cell>
          <cell r="O53">
            <v>21584.106</v>
          </cell>
          <cell r="P53">
            <v>21216.49</v>
          </cell>
          <cell r="Q53">
            <v>22247.91488</v>
          </cell>
          <cell r="R53">
            <v>22363.214747000002</v>
          </cell>
          <cell r="S53">
            <v>23934.519833999999</v>
          </cell>
          <cell r="T53">
            <v>23874.209625</v>
          </cell>
          <cell r="U53">
            <v>24496.241848999998</v>
          </cell>
          <cell r="V53">
            <v>23704.086696999999</v>
          </cell>
        </row>
        <row r="54">
          <cell r="I54">
            <v>16596.292000000001</v>
          </cell>
          <cell r="J54">
            <v>17850.618999999999</v>
          </cell>
          <cell r="K54">
            <v>18007.528999999999</v>
          </cell>
          <cell r="L54">
            <v>17845.186000000002</v>
          </cell>
          <cell r="M54">
            <v>18817.127</v>
          </cell>
          <cell r="N54">
            <v>19588.575000000001</v>
          </cell>
          <cell r="O54">
            <v>20484.577000000001</v>
          </cell>
          <cell r="P54">
            <v>20350.611000000001</v>
          </cell>
          <cell r="Q54">
            <v>21203.869789</v>
          </cell>
          <cell r="R54">
            <v>20852.47076</v>
          </cell>
          <cell r="S54">
            <v>22344.445968</v>
          </cell>
        </row>
        <row r="55">
          <cell r="I55">
            <v>681.31600000000003</v>
          </cell>
          <cell r="J55">
            <v>723.39300000000003</v>
          </cell>
          <cell r="K55">
            <v>683.399</v>
          </cell>
          <cell r="L55">
            <v>836.25199999999995</v>
          </cell>
          <cell r="M55">
            <v>885.99800000000005</v>
          </cell>
          <cell r="N55">
            <v>1016.966</v>
          </cell>
          <cell r="O55">
            <v>1099.529</v>
          </cell>
          <cell r="P55">
            <v>865.87900000000002</v>
          </cell>
          <cell r="Q55">
            <v>1044.045091</v>
          </cell>
          <cell r="R55">
            <v>1510.7439870000001</v>
          </cell>
          <cell r="S55">
            <v>1590.073866</v>
          </cell>
        </row>
        <row r="56">
          <cell r="M56">
            <v>523678000</v>
          </cell>
          <cell r="N56">
            <v>535039700</v>
          </cell>
          <cell r="O56">
            <v>525582300</v>
          </cell>
          <cell r="P56">
            <v>519599300</v>
          </cell>
          <cell r="Q56">
            <v>522977500</v>
          </cell>
          <cell r="R56">
            <v>516909700</v>
          </cell>
          <cell r="S56">
            <v>513049700</v>
          </cell>
          <cell r="T56">
            <v>511935300</v>
          </cell>
          <cell r="U56">
            <v>516981300</v>
          </cell>
          <cell r="V56">
            <v>522494500</v>
          </cell>
          <cell r="W56">
            <v>525191100</v>
          </cell>
          <cell r="X56">
            <v>527817000</v>
          </cell>
        </row>
        <row r="57">
          <cell r="M57">
            <v>117193000</v>
          </cell>
          <cell r="N57">
            <v>118968500</v>
          </cell>
          <cell r="O57">
            <v>113707500</v>
          </cell>
          <cell r="P57">
            <v>110125400</v>
          </cell>
          <cell r="Q57">
            <v>111439400</v>
          </cell>
          <cell r="R57">
            <v>104083800</v>
          </cell>
          <cell r="S57">
            <v>101271500</v>
          </cell>
          <cell r="T57">
            <v>102756600</v>
          </cell>
          <cell r="U57">
            <v>105410100</v>
          </cell>
          <cell r="V57">
            <v>107876500</v>
          </cell>
          <cell r="W57">
            <v>107765500</v>
          </cell>
          <cell r="X57">
            <v>108696000</v>
          </cell>
        </row>
        <row r="58">
          <cell r="M58">
            <v>12950200</v>
          </cell>
          <cell r="N58">
            <v>13322400</v>
          </cell>
          <cell r="O58">
            <v>13761400</v>
          </cell>
          <cell r="P58">
            <v>14273000</v>
          </cell>
          <cell r="Q58">
            <v>14383800</v>
          </cell>
          <cell r="R58">
            <v>14272700</v>
          </cell>
          <cell r="S58">
            <v>14011400</v>
          </cell>
          <cell r="T58">
            <v>13780900</v>
          </cell>
          <cell r="U58">
            <v>13614200</v>
          </cell>
          <cell r="V58">
            <v>12951600</v>
          </cell>
          <cell r="W58">
            <v>12721600</v>
          </cell>
          <cell r="X58">
            <v>12701900</v>
          </cell>
        </row>
        <row r="61">
          <cell r="L61">
            <v>370387100</v>
          </cell>
          <cell r="M61">
            <v>414591800</v>
          </cell>
          <cell r="N61">
            <v>453776700</v>
          </cell>
          <cell r="O61">
            <v>455561100</v>
          </cell>
          <cell r="P61">
            <v>492222800</v>
          </cell>
          <cell r="Q61">
            <v>538547600</v>
          </cell>
          <cell r="R61">
            <v>579303100</v>
          </cell>
          <cell r="S61">
            <v>638368200</v>
          </cell>
          <cell r="T61">
            <v>682202700</v>
          </cell>
          <cell r="U61">
            <v>741832100</v>
          </cell>
          <cell r="V61">
            <v>775889600</v>
          </cell>
          <cell r="W61">
            <v>814686100</v>
          </cell>
          <cell r="X61">
            <v>874782000</v>
          </cell>
        </row>
        <row r="62">
          <cell r="L62">
            <v>102362400</v>
          </cell>
          <cell r="M62">
            <v>111431600</v>
          </cell>
          <cell r="N62">
            <v>120608800</v>
          </cell>
          <cell r="O62">
            <v>125445100</v>
          </cell>
          <cell r="P62">
            <v>140128400</v>
          </cell>
          <cell r="Q62">
            <v>159808800</v>
          </cell>
          <cell r="R62">
            <v>161772200</v>
          </cell>
          <cell r="S62">
            <v>176274300</v>
          </cell>
          <cell r="T62">
            <v>184968700</v>
          </cell>
          <cell r="U62">
            <v>215027400</v>
          </cell>
          <cell r="V62">
            <v>223683800</v>
          </cell>
          <cell r="W62">
            <v>232031000</v>
          </cell>
          <cell r="X62">
            <v>250295800</v>
          </cell>
        </row>
        <row r="63">
          <cell r="L63">
            <v>6475200</v>
          </cell>
          <cell r="M63">
            <v>7167600</v>
          </cell>
          <cell r="N63">
            <v>7496800</v>
          </cell>
          <cell r="O63">
            <v>8613200.0000000019</v>
          </cell>
          <cell r="P63">
            <v>9069600</v>
          </cell>
          <cell r="Q63">
            <v>9622900</v>
          </cell>
          <cell r="R63">
            <v>9714700</v>
          </cell>
          <cell r="S63">
            <v>10478100</v>
          </cell>
          <cell r="T63">
            <v>10574400</v>
          </cell>
          <cell r="U63">
            <v>11547200</v>
          </cell>
          <cell r="V63">
            <v>11251200</v>
          </cell>
          <cell r="W63">
            <v>11279600</v>
          </cell>
          <cell r="X63">
            <v>11762300</v>
          </cell>
        </row>
        <row r="64">
          <cell r="L64">
            <v>6258100</v>
          </cell>
          <cell r="M64">
            <v>6902900</v>
          </cell>
          <cell r="N64">
            <v>7232800</v>
          </cell>
          <cell r="O64">
            <v>8327000</v>
          </cell>
          <cell r="P64">
            <v>8629100</v>
          </cell>
          <cell r="Q64">
            <v>8591500</v>
          </cell>
          <cell r="R64">
            <v>8671000</v>
          </cell>
          <cell r="S64">
            <v>9297000</v>
          </cell>
          <cell r="T64">
            <v>9161800</v>
          </cell>
          <cell r="U64">
            <v>9822000</v>
          </cell>
          <cell r="V64">
            <v>9925400</v>
          </cell>
          <cell r="W64">
            <v>9941300</v>
          </cell>
          <cell r="X64">
            <v>10387800</v>
          </cell>
        </row>
        <row r="65">
          <cell r="L65">
            <v>217100</v>
          </cell>
          <cell r="M65">
            <v>264700</v>
          </cell>
          <cell r="N65">
            <v>264100.00000000012</v>
          </cell>
          <cell r="O65">
            <v>286200</v>
          </cell>
          <cell r="P65">
            <v>440500</v>
          </cell>
          <cell r="R65">
            <v>1043700</v>
          </cell>
          <cell r="S65">
            <v>1181200</v>
          </cell>
          <cell r="T65">
            <v>1412600</v>
          </cell>
          <cell r="U65">
            <v>1725300</v>
          </cell>
          <cell r="V65">
            <v>1325800</v>
          </cell>
          <cell r="W65">
            <v>1338300</v>
          </cell>
          <cell r="X65">
            <v>1374400</v>
          </cell>
        </row>
        <row r="66">
          <cell r="D66">
            <v>192912</v>
          </cell>
          <cell r="E66">
            <v>200863</v>
          </cell>
          <cell r="F66">
            <v>212492</v>
          </cell>
          <cell r="G66">
            <v>223832</v>
          </cell>
          <cell r="H66">
            <v>236929</v>
          </cell>
          <cell r="I66">
            <v>246215</v>
          </cell>
          <cell r="J66">
            <v>252801</v>
          </cell>
          <cell r="K66">
            <v>264481</v>
          </cell>
          <cell r="L66">
            <v>275686</v>
          </cell>
          <cell r="M66">
            <v>287079</v>
          </cell>
          <cell r="N66">
            <v>306539</v>
          </cell>
          <cell r="O66">
            <v>324027</v>
          </cell>
          <cell r="P66">
            <v>344335</v>
          </cell>
          <cell r="Q66">
            <v>373415</v>
          </cell>
          <cell r="R66">
            <v>397556</v>
          </cell>
          <cell r="S66">
            <v>414374</v>
          </cell>
          <cell r="T66">
            <v>425256</v>
          </cell>
          <cell r="V66">
            <v>456182</v>
          </cell>
          <cell r="X66">
            <v>504557</v>
          </cell>
        </row>
        <row r="67">
          <cell r="D67">
            <v>35778</v>
          </cell>
          <cell r="E67">
            <v>37738</v>
          </cell>
          <cell r="F67">
            <v>39923</v>
          </cell>
          <cell r="G67">
            <v>41592</v>
          </cell>
          <cell r="H67">
            <v>42149</v>
          </cell>
          <cell r="I67">
            <v>42846</v>
          </cell>
          <cell r="J67">
            <v>43522</v>
          </cell>
          <cell r="K67">
            <v>45348</v>
          </cell>
          <cell r="L67">
            <v>48087</v>
          </cell>
          <cell r="M67">
            <v>48234</v>
          </cell>
          <cell r="N67">
            <v>49749</v>
          </cell>
          <cell r="O67">
            <v>52320</v>
          </cell>
          <cell r="P67">
            <v>53856</v>
          </cell>
          <cell r="Q67">
            <v>58078</v>
          </cell>
          <cell r="R67">
            <v>58719</v>
          </cell>
          <cell r="S67">
            <v>59182</v>
          </cell>
          <cell r="T67">
            <v>60170</v>
          </cell>
          <cell r="V67">
            <v>65163</v>
          </cell>
          <cell r="X67">
            <v>70104</v>
          </cell>
        </row>
        <row r="68">
          <cell r="D68">
            <v>6679</v>
          </cell>
          <cell r="E68">
            <v>6572</v>
          </cell>
          <cell r="F68">
            <v>6523</v>
          </cell>
          <cell r="G68">
            <v>7104</v>
          </cell>
          <cell r="H68">
            <v>7326</v>
          </cell>
          <cell r="I68">
            <v>7987</v>
          </cell>
          <cell r="J68">
            <v>8340</v>
          </cell>
          <cell r="K68">
            <v>8478</v>
          </cell>
          <cell r="L68">
            <v>8911</v>
          </cell>
          <cell r="M68">
            <v>8958</v>
          </cell>
          <cell r="N68">
            <v>8988</v>
          </cell>
          <cell r="O68">
            <v>9107</v>
          </cell>
          <cell r="P68">
            <v>9734</v>
          </cell>
          <cell r="Q68">
            <v>9891</v>
          </cell>
          <cell r="R68">
            <v>10419</v>
          </cell>
          <cell r="S68">
            <v>11131</v>
          </cell>
          <cell r="T68">
            <v>11512</v>
          </cell>
          <cell r="V68">
            <v>11909</v>
          </cell>
          <cell r="X68">
            <v>13743</v>
          </cell>
        </row>
        <row r="69">
          <cell r="P69">
            <v>8479</v>
          </cell>
          <cell r="Q69">
            <v>8480</v>
          </cell>
          <cell r="R69">
            <v>8866</v>
          </cell>
          <cell r="S69">
            <v>9298</v>
          </cell>
          <cell r="T69">
            <v>9699</v>
          </cell>
          <cell r="V69">
            <v>10203</v>
          </cell>
          <cell r="X69">
            <v>11871</v>
          </cell>
        </row>
        <row r="70">
          <cell r="P70">
            <v>1255</v>
          </cell>
          <cell r="Q70">
            <v>1411</v>
          </cell>
          <cell r="R70">
            <v>1553</v>
          </cell>
          <cell r="S70">
            <v>1833</v>
          </cell>
          <cell r="T70">
            <v>1813</v>
          </cell>
          <cell r="V70">
            <v>1706</v>
          </cell>
          <cell r="X70">
            <v>1872</v>
          </cell>
        </row>
        <row r="71">
          <cell r="D71">
            <v>538690</v>
          </cell>
          <cell r="F71">
            <v>614894</v>
          </cell>
          <cell r="H71">
            <v>686613</v>
          </cell>
          <cell r="J71">
            <v>734458</v>
          </cell>
          <cell r="L71">
            <v>815516</v>
          </cell>
          <cell r="N71">
            <v>967956</v>
          </cell>
          <cell r="P71">
            <v>1073032</v>
          </cell>
          <cell r="R71">
            <v>1354182</v>
          </cell>
          <cell r="S71">
            <v>1348645</v>
          </cell>
          <cell r="T71">
            <v>1409321</v>
          </cell>
          <cell r="U71">
            <v>1542833</v>
          </cell>
          <cell r="V71">
            <v>1731948</v>
          </cell>
          <cell r="W71">
            <v>1921295</v>
          </cell>
          <cell r="X71">
            <v>2012391</v>
          </cell>
        </row>
        <row r="72">
          <cell r="D72">
            <v>76469</v>
          </cell>
          <cell r="F72">
            <v>81721</v>
          </cell>
          <cell r="H72">
            <v>81900</v>
          </cell>
          <cell r="J72">
            <v>90751</v>
          </cell>
          <cell r="L72">
            <v>107811</v>
          </cell>
          <cell r="N72">
            <v>118832</v>
          </cell>
          <cell r="P72">
            <v>132392</v>
          </cell>
          <cell r="R72">
            <v>144476</v>
          </cell>
          <cell r="S72">
            <v>144067</v>
          </cell>
          <cell r="T72">
            <v>148981</v>
          </cell>
          <cell r="U72">
            <v>158923</v>
          </cell>
          <cell r="V72">
            <v>169563</v>
          </cell>
          <cell r="W72">
            <v>191817</v>
          </cell>
          <cell r="X72">
            <v>204979</v>
          </cell>
        </row>
        <row r="73">
          <cell r="D73">
            <v>10777</v>
          </cell>
          <cell r="F73">
            <v>11814</v>
          </cell>
          <cell r="H73">
            <v>13526</v>
          </cell>
          <cell r="J73">
            <v>16474</v>
          </cell>
          <cell r="L73">
            <v>17395</v>
          </cell>
          <cell r="N73">
            <v>17165</v>
          </cell>
          <cell r="P73">
            <v>20007</v>
          </cell>
          <cell r="R73">
            <v>25405</v>
          </cell>
          <cell r="S73">
            <v>26785</v>
          </cell>
          <cell r="T73">
            <v>28534</v>
          </cell>
          <cell r="U73">
            <v>30000</v>
          </cell>
          <cell r="V73">
            <v>31076</v>
          </cell>
          <cell r="W73">
            <v>32800</v>
          </cell>
          <cell r="X73">
            <v>30949</v>
          </cell>
        </row>
        <row r="74">
          <cell r="J74">
            <v>16098</v>
          </cell>
          <cell r="L74">
            <v>17146</v>
          </cell>
          <cell r="N74">
            <v>16947</v>
          </cell>
          <cell r="P74">
            <v>18974</v>
          </cell>
          <cell r="R74">
            <v>24257</v>
          </cell>
          <cell r="T74">
            <v>27087</v>
          </cell>
          <cell r="U74">
            <v>28173</v>
          </cell>
          <cell r="V74">
            <v>29152</v>
          </cell>
        </row>
        <row r="75">
          <cell r="J75">
            <v>376</v>
          </cell>
          <cell r="L75">
            <v>249</v>
          </cell>
          <cell r="N75">
            <v>218</v>
          </cell>
          <cell r="P75">
            <v>1033</v>
          </cell>
          <cell r="T75">
            <v>1447</v>
          </cell>
          <cell r="U75">
            <v>1827</v>
          </cell>
          <cell r="V75">
            <v>1924</v>
          </cell>
        </row>
        <row r="76">
          <cell r="L76">
            <v>297295</v>
          </cell>
          <cell r="M76">
            <v>371539</v>
          </cell>
          <cell r="N76">
            <v>455024</v>
          </cell>
          <cell r="O76">
            <v>533885</v>
          </cell>
          <cell r="P76">
            <v>586555</v>
          </cell>
          <cell r="Q76">
            <v>662224</v>
          </cell>
          <cell r="R76">
            <v>695255</v>
          </cell>
          <cell r="S76">
            <v>715072</v>
          </cell>
          <cell r="T76">
            <v>744357</v>
          </cell>
          <cell r="U76">
            <v>821665</v>
          </cell>
          <cell r="V76">
            <v>866329</v>
          </cell>
          <cell r="W76">
            <v>931179</v>
          </cell>
        </row>
        <row r="77">
          <cell r="L77">
            <v>62770</v>
          </cell>
          <cell r="M77">
            <v>73890</v>
          </cell>
          <cell r="N77">
            <v>90152</v>
          </cell>
          <cell r="O77">
            <v>103125</v>
          </cell>
          <cell r="P77">
            <v>111440</v>
          </cell>
          <cell r="Q77">
            <v>122595</v>
          </cell>
          <cell r="R77">
            <v>116613</v>
          </cell>
          <cell r="S77">
            <v>117669</v>
          </cell>
          <cell r="T77">
            <v>131390</v>
          </cell>
          <cell r="U77">
            <v>156687</v>
          </cell>
          <cell r="V77">
            <v>160374</v>
          </cell>
          <cell r="W77">
            <v>174906</v>
          </cell>
        </row>
        <row r="78">
          <cell r="L78">
            <v>11202</v>
          </cell>
          <cell r="M78">
            <v>12645</v>
          </cell>
          <cell r="N78">
            <v>16790</v>
          </cell>
          <cell r="O78">
            <v>18460</v>
          </cell>
          <cell r="P78">
            <v>20188</v>
          </cell>
          <cell r="Q78">
            <v>21864</v>
          </cell>
          <cell r="R78">
            <v>20948</v>
          </cell>
          <cell r="S78">
            <v>21030</v>
          </cell>
          <cell r="T78">
            <v>22108</v>
          </cell>
          <cell r="U78">
            <v>24139</v>
          </cell>
          <cell r="V78">
            <v>29231</v>
          </cell>
          <cell r="W78">
            <v>31592</v>
          </cell>
        </row>
        <row r="79">
          <cell r="L79">
            <v>10766</v>
          </cell>
          <cell r="M79">
            <v>12078</v>
          </cell>
          <cell r="N79">
            <v>15655</v>
          </cell>
          <cell r="O79">
            <v>17014</v>
          </cell>
          <cell r="P79">
            <v>18884</v>
          </cell>
          <cell r="Q79">
            <v>20531</v>
          </cell>
          <cell r="R79">
            <v>20233</v>
          </cell>
          <cell r="S79">
            <v>20194</v>
          </cell>
          <cell r="T79">
            <v>21287</v>
          </cell>
        </row>
        <row r="80">
          <cell r="L80">
            <v>436</v>
          </cell>
          <cell r="M80">
            <v>567</v>
          </cell>
          <cell r="N80">
            <v>1135</v>
          </cell>
          <cell r="O80">
            <v>1446</v>
          </cell>
          <cell r="P80">
            <v>1304</v>
          </cell>
          <cell r="Q80">
            <v>1333</v>
          </cell>
          <cell r="R80">
            <v>715</v>
          </cell>
          <cell r="S80">
            <v>836</v>
          </cell>
          <cell r="T80">
            <v>821</v>
          </cell>
        </row>
        <row r="81">
          <cell r="L81">
            <v>412347</v>
          </cell>
          <cell r="M81">
            <v>435915</v>
          </cell>
          <cell r="N81">
            <v>461682</v>
          </cell>
          <cell r="O81">
            <v>491716</v>
          </cell>
          <cell r="P81">
            <v>525075</v>
          </cell>
          <cell r="Q81">
            <v>570560</v>
          </cell>
          <cell r="R81">
            <v>618252</v>
          </cell>
          <cell r="S81">
            <v>661517</v>
          </cell>
          <cell r="T81">
            <v>706932</v>
          </cell>
          <cell r="U81">
            <v>756669</v>
          </cell>
          <cell r="V81">
            <v>813776</v>
          </cell>
          <cell r="W81">
            <v>876826</v>
          </cell>
          <cell r="X81">
            <v>943834</v>
          </cell>
        </row>
        <row r="82">
          <cell r="L82">
            <v>76082</v>
          </cell>
          <cell r="M82">
            <v>80855</v>
          </cell>
          <cell r="N82">
            <v>87863</v>
          </cell>
          <cell r="O82">
            <v>93356</v>
          </cell>
          <cell r="P82">
            <v>98429</v>
          </cell>
          <cell r="Q82">
            <v>106132</v>
          </cell>
          <cell r="R82">
            <v>111846</v>
          </cell>
          <cell r="S82">
            <v>114548</v>
          </cell>
          <cell r="T82">
            <v>118439</v>
          </cell>
          <cell r="U82">
            <v>123000</v>
          </cell>
          <cell r="V82">
            <v>128753</v>
          </cell>
          <cell r="W82">
            <v>135845</v>
          </cell>
          <cell r="X82">
            <v>141343</v>
          </cell>
        </row>
        <row r="83">
          <cell r="L83">
            <v>12573</v>
          </cell>
          <cell r="M83">
            <v>12758</v>
          </cell>
          <cell r="N83">
            <v>13244</v>
          </cell>
          <cell r="O83">
            <v>13561</v>
          </cell>
          <cell r="P83">
            <v>14198</v>
          </cell>
          <cell r="Q83">
            <v>14119</v>
          </cell>
          <cell r="R83">
            <v>14627</v>
          </cell>
          <cell r="S83">
            <v>14888</v>
          </cell>
          <cell r="T83">
            <v>15848</v>
          </cell>
          <cell r="U83">
            <v>16394</v>
          </cell>
          <cell r="V83">
            <v>17939</v>
          </cell>
          <cell r="W83">
            <v>18087</v>
          </cell>
          <cell r="X83">
            <v>19480</v>
          </cell>
        </row>
        <row r="84">
          <cell r="L84">
            <v>12092</v>
          </cell>
          <cell r="M84">
            <v>12331</v>
          </cell>
          <cell r="N84">
            <v>12720</v>
          </cell>
          <cell r="O84">
            <v>12962</v>
          </cell>
          <cell r="P84">
            <v>13623</v>
          </cell>
          <cell r="Q84">
            <v>13535</v>
          </cell>
          <cell r="R84">
            <v>14114</v>
          </cell>
          <cell r="S84">
            <v>14378</v>
          </cell>
          <cell r="T84">
            <v>15315</v>
          </cell>
          <cell r="U84">
            <v>15804</v>
          </cell>
          <cell r="V84">
            <v>17363</v>
          </cell>
          <cell r="W84">
            <v>17739</v>
          </cell>
          <cell r="X84">
            <v>19097</v>
          </cell>
        </row>
        <row r="85">
          <cell r="L85">
            <v>481</v>
          </cell>
          <cell r="M85">
            <v>427</v>
          </cell>
          <cell r="N85">
            <v>524</v>
          </cell>
          <cell r="O85">
            <v>599</v>
          </cell>
          <cell r="P85">
            <v>575</v>
          </cell>
          <cell r="Q85">
            <v>584</v>
          </cell>
          <cell r="S85">
            <v>510</v>
          </cell>
          <cell r="T85">
            <v>533</v>
          </cell>
          <cell r="U85">
            <v>590</v>
          </cell>
          <cell r="V85">
            <v>576</v>
          </cell>
          <cell r="W85">
            <v>348</v>
          </cell>
          <cell r="X85">
            <v>383</v>
          </cell>
        </row>
        <row r="86">
          <cell r="J86">
            <v>1349288</v>
          </cell>
          <cell r="L86">
            <v>1573927</v>
          </cell>
          <cell r="N86">
            <v>1693870</v>
          </cell>
          <cell r="P86">
            <v>1870324</v>
          </cell>
          <cell r="R86">
            <v>2058371</v>
          </cell>
          <cell r="T86">
            <v>2229539</v>
          </cell>
          <cell r="U86">
            <v>2334990</v>
          </cell>
          <cell r="V86">
            <v>2422199</v>
          </cell>
          <cell r="W86">
            <v>2578627</v>
          </cell>
          <cell r="X86">
            <v>2739790</v>
          </cell>
        </row>
        <row r="87">
          <cell r="J87">
            <v>251489</v>
          </cell>
          <cell r="L87">
            <v>352442</v>
          </cell>
          <cell r="N87">
            <v>366048</v>
          </cell>
          <cell r="P87">
            <v>407397</v>
          </cell>
          <cell r="R87">
            <v>426191</v>
          </cell>
          <cell r="T87">
            <v>446956</v>
          </cell>
          <cell r="V87">
            <v>482677</v>
          </cell>
          <cell r="X87">
            <v>537796</v>
          </cell>
        </row>
        <row r="88">
          <cell r="J88">
            <v>23925</v>
          </cell>
          <cell r="L88">
            <v>28648</v>
          </cell>
          <cell r="N88">
            <v>31265</v>
          </cell>
          <cell r="P88">
            <v>33658</v>
          </cell>
          <cell r="R88">
            <v>35230</v>
          </cell>
          <cell r="T88">
            <v>36676</v>
          </cell>
          <cell r="V88">
            <v>35835</v>
          </cell>
          <cell r="X88">
            <v>36639</v>
          </cell>
        </row>
        <row r="96">
          <cell r="D96">
            <v>4698900</v>
          </cell>
          <cell r="E96">
            <v>5061900</v>
          </cell>
          <cell r="F96">
            <v>5439700</v>
          </cell>
          <cell r="G96">
            <v>5750800</v>
          </cell>
          <cell r="H96">
            <v>5930700</v>
          </cell>
          <cell r="I96">
            <v>6261800</v>
          </cell>
          <cell r="J96">
            <v>6582900</v>
          </cell>
          <cell r="K96">
            <v>6993300</v>
          </cell>
          <cell r="L96">
            <v>7338400</v>
          </cell>
          <cell r="M96">
            <v>7751100</v>
          </cell>
          <cell r="N96">
            <v>8256500</v>
          </cell>
          <cell r="O96">
            <v>8741000</v>
          </cell>
          <cell r="P96">
            <v>9301000</v>
          </cell>
          <cell r="Q96">
            <v>9898800</v>
          </cell>
          <cell r="R96">
            <v>10233900</v>
          </cell>
          <cell r="S96">
            <v>10590200</v>
          </cell>
          <cell r="T96">
            <v>11089200</v>
          </cell>
        </row>
        <row r="97">
          <cell r="D97">
            <v>888600</v>
          </cell>
          <cell r="E97">
            <v>979900</v>
          </cell>
          <cell r="F97">
            <v>1017700</v>
          </cell>
          <cell r="G97">
            <v>1040600</v>
          </cell>
          <cell r="H97">
            <v>1043500</v>
          </cell>
          <cell r="I97">
            <v>1082000</v>
          </cell>
          <cell r="J97">
            <v>1131400</v>
          </cell>
          <cell r="K97">
            <v>1223200</v>
          </cell>
          <cell r="L97">
            <v>1289100</v>
          </cell>
          <cell r="M97">
            <v>1316000</v>
          </cell>
          <cell r="N97">
            <v>1379600</v>
          </cell>
          <cell r="O97">
            <v>1422200</v>
          </cell>
          <cell r="P97">
            <v>1496100</v>
          </cell>
          <cell r="Q97">
            <v>1515900</v>
          </cell>
          <cell r="R97">
            <v>1444000</v>
          </cell>
        </row>
        <row r="98">
          <cell r="D98">
            <v>89500</v>
          </cell>
          <cell r="H98">
            <v>116400</v>
          </cell>
          <cell r="I98">
            <v>119700</v>
          </cell>
          <cell r="J98">
            <v>119800</v>
          </cell>
          <cell r="K98">
            <v>123500</v>
          </cell>
          <cell r="L98">
            <v>136200</v>
          </cell>
          <cell r="R98">
            <v>173500</v>
          </cell>
        </row>
      </sheetData>
      <sheetData sheetId="99" refreshError="1">
        <row r="7">
          <cell r="A7" t="str">
            <v>Australia</v>
          </cell>
          <cell r="B7" t="str">
            <v>TOTAL BERD</v>
          </cell>
          <cell r="F7">
            <v>1989.7</v>
          </cell>
          <cell r="G7">
            <v>2099.8000000000002</v>
          </cell>
          <cell r="H7">
            <v>2364.6</v>
          </cell>
          <cell r="I7">
            <v>2861.9</v>
          </cell>
          <cell r="J7">
            <v>3119.2</v>
          </cell>
          <cell r="K7">
            <v>3508.337</v>
          </cell>
          <cell r="L7">
            <v>4356.6000000000004</v>
          </cell>
          <cell r="M7">
            <v>4234.7219999999998</v>
          </cell>
          <cell r="N7">
            <v>4218.192</v>
          </cell>
          <cell r="O7">
            <v>4094.7</v>
          </cell>
          <cell r="P7">
            <v>4136.7</v>
          </cell>
          <cell r="Q7">
            <v>4982.6000000000004</v>
          </cell>
          <cell r="R7">
            <v>6191.9</v>
          </cell>
          <cell r="S7">
            <v>6940.3</v>
          </cell>
          <cell r="T7">
            <v>7770</v>
          </cell>
          <cell r="U7">
            <v>8676.5</v>
          </cell>
          <cell r="V7">
            <v>10434.200000000001</v>
          </cell>
          <cell r="W7">
            <v>12548.9</v>
          </cell>
        </row>
        <row r="8">
          <cell r="B8" t="str">
            <v xml:space="preserve">  MANUFACTURING</v>
          </cell>
          <cell r="F8">
            <v>1052</v>
          </cell>
          <cell r="G8">
            <v>1148.0999999999999</v>
          </cell>
          <cell r="H8">
            <v>1345.691</v>
          </cell>
          <cell r="I8">
            <v>1693.8</v>
          </cell>
          <cell r="J8">
            <v>1718.8</v>
          </cell>
          <cell r="K8">
            <v>1932.0920000000001</v>
          </cell>
          <cell r="L8">
            <v>2392.2130000000002</v>
          </cell>
          <cell r="M8">
            <v>2267.989</v>
          </cell>
          <cell r="N8">
            <v>2206.4630000000002</v>
          </cell>
          <cell r="O8">
            <v>2028.4</v>
          </cell>
          <cell r="P8">
            <v>2020.1</v>
          </cell>
          <cell r="Q8">
            <v>2255.5</v>
          </cell>
          <cell r="R8">
            <v>2536.9</v>
          </cell>
          <cell r="S8">
            <v>2867.9</v>
          </cell>
          <cell r="T8">
            <v>3375.34</v>
          </cell>
          <cell r="U8">
            <v>3423.9</v>
          </cell>
          <cell r="V8">
            <v>3843.7</v>
          </cell>
          <cell r="W8">
            <v>4023.3</v>
          </cell>
        </row>
        <row r="9">
          <cell r="B9" t="str">
            <v xml:space="preserve">    Food, beverages and tobacco</v>
          </cell>
        </row>
        <row r="10">
          <cell r="B10" t="str">
            <v xml:space="preserve">      Food products and beverages</v>
          </cell>
        </row>
        <row r="11">
          <cell r="B11" t="str">
            <v xml:space="preserve">      Tobacco products</v>
          </cell>
        </row>
        <row r="12">
          <cell r="A12" t="str">
            <v>Belgium</v>
          </cell>
          <cell r="B12" t="str">
            <v>TOTAL BERD</v>
          </cell>
          <cell r="L12">
            <v>2471.3710000000001</v>
          </cell>
          <cell r="M12">
            <v>2673.71</v>
          </cell>
          <cell r="N12">
            <v>2904.6439999999998</v>
          </cell>
          <cell r="O12">
            <v>3035.0949999999998</v>
          </cell>
          <cell r="P12">
            <v>3307.12</v>
          </cell>
          <cell r="Q12">
            <v>3588.61</v>
          </cell>
          <cell r="R12">
            <v>3921.1019999999999</v>
          </cell>
          <cell r="S12">
            <v>3662.3470000000002</v>
          </cell>
          <cell r="T12">
            <v>3607.8919999999998</v>
          </cell>
          <cell r="U12">
            <v>3714.2550000000001</v>
          </cell>
          <cell r="V12">
            <v>3704.76</v>
          </cell>
        </row>
        <row r="13">
          <cell r="B13" t="str">
            <v xml:space="preserve">  MANUFACTURING</v>
          </cell>
          <cell r="L13">
            <v>2077.36</v>
          </cell>
          <cell r="M13">
            <v>2221.1370000000002</v>
          </cell>
          <cell r="N13">
            <v>2402.413</v>
          </cell>
          <cell r="O13">
            <v>2446.2779999999998</v>
          </cell>
          <cell r="P13">
            <v>2707.9589999999998</v>
          </cell>
          <cell r="Q13">
            <v>2901.11</v>
          </cell>
          <cell r="R13">
            <v>3223.4969999999998</v>
          </cell>
          <cell r="S13">
            <v>2897.9650000000001</v>
          </cell>
          <cell r="T13">
            <v>2834.4870000000001</v>
          </cell>
        </row>
        <row r="14">
          <cell r="B14" t="str">
            <v xml:space="preserve">    Food, beverages and tobacco</v>
          </cell>
          <cell r="L14">
            <v>61.69</v>
          </cell>
          <cell r="M14">
            <v>73.819000000000003</v>
          </cell>
          <cell r="N14">
            <v>74.975999999999999</v>
          </cell>
          <cell r="O14">
            <v>82.995000000000005</v>
          </cell>
          <cell r="P14">
            <v>86.048000000000002</v>
          </cell>
          <cell r="Q14">
            <v>92.406000000000006</v>
          </cell>
          <cell r="R14">
            <v>98.314999999999998</v>
          </cell>
          <cell r="S14">
            <v>103.911</v>
          </cell>
          <cell r="T14">
            <v>104.383</v>
          </cell>
        </row>
        <row r="15">
          <cell r="B15" t="str">
            <v xml:space="preserve">      Food products and beverages</v>
          </cell>
          <cell r="L15">
            <v>60.682000000000002</v>
          </cell>
          <cell r="M15">
            <v>72.738</v>
          </cell>
          <cell r="N15">
            <v>73.921000000000006</v>
          </cell>
          <cell r="O15">
            <v>82.179000000000002</v>
          </cell>
          <cell r="P15">
            <v>85.063000000000002</v>
          </cell>
          <cell r="Q15">
            <v>91.608999999999995</v>
          </cell>
          <cell r="R15">
            <v>97.468999999999994</v>
          </cell>
          <cell r="S15">
            <v>99.527000000000001</v>
          </cell>
          <cell r="T15">
            <v>99.95</v>
          </cell>
        </row>
        <row r="16">
          <cell r="B16" t="str">
            <v xml:space="preserve">      Tobacco products</v>
          </cell>
          <cell r="L16">
            <v>1.008</v>
          </cell>
          <cell r="M16">
            <v>1.081</v>
          </cell>
          <cell r="N16">
            <v>1.0549999999999999</v>
          </cell>
          <cell r="O16">
            <v>0.81599999999999995</v>
          </cell>
          <cell r="P16">
            <v>0.98599999999999999</v>
          </cell>
          <cell r="Q16">
            <v>0.79700000000000004</v>
          </cell>
          <cell r="R16">
            <v>0.84599999999999997</v>
          </cell>
          <cell r="S16">
            <v>4.3840000000000003</v>
          </cell>
          <cell r="T16">
            <v>4.4320000000000004</v>
          </cell>
        </row>
        <row r="17">
          <cell r="A17" t="str">
            <v>Canada</v>
          </cell>
          <cell r="B17" t="str">
            <v>TOTAL BERD</v>
          </cell>
          <cell r="D17">
            <v>4342</v>
          </cell>
          <cell r="E17">
            <v>4624</v>
          </cell>
          <cell r="F17">
            <v>4779</v>
          </cell>
          <cell r="G17">
            <v>5169</v>
          </cell>
          <cell r="H17">
            <v>5355</v>
          </cell>
          <cell r="I17">
            <v>5742</v>
          </cell>
          <cell r="J17">
            <v>6424</v>
          </cell>
          <cell r="K17">
            <v>7567</v>
          </cell>
          <cell r="L17">
            <v>7991</v>
          </cell>
          <cell r="M17">
            <v>7996</v>
          </cell>
          <cell r="N17">
            <v>8741</v>
          </cell>
          <cell r="O17">
            <v>9683</v>
          </cell>
          <cell r="P17">
            <v>10401</v>
          </cell>
          <cell r="V17">
            <v>15774</v>
          </cell>
          <cell r="W17">
            <v>16021</v>
          </cell>
        </row>
        <row r="18">
          <cell r="B18" t="str">
            <v xml:space="preserve">  MANUFACTURING</v>
          </cell>
          <cell r="D18">
            <v>2919.6680000000001</v>
          </cell>
          <cell r="E18">
            <v>3182.8</v>
          </cell>
          <cell r="F18">
            <v>3287.6640000000002</v>
          </cell>
          <cell r="G18">
            <v>3532.393</v>
          </cell>
          <cell r="H18">
            <v>3573.09</v>
          </cell>
          <cell r="I18">
            <v>3659.5439999999999</v>
          </cell>
          <cell r="J18">
            <v>4015.4029999999998</v>
          </cell>
          <cell r="K18">
            <v>4523.8900000000003</v>
          </cell>
          <cell r="L18">
            <v>4913.2</v>
          </cell>
          <cell r="M18">
            <v>5058.9480000000003</v>
          </cell>
          <cell r="N18">
            <v>5726.7780000000002</v>
          </cell>
          <cell r="O18">
            <v>6445.2709999999997</v>
          </cell>
          <cell r="P18">
            <v>6864.8</v>
          </cell>
          <cell r="V18">
            <v>8396.9459999999999</v>
          </cell>
          <cell r="W18">
            <v>8532.509</v>
          </cell>
        </row>
        <row r="19">
          <cell r="B19" t="str">
            <v xml:space="preserve">    Food, beverages and tobacco</v>
          </cell>
          <cell r="D19">
            <v>73.382999999999996</v>
          </cell>
          <cell r="E19">
            <v>73.75</v>
          </cell>
          <cell r="F19">
            <v>69.394999999999996</v>
          </cell>
          <cell r="G19">
            <v>72.763999999999996</v>
          </cell>
          <cell r="H19">
            <v>68.010000000000005</v>
          </cell>
          <cell r="I19">
            <v>72.88</v>
          </cell>
          <cell r="J19">
            <v>84.852999999999994</v>
          </cell>
          <cell r="K19">
            <v>104.09</v>
          </cell>
          <cell r="L19">
            <v>115</v>
          </cell>
          <cell r="M19">
            <v>106.9</v>
          </cell>
          <cell r="N19">
            <v>104.14400000000001</v>
          </cell>
          <cell r="O19">
            <v>104.434</v>
          </cell>
          <cell r="P19">
            <v>125.735</v>
          </cell>
          <cell r="V19">
            <v>159.71899999999999</v>
          </cell>
          <cell r="W19">
            <v>159.1</v>
          </cell>
        </row>
        <row r="20">
          <cell r="B20" t="str">
            <v xml:space="preserve">      Food products and beverages</v>
          </cell>
          <cell r="V20">
            <v>151.38300000000001</v>
          </cell>
        </row>
        <row r="21">
          <cell r="B21" t="str">
            <v xml:space="preserve">      Tobacco products</v>
          </cell>
          <cell r="V21">
            <v>8.3360000000000003</v>
          </cell>
        </row>
        <row r="22">
          <cell r="A22" t="str">
            <v>Czech Republic</v>
          </cell>
          <cell r="B22" t="str">
            <v>TOTAL BERD</v>
          </cell>
          <cell r="L22">
            <v>9098.6</v>
          </cell>
          <cell r="M22">
            <v>9747.2000000000007</v>
          </cell>
          <cell r="N22">
            <v>12232.1</v>
          </cell>
          <cell r="O22">
            <v>14759.8</v>
          </cell>
          <cell r="P22">
            <v>14862.3</v>
          </cell>
          <cell r="Q22">
            <v>15881.9</v>
          </cell>
          <cell r="R22">
            <v>17051.900000000001</v>
          </cell>
          <cell r="S22">
            <v>18051.3</v>
          </cell>
          <cell r="T22">
            <v>19667.916000000001</v>
          </cell>
          <cell r="U22">
            <v>21900.789000000001</v>
          </cell>
          <cell r="V22">
            <v>26656.588</v>
          </cell>
          <cell r="W22">
            <v>32469.52</v>
          </cell>
          <cell r="X22">
            <v>33619.796999999999</v>
          </cell>
          <cell r="Y22">
            <v>33485.633999999998</v>
          </cell>
        </row>
        <row r="23">
          <cell r="B23" t="str">
            <v xml:space="preserve">  MANUFACTURING</v>
          </cell>
          <cell r="L23">
            <v>6877.8</v>
          </cell>
          <cell r="M23">
            <v>7027.7</v>
          </cell>
          <cell r="N23">
            <v>9175.4</v>
          </cell>
          <cell r="O23">
            <v>11210.2</v>
          </cell>
          <cell r="P23">
            <v>10408.1</v>
          </cell>
          <cell r="Q23">
            <v>10600.9</v>
          </cell>
          <cell r="R23">
            <v>11647.2</v>
          </cell>
          <cell r="S23">
            <v>11635.7</v>
          </cell>
          <cell r="T23">
            <v>12512.93</v>
          </cell>
          <cell r="U23">
            <v>13685.093000000001</v>
          </cell>
          <cell r="V23">
            <v>17145.359</v>
          </cell>
          <cell r="W23">
            <v>21951.937999999998</v>
          </cell>
          <cell r="X23">
            <v>20511.55</v>
          </cell>
          <cell r="Y23">
            <v>20875.998</v>
          </cell>
        </row>
        <row r="24">
          <cell r="B24" t="str">
            <v xml:space="preserve">    Food, beverages and tobacco</v>
          </cell>
          <cell r="L24">
            <v>31.8</v>
          </cell>
          <cell r="M24">
            <v>35.5</v>
          </cell>
          <cell r="N24">
            <v>62.7</v>
          </cell>
          <cell r="O24">
            <v>172.8</v>
          </cell>
          <cell r="P24">
            <v>63</v>
          </cell>
          <cell r="Q24">
            <v>88</v>
          </cell>
          <cell r="R24">
            <v>65.900000000000006</v>
          </cell>
          <cell r="S24">
            <v>67.5</v>
          </cell>
          <cell r="T24">
            <v>73.972999999999999</v>
          </cell>
          <cell r="U24">
            <v>151.696</v>
          </cell>
          <cell r="V24">
            <v>135.98599999999999</v>
          </cell>
          <cell r="W24">
            <v>193.018</v>
          </cell>
          <cell r="X24">
            <v>211.10900000000001</v>
          </cell>
          <cell r="Y24">
            <v>316.31</v>
          </cell>
        </row>
        <row r="25">
          <cell r="B25" t="str">
            <v xml:space="preserve">      Food products and beverages</v>
          </cell>
          <cell r="L25">
            <v>31.8</v>
          </cell>
          <cell r="M25">
            <v>35.5</v>
          </cell>
          <cell r="N25">
            <v>62.7</v>
          </cell>
          <cell r="O25">
            <v>172.8</v>
          </cell>
          <cell r="P25">
            <v>63</v>
          </cell>
          <cell r="Q25">
            <v>88</v>
          </cell>
          <cell r="R25">
            <v>65.900000000000006</v>
          </cell>
          <cell r="S25">
            <v>67.5</v>
          </cell>
          <cell r="T25">
            <v>73.972999999999999</v>
          </cell>
          <cell r="U25">
            <v>151.696</v>
          </cell>
          <cell r="V25">
            <v>135.98599999999999</v>
          </cell>
          <cell r="W25">
            <v>193.018</v>
          </cell>
          <cell r="X25">
            <v>211.10900000000001</v>
          </cell>
          <cell r="Y25">
            <v>316.31</v>
          </cell>
        </row>
        <row r="26">
          <cell r="B26" t="str">
            <v xml:space="preserve">      Tobacco products</v>
          </cell>
          <cell r="L26">
            <v>0</v>
          </cell>
          <cell r="M26">
            <v>0</v>
          </cell>
          <cell r="N26">
            <v>0</v>
          </cell>
          <cell r="O26">
            <v>0</v>
          </cell>
          <cell r="P26">
            <v>0</v>
          </cell>
          <cell r="Q26">
            <v>0</v>
          </cell>
          <cell r="R26">
            <v>0</v>
          </cell>
          <cell r="S26">
            <v>0</v>
          </cell>
          <cell r="T26">
            <v>0</v>
          </cell>
          <cell r="U26">
            <v>0</v>
          </cell>
          <cell r="V26">
            <v>0</v>
          </cell>
          <cell r="W26">
            <v>0</v>
          </cell>
          <cell r="X26">
            <v>0</v>
          </cell>
          <cell r="Y26">
            <v>0</v>
          </cell>
        </row>
        <row r="27">
          <cell r="A27" t="str">
            <v>Denmark</v>
          </cell>
          <cell r="B27" t="str">
            <v>TOTAL BERD</v>
          </cell>
          <cell r="D27">
            <v>5526</v>
          </cell>
          <cell r="E27">
            <v>6033</v>
          </cell>
          <cell r="F27">
            <v>6541</v>
          </cell>
          <cell r="G27">
            <v>7397</v>
          </cell>
          <cell r="H27">
            <v>8254</v>
          </cell>
          <cell r="I27">
            <v>8702.5</v>
          </cell>
          <cell r="J27">
            <v>9151</v>
          </cell>
          <cell r="L27">
            <v>10641</v>
          </cell>
          <cell r="M27">
            <v>11973</v>
          </cell>
          <cell r="N27">
            <v>13305</v>
          </cell>
          <cell r="O27">
            <v>15394.136</v>
          </cell>
          <cell r="P27">
            <v>17151.109</v>
          </cell>
          <cell r="R27">
            <v>21866.06</v>
          </cell>
          <cell r="S27">
            <v>23764</v>
          </cell>
          <cell r="T27">
            <v>24928.807000000001</v>
          </cell>
          <cell r="U27">
            <v>24788.399000000001</v>
          </cell>
          <cell r="V27">
            <v>25908.134999999998</v>
          </cell>
          <cell r="W27">
            <v>27058.363000000001</v>
          </cell>
        </row>
        <row r="28">
          <cell r="B28" t="str">
            <v xml:space="preserve">  MANUFACTURING</v>
          </cell>
          <cell r="D28">
            <v>4235</v>
          </cell>
          <cell r="E28">
            <v>4546</v>
          </cell>
          <cell r="F28">
            <v>4858</v>
          </cell>
          <cell r="G28">
            <v>5334</v>
          </cell>
          <cell r="H28">
            <v>5807</v>
          </cell>
          <cell r="J28">
            <v>6034</v>
          </cell>
          <cell r="L28">
            <v>7227</v>
          </cell>
          <cell r="M28">
            <v>7812.5</v>
          </cell>
          <cell r="N28">
            <v>8399</v>
          </cell>
          <cell r="O28">
            <v>9938</v>
          </cell>
          <cell r="P28">
            <v>10359.4</v>
          </cell>
          <cell r="R28">
            <v>14204.4</v>
          </cell>
          <cell r="S28">
            <v>14124.8</v>
          </cell>
          <cell r="T28">
            <v>15734.753000000001</v>
          </cell>
          <cell r="U28">
            <v>16230.798000000001</v>
          </cell>
          <cell r="V28">
            <v>16608.674999999999</v>
          </cell>
          <cell r="W28">
            <v>17619.125</v>
          </cell>
        </row>
        <row r="29">
          <cell r="B29" t="str">
            <v xml:space="preserve">    Food, beverages and tobacco</v>
          </cell>
          <cell r="D29">
            <v>318</v>
          </cell>
          <cell r="E29">
            <v>343</v>
          </cell>
          <cell r="F29">
            <v>368</v>
          </cell>
          <cell r="G29">
            <v>373</v>
          </cell>
          <cell r="H29">
            <v>378</v>
          </cell>
          <cell r="J29">
            <v>359</v>
          </cell>
          <cell r="L29">
            <v>445</v>
          </cell>
          <cell r="M29">
            <v>443.5</v>
          </cell>
          <cell r="N29">
            <v>441</v>
          </cell>
          <cell r="O29">
            <v>503</v>
          </cell>
          <cell r="P29">
            <v>423.416</v>
          </cell>
          <cell r="R29">
            <v>1375.5</v>
          </cell>
          <cell r="S29">
            <v>1055.7</v>
          </cell>
          <cell r="T29">
            <v>1572.22</v>
          </cell>
          <cell r="V29">
            <v>1218.19</v>
          </cell>
          <cell r="W29">
            <v>988.07899999999995</v>
          </cell>
        </row>
        <row r="30">
          <cell r="B30" t="str">
            <v xml:space="preserve">      Food products and beverages</v>
          </cell>
          <cell r="U30">
            <v>1286.972</v>
          </cell>
        </row>
        <row r="31">
          <cell r="B31" t="str">
            <v xml:space="preserve">      Tobacco products</v>
          </cell>
        </row>
        <row r="32">
          <cell r="A32" t="str">
            <v>Finland</v>
          </cell>
          <cell r="B32" t="str">
            <v>TOTAL BERD</v>
          </cell>
          <cell r="D32">
            <v>673.10500000000002</v>
          </cell>
          <cell r="E32">
            <v>788.97</v>
          </cell>
          <cell r="F32">
            <v>924.84900000000005</v>
          </cell>
          <cell r="G32">
            <v>1035.701</v>
          </cell>
          <cell r="H32">
            <v>975.10299999999995</v>
          </cell>
          <cell r="I32">
            <v>991.63599999999997</v>
          </cell>
          <cell r="J32">
            <v>1048.5</v>
          </cell>
          <cell r="K32">
            <v>1249.8040000000001</v>
          </cell>
          <cell r="L32">
            <v>1373.3720000000001</v>
          </cell>
          <cell r="M32">
            <v>1656.6510000000001</v>
          </cell>
          <cell r="N32">
            <v>1916.703</v>
          </cell>
          <cell r="O32">
            <v>2252.81</v>
          </cell>
          <cell r="P32">
            <v>2643.931</v>
          </cell>
          <cell r="Q32">
            <v>3135.9389999999999</v>
          </cell>
          <cell r="R32">
            <v>3284.0010000000002</v>
          </cell>
          <cell r="S32">
            <v>3375.1089999999999</v>
          </cell>
          <cell r="T32">
            <v>3527.9259999999999</v>
          </cell>
          <cell r="U32">
            <v>3683.4679999999998</v>
          </cell>
          <cell r="V32">
            <v>3876.9</v>
          </cell>
          <cell r="W32">
            <v>4107.7870000000003</v>
          </cell>
          <cell r="X32">
            <v>4513.3549999999996</v>
          </cell>
        </row>
        <row r="33">
          <cell r="B33" t="str">
            <v xml:space="preserve">  MANUFACTURING</v>
          </cell>
          <cell r="D33">
            <v>535.71199999999999</v>
          </cell>
          <cell r="F33">
            <v>720.16399999999999</v>
          </cell>
          <cell r="H33">
            <v>810.59900000000005</v>
          </cell>
          <cell r="J33">
            <v>886.24900000000002</v>
          </cell>
          <cell r="K33">
            <v>1053.6300000000001</v>
          </cell>
          <cell r="L33">
            <v>1128.3219999999999</v>
          </cell>
          <cell r="M33">
            <v>1361.683</v>
          </cell>
          <cell r="N33">
            <v>1540.4</v>
          </cell>
          <cell r="O33">
            <v>1852.1859999999999</v>
          </cell>
          <cell r="P33">
            <v>2161.8649999999998</v>
          </cell>
          <cell r="Q33">
            <v>2538.873</v>
          </cell>
          <cell r="R33">
            <v>2601.5790000000002</v>
          </cell>
          <cell r="S33">
            <v>2617.1419999999998</v>
          </cell>
          <cell r="T33">
            <v>2800.23</v>
          </cell>
          <cell r="U33">
            <v>2936.8679999999999</v>
          </cell>
          <cell r="V33">
            <v>3112.8490000000002</v>
          </cell>
          <cell r="W33">
            <v>3279.4</v>
          </cell>
          <cell r="X33">
            <v>3611.3290000000002</v>
          </cell>
        </row>
        <row r="34">
          <cell r="B34" t="str">
            <v xml:space="preserve">    Food, beverages and tobacco</v>
          </cell>
          <cell r="D34">
            <v>18.03</v>
          </cell>
          <cell r="F34">
            <v>42.316000000000003</v>
          </cell>
          <cell r="H34">
            <v>78.863</v>
          </cell>
          <cell r="J34">
            <v>51.28</v>
          </cell>
          <cell r="K34">
            <v>48.993000000000002</v>
          </cell>
          <cell r="L34">
            <v>43.677999999999997</v>
          </cell>
          <cell r="M34">
            <v>50.944000000000003</v>
          </cell>
          <cell r="N34">
            <v>49.984999999999999</v>
          </cell>
          <cell r="O34">
            <v>56.762999999999998</v>
          </cell>
          <cell r="P34">
            <v>53.825000000000003</v>
          </cell>
          <cell r="Q34">
            <v>62.652999999999999</v>
          </cell>
          <cell r="R34">
            <v>60.38</v>
          </cell>
          <cell r="S34">
            <v>49.451999999999998</v>
          </cell>
          <cell r="T34">
            <v>46.28</v>
          </cell>
          <cell r="U34">
            <v>50.436999999999998</v>
          </cell>
          <cell r="V34">
            <v>59.71</v>
          </cell>
          <cell r="W34">
            <v>64.8</v>
          </cell>
          <cell r="X34">
            <v>58.366</v>
          </cell>
        </row>
        <row r="35">
          <cell r="B35" t="str">
            <v xml:space="preserve">      Food products and beverages</v>
          </cell>
        </row>
        <row r="36">
          <cell r="B36" t="str">
            <v xml:space="preserve">      Tobacco products</v>
          </cell>
        </row>
        <row r="37">
          <cell r="A37" t="str">
            <v>France</v>
          </cell>
          <cell r="B37" t="str">
            <v>TOTAL BERD</v>
          </cell>
          <cell r="D37">
            <v>10896.415000000001</v>
          </cell>
          <cell r="E37">
            <v>11842.179</v>
          </cell>
          <cell r="F37">
            <v>13205.606</v>
          </cell>
          <cell r="G37">
            <v>14475.918</v>
          </cell>
          <cell r="H37">
            <v>15286.231</v>
          </cell>
          <cell r="I37">
            <v>16134.183000000001</v>
          </cell>
          <cell r="J37">
            <v>16339.806</v>
          </cell>
          <cell r="K37">
            <v>16551.084999999999</v>
          </cell>
          <cell r="L37">
            <v>16649.338</v>
          </cell>
          <cell r="M37">
            <v>17131.152999999998</v>
          </cell>
          <cell r="N37">
            <v>17356.93</v>
          </cell>
          <cell r="O37">
            <v>17631.644</v>
          </cell>
          <cell r="P37">
            <v>18655.125</v>
          </cell>
          <cell r="Q37">
            <v>19348.419999999998</v>
          </cell>
          <cell r="R37">
            <v>20782.150000000001</v>
          </cell>
          <cell r="S37">
            <v>21838.67</v>
          </cell>
          <cell r="T37">
            <v>21646.182000000001</v>
          </cell>
          <cell r="U37">
            <v>22210.080000000002</v>
          </cell>
          <cell r="V37">
            <v>22543.231</v>
          </cell>
        </row>
        <row r="38">
          <cell r="B38" t="str">
            <v xml:space="preserve">  MANUFACTURING</v>
          </cell>
          <cell r="P38">
            <v>15990.688</v>
          </cell>
          <cell r="Q38">
            <v>16448.744999999999</v>
          </cell>
          <cell r="R38">
            <v>17307.251</v>
          </cell>
          <cell r="S38">
            <v>18472.918000000001</v>
          </cell>
          <cell r="T38">
            <v>18678.999</v>
          </cell>
          <cell r="U38">
            <v>19367.758999999998</v>
          </cell>
        </row>
        <row r="39">
          <cell r="B39" t="str">
            <v xml:space="preserve">    Food, beverages and tobacco</v>
          </cell>
          <cell r="P39">
            <v>328.03399999999999</v>
          </cell>
          <cell r="Q39">
            <v>391.678</v>
          </cell>
          <cell r="R39">
            <v>351.363</v>
          </cell>
          <cell r="S39">
            <v>492.95100000000002</v>
          </cell>
          <cell r="T39">
            <v>462.47800000000001</v>
          </cell>
          <cell r="U39">
            <v>491.10899999999998</v>
          </cell>
        </row>
        <row r="40">
          <cell r="B40" t="str">
            <v xml:space="preserve">      Food products and beverages</v>
          </cell>
          <cell r="P40">
            <v>304.60599999999999</v>
          </cell>
          <cell r="Q40">
            <v>370.75400000000002</v>
          </cell>
          <cell r="R40">
            <v>330.45100000000002</v>
          </cell>
        </row>
        <row r="41">
          <cell r="B41" t="str">
            <v xml:space="preserve">      Tobacco products</v>
          </cell>
          <cell r="P41">
            <v>23.428000000000001</v>
          </cell>
          <cell r="Q41">
            <v>20.923999999999999</v>
          </cell>
          <cell r="R41">
            <v>20.911999999999999</v>
          </cell>
        </row>
        <row r="42">
          <cell r="A42" t="str">
            <v>Germany</v>
          </cell>
          <cell r="B42" t="str">
            <v>TOTAL BERD</v>
          </cell>
          <cell r="H42">
            <v>26245.5</v>
          </cell>
          <cell r="I42">
            <v>26579</v>
          </cell>
          <cell r="J42">
            <v>25933</v>
          </cell>
          <cell r="K42">
            <v>25910</v>
          </cell>
          <cell r="L42">
            <v>26816.6</v>
          </cell>
          <cell r="M42">
            <v>27211</v>
          </cell>
          <cell r="N42">
            <v>28909.8</v>
          </cell>
          <cell r="O42">
            <v>30334.436000000002</v>
          </cell>
          <cell r="P42">
            <v>33622.553999999996</v>
          </cell>
          <cell r="Q42">
            <v>35600</v>
          </cell>
          <cell r="R42">
            <v>36331.9</v>
          </cell>
          <cell r="S42">
            <v>36950</v>
          </cell>
          <cell r="T42">
            <v>38029</v>
          </cell>
          <cell r="U42">
            <v>38363</v>
          </cell>
          <cell r="V42">
            <v>38651.038</v>
          </cell>
        </row>
        <row r="43">
          <cell r="B43" t="str">
            <v xml:space="preserve">  MANUFACTURING</v>
          </cell>
          <cell r="H43">
            <v>25204.133000000002</v>
          </cell>
          <cell r="J43">
            <v>24641.201000000001</v>
          </cell>
          <cell r="L43">
            <v>25544.799999999999</v>
          </cell>
          <cell r="N43">
            <v>27020.7</v>
          </cell>
          <cell r="P43">
            <v>30550.201000000001</v>
          </cell>
          <cell r="Q43">
            <v>32490</v>
          </cell>
          <cell r="R43">
            <v>32842.300000000003</v>
          </cell>
          <cell r="S43">
            <v>33550</v>
          </cell>
          <cell r="T43">
            <v>34580.9</v>
          </cell>
          <cell r="U43">
            <v>34928</v>
          </cell>
          <cell r="V43">
            <v>34522.300000000003</v>
          </cell>
        </row>
        <row r="44">
          <cell r="B44" t="str">
            <v xml:space="preserve">    Food, beverages and tobacco</v>
          </cell>
          <cell r="H44">
            <v>178.441</v>
          </cell>
          <cell r="J44">
            <v>162.08000000000001</v>
          </cell>
          <cell r="L44">
            <v>217.3</v>
          </cell>
          <cell r="N44">
            <v>190.1</v>
          </cell>
          <cell r="P44">
            <v>217.81</v>
          </cell>
          <cell r="R44">
            <v>276.10000000000002</v>
          </cell>
          <cell r="S44">
            <v>290</v>
          </cell>
          <cell r="T44">
            <v>272.89999999999998</v>
          </cell>
          <cell r="U44">
            <v>271</v>
          </cell>
          <cell r="V44">
            <v>292.5</v>
          </cell>
        </row>
        <row r="45">
          <cell r="B45" t="str">
            <v xml:space="preserve">      Food products and beverages</v>
          </cell>
          <cell r="L45">
            <v>187.9</v>
          </cell>
          <cell r="N45">
            <v>173.2</v>
          </cell>
          <cell r="P45">
            <v>188.667</v>
          </cell>
          <cell r="V45">
            <v>257.5</v>
          </cell>
        </row>
        <row r="46">
          <cell r="B46" t="str">
            <v xml:space="preserve">      Tobacco products</v>
          </cell>
          <cell r="L46">
            <v>29.4</v>
          </cell>
          <cell r="N46">
            <v>16.8</v>
          </cell>
          <cell r="P46">
            <v>29.143999999999998</v>
          </cell>
          <cell r="V46">
            <v>35</v>
          </cell>
        </row>
        <row r="47">
          <cell r="A47" t="str">
            <v>Ireland</v>
          </cell>
          <cell r="B47" t="str">
            <v>TOTAL BERD</v>
          </cell>
          <cell r="L47">
            <v>470.1</v>
          </cell>
          <cell r="M47">
            <v>541.20000000000005</v>
          </cell>
          <cell r="N47">
            <v>612.4</v>
          </cell>
          <cell r="O47">
            <v>697.97799999999995</v>
          </cell>
          <cell r="P47">
            <v>783.60599999999999</v>
          </cell>
          <cell r="Q47">
            <v>842.18200000000002</v>
          </cell>
          <cell r="R47">
            <v>900.8</v>
          </cell>
          <cell r="S47">
            <v>988.2</v>
          </cell>
          <cell r="T47">
            <v>1105</v>
          </cell>
          <cell r="U47">
            <v>1210</v>
          </cell>
          <cell r="V47">
            <v>1330</v>
          </cell>
          <cell r="W47">
            <v>1560</v>
          </cell>
        </row>
        <row r="48">
          <cell r="B48" t="str">
            <v xml:space="preserve">  MANUFACTURING</v>
          </cell>
          <cell r="L48">
            <v>422.05200000000002</v>
          </cell>
          <cell r="N48">
            <v>504.29599999999999</v>
          </cell>
          <cell r="P48">
            <v>587.31100000000004</v>
          </cell>
          <cell r="R48">
            <v>610.4</v>
          </cell>
          <cell r="S48">
            <v>635.20000000000005</v>
          </cell>
          <cell r="T48">
            <v>684.4</v>
          </cell>
          <cell r="U48">
            <v>780</v>
          </cell>
          <cell r="V48">
            <v>880.85</v>
          </cell>
        </row>
        <row r="49">
          <cell r="B49" t="str">
            <v xml:space="preserve">    Food, beverages and tobacco</v>
          </cell>
          <cell r="L49">
            <v>46.372</v>
          </cell>
          <cell r="N49">
            <v>41.149000000000001</v>
          </cell>
          <cell r="P49">
            <v>44.085999999999999</v>
          </cell>
          <cell r="R49">
            <v>50.003999999999998</v>
          </cell>
          <cell r="S49">
            <v>40</v>
          </cell>
          <cell r="T49">
            <v>41.4</v>
          </cell>
          <cell r="U49">
            <v>50</v>
          </cell>
          <cell r="V49">
            <v>61.640999999999998</v>
          </cell>
        </row>
        <row r="50">
          <cell r="B50" t="str">
            <v xml:space="preserve">      Food products and beverages</v>
          </cell>
        </row>
        <row r="51">
          <cell r="B51" t="str">
            <v xml:space="preserve">      Tobacco products</v>
          </cell>
        </row>
        <row r="52">
          <cell r="A52" t="str">
            <v>Italy</v>
          </cell>
          <cell r="B52" t="str">
            <v>TOTAL BERD</v>
          </cell>
          <cell r="D52">
            <v>3451.739</v>
          </cell>
          <cell r="E52">
            <v>3962.1089999999999</v>
          </cell>
          <cell r="F52">
            <v>4487.4049999999997</v>
          </cell>
          <cell r="G52">
            <v>5120.3040000000001</v>
          </cell>
          <cell r="H52">
            <v>5088.9769999999999</v>
          </cell>
          <cell r="I52">
            <v>5175.799</v>
          </cell>
          <cell r="J52">
            <v>4880.7150000000001</v>
          </cell>
          <cell r="K52">
            <v>4754.5280000000002</v>
          </cell>
          <cell r="L52">
            <v>4927.3680000000004</v>
          </cell>
          <cell r="M52">
            <v>5292.0159999999996</v>
          </cell>
          <cell r="N52">
            <v>5376.6</v>
          </cell>
          <cell r="O52">
            <v>5532.8</v>
          </cell>
          <cell r="P52">
            <v>5684</v>
          </cell>
          <cell r="Q52">
            <v>6239</v>
          </cell>
          <cell r="R52">
            <v>6660.9</v>
          </cell>
          <cell r="S52">
            <v>7056.5</v>
          </cell>
          <cell r="T52">
            <v>6979</v>
          </cell>
          <cell r="U52">
            <v>7293</v>
          </cell>
          <cell r="V52">
            <v>7806</v>
          </cell>
        </row>
        <row r="53">
          <cell r="B53" t="str">
            <v xml:space="preserve">  MANUFACTURING</v>
          </cell>
          <cell r="D53">
            <v>3128.5459999999998</v>
          </cell>
          <cell r="E53">
            <v>3576.79</v>
          </cell>
          <cell r="F53">
            <v>4024.9360000000001</v>
          </cell>
          <cell r="G53">
            <v>4583.3819999999996</v>
          </cell>
          <cell r="H53">
            <v>4572.1689999999999</v>
          </cell>
          <cell r="I53">
            <v>4572.71</v>
          </cell>
          <cell r="J53">
            <v>4290.79</v>
          </cell>
          <cell r="K53">
            <v>4191.8890000000001</v>
          </cell>
          <cell r="L53">
            <v>4256.6379999999999</v>
          </cell>
          <cell r="M53">
            <v>4547.384</v>
          </cell>
          <cell r="N53">
            <v>4539.8</v>
          </cell>
          <cell r="O53">
            <v>4234.2</v>
          </cell>
          <cell r="P53">
            <v>4487.8</v>
          </cell>
          <cell r="Q53">
            <v>4905.8</v>
          </cell>
          <cell r="R53">
            <v>5160.2</v>
          </cell>
          <cell r="S53">
            <v>5195.3999999999996</v>
          </cell>
          <cell r="U53">
            <v>5248</v>
          </cell>
          <cell r="V53">
            <v>5480</v>
          </cell>
        </row>
        <row r="54">
          <cell r="B54" t="str">
            <v xml:space="preserve">    Food, beverages and tobacco</v>
          </cell>
          <cell r="D54">
            <v>33.113999999999997</v>
          </cell>
          <cell r="E54">
            <v>35.573</v>
          </cell>
          <cell r="F54">
            <v>36.375</v>
          </cell>
          <cell r="G54">
            <v>41.679000000000002</v>
          </cell>
          <cell r="H54">
            <v>45.198999999999998</v>
          </cell>
          <cell r="I54">
            <v>52.718000000000004</v>
          </cell>
          <cell r="J54">
            <v>62.170999999999999</v>
          </cell>
          <cell r="K54">
            <v>65.253</v>
          </cell>
          <cell r="L54">
            <v>66.838999999999999</v>
          </cell>
          <cell r="M54">
            <v>68.007000000000005</v>
          </cell>
          <cell r="N54">
            <v>61.1</v>
          </cell>
          <cell r="O54">
            <v>81.099999999999994</v>
          </cell>
          <cell r="P54">
            <v>72.8</v>
          </cell>
          <cell r="Q54">
            <v>87.3</v>
          </cell>
          <cell r="R54">
            <v>104.4</v>
          </cell>
          <cell r="S54">
            <v>106.6</v>
          </cell>
          <cell r="T54">
            <v>108</v>
          </cell>
          <cell r="U54">
            <v>85</v>
          </cell>
          <cell r="V54">
            <v>83</v>
          </cell>
        </row>
        <row r="55">
          <cell r="B55" t="str">
            <v xml:space="preserve">      Food products and beverages</v>
          </cell>
          <cell r="I55">
            <v>52.718000000000004</v>
          </cell>
          <cell r="J55">
            <v>62.170999999999999</v>
          </cell>
          <cell r="K55">
            <v>65.253</v>
          </cell>
          <cell r="L55">
            <v>65.715000000000003</v>
          </cell>
          <cell r="M55">
            <v>67.213999999999999</v>
          </cell>
          <cell r="N55">
            <v>60.5</v>
          </cell>
          <cell r="O55">
            <v>80.5</v>
          </cell>
          <cell r="P55">
            <v>72.3</v>
          </cell>
          <cell r="Q55">
            <v>87.3</v>
          </cell>
          <cell r="R55">
            <v>104.4</v>
          </cell>
          <cell r="S55">
            <v>106.6</v>
          </cell>
        </row>
        <row r="56">
          <cell r="B56" t="str">
            <v xml:space="preserve">      Tobacco products</v>
          </cell>
          <cell r="I56">
            <v>0</v>
          </cell>
          <cell r="J56">
            <v>0</v>
          </cell>
          <cell r="K56">
            <v>0</v>
          </cell>
          <cell r="L56">
            <v>1.1240000000000001</v>
          </cell>
          <cell r="M56">
            <v>0.79300000000000004</v>
          </cell>
          <cell r="N56">
            <v>0.6</v>
          </cell>
          <cell r="O56">
            <v>0.7</v>
          </cell>
          <cell r="P56">
            <v>0.5</v>
          </cell>
          <cell r="Q56">
            <v>0</v>
          </cell>
          <cell r="R56">
            <v>0</v>
          </cell>
          <cell r="S56">
            <v>0</v>
          </cell>
        </row>
        <row r="57">
          <cell r="A57" t="str">
            <v>Japan</v>
          </cell>
          <cell r="B57" t="str">
            <v>TOTAL BERD</v>
          </cell>
          <cell r="M57">
            <v>10058409</v>
          </cell>
          <cell r="N57">
            <v>10658357</v>
          </cell>
          <cell r="O57">
            <v>10800063</v>
          </cell>
          <cell r="P57">
            <v>10630161</v>
          </cell>
          <cell r="Q57">
            <v>10860214</v>
          </cell>
          <cell r="R57">
            <v>11451012</v>
          </cell>
          <cell r="S57">
            <v>11576840</v>
          </cell>
          <cell r="T57">
            <v>11758939</v>
          </cell>
          <cell r="U57">
            <v>11867276</v>
          </cell>
          <cell r="V57">
            <v>12745840</v>
          </cell>
          <cell r="W57">
            <v>13327391</v>
          </cell>
          <cell r="X57">
            <v>13830433</v>
          </cell>
        </row>
        <row r="58">
          <cell r="B58" t="str">
            <v xml:space="preserve">  MANUFACTURING</v>
          </cell>
          <cell r="M58">
            <v>9263151</v>
          </cell>
          <cell r="N58">
            <v>9816437</v>
          </cell>
          <cell r="O58">
            <v>9807147</v>
          </cell>
          <cell r="P58">
            <v>9521573</v>
          </cell>
          <cell r="Q58">
            <v>9815988</v>
          </cell>
          <cell r="R58">
            <v>9884858</v>
          </cell>
          <cell r="S58">
            <v>10081287</v>
          </cell>
          <cell r="T58">
            <v>10032013</v>
          </cell>
          <cell r="U58">
            <v>10388353</v>
          </cell>
          <cell r="V58">
            <v>11252648</v>
          </cell>
          <cell r="W58">
            <v>11730000</v>
          </cell>
          <cell r="X58">
            <v>12179581</v>
          </cell>
        </row>
        <row r="59">
          <cell r="B59" t="str">
            <v xml:space="preserve">    Food, beverages and tobacco</v>
          </cell>
          <cell r="M59">
            <v>250806</v>
          </cell>
          <cell r="N59">
            <v>268353</v>
          </cell>
          <cell r="O59">
            <v>262948</v>
          </cell>
          <cell r="P59">
            <v>280208</v>
          </cell>
          <cell r="Q59">
            <v>259906</v>
          </cell>
          <cell r="R59">
            <v>257131</v>
          </cell>
          <cell r="S59">
            <v>250304</v>
          </cell>
          <cell r="T59">
            <v>326899</v>
          </cell>
          <cell r="U59">
            <v>281784</v>
          </cell>
          <cell r="V59">
            <v>303577</v>
          </cell>
          <cell r="W59">
            <v>326598</v>
          </cell>
          <cell r="X59">
            <v>279824</v>
          </cell>
        </row>
        <row r="60">
          <cell r="B60" t="str">
            <v xml:space="preserve">      Food products and beverages</v>
          </cell>
        </row>
        <row r="61">
          <cell r="B61" t="str">
            <v xml:space="preserve">      Tobacco products</v>
          </cell>
        </row>
        <row r="62">
          <cell r="A62" t="str">
            <v>Korea</v>
          </cell>
          <cell r="B62" t="str">
            <v>TOTAL BERD</v>
          </cell>
          <cell r="L62">
            <v>6960322</v>
          </cell>
          <cell r="M62">
            <v>7963612</v>
          </cell>
          <cell r="N62">
            <v>8845307</v>
          </cell>
          <cell r="O62">
            <v>7972073</v>
          </cell>
          <cell r="P62">
            <v>8511157</v>
          </cell>
          <cell r="Q62">
            <v>10254655</v>
          </cell>
          <cell r="R62">
            <v>12273579</v>
          </cell>
          <cell r="S62">
            <v>12975354</v>
          </cell>
          <cell r="T62">
            <v>14509663</v>
          </cell>
          <cell r="U62">
            <v>17019811</v>
          </cell>
          <cell r="V62">
            <v>18564243</v>
          </cell>
          <cell r="W62">
            <v>21126780</v>
          </cell>
          <cell r="X62">
            <v>23864892.989999998</v>
          </cell>
        </row>
        <row r="63">
          <cell r="B63" t="str">
            <v xml:space="preserve">  MANUFACTURING</v>
          </cell>
          <cell r="L63">
            <v>5800886</v>
          </cell>
          <cell r="M63">
            <v>6734033</v>
          </cell>
          <cell r="N63">
            <v>7371281</v>
          </cell>
          <cell r="O63">
            <v>6439212</v>
          </cell>
          <cell r="P63">
            <v>6945015</v>
          </cell>
          <cell r="Q63">
            <v>8584928</v>
          </cell>
          <cell r="R63">
            <v>10168592.215</v>
          </cell>
          <cell r="S63">
            <v>11110689.249</v>
          </cell>
          <cell r="T63">
            <v>12400683</v>
          </cell>
          <cell r="U63">
            <v>14981064.806</v>
          </cell>
          <cell r="V63">
            <v>16463681</v>
          </cell>
          <cell r="W63">
            <v>19025803</v>
          </cell>
          <cell r="X63">
            <v>21338862.059999999</v>
          </cell>
        </row>
        <row r="64">
          <cell r="B64" t="str">
            <v xml:space="preserve">    Food, beverages and tobacco</v>
          </cell>
          <cell r="L64">
            <v>100376</v>
          </cell>
          <cell r="M64">
            <v>118002</v>
          </cell>
          <cell r="N64">
            <v>106126</v>
          </cell>
          <cell r="O64">
            <v>84396</v>
          </cell>
          <cell r="P64">
            <v>116777</v>
          </cell>
          <cell r="Q64">
            <v>139393</v>
          </cell>
          <cell r="R64">
            <v>177485.481</v>
          </cell>
          <cell r="S64">
            <v>200479.6</v>
          </cell>
          <cell r="T64">
            <v>208040.81</v>
          </cell>
          <cell r="U64">
            <v>212504.33</v>
          </cell>
          <cell r="V64">
            <v>253704</v>
          </cell>
          <cell r="W64">
            <v>297461</v>
          </cell>
          <cell r="X64">
            <v>331074.21000000002</v>
          </cell>
        </row>
        <row r="65">
          <cell r="B65" t="str">
            <v xml:space="preserve">      Food products and beverages</v>
          </cell>
          <cell r="L65">
            <v>100084</v>
          </cell>
          <cell r="M65">
            <v>117629</v>
          </cell>
          <cell r="N65">
            <v>105772</v>
          </cell>
          <cell r="O65">
            <v>84142</v>
          </cell>
          <cell r="P65">
            <v>116487</v>
          </cell>
          <cell r="Q65">
            <v>139393</v>
          </cell>
          <cell r="R65">
            <v>151555.481</v>
          </cell>
          <cell r="S65">
            <v>170094.6</v>
          </cell>
          <cell r="T65">
            <v>183472.81</v>
          </cell>
          <cell r="U65">
            <v>189130.33</v>
          </cell>
          <cell r="V65">
            <v>233851</v>
          </cell>
          <cell r="W65">
            <v>262495</v>
          </cell>
          <cell r="X65">
            <v>286582.21000000002</v>
          </cell>
        </row>
        <row r="66">
          <cell r="B66" t="str">
            <v xml:space="preserve">      Tobacco products</v>
          </cell>
          <cell r="L66">
            <v>292</v>
          </cell>
          <cell r="M66">
            <v>373</v>
          </cell>
          <cell r="N66">
            <v>354</v>
          </cell>
          <cell r="O66">
            <v>254</v>
          </cell>
          <cell r="P66">
            <v>290</v>
          </cell>
          <cell r="R66">
            <v>25930</v>
          </cell>
          <cell r="S66">
            <v>30385</v>
          </cell>
          <cell r="T66">
            <v>24568</v>
          </cell>
          <cell r="U66">
            <v>23374</v>
          </cell>
          <cell r="V66">
            <v>19853</v>
          </cell>
          <cell r="W66">
            <v>34966</v>
          </cell>
          <cell r="X66">
            <v>44492</v>
          </cell>
        </row>
        <row r="67">
          <cell r="A67" t="str">
            <v>Netherlands</v>
          </cell>
          <cell r="B67" t="str">
            <v>TOTAL BERD</v>
          </cell>
          <cell r="D67">
            <v>2696.8159999999998</v>
          </cell>
          <cell r="E67">
            <v>2768.5129999999999</v>
          </cell>
          <cell r="F67">
            <v>2758.53</v>
          </cell>
          <cell r="G67">
            <v>2665.0509999999999</v>
          </cell>
          <cell r="H67">
            <v>2504.8670000000002</v>
          </cell>
          <cell r="I67">
            <v>2476.732</v>
          </cell>
          <cell r="J67">
            <v>2608.7820000000002</v>
          </cell>
          <cell r="K67">
            <v>2916.8989999999999</v>
          </cell>
          <cell r="L67">
            <v>3130.63</v>
          </cell>
          <cell r="M67">
            <v>3342.0909999999999</v>
          </cell>
          <cell r="N67">
            <v>3714.645</v>
          </cell>
          <cell r="O67">
            <v>3720.5439999999999</v>
          </cell>
          <cell r="P67">
            <v>4263.2650000000003</v>
          </cell>
          <cell r="Q67">
            <v>4457.5</v>
          </cell>
          <cell r="R67">
            <v>4712</v>
          </cell>
          <cell r="S67">
            <v>4543</v>
          </cell>
          <cell r="T67">
            <v>4804</v>
          </cell>
          <cell r="V67">
            <v>5169</v>
          </cell>
          <cell r="X67">
            <v>5495</v>
          </cell>
        </row>
        <row r="68">
          <cell r="B68" t="str">
            <v xml:space="preserve">  MANUFACTURING</v>
          </cell>
          <cell r="D68">
            <v>2493.9760000000001</v>
          </cell>
          <cell r="E68">
            <v>2554.3290000000002</v>
          </cell>
          <cell r="F68">
            <v>2517.5729999999999</v>
          </cell>
          <cell r="G68">
            <v>2410.027</v>
          </cell>
          <cell r="H68">
            <v>2251.6570000000002</v>
          </cell>
          <cell r="I68">
            <v>2219.4389999999999</v>
          </cell>
          <cell r="J68">
            <v>2263.002</v>
          </cell>
          <cell r="K68">
            <v>2389.1529999999998</v>
          </cell>
          <cell r="L68">
            <v>2562.951</v>
          </cell>
          <cell r="M68">
            <v>2641.9079999999999</v>
          </cell>
          <cell r="N68">
            <v>2812.076</v>
          </cell>
          <cell r="O68">
            <v>2786.2</v>
          </cell>
          <cell r="P68">
            <v>3242.1</v>
          </cell>
          <cell r="Q68">
            <v>3385.13</v>
          </cell>
          <cell r="R68">
            <v>3572.8</v>
          </cell>
          <cell r="S68">
            <v>3454</v>
          </cell>
          <cell r="T68">
            <v>3750</v>
          </cell>
          <cell r="V68">
            <v>3989</v>
          </cell>
          <cell r="X68">
            <v>4010</v>
          </cell>
        </row>
        <row r="69">
          <cell r="B69" t="str">
            <v xml:space="preserve">    Food, beverages and tobacco</v>
          </cell>
          <cell r="D69">
            <v>132.958</v>
          </cell>
          <cell r="E69">
            <v>125.24299999999999</v>
          </cell>
          <cell r="F69">
            <v>139.31100000000001</v>
          </cell>
          <cell r="G69">
            <v>138.857</v>
          </cell>
          <cell r="H69">
            <v>139.31100000000001</v>
          </cell>
          <cell r="I69">
            <v>137.94900000000001</v>
          </cell>
          <cell r="J69">
            <v>219.63</v>
          </cell>
          <cell r="K69">
            <v>181.96600000000001</v>
          </cell>
          <cell r="L69">
            <v>216.90700000000001</v>
          </cell>
          <cell r="M69">
            <v>198.756</v>
          </cell>
          <cell r="N69">
            <v>196.941</v>
          </cell>
          <cell r="O69">
            <v>191.6</v>
          </cell>
          <cell r="P69">
            <v>249.7</v>
          </cell>
          <cell r="Q69">
            <v>258.44</v>
          </cell>
          <cell r="R69">
            <v>255.6</v>
          </cell>
          <cell r="S69">
            <v>283</v>
          </cell>
          <cell r="T69">
            <v>271</v>
          </cell>
          <cell r="V69">
            <v>268</v>
          </cell>
          <cell r="X69">
            <v>262</v>
          </cell>
        </row>
        <row r="70">
          <cell r="B70" t="str">
            <v xml:space="preserve">      Food products and beverages</v>
          </cell>
          <cell r="P70">
            <v>245.041</v>
          </cell>
          <cell r="Q70">
            <v>256.60000000000002</v>
          </cell>
          <cell r="R70">
            <v>251.7</v>
          </cell>
          <cell r="S70">
            <v>281</v>
          </cell>
          <cell r="T70">
            <v>270</v>
          </cell>
          <cell r="V70">
            <v>267</v>
          </cell>
          <cell r="X70">
            <v>260</v>
          </cell>
        </row>
        <row r="71">
          <cell r="B71" t="str">
            <v xml:space="preserve">      Tobacco products</v>
          </cell>
          <cell r="P71">
            <v>4.5380000000000003</v>
          </cell>
          <cell r="Q71">
            <v>1.8</v>
          </cell>
          <cell r="R71">
            <v>3.9</v>
          </cell>
          <cell r="S71">
            <v>2</v>
          </cell>
          <cell r="T71">
            <v>1</v>
          </cell>
          <cell r="V71">
            <v>1</v>
          </cell>
          <cell r="X71">
            <v>2</v>
          </cell>
        </row>
        <row r="72">
          <cell r="A72" t="str">
            <v>Norway</v>
          </cell>
          <cell r="B72" t="str">
            <v>TOTAL BERD</v>
          </cell>
          <cell r="D72">
            <v>6327</v>
          </cell>
          <cell r="F72">
            <v>6524.3</v>
          </cell>
          <cell r="H72">
            <v>6877.4</v>
          </cell>
          <cell r="J72">
            <v>7632</v>
          </cell>
          <cell r="L72">
            <v>9021.2000000000007</v>
          </cell>
          <cell r="N72">
            <v>10351.799999999999</v>
          </cell>
          <cell r="P72">
            <v>11369.5</v>
          </cell>
          <cell r="R72">
            <v>14599.5</v>
          </cell>
          <cell r="S72">
            <v>14610</v>
          </cell>
          <cell r="T72">
            <v>15685.3</v>
          </cell>
          <cell r="U72">
            <v>15240.7</v>
          </cell>
          <cell r="V72">
            <v>15911.1</v>
          </cell>
          <cell r="W72">
            <v>17737</v>
          </cell>
          <cell r="X72">
            <v>19945.7</v>
          </cell>
        </row>
        <row r="73">
          <cell r="B73" t="str">
            <v xml:space="preserve">  MANUFACTURING</v>
          </cell>
          <cell r="D73">
            <v>3188.5</v>
          </cell>
          <cell r="F73">
            <v>3342.1</v>
          </cell>
          <cell r="H73">
            <v>3267.8</v>
          </cell>
          <cell r="J73">
            <v>3444.4</v>
          </cell>
          <cell r="L73">
            <v>4286.8</v>
          </cell>
          <cell r="N73">
            <v>4469.6000000000004</v>
          </cell>
          <cell r="P73">
            <v>4731.8999999999996</v>
          </cell>
          <cell r="R73">
            <v>6640.9</v>
          </cell>
          <cell r="S73">
            <v>6394</v>
          </cell>
          <cell r="T73">
            <v>7124.2</v>
          </cell>
          <cell r="U73">
            <v>6683.4</v>
          </cell>
          <cell r="V73">
            <v>6666.8</v>
          </cell>
          <cell r="W73">
            <v>7368.2</v>
          </cell>
          <cell r="X73">
            <v>8228</v>
          </cell>
        </row>
        <row r="74">
          <cell r="B74" t="str">
            <v xml:space="preserve">    Food, beverages and tobacco</v>
          </cell>
          <cell r="D74">
            <v>56.3</v>
          </cell>
          <cell r="F74">
            <v>92</v>
          </cell>
          <cell r="H74">
            <v>90.7</v>
          </cell>
          <cell r="J74">
            <v>144.4</v>
          </cell>
          <cell r="L74">
            <v>267.89999999999998</v>
          </cell>
          <cell r="N74">
            <v>190.5</v>
          </cell>
          <cell r="P74">
            <v>171.5</v>
          </cell>
          <cell r="R74">
            <v>225.2</v>
          </cell>
          <cell r="S74">
            <v>443</v>
          </cell>
          <cell r="T74">
            <v>709.3</v>
          </cell>
          <cell r="U74">
            <v>535.20000000000005</v>
          </cell>
          <cell r="V74">
            <v>531.79999999999995</v>
          </cell>
          <cell r="W74">
            <v>547.70000000000005</v>
          </cell>
          <cell r="X74">
            <v>588.5</v>
          </cell>
        </row>
        <row r="75">
          <cell r="B75" t="str">
            <v xml:space="preserve">      Food products and beverages</v>
          </cell>
          <cell r="J75">
            <v>139.4</v>
          </cell>
          <cell r="L75">
            <v>265</v>
          </cell>
          <cell r="N75">
            <v>190.5</v>
          </cell>
          <cell r="P75">
            <v>171</v>
          </cell>
          <cell r="R75">
            <v>225.2</v>
          </cell>
          <cell r="T75">
            <v>708.5</v>
          </cell>
          <cell r="U75">
            <v>534.6</v>
          </cell>
          <cell r="V75">
            <v>531.1</v>
          </cell>
        </row>
        <row r="76">
          <cell r="B76" t="str">
            <v xml:space="preserve">      Tobacco products</v>
          </cell>
          <cell r="J76">
            <v>5</v>
          </cell>
          <cell r="L76">
            <v>2.9</v>
          </cell>
          <cell r="N76">
            <v>0</v>
          </cell>
          <cell r="P76">
            <v>0.5</v>
          </cell>
          <cell r="T76">
            <v>0.8</v>
          </cell>
          <cell r="U76">
            <v>0.6</v>
          </cell>
          <cell r="V76">
            <v>0.7</v>
          </cell>
        </row>
        <row r="77">
          <cell r="A77" t="str">
            <v>Poland</v>
          </cell>
          <cell r="B77" t="str">
            <v>TOTAL BERD</v>
          </cell>
          <cell r="L77">
            <v>826.1</v>
          </cell>
          <cell r="M77">
            <v>1130.0999999999999</v>
          </cell>
          <cell r="N77">
            <v>1325.1</v>
          </cell>
          <cell r="O77">
            <v>1661.1</v>
          </cell>
          <cell r="P77">
            <v>1897.3</v>
          </cell>
          <cell r="Q77">
            <v>1730.7</v>
          </cell>
          <cell r="R77">
            <v>1740.8</v>
          </cell>
          <cell r="S77">
            <v>919.9</v>
          </cell>
          <cell r="T77">
            <v>1249.7</v>
          </cell>
          <cell r="U77">
            <v>1478.6</v>
          </cell>
          <cell r="V77">
            <v>1770.1</v>
          </cell>
          <cell r="W77">
            <v>1858.3</v>
          </cell>
        </row>
        <row r="78">
          <cell r="B78" t="str">
            <v xml:space="preserve">  MANUFACTURING</v>
          </cell>
          <cell r="L78">
            <v>610.1</v>
          </cell>
          <cell r="M78">
            <v>803.9</v>
          </cell>
          <cell r="N78">
            <v>970.1</v>
          </cell>
          <cell r="O78">
            <v>1276.7</v>
          </cell>
          <cell r="P78">
            <v>1451.9</v>
          </cell>
          <cell r="Q78">
            <v>1185.5999999999999</v>
          </cell>
          <cell r="R78">
            <v>1207.5</v>
          </cell>
          <cell r="S78">
            <v>585.70000000000005</v>
          </cell>
          <cell r="T78">
            <v>656</v>
          </cell>
          <cell r="U78">
            <v>710.9</v>
          </cell>
          <cell r="V78">
            <v>888.1</v>
          </cell>
          <cell r="W78">
            <v>868.4</v>
          </cell>
        </row>
        <row r="79">
          <cell r="B79" t="str">
            <v xml:space="preserve">    Food, beverages and tobacco</v>
          </cell>
          <cell r="L79">
            <v>10.6</v>
          </cell>
          <cell r="M79">
            <v>13.9</v>
          </cell>
          <cell r="N79">
            <v>31.4</v>
          </cell>
          <cell r="O79">
            <v>26.8</v>
          </cell>
          <cell r="P79">
            <v>33</v>
          </cell>
          <cell r="Q79">
            <v>34.6</v>
          </cell>
          <cell r="R79">
            <v>82.4</v>
          </cell>
          <cell r="S79">
            <v>13</v>
          </cell>
          <cell r="T79">
            <v>16</v>
          </cell>
          <cell r="U79">
            <v>19</v>
          </cell>
          <cell r="V79">
            <v>30</v>
          </cell>
          <cell r="W79">
            <v>43</v>
          </cell>
        </row>
        <row r="80">
          <cell r="B80" t="str">
            <v xml:space="preserve">      Food products and beverages</v>
          </cell>
          <cell r="L80">
            <v>9</v>
          </cell>
          <cell r="M80">
            <v>11.7</v>
          </cell>
          <cell r="N80">
            <v>28.9</v>
          </cell>
          <cell r="O80">
            <v>24.3</v>
          </cell>
          <cell r="P80">
            <v>26.6</v>
          </cell>
          <cell r="Q80">
            <v>25.1</v>
          </cell>
          <cell r="R80">
            <v>30.2</v>
          </cell>
          <cell r="S80">
            <v>11.6</v>
          </cell>
          <cell r="T80">
            <v>14.9</v>
          </cell>
        </row>
        <row r="81">
          <cell r="B81" t="str">
            <v xml:space="preserve">      Tobacco products</v>
          </cell>
          <cell r="L81">
            <v>1.6</v>
          </cell>
          <cell r="M81">
            <v>2.2000000000000002</v>
          </cell>
          <cell r="N81">
            <v>2.5</v>
          </cell>
          <cell r="O81">
            <v>2.5</v>
          </cell>
          <cell r="P81">
            <v>6.4</v>
          </cell>
          <cell r="Q81">
            <v>9.5</v>
          </cell>
          <cell r="R81">
            <v>52.2</v>
          </cell>
          <cell r="S81">
            <v>1.4</v>
          </cell>
          <cell r="T81">
            <v>1.1000000000000001</v>
          </cell>
        </row>
        <row r="82">
          <cell r="A82" t="str">
            <v>Spain</v>
          </cell>
          <cell r="B82" t="str">
            <v>TOTAL BERD</v>
          </cell>
          <cell r="L82">
            <v>1712.232</v>
          </cell>
          <cell r="M82">
            <v>1862.62</v>
          </cell>
          <cell r="N82">
            <v>1970.8520000000001</v>
          </cell>
          <cell r="O82">
            <v>2457.181</v>
          </cell>
          <cell r="P82">
            <v>2597.0970000000002</v>
          </cell>
          <cell r="Q82">
            <v>3068.998</v>
          </cell>
          <cell r="R82">
            <v>3261.0309999999999</v>
          </cell>
          <cell r="S82">
            <v>3926.3389999999999</v>
          </cell>
          <cell r="T82">
            <v>4443.4380000000001</v>
          </cell>
          <cell r="U82">
            <v>4864.93</v>
          </cell>
          <cell r="V82">
            <v>5485.0330000000004</v>
          </cell>
          <cell r="W82">
            <v>6557.5290000000014</v>
          </cell>
          <cell r="X82">
            <v>7453.902</v>
          </cell>
        </row>
        <row r="83">
          <cell r="B83" t="str">
            <v xml:space="preserve">  MANUFACTURING</v>
          </cell>
          <cell r="L83">
            <v>1339.028</v>
          </cell>
          <cell r="M83">
            <v>1534.412</v>
          </cell>
          <cell r="N83">
            <v>1610.5340000000001</v>
          </cell>
          <cell r="O83">
            <v>1968.3309999999999</v>
          </cell>
          <cell r="P83">
            <v>2019.8389999999999</v>
          </cell>
          <cell r="Q83">
            <v>1908.2</v>
          </cell>
          <cell r="R83">
            <v>1957.3</v>
          </cell>
          <cell r="S83">
            <v>2303.5300000000002</v>
          </cell>
          <cell r="T83">
            <v>2374.0300000000002</v>
          </cell>
          <cell r="U83">
            <v>2748.4090000000001</v>
          </cell>
          <cell r="V83">
            <v>2986.252</v>
          </cell>
          <cell r="W83">
            <v>3368.2179999999998</v>
          </cell>
          <cell r="X83">
            <v>3356.1489999999999</v>
          </cell>
        </row>
        <row r="84">
          <cell r="B84" t="str">
            <v xml:space="preserve">    Food, beverages and tobacco</v>
          </cell>
          <cell r="L84">
            <v>52.284999999999997</v>
          </cell>
          <cell r="M84">
            <v>63.293999999999997</v>
          </cell>
          <cell r="N84">
            <v>61.814</v>
          </cell>
          <cell r="O84">
            <v>76.087000000000003</v>
          </cell>
          <cell r="P84">
            <v>74.332999999999998</v>
          </cell>
          <cell r="Q84">
            <v>84</v>
          </cell>
          <cell r="R84">
            <v>100.4</v>
          </cell>
          <cell r="S84">
            <v>98.23</v>
          </cell>
          <cell r="T84">
            <v>123.99</v>
          </cell>
          <cell r="U84">
            <v>143.809</v>
          </cell>
          <cell r="V84">
            <v>168.11</v>
          </cell>
          <cell r="W84">
            <v>170.80199999999999</v>
          </cell>
          <cell r="X84">
            <v>176.15199999999999</v>
          </cell>
        </row>
        <row r="85">
          <cell r="B85" t="str">
            <v xml:space="preserve">      Food products and beverages</v>
          </cell>
          <cell r="L85">
            <v>48.256</v>
          </cell>
          <cell r="M85">
            <v>58.75</v>
          </cell>
          <cell r="N85">
            <v>56.978000000000002</v>
          </cell>
          <cell r="O85">
            <v>71.174000000000007</v>
          </cell>
          <cell r="P85">
            <v>69.980999999999995</v>
          </cell>
          <cell r="Q85">
            <v>82.2</v>
          </cell>
          <cell r="R85">
            <v>100.4</v>
          </cell>
          <cell r="S85">
            <v>92.870999999999995</v>
          </cell>
          <cell r="T85">
            <v>119.681</v>
          </cell>
          <cell r="U85">
            <v>139.06700000000001</v>
          </cell>
          <cell r="V85">
            <v>162.726</v>
          </cell>
          <cell r="W85">
            <v>164.81200000000001</v>
          </cell>
          <cell r="X85">
            <v>175.14099999999999</v>
          </cell>
        </row>
        <row r="86">
          <cell r="B86" t="str">
            <v xml:space="preserve">      Tobacco products</v>
          </cell>
          <cell r="L86">
            <v>4.0289999999999999</v>
          </cell>
          <cell r="M86">
            <v>4.5439999999999996</v>
          </cell>
          <cell r="N86">
            <v>4.8360000000000003</v>
          </cell>
          <cell r="O86">
            <v>4.9130000000000003</v>
          </cell>
          <cell r="P86">
            <v>4.3520000000000003</v>
          </cell>
          <cell r="Q86">
            <v>1.8</v>
          </cell>
          <cell r="S86">
            <v>5.359</v>
          </cell>
          <cell r="T86">
            <v>4.3079999999999998</v>
          </cell>
          <cell r="U86">
            <v>4.7409999999999997</v>
          </cell>
          <cell r="V86">
            <v>5.3840000000000003</v>
          </cell>
          <cell r="W86">
            <v>5.99</v>
          </cell>
          <cell r="X86">
            <v>1.0109999999999999</v>
          </cell>
        </row>
        <row r="87">
          <cell r="A87" t="str">
            <v>Sweden</v>
          </cell>
          <cell r="B87" t="str">
            <v>TOTAL BERD</v>
          </cell>
          <cell r="J87">
            <v>34089</v>
          </cell>
          <cell r="L87">
            <v>44029</v>
          </cell>
          <cell r="N87">
            <v>50151.027999999998</v>
          </cell>
          <cell r="P87">
            <v>56953.525000000001</v>
          </cell>
          <cell r="R87">
            <v>75135.180999999997</v>
          </cell>
          <cell r="T87">
            <v>71953</v>
          </cell>
          <cell r="U87">
            <v>69958</v>
          </cell>
          <cell r="V87">
            <v>71701</v>
          </cell>
          <cell r="W87">
            <v>81011</v>
          </cell>
          <cell r="X87">
            <v>81449</v>
          </cell>
        </row>
        <row r="88">
          <cell r="B88" t="str">
            <v xml:space="preserve">  MANUFACTURING</v>
          </cell>
          <cell r="J88">
            <v>31357</v>
          </cell>
          <cell r="L88">
            <v>36981.815999999999</v>
          </cell>
          <cell r="N88">
            <v>40527.995999999999</v>
          </cell>
          <cell r="P88">
            <v>46323.77</v>
          </cell>
          <cell r="R88">
            <v>58322.317999999999</v>
          </cell>
          <cell r="T88">
            <v>57808</v>
          </cell>
          <cell r="V88">
            <v>51408</v>
          </cell>
          <cell r="X88">
            <v>58815</v>
          </cell>
        </row>
        <row r="89">
          <cell r="B89" t="str">
            <v xml:space="preserve">    Food, beverages and tobacco</v>
          </cell>
          <cell r="J89">
            <v>477</v>
          </cell>
          <cell r="L89">
            <v>257.71600000000001</v>
          </cell>
          <cell r="N89">
            <v>307.56299999999999</v>
          </cell>
          <cell r="P89">
            <v>328.34300000000002</v>
          </cell>
          <cell r="R89">
            <v>328.18</v>
          </cell>
          <cell r="T89">
            <v>410</v>
          </cell>
          <cell r="V89">
            <v>461</v>
          </cell>
          <cell r="X89">
            <v>408</v>
          </cell>
        </row>
        <row r="90">
          <cell r="B90" t="str">
            <v xml:space="preserve">      Food products and beverages</v>
          </cell>
        </row>
        <row r="91">
          <cell r="B91" t="str">
            <v xml:space="preserve">      Tobacco products</v>
          </cell>
        </row>
        <row r="92">
          <cell r="A92" t="str">
            <v>United Kingdom</v>
          </cell>
          <cell r="B92" t="str">
            <v>TOTAL BERD</v>
          </cell>
        </row>
        <row r="93">
          <cell r="B93" t="str">
            <v xml:space="preserve">  MANUFACTURING</v>
          </cell>
        </row>
        <row r="94">
          <cell r="B94" t="str">
            <v xml:space="preserve">    Food, beverages and tobacco</v>
          </cell>
        </row>
        <row r="95">
          <cell r="B95" t="str">
            <v xml:space="preserve">      Food products and beverages</v>
          </cell>
        </row>
        <row r="96">
          <cell r="B96" t="str">
            <v xml:space="preserve">      Tobacco products</v>
          </cell>
        </row>
        <row r="97">
          <cell r="A97" t="str">
            <v>United States</v>
          </cell>
          <cell r="B97" t="str">
            <v>TOTAL BERD</v>
          </cell>
          <cell r="D97">
            <v>90160</v>
          </cell>
          <cell r="E97">
            <v>94893</v>
          </cell>
          <cell r="F97">
            <v>99860</v>
          </cell>
          <cell r="G97">
            <v>107404</v>
          </cell>
          <cell r="H97">
            <v>114675</v>
          </cell>
          <cell r="I97">
            <v>116757</v>
          </cell>
          <cell r="J97">
            <v>115435</v>
          </cell>
          <cell r="K97">
            <v>117392</v>
          </cell>
          <cell r="L97">
            <v>129830</v>
          </cell>
          <cell r="M97">
            <v>142371</v>
          </cell>
          <cell r="N97">
            <v>155409</v>
          </cell>
          <cell r="O97">
            <v>168408.58300000001</v>
          </cell>
          <cell r="P97">
            <v>182180.296</v>
          </cell>
          <cell r="Q97">
            <v>200006.739</v>
          </cell>
          <cell r="R97">
            <v>202017</v>
          </cell>
          <cell r="S97">
            <v>193868</v>
          </cell>
          <cell r="T97">
            <v>200724</v>
          </cell>
        </row>
        <row r="98">
          <cell r="B98" t="str">
            <v xml:space="preserve">  MANUFACTURING</v>
          </cell>
          <cell r="D98">
            <v>84311</v>
          </cell>
          <cell r="E98">
            <v>86502.45</v>
          </cell>
          <cell r="F98">
            <v>88024</v>
          </cell>
          <cell r="G98">
            <v>88934</v>
          </cell>
          <cell r="H98">
            <v>88506</v>
          </cell>
          <cell r="I98">
            <v>90177</v>
          </cell>
          <cell r="J98">
            <v>86569</v>
          </cell>
          <cell r="K98">
            <v>90749</v>
          </cell>
          <cell r="L98">
            <v>100067</v>
          </cell>
          <cell r="M98">
            <v>111864</v>
          </cell>
          <cell r="N98">
            <v>121025</v>
          </cell>
          <cell r="O98">
            <v>120401</v>
          </cell>
          <cell r="P98">
            <v>117292</v>
          </cell>
          <cell r="Q98">
            <v>124443</v>
          </cell>
          <cell r="R98">
            <v>121354</v>
          </cell>
        </row>
        <row r="99">
          <cell r="B99" t="str">
            <v xml:space="preserve">    Food, beverages and tobacco</v>
          </cell>
          <cell r="D99">
            <v>1206</v>
          </cell>
          <cell r="H99">
            <v>1277</v>
          </cell>
          <cell r="I99">
            <v>1386</v>
          </cell>
          <cell r="J99">
            <v>1345</v>
          </cell>
          <cell r="K99">
            <v>1476</v>
          </cell>
          <cell r="L99">
            <v>1566</v>
          </cell>
          <cell r="R99">
            <v>1971</v>
          </cell>
        </row>
        <row r="100">
          <cell r="B100" t="str">
            <v xml:space="preserve">      Food products and beverages</v>
          </cell>
        </row>
        <row r="101">
          <cell r="B101" t="str">
            <v xml:space="preserve">      Tobacco products</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03.xml.rels><?xml version="1.0" encoding="UTF-8" standalone="yes"?>
<Relationships xmlns="http://schemas.openxmlformats.org/package/2006/relationships"><Relationship Id="rId2" Type="http://schemas.openxmlformats.org/officeDocument/2006/relationships/printerSettings" Target="../printerSettings/printerSettings195.bin"/><Relationship Id="rId1" Type="http://schemas.openxmlformats.org/officeDocument/2006/relationships/hyperlink" Target="http://www.ic.gc.ca/sc_mrkti/tdst/tdo/tdo.php" TargetMode="External"/></Relationships>
</file>

<file path=xl/worksheets/_rels/sheet204.xml.rels><?xml version="1.0" encoding="UTF-8" standalone="yes"?>
<Relationships xmlns="http://schemas.openxmlformats.org/package/2006/relationships"><Relationship Id="rId2" Type="http://schemas.openxmlformats.org/officeDocument/2006/relationships/printerSettings" Target="../printerSettings/printerSettings196.bin"/><Relationship Id="rId1" Type="http://schemas.openxmlformats.org/officeDocument/2006/relationships/hyperlink" Target="http://www.ic.gc.ca/sc_mrkti/tdst/tdo/tdo.php" TargetMode="External"/></Relationships>
</file>

<file path=xl/worksheets/_rels/sheet205.xml.rels><?xml version="1.0" encoding="UTF-8" standalone="yes"?>
<Relationships xmlns="http://schemas.openxmlformats.org/package/2006/relationships"><Relationship Id="rId2" Type="http://schemas.openxmlformats.org/officeDocument/2006/relationships/printerSettings" Target="../printerSettings/printerSettings197.bin"/><Relationship Id="rId1" Type="http://schemas.openxmlformats.org/officeDocument/2006/relationships/hyperlink" Target="http://www.ic.gc.ca/sc_mrkti/tdst/tdo/tdo.php" TargetMode="External"/></Relationships>
</file>

<file path=xl/worksheets/_rels/sheet206.xml.rels><?xml version="1.0" encoding="UTF-8" standalone="yes"?>
<Relationships xmlns="http://schemas.openxmlformats.org/package/2006/relationships"><Relationship Id="rId2" Type="http://schemas.openxmlformats.org/officeDocument/2006/relationships/printerSettings" Target="../printerSettings/printerSettings198.bin"/><Relationship Id="rId1" Type="http://schemas.openxmlformats.org/officeDocument/2006/relationships/hyperlink" Target="http://www.ic.gc.ca/sc_mrkti/tdst/tdo/tdo.php" TargetMode="External"/></Relationships>
</file>

<file path=xl/worksheets/_rels/sheet207.xml.rels><?xml version="1.0" encoding="UTF-8" standalone="yes"?>
<Relationships xmlns="http://schemas.openxmlformats.org/package/2006/relationships"><Relationship Id="rId2" Type="http://schemas.openxmlformats.org/officeDocument/2006/relationships/printerSettings" Target="../printerSettings/printerSettings199.bin"/><Relationship Id="rId1" Type="http://schemas.openxmlformats.org/officeDocument/2006/relationships/hyperlink" Target="http://www.ic.gc.ca/sc_mrkti/tdst/tdo/tdo.php" TargetMode="External"/></Relationships>
</file>

<file path=xl/worksheets/_rels/sheet208.xml.rels><?xml version="1.0" encoding="UTF-8" standalone="yes"?>
<Relationships xmlns="http://schemas.openxmlformats.org/package/2006/relationships"><Relationship Id="rId2" Type="http://schemas.openxmlformats.org/officeDocument/2006/relationships/printerSettings" Target="../printerSettings/printerSettings200.bin"/><Relationship Id="rId1" Type="http://schemas.openxmlformats.org/officeDocument/2006/relationships/hyperlink" Target="http://www.ic.gc.ca/sc_mrkti/tdst/tdo/tdo.php" TargetMode="External"/></Relationships>
</file>

<file path=xl/worksheets/_rels/sheet209.xml.rels><?xml version="1.0" encoding="UTF-8" standalone="yes"?>
<Relationships xmlns="http://schemas.openxmlformats.org/package/2006/relationships"><Relationship Id="rId2" Type="http://schemas.openxmlformats.org/officeDocument/2006/relationships/printerSettings" Target="../printerSettings/printerSettings201.bin"/><Relationship Id="rId1" Type="http://schemas.openxmlformats.org/officeDocument/2006/relationships/hyperlink" Target="http://www.ic.gc.ca/sc_mrkti/tdst/tdo/tdo.php"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financialpost.com/news/Toronto+encourages+food+business+grow/1461207/story.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cdhowe.org/pdf/ebrief_63.pdf" TargetMode="External"/></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sheetPr codeName="Sheet2"/>
  <dimension ref="A1:AA43"/>
  <sheetViews>
    <sheetView topLeftCell="A4" workbookViewId="0">
      <selection activeCell="T16" sqref="T16"/>
    </sheetView>
  </sheetViews>
  <sheetFormatPr defaultRowHeight="15"/>
  <sheetData>
    <row r="1" spans="1:27">
      <c r="A1" t="s">
        <v>1145</v>
      </c>
    </row>
    <row r="3" spans="1:27">
      <c r="A3" t="s">
        <v>636</v>
      </c>
    </row>
    <row r="4" spans="1:27">
      <c r="A4" t="s">
        <v>2</v>
      </c>
    </row>
    <row r="5" spans="1:27">
      <c r="A5" t="s">
        <v>3</v>
      </c>
    </row>
    <row r="12" spans="1:27">
      <c r="B12" s="6"/>
      <c r="C12" s="6"/>
      <c r="D12" s="6"/>
      <c r="E12" s="6"/>
      <c r="F12" s="6"/>
      <c r="G12" s="6"/>
      <c r="H12" s="6"/>
      <c r="I12" s="6"/>
      <c r="J12" s="6"/>
      <c r="K12" s="6"/>
      <c r="L12" s="10"/>
      <c r="M12" s="10"/>
      <c r="N12" s="10"/>
      <c r="O12" s="10"/>
      <c r="P12" s="10"/>
      <c r="Q12" s="10"/>
      <c r="R12" s="2"/>
      <c r="S12" s="2"/>
      <c r="T12" s="2"/>
      <c r="U12" s="2"/>
      <c r="V12" s="2"/>
      <c r="W12" s="2"/>
      <c r="X12" s="2"/>
      <c r="Y12" s="2"/>
      <c r="Z12" s="2"/>
      <c r="AA12" s="2"/>
    </row>
    <row r="13" spans="1:27">
      <c r="B13" s="6"/>
      <c r="C13" s="6"/>
      <c r="D13" s="6"/>
      <c r="E13" s="6"/>
      <c r="F13" s="6"/>
      <c r="G13" s="6"/>
      <c r="H13" s="6"/>
      <c r="I13" s="6"/>
      <c r="J13" s="6"/>
      <c r="K13" s="6"/>
      <c r="L13" s="10"/>
      <c r="M13" s="10"/>
      <c r="N13" s="10"/>
      <c r="O13" s="10"/>
      <c r="P13" s="10"/>
      <c r="Q13" s="10"/>
      <c r="R13" s="2"/>
      <c r="S13" s="2"/>
      <c r="T13" s="2"/>
      <c r="U13" s="2"/>
      <c r="V13" s="2"/>
      <c r="W13" s="2"/>
      <c r="X13" s="2"/>
      <c r="Y13" s="2"/>
      <c r="Z13" s="2"/>
      <c r="AA13" s="2"/>
    </row>
    <row r="14" spans="1:27">
      <c r="A14" t="s">
        <v>1143</v>
      </c>
      <c r="B14" s="6"/>
      <c r="C14" s="6"/>
      <c r="D14" s="6"/>
      <c r="E14" s="6"/>
      <c r="F14" s="6"/>
      <c r="G14" s="6"/>
      <c r="H14" s="6"/>
      <c r="I14" s="6"/>
      <c r="J14" s="6"/>
      <c r="K14" s="6"/>
      <c r="L14" s="10"/>
      <c r="M14" s="10"/>
      <c r="N14" s="10"/>
      <c r="O14" s="10"/>
      <c r="P14" s="10"/>
      <c r="Q14" s="10"/>
      <c r="R14" s="2"/>
      <c r="S14" s="2"/>
      <c r="T14" s="2"/>
      <c r="U14" s="2"/>
      <c r="V14" s="2"/>
      <c r="W14" s="2"/>
      <c r="X14" s="2"/>
      <c r="Y14" s="2"/>
      <c r="Z14" s="2"/>
      <c r="AA14" s="2"/>
    </row>
    <row r="15" spans="1:27">
      <c r="B15" s="312" t="s">
        <v>51</v>
      </c>
      <c r="C15" s="312" t="s">
        <v>6</v>
      </c>
      <c r="D15" s="313" t="s">
        <v>46</v>
      </c>
      <c r="E15" s="313"/>
      <c r="F15" s="313"/>
      <c r="G15" s="313"/>
      <c r="H15" s="313"/>
      <c r="I15" s="313"/>
      <c r="J15" s="313"/>
      <c r="K15" s="313"/>
      <c r="L15" s="313"/>
      <c r="M15" s="313"/>
      <c r="N15" s="313"/>
      <c r="O15" s="313"/>
      <c r="P15" s="313"/>
      <c r="Q15" s="313"/>
      <c r="R15" s="2"/>
      <c r="S15" s="2"/>
      <c r="T15" s="2"/>
      <c r="U15" s="2"/>
      <c r="V15" s="2"/>
      <c r="W15" s="2"/>
      <c r="X15" s="2"/>
      <c r="Y15" s="2"/>
      <c r="Z15" s="2"/>
      <c r="AA15" s="2"/>
    </row>
    <row r="16" spans="1:27" ht="15" customHeight="1">
      <c r="B16" s="312"/>
      <c r="C16" s="312"/>
      <c r="D16" s="312" t="s">
        <v>7</v>
      </c>
      <c r="E16" s="311" t="s">
        <v>8</v>
      </c>
      <c r="F16" s="311" t="s">
        <v>9</v>
      </c>
      <c r="G16" s="311" t="s">
        <v>11</v>
      </c>
      <c r="H16" s="311" t="s">
        <v>12</v>
      </c>
      <c r="I16" s="311" t="s">
        <v>13</v>
      </c>
      <c r="J16" s="311" t="s">
        <v>47</v>
      </c>
      <c r="K16" s="311"/>
      <c r="L16" s="311"/>
      <c r="M16" s="311"/>
      <c r="N16" s="311" t="s">
        <v>15</v>
      </c>
      <c r="O16" s="311" t="s">
        <v>16</v>
      </c>
      <c r="P16" s="311" t="s">
        <v>17</v>
      </c>
      <c r="Q16" s="311" t="s">
        <v>55</v>
      </c>
      <c r="R16" s="2"/>
      <c r="S16" s="2"/>
      <c r="T16" s="2"/>
      <c r="U16" s="2"/>
      <c r="V16" s="2"/>
      <c r="W16" s="2"/>
      <c r="X16" s="2"/>
      <c r="Y16" s="2"/>
      <c r="Z16" s="2"/>
      <c r="AA16" s="2"/>
    </row>
    <row r="17" spans="1:17" ht="15" customHeight="1">
      <c r="B17" s="312"/>
      <c r="C17" s="312"/>
      <c r="D17" s="314"/>
      <c r="E17" s="311"/>
      <c r="F17" s="311"/>
      <c r="G17" s="311"/>
      <c r="H17" s="311"/>
      <c r="I17" s="311"/>
      <c r="J17" s="311" t="s">
        <v>14</v>
      </c>
      <c r="K17" s="311" t="s">
        <v>52</v>
      </c>
      <c r="L17" s="311" t="s">
        <v>53</v>
      </c>
      <c r="M17" s="311" t="s">
        <v>54</v>
      </c>
      <c r="N17" s="311"/>
      <c r="O17" s="311"/>
      <c r="P17" s="311"/>
      <c r="Q17" s="311"/>
    </row>
    <row r="18" spans="1:17">
      <c r="B18" s="312"/>
      <c r="C18" s="312"/>
      <c r="D18" s="314"/>
      <c r="E18" s="311"/>
      <c r="F18" s="311"/>
      <c r="G18" s="311"/>
      <c r="H18" s="311"/>
      <c r="I18" s="311"/>
      <c r="J18" s="311"/>
      <c r="K18" s="311"/>
      <c r="L18" s="311"/>
      <c r="M18" s="311"/>
      <c r="N18" s="311"/>
      <c r="O18" s="311"/>
      <c r="P18" s="311"/>
      <c r="Q18" s="311"/>
    </row>
    <row r="19" spans="1:17">
      <c r="A19" s="7" t="s">
        <v>636</v>
      </c>
      <c r="B19" s="2">
        <f>IF(ISERROR((POWER(VLOOKUP(VALUE(RIGHT($A19,4)),'[1]1'!$A$6:$Q$35,COLUMN(B$30),0)/VLOOKUP(VALUE(LEFT($A19,4)),'[1]1'!$A$6:$Q$35,COLUMN(B$42),0),1/(VALUE(RIGHT($A19,4))-VALUE(LEFT($A19,4))))-1)*100)=FALSE,(POWER(VLOOKUP(VALUE(RIGHT($A19,4)),'[1]1'!$A$6:$Q$35,COLUMN(B$30),0)/VLOOKUP(VALUE(LEFT($A19,4)),'[1]1'!$A$6:$Q$35,COLUMN(B$42),0),1/(VALUE(RIGHT($A19,4))-VALUE(LEFT($A19,4))))-1)*100,"n.a.")</f>
        <v>2.6292847410957831</v>
      </c>
      <c r="C19" s="2">
        <f>IF(ISERROR((POWER(VLOOKUP(VALUE(RIGHT($A19,4)),'[1]1'!$A$6:$Q$35,COLUMN(C$30),0)/VLOOKUP(VALUE(LEFT($A19,4)),'[1]1'!$A$6:$Q$35,COLUMN(C$42),0),1/(VALUE(RIGHT($A19,4))-VALUE(LEFT($A19,4))))-1)*100)=FALSE,(POWER(VLOOKUP(VALUE(RIGHT($A19,4)),'[1]1'!$A$6:$Q$35,COLUMN(C$30),0)/VLOOKUP(VALUE(LEFT($A19,4)),'[1]1'!$A$6:$Q$35,COLUMN(C$42),0),1/(VALUE(RIGHT($A19,4))-VALUE(LEFT($A19,4))))-1)*100,"n.a.")</f>
        <v>1.8811154058291812</v>
      </c>
      <c r="D19" s="2">
        <f>IF(ISERROR((POWER(VLOOKUP(VALUE(RIGHT($A19,4)),'[1]1'!$A$6:$Q$35,COLUMN(D$30),0)/VLOOKUP(VALUE(LEFT($A19,4)),'[1]1'!$A$6:$Q$35,COLUMN(D$42),0),1/(VALUE(RIGHT($A19,4))-VALUE(LEFT($A19,4))))-1)*100)=FALSE,(POWER(VLOOKUP(VALUE(RIGHT($A19,4)),'[1]1'!$A$6:$Q$35,COLUMN(D$30),0)/VLOOKUP(VALUE(LEFT($A19,4)),'[1]1'!$A$6:$Q$35,COLUMN(D$42),0),1/(VALUE(RIGHT($A19,4))-VALUE(LEFT($A19,4))))-1)*100,"n.a.")</f>
        <v>1.8871255926524277</v>
      </c>
      <c r="E19" s="2">
        <f>IF(ISERROR((POWER(VLOOKUP(VALUE(RIGHT($A19,4)),'[1]1'!$A$6:$Q$35,COLUMN(E$30),0)/VLOOKUP(VALUE(LEFT($A19,4)),'[1]1'!$A$6:$Q$35,COLUMN(E$42),0),1/(VALUE(RIGHT($A19,4))-VALUE(LEFT($A19,4))))-1)*100)=FALSE,(POWER(VLOOKUP(VALUE(RIGHT($A19,4)),'[1]1'!$A$6:$Q$35,COLUMN(E$30),0)/VLOOKUP(VALUE(LEFT($A19,4)),'[1]1'!$A$6:$Q$35,COLUMN(E$42),0),1/(VALUE(RIGHT($A19,4))-VALUE(LEFT($A19,4))))-1)*100,"n.a.")</f>
        <v>2.5125366907373659</v>
      </c>
      <c r="F19" s="2" t="str">
        <f>IF(ISERROR((POWER(VLOOKUP(VALUE(RIGHT($A19,4)),'[1]1'!$A$6:$Q$35,COLUMN(F$30),0)/VLOOKUP(VALUE(LEFT($A19,4)),'[1]1'!$A$6:$Q$35,COLUMN(F$42),0),1/(VALUE(RIGHT($A19,4))-VALUE(LEFT($A19,4))))-1)*100)=FALSE,(POWER(VLOOKUP(VALUE(RIGHT($A19,4)),'[1]1'!$A$6:$Q$35,COLUMN(F$30),0)/VLOOKUP(VALUE(LEFT($A19,4)),'[1]1'!$A$6:$Q$35,COLUMN(F$42),0),1/(VALUE(RIGHT($A19,4))-VALUE(LEFT($A19,4))))-1)*100,"n.a.")</f>
        <v>n.a.</v>
      </c>
      <c r="G19" s="2">
        <f>IF(ISERROR((POWER(VLOOKUP(VALUE(RIGHT($A19,4)),'[1]1'!$A$6:$Q$35,COLUMN(G$30),0)/VLOOKUP(VALUE(LEFT($A19,4)),'[1]1'!$A$6:$Q$35,COLUMN(G$42),0),1/(VALUE(RIGHT($A19,4))-VALUE(LEFT($A19,4))))-1)*100)=FALSE,(POWER(VLOOKUP(VALUE(RIGHT($A19,4)),'[1]1'!$A$6:$Q$35,COLUMN(G$30),0)/VLOOKUP(VALUE(LEFT($A19,4)),'[1]1'!$A$6:$Q$35,COLUMN(G$42),0),1/(VALUE(RIGHT($A19,4))-VALUE(LEFT($A19,4))))-1)*100,"n.a.")</f>
        <v>3.2176218834268466</v>
      </c>
      <c r="H19" s="2">
        <f>IF(ISERROR((POWER(VLOOKUP(VALUE(RIGHT($A19,4)),'[1]1'!$A$6:$Q$35,COLUMN(H$30),0)/VLOOKUP(VALUE(LEFT($A19,4)),'[1]1'!$A$6:$Q$35,COLUMN(H$42),0),1/(VALUE(RIGHT($A19,4))-VALUE(LEFT($A19,4))))-1)*100)=FALSE,(POWER(VLOOKUP(VALUE(RIGHT($A19,4)),'[1]1'!$A$6:$Q$35,COLUMN(H$30),0)/VLOOKUP(VALUE(LEFT($A19,4)),'[1]1'!$A$6:$Q$35,COLUMN(H$42),0),1/(VALUE(RIGHT($A19,4))-VALUE(LEFT($A19,4))))-1)*100,"n.a.")</f>
        <v>3.2487904698929926</v>
      </c>
      <c r="I19" s="2">
        <f>IF(ISERROR((POWER(VLOOKUP(VALUE(RIGHT($A19,4)),'[1]1'!$A$6:$Q$35,COLUMN(I$30),0)/VLOOKUP(VALUE(LEFT($A19,4)),'[1]1'!$A$6:$Q$35,COLUMN(I$42),0),1/(VALUE(RIGHT($A19,4))-VALUE(LEFT($A19,4))))-1)*100)=FALSE,(POWER(VLOOKUP(VALUE(RIGHT($A19,4)),'[1]1'!$A$6:$Q$35,COLUMN(I$30),0)/VLOOKUP(VALUE(LEFT($A19,4)),'[1]1'!$A$6:$Q$35,COLUMN(I$42),0),1/(VALUE(RIGHT($A19,4))-VALUE(LEFT($A19,4))))-1)*100,"n.a.")</f>
        <v>-0.65558396425824395</v>
      </c>
      <c r="J19" s="2">
        <f>IF(ISERROR((POWER(VLOOKUP(VALUE(RIGHT($A19,4)),'[1]1'!$A$6:$Q$35,COLUMN(J$30),0)/VLOOKUP(VALUE(LEFT($A19,4)),'[1]1'!$A$6:$Q$35,COLUMN(J$42),0),1/(VALUE(RIGHT($A19,4))-VALUE(LEFT($A19,4))))-1)*100)=FALSE,(POWER(VLOOKUP(VALUE(RIGHT($A19,4)),'[1]1'!$A$6:$Q$35,COLUMN(J$30),0)/VLOOKUP(VALUE(LEFT($A19,4)),'[1]1'!$A$6:$Q$35,COLUMN(J$42),0),1/(VALUE(RIGHT($A19,4))-VALUE(LEFT($A19,4))))-1)*100,"n.a.")</f>
        <v>2.2995377995968846</v>
      </c>
      <c r="K19" s="2" t="str">
        <f>IF(ISERROR((POWER(VLOOKUP(VALUE(RIGHT($A19,4)),'[1]1'!$A$6:$Q$35,COLUMN(K$30),0)/VLOOKUP(VALUE(LEFT($A19,4)),'[1]1'!$A$6:$Q$35,COLUMN(K$42),0),1/(VALUE(RIGHT($A19,4))-VALUE(LEFT($A19,4))))-1)*100)=FALSE,(POWER(VLOOKUP(VALUE(RIGHT($A19,4)),'[1]1'!$A$6:$Q$35,COLUMN(K$30),0)/VLOOKUP(VALUE(LEFT($A19,4)),'[1]1'!$A$6:$Q$35,COLUMN(K$42),0),1/(VALUE(RIGHT($A19,4))-VALUE(LEFT($A19,4))))-1)*100,"n.a.")</f>
        <v>n.a.</v>
      </c>
      <c r="L19" s="2" t="str">
        <f>IF(ISERROR((POWER(VLOOKUP(VALUE(RIGHT($A19,4)),'[1]1'!$A$6:$Q$35,COLUMN(L$30),0)/VLOOKUP(VALUE(LEFT($A19,4)),'[1]1'!$A$6:$Q$35,COLUMN(L$42),0),1/(VALUE(RIGHT($A19,4))-VALUE(LEFT($A19,4))))-1)*100)=FALSE,(POWER(VLOOKUP(VALUE(RIGHT($A19,4)),'[1]1'!$A$6:$Q$35,COLUMN(L$30),0)/VLOOKUP(VALUE(LEFT($A19,4)),'[1]1'!$A$6:$Q$35,COLUMN(L$42),0),1/(VALUE(RIGHT($A19,4))-VALUE(LEFT($A19,4))))-1)*100,"n.a.")</f>
        <v>n.a.</v>
      </c>
      <c r="M19" s="2" t="str">
        <f>IF(ISERROR((POWER(VLOOKUP(VALUE(RIGHT($A19,4)),'[1]1'!$A$6:$Q$35,COLUMN(M$30),0)/VLOOKUP(VALUE(LEFT($A19,4)),'[1]1'!$A$6:$Q$35,COLUMN(M$42),0),1/(VALUE(RIGHT($A19,4))-VALUE(LEFT($A19,4))))-1)*100)=FALSE,(POWER(VLOOKUP(VALUE(RIGHT($A19,4)),'[1]1'!$A$6:$Q$35,COLUMN(M$30),0)/VLOOKUP(VALUE(LEFT($A19,4)),'[1]1'!$A$6:$Q$35,COLUMN(M$42),0),1/(VALUE(RIGHT($A19,4))-VALUE(LEFT($A19,4))))-1)*100,"n.a.")</f>
        <v>n.a.</v>
      </c>
      <c r="N19" s="2">
        <f>IF(ISERROR((POWER(VLOOKUP(VALUE(RIGHT($A19,4)),'[1]1'!$A$6:$Q$35,COLUMN(N$30),0)/VLOOKUP(VALUE(LEFT($A19,4)),'[1]1'!$A$6:$Q$35,COLUMN(N$42),0),1/(VALUE(RIGHT($A19,4))-VALUE(LEFT($A19,4))))-1)*100)=FALSE,(POWER(VLOOKUP(VALUE(RIGHT($A19,4)),'[1]1'!$A$6:$Q$35,COLUMN(N$30),0)/VLOOKUP(VALUE(LEFT($A19,4)),'[1]1'!$A$6:$Q$35,COLUMN(N$42),0),1/(VALUE(RIGHT($A19,4))-VALUE(LEFT($A19,4))))-1)*100,"n.a.")</f>
        <v>0.67279985195818348</v>
      </c>
      <c r="O19" s="2" t="str">
        <f>IF(ISERROR((POWER(VLOOKUP(VALUE(RIGHT($A19,4)),'[1]1'!$A$6:$Q$35,COLUMN(O$30),0)/VLOOKUP(VALUE(LEFT($A19,4)),'[1]1'!$A$6:$Q$35,COLUMN(O$42),0),1/(VALUE(RIGHT($A19,4))-VALUE(LEFT($A19,4))))-1)*100)=FALSE,(POWER(VLOOKUP(VALUE(RIGHT($A19,4)),'[1]1'!$A$6:$Q$35,COLUMN(O$30),0)/VLOOKUP(VALUE(LEFT($A19,4)),'[1]1'!$A$6:$Q$35,COLUMN(O$42),0),1/(VALUE(RIGHT($A19,4))-VALUE(LEFT($A19,4))))-1)*100,"n.a.")</f>
        <v>n.a.</v>
      </c>
      <c r="P19" s="2" t="str">
        <f>IF(ISERROR((POWER(VLOOKUP(VALUE(RIGHT($A19,4)),'[1]1'!$A$6:$Q$35,COLUMN(P$30),0)/VLOOKUP(VALUE(LEFT($A19,4)),'[1]1'!$A$6:$Q$35,COLUMN(P$42),0),1/(VALUE(RIGHT($A19,4))-VALUE(LEFT($A19,4))))-1)*100)=FALSE,(POWER(VLOOKUP(VALUE(RIGHT($A19,4)),'[1]1'!$A$6:$Q$35,COLUMN(P$30),0)/VLOOKUP(VALUE(LEFT($A19,4)),'[1]1'!$A$6:$Q$35,COLUMN(P$42),0),1/(VALUE(RIGHT($A19,4))-VALUE(LEFT($A19,4))))-1)*100,"n.a.")</f>
        <v>n.a.</v>
      </c>
      <c r="Q19" s="2">
        <f>IF(ISERROR((POWER(VLOOKUP(VALUE(RIGHT($A19,4)),'[1]1'!$A$6:$Q$35,COLUMN(Q$30),0)/VLOOKUP(VALUE(LEFT($A19,4)),'[1]1'!$A$6:$Q$35,COLUMN(Q$42),0),1/(VALUE(RIGHT($A19,4))-VALUE(LEFT($A19,4))))-1)*100)=FALSE,(POWER(VLOOKUP(VALUE(RIGHT($A19,4)),'[1]1'!$A$6:$Q$35,COLUMN(Q$30),0)/VLOOKUP(VALUE(LEFT($A19,4)),'[1]1'!$A$6:$Q$35,COLUMN(Q$42),0),1/(VALUE(RIGHT($A19,4))-VALUE(LEFT($A19,4))))-1)*100,"n.a.")</f>
        <v>1.9670619310602211</v>
      </c>
    </row>
    <row r="20" spans="1:17">
      <c r="A20" s="7" t="s">
        <v>2</v>
      </c>
      <c r="B20" s="2">
        <f>IF(ISERROR((POWER(VLOOKUP(VALUE(RIGHT($A20,4)),'[1]1'!$A$6:$Q$35,COLUMN(B$30),0)/VLOOKUP(VALUE(LEFT($A20,4)),'[1]1'!$A$6:$Q$35,COLUMN(B$42),0),1/(VALUE(RIGHT($A20,4))-VALUE(LEFT($A20,4))))-1)*100)=FALSE,(POWER(VLOOKUP(VALUE(RIGHT($A20,4)),'[1]1'!$A$6:$Q$35,COLUMN(B$30),0)/VLOOKUP(VALUE(LEFT($A20,4)),'[1]1'!$A$6:$Q$35,COLUMN(B$42),0),1/(VALUE(RIGHT($A20,4))-VALUE(LEFT($A20,4))))-1)*100,"n.a.")</f>
        <v>2.7008945330836864</v>
      </c>
      <c r="C20" s="2">
        <f>IF(ISERROR((POWER(VLOOKUP(VALUE(RIGHT($A20,4)),'[1]1'!$A$6:$Q$35,COLUMN(C$30),0)/VLOOKUP(VALUE(LEFT($A20,4)),'[1]1'!$A$6:$Q$35,COLUMN(C$42),0),1/(VALUE(RIGHT($A20,4))-VALUE(LEFT($A20,4))))-1)*100)=FALSE,(POWER(VLOOKUP(VALUE(RIGHT($A20,4)),'[1]1'!$A$6:$Q$35,COLUMN(C$30),0)/VLOOKUP(VALUE(LEFT($A20,4)),'[1]1'!$A$6:$Q$35,COLUMN(C$42),0),1/(VALUE(RIGHT($A20,4))-VALUE(LEFT($A20,4))))-1)*100,"n.a.")</f>
        <v>3.4707347372866071</v>
      </c>
      <c r="D20" s="2">
        <f>IF(ISERROR((POWER(VLOOKUP(VALUE(RIGHT($A20,4)),'[1]1'!$A$6:$Q$35,COLUMN(D$30),0)/VLOOKUP(VALUE(LEFT($A20,4)),'[1]1'!$A$6:$Q$35,COLUMN(D$42),0),1/(VALUE(RIGHT($A20,4))-VALUE(LEFT($A20,4))))-1)*100)=FALSE,(POWER(VLOOKUP(VALUE(RIGHT($A20,4)),'[1]1'!$A$6:$Q$35,COLUMN(D$30),0)/VLOOKUP(VALUE(LEFT($A20,4)),'[1]1'!$A$6:$Q$35,COLUMN(D$42),0),1/(VALUE(RIGHT($A20,4))-VALUE(LEFT($A20,4))))-1)*100,"n.a.")</f>
        <v>1.9334943882531652</v>
      </c>
      <c r="E20" s="2">
        <f>IF(ISERROR((POWER(VLOOKUP(VALUE(RIGHT($A20,4)),'[1]1'!$A$6:$Q$35,COLUMN(E$30),0)/VLOOKUP(VALUE(LEFT($A20,4)),'[1]1'!$A$6:$Q$35,COLUMN(E$42),0),1/(VALUE(RIGHT($A20,4))-VALUE(LEFT($A20,4))))-1)*100)=FALSE,(POWER(VLOOKUP(VALUE(RIGHT($A20,4)),'[1]1'!$A$6:$Q$35,COLUMN(E$30),0)/VLOOKUP(VALUE(LEFT($A20,4)),'[1]1'!$A$6:$Q$35,COLUMN(E$42),0),1/(VALUE(RIGHT($A20,4))-VALUE(LEFT($A20,4))))-1)*100,"n.a.")</f>
        <v>4.1549279285139296</v>
      </c>
      <c r="F20" s="2" t="str">
        <f>IF(ISERROR((POWER(VLOOKUP(VALUE(RIGHT($A20,4)),'[1]1'!$A$6:$Q$35,COLUMN(F$30),0)/VLOOKUP(VALUE(LEFT($A20,4)),'[1]1'!$A$6:$Q$35,COLUMN(F$42),0),1/(VALUE(RIGHT($A20,4))-VALUE(LEFT($A20,4))))-1)*100)=FALSE,(POWER(VLOOKUP(VALUE(RIGHT($A20,4)),'[1]1'!$A$6:$Q$35,COLUMN(F$30),0)/VLOOKUP(VALUE(LEFT($A20,4)),'[1]1'!$A$6:$Q$35,COLUMN(F$42),0),1/(VALUE(RIGHT($A20,4))-VALUE(LEFT($A20,4))))-1)*100,"n.a.")</f>
        <v>n.a.</v>
      </c>
      <c r="G20" s="2">
        <f>IF(ISERROR((POWER(VLOOKUP(VALUE(RIGHT($A20,4)),'[1]1'!$A$6:$Q$35,COLUMN(G$30),0)/VLOOKUP(VALUE(LEFT($A20,4)),'[1]1'!$A$6:$Q$35,COLUMN(G$42),0),1/(VALUE(RIGHT($A20,4))-VALUE(LEFT($A20,4))))-1)*100)=FALSE,(POWER(VLOOKUP(VALUE(RIGHT($A20,4)),'[1]1'!$A$6:$Q$35,COLUMN(G$30),0)/VLOOKUP(VALUE(LEFT($A20,4)),'[1]1'!$A$6:$Q$35,COLUMN(G$42),0),1/(VALUE(RIGHT($A20,4))-VALUE(LEFT($A20,4))))-1)*100,"n.a.")</f>
        <v>4.7701785019658605</v>
      </c>
      <c r="H20" s="2">
        <f>IF(ISERROR((POWER(VLOOKUP(VALUE(RIGHT($A20,4)),'[1]1'!$A$6:$Q$35,COLUMN(H$30),0)/VLOOKUP(VALUE(LEFT($A20,4)),'[1]1'!$A$6:$Q$35,COLUMN(H$42),0),1/(VALUE(RIGHT($A20,4))-VALUE(LEFT($A20,4))))-1)*100)=FALSE,(POWER(VLOOKUP(VALUE(RIGHT($A20,4)),'[1]1'!$A$6:$Q$35,COLUMN(H$30),0)/VLOOKUP(VALUE(LEFT($A20,4)),'[1]1'!$A$6:$Q$35,COLUMN(H$42),0),1/(VALUE(RIGHT($A20,4))-VALUE(LEFT($A20,4))))-1)*100,"n.a.")</f>
        <v>4.9532189991917441</v>
      </c>
      <c r="I20" s="2">
        <f>IF(ISERROR((POWER(VLOOKUP(VALUE(RIGHT($A20,4)),'[1]1'!$A$6:$Q$35,COLUMN(I$30),0)/VLOOKUP(VALUE(LEFT($A20,4)),'[1]1'!$A$6:$Q$35,COLUMN(I$42),0),1/(VALUE(RIGHT($A20,4))-VALUE(LEFT($A20,4))))-1)*100)=FALSE,(POWER(VLOOKUP(VALUE(RIGHT($A20,4)),'[1]1'!$A$6:$Q$35,COLUMN(I$30),0)/VLOOKUP(VALUE(LEFT($A20,4)),'[1]1'!$A$6:$Q$35,COLUMN(I$42),0),1/(VALUE(RIGHT($A20,4))-VALUE(LEFT($A20,4))))-1)*100,"n.a.")</f>
        <v>-1.6970721310074932</v>
      </c>
      <c r="J20" s="2">
        <f>IF(ISERROR((POWER(VLOOKUP(VALUE(RIGHT($A20,4)),'[1]1'!$A$6:$Q$35,COLUMN(J$30),0)/VLOOKUP(VALUE(LEFT($A20,4)),'[1]1'!$A$6:$Q$35,COLUMN(J$42),0),1/(VALUE(RIGHT($A20,4))-VALUE(LEFT($A20,4))))-1)*100)=FALSE,(POWER(VLOOKUP(VALUE(RIGHT($A20,4)),'[1]1'!$A$6:$Q$35,COLUMN(J$30),0)/VLOOKUP(VALUE(LEFT($A20,4)),'[1]1'!$A$6:$Q$35,COLUMN(J$42),0),1/(VALUE(RIGHT($A20,4))-VALUE(LEFT($A20,4))))-1)*100,"n.a.")</f>
        <v>2.0622827902422314</v>
      </c>
      <c r="K20" s="2" t="str">
        <f>IF(ISERROR((POWER(VLOOKUP(VALUE(RIGHT($A20,4)),'[1]1'!$A$6:$Q$35,COLUMN(K$30),0)/VLOOKUP(VALUE(LEFT($A20,4)),'[1]1'!$A$6:$Q$35,COLUMN(K$42),0),1/(VALUE(RIGHT($A20,4))-VALUE(LEFT($A20,4))))-1)*100)=FALSE,(POWER(VLOOKUP(VALUE(RIGHT($A20,4)),'[1]1'!$A$6:$Q$35,COLUMN(K$30),0)/VLOOKUP(VALUE(LEFT($A20,4)),'[1]1'!$A$6:$Q$35,COLUMN(K$42),0),1/(VALUE(RIGHT($A20,4))-VALUE(LEFT($A20,4))))-1)*100,"n.a.")</f>
        <v>n.a.</v>
      </c>
      <c r="L20" s="2" t="str">
        <f>IF(ISERROR((POWER(VLOOKUP(VALUE(RIGHT($A20,4)),'[1]1'!$A$6:$Q$35,COLUMN(L$30),0)/VLOOKUP(VALUE(LEFT($A20,4)),'[1]1'!$A$6:$Q$35,COLUMN(L$42),0),1/(VALUE(RIGHT($A20,4))-VALUE(LEFT($A20,4))))-1)*100)=FALSE,(POWER(VLOOKUP(VALUE(RIGHT($A20,4)),'[1]1'!$A$6:$Q$35,COLUMN(L$30),0)/VLOOKUP(VALUE(LEFT($A20,4)),'[1]1'!$A$6:$Q$35,COLUMN(L$42),0),1/(VALUE(RIGHT($A20,4))-VALUE(LEFT($A20,4))))-1)*100,"n.a.")</f>
        <v>n.a.</v>
      </c>
      <c r="M20" s="2" t="str">
        <f>IF(ISERROR((POWER(VLOOKUP(VALUE(RIGHT($A20,4)),'[1]1'!$A$6:$Q$35,COLUMN(M$30),0)/VLOOKUP(VALUE(LEFT($A20,4)),'[1]1'!$A$6:$Q$35,COLUMN(M$42),0),1/(VALUE(RIGHT($A20,4))-VALUE(LEFT($A20,4))))-1)*100)=FALSE,(POWER(VLOOKUP(VALUE(RIGHT($A20,4)),'[1]1'!$A$6:$Q$35,COLUMN(M$30),0)/VLOOKUP(VALUE(LEFT($A20,4)),'[1]1'!$A$6:$Q$35,COLUMN(M$42),0),1/(VALUE(RIGHT($A20,4))-VALUE(LEFT($A20,4))))-1)*100,"n.a.")</f>
        <v>n.a.</v>
      </c>
      <c r="N20" s="2">
        <f>IF(ISERROR((POWER(VLOOKUP(VALUE(RIGHT($A20,4)),'[1]1'!$A$6:$Q$35,COLUMN(N$30),0)/VLOOKUP(VALUE(LEFT($A20,4)),'[1]1'!$A$6:$Q$35,COLUMN(N$42),0),1/(VALUE(RIGHT($A20,4))-VALUE(LEFT($A20,4))))-1)*100)=FALSE,(POWER(VLOOKUP(VALUE(RIGHT($A20,4)),'[1]1'!$A$6:$Q$35,COLUMN(N$30),0)/VLOOKUP(VALUE(LEFT($A20,4)),'[1]1'!$A$6:$Q$35,COLUMN(N$42),0),1/(VALUE(RIGHT($A20,4))-VALUE(LEFT($A20,4))))-1)*100,"n.a.")</f>
        <v>1.0124813048488779</v>
      </c>
      <c r="O20" s="2" t="str">
        <f>IF(ISERROR((POWER(VLOOKUP(VALUE(RIGHT($A20,4)),'[1]1'!$A$6:$Q$35,COLUMN(O$30),0)/VLOOKUP(VALUE(LEFT($A20,4)),'[1]1'!$A$6:$Q$35,COLUMN(O$42),0),1/(VALUE(RIGHT($A20,4))-VALUE(LEFT($A20,4))))-1)*100)=FALSE,(POWER(VLOOKUP(VALUE(RIGHT($A20,4)),'[1]1'!$A$6:$Q$35,COLUMN(O$30),0)/VLOOKUP(VALUE(LEFT($A20,4)),'[1]1'!$A$6:$Q$35,COLUMN(O$42),0),1/(VALUE(RIGHT($A20,4))-VALUE(LEFT($A20,4))))-1)*100,"n.a.")</f>
        <v>n.a.</v>
      </c>
      <c r="P20" s="2" t="str">
        <f>IF(ISERROR((POWER(VLOOKUP(VALUE(RIGHT($A20,4)),'[1]1'!$A$6:$Q$35,COLUMN(P$30),0)/VLOOKUP(VALUE(LEFT($A20,4)),'[1]1'!$A$6:$Q$35,COLUMN(P$42),0),1/(VALUE(RIGHT($A20,4))-VALUE(LEFT($A20,4))))-1)*100)=FALSE,(POWER(VLOOKUP(VALUE(RIGHT($A20,4)),'[1]1'!$A$6:$Q$35,COLUMN(P$30),0)/VLOOKUP(VALUE(LEFT($A20,4)),'[1]1'!$A$6:$Q$35,COLUMN(P$42),0),1/(VALUE(RIGHT($A20,4))-VALUE(LEFT($A20,4))))-1)*100,"n.a.")</f>
        <v>n.a.</v>
      </c>
      <c r="Q20" s="2">
        <f>IF(ISERROR((POWER(VLOOKUP(VALUE(RIGHT($A20,4)),'[1]1'!$A$6:$Q$35,COLUMN(Q$30),0)/VLOOKUP(VALUE(LEFT($A20,4)),'[1]1'!$A$6:$Q$35,COLUMN(Q$42),0),1/(VALUE(RIGHT($A20,4))-VALUE(LEFT($A20,4))))-1)*100)=FALSE,(POWER(VLOOKUP(VALUE(RIGHT($A20,4)),'[1]1'!$A$6:$Q$35,COLUMN(Q$30),0)/VLOOKUP(VALUE(LEFT($A20,4)),'[1]1'!$A$6:$Q$35,COLUMN(Q$42),0),1/(VALUE(RIGHT($A20,4))-VALUE(LEFT($A20,4))))-1)*100,"n.a.")</f>
        <v>1.5043240055531593</v>
      </c>
    </row>
    <row r="21" spans="1:17">
      <c r="A21" s="19" t="s">
        <v>3</v>
      </c>
      <c r="B21" s="2">
        <f>IF(ISERROR((POWER(VLOOKUP(VALUE(RIGHT($A21,4)),'[1]1'!$A$6:$Q$35,COLUMN(B$30),0)/VLOOKUP(VALUE(LEFT($A21,4)),'[1]1'!$A$6:$Q$35,COLUMN(B$42),0),1/(VALUE(RIGHT($A21,4))-VALUE(LEFT($A21,4))))-1)*100)=FALSE,(POWER(VLOOKUP(VALUE(RIGHT($A21,4)),'[1]1'!$A$6:$Q$35,COLUMN(B$30),0)/VLOOKUP(VALUE(LEFT($A21,4)),'[1]1'!$A$6:$Q$35,COLUMN(B$42),0),1/(VALUE(RIGHT($A21,4))-VALUE(LEFT($A21,4))))-1)*100,"n.a.")</f>
        <v>2.5168559356502307</v>
      </c>
      <c r="C21" s="2">
        <f>IF(ISERROR((POWER(VLOOKUP(VALUE(RIGHT($A21,4)),'[1]1'!$A$6:$Q$35,COLUMN(C$30),0)/VLOOKUP(VALUE(LEFT($A21,4)),'[1]1'!$A$6:$Q$35,COLUMN(C$42),0),1/(VALUE(RIGHT($A21,4))-VALUE(LEFT($A21,4))))-1)*100)=FALSE,(POWER(VLOOKUP(VALUE(RIGHT($A21,4)),'[1]1'!$A$6:$Q$35,COLUMN(C$30),0)/VLOOKUP(VALUE(LEFT($A21,4)),'[1]1'!$A$6:$Q$35,COLUMN(C$42),0),1/(VALUE(RIGHT($A21,4))-VALUE(LEFT($A21,4))))-1)*100,"n.a.")</f>
        <v>-0.56766146443846255</v>
      </c>
      <c r="D21" s="2">
        <f>IF(ISERROR((POWER(VLOOKUP(VALUE(RIGHT($A21,4)),'[1]1'!$A$6:$Q$35,COLUMN(D$30),0)/VLOOKUP(VALUE(LEFT($A21,4)),'[1]1'!$A$6:$Q$35,COLUMN(D$42),0),1/(VALUE(RIGHT($A21,4))-VALUE(LEFT($A21,4))))-1)*100)=FALSE,(POWER(VLOOKUP(VALUE(RIGHT($A21,4)),'[1]1'!$A$6:$Q$35,COLUMN(D$30),0)/VLOOKUP(VALUE(LEFT($A21,4)),'[1]1'!$A$6:$Q$35,COLUMN(D$42),0),1/(VALUE(RIGHT($A21,4))-VALUE(LEFT($A21,4))))-1)*100,"n.a.")</f>
        <v>1.8143029548427503</v>
      </c>
      <c r="E21" s="2">
        <f>IF(ISERROR((POWER(VLOOKUP(VALUE(RIGHT($A21,4)),'[1]1'!$A$6:$Q$35,COLUMN(E$30),0)/VLOOKUP(VALUE(LEFT($A21,4)),'[1]1'!$A$6:$Q$35,COLUMN(E$42),0),1/(VALUE(RIGHT($A21,4))-VALUE(LEFT($A21,4))))-1)*100)=FALSE,(POWER(VLOOKUP(VALUE(RIGHT($A21,4)),'[1]1'!$A$6:$Q$35,COLUMN(E$30),0)/VLOOKUP(VALUE(LEFT($A21,4)),'[1]1'!$A$6:$Q$35,COLUMN(E$42),0),1/(VALUE(RIGHT($A21,4))-VALUE(LEFT($A21,4))))-1)*100,"n.a.")</f>
        <v>-1.6195858573264665E-2</v>
      </c>
      <c r="F21" s="2">
        <f>IF(ISERROR((POWER(VLOOKUP(VALUE(RIGHT($A21,4)),'[1]1'!$A$6:$Q$35,COLUMN(F$30),0)/VLOOKUP(VALUE(LEFT($A21,4)),'[1]1'!$A$6:$Q$35,COLUMN(F$42),0),1/(VALUE(RIGHT($A21,4))-VALUE(LEFT($A21,4))))-1)*100)=FALSE,(POWER(VLOOKUP(VALUE(RIGHT($A21,4)),'[1]1'!$A$6:$Q$35,COLUMN(F$30),0)/VLOOKUP(VALUE(LEFT($A21,4)),'[1]1'!$A$6:$Q$35,COLUMN(F$42),0),1/(VALUE(RIGHT($A21,4))-VALUE(LEFT($A21,4))))-1)*100,"n.a.")</f>
        <v>1.3638325678860808</v>
      </c>
      <c r="G21" s="2">
        <f>IF(ISERROR((POWER(VLOOKUP(VALUE(RIGHT($A21,4)),'[1]1'!$A$6:$Q$35,COLUMN(G$30),0)/VLOOKUP(VALUE(LEFT($A21,4)),'[1]1'!$A$6:$Q$35,COLUMN(G$42),0),1/(VALUE(RIGHT($A21,4))-VALUE(LEFT($A21,4))))-1)*100)=FALSE,(POWER(VLOOKUP(VALUE(RIGHT($A21,4)),'[1]1'!$A$6:$Q$35,COLUMN(G$30),0)/VLOOKUP(VALUE(LEFT($A21,4)),'[1]1'!$A$6:$Q$35,COLUMN(G$42),0),1/(VALUE(RIGHT($A21,4))-VALUE(LEFT($A21,4))))-1)*100,"n.a.")</f>
        <v>0.82424187398608684</v>
      </c>
      <c r="H21" s="2">
        <f>IF(ISERROR((POWER(VLOOKUP(VALUE(RIGHT($A21,4)),'[1]1'!$A$6:$Q$35,COLUMN(H$30),0)/VLOOKUP(VALUE(LEFT($A21,4)),'[1]1'!$A$6:$Q$35,COLUMN(H$42),0),1/(VALUE(RIGHT($A21,4))-VALUE(LEFT($A21,4))))-1)*100)=FALSE,(POWER(VLOOKUP(VALUE(RIGHT($A21,4)),'[1]1'!$A$6:$Q$35,COLUMN(H$30),0)/VLOOKUP(VALUE(LEFT($A21,4)),'[1]1'!$A$6:$Q$35,COLUMN(H$42),0),1/(VALUE(RIGHT($A21,4))-VALUE(LEFT($A21,4))))-1)*100,"n.a.")</f>
        <v>0.62615383662669721</v>
      </c>
      <c r="I21" s="2">
        <f>IF(ISERROR((POWER(VLOOKUP(VALUE(RIGHT($A21,4)),'[1]1'!$A$6:$Q$35,COLUMN(I$30),0)/VLOOKUP(VALUE(LEFT($A21,4)),'[1]1'!$A$6:$Q$35,COLUMN(I$42),0),1/(VALUE(RIGHT($A21,4))-VALUE(LEFT($A21,4))))-1)*100)=FALSE,(POWER(VLOOKUP(VALUE(RIGHT($A21,4)),'[1]1'!$A$6:$Q$35,COLUMN(I$30),0)/VLOOKUP(VALUE(LEFT($A21,4)),'[1]1'!$A$6:$Q$35,COLUMN(I$42),0),1/(VALUE(RIGHT($A21,4))-VALUE(LEFT($A21,4))))-1)*100,"n.a.")</f>
        <v>1.0033788945819966</v>
      </c>
      <c r="J21" s="2">
        <f>IF(ISERROR((POWER(VLOOKUP(VALUE(RIGHT($A21,4)),'[1]1'!$A$6:$Q$35,COLUMN(J$30),0)/VLOOKUP(VALUE(LEFT($A21,4)),'[1]1'!$A$6:$Q$35,COLUMN(J$42),0),1/(VALUE(RIGHT($A21,4))-VALUE(LEFT($A21,4))))-1)*100)=FALSE,(POWER(VLOOKUP(VALUE(RIGHT($A21,4)),'[1]1'!$A$6:$Q$35,COLUMN(J$30),0)/VLOOKUP(VALUE(LEFT($A21,4)),'[1]1'!$A$6:$Q$35,COLUMN(J$42),0),1/(VALUE(RIGHT($A21,4))-VALUE(LEFT($A21,4))))-1)*100,"n.a.")</f>
        <v>2.6734818996675624</v>
      </c>
      <c r="K21" s="2">
        <f>IF(ISERROR((POWER(VLOOKUP(VALUE(RIGHT($A21,4)),'[1]1'!$A$6:$Q$35,COLUMN(K$30),0)/VLOOKUP(VALUE(LEFT($A21,4)),'[1]1'!$A$6:$Q$35,COLUMN(K$42),0),1/(VALUE(RIGHT($A21,4))-VALUE(LEFT($A21,4))))-1)*100)=FALSE,(POWER(VLOOKUP(VALUE(RIGHT($A21,4)),'[1]1'!$A$6:$Q$35,COLUMN(K$30),0)/VLOOKUP(VALUE(LEFT($A21,4)),'[1]1'!$A$6:$Q$35,COLUMN(K$42),0),1/(VALUE(RIGHT($A21,4))-VALUE(LEFT($A21,4))))-1)*100,"n.a.")</f>
        <v>0.58077987506408579</v>
      </c>
      <c r="L21" s="2">
        <f>IF(ISERROR((POWER(VLOOKUP(VALUE(RIGHT($A21,4)),'[1]1'!$A$6:$Q$35,COLUMN(L$30),0)/VLOOKUP(VALUE(LEFT($A21,4)),'[1]1'!$A$6:$Q$35,COLUMN(L$42),0),1/(VALUE(RIGHT($A21,4))-VALUE(LEFT($A21,4))))-1)*100)=FALSE,(POWER(VLOOKUP(VALUE(RIGHT($A21,4)),'[1]1'!$A$6:$Q$35,COLUMN(L$30),0)/VLOOKUP(VALUE(LEFT($A21,4)),'[1]1'!$A$6:$Q$35,COLUMN(L$42),0),1/(VALUE(RIGHT($A21,4))-VALUE(LEFT($A21,4))))-1)*100,"n.a.")</f>
        <v>4.6016024745478612</v>
      </c>
      <c r="M21" s="2">
        <f>IF(ISERROR((POWER(VLOOKUP(VALUE(RIGHT($A21,4)),'[1]1'!$A$6:$Q$35,COLUMN(M$30),0)/VLOOKUP(VALUE(LEFT($A21,4)),'[1]1'!$A$6:$Q$35,COLUMN(M$42),0),1/(VALUE(RIGHT($A21,4))-VALUE(LEFT($A21,4))))-1)*100)=FALSE,(POWER(VLOOKUP(VALUE(RIGHT($A21,4)),'[1]1'!$A$6:$Q$35,COLUMN(M$30),0)/VLOOKUP(VALUE(LEFT($A21,4)),'[1]1'!$A$6:$Q$35,COLUMN(M$42),0),1/(VALUE(RIGHT($A21,4))-VALUE(LEFT($A21,4))))-1)*100,"n.a.")</f>
        <v>3.9561533321929687</v>
      </c>
      <c r="N21" s="2">
        <f>IF(ISERROR((POWER(VLOOKUP(VALUE(RIGHT($A21,4)),'[1]1'!$A$6:$Q$35,COLUMN(N$30),0)/VLOOKUP(VALUE(LEFT($A21,4)),'[1]1'!$A$6:$Q$35,COLUMN(N$42),0),1/(VALUE(RIGHT($A21,4))-VALUE(LEFT($A21,4))))-1)*100)=FALSE,(POWER(VLOOKUP(VALUE(RIGHT($A21,4)),'[1]1'!$A$6:$Q$35,COLUMN(N$30),0)/VLOOKUP(VALUE(LEFT($A21,4)),'[1]1'!$A$6:$Q$35,COLUMN(N$42),0),1/(VALUE(RIGHT($A21,4))-VALUE(LEFT($A21,4))))-1)*100,"n.a.")</f>
        <v>0.14132108380822128</v>
      </c>
      <c r="O21" s="2">
        <f>IF(ISERROR((POWER(VLOOKUP(VALUE(RIGHT($A21,4)),'[1]1'!$A$6:$Q$35,COLUMN(O$30),0)/VLOOKUP(VALUE(LEFT($A21,4)),'[1]1'!$A$6:$Q$35,COLUMN(O$42),0),1/(VALUE(RIGHT($A21,4))-VALUE(LEFT($A21,4))))-1)*100)=FALSE,(POWER(VLOOKUP(VALUE(RIGHT($A21,4)),'[1]1'!$A$6:$Q$35,COLUMN(O$30),0)/VLOOKUP(VALUE(LEFT($A21,4)),'[1]1'!$A$6:$Q$35,COLUMN(O$42),0),1/(VALUE(RIGHT($A21,4))-VALUE(LEFT($A21,4))))-1)*100,"n.a.")</f>
        <v>2.3224790109757087</v>
      </c>
      <c r="P21" s="2">
        <f>IF(ISERROR((POWER(VLOOKUP(VALUE(RIGHT($A21,4)),'[1]1'!$A$6:$Q$35,COLUMN(P$30),0)/VLOOKUP(VALUE(LEFT($A21,4)),'[1]1'!$A$6:$Q$35,COLUMN(P$42),0),1/(VALUE(RIGHT($A21,4))-VALUE(LEFT($A21,4))))-1)*100)=FALSE,(POWER(VLOOKUP(VALUE(RIGHT($A21,4)),'[1]1'!$A$6:$Q$35,COLUMN(P$30),0)/VLOOKUP(VALUE(LEFT($A21,4)),'[1]1'!$A$6:$Q$35,COLUMN(P$42),0),1/(VALUE(RIGHT($A21,4))-VALUE(LEFT($A21,4))))-1)*100,"n.a.")</f>
        <v>3.96324333938467</v>
      </c>
      <c r="Q21" s="2">
        <f>IF(ISERROR((POWER(VLOOKUP(VALUE(RIGHT($A21,4)),'[1]1'!$A$6:$Q$35,COLUMN(Q$30),0)/VLOOKUP(VALUE(LEFT($A21,4)),'[1]1'!$A$6:$Q$35,COLUMN(Q$42),0),1/(VALUE(RIGHT($A21,4))-VALUE(LEFT($A21,4))))-1)*100)=FALSE,(POWER(VLOOKUP(VALUE(RIGHT($A21,4)),'[1]1'!$A$6:$Q$35,COLUMN(Q$30),0)/VLOOKUP(VALUE(LEFT($A21,4)),'[1]1'!$A$6:$Q$35,COLUMN(Q$42),0),1/(VALUE(RIGHT($A21,4))-VALUE(LEFT($A21,4))))-1)*100,"n.a.")</f>
        <v>2.6984873385111019</v>
      </c>
    </row>
    <row r="22" spans="1:17">
      <c r="A22" s="20" t="s">
        <v>1142</v>
      </c>
    </row>
    <row r="23" spans="1:17">
      <c r="B23" t="s">
        <v>520</v>
      </c>
      <c r="C23" t="s">
        <v>6</v>
      </c>
      <c r="D23" t="s">
        <v>7</v>
      </c>
      <c r="E23" t="s">
        <v>8</v>
      </c>
      <c r="G23" t="s">
        <v>11</v>
      </c>
      <c r="H23" t="s">
        <v>12</v>
      </c>
      <c r="I23" t="s">
        <v>13</v>
      </c>
      <c r="J23" t="s">
        <v>14</v>
      </c>
      <c r="N23" t="s">
        <v>15</v>
      </c>
      <c r="Q23" t="s">
        <v>55</v>
      </c>
    </row>
    <row r="24" spans="1:17">
      <c r="A24" s="7" t="s">
        <v>636</v>
      </c>
      <c r="B24" s="2">
        <f>IF(ISERROR((POWER(VLOOKUP(VALUE(RIGHT($A24,4)),'[1]4'!$A$3:$K$51,COLUMN(B$45),0)/VLOOKUP(VALUE(LEFT($A24,4)),'[1]4'!$A$3:$K$51,COLUMN(B$45),0),1/(VALUE(RIGHT($A24,4))-VALUE(LEFT($A24,4))))-1)*100)=FALSE,(POWER(VLOOKUP(VALUE(RIGHT($A24,4)),'[1]4'!$A$3:$K$51,COLUMN(B$45),0)/VLOOKUP(VALUE(LEFT($A24,4)),'[1]4'!$A$3:$K$51,COLUMN(B$45),0),1/(VALUE(RIGHT($A24,4))-VALUE(LEFT($A24,4))))-1)*100,"n.a.")</f>
        <v>1.2905969244413562</v>
      </c>
      <c r="C24" s="2">
        <f>IF(ISERROR((POWER(VLOOKUP(VALUE(RIGHT($A24,4)),'[1]4'!$A$3:$K$51,COLUMN(C$45),0)/VLOOKUP(VALUE(LEFT($A24,4)),'[1]4'!$A$3:$K$51,COLUMN(C$45),0),1/(VALUE(RIGHT($A24,4))-VALUE(LEFT($A24,4))))-1)*100)=FALSE,(POWER(VLOOKUP(VALUE(RIGHT($A24,4)),'[1]4'!$A$3:$K$51,COLUMN(C$45),0)/VLOOKUP(VALUE(LEFT($A24,4)),'[1]4'!$A$3:$K$51,COLUMN(C$45),0),1/(VALUE(RIGHT($A24,4))-VALUE(LEFT($A24,4))))-1)*100,"n.a.")</f>
        <v>-0.52860029169476963</v>
      </c>
      <c r="D24" s="2">
        <f>IF(ISERROR((POWER(VLOOKUP(VALUE(RIGHT($A24,4)),'[1]4'!$A$3:$K$51,COLUMN(D$45),0)/VLOOKUP(VALUE(LEFT($A24,4)),'[1]4'!$A$3:$K$51,COLUMN(D$45),0),1/(VALUE(RIGHT($A24,4))-VALUE(LEFT($A24,4))))-1)*100)=FALSE,(POWER(VLOOKUP(VALUE(RIGHT($A24,4)),'[1]4'!$A$3:$K$51,COLUMN(D$45),0)/VLOOKUP(VALUE(LEFT($A24,4)),'[1]4'!$A$3:$K$51,COLUMN(D$45),0),1/(VALUE(RIGHT($A24,4))-VALUE(LEFT($A24,4))))-1)*100,"n.a.")</f>
        <v>-0.43341711941510264</v>
      </c>
      <c r="E24" s="2" t="str">
        <f>IF(ISERROR((POWER(VLOOKUP(VALUE(RIGHT($A24,4)),'[1]4'!$A$3:$K$51,COLUMN(E$45),0)/VLOOKUP(VALUE(LEFT($A24,4)),'[1]4'!$A$3:$K$51,COLUMN(E$45),0),1/(VALUE(RIGHT($A24,4))-VALUE(LEFT($A24,4))))-1)*100)=FALSE,(POWER(VLOOKUP(VALUE(RIGHT($A24,4)),'[1]4'!$A$3:$K$51,COLUMN(E$45),0)/VLOOKUP(VALUE(LEFT($A24,4)),'[1]4'!$A$3:$K$51,COLUMN(E$45),0),1/(VALUE(RIGHT($A24,4))-VALUE(LEFT($A24,4))))-1)*100,"n.a.")</f>
        <v>n.a.</v>
      </c>
      <c r="G24" s="2" t="str">
        <f>IF(ISERROR((POWER(VLOOKUP(VALUE(RIGHT($A24,4)),'[1]4'!$A$3:$K$51,COLUMN(F$45),0)/VLOOKUP(VALUE(LEFT($A24,4)),'[1]4'!$A$3:$K$51,COLUMN(F$45),0),1/(VALUE(RIGHT($A24,4))-VALUE(LEFT($A24,4))))-1)*100)=FALSE,(POWER(VLOOKUP(VALUE(RIGHT($A24,4)),'[1]4'!$A$3:$K$51,COLUMN(F$45),0)/VLOOKUP(VALUE(LEFT($A24,4)),'[1]4'!$A$3:$K$51,COLUMN(F$45),0),1/(VALUE(RIGHT($A24,4))-VALUE(LEFT($A24,4))))-1)*100,"n.a.")</f>
        <v>n.a.</v>
      </c>
      <c r="H24" s="2" t="str">
        <f>IF(ISERROR((POWER(VLOOKUP(VALUE(RIGHT($A24,4)),'[1]4'!$A$3:$K$51,COLUMN(G$45),0)/VLOOKUP(VALUE(LEFT($A24,4)),'[1]4'!$A$3:$K$51,COLUMN(G$45),0),1/(VALUE(RIGHT($A24,4))-VALUE(LEFT($A24,4))))-1)*100)=FALSE,(POWER(VLOOKUP(VALUE(RIGHT($A24,4)),'[1]4'!$A$3:$K$51,COLUMN(G$45),0)/VLOOKUP(VALUE(LEFT($A24,4)),'[1]4'!$A$3:$K$51,COLUMN(G$45),0),1/(VALUE(RIGHT($A24,4))-VALUE(LEFT($A24,4))))-1)*100,"n.a.")</f>
        <v>n.a.</v>
      </c>
      <c r="I24" s="2" t="str">
        <f>IF(ISERROR((POWER(VLOOKUP(VALUE(RIGHT($A24,4)),'[1]4'!$A$3:$K$51,COLUMN(H$45),0)/VLOOKUP(VALUE(LEFT($A24,4)),'[1]4'!$A$3:$K$51,COLUMN(H$45),0),1/(VALUE(RIGHT($A24,4))-VALUE(LEFT($A24,4))))-1)*100)=FALSE,(POWER(VLOOKUP(VALUE(RIGHT($A24,4)),'[1]4'!$A$3:$K$51,COLUMN(H$45),0)/VLOOKUP(VALUE(LEFT($A24,4)),'[1]4'!$A$3:$K$51,COLUMN(H$45),0),1/(VALUE(RIGHT($A24,4))-VALUE(LEFT($A24,4))))-1)*100,"n.a.")</f>
        <v>n.a.</v>
      </c>
      <c r="J24" s="2" t="str">
        <f>IF(ISERROR((POWER(VLOOKUP(VALUE(RIGHT($A24,4)),'[1]4'!$A$3:$K$51,COLUMN(I$45),0)/VLOOKUP(VALUE(LEFT($A24,4)),'[1]4'!$A$3:$K$51,COLUMN(I$45),0),1/(VALUE(RIGHT($A24,4))-VALUE(LEFT($A24,4))))-1)*100)=FALSE,(POWER(VLOOKUP(VALUE(RIGHT($A24,4)),'[1]4'!$A$3:$K$51,COLUMN(I$45),0)/VLOOKUP(VALUE(LEFT($A24,4)),'[1]4'!$A$3:$K$51,COLUMN(I$45),0),1/(VALUE(RIGHT($A24,4))-VALUE(LEFT($A24,4))))-1)*100,"n.a.")</f>
        <v>n.a.</v>
      </c>
      <c r="N24" s="2" t="str">
        <f>IF(ISERROR((POWER(VLOOKUP(VALUE(RIGHT($A24,4)),'[1]4'!$A$3:$K$51,COLUMN(J$45),0)/VLOOKUP(VALUE(LEFT($A24,4)),'[1]4'!$A$3:$K$51,COLUMN(J$45),0),1/(VALUE(RIGHT($A24,4))-VALUE(LEFT($A24,4))))-1)*100)=FALSE,(POWER(VLOOKUP(VALUE(RIGHT($A24,4)),'[1]4'!$A$3:$K$51,COLUMN(J$45),0)/VLOOKUP(VALUE(LEFT($A24,4)),'[1]4'!$A$3:$K$51,COLUMN(J$45),0),1/(VALUE(RIGHT($A24,4))-VALUE(LEFT($A24,4))))-1)*100,"n.a.")</f>
        <v>n.a.</v>
      </c>
      <c r="Q24" s="2" t="str">
        <f>IF(ISERROR((POWER(VLOOKUP(VALUE(RIGHT($A24,4)),'[1]4'!$A$3:$K$51,COLUMN(K$45),0)/VLOOKUP(VALUE(LEFT($A24,4)),'[1]4'!$A$3:$K$51,COLUMN(K$45),0),1/(VALUE(RIGHT($A24,4))-VALUE(LEFT($A24,4))))-1)*100)=FALSE,(POWER(VLOOKUP(VALUE(RIGHT($A24,4)),'[1]4'!$A$3:$K$51,COLUMN(K$45),0)/VLOOKUP(VALUE(LEFT($A24,4)),'[1]4'!$A$3:$K$51,COLUMN(K$45),0),1/(VALUE(RIGHT($A24,4))-VALUE(LEFT($A24,4))))-1)*100,"n.a.")</f>
        <v>n.a.</v>
      </c>
    </row>
    <row r="25" spans="1:17">
      <c r="A25" s="7" t="s">
        <v>2</v>
      </c>
      <c r="B25" s="2">
        <f>IF(ISERROR((POWER(VLOOKUP(VALUE(RIGHT($A25,4)),'[1]4'!$A$3:$K$51,COLUMN(B$45),0)/VLOOKUP(VALUE(LEFT($A25,4)),'[1]4'!$A$3:$K$51,COLUMN(B$45),0),1/(VALUE(RIGHT($A25,4))-VALUE(LEFT($A25,4))))-1)*100)=FALSE,(POWER(VLOOKUP(VALUE(RIGHT($A25,4)),'[1]4'!$A$3:$K$51,COLUMN(B$45),0)/VLOOKUP(VALUE(LEFT($A25,4)),'[1]4'!$A$3:$K$51,COLUMN(B$45),0),1/(VALUE(RIGHT($A25,4))-VALUE(LEFT($A25,4))))-1)*100,"n.a.")</f>
        <v>1.1096135463060985</v>
      </c>
      <c r="C25" s="2">
        <f>IF(ISERROR((POWER(VLOOKUP(VALUE(RIGHT($A25,4)),'[1]4'!$A$3:$K$51,COLUMN(C$45),0)/VLOOKUP(VALUE(LEFT($A25,4)),'[1]4'!$A$3:$K$51,COLUMN(C$45),0),1/(VALUE(RIGHT($A25,4))-VALUE(LEFT($A25,4))))-1)*100)=FALSE,(POWER(VLOOKUP(VALUE(RIGHT($A25,4)),'[1]4'!$A$3:$K$51,COLUMN(C$45),0)/VLOOKUP(VALUE(LEFT($A25,4)),'[1]4'!$A$3:$K$51,COLUMN(C$45),0),1/(VALUE(RIGHT($A25,4))-VALUE(LEFT($A25,4))))-1)*100,"n.a.")</f>
        <v>0.10238915160543094</v>
      </c>
      <c r="D25" s="2">
        <f>IF(ISERROR((POWER(VLOOKUP(VALUE(RIGHT($A25,4)),'[1]4'!$A$3:$K$51,COLUMN(D$45),0)/VLOOKUP(VALUE(LEFT($A25,4)),'[1]4'!$A$3:$K$51,COLUMN(D$45),0),1/(VALUE(RIGHT($A25,4))-VALUE(LEFT($A25,4))))-1)*100)=FALSE,(POWER(VLOOKUP(VALUE(RIGHT($A25,4)),'[1]4'!$A$3:$K$51,COLUMN(D$45),0)/VLOOKUP(VALUE(LEFT($A25,4)),'[1]4'!$A$3:$K$51,COLUMN(D$45),0),1/(VALUE(RIGHT($A25,4))-VALUE(LEFT($A25,4))))-1)*100,"n.a.")</f>
        <v>-0.21786540885296857</v>
      </c>
      <c r="E25" s="2" t="str">
        <f>IF(ISERROR((POWER(VLOOKUP(VALUE(RIGHT($A25,4)),'[1]4'!$A$3:$K$51,COLUMN(E$45),0)/VLOOKUP(VALUE(LEFT($A25,4)),'[1]4'!$A$3:$K$51,COLUMN(E$45),0),1/(VALUE(RIGHT($A25,4))-VALUE(LEFT($A25,4))))-1)*100)=FALSE,(POWER(VLOOKUP(VALUE(RIGHT($A25,4)),'[1]4'!$A$3:$K$51,COLUMN(E$45),0)/VLOOKUP(VALUE(LEFT($A25,4)),'[1]4'!$A$3:$K$51,COLUMN(E$45),0),1/(VALUE(RIGHT($A25,4))-VALUE(LEFT($A25,4))))-1)*100,"n.a.")</f>
        <v>n.a.</v>
      </c>
      <c r="G25" s="2" t="str">
        <f>IF(ISERROR((POWER(VLOOKUP(VALUE(RIGHT($A25,4)),'[1]4'!$A$3:$K$51,COLUMN(F$45),0)/VLOOKUP(VALUE(LEFT($A25,4)),'[1]4'!$A$3:$K$51,COLUMN(F$45),0),1/(VALUE(RIGHT($A25,4))-VALUE(LEFT($A25,4))))-1)*100)=FALSE,(POWER(VLOOKUP(VALUE(RIGHT($A25,4)),'[1]4'!$A$3:$K$51,COLUMN(F$45),0)/VLOOKUP(VALUE(LEFT($A25,4)),'[1]4'!$A$3:$K$51,COLUMN(F$45),0),1/(VALUE(RIGHT($A25,4))-VALUE(LEFT($A25,4))))-1)*100,"n.a.")</f>
        <v>n.a.</v>
      </c>
      <c r="H25" s="2" t="str">
        <f>IF(ISERROR((POWER(VLOOKUP(VALUE(RIGHT($A25,4)),'[1]4'!$A$3:$K$51,COLUMN(G$45),0)/VLOOKUP(VALUE(LEFT($A25,4)),'[1]4'!$A$3:$K$51,COLUMN(G$45),0),1/(VALUE(RIGHT($A25,4))-VALUE(LEFT($A25,4))))-1)*100)=FALSE,(POWER(VLOOKUP(VALUE(RIGHT($A25,4)),'[1]4'!$A$3:$K$51,COLUMN(G$45),0)/VLOOKUP(VALUE(LEFT($A25,4)),'[1]4'!$A$3:$K$51,COLUMN(G$45),0),1/(VALUE(RIGHT($A25,4))-VALUE(LEFT($A25,4))))-1)*100,"n.a.")</f>
        <v>n.a.</v>
      </c>
      <c r="I25" s="2" t="str">
        <f>IF(ISERROR((POWER(VLOOKUP(VALUE(RIGHT($A25,4)),'[1]4'!$A$3:$K$51,COLUMN(H$45),0)/VLOOKUP(VALUE(LEFT($A25,4)),'[1]4'!$A$3:$K$51,COLUMN(H$45),0),1/(VALUE(RIGHT($A25,4))-VALUE(LEFT($A25,4))))-1)*100)=FALSE,(POWER(VLOOKUP(VALUE(RIGHT($A25,4)),'[1]4'!$A$3:$K$51,COLUMN(H$45),0)/VLOOKUP(VALUE(LEFT($A25,4)),'[1]4'!$A$3:$K$51,COLUMN(H$45),0),1/(VALUE(RIGHT($A25,4))-VALUE(LEFT($A25,4))))-1)*100,"n.a.")</f>
        <v>n.a.</v>
      </c>
      <c r="J25" s="2" t="str">
        <f>IF(ISERROR((POWER(VLOOKUP(VALUE(RIGHT($A25,4)),'[1]4'!$A$3:$K$51,COLUMN(I$45),0)/VLOOKUP(VALUE(LEFT($A25,4)),'[1]4'!$A$3:$K$51,COLUMN(I$45),0),1/(VALUE(RIGHT($A25,4))-VALUE(LEFT($A25,4))))-1)*100)=FALSE,(POWER(VLOOKUP(VALUE(RIGHT($A25,4)),'[1]4'!$A$3:$K$51,COLUMN(I$45),0)/VLOOKUP(VALUE(LEFT($A25,4)),'[1]4'!$A$3:$K$51,COLUMN(I$45),0),1/(VALUE(RIGHT($A25,4))-VALUE(LEFT($A25,4))))-1)*100,"n.a.")</f>
        <v>n.a.</v>
      </c>
      <c r="N25" s="2" t="str">
        <f>IF(ISERROR((POWER(VLOOKUP(VALUE(RIGHT($A25,4)),'[1]4'!$A$3:$K$51,COLUMN(J$45),0)/VLOOKUP(VALUE(LEFT($A25,4)),'[1]4'!$A$3:$K$51,COLUMN(J$45),0),1/(VALUE(RIGHT($A25,4))-VALUE(LEFT($A25,4))))-1)*100)=FALSE,(POWER(VLOOKUP(VALUE(RIGHT($A25,4)),'[1]4'!$A$3:$K$51,COLUMN(J$45),0)/VLOOKUP(VALUE(LEFT($A25,4)),'[1]4'!$A$3:$K$51,COLUMN(J$45),0),1/(VALUE(RIGHT($A25,4))-VALUE(LEFT($A25,4))))-1)*100,"n.a.")</f>
        <v>n.a.</v>
      </c>
      <c r="Q25" s="2" t="str">
        <f>IF(ISERROR((POWER(VLOOKUP(VALUE(RIGHT($A25,4)),'[1]4'!$A$3:$K$51,COLUMN(K$45),0)/VLOOKUP(VALUE(LEFT($A25,4)),'[1]4'!$A$3:$K$51,COLUMN(K$45),0),1/(VALUE(RIGHT($A25,4))-VALUE(LEFT($A25,4))))-1)*100)=FALSE,(POWER(VLOOKUP(VALUE(RIGHT($A25,4)),'[1]4'!$A$3:$K$51,COLUMN(K$45),0)/VLOOKUP(VALUE(LEFT($A25,4)),'[1]4'!$A$3:$K$51,COLUMN(K$45),0),1/(VALUE(RIGHT($A25,4))-VALUE(LEFT($A25,4))))-1)*100,"n.a.")</f>
        <v>n.a.</v>
      </c>
    </row>
    <row r="26" spans="1:17">
      <c r="A26" s="19" t="s">
        <v>3</v>
      </c>
      <c r="B26" s="2">
        <f>IF(ISERROR((POWER(VLOOKUP(VALUE(RIGHT($A26,4)),'[1]4'!$A$3:$K$51,COLUMN(B$45),0)/VLOOKUP(VALUE(LEFT($A26,4)),'[1]4'!$A$3:$K$51,COLUMN(B$45),0),1/(VALUE(RIGHT($A26,4))-VALUE(LEFT($A26,4))))-1)*100)=FALSE,(POWER(VLOOKUP(VALUE(RIGHT($A26,4)),'[1]4'!$A$3:$K$51,COLUMN(B$45),0)/VLOOKUP(VALUE(LEFT($A26,4)),'[1]4'!$A$3:$K$51,COLUMN(B$45),0),1/(VALUE(RIGHT($A26,4))-VALUE(LEFT($A26,4))))-1)*100,"n.a.")</f>
        <v>1.5756541206035202</v>
      </c>
      <c r="C26" s="2">
        <f>IF(ISERROR((POWER(VLOOKUP(VALUE(RIGHT($A26,4)),'[1]4'!$A$3:$K$51,COLUMN(C$45),0)/VLOOKUP(VALUE(LEFT($A26,4)),'[1]4'!$A$3:$K$51,COLUMN(C$45),0),1/(VALUE(RIGHT($A26,4))-VALUE(LEFT($A26,4))))-1)*100)=FALSE,(POWER(VLOOKUP(VALUE(RIGHT($A26,4)),'[1]4'!$A$3:$K$51,COLUMN(C$45),0)/VLOOKUP(VALUE(LEFT($A26,4)),'[1]4'!$A$3:$K$51,COLUMN(C$45),0),1/(VALUE(RIGHT($A26,4))-VALUE(LEFT($A26,4))))-1)*100,"n.a.")</f>
        <v>-1.5121288059296245</v>
      </c>
      <c r="D26" s="2">
        <f>IF(ISERROR((POWER(VLOOKUP(VALUE(RIGHT($A26,4)),'[1]4'!$A$3:$K$51,COLUMN(D$45),0)/VLOOKUP(VALUE(LEFT($A26,4)),'[1]4'!$A$3:$K$51,COLUMN(D$45),0),1/(VALUE(RIGHT($A26,4))-VALUE(LEFT($A26,4))))-1)*100)=FALSE,(POWER(VLOOKUP(VALUE(RIGHT($A26,4)),'[1]4'!$A$3:$K$51,COLUMN(D$45),0)/VLOOKUP(VALUE(LEFT($A26,4)),'[1]4'!$A$3:$K$51,COLUMN(D$45),0),1/(VALUE(RIGHT($A26,4))-VALUE(LEFT($A26,4))))-1)*100,"n.a.")</f>
        <v>-0.77120084061790273</v>
      </c>
      <c r="E26" s="2">
        <f>IF(ISERROR((POWER(VLOOKUP(VALUE(RIGHT($A26,4)),'[1]4'!$A$3:$K$51,COLUMN(E$45),0)/VLOOKUP(VALUE(LEFT($A26,4)),'[1]4'!$A$3:$K$51,COLUMN(E$45),0),1/(VALUE(RIGHT($A26,4))-VALUE(LEFT($A26,4))))-1)*100)=FALSE,(POWER(VLOOKUP(VALUE(RIGHT($A26,4)),'[1]4'!$A$3:$K$51,COLUMN(E$45),0)/VLOOKUP(VALUE(LEFT($A26,4)),'[1]4'!$A$3:$K$51,COLUMN(E$45),0),1/(VALUE(RIGHT($A26,4))-VALUE(LEFT($A26,4))))-1)*100,"n.a.")</f>
        <v>-5.9133159619398352</v>
      </c>
      <c r="G26" s="2">
        <f>IF(ISERROR((POWER(VLOOKUP(VALUE(RIGHT($A26,4)),'[1]4'!$A$3:$K$51,COLUMN(F$45),0)/VLOOKUP(VALUE(LEFT($A26,4)),'[1]4'!$A$3:$K$51,COLUMN(F$45),0),1/(VALUE(RIGHT($A26,4))-VALUE(LEFT($A26,4))))-1)*100)=FALSE,(POWER(VLOOKUP(VALUE(RIGHT($A26,4)),'[1]4'!$A$3:$K$51,COLUMN(F$45),0)/VLOOKUP(VALUE(LEFT($A26,4)),'[1]4'!$A$3:$K$51,COLUMN(F$45),0),1/(VALUE(RIGHT($A26,4))-VALUE(LEFT($A26,4))))-1)*100,"n.a.")</f>
        <v>0.30390298482163569</v>
      </c>
      <c r="H26" s="2">
        <f>IF(ISERROR((POWER(VLOOKUP(VALUE(RIGHT($A26,4)),'[1]4'!$A$3:$K$51,COLUMN(G$45),0)/VLOOKUP(VALUE(LEFT($A26,4)),'[1]4'!$A$3:$K$51,COLUMN(G$45),0),1/(VALUE(RIGHT($A26,4))-VALUE(LEFT($A26,4))))-1)*100)=FALSE,(POWER(VLOOKUP(VALUE(RIGHT($A26,4)),'[1]4'!$A$3:$K$51,COLUMN(G$45),0)/VLOOKUP(VALUE(LEFT($A26,4)),'[1]4'!$A$3:$K$51,COLUMN(G$45),0),1/(VALUE(RIGHT($A26,4))-VALUE(LEFT($A26,4))))-1)*100,"n.a.")</f>
        <v>2.3995054237490931</v>
      </c>
      <c r="I26" s="2">
        <f>IF(ISERROR((POWER(VLOOKUP(VALUE(RIGHT($A26,4)),'[1]4'!$A$3:$K$51,COLUMN(H$45),0)/VLOOKUP(VALUE(LEFT($A26,4)),'[1]4'!$A$3:$K$51,COLUMN(H$45),0),1/(VALUE(RIGHT($A26,4))-VALUE(LEFT($A26,4))))-1)*100)=FALSE,(POWER(VLOOKUP(VALUE(RIGHT($A26,4)),'[1]4'!$A$3:$K$51,COLUMN(H$45),0)/VLOOKUP(VALUE(LEFT($A26,4)),'[1]4'!$A$3:$K$51,COLUMN(H$45),0),1/(VALUE(RIGHT($A26,4))-VALUE(LEFT($A26,4))))-1)*100,"n.a.")</f>
        <v>-0.20458621208686578</v>
      </c>
      <c r="J26" s="2">
        <f>IF(ISERROR((POWER(VLOOKUP(VALUE(RIGHT($A26,4)),'[1]4'!$A$3:$K$51,COLUMN(I$45),0)/VLOOKUP(VALUE(LEFT($A26,4)),'[1]4'!$A$3:$K$51,COLUMN(I$45),0),1/(VALUE(RIGHT($A26,4))-VALUE(LEFT($A26,4))))-1)*100)=FALSE,(POWER(VLOOKUP(VALUE(RIGHT($A26,4)),'[1]4'!$A$3:$K$51,COLUMN(I$45),0)/VLOOKUP(VALUE(LEFT($A26,4)),'[1]4'!$A$3:$K$51,COLUMN(I$45),0),1/(VALUE(RIGHT($A26,4))-VALUE(LEFT($A26,4))))-1)*100,"n.a.")</f>
        <v>0.63820921323700652</v>
      </c>
      <c r="N26" s="2">
        <f>IF(ISERROR((POWER(VLOOKUP(VALUE(RIGHT($A26,4)),'[1]4'!$A$3:$K$51,COLUMN(J$45),0)/VLOOKUP(VALUE(LEFT($A26,4)),'[1]4'!$A$3:$K$51,COLUMN(J$45),0),1/(VALUE(RIGHT($A26,4))-VALUE(LEFT($A26,4))))-1)*100)=FALSE,(POWER(VLOOKUP(VALUE(RIGHT($A26,4)),'[1]4'!$A$3:$K$51,COLUMN(J$45),0)/VLOOKUP(VALUE(LEFT($A26,4)),'[1]4'!$A$3:$K$51,COLUMN(J$45),0),1/(VALUE(RIGHT($A26,4))-VALUE(LEFT($A26,4))))-1)*100,"n.a.")</f>
        <v>-1.2789320617829669</v>
      </c>
      <c r="Q26" s="2">
        <f>IF(ISERROR((POWER(VLOOKUP(VALUE(RIGHT($A26,4)),'[1]4'!$A$3:$K$51,COLUMN(K$45),0)/VLOOKUP(VALUE(LEFT($A26,4)),'[1]4'!$A$3:$K$51,COLUMN(K$45),0),1/(VALUE(RIGHT($A26,4))-VALUE(LEFT($A26,4))))-1)*100)=FALSE,(POWER(VLOOKUP(VALUE(RIGHT($A26,4)),'[1]4'!$A$3:$K$51,COLUMN(K$45),0)/VLOOKUP(VALUE(LEFT($A26,4)),'[1]4'!$A$3:$K$51,COLUMN(K$45),0),1/(VALUE(RIGHT($A26,4))-VALUE(LEFT($A26,4))))-1)*100,"n.a.")</f>
        <v>-2.3700017725024725</v>
      </c>
    </row>
    <row r="27" spans="1:17">
      <c r="A27" s="20" t="s">
        <v>1141</v>
      </c>
    </row>
    <row r="28" spans="1:17">
      <c r="B28" t="s">
        <v>520</v>
      </c>
      <c r="C28" t="s">
        <v>6</v>
      </c>
      <c r="D28" t="s">
        <v>7</v>
      </c>
      <c r="E28" t="s">
        <v>8</v>
      </c>
      <c r="G28" t="s">
        <v>11</v>
      </c>
      <c r="H28" t="s">
        <v>12</v>
      </c>
      <c r="I28" t="s">
        <v>13</v>
      </c>
      <c r="J28" t="s">
        <v>14</v>
      </c>
      <c r="N28" t="s">
        <v>15</v>
      </c>
      <c r="Q28" t="s">
        <v>55</v>
      </c>
    </row>
    <row r="29" spans="1:17">
      <c r="A29" s="7" t="s">
        <v>636</v>
      </c>
      <c r="B29" s="2">
        <f>(POWER(VLOOKUP(VALUE(RIGHT($A29,4)),'[1]5'!$A$3:$K$31,COLUMN(B$28),0)/VLOOKUP(VALUE(LEFT($A29,4)),'[1]5'!$A$3:$K$31,COLUMN(B$28),0),1/(VALUE(RIGHT($A29,4))-VALUE(LEFT($A29,4))))-1)*100</f>
        <v>1.3216308890479089</v>
      </c>
      <c r="C29" s="2">
        <f>(POWER(VLOOKUP(VALUE(RIGHT($A29,4)),'[1]5'!$A$3:$K$31,COLUMN(C$28),0)/VLOOKUP(VALUE(LEFT($A29,4)),'[1]5'!$A$3:$K$31,COLUMN(C$28),0),1/(VALUE(RIGHT($A29,4))-VALUE(LEFT($A29,4))))-1)*100</f>
        <v>2.4225211513965839</v>
      </c>
      <c r="D29" s="2">
        <f>(POWER(VLOOKUP(VALUE(RIGHT($A29,4)),'[1]5'!$A$3:$K$31,COLUMN(D$28),0)/VLOOKUP(VALUE(LEFT($A29,4)),'[1]5'!$A$3:$K$31,COLUMN(D$28),0),1/(VALUE(RIGHT($A29,4))-VALUE(LEFT($A29,4))))-1)*100</f>
        <v>2.330644122687886</v>
      </c>
      <c r="E29" s="2" t="e">
        <f>(POWER(VLOOKUP(VALUE(RIGHT($A29,4)),'[1]5'!$A$3:$K$31,COLUMN($E$28),0)/VLOOKUP(VALUE(LEFT($A29,4)),'[1]5'!$A$3:$K$31,COLUMN($E$28),0),1/(VALUE(RIGHT($A29,4))-VALUE(LEFT($A29,4))))-1)*100</f>
        <v>#VALUE!</v>
      </c>
      <c r="G29" s="2" t="e">
        <f>(POWER(VLOOKUP(VALUE(RIGHT($A29,4)),'[1]5'!$A$3:$K$31,COLUMN($F$28),0)/VLOOKUP(VALUE(LEFT($A29,4)),'[1]5'!$A$3:$K$31,COLUMN($F$28),0),1/(VALUE(RIGHT($A29,4))-VALUE(LEFT($A29,4))))-1)*100</f>
        <v>#VALUE!</v>
      </c>
      <c r="H29" s="2" t="e">
        <f>(POWER(VLOOKUP(VALUE(RIGHT($A29,4)),'[1]5'!$A$3:$K$31,COLUMN($G$37),0)/VLOOKUP(VALUE(LEFT($A29,4)),'[1]5'!$A$3:$K$31,COLUMN($G$37),0),1/(VALUE(RIGHT($A29,4))-VALUE(LEFT($A29,4))))-1)*100</f>
        <v>#VALUE!</v>
      </c>
      <c r="I29" s="2" t="e">
        <f>(POWER(VLOOKUP(VALUE(RIGHT($A29,4)),'[1]5'!$A$3:$K$31,COLUMN($G$37),0)/VLOOKUP(VALUE(LEFT($A29,4)),'[1]5'!$A$3:$K$31,COLUMN($G$37),0),1/(VALUE(RIGHT($A29,4))-VALUE(LEFT($A29,4))))-1)*100</f>
        <v>#VALUE!</v>
      </c>
      <c r="J29" s="2" t="e">
        <f>(POWER(VLOOKUP(VALUE(RIGHT($A29,4)),'[1]5'!$A$3:$K$31,COLUMN($G$37),0)/VLOOKUP(VALUE(LEFT($A29,4)),'[1]5'!$A$3:$K$31,COLUMN($G$37),0),1/(VALUE(RIGHT($A29,4))-VALUE(LEFT($A29,4))))-1)*100</f>
        <v>#VALUE!</v>
      </c>
      <c r="K29" s="2"/>
      <c r="L29" s="2"/>
      <c r="N29" t="e">
        <f>(POWER(VLOOKUP(VALUE(RIGHT($A29,4)),'[1]5'!$A$3:$K$31,COLUMN($J$37),0)/VLOOKUP(VALUE(LEFT($A29,4)),'[1]5'!$A$3:$K$31,COLUMN($J$37),0),1/(VALUE(RIGHT($A29,4))-VALUE(LEFT($A29,4))))-1)*100</f>
        <v>#VALUE!</v>
      </c>
      <c r="Q29" t="e">
        <f>(POWER(VLOOKUP(VALUE(RIGHT($A29,4)),'[1]5'!$A$3:$K$31,COLUMN($K$37),0)/VLOOKUP(VALUE(LEFT($A29,4)),'[1]5'!$A$3:$K$31,COLUMN($K$37),0),1/(VALUE(RIGHT($A29,4))-VALUE(LEFT($A29,4))))-1)*100</f>
        <v>#VALUE!</v>
      </c>
    </row>
    <row r="30" spans="1:17">
      <c r="A30" s="7" t="s">
        <v>2</v>
      </c>
      <c r="B30" s="2">
        <f>(POWER(VLOOKUP(VALUE(RIGHT($A30,4)),'[1]5'!$A$3:$K$31,COLUMN(B$28),0)/VLOOKUP(VALUE(LEFT($A30,4)),'[1]5'!$A$3:$K$31,COLUMN(B$28),0),1/(VALUE(RIGHT($A30,4))-VALUE(LEFT($A30,4))))-1)*100</f>
        <v>1.5738176924678049</v>
      </c>
      <c r="C30" s="2">
        <f>(POWER(VLOOKUP(VALUE(RIGHT($A30,4)),'[1]5'!$A$3:$K$31,COLUMN(C$28),0)/VLOOKUP(VALUE(LEFT($A30,4)),'[1]5'!$A$3:$K$31,COLUMN(C$28),0),1/(VALUE(RIGHT($A30,4))-VALUE(LEFT($A30,4))))-1)*100</f>
        <v>3.3649002928189953</v>
      </c>
      <c r="D30" s="2">
        <f>(POWER(VLOOKUP(VALUE(RIGHT($A30,4)),'[1]5'!$A$3:$K$31,COLUMN(D$28),0)/VLOOKUP(VALUE(LEFT($A30,4)),'[1]5'!$A$3:$K$31,COLUMN(D$28),0),1/(VALUE(RIGHT($A30,4))-VALUE(LEFT($A30,4))))-1)*100</f>
        <v>2.1560570997215311</v>
      </c>
      <c r="E30" s="2" t="e">
        <f>(POWER(VLOOKUP(VALUE(RIGHT($A30,4)),'[1]5'!$A$3:$K$31,COLUMN($E$28),0)/VLOOKUP(VALUE(LEFT($A30,4)),'[1]5'!$A$3:$K$31,COLUMN($E$28),0),1/(VALUE(RIGHT($A30,4))-VALUE(LEFT($A30,4))))-1)*100</f>
        <v>#VALUE!</v>
      </c>
      <c r="G30" s="2" t="e">
        <f>(POWER(VLOOKUP(VALUE(RIGHT($A30,4)),'[1]5'!$A$3:$K$31,COLUMN($F$28),0)/VLOOKUP(VALUE(LEFT($A30,4)),'[1]5'!$A$3:$K$31,COLUMN($F$28),0),1/(VALUE(RIGHT($A30,4))-VALUE(LEFT($A30,4))))-1)*100</f>
        <v>#VALUE!</v>
      </c>
      <c r="H30" s="2" t="e">
        <f>(POWER(VLOOKUP(VALUE(RIGHT($A30,4)),'[1]5'!$A$3:$K$31,COLUMN($G$37),0)/VLOOKUP(VALUE(LEFT($A30,4)),'[1]5'!$A$3:$K$31,COLUMN($G$37),0),1/(VALUE(RIGHT($A30,4))-VALUE(LEFT($A30,4))))-1)*100</f>
        <v>#VALUE!</v>
      </c>
      <c r="I30" s="2" t="e">
        <f>(POWER(VLOOKUP(VALUE(RIGHT($A30,4)),'[1]5'!$A$3:$K$31,COLUMN($G$37),0)/VLOOKUP(VALUE(LEFT($A30,4)),'[1]5'!$A$3:$K$31,COLUMN($G$37),0),1/(VALUE(RIGHT($A30,4))-VALUE(LEFT($A30,4))))-1)*100</f>
        <v>#VALUE!</v>
      </c>
      <c r="J30" s="2" t="e">
        <f>(POWER(VLOOKUP(VALUE(RIGHT($A30,4)),'[1]5'!$A$3:$K$31,COLUMN($G$37),0)/VLOOKUP(VALUE(LEFT($A30,4)),'[1]5'!$A$3:$K$31,COLUMN($G$37),0),1/(VALUE(RIGHT($A30,4))-VALUE(LEFT($A30,4))))-1)*100</f>
        <v>#VALUE!</v>
      </c>
      <c r="K30" s="2"/>
      <c r="L30" s="2"/>
      <c r="N30" t="e">
        <f>(POWER(VLOOKUP(VALUE(RIGHT($A30,4)),'[1]5'!$A$3:$K$31,COLUMN($J$37),0)/VLOOKUP(VALUE(LEFT($A30,4)),'[1]5'!$A$3:$K$31,COLUMN($J$37),0),1/(VALUE(RIGHT($A30,4))-VALUE(LEFT($A30,4))))-1)*100</f>
        <v>#VALUE!</v>
      </c>
      <c r="Q30" t="e">
        <f>(POWER(VLOOKUP(VALUE(RIGHT($A30,4)),'[1]5'!$A$3:$K$31,COLUMN($K$37),0)/VLOOKUP(VALUE(LEFT($A30,4)),'[1]5'!$A$3:$K$31,COLUMN($K$37),0),1/(VALUE(RIGHT($A30,4))-VALUE(LEFT($A30,4))))-1)*100</f>
        <v>#VALUE!</v>
      </c>
    </row>
    <row r="31" spans="1:17">
      <c r="A31" s="19" t="s">
        <v>3</v>
      </c>
      <c r="B31" s="2">
        <f>(POWER(VLOOKUP(VALUE(RIGHT($A31,4)),'[1]5'!$A$3:$K$31,COLUMN(B$28),0)/VLOOKUP(VALUE(LEFT($A31,4)),'[1]5'!$A$3:$K$31,COLUMN(B$28),0),1/(VALUE(RIGHT($A31,4))-VALUE(LEFT($A31,4))))-1)*100</f>
        <v>0.92660177598187232</v>
      </c>
      <c r="C31" s="2">
        <f>(POWER(VLOOKUP(VALUE(RIGHT($A31,4)),'[1]5'!$A$3:$K$31,COLUMN(C$28),0)/VLOOKUP(VALUE(LEFT($A31,4)),'[1]5'!$A$3:$K$31,COLUMN(C$28),0),1/(VALUE(RIGHT($A31,4))-VALUE(LEFT($A31,4))))-1)*100</f>
        <v>0.95896817551277547</v>
      </c>
      <c r="D31" s="2">
        <f>(POWER(VLOOKUP(VALUE(RIGHT($A31,4)),'[1]5'!$A$3:$K$31,COLUMN(D$28),0)/VLOOKUP(VALUE(LEFT($A31,4)),'[1]5'!$A$3:$K$31,COLUMN(D$28),0),1/(VALUE(RIGHT($A31,4))-VALUE(LEFT($A31,4))))-1)*100</f>
        <v>2.6055981906097703</v>
      </c>
      <c r="E31" s="2">
        <f>(POWER(VLOOKUP(VALUE(RIGHT($A31,4)),'[1]5'!$A$3:$K$31,COLUMN($E$28),0)/VLOOKUP(VALUE(LEFT($A31,4)),'[1]5'!$A$3:$K$31,COLUMN($E$28),0),1/(VALUE(RIGHT($A31,4))-VALUE(LEFT($A31,4))))-1)*100</f>
        <v>6.2677520880436655</v>
      </c>
      <c r="G31" s="2">
        <f>(POWER(VLOOKUP(VALUE(RIGHT($A31,4)),'[1]5'!$A$3:$K$31,COLUMN($F$28),0)/VLOOKUP(VALUE(LEFT($A31,4)),'[1]5'!$A$3:$K$31,COLUMN($F$28),0),1/(VALUE(RIGHT($A31,4))-VALUE(LEFT($A31,4))))-1)*100</f>
        <v>0.51876235488383937</v>
      </c>
      <c r="H31" s="2">
        <f>(POWER(VLOOKUP(VALUE(RIGHT($A31,4)),'[1]5'!$A$3:$K$31,COLUMN($G$37),0)/VLOOKUP(VALUE(LEFT($A31,4)),'[1]5'!$A$3:$K$31,COLUMN($G$37),0),1/(VALUE(RIGHT($A31,4))-VALUE(LEFT($A31,4))))-1)*100</f>
        <v>-1.7317970236125024</v>
      </c>
      <c r="I31" s="2">
        <f>(POWER(VLOOKUP(VALUE(RIGHT($A31,4)),'[1]5'!$A$3:$K$31,COLUMN($G$37),0)/VLOOKUP(VALUE(LEFT($A31,4)),'[1]5'!$A$3:$K$31,COLUMN($G$37),0),1/(VALUE(RIGHT($A31,4))-VALUE(LEFT($A31,4))))-1)*100</f>
        <v>-1.7317970236125024</v>
      </c>
      <c r="J31" s="2">
        <f>(POWER(VLOOKUP(VALUE(RIGHT($A31,4)),'[1]5'!$A$3:$K$31,COLUMN($G$37),0)/VLOOKUP(VALUE(LEFT($A31,4)),'[1]5'!$A$3:$K$31,COLUMN($G$37),0),1/(VALUE(RIGHT($A31,4))-VALUE(LEFT($A31,4))))-1)*100</f>
        <v>-1.7317970236125024</v>
      </c>
      <c r="K31" s="2"/>
      <c r="L31" s="2"/>
      <c r="N31">
        <f>(POWER(VLOOKUP(VALUE(RIGHT($A31,4)),'[1]5'!$A$3:$K$31,COLUMN($J$37),0)/VLOOKUP(VALUE(LEFT($A31,4)),'[1]5'!$A$3:$K$31,COLUMN($J$37),0),1/(VALUE(RIGHT($A31,4))-VALUE(LEFT($A31,4))))-1)*100</f>
        <v>1.4386525341075318</v>
      </c>
      <c r="Q31">
        <f>(POWER(VLOOKUP(VALUE(RIGHT($A31,4)),'[1]5'!$A$3:$K$31,COLUMN($K$37),0)/VLOOKUP(VALUE(LEFT($A31,4)),'[1]5'!$A$3:$K$31,COLUMN($K$37),0),1/(VALUE(RIGHT($A31,4))-VALUE(LEFT($A31,4))))-1)*100</f>
        <v>5.1915284267474604</v>
      </c>
    </row>
    <row r="38" spans="7:19">
      <c r="G38" s="2"/>
      <c r="H38" s="2"/>
      <c r="I38" s="2"/>
      <c r="J38" s="2"/>
      <c r="K38" s="2"/>
      <c r="O38" s="4"/>
      <c r="P38" s="4"/>
      <c r="Q38" s="4"/>
      <c r="R38" s="4"/>
      <c r="S38" s="4"/>
    </row>
    <row r="39" spans="7:19">
      <c r="G39" s="2"/>
      <c r="H39" s="2"/>
      <c r="I39" s="2"/>
      <c r="J39" s="2"/>
      <c r="K39" s="2"/>
      <c r="O39" s="4"/>
      <c r="P39" s="4"/>
      <c r="Q39" s="4"/>
      <c r="R39" s="4"/>
      <c r="S39" s="4"/>
    </row>
    <row r="40" spans="7:19">
      <c r="G40" s="2"/>
      <c r="H40" s="2"/>
      <c r="I40" s="2"/>
      <c r="J40" s="2"/>
      <c r="K40" s="2"/>
      <c r="O40" s="4"/>
      <c r="P40" s="4"/>
      <c r="Q40" s="4"/>
      <c r="R40" s="4"/>
      <c r="S40" s="4"/>
    </row>
    <row r="41" spans="7:19">
      <c r="G41" s="2"/>
      <c r="H41" s="2"/>
      <c r="I41" s="2"/>
      <c r="J41" s="2"/>
      <c r="K41" s="2"/>
      <c r="O41" s="4"/>
      <c r="P41" s="4"/>
      <c r="Q41" s="4"/>
      <c r="R41" s="4"/>
      <c r="S41" s="4"/>
    </row>
    <row r="42" spans="7:19">
      <c r="G42" s="2"/>
      <c r="H42" s="2"/>
      <c r="I42" s="2"/>
      <c r="J42" s="2"/>
      <c r="K42" s="2"/>
      <c r="O42" s="4"/>
      <c r="P42" s="4"/>
      <c r="Q42" s="4"/>
      <c r="R42" s="4"/>
      <c r="S42" s="4"/>
    </row>
    <row r="43" spans="7:19">
      <c r="G43" s="2"/>
      <c r="H43" s="2"/>
      <c r="I43" s="2"/>
      <c r="J43" s="2"/>
      <c r="K43" s="2"/>
      <c r="O43" s="4"/>
      <c r="P43" s="4"/>
      <c r="Q43" s="4"/>
      <c r="R43" s="4"/>
      <c r="S43" s="4"/>
    </row>
  </sheetData>
  <mergeCells count="18">
    <mergeCell ref="J17:J18"/>
    <mergeCell ref="K17:K18"/>
    <mergeCell ref="L17:L18"/>
    <mergeCell ref="M17:M18"/>
    <mergeCell ref="B15:B18"/>
    <mergeCell ref="C15:C18"/>
    <mergeCell ref="D15:Q15"/>
    <mergeCell ref="D16:D18"/>
    <mergeCell ref="E16:E18"/>
    <mergeCell ref="F16:F18"/>
    <mergeCell ref="G16:G18"/>
    <mergeCell ref="H16:H18"/>
    <mergeCell ref="I16:I18"/>
    <mergeCell ref="J16:M16"/>
    <mergeCell ref="N16:N18"/>
    <mergeCell ref="O16:O18"/>
    <mergeCell ref="P16:P18"/>
    <mergeCell ref="Q16:Q18"/>
  </mergeCells>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Sheet62"/>
  <dimension ref="A1:Q46"/>
  <sheetViews>
    <sheetView view="pageBreakPreview" zoomScaleNormal="100" zoomScaleSheetLayoutView="100" workbookViewId="0">
      <selection sqref="A1:K1"/>
    </sheetView>
  </sheetViews>
  <sheetFormatPr defaultRowHeight="15"/>
  <cols>
    <col min="1" max="1" width="17" customWidth="1"/>
    <col min="2" max="2" width="12" customWidth="1"/>
    <col min="3" max="3" width="14.28515625" customWidth="1"/>
    <col min="4" max="11" width="14" customWidth="1"/>
  </cols>
  <sheetData>
    <row r="1" spans="1:11">
      <c r="A1" s="319" t="s">
        <v>445</v>
      </c>
      <c r="B1" s="319"/>
      <c r="C1" s="319"/>
      <c r="D1" s="319"/>
      <c r="E1" s="319"/>
      <c r="F1" s="319"/>
      <c r="G1" s="319"/>
      <c r="H1" s="319"/>
      <c r="I1" s="319"/>
      <c r="J1" s="319"/>
      <c r="K1" s="319"/>
    </row>
    <row r="2" spans="1:11">
      <c r="A2" s="320"/>
      <c r="B2" s="321" t="str">
        <f>'1b'!B2:B5</f>
        <v xml:space="preserve"> Total economy</v>
      </c>
      <c r="C2" s="321" t="str">
        <f>'1b'!C2:C5</f>
        <v xml:space="preserve"> Manufacturing [3A]</v>
      </c>
      <c r="D2" s="321" t="str">
        <f>'1b'!D2:D5</f>
        <v xml:space="preserve"> Food manufacturing [311]</v>
      </c>
      <c r="E2" s="325" t="s">
        <v>46</v>
      </c>
      <c r="F2" s="326"/>
      <c r="G2" s="326"/>
      <c r="H2" s="326"/>
      <c r="I2" s="326"/>
      <c r="J2" s="326"/>
      <c r="K2" s="327"/>
    </row>
    <row r="3" spans="1:11">
      <c r="A3" s="320"/>
      <c r="B3" s="321"/>
      <c r="C3" s="321"/>
      <c r="D3" s="321"/>
      <c r="E3" s="333" t="str">
        <f>'1b'!E3:E5</f>
        <v xml:space="preserve"> Animal food manufacturing [3111]</v>
      </c>
      <c r="F3" s="333" t="str">
        <f>'1b'!F3:F5</f>
        <v xml:space="preserve"> Sugar and confectionery product manufacturing [3113]</v>
      </c>
      <c r="G3" s="333" t="str">
        <f>'1b'!G3:G5</f>
        <v xml:space="preserve"> Fruit and vegetable preserving and specialty food manufacturing [3114]</v>
      </c>
      <c r="H3" s="333" t="str">
        <f>'1b'!H3:H5</f>
        <v xml:space="preserve"> Dairy product manufacturing [3115]</v>
      </c>
      <c r="I3" s="333" t="str">
        <f>'1b'!I3:I5</f>
        <v xml:space="preserve"> Meat product manufacturing [3116]</v>
      </c>
      <c r="J3" s="333" t="str">
        <f>'1b'!J3:J5</f>
        <v xml:space="preserve"> Seafood product preparation and packaging [3117]</v>
      </c>
      <c r="K3" s="333" t="str">
        <f>'1b'!K3:K5</f>
        <v xml:space="preserve"> Miscellaneous food manufacturing [311A]</v>
      </c>
    </row>
    <row r="4" spans="1:11">
      <c r="A4" s="320"/>
      <c r="B4" s="321"/>
      <c r="C4" s="321"/>
      <c r="D4" s="321"/>
      <c r="E4" s="334"/>
      <c r="F4" s="334"/>
      <c r="G4" s="334"/>
      <c r="H4" s="334"/>
      <c r="I4" s="334"/>
      <c r="J4" s="334"/>
      <c r="K4" s="334"/>
    </row>
    <row r="5" spans="1:11" ht="63.75" customHeight="1">
      <c r="A5" s="320"/>
      <c r="B5" s="321"/>
      <c r="C5" s="321"/>
      <c r="D5" s="321"/>
      <c r="E5" s="335"/>
      <c r="F5" s="335"/>
      <c r="G5" s="335"/>
      <c r="H5" s="335"/>
      <c r="I5" s="335"/>
      <c r="J5" s="335"/>
      <c r="K5" s="335"/>
    </row>
    <row r="6" spans="1:11">
      <c r="A6" s="7"/>
      <c r="B6" s="8"/>
      <c r="C6" s="8"/>
      <c r="D6" s="8"/>
      <c r="E6" s="8"/>
      <c r="F6" s="3"/>
      <c r="G6" s="3"/>
      <c r="H6" s="3"/>
      <c r="I6" s="3"/>
      <c r="J6" s="3"/>
      <c r="K6" s="3"/>
    </row>
    <row r="7" spans="1:11">
      <c r="A7" s="16">
        <v>1981</v>
      </c>
      <c r="B7" s="17">
        <f>'1a'!B6/'1a'!B$27*100</f>
        <v>56.442667320378845</v>
      </c>
      <c r="C7" s="17">
        <f>'1a'!C6/'1a'!C$27*100</f>
        <v>55.476662142836297</v>
      </c>
      <c r="D7" s="17">
        <f>'1a'!D6/'1a'!D$27*100</f>
        <v>73.759080486347955</v>
      </c>
      <c r="E7" s="17">
        <f>'1a'!E6/'1a'!E$27*100</f>
        <v>54.870591581342445</v>
      </c>
      <c r="F7" s="17">
        <f>'1a'!G6/'1a'!G$27*100</f>
        <v>51.206384558277648</v>
      </c>
      <c r="G7" s="17">
        <f>'1a'!H6/'1a'!H$27*100</f>
        <v>37.177871148459388</v>
      </c>
      <c r="H7" s="17">
        <f>'1a'!I6/'1a'!I$27*100</f>
        <v>138.93599144515736</v>
      </c>
      <c r="I7" s="17">
        <f>'1a'!J6/'1a'!J$27*100</f>
        <v>90.223776223776213</v>
      </c>
      <c r="J7" s="17">
        <f>'1a'!N6/'1a'!N$27*100</f>
        <v>62.022432527164398</v>
      </c>
      <c r="K7" s="17">
        <f>'1a'!Q6/'1a'!Q$27*100</f>
        <v>77.648453970484894</v>
      </c>
    </row>
    <row r="8" spans="1:11">
      <c r="A8" s="16">
        <v>1982</v>
      </c>
      <c r="B8" s="17">
        <f>'1a'!B7/'1a'!B$27*100</f>
        <v>54.969553729153567</v>
      </c>
      <c r="C8" s="17">
        <f>'1a'!C7/'1a'!C$27*100</f>
        <v>49.410351545398825</v>
      </c>
      <c r="D8" s="17">
        <f>'1a'!D7/'1a'!D$27*100</f>
        <v>72.462281056708477</v>
      </c>
      <c r="E8" s="17">
        <f>'1a'!E7/'1a'!E$27*100</f>
        <v>63.353242320819113</v>
      </c>
      <c r="F8" s="17">
        <f>'1a'!G7/'1a'!G$27*100</f>
        <v>56.539222964612726</v>
      </c>
      <c r="G8" s="17">
        <f>'1a'!H7/'1a'!H$27*100</f>
        <v>37.878151260504197</v>
      </c>
      <c r="H8" s="17">
        <f>'1a'!I7/'1a'!I$27*100</f>
        <v>125.12985029025359</v>
      </c>
      <c r="I8" s="17">
        <f>'1a'!J7/'1a'!J$27*100</f>
        <v>80.275058275058271</v>
      </c>
      <c r="J8" s="17">
        <f>'1a'!N7/'1a'!N$27*100</f>
        <v>71.994391868208893</v>
      </c>
      <c r="K8" s="17">
        <f>'1b'!K27/'1a'!Q7*100</f>
        <v>55.337056556280984</v>
      </c>
    </row>
    <row r="9" spans="1:11">
      <c r="A9" s="16">
        <v>1983</v>
      </c>
      <c r="B9" s="17">
        <f>'1a'!B8/'1a'!B$27*100</f>
        <v>56.443166337315489</v>
      </c>
      <c r="C9" s="17">
        <f>'1a'!C8/'1a'!C$27*100</f>
        <v>52.027515103756237</v>
      </c>
      <c r="D9" s="17">
        <f>'1a'!D8/'1a'!D$27*100</f>
        <v>71.303254523382847</v>
      </c>
      <c r="E9" s="17">
        <f>'1a'!E8/'1a'!E$27*100</f>
        <v>55.425199089874866</v>
      </c>
      <c r="F9" s="17">
        <f>'1a'!G8/'1a'!G$27*100</f>
        <v>52.350903241771839</v>
      </c>
      <c r="G9" s="17">
        <f>'1a'!H8/'1a'!H$27*100</f>
        <v>42.324929971988794</v>
      </c>
      <c r="H9" s="17">
        <f>'1a'!I8/'1a'!I$27*100</f>
        <v>114.60433852734494</v>
      </c>
      <c r="I9" s="17">
        <f>'1a'!J8/'1a'!J$27*100</f>
        <v>79.111888111888106</v>
      </c>
      <c r="J9" s="17">
        <f>'1a'!N8/'1a'!N$27*100</f>
        <v>70.180511742025928</v>
      </c>
      <c r="K9" s="17">
        <f>'1b'!K28/'1a'!Q8*100</f>
        <v>59.18981481481481</v>
      </c>
    </row>
    <row r="10" spans="1:11">
      <c r="A10" s="16">
        <v>1984</v>
      </c>
      <c r="B10" s="17">
        <f>'1a'!B9/'1a'!B$27*100</f>
        <v>59.520954656826049</v>
      </c>
      <c r="C10" s="17">
        <f>'1a'!C9/'1a'!C$27*100</f>
        <v>59.008943685608386</v>
      </c>
      <c r="D10" s="17">
        <f>'1a'!D9/'1a'!D$27*100</f>
        <v>74.635817099254282</v>
      </c>
      <c r="E10" s="17">
        <f>'1a'!E9/'1a'!E$27*100</f>
        <v>55.908703071672349</v>
      </c>
      <c r="F10" s="17">
        <f>'1a'!G9/'1a'!G$27*100</f>
        <v>54.862657757980692</v>
      </c>
      <c r="G10" s="17">
        <f>'1a'!H9/'1a'!H$27*100</f>
        <v>46.19747899159664</v>
      </c>
      <c r="H10" s="17">
        <f>'1a'!I9/'1a'!I$27*100</f>
        <v>120.72639780018332</v>
      </c>
      <c r="I10" s="17">
        <f>'1a'!J9/'1a'!J$27*100</f>
        <v>80.24475524475524</v>
      </c>
      <c r="J10" s="17">
        <f>'1a'!N9/'1a'!N$27*100</f>
        <v>73.229933403434984</v>
      </c>
      <c r="K10" s="17">
        <f>'1b'!K29/'1a'!Q9*100</f>
        <v>60.35288297696917</v>
      </c>
    </row>
    <row r="11" spans="1:11">
      <c r="A11" s="16">
        <v>1985</v>
      </c>
      <c r="B11" s="17">
        <f>'1a'!B10/'1a'!B$27*100</f>
        <v>62.537168964639655</v>
      </c>
      <c r="C11" s="17">
        <f>'1a'!C10/'1a'!C$27*100</f>
        <v>61.97291903802936</v>
      </c>
      <c r="D11" s="17">
        <f>'1a'!D10/'1a'!D$27*100</f>
        <v>78.862940054338409</v>
      </c>
      <c r="E11" s="17">
        <f>'1a'!E10/'1a'!E$27*100</f>
        <v>65.258816837315138</v>
      </c>
      <c r="F11" s="17">
        <f>'1a'!G10/'1a'!G$27*100</f>
        <v>54.788418708240542</v>
      </c>
      <c r="G11" s="17">
        <f>'1a'!H10/'1a'!H$27*100</f>
        <v>44.478291316526622</v>
      </c>
      <c r="H11" s="17">
        <f>'1a'!I10/'1a'!I$27*100</f>
        <v>130.1290864650168</v>
      </c>
      <c r="I11" s="17">
        <f>'1a'!J10/'1a'!J$27*100</f>
        <v>84.349650349650346</v>
      </c>
      <c r="J11" s="17">
        <f>'1a'!N10/'1a'!N$27*100</f>
        <v>83.920434630213819</v>
      </c>
      <c r="K11" s="17">
        <f>'1b'!K30/'1a'!Q10*100</f>
        <v>66.731049498691846</v>
      </c>
    </row>
    <row r="12" spans="1:11">
      <c r="A12" s="16">
        <v>1986</v>
      </c>
      <c r="B12" s="17">
        <f>'1a'!B11/'1a'!B$27*100</f>
        <v>64.259900184137251</v>
      </c>
      <c r="C12" s="17">
        <f>'1a'!C11/'1a'!C$27*100</f>
        <v>62.634666039167605</v>
      </c>
      <c r="D12" s="17">
        <f>'1a'!D11/'1a'!D$27*100</f>
        <v>78.104707401198539</v>
      </c>
      <c r="E12" s="17">
        <f>'1a'!E11/'1a'!E$27*100</f>
        <v>65.187713310580207</v>
      </c>
      <c r="F12" s="17">
        <f>'1a'!G11/'1a'!G$27*100</f>
        <v>54.93071022024251</v>
      </c>
      <c r="G12" s="17">
        <f>'1a'!H11/'1a'!H$27*100</f>
        <v>48.529411764705884</v>
      </c>
      <c r="H12" s="17">
        <f>'1a'!I11/'1a'!I$27*100</f>
        <v>131.14115490375801</v>
      </c>
      <c r="I12" s="17">
        <f>'1a'!J11/'1a'!J$27*100</f>
        <v>80.004662004661995</v>
      </c>
      <c r="J12" s="17">
        <f>'1a'!N11/'1a'!N$27*100</f>
        <v>83.18436733263232</v>
      </c>
      <c r="K12" s="17">
        <f>'1b'!K31/'1a'!Q11*100</f>
        <v>72.56720187624029</v>
      </c>
    </row>
    <row r="13" spans="1:11">
      <c r="A13" s="16">
        <v>1987</v>
      </c>
      <c r="B13" s="17">
        <f>'1a'!B12/'1a'!B$27*100</f>
        <v>66.785884931684578</v>
      </c>
      <c r="C13" s="17">
        <f>'1a'!C12/'1a'!C$27*100</f>
        <v>65.488783454455245</v>
      </c>
      <c r="D13" s="17">
        <f>'1a'!D12/'1a'!D$27*100</f>
        <v>77.852766055841386</v>
      </c>
      <c r="E13" s="17">
        <f>'1a'!E12/'1a'!E$27*100</f>
        <v>59.627417519908988</v>
      </c>
      <c r="F13" s="17">
        <f>'1a'!G12/'1a'!G$27*100</f>
        <v>56.613462014352891</v>
      </c>
      <c r="G13" s="17">
        <f>'1a'!H12/'1a'!H$27*100</f>
        <v>51.022408963585434</v>
      </c>
      <c r="H13" s="17">
        <f>'1a'!I12/'1a'!I$27*100</f>
        <v>133.16529178124043</v>
      </c>
      <c r="I13" s="17">
        <f>'1a'!J12/'1a'!J$27*100</f>
        <v>82.862470862470872</v>
      </c>
      <c r="J13" s="17">
        <f>'1a'!N12/'1a'!N$27*100</f>
        <v>83.596214511041012</v>
      </c>
      <c r="K13" s="17">
        <f>'1b'!K32/'1a'!Q12*100</f>
        <v>78.95478898392706</v>
      </c>
    </row>
    <row r="14" spans="1:11">
      <c r="A14" s="16">
        <v>1988</v>
      </c>
      <c r="B14" s="17">
        <f>'1a'!B13/'1a'!B$27*100</f>
        <v>69.74125036178728</v>
      </c>
      <c r="C14" s="17">
        <f>'1a'!C13/'1a'!C$27*100</f>
        <v>69.762343854887206</v>
      </c>
      <c r="D14" s="17">
        <f>'1a'!D13/'1a'!D$27*100</f>
        <v>77.745823458003343</v>
      </c>
      <c r="E14" s="17">
        <f>'1a'!E13/'1a'!E$27*100</f>
        <v>60.864618885096696</v>
      </c>
      <c r="F14" s="17">
        <f>'1a'!G13/'1a'!G$27*100</f>
        <v>52.790150952734471</v>
      </c>
      <c r="G14" s="17">
        <f>'1a'!H13/'1a'!H$27*100</f>
        <v>53.063725490196077</v>
      </c>
      <c r="H14" s="17">
        <f>'1a'!I13/'1a'!I$27*100</f>
        <v>127.2952948365414</v>
      </c>
      <c r="I14" s="17">
        <f>'1a'!J13/'1a'!J$27*100</f>
        <v>85.668997668997662</v>
      </c>
      <c r="J14" s="17">
        <f>'1a'!N13/'1a'!N$27*100</f>
        <v>85.33123028391168</v>
      </c>
      <c r="K14" s="17">
        <f>'1b'!K33/'1a'!Q13*100</f>
        <v>78.099502865166414</v>
      </c>
    </row>
    <row r="15" spans="1:11">
      <c r="A15" s="16">
        <v>1989</v>
      </c>
      <c r="B15" s="17">
        <f>'1a'!B14/'1a'!B$27*100</f>
        <v>71.403226269249586</v>
      </c>
      <c r="C15" s="17">
        <f>'1a'!C14/'1a'!C$27*100</f>
        <v>70.90274129527478</v>
      </c>
      <c r="D15" s="17">
        <f>'1a'!D14/'1a'!D$27*100</f>
        <v>75.36851841146887</v>
      </c>
      <c r="E15" s="17">
        <f>'1a'!E14/'1a'!E$27*100</f>
        <v>58.297781569965871</v>
      </c>
      <c r="F15" s="17">
        <f>'1a'!G14/'1a'!G$27*100</f>
        <v>53.476862162830983</v>
      </c>
      <c r="G15" s="17">
        <f>'1a'!H14/'1a'!H$27*100</f>
        <v>50.245098039215684</v>
      </c>
      <c r="H15" s="17">
        <f>'1a'!I14/'1a'!I$27*100</f>
        <v>125.72563397494653</v>
      </c>
      <c r="I15" s="17">
        <f>'1a'!J14/'1a'!J$27*100</f>
        <v>78.6013986013986</v>
      </c>
      <c r="J15" s="17">
        <f>'1a'!N14/'1a'!N$27*100</f>
        <v>79.837013669821246</v>
      </c>
      <c r="K15" s="17">
        <f>'1b'!K34/'1a'!Q14*100</f>
        <v>87.620636696308381</v>
      </c>
    </row>
    <row r="16" spans="1:11">
      <c r="A16" s="16">
        <v>1990</v>
      </c>
      <c r="B16" s="17">
        <f>'1a'!B15/'1a'!B$27*100</f>
        <v>71.7809509017236</v>
      </c>
      <c r="C16" s="17">
        <f>'1a'!C15/'1a'!C$27*100</f>
        <v>68.30071797565887</v>
      </c>
      <c r="D16" s="17">
        <f>'1a'!D15/'1a'!D$27*100</f>
        <v>76.928338824980258</v>
      </c>
      <c r="E16" s="17">
        <f>'1a'!E15/'1a'!E$27*100</f>
        <v>53.142775881683733</v>
      </c>
      <c r="F16" s="17">
        <f>'1a'!G15/'1a'!G$27*100</f>
        <v>55.011135857461028</v>
      </c>
      <c r="G16" s="17">
        <f>'1a'!H15/'1a'!H$27*100</f>
        <v>52.57352941176471</v>
      </c>
      <c r="H16" s="17">
        <f>'1a'!I15/'1a'!I$27*100</f>
        <v>123.49908340971585</v>
      </c>
      <c r="I16" s="17">
        <f>'1a'!J15/'1a'!J$27*100</f>
        <v>82.925407925407939</v>
      </c>
      <c r="J16" s="17">
        <f>'1a'!N15/'1a'!N$27*100</f>
        <v>87.776025236593057</v>
      </c>
      <c r="K16" s="17">
        <f>'1b'!K35/'1a'!Q15*100</f>
        <v>95.482313899992448</v>
      </c>
    </row>
    <row r="17" spans="1:11">
      <c r="A17" s="16">
        <v>1991</v>
      </c>
      <c r="B17" s="17">
        <f>'1a'!B16/'1a'!B$27*100</f>
        <v>70.753537406309562</v>
      </c>
      <c r="C17" s="17">
        <f>'1a'!C16/'1a'!C$27*100</f>
        <v>63.487991784140327</v>
      </c>
      <c r="D17" s="17">
        <f>'1a'!D16/'1a'!D$27*100</f>
        <v>78.694818582962398</v>
      </c>
      <c r="E17" s="17">
        <f>'1a'!E16/'1a'!E$27*100</f>
        <v>49.246302616609782</v>
      </c>
      <c r="F17" s="17">
        <f>'1a'!G16/'1a'!G$27*100</f>
        <v>53.408809700569158</v>
      </c>
      <c r="G17" s="17">
        <f>'1a'!H16/'1a'!H$27*100</f>
        <v>55.595238095238095</v>
      </c>
      <c r="H17" s="17">
        <f>'1a'!I16/'1a'!I$27*100</f>
        <v>117.14405743965781</v>
      </c>
      <c r="I17" s="17">
        <f>'1a'!J16/'1a'!J$27*100</f>
        <v>81.613053613053609</v>
      </c>
      <c r="J17" s="17">
        <f>'1a'!N16/'1a'!N$27*100</f>
        <v>81.782334384858046</v>
      </c>
      <c r="K17" s="17">
        <f>'1b'!K36/'1a'!Q16*100</f>
        <v>100.09853555774524</v>
      </c>
    </row>
    <row r="18" spans="1:11">
      <c r="A18" s="16">
        <v>1992</v>
      </c>
      <c r="B18" s="17">
        <f>'1a'!B17/'1a'!B$27*100</f>
        <v>71.356459025719332</v>
      </c>
      <c r="C18" s="17">
        <f>'1a'!C17/'1a'!C$27*100</f>
        <v>64.442510871785899</v>
      </c>
      <c r="D18" s="17">
        <f>'1a'!D17/'1a'!D$27*100</f>
        <v>79.965604948262907</v>
      </c>
      <c r="E18" s="17">
        <f>'1a'!E17/'1a'!E$27*100</f>
        <v>52.090443686006829</v>
      </c>
      <c r="F18" s="17">
        <f>'1a'!G17/'1a'!G$27*100</f>
        <v>61.259589210591436</v>
      </c>
      <c r="G18" s="17">
        <f>'1a'!H17/'1a'!H$27*100</f>
        <v>55.882352941176471</v>
      </c>
      <c r="H18" s="17">
        <f>'1a'!I17/'1a'!I$27*100</f>
        <v>111.82401466544454</v>
      </c>
      <c r="I18" s="17">
        <f>'1a'!J17/'1a'!J$27*100</f>
        <v>79.319347319347315</v>
      </c>
      <c r="J18" s="17">
        <f>'1a'!N17/'1a'!N$27*100</f>
        <v>73.519102698913414</v>
      </c>
      <c r="K18" s="17">
        <f>'1b'!K37/'1a'!Q17*100</f>
        <v>100.74031618665519</v>
      </c>
    </row>
    <row r="19" spans="1:11">
      <c r="A19" s="16">
        <v>1993</v>
      </c>
      <c r="B19" s="17">
        <f>'1a'!B18/'1a'!B$27*100</f>
        <v>73.102815578310725</v>
      </c>
      <c r="C19" s="17">
        <f>'1a'!C18/'1a'!C$27*100</f>
        <v>67.973606733210758</v>
      </c>
      <c r="D19" s="17">
        <f>'1a'!D18/'1a'!D$27*100</f>
        <v>80.032564502765098</v>
      </c>
      <c r="E19" s="17">
        <f>'1a'!E18/'1a'!E$27*100</f>
        <v>55.631399317406135</v>
      </c>
      <c r="F19" s="17">
        <f>'1a'!G18/'1a'!G$27*100</f>
        <v>63.103192279138831</v>
      </c>
      <c r="G19" s="17">
        <f>'1a'!H18/'1a'!H$27*100</f>
        <v>62.282913165266109</v>
      </c>
      <c r="H19" s="17">
        <f>'1a'!I18/'1a'!I$27*100</f>
        <v>107.9361442102047</v>
      </c>
      <c r="I19" s="17">
        <f>'1a'!J18/'1a'!J$27*100</f>
        <v>77.055944055944053</v>
      </c>
      <c r="J19" s="17">
        <f>'1a'!N18/'1a'!N$27*100</f>
        <v>76.796354714335791</v>
      </c>
      <c r="K19" s="17">
        <f>'1b'!K38/'1a'!Q18*100</f>
        <v>98.98278560250391</v>
      </c>
    </row>
    <row r="20" spans="1:11">
      <c r="A20" s="16">
        <v>1994</v>
      </c>
      <c r="B20" s="17">
        <f>'1a'!B19/'1a'!B$27*100</f>
        <v>76.390978522311045</v>
      </c>
      <c r="C20" s="17">
        <f>'1a'!C19/'1a'!C$27*100</f>
        <v>73.091281046610035</v>
      </c>
      <c r="D20" s="17">
        <f>'1a'!D19/'1a'!D$27*100</f>
        <v>82.157446480528733</v>
      </c>
      <c r="E20" s="17">
        <f>'1a'!E19/'1a'!E$27*100</f>
        <v>60.018486916951076</v>
      </c>
      <c r="F20" s="17">
        <f>'1a'!G19/'1a'!G$27*100</f>
        <v>64.699331848552347</v>
      </c>
      <c r="G20" s="17">
        <f>'1a'!H19/'1a'!H$27*100</f>
        <v>60.402661064425764</v>
      </c>
      <c r="H20" s="17">
        <f>'1a'!I19/'1a'!I$27*100</f>
        <v>107.84066605560649</v>
      </c>
      <c r="I20" s="17">
        <f>'1a'!J19/'1a'!J$27*100</f>
        <v>78.424242424242422</v>
      </c>
      <c r="J20" s="17">
        <f>'1a'!N19/'1a'!N$27*100</f>
        <v>85.322467577988078</v>
      </c>
      <c r="K20" s="17">
        <f>'1b'!K39/'1a'!Q19*100</f>
        <v>98.846165938315451</v>
      </c>
    </row>
    <row r="21" spans="1:11">
      <c r="A21" s="16">
        <v>1995</v>
      </c>
      <c r="B21" s="17">
        <f>'1a'!B20/'1a'!B$27*100</f>
        <v>78.391623189816059</v>
      </c>
      <c r="C21" s="17">
        <f>'1a'!C20/'1a'!C$27*100</f>
        <v>76.758319834807224</v>
      </c>
      <c r="D21" s="17">
        <f>'1a'!D20/'1a'!D$27*100</f>
        <v>83.249995182765858</v>
      </c>
      <c r="E21" s="17">
        <f>'1a'!E20/'1a'!E$27*100</f>
        <v>60.679749715585885</v>
      </c>
      <c r="F21" s="17">
        <f>'1a'!G20/'1a'!G$27*100</f>
        <v>66.839891116060386</v>
      </c>
      <c r="G21" s="17">
        <f>'1a'!H20/'1a'!H$27*100</f>
        <v>65.465686274509807</v>
      </c>
      <c r="H21" s="17">
        <f>'1a'!I20/'1a'!I$27*100</f>
        <v>108.18820653834402</v>
      </c>
      <c r="I21" s="17">
        <f>'1a'!J20/'1a'!J$27*100</f>
        <v>74.878787878787875</v>
      </c>
      <c r="J21" s="17">
        <f>'1a'!N20/'1a'!N$27*100</f>
        <v>83.587451805117425</v>
      </c>
      <c r="K21" s="17">
        <f>'1b'!K40/'1a'!Q20*100</f>
        <v>98.29673206640588</v>
      </c>
    </row>
    <row r="22" spans="1:11">
      <c r="A22" s="16">
        <v>1996</v>
      </c>
      <c r="B22" s="17">
        <f>'1a'!B21/'1a'!B$27*100</f>
        <v>79.504158058624512</v>
      </c>
      <c r="C22" s="17">
        <f>'1a'!C21/'1a'!C$27*100</f>
        <v>77.597098181712056</v>
      </c>
      <c r="D22" s="17">
        <f>'1a'!D21/'1a'!D$27*100</f>
        <v>82.895928473707542</v>
      </c>
      <c r="E22" s="17">
        <f>'1a'!E21/'1a'!E$27*100</f>
        <v>60.310011376564276</v>
      </c>
      <c r="F22" s="17">
        <f>'1a'!G21/'1a'!G$27*100</f>
        <v>71.974758723088343</v>
      </c>
      <c r="G22" s="17">
        <f>'1a'!H21/'1a'!H$27*100</f>
        <v>66.358543417366946</v>
      </c>
      <c r="H22" s="17">
        <f>'1a'!I21/'1a'!I$27*100</f>
        <v>100.20241368774822</v>
      </c>
      <c r="I22" s="17">
        <f>'1a'!J21/'1a'!J$27*100</f>
        <v>75.32167832167832</v>
      </c>
      <c r="J22" s="17">
        <f>'1a'!N21/'1a'!N$27*100</f>
        <v>77.006659656501924</v>
      </c>
      <c r="K22" s="17">
        <f>'1b'!K41/'1a'!Q21*100</f>
        <v>97.260169426848819</v>
      </c>
    </row>
    <row r="23" spans="1:11">
      <c r="A23" s="16">
        <v>1997</v>
      </c>
      <c r="B23" s="17">
        <f>'1a'!B22/'1a'!B$27*100</f>
        <v>82.846667065880212</v>
      </c>
      <c r="C23" s="17">
        <f>'1a'!C22/'1a'!C$27*100</f>
        <v>82.659592709336607</v>
      </c>
      <c r="D23" s="17">
        <f>'1a'!D22/'1a'!D$27*100</f>
        <v>83.21338420332583</v>
      </c>
      <c r="E23" s="17">
        <f>'1a'!E22/'1a'!E$27*100</f>
        <v>64.889078498293514</v>
      </c>
      <c r="F23" s="17">
        <f>'1a'!G22/'1a'!G$27*100</f>
        <v>76.398168770106423</v>
      </c>
      <c r="G23" s="17">
        <f>'1a'!H22/'1a'!H$27*100</f>
        <v>75.829831932773104</v>
      </c>
      <c r="H23" s="17">
        <f>'1a'!I22/'1a'!I$27*100</f>
        <v>99.144515734799882</v>
      </c>
      <c r="I23" s="17">
        <f>'1a'!J22/'1a'!J$27*100</f>
        <v>78.934731934731929</v>
      </c>
      <c r="J23" s="17">
        <f>'1a'!N22/'1a'!N$27*100</f>
        <v>73.422712933753942</v>
      </c>
      <c r="K23" s="17">
        <f>'1b'!K42/'1a'!Q22*100</f>
        <v>97.226234723191524</v>
      </c>
    </row>
    <row r="24" spans="1:11">
      <c r="A24" s="16">
        <v>1998</v>
      </c>
      <c r="B24" s="17">
        <f>'1a'!B23/'1a'!B$27*100</f>
        <v>86.112826481830794</v>
      </c>
      <c r="C24" s="17">
        <f>'1a'!C23/'1a'!C$27*100</f>
        <v>86.789047222951879</v>
      </c>
      <c r="D24" s="17">
        <f>'1a'!D23/'1a'!D$27*100</f>
        <v>87.536851841146884</v>
      </c>
      <c r="E24" s="17">
        <f>'1a'!E23/'1a'!E$27*100</f>
        <v>70.420932878270776</v>
      </c>
      <c r="F24" s="17">
        <f>'1a'!G23/'1a'!G$27*100</f>
        <v>85.702796337540221</v>
      </c>
      <c r="G24" s="17">
        <f>'1a'!H23/'1a'!H$27*100</f>
        <v>71.838235294117652</v>
      </c>
      <c r="H24" s="17">
        <f>'1a'!I23/'1a'!I$27*100</f>
        <v>108.18820653834402</v>
      </c>
      <c r="I24" s="17">
        <f>'1a'!J23/'1a'!J$27*100</f>
        <v>83.046620046620049</v>
      </c>
      <c r="J24" s="17">
        <f>'1a'!N23/'1a'!N$27*100</f>
        <v>72.712933753943219</v>
      </c>
      <c r="K24" s="17">
        <f>'1b'!K43/'1a'!Q23*100</f>
        <v>96.092108068593717</v>
      </c>
    </row>
    <row r="25" spans="1:11">
      <c r="A25" s="16">
        <v>1999</v>
      </c>
      <c r="B25" s="17">
        <f>'1a'!B24/'1a'!B$27*100</f>
        <v>90.940308529696495</v>
      </c>
      <c r="C25" s="17">
        <f>'1a'!C24/'1a'!C$27*100</f>
        <v>93.839564544844293</v>
      </c>
      <c r="D25" s="17">
        <f>'1a'!D24/'1a'!D$27*100</f>
        <v>89.715686841243226</v>
      </c>
      <c r="E25" s="17">
        <f>'1a'!E24/'1a'!E$27*100</f>
        <v>74.715585893060293</v>
      </c>
      <c r="F25" s="17">
        <f>'1a'!G24/'1a'!G$27*100</f>
        <v>92.514229151200198</v>
      </c>
      <c r="G25" s="17">
        <f>'1a'!H24/'1a'!H$27*100</f>
        <v>82.930672268907571</v>
      </c>
      <c r="H25" s="17">
        <f>'1a'!I24/'1a'!I$27*100</f>
        <v>105.96165597311335</v>
      </c>
      <c r="I25" s="17">
        <f>'1a'!J24/'1a'!J$27*100</f>
        <v>84.536130536130528</v>
      </c>
      <c r="J25" s="17">
        <f>'1a'!N24/'1a'!N$27*100</f>
        <v>85.743077462320358</v>
      </c>
      <c r="K25" s="17">
        <f>'1b'!K44/'1a'!Q24*100</f>
        <v>97.414811664067301</v>
      </c>
    </row>
    <row r="26" spans="1:11">
      <c r="A26" s="16">
        <v>2000</v>
      </c>
      <c r="B26" s="17">
        <f>'1a'!B25/'1a'!B$27*100</f>
        <v>95.958103161771319</v>
      </c>
      <c r="C26" s="17">
        <f>'1a'!C25/'1a'!C$27*100</f>
        <v>104.31875310101275</v>
      </c>
      <c r="D26" s="17">
        <f>'1a'!D25/'1a'!D$27*100</f>
        <v>93.258762548894921</v>
      </c>
      <c r="E26" s="17">
        <f>'1a'!E25/'1a'!E$27*100</f>
        <v>89.313139931740608</v>
      </c>
      <c r="F26" s="17">
        <f>'1a'!G25/'1a'!G$27*100</f>
        <v>88.845582776540454</v>
      </c>
      <c r="G26" s="17">
        <f>'1a'!H25/'1a'!H$27*100</f>
        <v>84.649859943977589</v>
      </c>
      <c r="H26" s="17">
        <f>'1a'!I25/'1a'!I$27*100</f>
        <v>104.49893064466849</v>
      </c>
      <c r="I26" s="17">
        <f>'1a'!J25/'1a'!J$27*100</f>
        <v>100.14685314685315</v>
      </c>
      <c r="J26" s="17">
        <f>'1a'!N25/'1a'!N$27*100</f>
        <v>90.930599369085172</v>
      </c>
      <c r="K26" s="17">
        <f>'1b'!K45/'1a'!Q25*100</f>
        <v>97.804070346911871</v>
      </c>
    </row>
    <row r="27" spans="1:11">
      <c r="A27" s="16">
        <v>2001</v>
      </c>
      <c r="B27" s="17">
        <f>'1a'!B26/'1a'!B$27*100</f>
        <v>97.442265299859272</v>
      </c>
      <c r="C27" s="17">
        <f>'1a'!C26/'1a'!C$27*100</f>
        <v>99.204727037912619</v>
      </c>
      <c r="D27" s="17">
        <f>'1a'!D26/'1a'!D$27*100</f>
        <v>100.56409811742488</v>
      </c>
      <c r="E27" s="17">
        <f>'1a'!E26/'1a'!E$27*100</f>
        <v>95.029863481228674</v>
      </c>
      <c r="F27" s="17">
        <f>'1a'!G26/'1a'!G$27*100</f>
        <v>99.764909675822807</v>
      </c>
      <c r="G27" s="17">
        <f>'1a'!H26/'1a'!H$27*100</f>
        <v>98.242296918767508</v>
      </c>
      <c r="H27" s="17">
        <f>'1a'!I26/'1a'!I$27*100</f>
        <v>111.41918728994807</v>
      </c>
      <c r="I27" s="17">
        <f>'1a'!J26/'1a'!J$27*100</f>
        <v>105.57109557109557</v>
      </c>
      <c r="J27" s="17">
        <f>'1a'!N26/'1a'!N$27*100</f>
        <v>91.228531370487204</v>
      </c>
      <c r="K27" s="17">
        <f>'1b'!K46/'1a'!Q26*100</f>
        <v>99.045560958040696</v>
      </c>
    </row>
    <row r="28" spans="1:11">
      <c r="A28" s="16">
        <v>2002</v>
      </c>
      <c r="B28" s="17">
        <f>'1a'!B27/'1a'!B$27*100</f>
        <v>100</v>
      </c>
      <c r="C28" s="17">
        <f>'1a'!C27/'1a'!C$27*100</f>
        <v>100</v>
      </c>
      <c r="D28" s="17">
        <f>'1a'!D27/'1a'!D$27*100</f>
        <v>100</v>
      </c>
      <c r="E28" s="17">
        <f>'1a'!E27/'1a'!E$27*100</f>
        <v>100</v>
      </c>
      <c r="F28" s="17">
        <f>'1a'!G27/'1a'!G$27*100</f>
        <v>100</v>
      </c>
      <c r="G28" s="17">
        <f>'1a'!H27/'1a'!H$27*100</f>
        <v>100</v>
      </c>
      <c r="H28" s="17">
        <f>'1a'!I27/'1a'!I$27*100</f>
        <v>100</v>
      </c>
      <c r="I28" s="17">
        <f>'1a'!J27/'1a'!J$27*100</f>
        <v>100</v>
      </c>
      <c r="J28" s="17">
        <f>'1a'!N27/'1a'!N$27*100</f>
        <v>100</v>
      </c>
      <c r="K28" s="17">
        <f>'1b'!K47/'1a'!Q27*100</f>
        <v>99.982431482782857</v>
      </c>
    </row>
    <row r="29" spans="1:11">
      <c r="A29" s="16">
        <v>2003</v>
      </c>
      <c r="B29" s="17">
        <f>'1a'!B28/'1a'!B$27*100</f>
        <v>102.12487649330819</v>
      </c>
      <c r="C29" s="17">
        <f>'1a'!C28/'1a'!C$27*100</f>
        <v>99.168746169337183</v>
      </c>
      <c r="D29" s="17">
        <f>'1a'!D28/'1a'!D$27*100</f>
        <v>98.682004740158391</v>
      </c>
      <c r="E29" s="17">
        <f>'1a'!E28/'1a'!E$27*100</f>
        <v>86.689419795221852</v>
      </c>
      <c r="F29" s="17">
        <f>'1a'!G28/'1a'!G$27*100</f>
        <v>115.59020044543429</v>
      </c>
      <c r="G29" s="17">
        <f>'1a'!H28/'1a'!H$27*100</f>
        <v>95.378151260504211</v>
      </c>
      <c r="H29" s="17">
        <f>'1a'!I28/'1a'!I$27*100</f>
        <v>100.2749770852429</v>
      </c>
      <c r="I29" s="17">
        <f>'1a'!J28/'1a'!J$27*100</f>
        <v>98.937062937062933</v>
      </c>
      <c r="J29" s="17">
        <f>'1a'!N28/'1a'!N$27*100</f>
        <v>106.30914826498423</v>
      </c>
      <c r="K29" s="17">
        <f>'1b'!K48/'1a'!Q28*100</f>
        <v>105.55353241077931</v>
      </c>
    </row>
    <row r="30" spans="1:11">
      <c r="A30" s="16">
        <v>2004</v>
      </c>
      <c r="B30" s="17">
        <f>'1a'!B29/'1a'!B$27*100</f>
        <v>105.36290382945597</v>
      </c>
      <c r="C30" s="17">
        <f>'1a'!C29/'1a'!C$27*100</f>
        <v>101.11472287890729</v>
      </c>
      <c r="D30" s="17">
        <f>'1a'!D29/'1a'!D$27*100</f>
        <v>99.150239898260011</v>
      </c>
      <c r="E30" s="17">
        <f>'1a'!E29/'1a'!E$27*100</f>
        <v>79.095563139931741</v>
      </c>
      <c r="F30" s="17">
        <f>'1a'!G29/'1a'!G$27*100</f>
        <v>112.24944320712696</v>
      </c>
      <c r="G30" s="17">
        <f>'1a'!H29/'1a'!H$27*100</f>
        <v>89.159663865546221</v>
      </c>
      <c r="H30" s="17">
        <f>'1a'!I29/'1a'!I$27*100</f>
        <v>102.06232813932172</v>
      </c>
      <c r="I30" s="17">
        <f>'1a'!J29/'1a'!J$27*100</f>
        <v>103.83216783216784</v>
      </c>
      <c r="J30" s="17">
        <f>'1a'!N29/'1a'!N$27*100</f>
        <v>106.20399579390116</v>
      </c>
      <c r="K30" s="17">
        <f>'1b'!K49/'1a'!Q29*100</f>
        <v>107.99361928394187</v>
      </c>
    </row>
    <row r="31" spans="1:11">
      <c r="A31" s="16">
        <v>2005</v>
      </c>
      <c r="B31" s="17">
        <f>'1a'!B30/'1a'!B$27*100</f>
        <v>108.7249134829386</v>
      </c>
      <c r="C31" s="17">
        <f>'1a'!C30/'1a'!C$27*100</f>
        <v>102.90418965064354</v>
      </c>
      <c r="D31" s="17">
        <f>'1a'!D30/'1a'!D$27*100</f>
        <v>103.0926643158564</v>
      </c>
      <c r="E31" s="17">
        <f>'1a'!E30/'1a'!E$27*100</f>
        <v>81.058020477815688</v>
      </c>
      <c r="F31" s="17">
        <f>'1a'!G30/'1a'!G$27*100</f>
        <v>109.27988121752041</v>
      </c>
      <c r="G31" s="17">
        <f>'1a'!H30/'1a'!H$27*100</f>
        <v>85.882352941176464</v>
      </c>
      <c r="H31" s="17">
        <f>'1a'!I30/'1a'!I$27*100</f>
        <v>106.96608615948671</v>
      </c>
      <c r="I31" s="17">
        <f>'1a'!J30/'1a'!J$27*100</f>
        <v>119.1888111888112</v>
      </c>
      <c r="J31" s="17">
        <f>'1a'!N30/'1a'!N$27*100</f>
        <v>99.158780231335442</v>
      </c>
      <c r="K31" s="17">
        <f>'1b'!K50/'1a'!Q30*100</f>
        <v>108.21612349914236</v>
      </c>
    </row>
    <row r="32" spans="1:11">
      <c r="A32" s="16">
        <v>2006</v>
      </c>
      <c r="B32" s="17">
        <f>'1a'!B31/'1a'!B$27*100</f>
        <v>111.71131152878829</v>
      </c>
      <c r="C32" s="17">
        <f>'1a'!C31/'1a'!C$27*100</f>
        <v>101.4321206549339</v>
      </c>
      <c r="D32" s="17">
        <f>'1a'!D31/'1a'!D$27*100</f>
        <v>105.37603329672235</v>
      </c>
      <c r="E32" s="17">
        <f>'1a'!E31/'1a'!E$27*100</f>
        <v>84.556313993174058</v>
      </c>
      <c r="F32" s="17">
        <f>'1a'!G31/'1a'!G$27*100</f>
        <v>107.49814402375651</v>
      </c>
      <c r="G32" s="17">
        <f>'1a'!H31/'1a'!H$27*100</f>
        <v>85.756302521008394</v>
      </c>
      <c r="H32" s="17">
        <f>'1a'!I31/'1a'!I$27*100</f>
        <v>110.44912923923007</v>
      </c>
      <c r="I32" s="17">
        <f>'1a'!J31/'1a'!J$27*100</f>
        <v>122.01398601398601</v>
      </c>
      <c r="J32" s="17">
        <f>'1a'!N31/'1a'!N$27*100</f>
        <v>99.894847528916927</v>
      </c>
      <c r="K32" s="17">
        <f>'1b'!K51/'1a'!Q31*100</f>
        <v>108.71080139372822</v>
      </c>
    </row>
    <row r="33" spans="1:17">
      <c r="A33" s="16">
        <v>2007</v>
      </c>
      <c r="B33" s="17">
        <f>'1a'!B32/'1a'!B$27*100</f>
        <v>114.25471508628003</v>
      </c>
      <c r="C33" s="17">
        <f>'1a'!C32/'1a'!C$27*100</f>
        <v>99.175313019875659</v>
      </c>
      <c r="D33" s="17">
        <f>'1a'!D32/'1a'!D$27*100</f>
        <v>105.59569917336262</v>
      </c>
      <c r="E33" s="17">
        <f>'1a'!E32/'1a'!E$27*100</f>
        <v>82.337883959044362</v>
      </c>
      <c r="F33" s="17">
        <f>'1a'!G32/'1a'!G$27*100</f>
        <v>98.144023756495912</v>
      </c>
      <c r="G33" s="17">
        <f>'1a'!H32/'1a'!H$27*100</f>
        <v>88.65546218487394</v>
      </c>
      <c r="H33" s="17">
        <f>'1a'!I32/'1a'!I$27*100</f>
        <v>113.29055912007333</v>
      </c>
      <c r="I33" s="17">
        <f>'1a'!J32/'1a'!J$27*100</f>
        <v>120.78321678321677</v>
      </c>
      <c r="J33" s="17">
        <f>'1a'!N32/'1a'!N$27*100</f>
        <v>92.954784437434284</v>
      </c>
      <c r="K33" s="17">
        <f>'1b'!K52/'1a'!Q32*100</f>
        <v>110.78114912846999</v>
      </c>
    </row>
    <row r="34" spans="1:17">
      <c r="A34" s="16">
        <v>2008</v>
      </c>
      <c r="B34" s="17">
        <f>'1a'!B33/'1a'!B$27*100</f>
        <v>114.8673051588371</v>
      </c>
      <c r="C34" s="17">
        <f>'1a'!C33/'1a'!C$27*100</f>
        <v>91.883919971981442</v>
      </c>
      <c r="D34" s="17">
        <f>'1a'!D33/'1a'!D$27*100</f>
        <v>106.40499450835308</v>
      </c>
      <c r="E34" s="17">
        <f>'1a'!E33/'1a'!E$27*100</f>
        <v>75.255972696245735</v>
      </c>
      <c r="F34" s="17">
        <f>'1a'!G33/'1a'!G$27*100</f>
        <v>87.379361544172227</v>
      </c>
      <c r="G34" s="17">
        <f>'1a'!H33/'1a'!H$27*100</f>
        <v>96.17647058823529</v>
      </c>
      <c r="H34" s="17">
        <f>'1a'!I33/'1a'!I$27*100</f>
        <v>112.83226397800183</v>
      </c>
      <c r="I34" s="17">
        <f>'1a'!J33/'1a'!J$27*100</f>
        <v>120.47552447552448</v>
      </c>
      <c r="J34" s="17">
        <f>'1a'!N33/'1a'!N$27*100</f>
        <v>98.738170347003148</v>
      </c>
      <c r="K34" s="17" t="s">
        <v>446</v>
      </c>
    </row>
    <row r="35" spans="1:17">
      <c r="A35" s="16">
        <v>2009</v>
      </c>
      <c r="B35" s="17">
        <f>'1a'!B34/'1a'!B$27*100</f>
        <v>111.73595049003463</v>
      </c>
      <c r="C35" s="17">
        <f>'1a'!C34/'1a'!C$27*100</f>
        <v>80.230496453900713</v>
      </c>
      <c r="D35" s="17">
        <f>'1a'!D34/'1a'!D$27*100</f>
        <v>107.84438406844326</v>
      </c>
      <c r="E35" s="17">
        <f>'1a'!E34/'1a'!E$27*100</f>
        <v>74.14675767918088</v>
      </c>
      <c r="F35" s="17">
        <f>'1a'!G34/'1a'!G$27*100</f>
        <v>83.370452858203407</v>
      </c>
      <c r="G35" s="17">
        <f>'1a'!H34/'1a'!H$27*100</f>
        <v>100.54621848739495</v>
      </c>
      <c r="H35" s="17">
        <f>'1a'!I34/'1a'!I$27*100</f>
        <v>112.5114573785518</v>
      </c>
      <c r="I35" s="17">
        <f>'1a'!J34/'1a'!J$27*100</f>
        <v>124.05594405594404</v>
      </c>
      <c r="J35" s="17">
        <f>'1a'!N34/'1a'!N$27*100</f>
        <v>85.383806519453202</v>
      </c>
      <c r="K35" s="17" t="s">
        <v>446</v>
      </c>
    </row>
    <row r="36" spans="1:17">
      <c r="A36" s="16">
        <v>2010</v>
      </c>
      <c r="B36" s="17">
        <f>'1a'!B35/'1a'!B$27*100</f>
        <v>115.4691476541214</v>
      </c>
      <c r="C36" s="17">
        <f>'1a'!C35/'1a'!C$27*100</f>
        <v>85.647929253130201</v>
      </c>
      <c r="D36" s="17">
        <f>'1a'!D35/'1a'!D$27*100</f>
        <v>110.57980230071102</v>
      </c>
      <c r="E36" s="17">
        <f>'1a'!E35/'1a'!E$27*100</f>
        <v>72.482935153583611</v>
      </c>
      <c r="F36" s="17">
        <f>'1a'!G35/'1a'!G$27*100</f>
        <v>88.834446919079426</v>
      </c>
      <c r="G36" s="17">
        <f>'1a'!H35/'1a'!H$27*100</f>
        <v>97.911764705882362</v>
      </c>
      <c r="H36" s="17">
        <f>'1a'!I35/'1a'!I$27*100</f>
        <v>110.71035747021081</v>
      </c>
      <c r="I36" s="17">
        <f>'1a'!J35/'1a'!J$27*100</f>
        <v>131.49370629370628</v>
      </c>
      <c r="J36" s="17">
        <f>'1a'!N35/'1a'!N$27*100</f>
        <v>104.3533123028391</v>
      </c>
      <c r="K36" s="17" t="s">
        <v>446</v>
      </c>
    </row>
    <row r="37" spans="1:17">
      <c r="A37" s="9"/>
      <c r="B37" s="17"/>
      <c r="C37" s="17"/>
      <c r="D37" s="17"/>
      <c r="E37" s="17"/>
      <c r="F37" s="17"/>
      <c r="G37" s="17"/>
      <c r="H37" s="17"/>
      <c r="I37" s="17"/>
      <c r="J37" s="17"/>
      <c r="K37" s="17"/>
    </row>
    <row r="38" spans="1:17">
      <c r="A38" s="18" t="s">
        <v>71</v>
      </c>
      <c r="B38" s="8"/>
      <c r="C38" s="8"/>
      <c r="D38" s="8"/>
      <c r="E38" s="3"/>
      <c r="F38" s="3"/>
      <c r="G38" s="3"/>
      <c r="H38" s="3"/>
      <c r="I38" s="3"/>
      <c r="J38" s="3"/>
      <c r="K38" s="3"/>
      <c r="L38" s="3"/>
      <c r="M38" s="2"/>
      <c r="N38" s="3"/>
      <c r="O38" s="3"/>
      <c r="P38" s="3"/>
      <c r="Q38" s="3"/>
    </row>
    <row r="39" spans="1:17">
      <c r="A39" s="7" t="s">
        <v>447</v>
      </c>
      <c r="B39" s="2">
        <f>(POWER(VLOOKUP(VALUE(RIGHT($A39,4)),$A$7:$K$36,COLUMN(B$36),0)/VLOOKUP(VALUE(LEFT($A39,4)),$A$7:$K$36,COLUMN(B$36),0),1/(VALUE(RIGHT($A39,4))-VALUE(LEFT($A39,4))))-1)*100</f>
        <v>2.498912176861201</v>
      </c>
      <c r="C39" s="2">
        <f t="shared" ref="C39:K43" si="0">(POWER(VLOOKUP(VALUE(RIGHT($A39,4)),$A$7:$K$36,COLUMN(C$36),0)/VLOOKUP(VALUE(LEFT($A39,4)),$A$7:$K$36,COLUMN(C$36),0),1/(VALUE(RIGHT($A39,4))-VALUE(LEFT($A39,4))))-1)*100</f>
        <v>1.5087953732999759</v>
      </c>
      <c r="D39" s="2">
        <f t="shared" si="0"/>
        <v>1.4061159691004299</v>
      </c>
      <c r="E39" s="2">
        <f t="shared" si="0"/>
        <v>0.96453095357424967</v>
      </c>
      <c r="F39" s="2">
        <f t="shared" si="0"/>
        <v>1.9178495058429279</v>
      </c>
      <c r="G39" s="2">
        <f t="shared" si="0"/>
        <v>3.3955235321720512</v>
      </c>
      <c r="H39" s="2">
        <f t="shared" si="0"/>
        <v>-0.78003127405701367</v>
      </c>
      <c r="I39" s="2">
        <f t="shared" si="0"/>
        <v>1.3073199580315276</v>
      </c>
      <c r="J39" s="2">
        <f t="shared" si="0"/>
        <v>1.8102809675541343</v>
      </c>
      <c r="K39" s="17" t="s">
        <v>446</v>
      </c>
      <c r="L39" s="3"/>
      <c r="M39" s="3"/>
      <c r="N39" s="2"/>
      <c r="O39" s="3"/>
      <c r="P39" s="3"/>
      <c r="Q39" s="2"/>
    </row>
    <row r="40" spans="1:17">
      <c r="A40" s="7" t="s">
        <v>1</v>
      </c>
      <c r="B40" s="2">
        <f>(POWER(VLOOKUP(VALUE(RIGHT($A40,4)),$A$7:$K$36,COLUMN(B$36),0)/VLOOKUP(VALUE(LEFT($A40,4)),$A$7:$K$36,COLUMN(B$36),0),1/(VALUE(RIGHT($A40,4))-VALUE(LEFT($A40,4))))-1)*100</f>
        <v>2.9825848286907153</v>
      </c>
      <c r="C40" s="2">
        <f t="shared" si="0"/>
        <v>3.1143451252984011</v>
      </c>
      <c r="D40" s="2">
        <f t="shared" si="0"/>
        <v>0.27018368057494246</v>
      </c>
      <c r="E40" s="2">
        <f t="shared" si="0"/>
        <v>0.76020635880764686</v>
      </c>
      <c r="F40" s="2">
        <f t="shared" si="0"/>
        <v>0.54378385050064537</v>
      </c>
      <c r="G40" s="2">
        <f t="shared" si="0"/>
        <v>3.8367645556942831</v>
      </c>
      <c r="H40" s="2">
        <f t="shared" si="0"/>
        <v>-1.2411250821260378</v>
      </c>
      <c r="I40" s="2">
        <f t="shared" si="0"/>
        <v>-1.709021350692741</v>
      </c>
      <c r="J40" s="2">
        <f t="shared" si="0"/>
        <v>3.2064728596871817</v>
      </c>
      <c r="K40" s="2">
        <f t="shared" si="0"/>
        <v>1.5217742096595765</v>
      </c>
      <c r="L40" s="3"/>
      <c r="M40" s="3"/>
      <c r="N40" s="2"/>
      <c r="O40" s="3"/>
      <c r="P40" s="3"/>
      <c r="Q40" s="2"/>
    </row>
    <row r="41" spans="1:17">
      <c r="A41" s="7" t="s">
        <v>2</v>
      </c>
      <c r="B41" s="2">
        <f>(POWER(VLOOKUP(VALUE(RIGHT($A41,4)),$A$7:$K$36,COLUMN(B$36),0)/VLOOKUP(VALUE(LEFT($A41,4)),$A$7:$K$36,COLUMN(B$36),0),1/(VALUE(RIGHT($A41,4))-VALUE(LEFT($A41,4))))-1)*100</f>
        <v>2.7234124445023378</v>
      </c>
      <c r="C41" s="2">
        <f t="shared" si="0"/>
        <v>3.5727235096221888</v>
      </c>
      <c r="D41" s="2">
        <f t="shared" si="0"/>
        <v>1.9551248863457271</v>
      </c>
      <c r="E41" s="2">
        <f t="shared" si="0"/>
        <v>3.9542192140439525</v>
      </c>
      <c r="F41" s="2">
        <f t="shared" si="0"/>
        <v>4.7231556294237587</v>
      </c>
      <c r="G41" s="2">
        <f t="shared" si="0"/>
        <v>4.8561403708599515</v>
      </c>
      <c r="H41" s="2">
        <f t="shared" si="0"/>
        <v>-1.6670857877453482</v>
      </c>
      <c r="I41" s="2">
        <f t="shared" si="0"/>
        <v>2.226684534510448</v>
      </c>
      <c r="J41" s="2">
        <f t="shared" si="0"/>
        <v>1.1898351027692211</v>
      </c>
      <c r="K41" s="2">
        <f t="shared" si="0"/>
        <v>1.0045543483668373</v>
      </c>
      <c r="L41" s="3"/>
      <c r="M41" s="3"/>
      <c r="N41" s="2"/>
      <c r="O41" s="3"/>
      <c r="P41" s="3"/>
      <c r="Q41" s="2"/>
    </row>
    <row r="42" spans="1:17">
      <c r="A42" s="19" t="s">
        <v>448</v>
      </c>
      <c r="B42" s="2">
        <f>(POWER(VLOOKUP(VALUE(RIGHT($A42,4)),$A$7:$K$36,COLUMN(B$36),0)/VLOOKUP(VALUE(LEFT($A42,4)),$A$7:$K$36,COLUMN(B$36),0),1/(VALUE(RIGHT($A42,4))-VALUE(LEFT($A42,4))))-1)*100</f>
        <v>1.8681526802345028</v>
      </c>
      <c r="C42" s="2">
        <f t="shared" si="0"/>
        <v>-1.9527430513929911</v>
      </c>
      <c r="D42" s="2">
        <f t="shared" si="0"/>
        <v>1.7181882298314077</v>
      </c>
      <c r="E42" s="2">
        <f t="shared" si="0"/>
        <v>-2.0663273723537379</v>
      </c>
      <c r="F42" s="2">
        <f t="shared" si="0"/>
        <v>-1.2534653109241845E-3</v>
      </c>
      <c r="G42" s="2">
        <f t="shared" si="0"/>
        <v>1.4660755803941994</v>
      </c>
      <c r="H42" s="2">
        <f t="shared" si="0"/>
        <v>0.57907580389424673</v>
      </c>
      <c r="I42" s="2">
        <f t="shared" si="0"/>
        <v>2.7606318406422803</v>
      </c>
      <c r="J42" s="2">
        <f t="shared" si="0"/>
        <v>1.3863803831744237</v>
      </c>
      <c r="K42" s="17" t="s">
        <v>446</v>
      </c>
      <c r="L42" s="2"/>
      <c r="M42" s="2"/>
      <c r="N42" s="2"/>
      <c r="O42" s="2"/>
      <c r="P42" s="2"/>
      <c r="Q42" s="2"/>
    </row>
    <row r="43" spans="1:17">
      <c r="A43" s="19" t="s">
        <v>449</v>
      </c>
      <c r="B43" s="2">
        <f>(POWER(VLOOKUP(VALUE(RIGHT($A43,4)),$A$7:$K$36,COLUMN(B$36),0)/VLOOKUP(VALUE(LEFT($A43,4)),$A$7:$K$36,COLUMN(B$36),0),1/(VALUE(RIGHT($A43,4))-VALUE(LEFT($A43,4))))-1)*100</f>
        <v>2.5868297845749399</v>
      </c>
      <c r="C43" s="2">
        <f t="shared" si="0"/>
        <v>0.2735593839255035</v>
      </c>
      <c r="D43" s="2">
        <f t="shared" si="0"/>
        <v>2.2112414955130388</v>
      </c>
      <c r="E43" s="2">
        <f t="shared" si="0"/>
        <v>0.85495581361085815</v>
      </c>
      <c r="F43" s="2">
        <f t="shared" si="0"/>
        <v>1.1668767640791611</v>
      </c>
      <c r="G43" s="2">
        <f t="shared" si="0"/>
        <v>1.9854133308019994</v>
      </c>
      <c r="H43" s="2">
        <f t="shared" si="0"/>
        <v>0.85237263099475769</v>
      </c>
      <c r="I43" s="2">
        <f t="shared" si="0"/>
        <v>4.0037471526474855</v>
      </c>
      <c r="J43" s="2">
        <f t="shared" si="0"/>
        <v>2.7411193926101918</v>
      </c>
      <c r="K43" s="17" t="s">
        <v>446</v>
      </c>
      <c r="L43" s="2"/>
      <c r="M43" s="2"/>
      <c r="N43" s="2"/>
      <c r="O43" s="2"/>
      <c r="P43" s="2"/>
      <c r="Q43" s="2"/>
    </row>
    <row r="44" spans="1:17">
      <c r="A44" s="9"/>
      <c r="B44" s="9"/>
      <c r="C44" s="3"/>
      <c r="D44" s="3"/>
      <c r="E44" s="3"/>
      <c r="F44" s="3"/>
      <c r="G44" s="3"/>
      <c r="H44" s="3"/>
      <c r="I44" s="3"/>
      <c r="J44" s="3"/>
      <c r="K44" s="3"/>
    </row>
    <row r="45" spans="1:17" ht="15" customHeight="1">
      <c r="A45" s="331" t="s">
        <v>450</v>
      </c>
      <c r="B45" s="331"/>
      <c r="C45" s="331"/>
      <c r="D45" s="331"/>
      <c r="E45" s="331"/>
      <c r="F45" s="331"/>
      <c r="G45" s="331"/>
      <c r="H45" s="331"/>
      <c r="I45" s="14"/>
      <c r="J45" s="14"/>
      <c r="K45" s="14"/>
    </row>
    <row r="46" spans="1:17">
      <c r="A46" s="332" t="s">
        <v>451</v>
      </c>
      <c r="B46" s="332"/>
      <c r="C46" s="332"/>
      <c r="D46" s="332"/>
      <c r="E46" s="332"/>
      <c r="F46" s="332"/>
      <c r="G46" s="332"/>
      <c r="H46" s="332"/>
      <c r="I46" s="31"/>
      <c r="J46" s="3"/>
      <c r="K46" s="3"/>
    </row>
  </sheetData>
  <mergeCells count="15">
    <mergeCell ref="A45:H45"/>
    <mergeCell ref="A46:H46"/>
    <mergeCell ref="A1:K1"/>
    <mergeCell ref="A2:A5"/>
    <mergeCell ref="B2:B5"/>
    <mergeCell ref="C2:C5"/>
    <mergeCell ref="D2:D5"/>
    <mergeCell ref="E2:K2"/>
    <mergeCell ref="E3:E5"/>
    <mergeCell ref="F3:F5"/>
    <mergeCell ref="G3:G5"/>
    <mergeCell ref="H3:H5"/>
    <mergeCell ref="I3:I5"/>
    <mergeCell ref="J3:J5"/>
    <mergeCell ref="K3:K5"/>
  </mergeCells>
  <pageMargins left="0.7" right="0.7" top="0.75" bottom="0.75" header="0.3" footer="0.3"/>
  <pageSetup scale="71" orientation="landscape" horizontalDpi="0" verticalDpi="0" r:id="rId1"/>
</worksheet>
</file>

<file path=xl/worksheets/sheet100.xml><?xml version="1.0" encoding="utf-8"?>
<worksheet xmlns="http://schemas.openxmlformats.org/spreadsheetml/2006/main" xmlns:r="http://schemas.openxmlformats.org/officeDocument/2006/relationships">
  <dimension ref="A1:V103"/>
  <sheetViews>
    <sheetView view="pageBreakPreview" zoomScaleNormal="100" zoomScaleSheetLayoutView="100" workbookViewId="0"/>
  </sheetViews>
  <sheetFormatPr defaultRowHeight="15" outlineLevelRow="1"/>
  <cols>
    <col min="10" max="10" width="10.85546875" customWidth="1"/>
    <col min="16" max="16" width="11.42578125" customWidth="1"/>
    <col min="17" max="17" width="10.5703125" customWidth="1"/>
    <col min="18" max="18" width="9.85546875" customWidth="1"/>
    <col min="19" max="19" width="11.5703125" customWidth="1"/>
  </cols>
  <sheetData>
    <row r="1" spans="1:22">
      <c r="A1" s="236" t="s">
        <v>1393</v>
      </c>
    </row>
    <row r="3" spans="1:22" ht="106.5" customHeight="1">
      <c r="A3" s="238"/>
      <c r="B3" s="12" t="s">
        <v>987</v>
      </c>
      <c r="C3" s="12" t="s">
        <v>551</v>
      </c>
      <c r="D3" s="12" t="s">
        <v>1371</v>
      </c>
      <c r="E3" s="12" t="s">
        <v>1372</v>
      </c>
      <c r="F3" s="12" t="s">
        <v>1373</v>
      </c>
      <c r="G3" s="12" t="s">
        <v>1387</v>
      </c>
      <c r="H3" s="12" t="s">
        <v>1374</v>
      </c>
      <c r="I3" s="12" t="s">
        <v>1375</v>
      </c>
      <c r="J3" s="12" t="s">
        <v>1376</v>
      </c>
      <c r="K3" s="12" t="s">
        <v>1377</v>
      </c>
      <c r="L3" s="12" t="s">
        <v>1388</v>
      </c>
      <c r="M3" s="12" t="s">
        <v>1378</v>
      </c>
      <c r="N3" s="12" t="s">
        <v>1379</v>
      </c>
      <c r="O3" s="12" t="s">
        <v>1380</v>
      </c>
      <c r="P3" s="12" t="s">
        <v>1381</v>
      </c>
      <c r="Q3" s="12" t="s">
        <v>1389</v>
      </c>
      <c r="R3" s="12" t="s">
        <v>1382</v>
      </c>
      <c r="S3" s="12" t="s">
        <v>1383</v>
      </c>
      <c r="T3" s="12" t="s">
        <v>1384</v>
      </c>
      <c r="U3" s="12" t="s">
        <v>1385</v>
      </c>
      <c r="V3" s="12" t="s">
        <v>1390</v>
      </c>
    </row>
    <row r="4" spans="1:22">
      <c r="A4" s="238">
        <v>1961</v>
      </c>
      <c r="B4" s="243">
        <v>28.8</v>
      </c>
      <c r="C4" s="243">
        <v>37.5</v>
      </c>
      <c r="D4" s="243">
        <v>30.1</v>
      </c>
      <c r="E4" s="243">
        <v>24.7</v>
      </c>
      <c r="F4" s="243">
        <v>39</v>
      </c>
      <c r="G4" s="243">
        <v>37.1</v>
      </c>
      <c r="H4" s="243">
        <v>24.7</v>
      </c>
      <c r="I4" s="243">
        <v>35</v>
      </c>
      <c r="J4" s="243">
        <v>74.400000000000006</v>
      </c>
      <c r="K4" s="243">
        <v>14.7</v>
      </c>
      <c r="L4" s="243">
        <v>15.4</v>
      </c>
      <c r="M4" s="243">
        <v>24.9</v>
      </c>
      <c r="N4" s="243">
        <v>37.700000000000003</v>
      </c>
      <c r="O4" s="243">
        <v>25.5</v>
      </c>
      <c r="P4" s="243">
        <v>41.6</v>
      </c>
      <c r="Q4" s="243">
        <v>40.1</v>
      </c>
      <c r="R4" s="243">
        <v>9.6</v>
      </c>
      <c r="S4" s="243">
        <v>28.3</v>
      </c>
      <c r="T4" s="243">
        <v>17.399999999999999</v>
      </c>
      <c r="U4" s="243">
        <v>39.200000000000003</v>
      </c>
      <c r="V4" s="243">
        <v>26.6</v>
      </c>
    </row>
    <row r="5" spans="1:22">
      <c r="A5" s="238">
        <v>1962</v>
      </c>
      <c r="B5" s="243">
        <v>31.2</v>
      </c>
      <c r="C5" s="243">
        <v>40.5</v>
      </c>
      <c r="D5" s="243">
        <v>30.8</v>
      </c>
      <c r="E5" s="243">
        <v>28.6</v>
      </c>
      <c r="F5" s="243">
        <v>41.1</v>
      </c>
      <c r="G5" s="243">
        <v>39.5</v>
      </c>
      <c r="H5" s="243">
        <v>26.9</v>
      </c>
      <c r="I5" s="243">
        <v>35.5</v>
      </c>
      <c r="J5" s="243">
        <v>78.900000000000006</v>
      </c>
      <c r="K5" s="243">
        <v>18.5</v>
      </c>
      <c r="L5" s="243">
        <v>16.8</v>
      </c>
      <c r="M5" s="243">
        <v>29.5</v>
      </c>
      <c r="N5" s="243">
        <v>41.9</v>
      </c>
      <c r="O5" s="243">
        <v>27.6</v>
      </c>
      <c r="P5" s="243">
        <v>44.5</v>
      </c>
      <c r="Q5" s="243">
        <v>42.6</v>
      </c>
      <c r="R5" s="243">
        <v>11.1</v>
      </c>
      <c r="S5" s="243">
        <v>30.7</v>
      </c>
      <c r="T5" s="243">
        <v>19.3</v>
      </c>
      <c r="U5" s="243">
        <v>40.4</v>
      </c>
      <c r="V5" s="243">
        <v>27.6</v>
      </c>
    </row>
    <row r="6" spans="1:22">
      <c r="A6" s="238">
        <v>1963</v>
      </c>
      <c r="B6" s="243">
        <v>32.5</v>
      </c>
      <c r="C6" s="243">
        <v>41.7</v>
      </c>
      <c r="D6" s="243">
        <v>34.4</v>
      </c>
      <c r="E6" s="243">
        <v>30</v>
      </c>
      <c r="F6" s="243">
        <v>42.6</v>
      </c>
      <c r="G6" s="243">
        <v>40.299999999999997</v>
      </c>
      <c r="H6" s="243">
        <v>28.9</v>
      </c>
      <c r="I6" s="243">
        <v>36.5</v>
      </c>
      <c r="J6" s="243">
        <v>80.7</v>
      </c>
      <c r="K6" s="243">
        <v>19.8</v>
      </c>
      <c r="L6" s="243">
        <v>17.600000000000001</v>
      </c>
      <c r="M6" s="243">
        <v>30.1</v>
      </c>
      <c r="N6" s="243">
        <v>42.8</v>
      </c>
      <c r="O6" s="243">
        <v>28.7</v>
      </c>
      <c r="P6" s="243">
        <v>45.8</v>
      </c>
      <c r="Q6" s="243">
        <v>43.3</v>
      </c>
      <c r="R6" s="243">
        <v>10.6</v>
      </c>
      <c r="S6" s="243">
        <v>32.299999999999997</v>
      </c>
      <c r="T6" s="243">
        <v>21.1</v>
      </c>
      <c r="U6" s="243">
        <v>42.9</v>
      </c>
      <c r="V6" s="243">
        <v>28</v>
      </c>
    </row>
    <row r="7" spans="1:22">
      <c r="A7" s="238">
        <v>1964</v>
      </c>
      <c r="B7" s="243">
        <v>33.9</v>
      </c>
      <c r="C7" s="243">
        <v>42.3</v>
      </c>
      <c r="D7" s="243">
        <v>35.799999999999997</v>
      </c>
      <c r="E7" s="243">
        <v>29.7</v>
      </c>
      <c r="F7" s="243">
        <v>42.5</v>
      </c>
      <c r="G7" s="243">
        <v>43</v>
      </c>
      <c r="H7" s="243">
        <v>30.2</v>
      </c>
      <c r="I7" s="243">
        <v>37.6</v>
      </c>
      <c r="J7" s="243">
        <v>79.7</v>
      </c>
      <c r="K7" s="243">
        <v>21</v>
      </c>
      <c r="L7" s="243">
        <v>18.8</v>
      </c>
      <c r="M7" s="243">
        <v>30.7</v>
      </c>
      <c r="N7" s="243">
        <v>44.4</v>
      </c>
      <c r="O7" s="243">
        <v>29.8</v>
      </c>
      <c r="P7" s="243">
        <v>48.9</v>
      </c>
      <c r="Q7" s="243">
        <v>46.7</v>
      </c>
      <c r="R7" s="243">
        <v>11.6</v>
      </c>
      <c r="S7" s="243">
        <v>35</v>
      </c>
      <c r="T7" s="243">
        <v>21.9</v>
      </c>
      <c r="U7" s="243">
        <v>42.8</v>
      </c>
      <c r="V7" s="243">
        <v>29.3</v>
      </c>
    </row>
    <row r="8" spans="1:22">
      <c r="A8" s="238">
        <v>1965</v>
      </c>
      <c r="B8" s="243">
        <v>35.5</v>
      </c>
      <c r="C8" s="243">
        <v>44.5</v>
      </c>
      <c r="D8" s="243">
        <v>38.1</v>
      </c>
      <c r="E8" s="243">
        <v>31.4</v>
      </c>
      <c r="F8" s="243">
        <v>43.9</v>
      </c>
      <c r="G8" s="243">
        <v>43.3</v>
      </c>
      <c r="H8" s="243">
        <v>30.9</v>
      </c>
      <c r="I8" s="243">
        <v>37.799999999999997</v>
      </c>
      <c r="J8" s="243">
        <v>80.599999999999994</v>
      </c>
      <c r="K8" s="243">
        <v>23</v>
      </c>
      <c r="L8" s="243">
        <v>19.100000000000001</v>
      </c>
      <c r="M8" s="243">
        <v>31.6</v>
      </c>
      <c r="N8" s="243">
        <v>45.9</v>
      </c>
      <c r="O8" s="243">
        <v>31.2</v>
      </c>
      <c r="P8" s="243">
        <v>51.4</v>
      </c>
      <c r="Q8" s="243">
        <v>48.4</v>
      </c>
      <c r="R8" s="243">
        <v>12.2</v>
      </c>
      <c r="S8" s="243">
        <v>36</v>
      </c>
      <c r="T8" s="243">
        <v>24.2</v>
      </c>
      <c r="U8" s="243">
        <v>47.3</v>
      </c>
      <c r="V8" s="243">
        <v>30.2</v>
      </c>
    </row>
    <row r="9" spans="1:22">
      <c r="A9" s="238">
        <v>1966</v>
      </c>
      <c r="B9" s="243">
        <v>36.299999999999997</v>
      </c>
      <c r="C9" s="243">
        <v>45.3</v>
      </c>
      <c r="D9" s="243">
        <v>42.2</v>
      </c>
      <c r="E9" s="243">
        <v>31.7</v>
      </c>
      <c r="F9" s="243">
        <v>44.7</v>
      </c>
      <c r="G9" s="243">
        <v>42.6</v>
      </c>
      <c r="H9" s="243">
        <v>31.4</v>
      </c>
      <c r="I9" s="243">
        <v>38</v>
      </c>
      <c r="J9" s="243">
        <v>81.900000000000006</v>
      </c>
      <c r="K9" s="243">
        <v>23.4</v>
      </c>
      <c r="L9" s="243">
        <v>20.399999999999999</v>
      </c>
      <c r="M9" s="243">
        <v>32.700000000000003</v>
      </c>
      <c r="N9" s="243">
        <v>47.4</v>
      </c>
      <c r="O9" s="243">
        <v>30.6</v>
      </c>
      <c r="P9" s="243">
        <v>52.3</v>
      </c>
      <c r="Q9" s="243">
        <v>49.7</v>
      </c>
      <c r="R9" s="243">
        <v>12.5</v>
      </c>
      <c r="S9" s="243">
        <v>35.9</v>
      </c>
      <c r="T9" s="243">
        <v>23.9</v>
      </c>
      <c r="U9" s="243">
        <v>49</v>
      </c>
      <c r="V9" s="243">
        <v>32.200000000000003</v>
      </c>
    </row>
    <row r="10" spans="1:22">
      <c r="A10" s="238">
        <v>1967</v>
      </c>
      <c r="B10" s="243">
        <v>36.5</v>
      </c>
      <c r="C10" s="243">
        <v>45.2</v>
      </c>
      <c r="D10" s="243">
        <v>41.7</v>
      </c>
      <c r="E10" s="243">
        <v>31.8</v>
      </c>
      <c r="F10" s="243">
        <v>43.7</v>
      </c>
      <c r="G10" s="243">
        <v>42.4</v>
      </c>
      <c r="H10" s="243">
        <v>32.799999999999997</v>
      </c>
      <c r="I10" s="243">
        <v>36.299999999999997</v>
      </c>
      <c r="J10" s="243">
        <v>81.7</v>
      </c>
      <c r="K10" s="243">
        <v>19.100000000000001</v>
      </c>
      <c r="L10" s="243">
        <v>20.7</v>
      </c>
      <c r="M10" s="243">
        <v>34.1</v>
      </c>
      <c r="N10" s="243">
        <v>45.1</v>
      </c>
      <c r="O10" s="243">
        <v>29.8</v>
      </c>
      <c r="P10" s="243">
        <v>54.2</v>
      </c>
      <c r="Q10" s="243">
        <v>49.4</v>
      </c>
      <c r="R10" s="243">
        <v>11.9</v>
      </c>
      <c r="S10" s="243">
        <v>35.5</v>
      </c>
      <c r="T10" s="243">
        <v>26.3</v>
      </c>
      <c r="U10" s="243">
        <v>50.9</v>
      </c>
      <c r="V10" s="243">
        <v>32</v>
      </c>
    </row>
    <row r="11" spans="1:22">
      <c r="A11" s="238">
        <v>1968</v>
      </c>
      <c r="B11" s="243">
        <v>38.5</v>
      </c>
      <c r="C11" s="243">
        <v>45.4</v>
      </c>
      <c r="D11" s="243">
        <v>39.4</v>
      </c>
      <c r="E11" s="243">
        <v>36.200000000000003</v>
      </c>
      <c r="F11" s="243">
        <v>45</v>
      </c>
      <c r="G11" s="243">
        <v>42.8</v>
      </c>
      <c r="H11" s="243">
        <v>35.5</v>
      </c>
      <c r="I11" s="243">
        <v>38.1</v>
      </c>
      <c r="J11" s="243">
        <v>82.6</v>
      </c>
      <c r="K11" s="243">
        <v>20.8</v>
      </c>
      <c r="L11" s="243">
        <v>21.7</v>
      </c>
      <c r="M11" s="243">
        <v>36.4</v>
      </c>
      <c r="N11" s="243">
        <v>49.2</v>
      </c>
      <c r="O11" s="243">
        <v>32.5</v>
      </c>
      <c r="P11" s="243">
        <v>57.1</v>
      </c>
      <c r="Q11" s="243">
        <v>50.3</v>
      </c>
      <c r="R11" s="243">
        <v>12.7</v>
      </c>
      <c r="S11" s="243">
        <v>40.1</v>
      </c>
      <c r="T11" s="243">
        <v>28.7</v>
      </c>
      <c r="U11" s="243">
        <v>53.1</v>
      </c>
      <c r="V11" s="243">
        <v>34</v>
      </c>
    </row>
    <row r="12" spans="1:22">
      <c r="A12" s="238">
        <v>1969</v>
      </c>
      <c r="B12" s="243">
        <v>40.299999999999997</v>
      </c>
      <c r="C12" s="243">
        <v>45.9</v>
      </c>
      <c r="D12" s="243">
        <v>43.8</v>
      </c>
      <c r="E12" s="243">
        <v>38.9</v>
      </c>
      <c r="F12" s="243">
        <v>44.8</v>
      </c>
      <c r="G12" s="243">
        <v>44</v>
      </c>
      <c r="H12" s="243">
        <v>35.200000000000003</v>
      </c>
      <c r="I12" s="243">
        <v>40.1</v>
      </c>
      <c r="J12" s="243">
        <v>82.9</v>
      </c>
      <c r="K12" s="243">
        <v>20.8</v>
      </c>
      <c r="L12" s="243">
        <v>23.1</v>
      </c>
      <c r="M12" s="243">
        <v>38.4</v>
      </c>
      <c r="N12" s="243">
        <v>50.4</v>
      </c>
      <c r="O12" s="243">
        <v>33.4</v>
      </c>
      <c r="P12" s="243">
        <v>58.8</v>
      </c>
      <c r="Q12" s="243">
        <v>52.7</v>
      </c>
      <c r="R12" s="243">
        <v>13.6</v>
      </c>
      <c r="S12" s="243">
        <v>41.8</v>
      </c>
      <c r="T12" s="243">
        <v>31.7</v>
      </c>
      <c r="U12" s="243">
        <v>56.8</v>
      </c>
      <c r="V12" s="243">
        <v>35.200000000000003</v>
      </c>
    </row>
    <row r="13" spans="1:22">
      <c r="A13" s="238">
        <v>1970</v>
      </c>
      <c r="B13" s="243">
        <v>40</v>
      </c>
      <c r="C13" s="243">
        <v>46.5</v>
      </c>
      <c r="D13" s="243">
        <v>46.5</v>
      </c>
      <c r="E13" s="243">
        <v>38.4</v>
      </c>
      <c r="F13" s="243">
        <v>45</v>
      </c>
      <c r="G13" s="243">
        <v>44.8</v>
      </c>
      <c r="H13" s="243">
        <v>37.4</v>
      </c>
      <c r="I13" s="243">
        <v>39.9</v>
      </c>
      <c r="J13" s="243">
        <v>82.6</v>
      </c>
      <c r="K13" s="243">
        <v>20.7</v>
      </c>
      <c r="L13" s="243">
        <v>22.6</v>
      </c>
      <c r="M13" s="243">
        <v>38</v>
      </c>
      <c r="N13" s="243">
        <v>50</v>
      </c>
      <c r="O13" s="243">
        <v>33.299999999999997</v>
      </c>
      <c r="P13" s="243">
        <v>57.7</v>
      </c>
      <c r="Q13" s="243">
        <v>52.1</v>
      </c>
      <c r="R13" s="243">
        <v>13.4</v>
      </c>
      <c r="S13" s="243">
        <v>41</v>
      </c>
      <c r="T13" s="243">
        <v>29.4</v>
      </c>
      <c r="U13" s="243">
        <v>53.2</v>
      </c>
      <c r="V13" s="243">
        <v>34.700000000000003</v>
      </c>
    </row>
    <row r="14" spans="1:22">
      <c r="A14" s="238">
        <v>1971</v>
      </c>
      <c r="B14" s="243">
        <v>42.1</v>
      </c>
      <c r="C14" s="243">
        <v>51.3</v>
      </c>
      <c r="D14" s="243">
        <v>50.1</v>
      </c>
      <c r="E14" s="243">
        <v>42.7</v>
      </c>
      <c r="F14" s="243">
        <v>47.6</v>
      </c>
      <c r="G14" s="243">
        <v>45.9</v>
      </c>
      <c r="H14" s="243">
        <v>37.200000000000003</v>
      </c>
      <c r="I14" s="243">
        <v>40.299999999999997</v>
      </c>
      <c r="J14" s="243">
        <v>84</v>
      </c>
      <c r="K14" s="243">
        <v>22.6</v>
      </c>
      <c r="L14" s="243">
        <v>24.3</v>
      </c>
      <c r="M14" s="243">
        <v>40.6</v>
      </c>
      <c r="N14" s="243">
        <v>57.2</v>
      </c>
      <c r="O14" s="243">
        <v>31.9</v>
      </c>
      <c r="P14" s="243">
        <v>60.3</v>
      </c>
      <c r="Q14" s="243">
        <v>54.8</v>
      </c>
      <c r="R14" s="243">
        <v>12.4</v>
      </c>
      <c r="S14" s="243">
        <v>43.8</v>
      </c>
      <c r="T14" s="243">
        <v>33.799999999999997</v>
      </c>
      <c r="U14" s="243">
        <v>54.8</v>
      </c>
      <c r="V14" s="243">
        <v>36.6</v>
      </c>
    </row>
    <row r="15" spans="1:22">
      <c r="A15" s="238">
        <v>1972</v>
      </c>
      <c r="B15" s="243">
        <v>44.2</v>
      </c>
      <c r="C15" s="243">
        <v>52.8</v>
      </c>
      <c r="D15" s="243">
        <v>52.8</v>
      </c>
      <c r="E15" s="243">
        <v>46.3</v>
      </c>
      <c r="F15" s="243">
        <v>49.5</v>
      </c>
      <c r="G15" s="243">
        <v>45.8</v>
      </c>
      <c r="H15" s="243">
        <v>35.299999999999997</v>
      </c>
      <c r="I15" s="243">
        <v>43.1</v>
      </c>
      <c r="J15" s="243">
        <v>87.2</v>
      </c>
      <c r="K15" s="243">
        <v>24.3</v>
      </c>
      <c r="L15" s="243">
        <v>26.2</v>
      </c>
      <c r="M15" s="243">
        <v>42.5</v>
      </c>
      <c r="N15" s="243">
        <v>62.7</v>
      </c>
      <c r="O15" s="243">
        <v>33.4</v>
      </c>
      <c r="P15" s="243">
        <v>62.4</v>
      </c>
      <c r="Q15" s="243">
        <v>55.2</v>
      </c>
      <c r="R15" s="243">
        <v>15.1</v>
      </c>
      <c r="S15" s="243">
        <v>44.7</v>
      </c>
      <c r="T15" s="243">
        <v>35.5</v>
      </c>
      <c r="U15" s="243">
        <v>60.9</v>
      </c>
      <c r="V15" s="243">
        <v>38.700000000000003</v>
      </c>
    </row>
    <row r="16" spans="1:22">
      <c r="A16" s="238">
        <v>1973</v>
      </c>
      <c r="B16" s="243">
        <v>46.7</v>
      </c>
      <c r="C16" s="243">
        <v>56</v>
      </c>
      <c r="D16" s="243">
        <v>56.7</v>
      </c>
      <c r="E16" s="243">
        <v>45.6</v>
      </c>
      <c r="F16" s="243">
        <v>53.3</v>
      </c>
      <c r="G16" s="243">
        <v>48.6</v>
      </c>
      <c r="H16" s="243">
        <v>35.299999999999997</v>
      </c>
      <c r="I16" s="243">
        <v>45.2</v>
      </c>
      <c r="J16" s="243">
        <v>87.7</v>
      </c>
      <c r="K16" s="243">
        <v>27.6</v>
      </c>
      <c r="L16" s="243">
        <v>28.4</v>
      </c>
      <c r="M16" s="243">
        <v>44.8</v>
      </c>
      <c r="N16" s="243">
        <v>65.2</v>
      </c>
      <c r="O16" s="243">
        <v>35.9</v>
      </c>
      <c r="P16" s="243">
        <v>65.7</v>
      </c>
      <c r="Q16" s="243">
        <v>57.5</v>
      </c>
      <c r="R16" s="243">
        <v>15.9</v>
      </c>
      <c r="S16" s="243">
        <v>49.5</v>
      </c>
      <c r="T16" s="243">
        <v>36.799999999999997</v>
      </c>
      <c r="U16" s="243">
        <v>64.900000000000006</v>
      </c>
      <c r="V16" s="243">
        <v>40.4</v>
      </c>
    </row>
    <row r="17" spans="1:22">
      <c r="A17" s="238">
        <v>1974</v>
      </c>
      <c r="B17" s="243">
        <v>48.2</v>
      </c>
      <c r="C17" s="243">
        <v>56.6</v>
      </c>
      <c r="D17" s="243">
        <v>57.2</v>
      </c>
      <c r="E17" s="243">
        <v>47.9</v>
      </c>
      <c r="F17" s="243">
        <v>55.2</v>
      </c>
      <c r="G17" s="243">
        <v>51.3</v>
      </c>
      <c r="H17" s="243">
        <v>38.1</v>
      </c>
      <c r="I17" s="243">
        <v>47.7</v>
      </c>
      <c r="J17" s="243">
        <v>81.900000000000006</v>
      </c>
      <c r="K17" s="243">
        <v>27.7</v>
      </c>
      <c r="L17" s="243">
        <v>28.7</v>
      </c>
      <c r="M17" s="243">
        <v>43.4</v>
      </c>
      <c r="N17" s="243">
        <v>65.900000000000006</v>
      </c>
      <c r="O17" s="243">
        <v>37</v>
      </c>
      <c r="P17" s="243">
        <v>69.400000000000006</v>
      </c>
      <c r="Q17" s="243">
        <v>60.2</v>
      </c>
      <c r="R17" s="243">
        <v>17.2</v>
      </c>
      <c r="S17" s="243">
        <v>47.6</v>
      </c>
      <c r="T17" s="243">
        <v>40.6</v>
      </c>
      <c r="U17" s="243">
        <v>55.7</v>
      </c>
      <c r="V17" s="243">
        <v>40.5</v>
      </c>
    </row>
    <row r="18" spans="1:22">
      <c r="A18" s="238">
        <v>1975</v>
      </c>
      <c r="B18" s="243">
        <v>47.1</v>
      </c>
      <c r="C18" s="243">
        <v>56.6</v>
      </c>
      <c r="D18" s="243">
        <v>56.3</v>
      </c>
      <c r="E18" s="243">
        <v>50.5</v>
      </c>
      <c r="F18" s="243">
        <v>58</v>
      </c>
      <c r="G18" s="243">
        <v>52.8</v>
      </c>
      <c r="H18" s="243">
        <v>38.5</v>
      </c>
      <c r="I18" s="243">
        <v>40.9</v>
      </c>
      <c r="J18" s="243">
        <v>89.1</v>
      </c>
      <c r="K18" s="243">
        <v>27.6</v>
      </c>
      <c r="L18" s="243">
        <v>27.1</v>
      </c>
      <c r="M18" s="243">
        <v>39.799999999999997</v>
      </c>
      <c r="N18" s="243">
        <v>64.3</v>
      </c>
      <c r="O18" s="243">
        <v>35.299999999999997</v>
      </c>
      <c r="P18" s="243">
        <v>65.599999999999994</v>
      </c>
      <c r="Q18" s="243">
        <v>57.2</v>
      </c>
      <c r="R18" s="243">
        <v>17.7</v>
      </c>
      <c r="S18" s="243">
        <v>44.3</v>
      </c>
      <c r="T18" s="243">
        <v>44.6</v>
      </c>
      <c r="U18" s="243">
        <v>54.9</v>
      </c>
      <c r="V18" s="243">
        <v>42.2</v>
      </c>
    </row>
    <row r="19" spans="1:22">
      <c r="A19" s="238">
        <v>1976</v>
      </c>
      <c r="B19" s="243">
        <v>51.2</v>
      </c>
      <c r="C19" s="243">
        <v>64.099999999999994</v>
      </c>
      <c r="D19" s="243">
        <v>57.1</v>
      </c>
      <c r="E19" s="243">
        <v>57.9</v>
      </c>
      <c r="F19" s="243">
        <v>61.9</v>
      </c>
      <c r="G19" s="243">
        <v>57.6</v>
      </c>
      <c r="H19" s="243">
        <v>43.4</v>
      </c>
      <c r="I19" s="243">
        <v>44.8</v>
      </c>
      <c r="J19" s="243">
        <v>103.3</v>
      </c>
      <c r="K19" s="243">
        <v>32.4</v>
      </c>
      <c r="L19" s="243">
        <v>30.2</v>
      </c>
      <c r="M19" s="243">
        <v>44.5</v>
      </c>
      <c r="N19" s="243">
        <v>68.3</v>
      </c>
      <c r="O19" s="243">
        <v>34.700000000000003</v>
      </c>
      <c r="P19" s="243">
        <v>69</v>
      </c>
      <c r="Q19" s="243">
        <v>62.1</v>
      </c>
      <c r="R19" s="243">
        <v>19.600000000000001</v>
      </c>
      <c r="S19" s="243">
        <v>49.7</v>
      </c>
      <c r="T19" s="243">
        <v>47.6</v>
      </c>
      <c r="U19" s="243">
        <v>62.6</v>
      </c>
      <c r="V19" s="243">
        <v>46.9</v>
      </c>
    </row>
    <row r="20" spans="1:22">
      <c r="A20" s="238">
        <v>1977</v>
      </c>
      <c r="B20" s="243">
        <v>54.2</v>
      </c>
      <c r="C20" s="243">
        <v>66.2</v>
      </c>
      <c r="D20" s="243">
        <v>59.5</v>
      </c>
      <c r="E20" s="243">
        <v>61.4</v>
      </c>
      <c r="F20" s="243">
        <v>66.3</v>
      </c>
      <c r="G20" s="243">
        <v>60.3</v>
      </c>
      <c r="H20" s="243">
        <v>46.2</v>
      </c>
      <c r="I20" s="243">
        <v>47.5</v>
      </c>
      <c r="J20" s="243">
        <v>107</v>
      </c>
      <c r="K20" s="243">
        <v>34.799999999999997</v>
      </c>
      <c r="L20" s="243">
        <v>33.5</v>
      </c>
      <c r="M20" s="243">
        <v>48.4</v>
      </c>
      <c r="N20" s="243">
        <v>70.3</v>
      </c>
      <c r="O20" s="243">
        <v>36.299999999999997</v>
      </c>
      <c r="P20" s="243">
        <v>69.900000000000006</v>
      </c>
      <c r="Q20" s="243">
        <v>66.2</v>
      </c>
      <c r="R20" s="243">
        <v>21.4</v>
      </c>
      <c r="S20" s="243">
        <v>55.7</v>
      </c>
      <c r="T20" s="243">
        <v>49.1</v>
      </c>
      <c r="U20" s="243">
        <v>64.5</v>
      </c>
      <c r="V20" s="243">
        <v>50.1</v>
      </c>
    </row>
    <row r="21" spans="1:22">
      <c r="A21" s="238">
        <v>1978</v>
      </c>
      <c r="B21" s="243">
        <v>56</v>
      </c>
      <c r="C21" s="243">
        <v>68.900000000000006</v>
      </c>
      <c r="D21" s="243">
        <v>57.4</v>
      </c>
      <c r="E21" s="243">
        <v>63.4</v>
      </c>
      <c r="F21" s="243">
        <v>70</v>
      </c>
      <c r="G21" s="243">
        <v>66.3</v>
      </c>
      <c r="H21" s="243">
        <v>44.7</v>
      </c>
      <c r="I21" s="243">
        <v>52.4</v>
      </c>
      <c r="J21" s="243">
        <v>108.8</v>
      </c>
      <c r="K21" s="243">
        <v>30.1</v>
      </c>
      <c r="L21" s="243">
        <v>38.200000000000003</v>
      </c>
      <c r="M21" s="243">
        <v>50.2</v>
      </c>
      <c r="N21" s="243">
        <v>72.3</v>
      </c>
      <c r="O21" s="243">
        <v>37.299999999999997</v>
      </c>
      <c r="P21" s="243">
        <v>70</v>
      </c>
      <c r="Q21" s="243">
        <v>68.5</v>
      </c>
      <c r="R21" s="243">
        <v>20.8</v>
      </c>
      <c r="S21" s="243">
        <v>54.6</v>
      </c>
      <c r="T21" s="243">
        <v>51</v>
      </c>
      <c r="U21" s="243">
        <v>69.3</v>
      </c>
      <c r="V21" s="243">
        <v>54</v>
      </c>
    </row>
    <row r="22" spans="1:22">
      <c r="A22" s="238">
        <v>1979</v>
      </c>
      <c r="B22" s="243">
        <v>56.1</v>
      </c>
      <c r="C22" s="243">
        <v>70.2</v>
      </c>
      <c r="D22" s="243">
        <v>58.3</v>
      </c>
      <c r="E22" s="243">
        <v>66</v>
      </c>
      <c r="F22" s="243">
        <v>73.7</v>
      </c>
      <c r="G22" s="243">
        <v>66.5</v>
      </c>
      <c r="H22" s="243">
        <v>44</v>
      </c>
      <c r="I22" s="243">
        <v>51.6</v>
      </c>
      <c r="J22" s="243">
        <v>102.7</v>
      </c>
      <c r="K22" s="243">
        <v>31.2</v>
      </c>
      <c r="L22" s="243">
        <v>39.1</v>
      </c>
      <c r="M22" s="243">
        <v>53.8</v>
      </c>
      <c r="N22" s="243">
        <v>73.400000000000006</v>
      </c>
      <c r="O22" s="243">
        <v>34.6</v>
      </c>
      <c r="P22" s="243">
        <v>68.599999999999994</v>
      </c>
      <c r="Q22" s="243">
        <v>71</v>
      </c>
      <c r="R22" s="243">
        <v>23.5</v>
      </c>
      <c r="S22" s="243">
        <v>59.3</v>
      </c>
      <c r="T22" s="243">
        <v>49.4</v>
      </c>
      <c r="U22" s="243">
        <v>64.900000000000006</v>
      </c>
      <c r="V22" s="243">
        <v>54.9</v>
      </c>
    </row>
    <row r="23" spans="1:22">
      <c r="A23" s="238">
        <v>1980</v>
      </c>
      <c r="B23" s="243">
        <v>55.3</v>
      </c>
      <c r="C23" s="243">
        <v>69.400000000000006</v>
      </c>
      <c r="D23" s="243">
        <v>58.4</v>
      </c>
      <c r="E23" s="243">
        <v>62.4</v>
      </c>
      <c r="F23" s="243">
        <v>71.5</v>
      </c>
      <c r="G23" s="243">
        <v>64</v>
      </c>
      <c r="H23" s="243">
        <v>49</v>
      </c>
      <c r="I23" s="243">
        <v>52.6</v>
      </c>
      <c r="J23" s="243">
        <v>100.2</v>
      </c>
      <c r="K23" s="243">
        <v>27.4</v>
      </c>
      <c r="L23" s="243">
        <v>37.6</v>
      </c>
      <c r="M23" s="243">
        <v>48.1</v>
      </c>
      <c r="N23" s="243">
        <v>65.599999999999994</v>
      </c>
      <c r="O23" s="243">
        <v>34.5</v>
      </c>
      <c r="P23" s="243">
        <v>71.8</v>
      </c>
      <c r="Q23" s="243">
        <v>68.8</v>
      </c>
      <c r="R23" s="243">
        <v>27.2</v>
      </c>
      <c r="S23" s="243">
        <v>56.2</v>
      </c>
      <c r="T23" s="243">
        <v>43</v>
      </c>
      <c r="U23" s="243">
        <v>61.2</v>
      </c>
      <c r="V23" s="243">
        <v>58.2</v>
      </c>
    </row>
    <row r="24" spans="1:22">
      <c r="A24" s="238">
        <v>1981</v>
      </c>
      <c r="B24" s="243">
        <v>57</v>
      </c>
      <c r="C24" s="243">
        <v>70.2</v>
      </c>
      <c r="D24" s="243">
        <v>60.1</v>
      </c>
      <c r="E24" s="243">
        <v>76.8</v>
      </c>
      <c r="F24" s="243">
        <v>72.8</v>
      </c>
      <c r="G24" s="243">
        <v>62.7</v>
      </c>
      <c r="H24" s="243">
        <v>45.3</v>
      </c>
      <c r="I24" s="243">
        <v>51.4</v>
      </c>
      <c r="J24" s="243">
        <v>110.7</v>
      </c>
      <c r="K24" s="243">
        <v>29.7</v>
      </c>
      <c r="L24" s="243">
        <v>42.7</v>
      </c>
      <c r="M24" s="243">
        <v>53.3</v>
      </c>
      <c r="N24" s="243">
        <v>64.8</v>
      </c>
      <c r="O24" s="243">
        <v>35.200000000000003</v>
      </c>
      <c r="P24" s="243">
        <v>74.599999999999994</v>
      </c>
      <c r="Q24" s="243">
        <v>72.5</v>
      </c>
      <c r="R24" s="243">
        <v>23.9</v>
      </c>
      <c r="S24" s="243">
        <v>58.1</v>
      </c>
      <c r="T24" s="243">
        <v>46.6</v>
      </c>
      <c r="U24" s="243">
        <v>78.599999999999994</v>
      </c>
      <c r="V24" s="243">
        <v>60.2</v>
      </c>
    </row>
    <row r="25" spans="1:22">
      <c r="A25" s="238">
        <v>1982</v>
      </c>
      <c r="B25" s="243">
        <v>57.2</v>
      </c>
      <c r="C25" s="243">
        <v>72.900000000000006</v>
      </c>
      <c r="D25" s="243">
        <v>58</v>
      </c>
      <c r="E25" s="243">
        <v>69.900000000000006</v>
      </c>
      <c r="F25" s="243">
        <v>71.099999999999994</v>
      </c>
      <c r="G25" s="243">
        <v>67.099999999999994</v>
      </c>
      <c r="H25" s="243">
        <v>45.6</v>
      </c>
      <c r="I25" s="243">
        <v>51.2</v>
      </c>
      <c r="J25" s="243">
        <v>104.3</v>
      </c>
      <c r="K25" s="243">
        <v>34.5</v>
      </c>
      <c r="L25" s="243">
        <v>41.8</v>
      </c>
      <c r="M25" s="243">
        <v>52.8</v>
      </c>
      <c r="N25" s="243">
        <v>61</v>
      </c>
      <c r="O25" s="243">
        <v>33.799999999999997</v>
      </c>
      <c r="P25" s="243">
        <v>77.2</v>
      </c>
      <c r="Q25" s="243">
        <v>71.7</v>
      </c>
      <c r="R25" s="243">
        <v>27.1</v>
      </c>
      <c r="S25" s="243">
        <v>55.7</v>
      </c>
      <c r="T25" s="243">
        <v>49.3</v>
      </c>
      <c r="U25" s="243">
        <v>66.099999999999994</v>
      </c>
      <c r="V25" s="243">
        <v>64</v>
      </c>
    </row>
    <row r="26" spans="1:22">
      <c r="A26" s="238">
        <v>1983</v>
      </c>
      <c r="B26" s="243">
        <v>60.5</v>
      </c>
      <c r="C26" s="243">
        <v>75.400000000000006</v>
      </c>
      <c r="D26" s="243">
        <v>59.3</v>
      </c>
      <c r="E26" s="243">
        <v>77.099999999999994</v>
      </c>
      <c r="F26" s="243">
        <v>68.900000000000006</v>
      </c>
      <c r="G26" s="243">
        <v>71.599999999999994</v>
      </c>
      <c r="H26" s="243">
        <v>54.3</v>
      </c>
      <c r="I26" s="243">
        <v>60.3</v>
      </c>
      <c r="J26" s="243">
        <v>99</v>
      </c>
      <c r="K26" s="243">
        <v>38</v>
      </c>
      <c r="L26" s="243">
        <v>46.6</v>
      </c>
      <c r="M26" s="243">
        <v>58.1</v>
      </c>
      <c r="N26" s="243">
        <v>67.599999999999994</v>
      </c>
      <c r="O26" s="243">
        <v>39.1</v>
      </c>
      <c r="P26" s="243">
        <v>77.099999999999994</v>
      </c>
      <c r="Q26" s="243">
        <v>68.099999999999994</v>
      </c>
      <c r="R26" s="243">
        <v>29.6</v>
      </c>
      <c r="S26" s="243">
        <v>59.5</v>
      </c>
      <c r="T26" s="243">
        <v>51.8</v>
      </c>
      <c r="U26" s="243">
        <v>70.5</v>
      </c>
      <c r="V26" s="243">
        <v>62.2</v>
      </c>
    </row>
    <row r="27" spans="1:22">
      <c r="A27" s="238">
        <v>1984</v>
      </c>
      <c r="B27" s="243">
        <v>67.099999999999994</v>
      </c>
      <c r="C27" s="243">
        <v>78</v>
      </c>
      <c r="D27" s="243">
        <v>59.9</v>
      </c>
      <c r="E27" s="243">
        <v>80.400000000000006</v>
      </c>
      <c r="F27" s="243">
        <v>74.400000000000006</v>
      </c>
      <c r="G27" s="243">
        <v>78.7</v>
      </c>
      <c r="H27" s="243">
        <v>62.2</v>
      </c>
      <c r="I27" s="243">
        <v>63</v>
      </c>
      <c r="J27" s="243">
        <v>109.2</v>
      </c>
      <c r="K27" s="243">
        <v>42.1</v>
      </c>
      <c r="L27" s="243">
        <v>51.3</v>
      </c>
      <c r="M27" s="243">
        <v>65</v>
      </c>
      <c r="N27" s="243">
        <v>73.2</v>
      </c>
      <c r="O27" s="243">
        <v>47.4</v>
      </c>
      <c r="P27" s="243">
        <v>82.5</v>
      </c>
      <c r="Q27" s="243">
        <v>77.3</v>
      </c>
      <c r="R27" s="243">
        <v>37.9</v>
      </c>
      <c r="S27" s="243">
        <v>62.7</v>
      </c>
      <c r="T27" s="243">
        <v>60</v>
      </c>
      <c r="U27" s="243">
        <v>72.599999999999994</v>
      </c>
      <c r="V27" s="243">
        <v>73</v>
      </c>
    </row>
    <row r="28" spans="1:22">
      <c r="A28" s="238">
        <v>1985</v>
      </c>
      <c r="B28" s="243">
        <v>68.7</v>
      </c>
      <c r="C28" s="243">
        <v>79.3</v>
      </c>
      <c r="D28" s="243">
        <v>58.4</v>
      </c>
      <c r="E28" s="243">
        <v>76.5</v>
      </c>
      <c r="F28" s="243">
        <v>76.400000000000006</v>
      </c>
      <c r="G28" s="243">
        <v>75.2</v>
      </c>
      <c r="H28" s="243">
        <v>68.2</v>
      </c>
      <c r="I28" s="243">
        <v>64.3</v>
      </c>
      <c r="J28" s="243">
        <v>110.2</v>
      </c>
      <c r="K28" s="243">
        <v>42.2</v>
      </c>
      <c r="L28" s="243">
        <v>53</v>
      </c>
      <c r="M28" s="243">
        <v>68.099999999999994</v>
      </c>
      <c r="N28" s="243">
        <v>77.599999999999994</v>
      </c>
      <c r="O28" s="243">
        <v>50.3</v>
      </c>
      <c r="P28" s="243">
        <v>86.5</v>
      </c>
      <c r="Q28" s="243">
        <v>78</v>
      </c>
      <c r="R28" s="243">
        <v>41.5</v>
      </c>
      <c r="S28" s="243">
        <v>70</v>
      </c>
      <c r="T28" s="243">
        <v>59.3</v>
      </c>
      <c r="U28" s="243">
        <v>72</v>
      </c>
      <c r="V28" s="243">
        <v>70.900000000000006</v>
      </c>
    </row>
    <row r="29" spans="1:22">
      <c r="A29" s="238">
        <v>1986</v>
      </c>
      <c r="B29" s="243">
        <v>66.599999999999994</v>
      </c>
      <c r="C29" s="243">
        <v>76.900000000000006</v>
      </c>
      <c r="D29" s="243">
        <v>56.6</v>
      </c>
      <c r="E29" s="243">
        <v>79.900000000000006</v>
      </c>
      <c r="F29" s="243">
        <v>75.3</v>
      </c>
      <c r="G29" s="243">
        <v>73.099999999999994</v>
      </c>
      <c r="H29" s="243">
        <v>65.7</v>
      </c>
      <c r="I29" s="243">
        <v>63.9</v>
      </c>
      <c r="J29" s="243">
        <v>105.5</v>
      </c>
      <c r="K29" s="243">
        <v>43.1</v>
      </c>
      <c r="L29" s="243">
        <v>53.5</v>
      </c>
      <c r="M29" s="243">
        <v>65.5</v>
      </c>
      <c r="N29" s="243">
        <v>75.400000000000006</v>
      </c>
      <c r="O29" s="243">
        <v>51</v>
      </c>
      <c r="P29" s="243">
        <v>79.900000000000006</v>
      </c>
      <c r="Q29" s="243">
        <v>77.5</v>
      </c>
      <c r="R29" s="243">
        <v>41.4</v>
      </c>
      <c r="S29" s="243">
        <v>69.599999999999994</v>
      </c>
      <c r="T29" s="243">
        <v>56.9</v>
      </c>
      <c r="U29" s="243">
        <v>69.3</v>
      </c>
      <c r="V29" s="243">
        <v>60.3</v>
      </c>
    </row>
    <row r="30" spans="1:22">
      <c r="A30" s="238">
        <v>1987</v>
      </c>
      <c r="B30" s="243">
        <v>67</v>
      </c>
      <c r="C30" s="243">
        <v>75.599999999999994</v>
      </c>
      <c r="D30" s="243">
        <v>61.1</v>
      </c>
      <c r="E30" s="243">
        <v>79.599999999999994</v>
      </c>
      <c r="F30" s="243">
        <v>80.2</v>
      </c>
      <c r="G30" s="243">
        <v>74.7</v>
      </c>
      <c r="H30" s="243">
        <v>69.099999999999994</v>
      </c>
      <c r="I30" s="243">
        <v>63.3</v>
      </c>
      <c r="J30" s="243">
        <v>97</v>
      </c>
      <c r="K30" s="243">
        <v>47.7</v>
      </c>
      <c r="L30" s="243">
        <v>54.2</v>
      </c>
      <c r="M30" s="243">
        <v>66.2</v>
      </c>
      <c r="N30" s="243">
        <v>77.8</v>
      </c>
      <c r="O30" s="243">
        <v>53.9</v>
      </c>
      <c r="P30" s="243">
        <v>80.900000000000006</v>
      </c>
      <c r="Q30" s="243">
        <v>71.900000000000006</v>
      </c>
      <c r="R30" s="243">
        <v>47.1</v>
      </c>
      <c r="S30" s="243">
        <v>66.8</v>
      </c>
      <c r="T30" s="243">
        <v>54.8</v>
      </c>
      <c r="U30" s="243">
        <v>63.4</v>
      </c>
      <c r="V30" s="243">
        <v>63</v>
      </c>
    </row>
    <row r="31" spans="1:22">
      <c r="A31" s="238">
        <v>1988</v>
      </c>
      <c r="B31" s="243">
        <v>68.2</v>
      </c>
      <c r="C31" s="243">
        <v>74.599999999999994</v>
      </c>
      <c r="D31" s="243">
        <v>65.099999999999994</v>
      </c>
      <c r="E31" s="243">
        <v>73.2</v>
      </c>
      <c r="F31" s="243">
        <v>75.599999999999994</v>
      </c>
      <c r="G31" s="243">
        <v>76.5</v>
      </c>
      <c r="H31" s="243">
        <v>70.900000000000006</v>
      </c>
      <c r="I31" s="243">
        <v>65</v>
      </c>
      <c r="J31" s="243">
        <v>99.4</v>
      </c>
      <c r="K31" s="243">
        <v>55.4</v>
      </c>
      <c r="L31" s="243">
        <v>55.3</v>
      </c>
      <c r="M31" s="243">
        <v>65.099999999999994</v>
      </c>
      <c r="N31" s="243">
        <v>78.7</v>
      </c>
      <c r="O31" s="243">
        <v>53.3</v>
      </c>
      <c r="P31" s="243">
        <v>78.400000000000006</v>
      </c>
      <c r="Q31" s="243">
        <v>70.7</v>
      </c>
      <c r="R31" s="243">
        <v>51.1</v>
      </c>
      <c r="S31" s="243">
        <v>66.7</v>
      </c>
      <c r="T31" s="243">
        <v>62.2</v>
      </c>
      <c r="U31" s="243">
        <v>63.3</v>
      </c>
      <c r="V31" s="243">
        <v>66.900000000000006</v>
      </c>
    </row>
    <row r="32" spans="1:22">
      <c r="A32" s="238">
        <v>1989</v>
      </c>
      <c r="B32" s="243">
        <v>69.099999999999994</v>
      </c>
      <c r="C32" s="243">
        <v>72.3</v>
      </c>
      <c r="D32" s="243">
        <v>64.2</v>
      </c>
      <c r="E32" s="243">
        <v>74.400000000000006</v>
      </c>
      <c r="F32" s="243">
        <v>77.5</v>
      </c>
      <c r="G32" s="243">
        <v>79.400000000000006</v>
      </c>
      <c r="H32" s="243">
        <v>70</v>
      </c>
      <c r="I32" s="243">
        <v>64</v>
      </c>
      <c r="J32" s="243">
        <v>99.8</v>
      </c>
      <c r="K32" s="243">
        <v>62.2</v>
      </c>
      <c r="L32" s="243">
        <v>57.4</v>
      </c>
      <c r="M32" s="243">
        <v>63.5</v>
      </c>
      <c r="N32" s="243">
        <v>76.900000000000006</v>
      </c>
      <c r="O32" s="243">
        <v>57.5</v>
      </c>
      <c r="P32" s="243">
        <v>77.400000000000006</v>
      </c>
      <c r="Q32" s="243">
        <v>69.8</v>
      </c>
      <c r="R32" s="243">
        <v>57.6</v>
      </c>
      <c r="S32" s="243">
        <v>67.7</v>
      </c>
      <c r="T32" s="243">
        <v>65.099999999999994</v>
      </c>
      <c r="U32" s="243">
        <v>65.2</v>
      </c>
      <c r="V32" s="243">
        <v>64.3</v>
      </c>
    </row>
    <row r="33" spans="1:22">
      <c r="A33" s="238">
        <v>1990</v>
      </c>
      <c r="B33" s="243">
        <v>70.5</v>
      </c>
      <c r="C33" s="243">
        <v>75.900000000000006</v>
      </c>
      <c r="D33" s="243">
        <v>65.400000000000006</v>
      </c>
      <c r="E33" s="243">
        <v>75.599999999999994</v>
      </c>
      <c r="F33" s="243">
        <v>79.7</v>
      </c>
      <c r="G33" s="243">
        <v>78.7</v>
      </c>
      <c r="H33" s="243">
        <v>72.8</v>
      </c>
      <c r="I33" s="243">
        <v>66</v>
      </c>
      <c r="J33" s="243">
        <v>107.3</v>
      </c>
      <c r="K33" s="243">
        <v>66.599999999999994</v>
      </c>
      <c r="L33" s="243">
        <v>56.1</v>
      </c>
      <c r="M33" s="243">
        <v>63.2</v>
      </c>
      <c r="N33" s="243">
        <v>74.8</v>
      </c>
      <c r="O33" s="243">
        <v>59</v>
      </c>
      <c r="P33" s="243">
        <v>76.900000000000006</v>
      </c>
      <c r="Q33" s="243">
        <v>71.3</v>
      </c>
      <c r="R33" s="243">
        <v>59.7</v>
      </c>
      <c r="S33" s="243">
        <v>68.5</v>
      </c>
      <c r="T33" s="243">
        <v>64.8</v>
      </c>
      <c r="U33" s="243">
        <v>67.400000000000006</v>
      </c>
      <c r="V33" s="243">
        <v>62.2</v>
      </c>
    </row>
    <row r="34" spans="1:22">
      <c r="A34" s="238">
        <v>1991</v>
      </c>
      <c r="B34" s="243">
        <v>71.3</v>
      </c>
      <c r="C34" s="243">
        <v>80</v>
      </c>
      <c r="D34" s="243">
        <v>67</v>
      </c>
      <c r="E34" s="243">
        <v>73.2</v>
      </c>
      <c r="F34" s="243">
        <v>81.599999999999994</v>
      </c>
      <c r="G34" s="243">
        <v>72.8</v>
      </c>
      <c r="H34" s="243">
        <v>77.7</v>
      </c>
      <c r="I34" s="243">
        <v>66.900000000000006</v>
      </c>
      <c r="J34" s="243">
        <v>98.2</v>
      </c>
      <c r="K34" s="243">
        <v>69.8</v>
      </c>
      <c r="L34" s="243">
        <v>55.6</v>
      </c>
      <c r="M34" s="243">
        <v>64.400000000000006</v>
      </c>
      <c r="N34" s="243">
        <v>70.400000000000006</v>
      </c>
      <c r="O34" s="243">
        <v>61.5</v>
      </c>
      <c r="P34" s="243">
        <v>75.099999999999994</v>
      </c>
      <c r="Q34" s="243">
        <v>64.2</v>
      </c>
      <c r="R34" s="243">
        <v>64.400000000000006</v>
      </c>
      <c r="S34" s="243">
        <v>66.8</v>
      </c>
      <c r="T34" s="243">
        <v>66</v>
      </c>
      <c r="U34" s="243">
        <v>64.7</v>
      </c>
      <c r="V34" s="243">
        <v>63</v>
      </c>
    </row>
    <row r="35" spans="1:22">
      <c r="A35" s="238">
        <v>1992</v>
      </c>
      <c r="B35" s="243">
        <v>74.7</v>
      </c>
      <c r="C35" s="243">
        <v>79.5</v>
      </c>
      <c r="D35" s="243">
        <v>71.099999999999994</v>
      </c>
      <c r="E35" s="243">
        <v>76.2</v>
      </c>
      <c r="F35" s="243">
        <v>86.8</v>
      </c>
      <c r="G35" s="243">
        <v>82.9</v>
      </c>
      <c r="H35" s="243">
        <v>77.900000000000006</v>
      </c>
      <c r="I35" s="243">
        <v>71.400000000000006</v>
      </c>
      <c r="J35" s="243">
        <v>101.3</v>
      </c>
      <c r="K35" s="243">
        <v>75.400000000000006</v>
      </c>
      <c r="L35" s="243">
        <v>56.5</v>
      </c>
      <c r="M35" s="243">
        <v>69.400000000000006</v>
      </c>
      <c r="N35" s="243">
        <v>75.5</v>
      </c>
      <c r="O35" s="243">
        <v>68.2</v>
      </c>
      <c r="P35" s="243">
        <v>80.8</v>
      </c>
      <c r="Q35" s="243">
        <v>67</v>
      </c>
      <c r="R35" s="243">
        <v>69.400000000000006</v>
      </c>
      <c r="S35" s="243">
        <v>67.3</v>
      </c>
      <c r="T35" s="243">
        <v>66.400000000000006</v>
      </c>
      <c r="U35" s="243">
        <v>73.5</v>
      </c>
      <c r="V35" s="243">
        <v>68.099999999999994</v>
      </c>
    </row>
    <row r="36" spans="1:22">
      <c r="A36" s="238">
        <v>1993</v>
      </c>
      <c r="B36" s="243">
        <v>78.099999999999994</v>
      </c>
      <c r="C36" s="243">
        <v>80.400000000000006</v>
      </c>
      <c r="D36" s="243">
        <v>68.7</v>
      </c>
      <c r="E36" s="243">
        <v>77</v>
      </c>
      <c r="F36" s="243">
        <v>86.3</v>
      </c>
      <c r="G36" s="243">
        <v>78</v>
      </c>
      <c r="H36" s="243">
        <v>73.5</v>
      </c>
      <c r="I36" s="243">
        <v>79.400000000000006</v>
      </c>
      <c r="J36" s="243">
        <v>94.3</v>
      </c>
      <c r="K36" s="243">
        <v>69.400000000000006</v>
      </c>
      <c r="L36" s="243">
        <v>59.8</v>
      </c>
      <c r="M36" s="243">
        <v>77.8</v>
      </c>
      <c r="N36" s="243">
        <v>78.2</v>
      </c>
      <c r="O36" s="243">
        <v>73</v>
      </c>
      <c r="P36" s="243">
        <v>78.7</v>
      </c>
      <c r="Q36" s="243">
        <v>78.900000000000006</v>
      </c>
      <c r="R36" s="243">
        <v>72.7</v>
      </c>
      <c r="S36" s="243">
        <v>73.599999999999994</v>
      </c>
      <c r="T36" s="243">
        <v>74</v>
      </c>
      <c r="U36" s="243">
        <v>74.8</v>
      </c>
      <c r="V36" s="243">
        <v>69</v>
      </c>
    </row>
    <row r="37" spans="1:22">
      <c r="A37" s="238">
        <v>1994</v>
      </c>
      <c r="B37" s="243">
        <v>82.6</v>
      </c>
      <c r="C37" s="243">
        <v>82.3</v>
      </c>
      <c r="D37" s="243">
        <v>79.3</v>
      </c>
      <c r="E37" s="243">
        <v>80.900000000000006</v>
      </c>
      <c r="F37" s="243">
        <v>91.2</v>
      </c>
      <c r="G37" s="243">
        <v>84.8</v>
      </c>
      <c r="H37" s="243">
        <v>69.2</v>
      </c>
      <c r="I37" s="243">
        <v>82.2</v>
      </c>
      <c r="J37" s="243">
        <v>90.4</v>
      </c>
      <c r="K37" s="243">
        <v>78.599999999999994</v>
      </c>
      <c r="L37" s="243">
        <v>65.599999999999994</v>
      </c>
      <c r="M37" s="243">
        <v>83.3</v>
      </c>
      <c r="N37" s="243">
        <v>77.900000000000006</v>
      </c>
      <c r="O37" s="243">
        <v>74.2</v>
      </c>
      <c r="P37" s="243">
        <v>83.7</v>
      </c>
      <c r="Q37" s="243">
        <v>90</v>
      </c>
      <c r="R37" s="243">
        <v>82</v>
      </c>
      <c r="S37" s="243">
        <v>80.099999999999994</v>
      </c>
      <c r="T37" s="243">
        <v>82.1</v>
      </c>
      <c r="U37" s="243">
        <v>79.099999999999994</v>
      </c>
      <c r="V37" s="243">
        <v>69.5</v>
      </c>
    </row>
    <row r="38" spans="1:22">
      <c r="A38" s="238">
        <v>1995</v>
      </c>
      <c r="B38" s="243">
        <v>83.5</v>
      </c>
      <c r="C38" s="243">
        <v>83.9</v>
      </c>
      <c r="D38" s="243">
        <v>79.5</v>
      </c>
      <c r="E38" s="243">
        <v>82.4</v>
      </c>
      <c r="F38" s="243">
        <v>100</v>
      </c>
      <c r="G38" s="243">
        <v>80.5</v>
      </c>
      <c r="H38" s="243">
        <v>70.900000000000006</v>
      </c>
      <c r="I38" s="243">
        <v>78.900000000000006</v>
      </c>
      <c r="J38" s="243">
        <v>86.5</v>
      </c>
      <c r="K38" s="243">
        <v>81</v>
      </c>
      <c r="L38" s="243">
        <v>69.7</v>
      </c>
      <c r="M38" s="243">
        <v>81.900000000000006</v>
      </c>
      <c r="N38" s="243">
        <v>78.8</v>
      </c>
      <c r="O38" s="243">
        <v>74.099999999999994</v>
      </c>
      <c r="P38" s="243">
        <v>84.2</v>
      </c>
      <c r="Q38" s="243">
        <v>91.1</v>
      </c>
      <c r="R38" s="243">
        <v>87.6</v>
      </c>
      <c r="S38" s="243">
        <v>77.5</v>
      </c>
      <c r="T38" s="243">
        <v>82.8</v>
      </c>
      <c r="U38" s="243">
        <v>81.2</v>
      </c>
      <c r="V38" s="243">
        <v>65.7</v>
      </c>
    </row>
    <row r="39" spans="1:22">
      <c r="A39" s="238">
        <v>1996</v>
      </c>
      <c r="B39" s="243">
        <v>83</v>
      </c>
      <c r="C39" s="243">
        <v>82.8</v>
      </c>
      <c r="D39" s="243">
        <v>81.599999999999994</v>
      </c>
      <c r="E39" s="243">
        <v>79.599999999999994</v>
      </c>
      <c r="F39" s="243">
        <v>98</v>
      </c>
      <c r="G39" s="243">
        <v>72.400000000000006</v>
      </c>
      <c r="H39" s="243">
        <v>71.2</v>
      </c>
      <c r="I39" s="243">
        <v>82.7</v>
      </c>
      <c r="J39" s="243">
        <v>84</v>
      </c>
      <c r="K39" s="243">
        <v>89.1</v>
      </c>
      <c r="L39" s="243">
        <v>67.7</v>
      </c>
      <c r="M39" s="243">
        <v>85.4</v>
      </c>
      <c r="N39" s="243">
        <v>76.900000000000006</v>
      </c>
      <c r="O39" s="243">
        <v>78.099999999999994</v>
      </c>
      <c r="P39" s="243">
        <v>80.2</v>
      </c>
      <c r="Q39" s="243">
        <v>89.1</v>
      </c>
      <c r="R39" s="243">
        <v>83.4</v>
      </c>
      <c r="S39" s="243">
        <v>86.6</v>
      </c>
      <c r="T39" s="243">
        <v>82.2</v>
      </c>
      <c r="U39" s="243">
        <v>83</v>
      </c>
      <c r="V39" s="243">
        <v>66.8</v>
      </c>
    </row>
    <row r="40" spans="1:22">
      <c r="A40" s="238">
        <v>1997</v>
      </c>
      <c r="B40" s="243">
        <v>86.7</v>
      </c>
      <c r="C40" s="243">
        <v>83.7</v>
      </c>
      <c r="D40" s="243">
        <v>81.3</v>
      </c>
      <c r="E40" s="243">
        <v>85.9</v>
      </c>
      <c r="F40" s="243">
        <v>105.9</v>
      </c>
      <c r="G40" s="243">
        <v>85.5</v>
      </c>
      <c r="H40" s="243">
        <v>76.599999999999994</v>
      </c>
      <c r="I40" s="243">
        <v>85.6</v>
      </c>
      <c r="J40" s="243">
        <v>88.5</v>
      </c>
      <c r="K40" s="243">
        <v>84.9</v>
      </c>
      <c r="L40" s="243">
        <v>74.3</v>
      </c>
      <c r="M40" s="243">
        <v>86</v>
      </c>
      <c r="N40" s="243">
        <v>88.4</v>
      </c>
      <c r="O40" s="243">
        <v>77.7</v>
      </c>
      <c r="P40" s="243">
        <v>89.4</v>
      </c>
      <c r="Q40" s="243">
        <v>91.2</v>
      </c>
      <c r="R40" s="243">
        <v>93.4</v>
      </c>
      <c r="S40" s="243">
        <v>89.7</v>
      </c>
      <c r="T40" s="243">
        <v>84.7</v>
      </c>
      <c r="U40" s="243">
        <v>85.1</v>
      </c>
      <c r="V40" s="243">
        <v>89.6</v>
      </c>
    </row>
    <row r="41" spans="1:22">
      <c r="A41" s="238">
        <v>1998</v>
      </c>
      <c r="B41" s="243">
        <v>90.9</v>
      </c>
      <c r="C41" s="243">
        <v>89.1</v>
      </c>
      <c r="D41" s="243">
        <v>90</v>
      </c>
      <c r="E41" s="243">
        <v>94.2</v>
      </c>
      <c r="F41" s="243">
        <v>106.6</v>
      </c>
      <c r="G41" s="243">
        <v>85.8</v>
      </c>
      <c r="H41" s="243">
        <v>83.7</v>
      </c>
      <c r="I41" s="243">
        <v>88.5</v>
      </c>
      <c r="J41" s="243">
        <v>86.3</v>
      </c>
      <c r="K41" s="243">
        <v>92.4</v>
      </c>
      <c r="L41" s="243">
        <v>78.900000000000006</v>
      </c>
      <c r="M41" s="243">
        <v>87.2</v>
      </c>
      <c r="N41" s="243">
        <v>94.6</v>
      </c>
      <c r="O41" s="243">
        <v>84</v>
      </c>
      <c r="P41" s="243">
        <v>91.2</v>
      </c>
      <c r="Q41" s="243">
        <v>91.6</v>
      </c>
      <c r="R41" s="243">
        <v>104.4</v>
      </c>
      <c r="S41" s="243">
        <v>100.6</v>
      </c>
      <c r="T41" s="243">
        <v>89</v>
      </c>
      <c r="U41" s="243">
        <v>90.3</v>
      </c>
      <c r="V41" s="243">
        <v>95.3</v>
      </c>
    </row>
    <row r="42" spans="1:22">
      <c r="A42" s="238">
        <v>1999</v>
      </c>
      <c r="B42" s="243">
        <v>94.8</v>
      </c>
      <c r="C42" s="243">
        <v>84.8</v>
      </c>
      <c r="D42" s="243">
        <v>87</v>
      </c>
      <c r="E42" s="243">
        <v>95.3</v>
      </c>
      <c r="F42" s="243">
        <v>98.8</v>
      </c>
      <c r="G42" s="243">
        <v>79.5</v>
      </c>
      <c r="H42" s="243">
        <v>82.2</v>
      </c>
      <c r="I42" s="243">
        <v>93.4</v>
      </c>
      <c r="J42" s="243">
        <v>85.6</v>
      </c>
      <c r="K42" s="243">
        <v>87.7</v>
      </c>
      <c r="L42" s="243">
        <v>80.2</v>
      </c>
      <c r="M42" s="243">
        <v>90.4</v>
      </c>
      <c r="N42" s="243">
        <v>91.5</v>
      </c>
      <c r="O42" s="243">
        <v>87</v>
      </c>
      <c r="P42" s="243">
        <v>96.1</v>
      </c>
      <c r="Q42" s="243">
        <v>95.3</v>
      </c>
      <c r="R42" s="243">
        <v>147.69999999999999</v>
      </c>
      <c r="S42" s="243">
        <v>93.6</v>
      </c>
      <c r="T42" s="243">
        <v>102</v>
      </c>
      <c r="U42" s="243">
        <v>91.5</v>
      </c>
      <c r="V42" s="243">
        <v>84.2</v>
      </c>
    </row>
    <row r="43" spans="1:22">
      <c r="A43" s="238">
        <v>2000</v>
      </c>
      <c r="B43" s="243">
        <v>100.5</v>
      </c>
      <c r="C43" s="243">
        <v>92</v>
      </c>
      <c r="D43" s="243">
        <v>91.2</v>
      </c>
      <c r="E43" s="243">
        <v>101.2</v>
      </c>
      <c r="F43" s="243">
        <v>108.3</v>
      </c>
      <c r="G43" s="243">
        <v>104.7</v>
      </c>
      <c r="H43" s="243">
        <v>90</v>
      </c>
      <c r="I43" s="243">
        <v>98.8</v>
      </c>
      <c r="J43" s="243">
        <v>95.9</v>
      </c>
      <c r="K43" s="243">
        <v>80.2</v>
      </c>
      <c r="L43" s="243">
        <v>91.4</v>
      </c>
      <c r="M43" s="243">
        <v>94.1</v>
      </c>
      <c r="N43" s="243">
        <v>95.1</v>
      </c>
      <c r="O43" s="243">
        <v>93.7</v>
      </c>
      <c r="P43" s="243">
        <v>100</v>
      </c>
      <c r="Q43" s="243">
        <v>101.7</v>
      </c>
      <c r="R43" s="243">
        <v>162.80000000000001</v>
      </c>
      <c r="S43" s="243">
        <v>114</v>
      </c>
      <c r="T43" s="243">
        <v>107.2</v>
      </c>
      <c r="U43" s="243">
        <v>99.7</v>
      </c>
      <c r="V43" s="243">
        <v>87.5</v>
      </c>
    </row>
    <row r="44" spans="1:22">
      <c r="A44" s="238">
        <v>2001</v>
      </c>
      <c r="B44" s="243">
        <v>98.3</v>
      </c>
      <c r="C44" s="243">
        <v>99.2</v>
      </c>
      <c r="D44" s="243">
        <v>93.1</v>
      </c>
      <c r="E44" s="243">
        <v>102.4</v>
      </c>
      <c r="F44" s="243">
        <v>96.7</v>
      </c>
      <c r="G44" s="243">
        <v>95.6</v>
      </c>
      <c r="H44" s="243">
        <v>89.2</v>
      </c>
      <c r="I44" s="243">
        <v>93.9</v>
      </c>
      <c r="J44" s="243">
        <v>103</v>
      </c>
      <c r="K44" s="243">
        <v>98.2</v>
      </c>
      <c r="L44" s="243">
        <v>94.9</v>
      </c>
      <c r="M44" s="243">
        <v>96.5</v>
      </c>
      <c r="N44" s="243">
        <v>101.2</v>
      </c>
      <c r="O44" s="243">
        <v>100.6</v>
      </c>
      <c r="P44" s="243">
        <v>98</v>
      </c>
      <c r="Q44" s="243">
        <v>104.4</v>
      </c>
      <c r="R44" s="243">
        <v>107.6</v>
      </c>
      <c r="S44" s="243">
        <v>110</v>
      </c>
      <c r="T44" s="243">
        <v>98.6</v>
      </c>
      <c r="U44" s="243">
        <v>103.8</v>
      </c>
      <c r="V44" s="243">
        <v>89.1</v>
      </c>
    </row>
    <row r="45" spans="1:22">
      <c r="A45" s="238">
        <v>2002</v>
      </c>
      <c r="B45" s="243">
        <v>100</v>
      </c>
      <c r="C45" s="243">
        <v>100</v>
      </c>
      <c r="D45" s="243">
        <v>100</v>
      </c>
      <c r="E45" s="243">
        <v>100</v>
      </c>
      <c r="F45" s="243">
        <v>100</v>
      </c>
      <c r="G45" s="243">
        <v>100</v>
      </c>
      <c r="H45" s="243">
        <v>100</v>
      </c>
      <c r="I45" s="243">
        <v>100</v>
      </c>
      <c r="J45" s="243">
        <v>100</v>
      </c>
      <c r="K45" s="243">
        <v>100</v>
      </c>
      <c r="L45" s="243">
        <v>100</v>
      </c>
      <c r="M45" s="243">
        <v>100</v>
      </c>
      <c r="N45" s="243">
        <v>100</v>
      </c>
      <c r="O45" s="243">
        <v>100</v>
      </c>
      <c r="P45" s="243">
        <v>100</v>
      </c>
      <c r="Q45" s="243">
        <v>100</v>
      </c>
      <c r="R45" s="243">
        <v>100</v>
      </c>
      <c r="S45" s="243">
        <v>100</v>
      </c>
      <c r="T45" s="243">
        <v>100</v>
      </c>
      <c r="U45" s="243">
        <v>100</v>
      </c>
      <c r="V45" s="243">
        <v>100</v>
      </c>
    </row>
    <row r="46" spans="1:22">
      <c r="A46" s="238">
        <v>2003</v>
      </c>
      <c r="B46" s="243">
        <v>100.4</v>
      </c>
      <c r="C46" s="243">
        <v>97</v>
      </c>
      <c r="D46" s="243">
        <v>84.7</v>
      </c>
      <c r="E46" s="243">
        <v>103.4</v>
      </c>
      <c r="F46" s="243">
        <v>108</v>
      </c>
      <c r="G46" s="243">
        <v>88.8</v>
      </c>
      <c r="H46" s="243">
        <v>105</v>
      </c>
      <c r="I46" s="243">
        <v>98.8</v>
      </c>
      <c r="J46" s="243">
        <v>98.3</v>
      </c>
      <c r="K46" s="243">
        <v>79.7</v>
      </c>
      <c r="L46" s="243">
        <v>95.6</v>
      </c>
      <c r="M46" s="243">
        <v>98.6</v>
      </c>
      <c r="N46" s="243">
        <v>101.8</v>
      </c>
      <c r="O46" s="243">
        <v>105.4</v>
      </c>
      <c r="P46" s="243">
        <v>98.2</v>
      </c>
      <c r="Q46" s="243">
        <v>97.7</v>
      </c>
      <c r="R46" s="243">
        <v>109</v>
      </c>
      <c r="S46" s="243">
        <v>85.4</v>
      </c>
      <c r="T46" s="243">
        <v>107.2</v>
      </c>
      <c r="U46" s="243">
        <v>96.1</v>
      </c>
      <c r="V46" s="243">
        <v>99.2</v>
      </c>
    </row>
    <row r="47" spans="1:22">
      <c r="A47" s="238">
        <v>2004</v>
      </c>
      <c r="B47" s="243">
        <v>101.6</v>
      </c>
      <c r="C47" s="243">
        <v>97.4</v>
      </c>
      <c r="D47" s="243">
        <v>85.6</v>
      </c>
      <c r="E47" s="243">
        <v>107</v>
      </c>
      <c r="F47" s="243">
        <v>95.4</v>
      </c>
      <c r="G47" s="243">
        <v>65.7</v>
      </c>
      <c r="H47" s="243">
        <v>110.1</v>
      </c>
      <c r="I47" s="243">
        <v>97.3</v>
      </c>
      <c r="J47" s="243">
        <v>101.9</v>
      </c>
      <c r="K47" s="243">
        <v>71.900000000000006</v>
      </c>
      <c r="L47" s="243">
        <v>93.3</v>
      </c>
      <c r="M47" s="243">
        <v>100.3</v>
      </c>
      <c r="N47" s="243">
        <v>105.2</v>
      </c>
      <c r="O47" s="243">
        <v>110.1</v>
      </c>
      <c r="P47" s="243">
        <v>94.7</v>
      </c>
      <c r="Q47" s="243">
        <v>105.2</v>
      </c>
      <c r="R47" s="243">
        <v>107.4</v>
      </c>
      <c r="S47" s="243">
        <v>90.9</v>
      </c>
      <c r="T47" s="243">
        <v>107.5</v>
      </c>
      <c r="U47" s="243">
        <v>104.5</v>
      </c>
      <c r="V47" s="243">
        <v>106.6</v>
      </c>
    </row>
    <row r="48" spans="1:22">
      <c r="A48" s="238">
        <v>2005</v>
      </c>
      <c r="B48" s="243">
        <v>105.5</v>
      </c>
      <c r="C48" s="243">
        <v>103.4</v>
      </c>
      <c r="D48" s="243">
        <v>84.1</v>
      </c>
      <c r="E48" s="243">
        <v>99.4</v>
      </c>
      <c r="F48" s="243">
        <v>97</v>
      </c>
      <c r="G48" s="243">
        <v>74.5</v>
      </c>
      <c r="H48" s="243">
        <v>119</v>
      </c>
      <c r="I48" s="243">
        <v>99.3</v>
      </c>
      <c r="J48" s="243">
        <v>109.5</v>
      </c>
      <c r="K48" s="243">
        <v>72.400000000000006</v>
      </c>
      <c r="L48" s="243">
        <v>88.4</v>
      </c>
      <c r="M48" s="243">
        <v>100.5</v>
      </c>
      <c r="N48" s="243">
        <v>108.8</v>
      </c>
      <c r="O48" s="243">
        <v>123.8</v>
      </c>
      <c r="P48" s="243">
        <v>98</v>
      </c>
      <c r="Q48" s="243">
        <v>110.2</v>
      </c>
      <c r="R48" s="243">
        <v>114</v>
      </c>
      <c r="S48" s="243">
        <v>95.3</v>
      </c>
      <c r="T48" s="243">
        <v>112.3</v>
      </c>
      <c r="U48" s="243">
        <v>101.6</v>
      </c>
      <c r="V48" s="243">
        <v>107.2</v>
      </c>
    </row>
    <row r="49" spans="1:22">
      <c r="A49" s="238">
        <v>2006</v>
      </c>
      <c r="B49" s="243">
        <v>107.1</v>
      </c>
      <c r="C49" s="243">
        <v>107.6</v>
      </c>
      <c r="D49" s="243">
        <v>85.8</v>
      </c>
      <c r="E49" s="243">
        <v>95.3</v>
      </c>
      <c r="F49" s="243">
        <v>103</v>
      </c>
      <c r="G49" s="243">
        <v>70.5</v>
      </c>
      <c r="H49" s="243">
        <v>122.8</v>
      </c>
      <c r="I49" s="243">
        <v>90.2</v>
      </c>
      <c r="J49" s="243">
        <v>113.6</v>
      </c>
      <c r="K49" s="243">
        <v>66.5</v>
      </c>
      <c r="L49" s="243">
        <v>94.1</v>
      </c>
      <c r="M49" s="243">
        <v>98.1</v>
      </c>
      <c r="N49" s="243">
        <v>103.5</v>
      </c>
      <c r="O49" s="243">
        <v>120.8</v>
      </c>
      <c r="P49" s="243">
        <v>99.5</v>
      </c>
      <c r="Q49" s="243">
        <v>115.2</v>
      </c>
      <c r="R49" s="243">
        <v>118.1</v>
      </c>
      <c r="S49" s="243">
        <v>88.8</v>
      </c>
      <c r="T49" s="243">
        <v>118.5</v>
      </c>
      <c r="U49" s="243">
        <v>100.6</v>
      </c>
      <c r="V49" s="243">
        <v>109.2</v>
      </c>
    </row>
    <row r="50" spans="1:22">
      <c r="A50" s="238">
        <v>2007</v>
      </c>
      <c r="B50" s="243">
        <v>108</v>
      </c>
      <c r="C50" s="243">
        <v>110.3</v>
      </c>
      <c r="D50" s="243">
        <v>77.3</v>
      </c>
      <c r="E50" s="243">
        <v>98.5</v>
      </c>
      <c r="F50" s="243">
        <v>96.6</v>
      </c>
      <c r="G50" s="243">
        <v>77.900000000000006</v>
      </c>
      <c r="H50" s="243">
        <v>126.3</v>
      </c>
      <c r="I50" s="243">
        <v>95.5</v>
      </c>
      <c r="J50" s="243">
        <v>112.8</v>
      </c>
      <c r="K50" s="243">
        <v>64</v>
      </c>
      <c r="L50" s="243">
        <v>87.8</v>
      </c>
      <c r="M50" s="243">
        <v>100.8</v>
      </c>
      <c r="N50" s="243">
        <v>98.8</v>
      </c>
      <c r="O50" s="243">
        <v>128</v>
      </c>
      <c r="P50" s="243">
        <v>102</v>
      </c>
      <c r="Q50" s="243">
        <v>111.4</v>
      </c>
      <c r="R50" s="243">
        <v>124</v>
      </c>
      <c r="S50" s="243">
        <v>92.4</v>
      </c>
      <c r="T50" s="243">
        <v>120.8</v>
      </c>
      <c r="U50" s="243">
        <v>99.1</v>
      </c>
      <c r="V50" s="243">
        <v>105.3</v>
      </c>
    </row>
    <row r="51" spans="1:22">
      <c r="A51" s="238"/>
      <c r="B51" s="239"/>
      <c r="C51" s="239"/>
      <c r="D51" s="239"/>
      <c r="E51" s="239"/>
      <c r="F51" s="239"/>
      <c r="G51" s="239"/>
      <c r="H51" s="239"/>
      <c r="I51" s="239"/>
      <c r="J51" s="239"/>
      <c r="K51" s="239"/>
      <c r="L51" s="239"/>
      <c r="M51" s="239"/>
      <c r="N51" s="239"/>
      <c r="O51" s="239"/>
      <c r="P51" s="239"/>
      <c r="Q51" s="239"/>
      <c r="R51" s="239"/>
    </row>
    <row r="52" spans="1:22">
      <c r="A52" s="242" t="s">
        <v>71</v>
      </c>
      <c r="B52" s="4"/>
      <c r="C52" s="4"/>
      <c r="D52" s="4"/>
      <c r="E52" s="4"/>
      <c r="F52" s="4"/>
      <c r="G52" s="4"/>
      <c r="H52" s="4"/>
      <c r="I52" s="4"/>
      <c r="J52" s="4"/>
      <c r="K52" s="4"/>
      <c r="L52" s="4"/>
      <c r="M52" s="4"/>
      <c r="N52" s="4"/>
      <c r="O52" s="4"/>
      <c r="P52" s="4"/>
      <c r="Q52" s="4"/>
      <c r="R52" s="4"/>
      <c r="S52" s="4"/>
      <c r="T52" s="4"/>
      <c r="U52" s="4"/>
      <c r="V52" s="4"/>
    </row>
    <row r="53" spans="1:22">
      <c r="A53" s="240" t="s">
        <v>509</v>
      </c>
      <c r="B53" s="239">
        <f t="shared" ref="B53:K57" si="0">(POWER(VLOOKUP(VALUE(RIGHT($A53,4)),$A$4:$V$50,COLUMN(B$51),0)/VLOOKUP(VALUE(LEFT($A53,4)),$A$4:$V$50,COLUMN(B$51),0),1/(VALUE(RIGHT($A53,4))-VALUE(LEFT($A53,4))))-1)*100</f>
        <v>2.915062138597202</v>
      </c>
      <c r="C53" s="239">
        <f t="shared" si="0"/>
        <v>2.3730740523006055</v>
      </c>
      <c r="D53" s="239">
        <f t="shared" si="0"/>
        <v>2.0715313459119589</v>
      </c>
      <c r="E53" s="239">
        <f t="shared" si="0"/>
        <v>3.0527414409333709</v>
      </c>
      <c r="F53" s="239">
        <f t="shared" si="0"/>
        <v>1.9913442026240125</v>
      </c>
      <c r="G53" s="239">
        <f t="shared" si="0"/>
        <v>1.6257012520096481</v>
      </c>
      <c r="H53" s="239">
        <f t="shared" si="0"/>
        <v>3.6111897853419617</v>
      </c>
      <c r="I53" s="239">
        <f t="shared" si="0"/>
        <v>2.2061089966114888</v>
      </c>
      <c r="J53" s="239">
        <f t="shared" si="0"/>
        <v>0.90880126380037396</v>
      </c>
      <c r="K53" s="239">
        <f t="shared" si="0"/>
        <v>3.2495858344078865</v>
      </c>
      <c r="L53" s="239">
        <f t="shared" ref="L53:R57" si="1">(POWER(VLOOKUP(VALUE(RIGHT($A53,4)),$A$4:$V$50,COLUMN(L$51),0)/VLOOKUP(VALUE(LEFT($A53,4)),$A$4:$V$50,COLUMN(L$51),0),1/(VALUE(RIGHT($A53,4))-VALUE(LEFT($A53,4))))-1)*100</f>
        <v>3.8566268163864104</v>
      </c>
      <c r="M53" s="239">
        <f t="shared" si="1"/>
        <v>3.0863897273458285</v>
      </c>
      <c r="N53" s="239">
        <f t="shared" si="1"/>
        <v>2.1165164722264818</v>
      </c>
      <c r="O53" s="239">
        <f t="shared" si="1"/>
        <v>3.5695172468805492</v>
      </c>
      <c r="P53" s="239">
        <f t="shared" si="1"/>
        <v>1.9688543782893531</v>
      </c>
      <c r="Q53" s="239">
        <f t="shared" si="1"/>
        <v>2.2460500747253143</v>
      </c>
      <c r="R53" s="239">
        <f t="shared" si="1"/>
        <v>5.7195837736488286</v>
      </c>
      <c r="S53" s="239">
        <f t="shared" ref="S53:V57" si="2">(POWER(VLOOKUP(VALUE(RIGHT($A53,4)),$A$4:$V$50,COLUMN(S$51),0)/VLOOKUP(VALUE(LEFT($A53,4)),$A$4:$V$50,COLUMN(S$51),0),1/(VALUE(RIGHT($A53,4))-VALUE(LEFT($A53,4))))-1)*100</f>
        <v>2.6056851422347371</v>
      </c>
      <c r="T53" s="239">
        <f t="shared" si="2"/>
        <v>4.3022945853859795</v>
      </c>
      <c r="U53" s="239">
        <f t="shared" si="2"/>
        <v>2.0366641437839839</v>
      </c>
      <c r="V53" s="239">
        <f t="shared" si="2"/>
        <v>3.0362742539151721</v>
      </c>
    </row>
    <row r="54" spans="1:22">
      <c r="A54" s="240" t="s">
        <v>1411</v>
      </c>
      <c r="B54" s="239">
        <f t="shared" si="0"/>
        <v>3.2564693501827335</v>
      </c>
      <c r="C54" s="239">
        <f t="shared" si="0"/>
        <v>2.3278284722346276</v>
      </c>
      <c r="D54" s="239">
        <f t="shared" si="0"/>
        <v>2.8831651117315005</v>
      </c>
      <c r="E54" s="239">
        <f t="shared" si="0"/>
        <v>3.6823200525825772</v>
      </c>
      <c r="F54" s="239">
        <f t="shared" si="0"/>
        <v>2.6534221613674136</v>
      </c>
      <c r="G54" s="239">
        <f t="shared" si="0"/>
        <v>2.695910097001919</v>
      </c>
      <c r="H54" s="239">
        <f t="shared" si="0"/>
        <v>3.3709729590567505</v>
      </c>
      <c r="I54" s="239">
        <f t="shared" si="0"/>
        <v>2.6966142115443015</v>
      </c>
      <c r="J54" s="239">
        <f t="shared" si="0"/>
        <v>0.65302048017805703</v>
      </c>
      <c r="K54" s="239">
        <f t="shared" si="0"/>
        <v>4.4464708347903725</v>
      </c>
      <c r="L54" s="239">
        <f t="shared" si="1"/>
        <v>4.6722169119918888</v>
      </c>
      <c r="M54" s="239">
        <f t="shared" si="1"/>
        <v>3.4677199379128387</v>
      </c>
      <c r="N54" s="239">
        <f t="shared" si="1"/>
        <v>2.4008515961323029</v>
      </c>
      <c r="O54" s="239">
        <f t="shared" si="1"/>
        <v>3.3932751614790035</v>
      </c>
      <c r="P54" s="239">
        <f t="shared" si="1"/>
        <v>2.2743758187687257</v>
      </c>
      <c r="Q54" s="239">
        <f t="shared" si="1"/>
        <v>2.4149841346714496</v>
      </c>
      <c r="R54" s="239">
        <f t="shared" si="1"/>
        <v>7.5282667156636673</v>
      </c>
      <c r="S54" s="239">
        <f t="shared" si="2"/>
        <v>3.6372443426260448</v>
      </c>
      <c r="T54" s="239">
        <f t="shared" si="2"/>
        <v>4.7725035298047391</v>
      </c>
      <c r="U54" s="239">
        <f t="shared" si="2"/>
        <v>2.4224369641601351</v>
      </c>
      <c r="V54" s="239">
        <f t="shared" si="2"/>
        <v>3.1002341726648508</v>
      </c>
    </row>
    <row r="55" spans="1:22">
      <c r="A55" s="240" t="s">
        <v>3</v>
      </c>
      <c r="B55" s="239">
        <f t="shared" si="0"/>
        <v>1.0334969175777697</v>
      </c>
      <c r="C55" s="239">
        <f t="shared" si="0"/>
        <v>2.6255230475154878</v>
      </c>
      <c r="D55" s="239">
        <f t="shared" si="0"/>
        <v>-2.3346152977674506</v>
      </c>
      <c r="E55" s="239">
        <f t="shared" si="0"/>
        <v>-0.38557202161634274</v>
      </c>
      <c r="F55" s="239">
        <f t="shared" si="0"/>
        <v>-1.6199695084099353</v>
      </c>
      <c r="G55" s="239">
        <f t="shared" si="0"/>
        <v>-4.1359384517953623</v>
      </c>
      <c r="H55" s="239">
        <f t="shared" si="0"/>
        <v>4.9597958465865011</v>
      </c>
      <c r="I55" s="239">
        <f t="shared" si="0"/>
        <v>-0.48412940128103044</v>
      </c>
      <c r="J55" s="239">
        <f t="shared" si="0"/>
        <v>2.3458106712699989</v>
      </c>
      <c r="K55" s="239">
        <f t="shared" si="0"/>
        <v>-3.1720358287982253</v>
      </c>
      <c r="L55" s="239">
        <f t="shared" si="1"/>
        <v>-0.57241226819247926</v>
      </c>
      <c r="M55" s="239">
        <f t="shared" si="1"/>
        <v>0.98741896941947349</v>
      </c>
      <c r="N55" s="239">
        <f t="shared" si="1"/>
        <v>0.5467554990361112</v>
      </c>
      <c r="O55" s="239">
        <f t="shared" si="1"/>
        <v>4.5569512448349947</v>
      </c>
      <c r="P55" s="239">
        <f t="shared" si="1"/>
        <v>0.28329520024581445</v>
      </c>
      <c r="Q55" s="239">
        <f t="shared" si="1"/>
        <v>1.309934364111931</v>
      </c>
      <c r="R55" s="239">
        <f t="shared" si="1"/>
        <v>-3.8144988549723258</v>
      </c>
      <c r="S55" s="239">
        <f t="shared" si="2"/>
        <v>-2.9564374614713729</v>
      </c>
      <c r="T55" s="239">
        <f t="shared" si="2"/>
        <v>1.7209264540412272</v>
      </c>
      <c r="U55" s="239">
        <f t="shared" si="2"/>
        <v>-8.619476854718755E-2</v>
      </c>
      <c r="V55" s="239">
        <f t="shared" si="2"/>
        <v>2.6806518099037335</v>
      </c>
    </row>
    <row r="56" spans="1:22">
      <c r="A56" s="240" t="s">
        <v>2</v>
      </c>
      <c r="B56" s="239">
        <f t="shared" si="0"/>
        <v>3.464132202171144</v>
      </c>
      <c r="C56" s="239">
        <f t="shared" si="0"/>
        <v>2.2147553844342527</v>
      </c>
      <c r="D56" s="239">
        <f t="shared" si="0"/>
        <v>3.2428495468442842</v>
      </c>
      <c r="E56" s="239">
        <f t="shared" si="0"/>
        <v>2.8362291554691721</v>
      </c>
      <c r="F56" s="239">
        <f t="shared" si="0"/>
        <v>3.0888092173371628</v>
      </c>
      <c r="G56" s="239">
        <f t="shared" si="0"/>
        <v>2.5464337998979625</v>
      </c>
      <c r="H56" s="239">
        <f t="shared" si="0"/>
        <v>2.3109752547316065</v>
      </c>
      <c r="I56" s="239">
        <f t="shared" si="0"/>
        <v>4.0263500991537748</v>
      </c>
      <c r="J56" s="239">
        <f t="shared" si="0"/>
        <v>-0.36172783222963023</v>
      </c>
      <c r="K56" s="239">
        <f t="shared" si="0"/>
        <v>2.3375245541938483</v>
      </c>
      <c r="L56" s="239">
        <f t="shared" si="1"/>
        <v>4.3198021814132348</v>
      </c>
      <c r="M56" s="239">
        <f t="shared" si="1"/>
        <v>3.6403135013804766</v>
      </c>
      <c r="N56" s="239">
        <f t="shared" si="1"/>
        <v>1.9498857389865343</v>
      </c>
      <c r="O56" s="239">
        <f t="shared" si="1"/>
        <v>4.5392186251292932</v>
      </c>
      <c r="P56" s="239">
        <f t="shared" si="1"/>
        <v>2.3562716240160153</v>
      </c>
      <c r="Q56" s="239">
        <f t="shared" si="1"/>
        <v>3.4809727980308569</v>
      </c>
      <c r="R56" s="239">
        <f t="shared" si="1"/>
        <v>9.9059193357422082</v>
      </c>
      <c r="S56" s="239">
        <f t="shared" si="2"/>
        <v>4.8513914975850447</v>
      </c>
      <c r="T56" s="239">
        <f t="shared" si="2"/>
        <v>4.6386585284924786</v>
      </c>
      <c r="U56" s="239">
        <f t="shared" si="2"/>
        <v>3.9364693931707384</v>
      </c>
      <c r="V56" s="239">
        <f t="shared" si="2"/>
        <v>2.840308535556213</v>
      </c>
    </row>
    <row r="57" spans="1:22">
      <c r="A57" s="240" t="s">
        <v>3</v>
      </c>
      <c r="B57" s="239">
        <f t="shared" si="0"/>
        <v>1.0334969175777697</v>
      </c>
      <c r="C57" s="239">
        <f t="shared" si="0"/>
        <v>2.6255230475154878</v>
      </c>
      <c r="D57" s="239">
        <f t="shared" si="0"/>
        <v>-2.3346152977674506</v>
      </c>
      <c r="E57" s="239">
        <f t="shared" si="0"/>
        <v>-0.38557202161634274</v>
      </c>
      <c r="F57" s="239">
        <f t="shared" si="0"/>
        <v>-1.6199695084099353</v>
      </c>
      <c r="G57" s="239">
        <f t="shared" si="0"/>
        <v>-4.1359384517953623</v>
      </c>
      <c r="H57" s="239">
        <f t="shared" si="0"/>
        <v>4.9597958465865011</v>
      </c>
      <c r="I57" s="239">
        <f t="shared" si="0"/>
        <v>-0.48412940128103044</v>
      </c>
      <c r="J57" s="239">
        <f t="shared" si="0"/>
        <v>2.3458106712699989</v>
      </c>
      <c r="K57" s="239">
        <f t="shared" si="0"/>
        <v>-3.1720358287982253</v>
      </c>
      <c r="L57" s="239">
        <f t="shared" si="1"/>
        <v>-0.57241226819247926</v>
      </c>
      <c r="M57" s="239">
        <f t="shared" si="1"/>
        <v>0.98741896941947349</v>
      </c>
      <c r="N57" s="239">
        <f t="shared" si="1"/>
        <v>0.5467554990361112</v>
      </c>
      <c r="O57" s="239">
        <f t="shared" si="1"/>
        <v>4.5569512448349947</v>
      </c>
      <c r="P57" s="239">
        <f t="shared" si="1"/>
        <v>0.28329520024581445</v>
      </c>
      <c r="Q57" s="239">
        <f t="shared" si="1"/>
        <v>1.309934364111931</v>
      </c>
      <c r="R57" s="239">
        <f t="shared" si="1"/>
        <v>-3.8144988549723258</v>
      </c>
      <c r="S57" s="239">
        <f t="shared" si="2"/>
        <v>-2.9564374614713729</v>
      </c>
      <c r="T57" s="239">
        <f t="shared" si="2"/>
        <v>1.7209264540412272</v>
      </c>
      <c r="U57" s="239">
        <f t="shared" si="2"/>
        <v>-8.619476854718755E-2</v>
      </c>
      <c r="V57" s="239">
        <f t="shared" si="2"/>
        <v>2.6806518099037335</v>
      </c>
    </row>
    <row r="58" spans="1:22">
      <c r="A58" s="238"/>
      <c r="B58" s="238"/>
      <c r="C58" s="241"/>
      <c r="D58" s="241"/>
      <c r="E58" s="241"/>
      <c r="F58" s="241"/>
      <c r="G58" s="241"/>
      <c r="H58" s="241"/>
      <c r="I58" s="241"/>
      <c r="J58" s="241"/>
      <c r="K58" s="241"/>
      <c r="L58" s="241"/>
      <c r="M58" s="241"/>
      <c r="N58" s="241"/>
      <c r="O58" s="241"/>
      <c r="P58" s="241"/>
      <c r="Q58" s="241"/>
      <c r="R58" s="241"/>
    </row>
    <row r="59" spans="1:22">
      <c r="A59" s="94" t="s">
        <v>1395</v>
      </c>
    </row>
    <row r="60" spans="1:22" hidden="1" outlineLevel="1">
      <c r="A60">
        <f>SUM(C60:V60)</f>
        <v>10</v>
      </c>
      <c r="C60">
        <f>IF(0&gt;C68,1,"")</f>
        <v>1</v>
      </c>
      <c r="D60" s="235" t="str">
        <f t="shared" ref="D60:V60" si="3">IF(0&gt;D68,1,"")</f>
        <v/>
      </c>
      <c r="E60" s="235">
        <f t="shared" si="3"/>
        <v>1</v>
      </c>
      <c r="F60" s="235">
        <f t="shared" si="3"/>
        <v>1</v>
      </c>
      <c r="G60" s="235">
        <f t="shared" si="3"/>
        <v>1</v>
      </c>
      <c r="H60" s="235" t="str">
        <f t="shared" si="3"/>
        <v/>
      </c>
      <c r="I60" s="235">
        <f t="shared" si="3"/>
        <v>1</v>
      </c>
      <c r="J60" s="235" t="str">
        <f t="shared" si="3"/>
        <v/>
      </c>
      <c r="K60" s="235" t="str">
        <f t="shared" si="3"/>
        <v/>
      </c>
      <c r="L60" s="235">
        <f t="shared" si="3"/>
        <v>1</v>
      </c>
      <c r="M60" s="235" t="str">
        <f t="shared" si="3"/>
        <v/>
      </c>
      <c r="N60" s="235" t="str">
        <f t="shared" si="3"/>
        <v/>
      </c>
      <c r="O60" s="235">
        <f t="shared" si="3"/>
        <v>1</v>
      </c>
      <c r="P60" s="235" t="str">
        <f t="shared" si="3"/>
        <v/>
      </c>
      <c r="Q60" s="235">
        <f t="shared" si="3"/>
        <v>1</v>
      </c>
      <c r="R60" s="235" t="str">
        <f t="shared" si="3"/>
        <v/>
      </c>
      <c r="S60" s="235" t="str">
        <f t="shared" si="3"/>
        <v/>
      </c>
      <c r="T60" s="235">
        <f t="shared" si="3"/>
        <v>1</v>
      </c>
      <c r="U60" s="235" t="str">
        <f t="shared" si="3"/>
        <v/>
      </c>
      <c r="V60" s="235">
        <f t="shared" si="3"/>
        <v>1</v>
      </c>
    </row>
    <row r="61" spans="1:22" hidden="1" outlineLevel="1">
      <c r="B61" s="301" t="s">
        <v>1376</v>
      </c>
      <c r="C61" s="301" t="s">
        <v>1444</v>
      </c>
      <c r="D61" s="301" t="s">
        <v>1445</v>
      </c>
      <c r="E61" s="301" t="s">
        <v>1446</v>
      </c>
      <c r="F61" s="301" t="s">
        <v>1447</v>
      </c>
      <c r="G61" s="301" t="s">
        <v>1448</v>
      </c>
      <c r="H61" s="301" t="s">
        <v>1449</v>
      </c>
      <c r="I61" s="301" t="s">
        <v>1450</v>
      </c>
      <c r="J61" s="301" t="s">
        <v>1451</v>
      </c>
      <c r="K61" s="301" t="s">
        <v>1452</v>
      </c>
      <c r="L61" s="301" t="s">
        <v>1453</v>
      </c>
      <c r="M61" s="301" t="s">
        <v>987</v>
      </c>
      <c r="N61" s="301" t="s">
        <v>1454</v>
      </c>
      <c r="O61" s="301" t="s">
        <v>1372</v>
      </c>
      <c r="P61" s="301" t="s">
        <v>1455</v>
      </c>
      <c r="Q61" s="301" t="s">
        <v>1456</v>
      </c>
      <c r="R61" s="301" t="s">
        <v>1457</v>
      </c>
      <c r="S61" s="301" t="s">
        <v>1458</v>
      </c>
      <c r="T61" s="301" t="s">
        <v>1459</v>
      </c>
      <c r="U61" s="301" t="s">
        <v>1460</v>
      </c>
      <c r="V61" s="301" t="s">
        <v>1461</v>
      </c>
    </row>
    <row r="62" spans="1:22" hidden="1" outlineLevel="1">
      <c r="A62" t="str">
        <f>$A$53</f>
        <v>1961-2007</v>
      </c>
      <c r="B62" s="4">
        <f>$J$53</f>
        <v>0.90880126380037396</v>
      </c>
      <c r="C62" s="4">
        <f>$G$53</f>
        <v>1.6257012520096481</v>
      </c>
      <c r="D62" s="4">
        <f>$P$53</f>
        <v>1.9688543782893531</v>
      </c>
      <c r="E62" s="4">
        <f>$F$53</f>
        <v>1.9913442026240125</v>
      </c>
      <c r="F62" s="4">
        <f>$U$53</f>
        <v>2.0366641437839839</v>
      </c>
      <c r="G62" s="4">
        <f>$D$53</f>
        <v>2.0715313459119589</v>
      </c>
      <c r="H62" s="4">
        <f>$N$53</f>
        <v>2.1165164722264818</v>
      </c>
      <c r="I62" s="4">
        <f>$I$53</f>
        <v>2.2061089966114888</v>
      </c>
      <c r="J62" s="4">
        <f>$Q$53</f>
        <v>2.2460500747253143</v>
      </c>
      <c r="K62" s="4">
        <f>$C$53</f>
        <v>2.3730740523006055</v>
      </c>
      <c r="L62" s="4">
        <f>$S$53</f>
        <v>2.6056851422347371</v>
      </c>
      <c r="M62" s="4">
        <f>$B$53</f>
        <v>2.915062138597202</v>
      </c>
      <c r="N62" s="4">
        <f>$V$53</f>
        <v>3.0362742539151721</v>
      </c>
      <c r="O62" s="4">
        <f>$E$53</f>
        <v>3.0527414409333709</v>
      </c>
      <c r="P62" s="4">
        <f>$M$53</f>
        <v>3.0863897273458285</v>
      </c>
      <c r="Q62" s="4">
        <f>$K$53</f>
        <v>3.2495858344078865</v>
      </c>
      <c r="R62" s="4">
        <f>$O$53</f>
        <v>3.5695172468805492</v>
      </c>
      <c r="S62" s="4">
        <f>$H$53</f>
        <v>3.6111897853419617</v>
      </c>
      <c r="T62" s="4">
        <f>$L$53</f>
        <v>3.8566268163864104</v>
      </c>
      <c r="U62" s="4">
        <f>$T$53</f>
        <v>4.3022945853859795</v>
      </c>
      <c r="V62" s="4">
        <f>$R$53</f>
        <v>5.7195837736488286</v>
      </c>
    </row>
    <row r="63" spans="1:22" s="288" customFormat="1" hidden="1" outlineLevel="1">
      <c r="B63" s="288" t="str">
        <f>$J$3</f>
        <v>Printing and related support activities [323]</v>
      </c>
      <c r="C63" s="288" t="str">
        <f>$P$3</f>
        <v>Fabricated metal product manufacturing [332]</v>
      </c>
      <c r="D63" s="288" t="str">
        <f>$C$3</f>
        <v>Food manufacturing [311]</v>
      </c>
      <c r="E63" s="288" t="str">
        <f>$N$3</f>
        <v>Non-metallic mineral product manufacturing [327]</v>
      </c>
      <c r="F63" s="288" t="str">
        <f>$Q$3</f>
        <v>Machinery manufacturing [333]</v>
      </c>
      <c r="G63" s="288" t="str">
        <f>$U$3</f>
        <v>Furniture and related product manufacturing [337]</v>
      </c>
      <c r="H63" s="288" t="str">
        <f>$F$3</f>
        <v>Clothing manufacturing [315]</v>
      </c>
      <c r="I63" s="288" t="str">
        <f>$G$3</f>
        <v>Leather and allied product manufacturing [316]</v>
      </c>
      <c r="J63" s="288" t="str">
        <f>$I$3</f>
        <v>Paper manufacturing [322]</v>
      </c>
      <c r="K63" s="288" t="str">
        <f>$D$3</f>
        <v>Beverage and tobacco product manufacturing [312]</v>
      </c>
      <c r="L63" s="288" t="str">
        <f>$V$3</f>
        <v>Miscellaneous manufacturing [339]</v>
      </c>
      <c r="M63" s="288" t="str">
        <f>$B$3</f>
        <v>Manufacturing [31-33]</v>
      </c>
      <c r="N63" s="288" t="str">
        <f>$H$3</f>
        <v>Wood product manufacturing [321]</v>
      </c>
      <c r="O63" s="288" t="str">
        <f>$O$3</f>
        <v>Primary metal manufacturing [331]</v>
      </c>
      <c r="P63" s="288" t="str">
        <f>$M$3</f>
        <v>Plastics and rubber products manufacturing [326]</v>
      </c>
      <c r="Q63" s="288" t="str">
        <f>$S$3</f>
        <v>Electrical equipment, appliance and component manufacturing [335]</v>
      </c>
      <c r="R63" s="288" t="str">
        <f>$E$3</f>
        <v>Textile and textile product mills</v>
      </c>
      <c r="S63" s="288" t="str">
        <f>$K$3</f>
        <v>Petroleum and coal products manufacturing [324]</v>
      </c>
      <c r="T63" s="288" t="str">
        <f>$L$3</f>
        <v>Chemical manufacturing [325]</v>
      </c>
      <c r="U63" s="288" t="str">
        <f>$T$3</f>
        <v>Transportation equipment manufacturing [336]</v>
      </c>
      <c r="V63" s="288" t="str">
        <f>$R$3</f>
        <v>Computer and electronic product manufacturing [334]</v>
      </c>
    </row>
    <row r="64" spans="1:22" hidden="1" outlineLevel="1">
      <c r="A64" s="235" t="str">
        <f>$A$54</f>
        <v>1961-2000</v>
      </c>
      <c r="B64" s="4">
        <f>$J$54</f>
        <v>0.65302048017805703</v>
      </c>
      <c r="C64" s="4">
        <f>$P$54</f>
        <v>2.2743758187687257</v>
      </c>
      <c r="D64" s="4">
        <f>$C$54</f>
        <v>2.3278284722346276</v>
      </c>
      <c r="E64" s="4">
        <f>$N$54</f>
        <v>2.4008515961323029</v>
      </c>
      <c r="F64" s="4">
        <f>$Q$54</f>
        <v>2.4149841346714496</v>
      </c>
      <c r="G64" s="4">
        <f>$U$54</f>
        <v>2.4224369641601351</v>
      </c>
      <c r="H64" s="4">
        <f>$F$54</f>
        <v>2.6534221613674136</v>
      </c>
      <c r="I64" s="4">
        <f>$G$54</f>
        <v>2.695910097001919</v>
      </c>
      <c r="J64" s="4">
        <f>$I$54</f>
        <v>2.6966142115443015</v>
      </c>
      <c r="K64" s="4">
        <f>$D$54</f>
        <v>2.8831651117315005</v>
      </c>
      <c r="L64" s="4">
        <f>$V$54</f>
        <v>3.1002341726648508</v>
      </c>
      <c r="M64" s="4">
        <f>$B$54</f>
        <v>3.2564693501827335</v>
      </c>
      <c r="N64" s="4">
        <f>$H$54</f>
        <v>3.3709729590567505</v>
      </c>
      <c r="O64" s="4">
        <f>$O$54</f>
        <v>3.3932751614790035</v>
      </c>
      <c r="P64" s="4">
        <f>$M$54</f>
        <v>3.4677199379128387</v>
      </c>
      <c r="Q64" s="4">
        <f>$S$54</f>
        <v>3.6372443426260448</v>
      </c>
      <c r="R64" s="4">
        <f>$E$54</f>
        <v>3.6823200525825772</v>
      </c>
      <c r="S64" s="4">
        <f>$K$54</f>
        <v>4.4464708347903725</v>
      </c>
      <c r="T64" s="4">
        <f>$L$54</f>
        <v>4.6722169119918888</v>
      </c>
      <c r="U64" s="4">
        <f>$T$54</f>
        <v>4.7725035298047391</v>
      </c>
      <c r="V64" s="4">
        <f>$R$54</f>
        <v>7.5282667156636673</v>
      </c>
    </row>
    <row r="65" spans="1:22" s="288" customFormat="1" hidden="1" outlineLevel="1">
      <c r="B65" s="288" t="str">
        <f>$G$3</f>
        <v>Leather and allied product manufacturing [316]</v>
      </c>
      <c r="C65" s="288" t="str">
        <f>$R$3</f>
        <v>Computer and electronic product manufacturing [334]</v>
      </c>
      <c r="D65" s="288" t="str">
        <f>$K$3</f>
        <v>Petroleum and coal products manufacturing [324]</v>
      </c>
      <c r="E65" s="288" t="str">
        <f>$S$3</f>
        <v>Electrical equipment, appliance and component manufacturing [335]</v>
      </c>
      <c r="F65" s="288" t="str">
        <f>$D$3</f>
        <v>Beverage and tobacco product manufacturing [312]</v>
      </c>
      <c r="G65" s="288" t="str">
        <f>$F$3</f>
        <v>Clothing manufacturing [315]</v>
      </c>
      <c r="H65" s="288" t="str">
        <f>$L$3</f>
        <v>Chemical manufacturing [325]</v>
      </c>
      <c r="I65" s="288" t="str">
        <f>$I$3</f>
        <v>Paper manufacturing [322]</v>
      </c>
      <c r="J65" s="288" t="str">
        <f>$E$3</f>
        <v>Textile and textile product mills</v>
      </c>
      <c r="K65" s="288" t="str">
        <f>$U$3</f>
        <v>Furniture and related product manufacturing [337]</v>
      </c>
      <c r="L65" s="288" t="str">
        <f>$P$3</f>
        <v>Fabricated metal product manufacturing [332]</v>
      </c>
      <c r="M65" s="288" t="str">
        <f>$N$3</f>
        <v>Non-metallic mineral product manufacturing [327]</v>
      </c>
      <c r="N65" s="288" t="str">
        <f>$M$3</f>
        <v>Plastics and rubber products manufacturing [326]</v>
      </c>
      <c r="O65" s="288" t="str">
        <f>$B$3</f>
        <v>Manufacturing [31-33]</v>
      </c>
      <c r="P65" s="288" t="str">
        <f>$Q$3</f>
        <v>Machinery manufacturing [333]</v>
      </c>
      <c r="Q65" s="288" t="str">
        <f>$T$3</f>
        <v>Transportation equipment manufacturing [336]</v>
      </c>
      <c r="R65" s="288" t="str">
        <f>$J$3</f>
        <v>Printing and related support activities [323]</v>
      </c>
      <c r="S65" s="288" t="str">
        <f>$C$3</f>
        <v>Food manufacturing [311]</v>
      </c>
      <c r="T65" s="288" t="str">
        <f>$V$3</f>
        <v>Miscellaneous manufacturing [339]</v>
      </c>
      <c r="U65" s="288" t="str">
        <f>$O$3</f>
        <v>Primary metal manufacturing [331]</v>
      </c>
      <c r="V65" s="288" t="str">
        <f>$H$3</f>
        <v>Wood product manufacturing [321]</v>
      </c>
    </row>
    <row r="66" spans="1:22" hidden="1" outlineLevel="1">
      <c r="A66" s="235" t="str">
        <f>$A$55</f>
        <v>2000-2007</v>
      </c>
      <c r="B66" s="4">
        <f>$G$55</f>
        <v>-4.1359384517953623</v>
      </c>
      <c r="C66" s="4">
        <f>$R$55</f>
        <v>-3.8144988549723258</v>
      </c>
      <c r="D66" s="4">
        <f>$K$55</f>
        <v>-3.1720358287982253</v>
      </c>
      <c r="E66" s="4">
        <f>$S$55</f>
        <v>-2.9564374614713729</v>
      </c>
      <c r="F66" s="4">
        <f>$D$55</f>
        <v>-2.3346152977674506</v>
      </c>
      <c r="G66" s="4">
        <f>$F$55</f>
        <v>-1.6199695084099353</v>
      </c>
      <c r="H66" s="4">
        <f>$L$55</f>
        <v>-0.57241226819247926</v>
      </c>
      <c r="I66" s="4">
        <f>$I$55</f>
        <v>-0.48412940128103044</v>
      </c>
      <c r="J66" s="4">
        <f>$E$55</f>
        <v>-0.38557202161634274</v>
      </c>
      <c r="K66" s="4">
        <f>$U$55</f>
        <v>-8.619476854718755E-2</v>
      </c>
      <c r="L66" s="4">
        <f>$P$55</f>
        <v>0.28329520024581445</v>
      </c>
      <c r="M66" s="4">
        <f>$N$55</f>
        <v>0.5467554990361112</v>
      </c>
      <c r="N66" s="4">
        <f>$M$55</f>
        <v>0.98741896941947349</v>
      </c>
      <c r="O66" s="4">
        <f>$B$55</f>
        <v>1.0334969175777697</v>
      </c>
      <c r="P66" s="4">
        <f>$Q$55</f>
        <v>1.309934364111931</v>
      </c>
      <c r="Q66" s="4">
        <f>$T$55</f>
        <v>1.7209264540412272</v>
      </c>
      <c r="R66" s="4">
        <f>$J$55</f>
        <v>2.3458106712699989</v>
      </c>
      <c r="S66" s="4">
        <f>$C$55</f>
        <v>2.6255230475154878</v>
      </c>
      <c r="T66" s="4">
        <f>$V$55</f>
        <v>2.6806518099037335</v>
      </c>
      <c r="U66" s="4">
        <f>$O$55</f>
        <v>4.5569512448349947</v>
      </c>
      <c r="V66" s="4">
        <f>$H$55</f>
        <v>4.9597958465865011</v>
      </c>
    </row>
    <row r="67" spans="1:22" hidden="1" outlineLevel="1">
      <c r="A67" s="235" t="str">
        <f>$A$56</f>
        <v>1989-2000</v>
      </c>
      <c r="B67" s="4">
        <f>$J$56</f>
        <v>-0.36172783222963023</v>
      </c>
      <c r="C67" s="4">
        <f>$G$56</f>
        <v>2.5464337998979625</v>
      </c>
      <c r="D67" s="4">
        <f>$P$56</f>
        <v>2.3562716240160153</v>
      </c>
      <c r="E67" s="4">
        <f>$F$56</f>
        <v>3.0888092173371628</v>
      </c>
      <c r="F67" s="4">
        <f>$U$56</f>
        <v>3.9364693931707384</v>
      </c>
      <c r="G67" s="4">
        <f>$D$56</f>
        <v>3.2428495468442842</v>
      </c>
      <c r="H67" s="4">
        <f>$N$56</f>
        <v>1.9498857389865343</v>
      </c>
      <c r="I67" s="4">
        <f>$I$56</f>
        <v>4.0263500991537748</v>
      </c>
      <c r="J67" s="4">
        <f>$Q$56</f>
        <v>3.4809727980308569</v>
      </c>
      <c r="K67" s="4">
        <f>$C$56</f>
        <v>2.2147553844342527</v>
      </c>
      <c r="L67" s="4">
        <f>$S$56</f>
        <v>4.8513914975850447</v>
      </c>
      <c r="M67" s="4">
        <f>$B$56</f>
        <v>3.464132202171144</v>
      </c>
      <c r="N67" s="4">
        <f>$V$56</f>
        <v>2.840308535556213</v>
      </c>
      <c r="O67" s="4">
        <f>$E$56</f>
        <v>2.8362291554691721</v>
      </c>
      <c r="P67" s="4">
        <f>$M$56</f>
        <v>3.6403135013804766</v>
      </c>
      <c r="Q67" s="4">
        <f>$K$56</f>
        <v>2.3375245541938483</v>
      </c>
      <c r="R67" s="4">
        <f>$O$56</f>
        <v>4.5392186251292932</v>
      </c>
      <c r="S67" s="4">
        <f>$H$56</f>
        <v>2.3109752547316065</v>
      </c>
      <c r="T67" s="4">
        <f>$L$56</f>
        <v>4.3198021814132348</v>
      </c>
      <c r="U67" s="4">
        <f>$T$56</f>
        <v>4.6386585284924786</v>
      </c>
      <c r="V67" s="4">
        <f>$R$56</f>
        <v>9.9059193357422082</v>
      </c>
    </row>
    <row r="68" spans="1:22" hidden="1" outlineLevel="1">
      <c r="A68" s="235" t="str">
        <f>$A$57</f>
        <v>2000-2007</v>
      </c>
      <c r="B68" s="4">
        <f>$J$57</f>
        <v>2.3458106712699989</v>
      </c>
      <c r="C68" s="4">
        <f>$G$57</f>
        <v>-4.1359384517953623</v>
      </c>
      <c r="D68" s="4">
        <f>$P$57</f>
        <v>0.28329520024581445</v>
      </c>
      <c r="E68" s="4">
        <f>$F$57</f>
        <v>-1.6199695084099353</v>
      </c>
      <c r="F68" s="4">
        <f>$U$57</f>
        <v>-8.619476854718755E-2</v>
      </c>
      <c r="G68" s="4">
        <f>$D$57</f>
        <v>-2.3346152977674506</v>
      </c>
      <c r="H68" s="4">
        <f>$N$57</f>
        <v>0.5467554990361112</v>
      </c>
      <c r="I68" s="4">
        <f>$I$57</f>
        <v>-0.48412940128103044</v>
      </c>
      <c r="J68" s="4">
        <f>$Q$57</f>
        <v>1.309934364111931</v>
      </c>
      <c r="K68" s="4">
        <f>$C$57</f>
        <v>2.6255230475154878</v>
      </c>
      <c r="L68" s="4">
        <f>$S$57</f>
        <v>-2.9564374614713729</v>
      </c>
      <c r="M68" s="4">
        <f>$B$57</f>
        <v>1.0334969175777697</v>
      </c>
      <c r="N68" s="4">
        <f>$V$57</f>
        <v>2.6806518099037335</v>
      </c>
      <c r="O68" s="4">
        <f>$E$57</f>
        <v>-0.38557202161634274</v>
      </c>
      <c r="P68" s="4">
        <f>$M$57</f>
        <v>0.98741896941947349</v>
      </c>
      <c r="Q68" s="4">
        <f>$K$57</f>
        <v>-3.1720358287982253</v>
      </c>
      <c r="R68" s="4">
        <f>$O$57</f>
        <v>4.5569512448349947</v>
      </c>
      <c r="S68" s="4">
        <f>$H$57</f>
        <v>4.9597958465865011</v>
      </c>
      <c r="T68" s="4">
        <f>$L$57</f>
        <v>-0.57241226819247926</v>
      </c>
      <c r="U68" s="4">
        <f>$T$57</f>
        <v>1.7209264540412272</v>
      </c>
      <c r="V68" s="4">
        <f>$R$57</f>
        <v>-3.8144988549723258</v>
      </c>
    </row>
    <row r="69" spans="1:22" hidden="1" outlineLevel="1">
      <c r="A69" s="235"/>
      <c r="B69" s="235"/>
      <c r="C69" s="235"/>
      <c r="D69" s="235"/>
      <c r="E69" s="235"/>
      <c r="F69" s="235"/>
      <c r="G69" s="235"/>
      <c r="H69" s="235"/>
      <c r="I69" s="235"/>
      <c r="J69" s="235"/>
      <c r="K69" s="235"/>
      <c r="L69" s="235"/>
      <c r="M69" s="235"/>
      <c r="N69" s="235"/>
      <c r="O69" s="235"/>
      <c r="P69" s="235"/>
      <c r="Q69" s="235"/>
      <c r="R69" s="235"/>
      <c r="S69" s="235"/>
      <c r="T69" s="235"/>
      <c r="U69" s="235"/>
      <c r="V69" s="235"/>
    </row>
    <row r="70" spans="1:22" hidden="1" outlineLevel="1">
      <c r="A70" s="235"/>
      <c r="C70" s="235"/>
      <c r="D70" s="235"/>
      <c r="E70" s="235"/>
      <c r="F70" s="235"/>
      <c r="G70" s="235"/>
      <c r="H70" s="235"/>
      <c r="I70" s="235"/>
      <c r="J70" s="235"/>
      <c r="K70" s="235"/>
      <c r="L70" s="235"/>
      <c r="M70" s="235"/>
      <c r="N70" s="235"/>
      <c r="O70" s="235"/>
      <c r="P70" s="235"/>
      <c r="Q70" s="235"/>
      <c r="R70" s="235"/>
      <c r="S70" s="235"/>
      <c r="T70" s="235"/>
      <c r="U70" s="235"/>
      <c r="V70" s="235"/>
    </row>
    <row r="71" spans="1:22" hidden="1" outlineLevel="1">
      <c r="A71" s="235"/>
      <c r="B71" s="235" t="str">
        <f>$A$53</f>
        <v>1961-2007</v>
      </c>
      <c r="C71" s="235" t="str">
        <f>$A$54</f>
        <v>1961-2000</v>
      </c>
      <c r="D71" s="235" t="str">
        <f>$A$55</f>
        <v>2000-2007</v>
      </c>
      <c r="E71" s="235" t="str">
        <f>$A$56</f>
        <v>1989-2000</v>
      </c>
      <c r="F71" s="235" t="str">
        <f>$A$57</f>
        <v>2000-2007</v>
      </c>
      <c r="H71" t="str">
        <f>H61</f>
        <v>Non-metallic mineral product [327]</v>
      </c>
      <c r="O71" s="235" t="str">
        <f>O61</f>
        <v>Textile and textile product mills</v>
      </c>
      <c r="V71" s="235" t="str">
        <f>V61</f>
        <v>Computer and electronic product [334]</v>
      </c>
    </row>
    <row r="72" spans="1:22" hidden="1" outlineLevel="1">
      <c r="A72" s="235" t="str">
        <f>$B3</f>
        <v>Manufacturing [31-33]</v>
      </c>
      <c r="B72" s="4">
        <f>$B$53</f>
        <v>2.915062138597202</v>
      </c>
      <c r="C72" s="4">
        <f>$B$54</f>
        <v>3.2564693501827335</v>
      </c>
      <c r="D72" s="4">
        <f>$B$55</f>
        <v>1.0334969175777697</v>
      </c>
      <c r="E72" s="4">
        <f>$B$56</f>
        <v>3.464132202171144</v>
      </c>
      <c r="F72" s="4">
        <f>$B$57</f>
        <v>1.0334969175777697</v>
      </c>
    </row>
    <row r="73" spans="1:22" hidden="1" outlineLevel="1">
      <c r="A73" s="235" t="str">
        <f>$C3</f>
        <v>Food manufacturing [311]</v>
      </c>
      <c r="B73" s="4">
        <f>$C$53</f>
        <v>2.3730740523006055</v>
      </c>
      <c r="C73" s="4">
        <f>$C$54</f>
        <v>2.3278284722346276</v>
      </c>
      <c r="D73" s="4">
        <f>$C$55</f>
        <v>2.6255230475154878</v>
      </c>
      <c r="E73" s="4">
        <f>$C$56</f>
        <v>2.2147553844342527</v>
      </c>
      <c r="F73" s="4">
        <f>$C$57</f>
        <v>2.6255230475154878</v>
      </c>
    </row>
    <row r="74" spans="1:22" hidden="1" outlineLevel="1">
      <c r="A74" s="235" t="str">
        <f>$D3</f>
        <v>Beverage and tobacco product manufacturing [312]</v>
      </c>
      <c r="B74" s="4">
        <f>$D$53</f>
        <v>2.0715313459119589</v>
      </c>
      <c r="C74" s="4">
        <f>$D$54</f>
        <v>2.8831651117315005</v>
      </c>
      <c r="D74" s="4">
        <f>$D$55</f>
        <v>-2.3346152977674506</v>
      </c>
      <c r="E74" s="4">
        <f>$D$56</f>
        <v>3.2428495468442842</v>
      </c>
      <c r="F74" s="4">
        <f>$D$57</f>
        <v>-2.3346152977674506</v>
      </c>
    </row>
    <row r="75" spans="1:22" hidden="1" outlineLevel="1">
      <c r="A75" s="235" t="str">
        <f>$E3</f>
        <v>Textile and textile product mills</v>
      </c>
      <c r="B75" s="4">
        <f>$E$53</f>
        <v>3.0527414409333709</v>
      </c>
      <c r="C75" s="4">
        <f>$E$54</f>
        <v>3.6823200525825772</v>
      </c>
      <c r="D75" s="4">
        <f>$E$55</f>
        <v>-0.38557202161634274</v>
      </c>
      <c r="E75" s="4">
        <f>$E$56</f>
        <v>2.8362291554691721</v>
      </c>
      <c r="F75" s="4">
        <f>$E$57</f>
        <v>-0.38557202161634274</v>
      </c>
    </row>
    <row r="76" spans="1:22" hidden="1" outlineLevel="1">
      <c r="A76" s="235" t="str">
        <f>$F3</f>
        <v>Clothing manufacturing [315]</v>
      </c>
      <c r="B76" s="4">
        <f>$F$53</f>
        <v>1.9913442026240125</v>
      </c>
      <c r="C76" s="4">
        <f>$F$54</f>
        <v>2.6534221613674136</v>
      </c>
      <c r="D76" s="4">
        <f>$F$55</f>
        <v>-1.6199695084099353</v>
      </c>
      <c r="E76" s="4">
        <f>$F$56</f>
        <v>3.0888092173371628</v>
      </c>
      <c r="F76" s="4">
        <f>$F$57</f>
        <v>-1.6199695084099353</v>
      </c>
    </row>
    <row r="77" spans="1:22" hidden="1" outlineLevel="1">
      <c r="A77" s="235" t="str">
        <f>$G3</f>
        <v>Leather and allied product manufacturing [316]</v>
      </c>
      <c r="B77" s="4">
        <f>$G$53</f>
        <v>1.6257012520096481</v>
      </c>
      <c r="C77" s="4">
        <f>$G$54</f>
        <v>2.695910097001919</v>
      </c>
      <c r="D77" s="4">
        <f>$G$55</f>
        <v>-4.1359384517953623</v>
      </c>
      <c r="E77" s="4">
        <f>$G$56</f>
        <v>2.5464337998979625</v>
      </c>
      <c r="F77" s="4">
        <f>$G$57</f>
        <v>-4.1359384517953623</v>
      </c>
    </row>
    <row r="78" spans="1:22" hidden="1" outlineLevel="1">
      <c r="A78" s="235" t="str">
        <f>$H3</f>
        <v>Wood product manufacturing [321]</v>
      </c>
      <c r="B78" s="4">
        <f>$H$53</f>
        <v>3.6111897853419617</v>
      </c>
      <c r="C78" s="4">
        <f>$H$54</f>
        <v>3.3709729590567505</v>
      </c>
      <c r="D78" s="4">
        <f>$H$55</f>
        <v>4.9597958465865011</v>
      </c>
      <c r="E78" s="4">
        <f>$H$56</f>
        <v>2.3109752547316065</v>
      </c>
      <c r="F78" s="4">
        <f>$H$57</f>
        <v>4.9597958465865011</v>
      </c>
    </row>
    <row r="79" spans="1:22" hidden="1" outlineLevel="1">
      <c r="A79" s="235" t="str">
        <f>$I3</f>
        <v>Paper manufacturing [322]</v>
      </c>
      <c r="B79" s="4">
        <f>$I$53</f>
        <v>2.2061089966114888</v>
      </c>
      <c r="C79" s="4">
        <f>$I$54</f>
        <v>2.6966142115443015</v>
      </c>
      <c r="D79" s="4">
        <f>$I$55</f>
        <v>-0.48412940128103044</v>
      </c>
      <c r="E79" s="4">
        <f>$I$56</f>
        <v>4.0263500991537748</v>
      </c>
      <c r="F79" s="4">
        <f>$I$57</f>
        <v>-0.48412940128103044</v>
      </c>
    </row>
    <row r="80" spans="1:22" hidden="1" outlineLevel="1">
      <c r="A80" s="235" t="str">
        <f>$J3</f>
        <v>Printing and related support activities [323]</v>
      </c>
      <c r="B80" s="4">
        <f>$J$53</f>
        <v>0.90880126380037396</v>
      </c>
      <c r="C80" s="4">
        <f>$J$54</f>
        <v>0.65302048017805703</v>
      </c>
      <c r="D80" s="4">
        <f>$J$55</f>
        <v>2.3458106712699989</v>
      </c>
      <c r="E80" s="4">
        <f>$J$56</f>
        <v>-0.36172783222963023</v>
      </c>
      <c r="F80" s="4">
        <f>$J$57</f>
        <v>2.3458106712699989</v>
      </c>
    </row>
    <row r="81" spans="1:10" hidden="1" outlineLevel="1">
      <c r="A81" s="235" t="str">
        <f>$K3</f>
        <v>Petroleum and coal products manufacturing [324]</v>
      </c>
      <c r="B81" s="4">
        <f>$K$53</f>
        <v>3.2495858344078865</v>
      </c>
      <c r="C81" s="4">
        <f>$K$54</f>
        <v>4.4464708347903725</v>
      </c>
      <c r="D81" s="4">
        <f>$K$55</f>
        <v>-3.1720358287982253</v>
      </c>
      <c r="E81" s="4">
        <f>$K$56</f>
        <v>2.3375245541938483</v>
      </c>
      <c r="F81" s="4">
        <f>$K$57</f>
        <v>-3.1720358287982253</v>
      </c>
      <c r="I81" s="292"/>
      <c r="J81" s="292" t="s">
        <v>509</v>
      </c>
    </row>
    <row r="82" spans="1:10" hidden="1" outlineLevel="1">
      <c r="A82" s="235" t="str">
        <f>$L3</f>
        <v>Chemical manufacturing [325]</v>
      </c>
      <c r="B82" s="4">
        <f>$L$53</f>
        <v>3.8566268163864104</v>
      </c>
      <c r="C82" s="4">
        <f>$L$54</f>
        <v>4.6722169119918888</v>
      </c>
      <c r="D82" s="4">
        <f>$L$55</f>
        <v>-0.57241226819247926</v>
      </c>
      <c r="E82" s="4">
        <f>$L$56</f>
        <v>4.3198021814132348</v>
      </c>
      <c r="F82" s="4">
        <f>$L$57</f>
        <v>-0.57241226819247926</v>
      </c>
      <c r="I82" s="292" t="s">
        <v>1376</v>
      </c>
      <c r="J82" s="4">
        <v>0.90880126380037396</v>
      </c>
    </row>
    <row r="83" spans="1:10" hidden="1" outlineLevel="1">
      <c r="A83" s="235" t="str">
        <f>$M3</f>
        <v>Plastics and rubber products manufacturing [326]</v>
      </c>
      <c r="B83" s="4">
        <f>$M$53</f>
        <v>3.0863897273458285</v>
      </c>
      <c r="C83" s="4">
        <f>$M$54</f>
        <v>3.4677199379128387</v>
      </c>
      <c r="D83" s="4">
        <f>$M$55</f>
        <v>0.98741896941947349</v>
      </c>
      <c r="E83" s="4">
        <f>$M$56</f>
        <v>3.6403135013804766</v>
      </c>
      <c r="F83" s="4">
        <f>$M$57</f>
        <v>0.98741896941947349</v>
      </c>
      <c r="I83" s="292" t="s">
        <v>1387</v>
      </c>
      <c r="J83" s="4">
        <v>1.6257012520096481</v>
      </c>
    </row>
    <row r="84" spans="1:10" hidden="1" outlineLevel="1">
      <c r="A84" s="235" t="str">
        <f>$N3</f>
        <v>Non-metallic mineral product manufacturing [327]</v>
      </c>
      <c r="B84" s="4">
        <f>$N$53</f>
        <v>2.1165164722264818</v>
      </c>
      <c r="C84" s="4">
        <f>$N$54</f>
        <v>2.4008515961323029</v>
      </c>
      <c r="D84" s="4">
        <f>$N$55</f>
        <v>0.5467554990361112</v>
      </c>
      <c r="E84" s="4">
        <f>$N$56</f>
        <v>1.9498857389865343</v>
      </c>
      <c r="F84" s="4">
        <f>$N$57</f>
        <v>0.5467554990361112</v>
      </c>
      <c r="I84" s="292" t="s">
        <v>1381</v>
      </c>
      <c r="J84" s="4">
        <v>1.9688543782893531</v>
      </c>
    </row>
    <row r="85" spans="1:10" hidden="1" outlineLevel="1">
      <c r="A85" s="235" t="str">
        <f>$O3</f>
        <v>Primary metal manufacturing [331]</v>
      </c>
      <c r="B85" s="4">
        <f>$O$53</f>
        <v>3.5695172468805492</v>
      </c>
      <c r="C85" s="4">
        <f>$O$54</f>
        <v>3.3932751614790035</v>
      </c>
      <c r="D85" s="4">
        <f>$O$55</f>
        <v>4.5569512448349947</v>
      </c>
      <c r="E85" s="4">
        <f>$O$56</f>
        <v>4.5392186251292932</v>
      </c>
      <c r="F85" s="4">
        <f>$O$57</f>
        <v>4.5569512448349947</v>
      </c>
      <c r="I85" s="292" t="s">
        <v>1373</v>
      </c>
      <c r="J85" s="4">
        <v>1.9913442026240125</v>
      </c>
    </row>
    <row r="86" spans="1:10" hidden="1" outlineLevel="1">
      <c r="A86" s="235" t="str">
        <f>$P3</f>
        <v>Fabricated metal product manufacturing [332]</v>
      </c>
      <c r="B86" s="4">
        <f>$P$53</f>
        <v>1.9688543782893531</v>
      </c>
      <c r="C86" s="4">
        <f>$P$54</f>
        <v>2.2743758187687257</v>
      </c>
      <c r="D86" s="4">
        <f>$P$55</f>
        <v>0.28329520024581445</v>
      </c>
      <c r="E86" s="4">
        <f>$P$56</f>
        <v>2.3562716240160153</v>
      </c>
      <c r="F86" s="4">
        <f>$P$57</f>
        <v>0.28329520024581445</v>
      </c>
      <c r="I86" s="292" t="s">
        <v>1385</v>
      </c>
      <c r="J86" s="4">
        <v>2.0366641437839839</v>
      </c>
    </row>
    <row r="87" spans="1:10" hidden="1" outlineLevel="1">
      <c r="A87" s="235" t="str">
        <f>$Q3</f>
        <v>Machinery manufacturing [333]</v>
      </c>
      <c r="B87" s="4">
        <f>$Q$53</f>
        <v>2.2460500747253143</v>
      </c>
      <c r="C87" s="4">
        <f>$Q$54</f>
        <v>2.4149841346714496</v>
      </c>
      <c r="D87" s="4">
        <f>$Q$55</f>
        <v>1.309934364111931</v>
      </c>
      <c r="E87" s="4">
        <f>$Q$56</f>
        <v>3.4809727980308569</v>
      </c>
      <c r="F87" s="4">
        <f>$Q$57</f>
        <v>1.309934364111931</v>
      </c>
      <c r="I87" s="292" t="s">
        <v>1371</v>
      </c>
      <c r="J87" s="4">
        <v>2.0715313459119589</v>
      </c>
    </row>
    <row r="88" spans="1:10" hidden="1" outlineLevel="1">
      <c r="A88" s="235" t="str">
        <f>$R3</f>
        <v>Computer and electronic product manufacturing [334]</v>
      </c>
      <c r="B88" s="4">
        <f>$R$53</f>
        <v>5.7195837736488286</v>
      </c>
      <c r="C88" s="4">
        <f>$R$54</f>
        <v>7.5282667156636673</v>
      </c>
      <c r="D88" s="4">
        <f>$R$55</f>
        <v>-3.8144988549723258</v>
      </c>
      <c r="E88" s="4">
        <f>$R$56</f>
        <v>9.9059193357422082</v>
      </c>
      <c r="F88" s="4">
        <f>$R$57</f>
        <v>-3.8144988549723258</v>
      </c>
      <c r="I88" s="292" t="s">
        <v>1379</v>
      </c>
      <c r="J88" s="4">
        <v>2.1165164722264818</v>
      </c>
    </row>
    <row r="89" spans="1:10" hidden="1" outlineLevel="1">
      <c r="A89" s="235" t="str">
        <f>$S3</f>
        <v>Electrical equipment, appliance and component manufacturing [335]</v>
      </c>
      <c r="B89" s="4">
        <f>$S$53</f>
        <v>2.6056851422347371</v>
      </c>
      <c r="C89" s="4">
        <f>$S$54</f>
        <v>3.6372443426260448</v>
      </c>
      <c r="D89" s="4">
        <f>$S$55</f>
        <v>-2.9564374614713729</v>
      </c>
      <c r="E89" s="4">
        <f>$S$56</f>
        <v>4.8513914975850447</v>
      </c>
      <c r="F89" s="4">
        <f>$S$57</f>
        <v>-2.9564374614713729</v>
      </c>
      <c r="I89" s="292" t="s">
        <v>1375</v>
      </c>
      <c r="J89" s="4">
        <v>2.2061089966114888</v>
      </c>
    </row>
    <row r="90" spans="1:10" hidden="1" outlineLevel="1">
      <c r="A90" s="235" t="str">
        <f>$T3</f>
        <v>Transportation equipment manufacturing [336]</v>
      </c>
      <c r="B90" s="4">
        <f>$T$53</f>
        <v>4.3022945853859795</v>
      </c>
      <c r="C90" s="4">
        <f>$T$54</f>
        <v>4.7725035298047391</v>
      </c>
      <c r="D90" s="4">
        <f>$T$55</f>
        <v>1.7209264540412272</v>
      </c>
      <c r="E90" s="4">
        <f>$T$56</f>
        <v>4.6386585284924786</v>
      </c>
      <c r="F90" s="4">
        <f>$T$57</f>
        <v>1.7209264540412272</v>
      </c>
      <c r="I90" s="292" t="s">
        <v>1389</v>
      </c>
      <c r="J90" s="4">
        <v>2.2460500747253143</v>
      </c>
    </row>
    <row r="91" spans="1:10" hidden="1" outlineLevel="1">
      <c r="A91" s="235" t="str">
        <f>$U3</f>
        <v>Furniture and related product manufacturing [337]</v>
      </c>
      <c r="B91" s="4">
        <f>$U$53</f>
        <v>2.0366641437839839</v>
      </c>
      <c r="C91" s="4">
        <f>$U$54</f>
        <v>2.4224369641601351</v>
      </c>
      <c r="D91" s="4">
        <f>$U$55</f>
        <v>-8.619476854718755E-2</v>
      </c>
      <c r="E91" s="4">
        <f>$U$56</f>
        <v>3.9364693931707384</v>
      </c>
      <c r="F91" s="4">
        <f>$U$57</f>
        <v>-8.619476854718755E-2</v>
      </c>
      <c r="I91" s="292" t="s">
        <v>551</v>
      </c>
      <c r="J91" s="4">
        <v>2.3730740523006055</v>
      </c>
    </row>
    <row r="92" spans="1:10" hidden="1" outlineLevel="1">
      <c r="A92" s="235" t="str">
        <f>$V3</f>
        <v>Miscellaneous manufacturing [339]</v>
      </c>
      <c r="B92" s="4">
        <f>$V$53</f>
        <v>3.0362742539151721</v>
      </c>
      <c r="C92" s="4">
        <f>$V$54</f>
        <v>3.1002341726648508</v>
      </c>
      <c r="D92" s="4">
        <f>$V$55</f>
        <v>2.6806518099037335</v>
      </c>
      <c r="E92" s="4">
        <f>$V$56</f>
        <v>2.840308535556213</v>
      </c>
      <c r="F92" s="4">
        <f>$V$57</f>
        <v>2.6806518099037335</v>
      </c>
      <c r="I92" s="292" t="s">
        <v>1383</v>
      </c>
      <c r="J92" s="4">
        <v>2.6056851422347371</v>
      </c>
    </row>
    <row r="93" spans="1:10" hidden="1" outlineLevel="1">
      <c r="I93" s="292" t="s">
        <v>987</v>
      </c>
      <c r="J93" s="4">
        <v>2.915062138597202</v>
      </c>
    </row>
    <row r="94" spans="1:10" hidden="1" outlineLevel="1">
      <c r="I94" s="292" t="s">
        <v>1390</v>
      </c>
      <c r="J94" s="4">
        <v>3.0362742539151721</v>
      </c>
    </row>
    <row r="95" spans="1:10" hidden="1" outlineLevel="1">
      <c r="I95" s="292" t="s">
        <v>1372</v>
      </c>
      <c r="J95" s="4">
        <v>3.0527414409333709</v>
      </c>
    </row>
    <row r="96" spans="1:10" hidden="1" outlineLevel="1">
      <c r="I96" s="292" t="s">
        <v>1378</v>
      </c>
      <c r="J96" s="4">
        <v>3.0863897273458285</v>
      </c>
    </row>
    <row r="97" spans="9:10" hidden="1" outlineLevel="1">
      <c r="I97" s="292" t="s">
        <v>1377</v>
      </c>
      <c r="J97" s="4">
        <v>3.2495858344078865</v>
      </c>
    </row>
    <row r="98" spans="9:10" hidden="1" outlineLevel="1">
      <c r="I98" s="292" t="s">
        <v>1380</v>
      </c>
      <c r="J98" s="4">
        <v>3.5695172468805492</v>
      </c>
    </row>
    <row r="99" spans="9:10" hidden="1" outlineLevel="1">
      <c r="I99" s="292" t="s">
        <v>1374</v>
      </c>
      <c r="J99" s="4">
        <v>3.6111897853419617</v>
      </c>
    </row>
    <row r="100" spans="9:10" hidden="1" outlineLevel="1">
      <c r="I100" s="292" t="s">
        <v>1388</v>
      </c>
      <c r="J100" s="4">
        <v>3.8566268163864104</v>
      </c>
    </row>
    <row r="101" spans="9:10" hidden="1" outlineLevel="1">
      <c r="I101" s="292" t="s">
        <v>1384</v>
      </c>
      <c r="J101" s="4">
        <v>4.3022945853859795</v>
      </c>
    </row>
    <row r="102" spans="9:10" hidden="1" outlineLevel="1">
      <c r="I102" s="292" t="s">
        <v>1382</v>
      </c>
      <c r="J102" s="4">
        <v>5.7195837736488286</v>
      </c>
    </row>
    <row r="103" spans="9:10" collapsed="1"/>
  </sheetData>
  <sortState ref="I82:J102">
    <sortCondition ref="J82:J102"/>
  </sortState>
  <pageMargins left="0.7" right="0.7" top="0.75" bottom="0.75" header="0.3" footer="0.3"/>
  <pageSetup scale="53" orientation="landscape" horizontalDpi="0" verticalDpi="0" r:id="rId1"/>
</worksheet>
</file>

<file path=xl/worksheets/sheet101.xml><?xml version="1.0" encoding="utf-8"?>
<worksheet xmlns="http://schemas.openxmlformats.org/spreadsheetml/2006/main" xmlns:r="http://schemas.openxmlformats.org/officeDocument/2006/relationships">
  <dimension ref="A1:V67"/>
  <sheetViews>
    <sheetView view="pageBreakPreview" zoomScaleNormal="100" zoomScaleSheetLayoutView="100" workbookViewId="0"/>
  </sheetViews>
  <sheetFormatPr defaultRowHeight="15" outlineLevelRow="1"/>
  <cols>
    <col min="1" max="9" width="9.140625" style="237"/>
    <col min="10" max="10" width="10.85546875" style="237" customWidth="1"/>
    <col min="11" max="15" width="9.140625" style="237"/>
    <col min="16" max="16" width="11.42578125" style="237" customWidth="1"/>
    <col min="17" max="17" width="10.5703125" style="237" customWidth="1"/>
    <col min="18" max="18" width="9.85546875" style="237" customWidth="1"/>
    <col min="19" max="19" width="11.5703125" style="237" customWidth="1"/>
    <col min="20" max="16384" width="9.140625" style="237"/>
  </cols>
  <sheetData>
    <row r="1" spans="1:22">
      <c r="A1" s="236" t="s">
        <v>1394</v>
      </c>
    </row>
    <row r="3" spans="1:22" ht="106.5" customHeight="1">
      <c r="B3" s="12" t="s">
        <v>987</v>
      </c>
      <c r="C3" s="12" t="s">
        <v>551</v>
      </c>
      <c r="D3" s="12" t="s">
        <v>1371</v>
      </c>
      <c r="E3" s="12" t="s">
        <v>1372</v>
      </c>
      <c r="F3" s="12" t="s">
        <v>1373</v>
      </c>
      <c r="G3" s="12" t="s">
        <v>1387</v>
      </c>
      <c r="H3" s="12" t="s">
        <v>1374</v>
      </c>
      <c r="I3" s="12" t="s">
        <v>1375</v>
      </c>
      <c r="J3" s="12" t="s">
        <v>1376</v>
      </c>
      <c r="K3" s="12" t="s">
        <v>1377</v>
      </c>
      <c r="L3" s="12" t="s">
        <v>1388</v>
      </c>
      <c r="M3" s="12" t="s">
        <v>1378</v>
      </c>
      <c r="N3" s="12" t="s">
        <v>1379</v>
      </c>
      <c r="O3" s="12" t="s">
        <v>1380</v>
      </c>
      <c r="P3" s="12" t="s">
        <v>1381</v>
      </c>
      <c r="Q3" s="12" t="s">
        <v>1389</v>
      </c>
      <c r="R3" s="12" t="s">
        <v>1382</v>
      </c>
      <c r="S3" s="12" t="s">
        <v>1383</v>
      </c>
      <c r="T3" s="12" t="s">
        <v>1384</v>
      </c>
      <c r="U3" s="12" t="s">
        <v>1385</v>
      </c>
      <c r="V3" s="12" t="s">
        <v>1390</v>
      </c>
    </row>
    <row r="4" spans="1:22">
      <c r="A4" s="235">
        <v>1961</v>
      </c>
      <c r="B4" s="243">
        <v>29.1</v>
      </c>
      <c r="C4" s="243">
        <v>35.700000000000003</v>
      </c>
      <c r="D4" s="243">
        <v>26.7</v>
      </c>
      <c r="E4" s="243">
        <v>24.9</v>
      </c>
      <c r="F4" s="243">
        <v>35.299999999999997</v>
      </c>
      <c r="G4" s="243">
        <v>39</v>
      </c>
      <c r="H4" s="243">
        <v>26.1</v>
      </c>
      <c r="I4" s="243">
        <v>32.700000000000003</v>
      </c>
      <c r="J4" s="243">
        <v>50.7</v>
      </c>
      <c r="K4" s="243">
        <v>31</v>
      </c>
      <c r="L4" s="243">
        <v>18.7</v>
      </c>
      <c r="M4" s="243">
        <v>27.3</v>
      </c>
      <c r="N4" s="243">
        <v>37.299999999999997</v>
      </c>
      <c r="O4" s="243">
        <v>28.4</v>
      </c>
      <c r="P4" s="243">
        <v>41.7</v>
      </c>
      <c r="Q4" s="243">
        <v>39.4</v>
      </c>
      <c r="R4" s="243">
        <v>5.8</v>
      </c>
      <c r="S4" s="243">
        <v>30.6</v>
      </c>
      <c r="T4" s="243">
        <v>17.3</v>
      </c>
      <c r="U4" s="243">
        <v>36.799999999999997</v>
      </c>
      <c r="V4" s="243">
        <v>34.1</v>
      </c>
    </row>
    <row r="5" spans="1:22">
      <c r="A5" s="235">
        <v>1962</v>
      </c>
      <c r="B5" s="243">
        <v>30.6</v>
      </c>
      <c r="C5" s="243">
        <v>37</v>
      </c>
      <c r="D5" s="243">
        <v>27.2</v>
      </c>
      <c r="E5" s="243">
        <v>26.7</v>
      </c>
      <c r="F5" s="243">
        <v>36.9</v>
      </c>
      <c r="G5" s="243">
        <v>40.1</v>
      </c>
      <c r="H5" s="243">
        <v>27.6</v>
      </c>
      <c r="I5" s="243">
        <v>33.200000000000003</v>
      </c>
      <c r="J5" s="243">
        <v>52.7</v>
      </c>
      <c r="K5" s="243">
        <v>32.5</v>
      </c>
      <c r="L5" s="243">
        <v>20</v>
      </c>
      <c r="M5" s="243">
        <v>30.2</v>
      </c>
      <c r="N5" s="243">
        <v>40.5</v>
      </c>
      <c r="O5" s="243">
        <v>29.4</v>
      </c>
      <c r="P5" s="243">
        <v>43.9</v>
      </c>
      <c r="Q5" s="243">
        <v>41.3</v>
      </c>
      <c r="R5" s="243">
        <v>6.4</v>
      </c>
      <c r="S5" s="243">
        <v>32.6</v>
      </c>
      <c r="T5" s="243">
        <v>19.7</v>
      </c>
      <c r="U5" s="243">
        <v>38</v>
      </c>
      <c r="V5" s="243">
        <v>35.5</v>
      </c>
    </row>
    <row r="6" spans="1:22">
      <c r="A6" s="235">
        <v>1963</v>
      </c>
      <c r="B6" s="243">
        <v>32.200000000000003</v>
      </c>
      <c r="C6" s="243">
        <v>38.6</v>
      </c>
      <c r="D6" s="243">
        <v>29.4</v>
      </c>
      <c r="E6" s="243">
        <v>27.7</v>
      </c>
      <c r="F6" s="243">
        <v>38.799999999999997</v>
      </c>
      <c r="G6" s="243">
        <v>41.4</v>
      </c>
      <c r="H6" s="243">
        <v>28.8</v>
      </c>
      <c r="I6" s="243">
        <v>34.5</v>
      </c>
      <c r="J6" s="243">
        <v>54.4</v>
      </c>
      <c r="K6" s="243">
        <v>36.299999999999997</v>
      </c>
      <c r="L6" s="243">
        <v>21</v>
      </c>
      <c r="M6" s="243">
        <v>31.4</v>
      </c>
      <c r="N6" s="243">
        <v>41.5</v>
      </c>
      <c r="O6" s="243">
        <v>30.7</v>
      </c>
      <c r="P6" s="243">
        <v>45.6</v>
      </c>
      <c r="Q6" s="243">
        <v>43.9</v>
      </c>
      <c r="R6" s="243">
        <v>6.4</v>
      </c>
      <c r="S6" s="243">
        <v>34.1</v>
      </c>
      <c r="T6" s="243">
        <v>21.8</v>
      </c>
      <c r="U6" s="243">
        <v>40</v>
      </c>
      <c r="V6" s="243">
        <v>36.700000000000003</v>
      </c>
    </row>
    <row r="7" spans="1:22">
      <c r="A7" s="235">
        <v>1964</v>
      </c>
      <c r="B7" s="243">
        <v>33.5</v>
      </c>
      <c r="C7" s="243">
        <v>40</v>
      </c>
      <c r="D7" s="243">
        <v>30.1</v>
      </c>
      <c r="E7" s="243">
        <v>28.4</v>
      </c>
      <c r="F7" s="243">
        <v>39.5</v>
      </c>
      <c r="G7" s="243">
        <v>43.9</v>
      </c>
      <c r="H7" s="243">
        <v>29.9</v>
      </c>
      <c r="I7" s="243">
        <v>35.6</v>
      </c>
      <c r="J7" s="243">
        <v>55</v>
      </c>
      <c r="K7" s="243">
        <v>37.6</v>
      </c>
      <c r="L7" s="243">
        <v>22.3</v>
      </c>
      <c r="M7" s="243">
        <v>32.299999999999997</v>
      </c>
      <c r="N7" s="243">
        <v>43.5</v>
      </c>
      <c r="O7" s="243">
        <v>31.9</v>
      </c>
      <c r="P7" s="243">
        <v>48.2</v>
      </c>
      <c r="Q7" s="243">
        <v>48.1</v>
      </c>
      <c r="R7" s="243">
        <v>6.8</v>
      </c>
      <c r="S7" s="243">
        <v>36.200000000000003</v>
      </c>
      <c r="T7" s="243">
        <v>22.6</v>
      </c>
      <c r="U7" s="243">
        <v>41.4</v>
      </c>
      <c r="V7" s="243">
        <v>37.299999999999997</v>
      </c>
    </row>
    <row r="8" spans="1:22">
      <c r="A8" s="235">
        <v>1965</v>
      </c>
      <c r="B8" s="243">
        <v>35</v>
      </c>
      <c r="C8" s="243">
        <v>41</v>
      </c>
      <c r="D8" s="243">
        <v>31.5</v>
      </c>
      <c r="E8" s="243">
        <v>30.2</v>
      </c>
      <c r="F8" s="243">
        <v>41.2</v>
      </c>
      <c r="G8" s="243">
        <v>44.7</v>
      </c>
      <c r="H8" s="243">
        <v>30.2</v>
      </c>
      <c r="I8" s="243">
        <v>36.799999999999997</v>
      </c>
      <c r="J8" s="243">
        <v>56.2</v>
      </c>
      <c r="K8" s="243">
        <v>42.1</v>
      </c>
      <c r="L8" s="243">
        <v>23</v>
      </c>
      <c r="M8" s="243">
        <v>33.700000000000003</v>
      </c>
      <c r="N8" s="243">
        <v>45.6</v>
      </c>
      <c r="O8" s="243">
        <v>32.5</v>
      </c>
      <c r="P8" s="243">
        <v>50.3</v>
      </c>
      <c r="Q8" s="243">
        <v>51</v>
      </c>
      <c r="R8" s="243">
        <v>7</v>
      </c>
      <c r="S8" s="243">
        <v>38.299999999999997</v>
      </c>
      <c r="T8" s="243">
        <v>24.8</v>
      </c>
      <c r="U8" s="243">
        <v>44.5</v>
      </c>
      <c r="V8" s="243">
        <v>39.299999999999997</v>
      </c>
    </row>
    <row r="9" spans="1:22">
      <c r="A9" s="235">
        <v>1966</v>
      </c>
      <c r="B9" s="243">
        <v>35.799999999999997</v>
      </c>
      <c r="C9" s="243">
        <v>42</v>
      </c>
      <c r="D9" s="243">
        <v>34.6</v>
      </c>
      <c r="E9" s="243">
        <v>31.7</v>
      </c>
      <c r="F9" s="243">
        <v>42.9</v>
      </c>
      <c r="G9" s="243">
        <v>45.2</v>
      </c>
      <c r="H9" s="243">
        <v>31.2</v>
      </c>
      <c r="I9" s="243">
        <v>37.299999999999997</v>
      </c>
      <c r="J9" s="243">
        <v>57.7</v>
      </c>
      <c r="K9" s="243">
        <v>41.4</v>
      </c>
      <c r="L9" s="243">
        <v>24.5</v>
      </c>
      <c r="M9" s="243">
        <v>35.1</v>
      </c>
      <c r="N9" s="243">
        <v>46.5</v>
      </c>
      <c r="O9" s="243">
        <v>32</v>
      </c>
      <c r="P9" s="243">
        <v>51</v>
      </c>
      <c r="Q9" s="243">
        <v>52.6</v>
      </c>
      <c r="R9" s="243">
        <v>7.5</v>
      </c>
      <c r="S9" s="243">
        <v>38.299999999999997</v>
      </c>
      <c r="T9" s="243">
        <v>24.8</v>
      </c>
      <c r="U9" s="243">
        <v>45.7</v>
      </c>
      <c r="V9" s="243">
        <v>40.6</v>
      </c>
    </row>
    <row r="10" spans="1:22">
      <c r="A10" s="235">
        <v>1967</v>
      </c>
      <c r="B10" s="243">
        <v>36.299999999999997</v>
      </c>
      <c r="C10" s="243">
        <v>42.4</v>
      </c>
      <c r="D10" s="243">
        <v>34.799999999999997</v>
      </c>
      <c r="E10" s="243">
        <v>32</v>
      </c>
      <c r="F10" s="243">
        <v>42.6</v>
      </c>
      <c r="G10" s="243">
        <v>44.8</v>
      </c>
      <c r="H10" s="243">
        <v>32.1</v>
      </c>
      <c r="I10" s="243">
        <v>36.700000000000003</v>
      </c>
      <c r="J10" s="243">
        <v>58.2</v>
      </c>
      <c r="K10" s="243">
        <v>35</v>
      </c>
      <c r="L10" s="243">
        <v>24.8</v>
      </c>
      <c r="M10" s="243">
        <v>36.4</v>
      </c>
      <c r="N10" s="243">
        <v>44.5</v>
      </c>
      <c r="O10" s="243">
        <v>32.200000000000003</v>
      </c>
      <c r="P10" s="243">
        <v>51.1</v>
      </c>
      <c r="Q10" s="243">
        <v>51.7</v>
      </c>
      <c r="R10" s="243">
        <v>7.4</v>
      </c>
      <c r="S10" s="243">
        <v>36.9</v>
      </c>
      <c r="T10" s="243">
        <v>27.1</v>
      </c>
      <c r="U10" s="243">
        <v>47.2</v>
      </c>
      <c r="V10" s="243">
        <v>41.4</v>
      </c>
    </row>
    <row r="11" spans="1:22">
      <c r="A11" s="235">
        <v>1968</v>
      </c>
      <c r="B11" s="243">
        <v>38.299999999999997</v>
      </c>
      <c r="C11" s="243">
        <v>42.7</v>
      </c>
      <c r="D11" s="243">
        <v>33.9</v>
      </c>
      <c r="E11" s="243">
        <v>35.799999999999997</v>
      </c>
      <c r="F11" s="243">
        <v>44.8</v>
      </c>
      <c r="G11" s="243">
        <v>46.1</v>
      </c>
      <c r="H11" s="243">
        <v>34.700000000000003</v>
      </c>
      <c r="I11" s="243">
        <v>38.299999999999997</v>
      </c>
      <c r="J11" s="243">
        <v>59.1</v>
      </c>
      <c r="K11" s="243">
        <v>38.299999999999997</v>
      </c>
      <c r="L11" s="243">
        <v>25.7</v>
      </c>
      <c r="M11" s="243">
        <v>38.5</v>
      </c>
      <c r="N11" s="243">
        <v>47.6</v>
      </c>
      <c r="O11" s="243">
        <v>34.700000000000003</v>
      </c>
      <c r="P11" s="243">
        <v>53.3</v>
      </c>
      <c r="Q11" s="243">
        <v>52.1</v>
      </c>
      <c r="R11" s="243">
        <v>7.7</v>
      </c>
      <c r="S11" s="243">
        <v>40.299999999999997</v>
      </c>
      <c r="T11" s="243">
        <v>30.3</v>
      </c>
      <c r="U11" s="243">
        <v>48.5</v>
      </c>
      <c r="V11" s="243">
        <v>43.5</v>
      </c>
    </row>
    <row r="12" spans="1:22">
      <c r="A12" s="235">
        <v>1969</v>
      </c>
      <c r="B12" s="243">
        <v>40</v>
      </c>
      <c r="C12" s="243">
        <v>44.2</v>
      </c>
      <c r="D12" s="243">
        <v>36.9</v>
      </c>
      <c r="E12" s="243">
        <v>37.9</v>
      </c>
      <c r="F12" s="243">
        <v>45.5</v>
      </c>
      <c r="G12" s="243">
        <v>47.7</v>
      </c>
      <c r="H12" s="243">
        <v>35.700000000000003</v>
      </c>
      <c r="I12" s="243">
        <v>40</v>
      </c>
      <c r="J12" s="243">
        <v>60.5</v>
      </c>
      <c r="K12" s="243">
        <v>39.5</v>
      </c>
      <c r="L12" s="243">
        <v>27.1</v>
      </c>
      <c r="M12" s="243">
        <v>41.1</v>
      </c>
      <c r="N12" s="243">
        <v>48.8</v>
      </c>
      <c r="O12" s="243">
        <v>35.700000000000003</v>
      </c>
      <c r="P12" s="243">
        <v>55.2</v>
      </c>
      <c r="Q12" s="243">
        <v>55.2</v>
      </c>
      <c r="R12" s="243">
        <v>8.1999999999999993</v>
      </c>
      <c r="S12" s="243">
        <v>42.5</v>
      </c>
      <c r="T12" s="243">
        <v>32.5</v>
      </c>
      <c r="U12" s="243">
        <v>50.9</v>
      </c>
      <c r="V12" s="243">
        <v>44.8</v>
      </c>
    </row>
    <row r="13" spans="1:22">
      <c r="A13" s="235">
        <v>1970</v>
      </c>
      <c r="B13" s="243">
        <v>40.1</v>
      </c>
      <c r="C13" s="243">
        <v>45.4</v>
      </c>
      <c r="D13" s="243">
        <v>38.700000000000003</v>
      </c>
      <c r="E13" s="243">
        <v>38.5</v>
      </c>
      <c r="F13" s="243">
        <v>46.2</v>
      </c>
      <c r="G13" s="243">
        <v>48.6</v>
      </c>
      <c r="H13" s="243">
        <v>37</v>
      </c>
      <c r="I13" s="243">
        <v>40</v>
      </c>
      <c r="J13" s="243">
        <v>60.8</v>
      </c>
      <c r="K13" s="243">
        <v>41.4</v>
      </c>
      <c r="L13" s="243">
        <v>26.8</v>
      </c>
      <c r="M13" s="243">
        <v>42</v>
      </c>
      <c r="N13" s="243">
        <v>49</v>
      </c>
      <c r="O13" s="243">
        <v>35.700000000000003</v>
      </c>
      <c r="P13" s="243">
        <v>55.3</v>
      </c>
      <c r="Q13" s="243">
        <v>54.1</v>
      </c>
      <c r="R13" s="243">
        <v>8.1999999999999993</v>
      </c>
      <c r="S13" s="243">
        <v>41.3</v>
      </c>
      <c r="T13" s="243">
        <v>30.4</v>
      </c>
      <c r="U13" s="243">
        <v>50.4</v>
      </c>
      <c r="V13" s="243">
        <v>45</v>
      </c>
    </row>
    <row r="14" spans="1:22">
      <c r="A14" s="235">
        <v>1971</v>
      </c>
      <c r="B14" s="243">
        <v>42.1</v>
      </c>
      <c r="C14" s="243">
        <v>47.7</v>
      </c>
      <c r="D14" s="243">
        <v>40.6</v>
      </c>
      <c r="E14" s="243">
        <v>42.7</v>
      </c>
      <c r="F14" s="243">
        <v>49.4</v>
      </c>
      <c r="G14" s="243">
        <v>50.8</v>
      </c>
      <c r="H14" s="243">
        <v>37.4</v>
      </c>
      <c r="I14" s="243">
        <v>40.9</v>
      </c>
      <c r="J14" s="243">
        <v>62.8</v>
      </c>
      <c r="K14" s="243">
        <v>46.5</v>
      </c>
      <c r="L14" s="243">
        <v>28.6</v>
      </c>
      <c r="M14" s="243">
        <v>44.5</v>
      </c>
      <c r="N14" s="243">
        <v>53.6</v>
      </c>
      <c r="O14" s="243">
        <v>35.1</v>
      </c>
      <c r="P14" s="243">
        <v>57</v>
      </c>
      <c r="Q14" s="243">
        <v>56.1</v>
      </c>
      <c r="R14" s="243">
        <v>8.1999999999999993</v>
      </c>
      <c r="S14" s="243">
        <v>42.7</v>
      </c>
      <c r="T14" s="243">
        <v>34.6</v>
      </c>
      <c r="U14" s="243">
        <v>51.8</v>
      </c>
      <c r="V14" s="243">
        <v>45.6</v>
      </c>
    </row>
    <row r="15" spans="1:22">
      <c r="A15" s="235">
        <v>1972</v>
      </c>
      <c r="B15" s="243">
        <v>43.9</v>
      </c>
      <c r="C15" s="243">
        <v>49.5</v>
      </c>
      <c r="D15" s="243">
        <v>41.8</v>
      </c>
      <c r="E15" s="243">
        <v>44.7</v>
      </c>
      <c r="F15" s="243">
        <v>51.7</v>
      </c>
      <c r="G15" s="243">
        <v>49.9</v>
      </c>
      <c r="H15" s="243">
        <v>37</v>
      </c>
      <c r="I15" s="243">
        <v>43.3</v>
      </c>
      <c r="J15" s="243">
        <v>66.400000000000006</v>
      </c>
      <c r="K15" s="243">
        <v>52</v>
      </c>
      <c r="L15" s="243">
        <v>30.5</v>
      </c>
      <c r="M15" s="243">
        <v>46.4</v>
      </c>
      <c r="N15" s="243">
        <v>56.4</v>
      </c>
      <c r="O15" s="243">
        <v>36.6</v>
      </c>
      <c r="P15" s="243">
        <v>59.7</v>
      </c>
      <c r="Q15" s="243">
        <v>57.3</v>
      </c>
      <c r="R15" s="243">
        <v>9.6</v>
      </c>
      <c r="S15" s="243">
        <v>44.3</v>
      </c>
      <c r="T15" s="243">
        <v>35.5</v>
      </c>
      <c r="U15" s="243">
        <v>55.6</v>
      </c>
      <c r="V15" s="243">
        <v>47.8</v>
      </c>
    </row>
    <row r="16" spans="1:22">
      <c r="A16" s="235">
        <v>1973</v>
      </c>
      <c r="B16" s="243">
        <v>46</v>
      </c>
      <c r="C16" s="243">
        <v>50.2</v>
      </c>
      <c r="D16" s="243">
        <v>44.2</v>
      </c>
      <c r="E16" s="243">
        <v>44</v>
      </c>
      <c r="F16" s="243">
        <v>54.2</v>
      </c>
      <c r="G16" s="243">
        <v>52.4</v>
      </c>
      <c r="H16" s="243">
        <v>37.6</v>
      </c>
      <c r="I16" s="243">
        <v>45.8</v>
      </c>
      <c r="J16" s="243">
        <v>66.7</v>
      </c>
      <c r="K16" s="243">
        <v>57.2</v>
      </c>
      <c r="L16" s="243">
        <v>33.200000000000003</v>
      </c>
      <c r="M16" s="243">
        <v>47.9</v>
      </c>
      <c r="N16" s="243">
        <v>59.4</v>
      </c>
      <c r="O16" s="243">
        <v>38.9</v>
      </c>
      <c r="P16" s="243">
        <v>64.3</v>
      </c>
      <c r="Q16" s="243">
        <v>60.7</v>
      </c>
      <c r="R16" s="243">
        <v>10</v>
      </c>
      <c r="S16" s="243">
        <v>47.6</v>
      </c>
      <c r="T16" s="243">
        <v>36.9</v>
      </c>
      <c r="U16" s="243">
        <v>58.1</v>
      </c>
      <c r="V16" s="243">
        <v>49.6</v>
      </c>
    </row>
    <row r="17" spans="1:22">
      <c r="A17" s="235">
        <v>1974</v>
      </c>
      <c r="B17" s="243">
        <v>47.6</v>
      </c>
      <c r="C17" s="243">
        <v>52.5</v>
      </c>
      <c r="D17" s="243">
        <v>45.5</v>
      </c>
      <c r="E17" s="243">
        <v>45.5</v>
      </c>
      <c r="F17" s="243">
        <v>55.5</v>
      </c>
      <c r="G17" s="243">
        <v>55.4</v>
      </c>
      <c r="H17" s="243">
        <v>39.1</v>
      </c>
      <c r="I17" s="243">
        <v>48.1</v>
      </c>
      <c r="J17" s="243">
        <v>65.8</v>
      </c>
      <c r="K17" s="243">
        <v>55.7</v>
      </c>
      <c r="L17" s="243">
        <v>33.799999999999997</v>
      </c>
      <c r="M17" s="243">
        <v>47.4</v>
      </c>
      <c r="N17" s="243">
        <v>61.2</v>
      </c>
      <c r="O17" s="243">
        <v>40.1</v>
      </c>
      <c r="P17" s="243">
        <v>68.099999999999994</v>
      </c>
      <c r="Q17" s="243">
        <v>63.1</v>
      </c>
      <c r="R17" s="243">
        <v>10.8</v>
      </c>
      <c r="S17" s="243">
        <v>47.3</v>
      </c>
      <c r="T17" s="243">
        <v>38.9</v>
      </c>
      <c r="U17" s="243">
        <v>54.7</v>
      </c>
      <c r="V17" s="243">
        <v>49.9</v>
      </c>
    </row>
    <row r="18" spans="1:22">
      <c r="A18" s="235">
        <v>1975</v>
      </c>
      <c r="B18" s="243">
        <v>46.8</v>
      </c>
      <c r="C18" s="243">
        <v>52.6</v>
      </c>
      <c r="D18" s="243">
        <v>44.3</v>
      </c>
      <c r="E18" s="243">
        <v>46.8</v>
      </c>
      <c r="F18" s="243">
        <v>58.2</v>
      </c>
      <c r="G18" s="243">
        <v>56.6</v>
      </c>
      <c r="H18" s="243">
        <v>39.200000000000003</v>
      </c>
      <c r="I18" s="243">
        <v>43.4</v>
      </c>
      <c r="J18" s="243">
        <v>69.099999999999994</v>
      </c>
      <c r="K18" s="243">
        <v>57</v>
      </c>
      <c r="L18" s="243">
        <v>32.6</v>
      </c>
      <c r="M18" s="243">
        <v>44.4</v>
      </c>
      <c r="N18" s="243">
        <v>60.2</v>
      </c>
      <c r="O18" s="243">
        <v>38.1</v>
      </c>
      <c r="P18" s="243">
        <v>64.5</v>
      </c>
      <c r="Q18" s="243">
        <v>60.5</v>
      </c>
      <c r="R18" s="243">
        <v>10.8</v>
      </c>
      <c r="S18" s="243">
        <v>44.9</v>
      </c>
      <c r="T18" s="243">
        <v>41.2</v>
      </c>
      <c r="U18" s="243">
        <v>52.1</v>
      </c>
      <c r="V18" s="243">
        <v>49.8</v>
      </c>
    </row>
    <row r="19" spans="1:22">
      <c r="A19" s="235">
        <v>1976</v>
      </c>
      <c r="B19" s="243">
        <v>49.9</v>
      </c>
      <c r="C19" s="243">
        <v>57.7</v>
      </c>
      <c r="D19" s="243">
        <v>46.3</v>
      </c>
      <c r="E19" s="243">
        <v>51.6</v>
      </c>
      <c r="F19" s="243">
        <v>61.8</v>
      </c>
      <c r="G19" s="243">
        <v>60.5</v>
      </c>
      <c r="H19" s="243">
        <v>43.3</v>
      </c>
      <c r="I19" s="243">
        <v>45.7</v>
      </c>
      <c r="J19" s="243">
        <v>78.099999999999994</v>
      </c>
      <c r="K19" s="243">
        <v>61.5</v>
      </c>
      <c r="L19" s="243">
        <v>35.4</v>
      </c>
      <c r="M19" s="243">
        <v>48.9</v>
      </c>
      <c r="N19" s="243">
        <v>63.4</v>
      </c>
      <c r="O19" s="243">
        <v>38.1</v>
      </c>
      <c r="P19" s="243">
        <v>66.599999999999994</v>
      </c>
      <c r="Q19" s="243">
        <v>63.2</v>
      </c>
      <c r="R19" s="243">
        <v>11.8</v>
      </c>
      <c r="S19" s="243">
        <v>48.1</v>
      </c>
      <c r="T19" s="243">
        <v>44.1</v>
      </c>
      <c r="U19" s="243">
        <v>57.7</v>
      </c>
      <c r="V19" s="243">
        <v>54.7</v>
      </c>
    </row>
    <row r="20" spans="1:22">
      <c r="A20" s="235">
        <v>1977</v>
      </c>
      <c r="B20" s="243">
        <v>52.4</v>
      </c>
      <c r="C20" s="243">
        <v>59.6</v>
      </c>
      <c r="D20" s="243">
        <v>47</v>
      </c>
      <c r="E20" s="243">
        <v>54.5</v>
      </c>
      <c r="F20" s="243">
        <v>65.5</v>
      </c>
      <c r="G20" s="243">
        <v>62.4</v>
      </c>
      <c r="H20" s="243">
        <v>44.6</v>
      </c>
      <c r="I20" s="243">
        <v>47.9</v>
      </c>
      <c r="J20" s="243">
        <v>80.7</v>
      </c>
      <c r="K20" s="243">
        <v>64.3</v>
      </c>
      <c r="L20" s="243">
        <v>38.4</v>
      </c>
      <c r="M20" s="243">
        <v>51.8</v>
      </c>
      <c r="N20" s="243">
        <v>66.2</v>
      </c>
      <c r="O20" s="243">
        <v>37.9</v>
      </c>
      <c r="P20" s="243">
        <v>67.2</v>
      </c>
      <c r="Q20" s="243">
        <v>65.5</v>
      </c>
      <c r="R20" s="243">
        <v>12.4</v>
      </c>
      <c r="S20" s="243">
        <v>51.8</v>
      </c>
      <c r="T20" s="243">
        <v>45.4</v>
      </c>
      <c r="U20" s="243">
        <v>58.6</v>
      </c>
      <c r="V20" s="243">
        <v>57.6</v>
      </c>
    </row>
    <row r="21" spans="1:22">
      <c r="A21" s="235">
        <v>1978</v>
      </c>
      <c r="B21" s="243">
        <v>53.1</v>
      </c>
      <c r="C21" s="243">
        <v>59.7</v>
      </c>
      <c r="D21" s="243">
        <v>46.2</v>
      </c>
      <c r="E21" s="243">
        <v>55.6</v>
      </c>
      <c r="F21" s="243">
        <v>67.599999999999994</v>
      </c>
      <c r="G21" s="243">
        <v>65.8</v>
      </c>
      <c r="H21" s="243">
        <v>43.9</v>
      </c>
      <c r="I21" s="243">
        <v>51.1</v>
      </c>
      <c r="J21" s="243">
        <v>83.1</v>
      </c>
      <c r="K21" s="243">
        <v>56.8</v>
      </c>
      <c r="L21" s="243">
        <v>42.8</v>
      </c>
      <c r="M21" s="243">
        <v>52.5</v>
      </c>
      <c r="N21" s="243">
        <v>66.7</v>
      </c>
      <c r="O21" s="243">
        <v>39.1</v>
      </c>
      <c r="P21" s="243">
        <v>67.8</v>
      </c>
      <c r="Q21" s="243">
        <v>66.3</v>
      </c>
      <c r="R21" s="243">
        <v>12.5</v>
      </c>
      <c r="S21" s="243">
        <v>51.4</v>
      </c>
      <c r="T21" s="243">
        <v>45</v>
      </c>
      <c r="U21" s="243">
        <v>60.2</v>
      </c>
      <c r="V21" s="243">
        <v>60.9</v>
      </c>
    </row>
    <row r="22" spans="1:22">
      <c r="A22" s="235">
        <v>1979</v>
      </c>
      <c r="B22" s="243">
        <v>53.5</v>
      </c>
      <c r="C22" s="243">
        <v>59.9</v>
      </c>
      <c r="D22" s="243">
        <v>47.5</v>
      </c>
      <c r="E22" s="243">
        <v>58.4</v>
      </c>
      <c r="F22" s="243">
        <v>70.3</v>
      </c>
      <c r="G22" s="243">
        <v>65.900000000000006</v>
      </c>
      <c r="H22" s="243">
        <v>44</v>
      </c>
      <c r="I22" s="243">
        <v>51.7</v>
      </c>
      <c r="J22" s="243">
        <v>80.3</v>
      </c>
      <c r="K22" s="243">
        <v>61.8</v>
      </c>
      <c r="L22" s="243">
        <v>44.7</v>
      </c>
      <c r="M22" s="243">
        <v>56.6</v>
      </c>
      <c r="N22" s="243">
        <v>68.400000000000006</v>
      </c>
      <c r="O22" s="243">
        <v>37.9</v>
      </c>
      <c r="P22" s="243">
        <v>69.599999999999994</v>
      </c>
      <c r="Q22" s="243">
        <v>70.2</v>
      </c>
      <c r="R22" s="243">
        <v>14.1</v>
      </c>
      <c r="S22" s="243">
        <v>54.5</v>
      </c>
      <c r="T22" s="243">
        <v>42.3</v>
      </c>
      <c r="U22" s="243">
        <v>57.8</v>
      </c>
      <c r="V22" s="243">
        <v>56.2</v>
      </c>
    </row>
    <row r="23" spans="1:22">
      <c r="A23" s="235">
        <v>1980</v>
      </c>
      <c r="B23" s="243">
        <v>52.9</v>
      </c>
      <c r="C23" s="243">
        <v>61.2</v>
      </c>
      <c r="D23" s="243">
        <v>47.6</v>
      </c>
      <c r="E23" s="243">
        <v>55.3</v>
      </c>
      <c r="F23" s="243">
        <v>68.2</v>
      </c>
      <c r="G23" s="243">
        <v>63.8</v>
      </c>
      <c r="H23" s="243">
        <v>46.9</v>
      </c>
      <c r="I23" s="243">
        <v>52.7</v>
      </c>
      <c r="J23" s="243">
        <v>79.8</v>
      </c>
      <c r="K23" s="243">
        <v>56.6</v>
      </c>
      <c r="L23" s="243">
        <v>44.6</v>
      </c>
      <c r="M23" s="243">
        <v>52.3</v>
      </c>
      <c r="N23" s="243">
        <v>63.3</v>
      </c>
      <c r="O23" s="243">
        <v>38.6</v>
      </c>
      <c r="P23" s="243">
        <v>70.8</v>
      </c>
      <c r="Q23" s="243">
        <v>68.2</v>
      </c>
      <c r="R23" s="243">
        <v>15.8</v>
      </c>
      <c r="S23" s="243">
        <v>52.6</v>
      </c>
      <c r="T23" s="243">
        <v>38.200000000000003</v>
      </c>
      <c r="U23" s="243">
        <v>56.7</v>
      </c>
      <c r="V23" s="243">
        <v>59.9</v>
      </c>
    </row>
    <row r="24" spans="1:22">
      <c r="A24" s="235">
        <v>1981</v>
      </c>
      <c r="B24" s="243">
        <v>53.9</v>
      </c>
      <c r="C24" s="243">
        <v>63.4</v>
      </c>
      <c r="D24" s="243">
        <v>49.8</v>
      </c>
      <c r="E24" s="243">
        <v>66.400000000000006</v>
      </c>
      <c r="F24" s="243">
        <v>68.2</v>
      </c>
      <c r="G24" s="243">
        <v>62.6</v>
      </c>
      <c r="H24" s="243">
        <v>45.1</v>
      </c>
      <c r="I24" s="243">
        <v>51.3</v>
      </c>
      <c r="J24" s="243">
        <v>87.1</v>
      </c>
      <c r="K24" s="243">
        <v>49.9</v>
      </c>
      <c r="L24" s="243">
        <v>48.1</v>
      </c>
      <c r="M24" s="243">
        <v>57.4</v>
      </c>
      <c r="N24" s="243">
        <v>63.8</v>
      </c>
      <c r="O24" s="243">
        <v>40.200000000000003</v>
      </c>
      <c r="P24" s="243">
        <v>74</v>
      </c>
      <c r="Q24" s="243">
        <v>72.3</v>
      </c>
      <c r="R24" s="243">
        <v>13.3</v>
      </c>
      <c r="S24" s="243">
        <v>54.2</v>
      </c>
      <c r="T24" s="243">
        <v>38.299999999999997</v>
      </c>
      <c r="U24" s="243">
        <v>73.8</v>
      </c>
      <c r="V24" s="243">
        <v>63.5</v>
      </c>
    </row>
    <row r="25" spans="1:22">
      <c r="A25" s="235">
        <v>1982</v>
      </c>
      <c r="B25" s="243">
        <v>54.2</v>
      </c>
      <c r="C25" s="243">
        <v>66.400000000000006</v>
      </c>
      <c r="D25" s="243">
        <v>49.7</v>
      </c>
      <c r="E25" s="243">
        <v>63.6</v>
      </c>
      <c r="F25" s="243">
        <v>67.599999999999994</v>
      </c>
      <c r="G25" s="243">
        <v>65.8</v>
      </c>
      <c r="H25" s="243">
        <v>46.2</v>
      </c>
      <c r="I25" s="243">
        <v>52.2</v>
      </c>
      <c r="J25" s="243">
        <v>83.4</v>
      </c>
      <c r="K25" s="243">
        <v>48.6</v>
      </c>
      <c r="L25" s="243">
        <v>46.6</v>
      </c>
      <c r="M25" s="243">
        <v>56.9</v>
      </c>
      <c r="N25" s="243">
        <v>61.5</v>
      </c>
      <c r="O25" s="243">
        <v>37.5</v>
      </c>
      <c r="P25" s="243">
        <v>76.8</v>
      </c>
      <c r="Q25" s="243">
        <v>69.5</v>
      </c>
      <c r="R25" s="243">
        <v>14.5</v>
      </c>
      <c r="S25" s="243">
        <v>52.3</v>
      </c>
      <c r="T25" s="243">
        <v>41.7</v>
      </c>
      <c r="U25" s="243">
        <v>65.599999999999994</v>
      </c>
      <c r="V25" s="243">
        <v>59.5</v>
      </c>
    </row>
    <row r="26" spans="1:22">
      <c r="A26" s="235">
        <v>1983</v>
      </c>
      <c r="B26" s="243">
        <v>57.5</v>
      </c>
      <c r="C26" s="243">
        <v>69.3</v>
      </c>
      <c r="D26" s="243">
        <v>51.2</v>
      </c>
      <c r="E26" s="243">
        <v>67.5</v>
      </c>
      <c r="F26" s="243">
        <v>67.2</v>
      </c>
      <c r="G26" s="243">
        <v>68.8</v>
      </c>
      <c r="H26" s="243">
        <v>54.7</v>
      </c>
      <c r="I26" s="243">
        <v>58</v>
      </c>
      <c r="J26" s="243">
        <v>80.599999999999994</v>
      </c>
      <c r="K26" s="243">
        <v>55.4</v>
      </c>
      <c r="L26" s="243">
        <v>49.5</v>
      </c>
      <c r="M26" s="243">
        <v>62.2</v>
      </c>
      <c r="N26" s="243">
        <v>65.099999999999994</v>
      </c>
      <c r="O26" s="243">
        <v>43.8</v>
      </c>
      <c r="P26" s="243">
        <v>76.5</v>
      </c>
      <c r="Q26" s="243">
        <v>67.2</v>
      </c>
      <c r="R26" s="243">
        <v>16.100000000000001</v>
      </c>
      <c r="S26" s="243">
        <v>55.5</v>
      </c>
      <c r="T26" s="243">
        <v>47.4</v>
      </c>
      <c r="U26" s="243">
        <v>68</v>
      </c>
      <c r="V26" s="243">
        <v>60.4</v>
      </c>
    </row>
    <row r="27" spans="1:22">
      <c r="A27" s="235">
        <v>1984</v>
      </c>
      <c r="B27" s="243">
        <v>62.1</v>
      </c>
      <c r="C27" s="243">
        <v>70.599999999999994</v>
      </c>
      <c r="D27" s="243">
        <v>51.4</v>
      </c>
      <c r="E27" s="243">
        <v>69.900000000000006</v>
      </c>
      <c r="F27" s="243">
        <v>71</v>
      </c>
      <c r="G27" s="243">
        <v>71.900000000000006</v>
      </c>
      <c r="H27" s="243">
        <v>60.1</v>
      </c>
      <c r="I27" s="243">
        <v>60.8</v>
      </c>
      <c r="J27" s="243">
        <v>88.8</v>
      </c>
      <c r="K27" s="243">
        <v>59.7</v>
      </c>
      <c r="L27" s="243">
        <v>53.4</v>
      </c>
      <c r="M27" s="243">
        <v>65.7</v>
      </c>
      <c r="N27" s="243">
        <v>68.8</v>
      </c>
      <c r="O27" s="243">
        <v>50</v>
      </c>
      <c r="P27" s="243">
        <v>83.7</v>
      </c>
      <c r="Q27" s="243">
        <v>74.2</v>
      </c>
      <c r="R27" s="243">
        <v>20.3</v>
      </c>
      <c r="S27" s="243">
        <v>59.2</v>
      </c>
      <c r="T27" s="243">
        <v>53.9</v>
      </c>
      <c r="U27" s="243">
        <v>69.900000000000006</v>
      </c>
      <c r="V27" s="243">
        <v>74.7</v>
      </c>
    </row>
    <row r="28" spans="1:22">
      <c r="A28" s="235">
        <v>1985</v>
      </c>
      <c r="B28" s="243">
        <v>63.8</v>
      </c>
      <c r="C28" s="243">
        <v>71.099999999999994</v>
      </c>
      <c r="D28" s="243">
        <v>50.9</v>
      </c>
      <c r="E28" s="243">
        <v>68.7</v>
      </c>
      <c r="F28" s="243">
        <v>74</v>
      </c>
      <c r="G28" s="243">
        <v>72</v>
      </c>
      <c r="H28" s="243">
        <v>63.7</v>
      </c>
      <c r="I28" s="243">
        <v>63.5</v>
      </c>
      <c r="J28" s="243">
        <v>90.9</v>
      </c>
      <c r="K28" s="243">
        <v>61.4</v>
      </c>
      <c r="L28" s="243">
        <v>56.4</v>
      </c>
      <c r="M28" s="243">
        <v>69.3</v>
      </c>
      <c r="N28" s="243">
        <v>72.2</v>
      </c>
      <c r="O28" s="243">
        <v>52.7</v>
      </c>
      <c r="P28" s="243">
        <v>89.7</v>
      </c>
      <c r="Q28" s="243">
        <v>75</v>
      </c>
      <c r="R28" s="243">
        <v>23.5</v>
      </c>
      <c r="S28" s="243">
        <v>66.900000000000006</v>
      </c>
      <c r="T28" s="243">
        <v>54.2</v>
      </c>
      <c r="U28" s="243">
        <v>68.599999999999994</v>
      </c>
      <c r="V28" s="243">
        <v>73.099999999999994</v>
      </c>
    </row>
    <row r="29" spans="1:22">
      <c r="A29" s="235">
        <v>1986</v>
      </c>
      <c r="B29" s="243">
        <v>63</v>
      </c>
      <c r="C29" s="243">
        <v>69.900000000000006</v>
      </c>
      <c r="D29" s="243">
        <v>52.4</v>
      </c>
      <c r="E29" s="243">
        <v>73.3</v>
      </c>
      <c r="F29" s="243">
        <v>74.599999999999994</v>
      </c>
      <c r="G29" s="243">
        <v>70.7</v>
      </c>
      <c r="H29" s="243">
        <v>62.7</v>
      </c>
      <c r="I29" s="243">
        <v>64.7</v>
      </c>
      <c r="J29" s="243">
        <v>91.5</v>
      </c>
      <c r="K29" s="243">
        <v>59.5</v>
      </c>
      <c r="L29" s="243">
        <v>57.4</v>
      </c>
      <c r="M29" s="243">
        <v>69.7</v>
      </c>
      <c r="N29" s="243">
        <v>72.599999999999994</v>
      </c>
      <c r="O29" s="243">
        <v>53.4</v>
      </c>
      <c r="P29" s="243">
        <v>85.6</v>
      </c>
      <c r="Q29" s="243">
        <v>75.7</v>
      </c>
      <c r="R29" s="243">
        <v>24.4</v>
      </c>
      <c r="S29" s="243">
        <v>68.5</v>
      </c>
      <c r="T29" s="243">
        <v>52.5</v>
      </c>
      <c r="U29" s="243">
        <v>71.5</v>
      </c>
      <c r="V29" s="243">
        <v>77.2</v>
      </c>
    </row>
    <row r="30" spans="1:22">
      <c r="A30" s="235">
        <v>1987</v>
      </c>
      <c r="B30" s="243">
        <v>62.8</v>
      </c>
      <c r="C30" s="243">
        <v>70.099999999999994</v>
      </c>
      <c r="D30" s="243">
        <v>54.5</v>
      </c>
      <c r="E30" s="243">
        <v>76.7</v>
      </c>
      <c r="F30" s="243">
        <v>78.7</v>
      </c>
      <c r="G30" s="243">
        <v>73.599999999999994</v>
      </c>
      <c r="H30" s="243">
        <v>65.3</v>
      </c>
      <c r="I30" s="243">
        <v>64.8</v>
      </c>
      <c r="J30" s="243">
        <v>87.5</v>
      </c>
      <c r="K30" s="243">
        <v>62.4</v>
      </c>
      <c r="L30" s="243">
        <v>57.7</v>
      </c>
      <c r="M30" s="243">
        <v>70.5</v>
      </c>
      <c r="N30" s="243">
        <v>74.099999999999994</v>
      </c>
      <c r="O30" s="243">
        <v>56.3</v>
      </c>
      <c r="P30" s="243">
        <v>83.9</v>
      </c>
      <c r="Q30" s="243">
        <v>73</v>
      </c>
      <c r="R30" s="243">
        <v>26.7</v>
      </c>
      <c r="S30" s="243">
        <v>69.599999999999994</v>
      </c>
      <c r="T30" s="243">
        <v>49.5</v>
      </c>
      <c r="U30" s="243">
        <v>67.599999999999994</v>
      </c>
      <c r="V30" s="243">
        <v>65.900000000000006</v>
      </c>
    </row>
    <row r="31" spans="1:22">
      <c r="A31" s="235">
        <v>1988</v>
      </c>
      <c r="B31" s="243">
        <v>64.2</v>
      </c>
      <c r="C31" s="243">
        <v>69.8</v>
      </c>
      <c r="D31" s="243">
        <v>56.3</v>
      </c>
      <c r="E31" s="243">
        <v>72.400000000000006</v>
      </c>
      <c r="F31" s="243">
        <v>75.2</v>
      </c>
      <c r="G31" s="243">
        <v>74.5</v>
      </c>
      <c r="H31" s="243">
        <v>67.7</v>
      </c>
      <c r="I31" s="243">
        <v>67</v>
      </c>
      <c r="J31" s="243">
        <v>89.7</v>
      </c>
      <c r="K31" s="243">
        <v>63.8</v>
      </c>
      <c r="L31" s="243">
        <v>57.3</v>
      </c>
      <c r="M31" s="243">
        <v>66.900000000000006</v>
      </c>
      <c r="N31" s="243">
        <v>73.8</v>
      </c>
      <c r="O31" s="243">
        <v>56.5</v>
      </c>
      <c r="P31" s="243">
        <v>81</v>
      </c>
      <c r="Q31" s="243">
        <v>69.599999999999994</v>
      </c>
      <c r="R31" s="243">
        <v>30.1</v>
      </c>
      <c r="S31" s="243">
        <v>69.7</v>
      </c>
      <c r="T31" s="243">
        <v>57.1</v>
      </c>
      <c r="U31" s="243">
        <v>68</v>
      </c>
      <c r="V31" s="243">
        <v>64.099999999999994</v>
      </c>
    </row>
    <row r="32" spans="1:22">
      <c r="A32" s="235">
        <v>1989</v>
      </c>
      <c r="B32" s="243">
        <v>65</v>
      </c>
      <c r="C32" s="243">
        <v>68.900000000000006</v>
      </c>
      <c r="D32" s="243">
        <v>55.6</v>
      </c>
      <c r="E32" s="243">
        <v>73.400000000000006</v>
      </c>
      <c r="F32" s="243">
        <v>79.599999999999994</v>
      </c>
      <c r="G32" s="243">
        <v>77.599999999999994</v>
      </c>
      <c r="H32" s="243">
        <v>67.599999999999994</v>
      </c>
      <c r="I32" s="243">
        <v>66.400000000000006</v>
      </c>
      <c r="J32" s="243">
        <v>88.5</v>
      </c>
      <c r="K32" s="243">
        <v>68</v>
      </c>
      <c r="L32" s="243">
        <v>58.6</v>
      </c>
      <c r="M32" s="243">
        <v>67.8</v>
      </c>
      <c r="N32" s="243">
        <v>73.2</v>
      </c>
      <c r="O32" s="243">
        <v>59.3</v>
      </c>
      <c r="P32" s="243">
        <v>78.7</v>
      </c>
      <c r="Q32" s="243">
        <v>68.7</v>
      </c>
      <c r="R32" s="243">
        <v>34.6</v>
      </c>
      <c r="S32" s="243">
        <v>70.5</v>
      </c>
      <c r="T32" s="243">
        <v>58.3</v>
      </c>
      <c r="U32" s="243">
        <v>68.3</v>
      </c>
      <c r="V32" s="243">
        <v>64.7</v>
      </c>
    </row>
    <row r="33" spans="1:22">
      <c r="A33" s="235">
        <v>1990</v>
      </c>
      <c r="B33" s="243">
        <v>66</v>
      </c>
      <c r="C33" s="243">
        <v>70.7</v>
      </c>
      <c r="D33" s="243">
        <v>56</v>
      </c>
      <c r="E33" s="243">
        <v>74.599999999999994</v>
      </c>
      <c r="F33" s="243">
        <v>82.3</v>
      </c>
      <c r="G33" s="243">
        <v>77.7</v>
      </c>
      <c r="H33" s="243">
        <v>70.599999999999994</v>
      </c>
      <c r="I33" s="243">
        <v>66.8</v>
      </c>
      <c r="J33" s="243">
        <v>90.1</v>
      </c>
      <c r="K33" s="243">
        <v>69.5</v>
      </c>
      <c r="L33" s="243">
        <v>56.7</v>
      </c>
      <c r="M33" s="243">
        <v>65.2</v>
      </c>
      <c r="N33" s="243">
        <v>71.3</v>
      </c>
      <c r="O33" s="243">
        <v>60.7</v>
      </c>
      <c r="P33" s="243">
        <v>76.400000000000006</v>
      </c>
      <c r="Q33" s="243">
        <v>69.599999999999994</v>
      </c>
      <c r="R33" s="243">
        <v>39.200000000000003</v>
      </c>
      <c r="S33" s="243">
        <v>69.099999999999994</v>
      </c>
      <c r="T33" s="243">
        <v>58</v>
      </c>
      <c r="U33" s="243">
        <v>69.5</v>
      </c>
      <c r="V33" s="243">
        <v>61.7</v>
      </c>
    </row>
    <row r="34" spans="1:22">
      <c r="A34" s="235">
        <v>1991</v>
      </c>
      <c r="B34" s="243">
        <v>67.8</v>
      </c>
      <c r="C34" s="243">
        <v>73.400000000000006</v>
      </c>
      <c r="D34" s="243">
        <v>57.7</v>
      </c>
      <c r="E34" s="243">
        <v>70.900000000000006</v>
      </c>
      <c r="F34" s="243">
        <v>84.4</v>
      </c>
      <c r="G34" s="243">
        <v>73.7</v>
      </c>
      <c r="H34" s="243">
        <v>74.2</v>
      </c>
      <c r="I34" s="243">
        <v>68</v>
      </c>
      <c r="J34" s="243">
        <v>88.1</v>
      </c>
      <c r="K34" s="243">
        <v>74.400000000000006</v>
      </c>
      <c r="L34" s="243">
        <v>55.8</v>
      </c>
      <c r="M34" s="243">
        <v>65.7</v>
      </c>
      <c r="N34" s="243">
        <v>68.5</v>
      </c>
      <c r="O34" s="243">
        <v>64</v>
      </c>
      <c r="P34" s="243">
        <v>75.400000000000006</v>
      </c>
      <c r="Q34" s="243">
        <v>63.8</v>
      </c>
      <c r="R34" s="243">
        <v>44.8</v>
      </c>
      <c r="S34" s="243">
        <v>70.2</v>
      </c>
      <c r="T34" s="243">
        <v>60.2</v>
      </c>
      <c r="U34" s="243">
        <v>66.7</v>
      </c>
      <c r="V34" s="243">
        <v>63.4</v>
      </c>
    </row>
    <row r="35" spans="1:22">
      <c r="A35" s="235">
        <v>1992</v>
      </c>
      <c r="B35" s="243">
        <v>71.599999999999994</v>
      </c>
      <c r="C35" s="243">
        <v>72.900000000000006</v>
      </c>
      <c r="D35" s="243">
        <v>61.6</v>
      </c>
      <c r="E35" s="243">
        <v>75.5</v>
      </c>
      <c r="F35" s="243">
        <v>87.8</v>
      </c>
      <c r="G35" s="243">
        <v>79.599999999999994</v>
      </c>
      <c r="H35" s="243">
        <v>74.400000000000006</v>
      </c>
      <c r="I35" s="243">
        <v>71.8</v>
      </c>
      <c r="J35" s="243">
        <v>89.5</v>
      </c>
      <c r="K35" s="243">
        <v>75.599999999999994</v>
      </c>
      <c r="L35" s="243">
        <v>57.8</v>
      </c>
      <c r="M35" s="243">
        <v>70.5</v>
      </c>
      <c r="N35" s="243">
        <v>73</v>
      </c>
      <c r="O35" s="243">
        <v>70.599999999999994</v>
      </c>
      <c r="P35" s="243">
        <v>81.599999999999994</v>
      </c>
      <c r="Q35" s="243">
        <v>66</v>
      </c>
      <c r="R35" s="243">
        <v>49.3</v>
      </c>
      <c r="S35" s="243">
        <v>71</v>
      </c>
      <c r="T35" s="243">
        <v>61.5</v>
      </c>
      <c r="U35" s="243">
        <v>73.7</v>
      </c>
      <c r="V35" s="243">
        <v>70.900000000000006</v>
      </c>
    </row>
    <row r="36" spans="1:22">
      <c r="A36" s="235">
        <v>1993</v>
      </c>
      <c r="B36" s="243">
        <v>75.2</v>
      </c>
      <c r="C36" s="243">
        <v>74</v>
      </c>
      <c r="D36" s="243">
        <v>60.1</v>
      </c>
      <c r="E36" s="243">
        <v>74.7</v>
      </c>
      <c r="F36" s="243">
        <v>86.5</v>
      </c>
      <c r="G36" s="243">
        <v>75.900000000000006</v>
      </c>
      <c r="H36" s="243">
        <v>71.2</v>
      </c>
      <c r="I36" s="243">
        <v>78.3</v>
      </c>
      <c r="J36" s="243">
        <v>85.7</v>
      </c>
      <c r="K36" s="243">
        <v>70.3</v>
      </c>
      <c r="L36" s="243">
        <v>60.2</v>
      </c>
      <c r="M36" s="243">
        <v>76.900000000000006</v>
      </c>
      <c r="N36" s="243">
        <v>76.900000000000006</v>
      </c>
      <c r="O36" s="243">
        <v>77.2</v>
      </c>
      <c r="P36" s="243">
        <v>79.3</v>
      </c>
      <c r="Q36" s="243">
        <v>74.5</v>
      </c>
      <c r="R36" s="243">
        <v>51.6</v>
      </c>
      <c r="S36" s="243">
        <v>74.900000000000006</v>
      </c>
      <c r="T36" s="243">
        <v>70.900000000000006</v>
      </c>
      <c r="U36" s="243">
        <v>71.3</v>
      </c>
      <c r="V36" s="243">
        <v>74.099999999999994</v>
      </c>
    </row>
    <row r="37" spans="1:22">
      <c r="A37" s="235">
        <v>1994</v>
      </c>
      <c r="B37" s="243">
        <v>79.8</v>
      </c>
      <c r="C37" s="243">
        <v>75.3</v>
      </c>
      <c r="D37" s="243">
        <v>69.2</v>
      </c>
      <c r="E37" s="243">
        <v>78.2</v>
      </c>
      <c r="F37" s="243">
        <v>89.7</v>
      </c>
      <c r="G37" s="243">
        <v>81</v>
      </c>
      <c r="H37" s="243">
        <v>69.3</v>
      </c>
      <c r="I37" s="243">
        <v>82.9</v>
      </c>
      <c r="J37" s="243">
        <v>84.4</v>
      </c>
      <c r="K37" s="243">
        <v>77.8</v>
      </c>
      <c r="L37" s="243">
        <v>66.400000000000006</v>
      </c>
      <c r="M37" s="243">
        <v>81.400000000000006</v>
      </c>
      <c r="N37" s="243">
        <v>78.5</v>
      </c>
      <c r="O37" s="243">
        <v>79.400000000000006</v>
      </c>
      <c r="P37" s="243">
        <v>82.6</v>
      </c>
      <c r="Q37" s="243">
        <v>86.6</v>
      </c>
      <c r="R37" s="243">
        <v>61.8</v>
      </c>
      <c r="S37" s="243">
        <v>79.599999999999994</v>
      </c>
      <c r="T37" s="243">
        <v>78.3</v>
      </c>
      <c r="U37" s="243">
        <v>73.400000000000006</v>
      </c>
      <c r="V37" s="243">
        <v>66.2</v>
      </c>
    </row>
    <row r="38" spans="1:22">
      <c r="A38" s="235">
        <v>1995</v>
      </c>
      <c r="B38" s="243">
        <v>81.400000000000006</v>
      </c>
      <c r="C38" s="243">
        <v>77.7</v>
      </c>
      <c r="D38" s="243">
        <v>68.7</v>
      </c>
      <c r="E38" s="243">
        <v>77.900000000000006</v>
      </c>
      <c r="F38" s="243">
        <v>94.9</v>
      </c>
      <c r="G38" s="243">
        <v>78.900000000000006</v>
      </c>
      <c r="H38" s="243">
        <v>72.2</v>
      </c>
      <c r="I38" s="243">
        <v>81.099999999999994</v>
      </c>
      <c r="J38" s="243">
        <v>83.3</v>
      </c>
      <c r="K38" s="243">
        <v>83.5</v>
      </c>
      <c r="L38" s="243">
        <v>70.2</v>
      </c>
      <c r="M38" s="243">
        <v>80.599999999999994</v>
      </c>
      <c r="N38" s="243">
        <v>80.2</v>
      </c>
      <c r="O38" s="243">
        <v>77.900000000000006</v>
      </c>
      <c r="P38" s="243">
        <v>82.1</v>
      </c>
      <c r="Q38" s="243">
        <v>87.1</v>
      </c>
      <c r="R38" s="243">
        <v>73.099999999999994</v>
      </c>
      <c r="S38" s="243">
        <v>79.7</v>
      </c>
      <c r="T38" s="243">
        <v>79.099999999999994</v>
      </c>
      <c r="U38" s="243">
        <v>76</v>
      </c>
      <c r="V38" s="243">
        <v>61.9</v>
      </c>
    </row>
    <row r="39" spans="1:22">
      <c r="A39" s="235">
        <v>1996</v>
      </c>
      <c r="B39" s="243">
        <v>81.900000000000006</v>
      </c>
      <c r="C39" s="243">
        <v>79</v>
      </c>
      <c r="D39" s="243">
        <v>73.2</v>
      </c>
      <c r="E39" s="243">
        <v>79</v>
      </c>
      <c r="F39" s="243">
        <v>91.9</v>
      </c>
      <c r="G39" s="243">
        <v>78.099999999999994</v>
      </c>
      <c r="H39" s="243">
        <v>72.5</v>
      </c>
      <c r="I39" s="243">
        <v>84.2</v>
      </c>
      <c r="J39" s="243">
        <v>82.9</v>
      </c>
      <c r="K39" s="243">
        <v>94.2</v>
      </c>
      <c r="L39" s="243">
        <v>69.2</v>
      </c>
      <c r="M39" s="243">
        <v>85.1</v>
      </c>
      <c r="N39" s="243">
        <v>78.7</v>
      </c>
      <c r="O39" s="243">
        <v>83</v>
      </c>
      <c r="P39" s="243">
        <v>80</v>
      </c>
      <c r="Q39" s="243">
        <v>86.7</v>
      </c>
      <c r="R39" s="243">
        <v>75.2</v>
      </c>
      <c r="S39" s="243">
        <v>85.5</v>
      </c>
      <c r="T39" s="243">
        <v>77.599999999999994</v>
      </c>
      <c r="U39" s="243">
        <v>79.7</v>
      </c>
      <c r="V39" s="243">
        <v>63.1</v>
      </c>
    </row>
    <row r="40" spans="1:22">
      <c r="A40" s="235">
        <v>1997</v>
      </c>
      <c r="B40" s="243">
        <v>85.5</v>
      </c>
      <c r="C40" s="243">
        <v>81</v>
      </c>
      <c r="D40" s="243">
        <v>76</v>
      </c>
      <c r="E40" s="243">
        <v>85.3</v>
      </c>
      <c r="F40" s="243">
        <v>97.6</v>
      </c>
      <c r="G40" s="243">
        <v>88.6</v>
      </c>
      <c r="H40" s="243">
        <v>78.8</v>
      </c>
      <c r="I40" s="243">
        <v>87.9</v>
      </c>
      <c r="J40" s="243">
        <v>87.3</v>
      </c>
      <c r="K40" s="243">
        <v>87.8</v>
      </c>
      <c r="L40" s="243">
        <v>75.2</v>
      </c>
      <c r="M40" s="243">
        <v>85.4</v>
      </c>
      <c r="N40" s="243">
        <v>89.8</v>
      </c>
      <c r="O40" s="243">
        <v>86.2</v>
      </c>
      <c r="P40" s="243">
        <v>86.1</v>
      </c>
      <c r="Q40" s="243">
        <v>89.4</v>
      </c>
      <c r="R40" s="243">
        <v>82.1</v>
      </c>
      <c r="S40" s="243">
        <v>88</v>
      </c>
      <c r="T40" s="243">
        <v>79.599999999999994</v>
      </c>
      <c r="U40" s="243">
        <v>80.5</v>
      </c>
      <c r="V40" s="243">
        <v>85</v>
      </c>
    </row>
    <row r="41" spans="1:22">
      <c r="A41" s="235">
        <v>1998</v>
      </c>
      <c r="B41" s="243">
        <v>88.4</v>
      </c>
      <c r="C41" s="243">
        <v>86.2</v>
      </c>
      <c r="D41" s="243">
        <v>84.3</v>
      </c>
      <c r="E41" s="243">
        <v>91.3</v>
      </c>
      <c r="F41" s="243">
        <v>97.2</v>
      </c>
      <c r="G41" s="243">
        <v>90.7</v>
      </c>
      <c r="H41" s="243">
        <v>84.3</v>
      </c>
      <c r="I41" s="243">
        <v>88.8</v>
      </c>
      <c r="J41" s="243">
        <v>86</v>
      </c>
      <c r="K41" s="243">
        <v>87.6</v>
      </c>
      <c r="L41" s="243">
        <v>78.900000000000006</v>
      </c>
      <c r="M41" s="243">
        <v>87.1</v>
      </c>
      <c r="N41" s="243">
        <v>93.1</v>
      </c>
      <c r="O41" s="243">
        <v>91.2</v>
      </c>
      <c r="P41" s="243">
        <v>87.9</v>
      </c>
      <c r="Q41" s="243">
        <v>88.4</v>
      </c>
      <c r="R41" s="243">
        <v>90.3</v>
      </c>
      <c r="S41" s="243">
        <v>94.5</v>
      </c>
      <c r="T41" s="243">
        <v>82.2</v>
      </c>
      <c r="U41" s="243">
        <v>81.5</v>
      </c>
      <c r="V41" s="243">
        <v>88</v>
      </c>
    </row>
    <row r="42" spans="1:22">
      <c r="A42" s="235">
        <v>1999</v>
      </c>
      <c r="B42" s="243">
        <v>93.1</v>
      </c>
      <c r="C42" s="243">
        <v>83.1</v>
      </c>
      <c r="D42" s="243">
        <v>84.9</v>
      </c>
      <c r="E42" s="243">
        <v>93.9</v>
      </c>
      <c r="F42" s="243">
        <v>94.1</v>
      </c>
      <c r="G42" s="243">
        <v>82.7</v>
      </c>
      <c r="H42" s="243">
        <v>82.4</v>
      </c>
      <c r="I42" s="243">
        <v>93.3</v>
      </c>
      <c r="J42" s="243">
        <v>87.8</v>
      </c>
      <c r="K42" s="243">
        <v>87.4</v>
      </c>
      <c r="L42" s="243">
        <v>79.599999999999994</v>
      </c>
      <c r="M42" s="243">
        <v>90.1</v>
      </c>
      <c r="N42" s="243">
        <v>89.2</v>
      </c>
      <c r="O42" s="243">
        <v>92.2</v>
      </c>
      <c r="P42" s="243">
        <v>91.8</v>
      </c>
      <c r="Q42" s="243">
        <v>90.9</v>
      </c>
      <c r="R42" s="243">
        <v>111.1</v>
      </c>
      <c r="S42" s="243">
        <v>91.6</v>
      </c>
      <c r="T42" s="243">
        <v>97.3</v>
      </c>
      <c r="U42" s="243">
        <v>82.7</v>
      </c>
      <c r="V42" s="243">
        <v>80.400000000000006</v>
      </c>
    </row>
    <row r="43" spans="1:22">
      <c r="A43" s="235">
        <v>2000</v>
      </c>
      <c r="B43" s="243">
        <v>99.8</v>
      </c>
      <c r="C43" s="243">
        <v>93.1</v>
      </c>
      <c r="D43" s="243">
        <v>93.9</v>
      </c>
      <c r="E43" s="243">
        <v>101.4</v>
      </c>
      <c r="F43" s="243">
        <v>102.1</v>
      </c>
      <c r="G43" s="243">
        <v>106.1</v>
      </c>
      <c r="H43" s="243">
        <v>93.3</v>
      </c>
      <c r="I43" s="243">
        <v>99.3</v>
      </c>
      <c r="J43" s="243">
        <v>98.2</v>
      </c>
      <c r="K43" s="243">
        <v>81.7</v>
      </c>
      <c r="L43" s="243">
        <v>92.2</v>
      </c>
      <c r="M43" s="243">
        <v>93.9</v>
      </c>
      <c r="N43" s="243">
        <v>92.8</v>
      </c>
      <c r="O43" s="243">
        <v>94.6</v>
      </c>
      <c r="P43" s="243">
        <v>96.8</v>
      </c>
      <c r="Q43" s="243">
        <v>100.7</v>
      </c>
      <c r="R43" s="243">
        <v>138.5</v>
      </c>
      <c r="S43" s="243">
        <v>115.3</v>
      </c>
      <c r="T43" s="243">
        <v>104.6</v>
      </c>
      <c r="U43" s="243">
        <v>99.9</v>
      </c>
      <c r="V43" s="243">
        <v>86.3</v>
      </c>
    </row>
    <row r="44" spans="1:22">
      <c r="A44" s="235">
        <v>2001</v>
      </c>
      <c r="B44" s="243">
        <v>98.4</v>
      </c>
      <c r="C44" s="243">
        <v>96.7</v>
      </c>
      <c r="D44" s="243">
        <v>94.6</v>
      </c>
      <c r="E44" s="243">
        <v>102.3</v>
      </c>
      <c r="F44" s="243">
        <v>94.1</v>
      </c>
      <c r="G44" s="243">
        <v>103.3</v>
      </c>
      <c r="H44" s="243">
        <v>92.6</v>
      </c>
      <c r="I44" s="243">
        <v>96.3</v>
      </c>
      <c r="J44" s="243">
        <v>101.1</v>
      </c>
      <c r="K44" s="243">
        <v>94.1</v>
      </c>
      <c r="L44" s="243">
        <v>95.5</v>
      </c>
      <c r="M44" s="243">
        <v>96.6</v>
      </c>
      <c r="N44" s="243">
        <v>98.5</v>
      </c>
      <c r="O44" s="243">
        <v>104.1</v>
      </c>
      <c r="P44" s="243">
        <v>98.3</v>
      </c>
      <c r="Q44" s="243">
        <v>103.3</v>
      </c>
      <c r="R44" s="243">
        <v>111.6</v>
      </c>
      <c r="S44" s="243">
        <v>114.3</v>
      </c>
      <c r="T44" s="243">
        <v>97.1</v>
      </c>
      <c r="U44" s="243">
        <v>101.9</v>
      </c>
      <c r="V44" s="243">
        <v>88.3</v>
      </c>
    </row>
    <row r="45" spans="1:22">
      <c r="A45" s="235">
        <v>2002</v>
      </c>
      <c r="B45" s="243">
        <v>100</v>
      </c>
      <c r="C45" s="243">
        <v>100</v>
      </c>
      <c r="D45" s="243">
        <v>100</v>
      </c>
      <c r="E45" s="243">
        <v>100</v>
      </c>
      <c r="F45" s="243">
        <v>100</v>
      </c>
      <c r="G45" s="243">
        <v>100</v>
      </c>
      <c r="H45" s="243">
        <v>100</v>
      </c>
      <c r="I45" s="243">
        <v>100</v>
      </c>
      <c r="J45" s="243">
        <v>100</v>
      </c>
      <c r="K45" s="243">
        <v>100</v>
      </c>
      <c r="L45" s="243">
        <v>100</v>
      </c>
      <c r="M45" s="243">
        <v>100</v>
      </c>
      <c r="N45" s="243">
        <v>100</v>
      </c>
      <c r="O45" s="243">
        <v>100</v>
      </c>
      <c r="P45" s="243">
        <v>100</v>
      </c>
      <c r="Q45" s="243">
        <v>100</v>
      </c>
      <c r="R45" s="243">
        <v>100</v>
      </c>
      <c r="S45" s="243">
        <v>100</v>
      </c>
      <c r="T45" s="243">
        <v>100</v>
      </c>
      <c r="U45" s="243">
        <v>100</v>
      </c>
      <c r="V45" s="243">
        <v>100</v>
      </c>
    </row>
    <row r="46" spans="1:22">
      <c r="A46" s="235">
        <v>2003</v>
      </c>
      <c r="B46" s="243">
        <v>101.9</v>
      </c>
      <c r="C46" s="243">
        <v>100</v>
      </c>
      <c r="D46" s="243">
        <v>85.6</v>
      </c>
      <c r="E46" s="243">
        <v>105.6</v>
      </c>
      <c r="F46" s="243">
        <v>107.9</v>
      </c>
      <c r="G46" s="243">
        <v>94.2</v>
      </c>
      <c r="H46" s="243">
        <v>104.8</v>
      </c>
      <c r="I46" s="243">
        <v>99.9</v>
      </c>
      <c r="J46" s="243">
        <v>103.9</v>
      </c>
      <c r="K46" s="243">
        <v>81.599999999999994</v>
      </c>
      <c r="L46" s="243">
        <v>94.3</v>
      </c>
      <c r="M46" s="243">
        <v>100.3</v>
      </c>
      <c r="N46" s="243">
        <v>100.2</v>
      </c>
      <c r="O46" s="243">
        <v>107.8</v>
      </c>
      <c r="P46" s="243">
        <v>99.9</v>
      </c>
      <c r="Q46" s="243">
        <v>102.2</v>
      </c>
      <c r="R46" s="243">
        <v>105.8</v>
      </c>
      <c r="S46" s="243">
        <v>99.4</v>
      </c>
      <c r="T46" s="243">
        <v>105.3</v>
      </c>
      <c r="U46" s="243">
        <v>100.7</v>
      </c>
      <c r="V46" s="243">
        <v>97.5</v>
      </c>
    </row>
    <row r="47" spans="1:22">
      <c r="A47" s="235">
        <v>2004</v>
      </c>
      <c r="B47" s="243">
        <v>103.3</v>
      </c>
      <c r="C47" s="243">
        <v>100.1</v>
      </c>
      <c r="D47" s="243">
        <v>86.3</v>
      </c>
      <c r="E47" s="243">
        <v>104.8</v>
      </c>
      <c r="F47" s="243">
        <v>94.5</v>
      </c>
      <c r="G47" s="243">
        <v>73.099999999999994</v>
      </c>
      <c r="H47" s="243">
        <v>108.7</v>
      </c>
      <c r="I47" s="243">
        <v>96.9</v>
      </c>
      <c r="J47" s="243">
        <v>99.5</v>
      </c>
      <c r="K47" s="243">
        <v>70.599999999999994</v>
      </c>
      <c r="L47" s="243">
        <v>97.1</v>
      </c>
      <c r="M47" s="243">
        <v>101.1</v>
      </c>
      <c r="N47" s="243">
        <v>102.3</v>
      </c>
      <c r="O47" s="243">
        <v>113.7</v>
      </c>
      <c r="P47" s="243">
        <v>95.6</v>
      </c>
      <c r="Q47" s="243">
        <v>104.7</v>
      </c>
      <c r="R47" s="243">
        <v>104.1</v>
      </c>
      <c r="S47" s="243">
        <v>99.2</v>
      </c>
      <c r="T47" s="243">
        <v>110.1</v>
      </c>
      <c r="U47" s="243">
        <v>103.1</v>
      </c>
      <c r="V47" s="243">
        <v>100.9</v>
      </c>
    </row>
    <row r="48" spans="1:22">
      <c r="A48" s="235">
        <v>2005</v>
      </c>
      <c r="B48" s="243">
        <v>105.8</v>
      </c>
      <c r="C48" s="243">
        <v>103.6</v>
      </c>
      <c r="D48" s="243">
        <v>84.7</v>
      </c>
      <c r="E48" s="243">
        <v>99.5</v>
      </c>
      <c r="F48" s="243">
        <v>94.8</v>
      </c>
      <c r="G48" s="243">
        <v>75.599999999999994</v>
      </c>
      <c r="H48" s="243">
        <v>113.3</v>
      </c>
      <c r="I48" s="243">
        <v>92.6</v>
      </c>
      <c r="J48" s="243">
        <v>104.2</v>
      </c>
      <c r="K48" s="243">
        <v>71.3</v>
      </c>
      <c r="L48" s="243">
        <v>90.5</v>
      </c>
      <c r="M48" s="243">
        <v>98.6</v>
      </c>
      <c r="N48" s="243">
        <v>103.6</v>
      </c>
      <c r="O48" s="243">
        <v>127</v>
      </c>
      <c r="P48" s="243">
        <v>98.2</v>
      </c>
      <c r="Q48" s="243">
        <v>112.6</v>
      </c>
      <c r="R48" s="243">
        <v>100.7</v>
      </c>
      <c r="S48" s="243">
        <v>101.3</v>
      </c>
      <c r="T48" s="243">
        <v>114.7</v>
      </c>
      <c r="U48" s="243">
        <v>105.5</v>
      </c>
      <c r="V48" s="243">
        <v>101.6</v>
      </c>
    </row>
    <row r="49" spans="1:22">
      <c r="A49" s="235">
        <v>2006</v>
      </c>
      <c r="B49" s="243">
        <v>106.9</v>
      </c>
      <c r="C49" s="243">
        <v>107.2</v>
      </c>
      <c r="D49" s="243">
        <v>86.5</v>
      </c>
      <c r="E49" s="243">
        <v>95.7</v>
      </c>
      <c r="F49" s="243">
        <v>100</v>
      </c>
      <c r="G49" s="243">
        <v>69.900000000000006</v>
      </c>
      <c r="H49" s="243">
        <v>115.4</v>
      </c>
      <c r="I49" s="243">
        <v>87.2</v>
      </c>
      <c r="J49" s="243">
        <v>107.9</v>
      </c>
      <c r="K49" s="243">
        <v>65.7</v>
      </c>
      <c r="L49" s="243">
        <v>95.6</v>
      </c>
      <c r="M49" s="243">
        <v>97.3</v>
      </c>
      <c r="N49" s="243">
        <v>99.1</v>
      </c>
      <c r="O49" s="243">
        <v>124.6</v>
      </c>
      <c r="P49" s="243">
        <v>97.8</v>
      </c>
      <c r="Q49" s="243">
        <v>118.8</v>
      </c>
      <c r="R49" s="243">
        <v>105.6</v>
      </c>
      <c r="S49" s="243">
        <v>98.9</v>
      </c>
      <c r="T49" s="243">
        <v>117.2</v>
      </c>
      <c r="U49" s="243">
        <v>104.3</v>
      </c>
      <c r="V49" s="243">
        <v>104.1</v>
      </c>
    </row>
    <row r="50" spans="1:22">
      <c r="A50" s="235">
        <v>2007</v>
      </c>
      <c r="B50" s="243">
        <v>109.1</v>
      </c>
      <c r="C50" s="243">
        <v>109.5</v>
      </c>
      <c r="D50" s="243">
        <v>78.2</v>
      </c>
      <c r="E50" s="243">
        <v>100.9</v>
      </c>
      <c r="F50" s="243">
        <v>95</v>
      </c>
      <c r="G50" s="243">
        <v>75.3</v>
      </c>
      <c r="H50" s="243">
        <v>115</v>
      </c>
      <c r="I50" s="243">
        <v>91.9</v>
      </c>
      <c r="J50" s="243">
        <v>109.5</v>
      </c>
      <c r="K50" s="243">
        <v>64</v>
      </c>
      <c r="L50" s="243">
        <v>91.4</v>
      </c>
      <c r="M50" s="243">
        <v>102.2</v>
      </c>
      <c r="N50" s="243">
        <v>96.4</v>
      </c>
      <c r="O50" s="243">
        <v>131.5</v>
      </c>
      <c r="P50" s="243">
        <v>101.6</v>
      </c>
      <c r="Q50" s="243">
        <v>117.3</v>
      </c>
      <c r="R50" s="243">
        <v>112.2</v>
      </c>
      <c r="S50" s="243">
        <v>102.7</v>
      </c>
      <c r="T50" s="243">
        <v>117.8</v>
      </c>
      <c r="U50" s="243">
        <v>106.8</v>
      </c>
      <c r="V50" s="243">
        <v>103.7</v>
      </c>
    </row>
    <row r="51" spans="1:22">
      <c r="B51" s="239"/>
      <c r="C51" s="239"/>
      <c r="D51" s="239"/>
      <c r="E51" s="239"/>
      <c r="F51" s="239"/>
      <c r="G51" s="239"/>
      <c r="H51" s="239"/>
      <c r="I51" s="239"/>
      <c r="J51" s="239"/>
      <c r="K51" s="239"/>
      <c r="L51" s="239"/>
      <c r="M51" s="239"/>
      <c r="N51" s="239"/>
      <c r="O51" s="239"/>
      <c r="P51" s="239"/>
      <c r="Q51" s="239"/>
      <c r="R51" s="239"/>
    </row>
    <row r="52" spans="1:22">
      <c r="A52" s="242" t="s">
        <v>71</v>
      </c>
      <c r="C52" s="241"/>
      <c r="D52" s="241"/>
      <c r="E52" s="241"/>
      <c r="F52" s="241"/>
      <c r="G52" s="241"/>
      <c r="H52" s="241"/>
      <c r="I52" s="241"/>
      <c r="J52" s="241"/>
      <c r="K52" s="241"/>
      <c r="L52" s="241"/>
      <c r="M52" s="241"/>
      <c r="N52" s="241"/>
      <c r="O52" s="241"/>
      <c r="P52" s="241"/>
      <c r="Q52" s="241"/>
      <c r="R52" s="241"/>
    </row>
    <row r="53" spans="1:22">
      <c r="A53" s="240" t="s">
        <v>509</v>
      </c>
      <c r="B53" s="239">
        <f t="shared" ref="B53:K57" si="0">(POWER(VLOOKUP(VALUE(RIGHT($A53,4)),$A$4:$V$50,COLUMN(B$51),0)/VLOOKUP(VALUE(LEFT($A53,4)),$A$4:$V$50,COLUMN(B$51),0),1/(VALUE(RIGHT($A53,4))-VALUE(LEFT($A53,4))))-1)*100</f>
        <v>2.9145495304181424</v>
      </c>
      <c r="C53" s="239">
        <f t="shared" si="0"/>
        <v>2.4663892582545754</v>
      </c>
      <c r="D53" s="239">
        <f t="shared" si="0"/>
        <v>2.3636007280547933</v>
      </c>
      <c r="E53" s="239">
        <f t="shared" si="0"/>
        <v>3.0886118719265054</v>
      </c>
      <c r="F53" s="239">
        <f t="shared" si="0"/>
        <v>2.1754867282037793</v>
      </c>
      <c r="G53" s="239">
        <f t="shared" si="0"/>
        <v>1.440534705847063</v>
      </c>
      <c r="H53" s="239">
        <f t="shared" si="0"/>
        <v>3.2764369659464609</v>
      </c>
      <c r="I53" s="239">
        <f t="shared" si="0"/>
        <v>2.2717814372722689</v>
      </c>
      <c r="J53" s="239">
        <f t="shared" si="0"/>
        <v>1.6879984580179919</v>
      </c>
      <c r="K53" s="239">
        <f t="shared" si="0"/>
        <v>1.5883427704759479</v>
      </c>
      <c r="L53" s="239">
        <f t="shared" ref="L53:R57" si="1">(POWER(VLOOKUP(VALUE(RIGHT($A53,4)),$A$4:$V$50,COLUMN(L$51),0)/VLOOKUP(VALUE(LEFT($A53,4)),$A$4:$V$50,COLUMN(L$51),0),1/(VALUE(RIGHT($A53,4))-VALUE(LEFT($A53,4))))-1)*100</f>
        <v>3.509577175680656</v>
      </c>
      <c r="M53" s="239">
        <f t="shared" si="1"/>
        <v>2.9112345202901846</v>
      </c>
      <c r="N53" s="239">
        <f t="shared" si="1"/>
        <v>2.0856095144340836</v>
      </c>
      <c r="O53" s="239">
        <f t="shared" si="1"/>
        <v>3.3879029222663171</v>
      </c>
      <c r="P53" s="239">
        <f t="shared" si="1"/>
        <v>1.9548230114226017</v>
      </c>
      <c r="Q53" s="239">
        <f t="shared" si="1"/>
        <v>2.4000194002584019</v>
      </c>
      <c r="R53" s="239">
        <f t="shared" si="1"/>
        <v>6.6519502401103381</v>
      </c>
      <c r="S53" s="239">
        <f t="shared" ref="S53:V57" si="2">(POWER(VLOOKUP(VALUE(RIGHT($A53,4)),$A$4:$V$50,COLUMN(S$51),0)/VLOOKUP(VALUE(LEFT($A53,4)),$A$4:$V$50,COLUMN(S$51),0),1/(VALUE(RIGHT($A53,4))-VALUE(LEFT($A53,4))))-1)*100</f>
        <v>2.6671485882043822</v>
      </c>
      <c r="T53" s="239">
        <f t="shared" si="2"/>
        <v>4.258351063007626</v>
      </c>
      <c r="U53" s="239">
        <f t="shared" si="2"/>
        <v>2.3432501952843188</v>
      </c>
      <c r="V53" s="239">
        <f t="shared" si="2"/>
        <v>2.4473030412363928</v>
      </c>
    </row>
    <row r="54" spans="1:22">
      <c r="A54" s="240" t="s">
        <v>530</v>
      </c>
      <c r="B54" s="239">
        <f t="shared" si="0"/>
        <v>3.8895990648448286</v>
      </c>
      <c r="C54" s="239">
        <f t="shared" si="0"/>
        <v>2.8812640934469558</v>
      </c>
      <c r="D54" s="239">
        <f t="shared" si="0"/>
        <v>4.2899799583934861</v>
      </c>
      <c r="E54" s="239">
        <f t="shared" si="0"/>
        <v>4.8586939468791224</v>
      </c>
      <c r="F54" s="239">
        <f t="shared" si="0"/>
        <v>3.6379264264859712</v>
      </c>
      <c r="G54" s="239">
        <f t="shared" si="0"/>
        <v>2.4917456154306628</v>
      </c>
      <c r="H54" s="239">
        <f t="shared" si="0"/>
        <v>3.0889884397053091</v>
      </c>
      <c r="I54" s="239">
        <f t="shared" si="0"/>
        <v>2.8473589477865824</v>
      </c>
      <c r="J54" s="239">
        <f t="shared" si="0"/>
        <v>2.3119800202529239</v>
      </c>
      <c r="K54" s="239">
        <f t="shared" si="0"/>
        <v>5.2372589870400388</v>
      </c>
      <c r="L54" s="239">
        <f t="shared" si="1"/>
        <v>4.899811172232349</v>
      </c>
      <c r="M54" s="239">
        <f t="shared" si="1"/>
        <v>4.7967317882015026</v>
      </c>
      <c r="N54" s="239">
        <f t="shared" si="1"/>
        <v>3.9536639549440977</v>
      </c>
      <c r="O54" s="239">
        <f t="shared" si="1"/>
        <v>2.6563783194219592</v>
      </c>
      <c r="P54" s="239">
        <f t="shared" si="1"/>
        <v>3.6747292419163857</v>
      </c>
      <c r="Q54" s="239">
        <f t="shared" si="1"/>
        <v>3.6671213452161844</v>
      </c>
      <c r="R54" s="239">
        <f t="shared" si="1"/>
        <v>4.6440004182537908</v>
      </c>
      <c r="S54" s="239">
        <f t="shared" si="2"/>
        <v>3.7505626274562331</v>
      </c>
      <c r="T54" s="239">
        <f t="shared" si="2"/>
        <v>6.5160424121408544</v>
      </c>
      <c r="U54" s="239">
        <f t="shared" si="2"/>
        <v>3.8789041497378607</v>
      </c>
      <c r="V54" s="239">
        <f t="shared" si="2"/>
        <v>3.1717051042596145</v>
      </c>
    </row>
    <row r="55" spans="1:22">
      <c r="A55" s="240" t="s">
        <v>1386</v>
      </c>
      <c r="B55" s="239">
        <f t="shared" si="0"/>
        <v>2.1844284926956448</v>
      </c>
      <c r="C55" s="239">
        <f t="shared" si="0"/>
        <v>1.998719363506396</v>
      </c>
      <c r="D55" s="239">
        <f t="shared" si="0"/>
        <v>1.4444478418339068</v>
      </c>
      <c r="E55" s="239">
        <f t="shared" si="0"/>
        <v>3.2500359313508254</v>
      </c>
      <c r="F55" s="239">
        <f t="shared" si="0"/>
        <v>2.4311647960199911</v>
      </c>
      <c r="G55" s="239">
        <f t="shared" si="0"/>
        <v>2.4844918625294143</v>
      </c>
      <c r="H55" s="239">
        <f t="shared" si="0"/>
        <v>3.734311350621633</v>
      </c>
      <c r="I55" s="239">
        <f t="shared" si="0"/>
        <v>2.3484836157340316</v>
      </c>
      <c r="J55" s="239">
        <f t="shared" si="0"/>
        <v>1.7831974455824406</v>
      </c>
      <c r="K55" s="239">
        <f t="shared" si="0"/>
        <v>1.0868247873433212</v>
      </c>
      <c r="L55" s="239">
        <f t="shared" si="1"/>
        <v>3.6149616924974648</v>
      </c>
      <c r="M55" s="239">
        <f t="shared" si="1"/>
        <v>2.1952913841587929</v>
      </c>
      <c r="N55" s="239">
        <f t="shared" si="1"/>
        <v>1.3141930629982257</v>
      </c>
      <c r="O55" s="239">
        <f t="shared" si="1"/>
        <v>2.6701196761666379</v>
      </c>
      <c r="P55" s="239">
        <f t="shared" si="1"/>
        <v>1.2710318356795813</v>
      </c>
      <c r="Q55" s="239">
        <f t="shared" si="1"/>
        <v>0.77678583020297509</v>
      </c>
      <c r="R55" s="239">
        <f t="shared" si="1"/>
        <v>8.0667911780693871</v>
      </c>
      <c r="S55" s="239">
        <f t="shared" si="2"/>
        <v>2.4852548157723087</v>
      </c>
      <c r="T55" s="239">
        <f t="shared" si="2"/>
        <v>2.8999436151846192</v>
      </c>
      <c r="U55" s="239">
        <f t="shared" si="2"/>
        <v>1.0160275037959465</v>
      </c>
      <c r="V55" s="239">
        <f t="shared" si="2"/>
        <v>1.6749371832524007</v>
      </c>
    </row>
    <row r="56" spans="1:22">
      <c r="A56" s="240" t="s">
        <v>2</v>
      </c>
      <c r="B56" s="239">
        <f t="shared" si="0"/>
        <v>3.9749774787533054</v>
      </c>
      <c r="C56" s="239">
        <f t="shared" si="0"/>
        <v>2.7743141334106269</v>
      </c>
      <c r="D56" s="239">
        <f t="shared" si="0"/>
        <v>4.8793706915376323</v>
      </c>
      <c r="E56" s="239">
        <f t="shared" si="0"/>
        <v>2.9812962511925001</v>
      </c>
      <c r="F56" s="239">
        <f t="shared" si="0"/>
        <v>2.2888803679751213</v>
      </c>
      <c r="G56" s="239">
        <f t="shared" si="0"/>
        <v>2.8845904108268039</v>
      </c>
      <c r="H56" s="239">
        <f t="shared" si="0"/>
        <v>2.9725242030529619</v>
      </c>
      <c r="I56" s="239">
        <f t="shared" si="0"/>
        <v>3.7263741958992291</v>
      </c>
      <c r="J56" s="239">
        <f t="shared" si="0"/>
        <v>0.94997170526285313</v>
      </c>
      <c r="K56" s="239">
        <f t="shared" si="0"/>
        <v>1.6826016257645016</v>
      </c>
      <c r="L56" s="239">
        <f t="shared" si="1"/>
        <v>4.2062906239205278</v>
      </c>
      <c r="M56" s="239">
        <f t="shared" si="1"/>
        <v>3.0048820030515566</v>
      </c>
      <c r="N56" s="239">
        <f t="shared" si="1"/>
        <v>2.1802569529703053</v>
      </c>
      <c r="O56" s="239">
        <f t="shared" si="1"/>
        <v>4.3373198470229246</v>
      </c>
      <c r="P56" s="239">
        <f t="shared" si="1"/>
        <v>1.8996715324816726</v>
      </c>
      <c r="Q56" s="239">
        <f t="shared" si="1"/>
        <v>3.5374634907733071</v>
      </c>
      <c r="R56" s="239">
        <f t="shared" si="1"/>
        <v>13.438700591541153</v>
      </c>
      <c r="S56" s="239">
        <f t="shared" si="2"/>
        <v>4.573546158211661</v>
      </c>
      <c r="T56" s="239">
        <f t="shared" si="2"/>
        <v>5.4577415409303498</v>
      </c>
      <c r="U56" s="239">
        <f t="shared" si="2"/>
        <v>3.5173539371547768</v>
      </c>
      <c r="V56" s="239">
        <f t="shared" si="2"/>
        <v>2.6533955719972857</v>
      </c>
    </row>
    <row r="57" spans="1:22">
      <c r="A57" s="240" t="s">
        <v>3</v>
      </c>
      <c r="B57" s="239">
        <f t="shared" si="0"/>
        <v>1.2809448407118174</v>
      </c>
      <c r="C57" s="239">
        <f t="shared" si="0"/>
        <v>2.3449335392502935</v>
      </c>
      <c r="D57" s="239">
        <f t="shared" si="0"/>
        <v>-2.579862712787484</v>
      </c>
      <c r="E57" s="239">
        <f t="shared" si="0"/>
        <v>-7.0591698007782533E-2</v>
      </c>
      <c r="F57" s="239">
        <f t="shared" si="0"/>
        <v>-1.0243719676812035</v>
      </c>
      <c r="G57" s="239">
        <f t="shared" si="0"/>
        <v>-4.7805527540603743</v>
      </c>
      <c r="H57" s="239">
        <f t="shared" si="0"/>
        <v>3.0323824745402073</v>
      </c>
      <c r="I57" s="239">
        <f t="shared" si="0"/>
        <v>-1.1002530448420256</v>
      </c>
      <c r="J57" s="239">
        <f t="shared" si="0"/>
        <v>1.5681445384064796</v>
      </c>
      <c r="K57" s="239">
        <f t="shared" si="0"/>
        <v>-3.4280210457819149</v>
      </c>
      <c r="L57" s="239">
        <f t="shared" si="1"/>
        <v>-0.12441756712155971</v>
      </c>
      <c r="M57" s="239">
        <f t="shared" si="1"/>
        <v>1.2173687909531328</v>
      </c>
      <c r="N57" s="239">
        <f t="shared" si="1"/>
        <v>0.54518880063041397</v>
      </c>
      <c r="O57" s="239">
        <f t="shared" si="1"/>
        <v>4.8174322987138529</v>
      </c>
      <c r="P57" s="239">
        <f t="shared" si="1"/>
        <v>0.69377469843030504</v>
      </c>
      <c r="Q57" s="239">
        <f t="shared" si="1"/>
        <v>2.2037743662733034</v>
      </c>
      <c r="R57" s="239">
        <f t="shared" si="1"/>
        <v>-2.9635887926907301</v>
      </c>
      <c r="S57" s="239">
        <f t="shared" si="2"/>
        <v>-1.6396280560125098</v>
      </c>
      <c r="T57" s="239">
        <f t="shared" si="2"/>
        <v>1.7122759326059223</v>
      </c>
      <c r="U57" s="239">
        <f t="shared" si="2"/>
        <v>0.95868394071763063</v>
      </c>
      <c r="V57" s="239">
        <f t="shared" si="2"/>
        <v>2.6586202462249187</v>
      </c>
    </row>
    <row r="58" spans="1:22">
      <c r="C58" s="241"/>
      <c r="D58" s="241"/>
      <c r="E58" s="241"/>
      <c r="F58" s="241"/>
      <c r="G58" s="241"/>
      <c r="H58" s="241"/>
      <c r="I58" s="241"/>
      <c r="J58" s="241"/>
      <c r="K58" s="241"/>
      <c r="L58" s="241"/>
      <c r="M58" s="241"/>
      <c r="N58" s="241"/>
      <c r="O58" s="241"/>
      <c r="P58" s="241"/>
      <c r="Q58" s="241"/>
      <c r="R58" s="241"/>
    </row>
    <row r="59" spans="1:22">
      <c r="A59" s="94" t="s">
        <v>1395</v>
      </c>
    </row>
    <row r="61" spans="1:22" hidden="1" outlineLevel="1">
      <c r="B61" s="237" t="str">
        <f>B3</f>
        <v>Manufacturing [31-33]</v>
      </c>
      <c r="C61" s="288" t="str">
        <f t="shared" ref="C61:V61" si="3">C3</f>
        <v>Food manufacturing [311]</v>
      </c>
      <c r="D61" s="288" t="str">
        <f t="shared" si="3"/>
        <v>Beverage and tobacco product manufacturing [312]</v>
      </c>
      <c r="E61" s="288" t="str">
        <f t="shared" si="3"/>
        <v>Textile and textile product mills</v>
      </c>
      <c r="F61" s="288" t="str">
        <f t="shared" si="3"/>
        <v>Clothing manufacturing [315]</v>
      </c>
      <c r="G61" s="288" t="str">
        <f t="shared" si="3"/>
        <v>Leather and allied product manufacturing [316]</v>
      </c>
      <c r="H61" s="288" t="str">
        <f t="shared" si="3"/>
        <v>Wood product manufacturing [321]</v>
      </c>
      <c r="I61" s="288" t="str">
        <f t="shared" si="3"/>
        <v>Paper manufacturing [322]</v>
      </c>
      <c r="J61" s="288" t="str">
        <f t="shared" si="3"/>
        <v>Printing and related support activities [323]</v>
      </c>
      <c r="K61" s="288" t="str">
        <f t="shared" si="3"/>
        <v>Petroleum and coal products manufacturing [324]</v>
      </c>
      <c r="L61" s="288" t="str">
        <f t="shared" si="3"/>
        <v>Chemical manufacturing [325]</v>
      </c>
      <c r="M61" s="288" t="str">
        <f t="shared" si="3"/>
        <v>Plastics and rubber products manufacturing [326]</v>
      </c>
      <c r="N61" s="288" t="str">
        <f t="shared" si="3"/>
        <v>Non-metallic mineral product manufacturing [327]</v>
      </c>
      <c r="O61" s="288" t="str">
        <f t="shared" si="3"/>
        <v>Primary metal manufacturing [331]</v>
      </c>
      <c r="P61" s="288" t="str">
        <f t="shared" si="3"/>
        <v>Fabricated metal product manufacturing [332]</v>
      </c>
      <c r="Q61" s="288" t="str">
        <f t="shared" si="3"/>
        <v>Machinery manufacturing [333]</v>
      </c>
      <c r="R61" s="288" t="str">
        <f t="shared" si="3"/>
        <v>Computer and electronic product manufacturing [334]</v>
      </c>
      <c r="S61" s="288" t="str">
        <f t="shared" si="3"/>
        <v>Electrical equipment, appliance and component manufacturing [335]</v>
      </c>
      <c r="T61" s="288" t="str">
        <f t="shared" si="3"/>
        <v>Transportation equipment manufacturing [336]</v>
      </c>
      <c r="U61" s="288" t="str">
        <f t="shared" si="3"/>
        <v>Furniture and related product manufacturing [337]</v>
      </c>
      <c r="V61" s="288" t="str">
        <f t="shared" si="3"/>
        <v>Miscellaneous manufacturing [339]</v>
      </c>
    </row>
    <row r="62" spans="1:22" hidden="1" outlineLevel="1">
      <c r="A62" s="240" t="s">
        <v>509</v>
      </c>
      <c r="B62" s="239">
        <f t="shared" ref="B62:Q64" si="4">(POWER(VLOOKUP(VALUE(RIGHT($A62,4)),$A$4:$V$50,COLUMN(B$51),0)/VLOOKUP(VALUE(LEFT($A62,4)),$A$4:$V$50,COLUMN(B$51),0),1/(VALUE(RIGHT($A62,4))-VALUE(LEFT($A62,4))))-1)*100</f>
        <v>2.9145495304181424</v>
      </c>
      <c r="C62" s="239">
        <f t="shared" si="4"/>
        <v>2.4663892582545754</v>
      </c>
      <c r="D62" s="239">
        <f t="shared" si="4"/>
        <v>2.3636007280547933</v>
      </c>
      <c r="E62" s="239">
        <f t="shared" si="4"/>
        <v>3.0886118719265054</v>
      </c>
      <c r="F62" s="239">
        <f t="shared" si="4"/>
        <v>2.1754867282037793</v>
      </c>
      <c r="G62" s="239">
        <f t="shared" si="4"/>
        <v>1.440534705847063</v>
      </c>
      <c r="H62" s="239">
        <f t="shared" si="4"/>
        <v>3.2764369659464609</v>
      </c>
      <c r="I62" s="239">
        <f t="shared" si="4"/>
        <v>2.2717814372722689</v>
      </c>
      <c r="J62" s="239">
        <f t="shared" si="4"/>
        <v>1.6879984580179919</v>
      </c>
      <c r="K62" s="239">
        <f t="shared" si="4"/>
        <v>1.5883427704759479</v>
      </c>
      <c r="L62" s="239">
        <f t="shared" si="4"/>
        <v>3.509577175680656</v>
      </c>
      <c r="M62" s="239">
        <f t="shared" si="4"/>
        <v>2.9112345202901846</v>
      </c>
      <c r="N62" s="239">
        <f t="shared" si="4"/>
        <v>2.0856095144340836</v>
      </c>
      <c r="O62" s="239">
        <f t="shared" si="4"/>
        <v>3.3879029222663171</v>
      </c>
      <c r="P62" s="239">
        <f t="shared" si="4"/>
        <v>1.9548230114226017</v>
      </c>
      <c r="Q62" s="239">
        <f t="shared" si="4"/>
        <v>2.4000194002584019</v>
      </c>
      <c r="R62" s="239">
        <f t="shared" ref="L62:V64" si="5">(POWER(VLOOKUP(VALUE(RIGHT($A62,4)),$A$4:$V$50,COLUMN(R$51),0)/VLOOKUP(VALUE(LEFT($A62,4)),$A$4:$V$50,COLUMN(R$51),0),1/(VALUE(RIGHT($A62,4))-VALUE(LEFT($A62,4))))-1)*100</f>
        <v>6.6519502401103381</v>
      </c>
      <c r="S62" s="239">
        <f t="shared" si="5"/>
        <v>2.6671485882043822</v>
      </c>
      <c r="T62" s="239">
        <f t="shared" si="5"/>
        <v>4.258351063007626</v>
      </c>
      <c r="U62" s="239">
        <f t="shared" si="5"/>
        <v>2.3432501952843188</v>
      </c>
      <c r="V62" s="239">
        <f t="shared" si="5"/>
        <v>2.4473030412363928</v>
      </c>
    </row>
    <row r="63" spans="1:22" hidden="1" outlineLevel="1">
      <c r="A63" s="240" t="s">
        <v>1411</v>
      </c>
      <c r="B63" s="239">
        <f t="shared" si="4"/>
        <v>3.2105375062172925</v>
      </c>
      <c r="C63" s="239">
        <f t="shared" si="4"/>
        <v>2.4882042546402472</v>
      </c>
      <c r="D63" s="239">
        <f t="shared" si="4"/>
        <v>3.2770816115231582</v>
      </c>
      <c r="E63" s="239">
        <f t="shared" si="4"/>
        <v>3.6661303240678622</v>
      </c>
      <c r="F63" s="239">
        <f t="shared" si="4"/>
        <v>2.7606753128546879</v>
      </c>
      <c r="G63" s="239">
        <f t="shared" si="4"/>
        <v>2.5994166977592492</v>
      </c>
      <c r="H63" s="239">
        <f t="shared" si="4"/>
        <v>3.3203027709141741</v>
      </c>
      <c r="I63" s="239">
        <f t="shared" si="4"/>
        <v>2.8890764940086688</v>
      </c>
      <c r="J63" s="239">
        <f t="shared" si="4"/>
        <v>1.7095256659227509</v>
      </c>
      <c r="K63" s="239">
        <f t="shared" si="4"/>
        <v>2.5159147713205376</v>
      </c>
      <c r="L63" s="239">
        <f t="shared" si="5"/>
        <v>4.1756916847776049</v>
      </c>
      <c r="M63" s="239">
        <f t="shared" si="5"/>
        <v>3.2182486135125865</v>
      </c>
      <c r="N63" s="239">
        <f t="shared" si="5"/>
        <v>2.3645830125618827</v>
      </c>
      <c r="O63" s="239">
        <f t="shared" si="5"/>
        <v>3.1333921856274483</v>
      </c>
      <c r="P63" s="239">
        <f t="shared" si="5"/>
        <v>2.1828310194596412</v>
      </c>
      <c r="Q63" s="239">
        <f t="shared" si="5"/>
        <v>2.4352827335735849</v>
      </c>
      <c r="R63" s="239">
        <f t="shared" si="5"/>
        <v>8.4760572912808243</v>
      </c>
      <c r="S63" s="239">
        <f t="shared" si="5"/>
        <v>3.4598863357571341</v>
      </c>
      <c r="T63" s="239">
        <f t="shared" si="5"/>
        <v>4.7220395390585423</v>
      </c>
      <c r="U63" s="239">
        <f t="shared" si="5"/>
        <v>2.5937645226524975</v>
      </c>
      <c r="V63" s="239">
        <f t="shared" si="5"/>
        <v>2.4094203818609161</v>
      </c>
    </row>
    <row r="64" spans="1:22" hidden="1" outlineLevel="1">
      <c r="A64" s="240" t="s">
        <v>3</v>
      </c>
      <c r="B64" s="239">
        <f t="shared" si="4"/>
        <v>1.2809448407118174</v>
      </c>
      <c r="C64" s="239">
        <f t="shared" si="4"/>
        <v>2.3449335392502935</v>
      </c>
      <c r="D64" s="239">
        <f t="shared" si="4"/>
        <v>-2.579862712787484</v>
      </c>
      <c r="E64" s="239">
        <f t="shared" si="4"/>
        <v>-7.0591698007782533E-2</v>
      </c>
      <c r="F64" s="239">
        <f t="shared" si="4"/>
        <v>-1.0243719676812035</v>
      </c>
      <c r="G64" s="239">
        <f t="shared" si="4"/>
        <v>-4.7805527540603743</v>
      </c>
      <c r="H64" s="239">
        <f t="shared" si="4"/>
        <v>3.0323824745402073</v>
      </c>
      <c r="I64" s="239">
        <f t="shared" si="4"/>
        <v>-1.1002530448420256</v>
      </c>
      <c r="J64" s="239">
        <f t="shared" si="4"/>
        <v>1.5681445384064796</v>
      </c>
      <c r="K64" s="239">
        <f t="shared" si="4"/>
        <v>-3.4280210457819149</v>
      </c>
      <c r="L64" s="239">
        <f t="shared" si="5"/>
        <v>-0.12441756712155971</v>
      </c>
      <c r="M64" s="239">
        <f t="shared" si="5"/>
        <v>1.2173687909531328</v>
      </c>
      <c r="N64" s="239">
        <f t="shared" si="5"/>
        <v>0.54518880063041397</v>
      </c>
      <c r="O64" s="239">
        <f t="shared" si="5"/>
        <v>4.8174322987138529</v>
      </c>
      <c r="P64" s="239">
        <f t="shared" si="5"/>
        <v>0.69377469843030504</v>
      </c>
      <c r="Q64" s="239">
        <f t="shared" si="5"/>
        <v>2.2037743662733034</v>
      </c>
      <c r="R64" s="239">
        <f t="shared" si="5"/>
        <v>-2.9635887926907301</v>
      </c>
      <c r="S64" s="239">
        <f t="shared" si="5"/>
        <v>-1.6396280560125098</v>
      </c>
      <c r="T64" s="239">
        <f t="shared" si="5"/>
        <v>1.7122759326059223</v>
      </c>
      <c r="U64" s="239">
        <f t="shared" si="5"/>
        <v>0.95868394071763063</v>
      </c>
      <c r="V64" s="239">
        <f t="shared" si="5"/>
        <v>2.6586202462249187</v>
      </c>
    </row>
    <row r="65" spans="1:22" hidden="1" outlineLevel="1">
      <c r="A65" s="240"/>
      <c r="B65" s="239"/>
      <c r="C65" s="239"/>
      <c r="D65" s="239"/>
      <c r="E65" s="239"/>
      <c r="F65" s="239"/>
      <c r="G65" s="239"/>
      <c r="H65" s="239"/>
      <c r="I65" s="239"/>
      <c r="J65" s="239"/>
      <c r="K65" s="239"/>
      <c r="L65" s="239"/>
      <c r="M65" s="239"/>
      <c r="N65" s="239"/>
      <c r="O65" s="239"/>
      <c r="P65" s="239"/>
      <c r="Q65" s="239"/>
      <c r="R65" s="239"/>
      <c r="S65" s="239"/>
      <c r="T65" s="239"/>
      <c r="U65" s="239"/>
      <c r="V65" s="239"/>
    </row>
    <row r="66" spans="1:22" hidden="1" outlineLevel="1">
      <c r="A66" s="240"/>
      <c r="B66" s="239"/>
      <c r="C66" s="239"/>
      <c r="D66" s="239"/>
      <c r="E66" s="239"/>
      <c r="F66" s="239"/>
      <c r="G66" s="239"/>
      <c r="H66" s="239"/>
      <c r="I66" s="239"/>
      <c r="J66" s="239"/>
      <c r="K66" s="239"/>
      <c r="L66" s="239"/>
      <c r="M66" s="239"/>
      <c r="N66" s="239"/>
      <c r="O66" s="239"/>
      <c r="P66" s="239"/>
      <c r="Q66" s="239"/>
      <c r="R66" s="239"/>
      <c r="S66" s="239"/>
      <c r="T66" s="239"/>
      <c r="U66" s="239"/>
      <c r="V66" s="239"/>
    </row>
    <row r="67" spans="1:22" collapsed="1"/>
  </sheetData>
  <pageMargins left="0.7" right="0.7" top="0.75" bottom="0.75" header="0.3" footer="0.3"/>
  <pageSetup scale="52" orientation="landscape" horizontalDpi="0" verticalDpi="0" r:id="rId1"/>
</worksheet>
</file>

<file path=xl/worksheets/sheet102.xml><?xml version="1.0" encoding="utf-8"?>
<worksheet xmlns="http://schemas.openxmlformats.org/spreadsheetml/2006/main" xmlns:r="http://schemas.openxmlformats.org/officeDocument/2006/relationships">
  <dimension ref="A1:V59"/>
  <sheetViews>
    <sheetView view="pageBreakPreview" zoomScaleNormal="100" zoomScaleSheetLayoutView="100" workbookViewId="0"/>
  </sheetViews>
  <sheetFormatPr defaultRowHeight="15"/>
  <cols>
    <col min="1" max="9" width="9.140625" style="237"/>
    <col min="10" max="10" width="10.85546875" style="237" customWidth="1"/>
    <col min="11" max="15" width="9.140625" style="237"/>
    <col min="16" max="16" width="11.42578125" style="237" customWidth="1"/>
    <col min="17" max="17" width="10.5703125" style="237" customWidth="1"/>
    <col min="18" max="18" width="9.85546875" style="237" customWidth="1"/>
    <col min="19" max="19" width="11.5703125" style="237" customWidth="1"/>
    <col min="20" max="16384" width="9.140625" style="237"/>
  </cols>
  <sheetData>
    <row r="1" spans="1:22">
      <c r="A1" s="236" t="s">
        <v>1392</v>
      </c>
    </row>
    <row r="3" spans="1:22" ht="106.5" customHeight="1">
      <c r="B3" s="12" t="s">
        <v>987</v>
      </c>
      <c r="C3" s="12" t="s">
        <v>551</v>
      </c>
      <c r="D3" s="12" t="s">
        <v>1371</v>
      </c>
      <c r="E3" s="12" t="s">
        <v>1372</v>
      </c>
      <c r="F3" s="12" t="s">
        <v>1373</v>
      </c>
      <c r="G3" s="12" t="s">
        <v>1387</v>
      </c>
      <c r="H3" s="12" t="s">
        <v>1374</v>
      </c>
      <c r="I3" s="12" t="s">
        <v>1375</v>
      </c>
      <c r="J3" s="12" t="s">
        <v>1376</v>
      </c>
      <c r="K3" s="12" t="s">
        <v>1377</v>
      </c>
      <c r="L3" s="12" t="s">
        <v>1388</v>
      </c>
      <c r="M3" s="12" t="s">
        <v>1378</v>
      </c>
      <c r="N3" s="12" t="s">
        <v>1379</v>
      </c>
      <c r="O3" s="12" t="s">
        <v>1380</v>
      </c>
      <c r="P3" s="12" t="s">
        <v>1381</v>
      </c>
      <c r="Q3" s="12" t="s">
        <v>1389</v>
      </c>
      <c r="R3" s="12" t="s">
        <v>1382</v>
      </c>
      <c r="S3" s="12" t="s">
        <v>1383</v>
      </c>
      <c r="T3" s="12" t="s">
        <v>1384</v>
      </c>
      <c r="U3" s="12" t="s">
        <v>1385</v>
      </c>
      <c r="V3" s="12" t="s">
        <v>1390</v>
      </c>
    </row>
    <row r="4" spans="1:22">
      <c r="A4" s="235">
        <v>1961</v>
      </c>
      <c r="B4" s="243">
        <v>48</v>
      </c>
      <c r="C4" s="243">
        <v>65.099999999999994</v>
      </c>
      <c r="D4" s="243">
        <v>54.9</v>
      </c>
      <c r="E4" s="243">
        <v>38.299999999999997</v>
      </c>
      <c r="F4" s="243">
        <v>52.1</v>
      </c>
      <c r="G4" s="243">
        <v>53.9</v>
      </c>
      <c r="H4" s="243">
        <v>41</v>
      </c>
      <c r="I4" s="243">
        <v>66.099999999999994</v>
      </c>
      <c r="J4" s="243">
        <v>106.5</v>
      </c>
      <c r="K4" s="243">
        <v>24.7</v>
      </c>
      <c r="L4" s="243">
        <v>34.5</v>
      </c>
      <c r="M4" s="243">
        <v>36.9</v>
      </c>
      <c r="N4" s="243">
        <v>48.5</v>
      </c>
      <c r="O4" s="243">
        <v>39.299999999999997</v>
      </c>
      <c r="P4" s="243">
        <v>51.4</v>
      </c>
      <c r="Q4" s="243">
        <v>53.7</v>
      </c>
      <c r="R4" s="243">
        <v>28.2</v>
      </c>
      <c r="S4" s="243">
        <v>50.2</v>
      </c>
      <c r="T4" s="243">
        <v>27.3</v>
      </c>
      <c r="U4" s="243">
        <v>51.1</v>
      </c>
      <c r="V4" s="243">
        <v>34.1</v>
      </c>
    </row>
    <row r="5" spans="1:22">
      <c r="A5" s="235">
        <v>1962</v>
      </c>
      <c r="B5" s="243">
        <v>51.9</v>
      </c>
      <c r="C5" s="243">
        <v>69.2</v>
      </c>
      <c r="D5" s="243">
        <v>55.4</v>
      </c>
      <c r="E5" s="243">
        <v>44.3</v>
      </c>
      <c r="F5" s="243">
        <v>54.7</v>
      </c>
      <c r="G5" s="243">
        <v>57.3</v>
      </c>
      <c r="H5" s="243">
        <v>44.6</v>
      </c>
      <c r="I5" s="243">
        <v>67.2</v>
      </c>
      <c r="J5" s="243">
        <v>112</v>
      </c>
      <c r="K5" s="243">
        <v>31.1</v>
      </c>
      <c r="L5" s="243">
        <v>37.799999999999997</v>
      </c>
      <c r="M5" s="243">
        <v>44.4</v>
      </c>
      <c r="N5" s="243">
        <v>54.6</v>
      </c>
      <c r="O5" s="243">
        <v>41.9</v>
      </c>
      <c r="P5" s="243">
        <v>55.4</v>
      </c>
      <c r="Q5" s="243">
        <v>57.7</v>
      </c>
      <c r="R5" s="243">
        <v>32.200000000000003</v>
      </c>
      <c r="S5" s="243">
        <v>55.2</v>
      </c>
      <c r="T5" s="243">
        <v>30.7</v>
      </c>
      <c r="U5" s="243">
        <v>52.2</v>
      </c>
      <c r="V5" s="243">
        <v>35.1</v>
      </c>
    </row>
    <row r="6" spans="1:22">
      <c r="A6" s="235">
        <v>1963</v>
      </c>
      <c r="B6" s="243">
        <v>53.6</v>
      </c>
      <c r="C6" s="243">
        <v>69.8</v>
      </c>
      <c r="D6" s="243">
        <v>60.7</v>
      </c>
      <c r="E6" s="243">
        <v>45.8</v>
      </c>
      <c r="F6" s="243">
        <v>56.3</v>
      </c>
      <c r="G6" s="243">
        <v>58</v>
      </c>
      <c r="H6" s="243">
        <v>47.9</v>
      </c>
      <c r="I6" s="243">
        <v>67.900000000000006</v>
      </c>
      <c r="J6" s="243">
        <v>113.1</v>
      </c>
      <c r="K6" s="243">
        <v>32.700000000000003</v>
      </c>
      <c r="L6" s="243">
        <v>39.5</v>
      </c>
      <c r="M6" s="243">
        <v>45.6</v>
      </c>
      <c r="N6" s="243">
        <v>55.3</v>
      </c>
      <c r="O6" s="243">
        <v>43.6</v>
      </c>
      <c r="P6" s="243">
        <v>56.7</v>
      </c>
      <c r="Q6" s="243">
        <v>58.4</v>
      </c>
      <c r="R6" s="243">
        <v>30.1</v>
      </c>
      <c r="S6" s="243">
        <v>57.9</v>
      </c>
      <c r="T6" s="243">
        <v>33.200000000000003</v>
      </c>
      <c r="U6" s="243">
        <v>54.5</v>
      </c>
      <c r="V6" s="243">
        <v>35</v>
      </c>
    </row>
    <row r="7" spans="1:22">
      <c r="A7" s="235">
        <v>1964</v>
      </c>
      <c r="B7" s="243">
        <v>55.3</v>
      </c>
      <c r="C7" s="243">
        <v>71.2</v>
      </c>
      <c r="D7" s="243">
        <v>61.5</v>
      </c>
      <c r="E7" s="243">
        <v>43.7</v>
      </c>
      <c r="F7" s="243">
        <v>55.8</v>
      </c>
      <c r="G7" s="243">
        <v>61.6</v>
      </c>
      <c r="H7" s="243">
        <v>49.4</v>
      </c>
      <c r="I7" s="243">
        <v>68.400000000000006</v>
      </c>
      <c r="J7" s="243">
        <v>109.9</v>
      </c>
      <c r="K7" s="243">
        <v>35.4</v>
      </c>
      <c r="L7" s="243">
        <v>41.8</v>
      </c>
      <c r="M7" s="243">
        <v>46.4</v>
      </c>
      <c r="N7" s="243">
        <v>56.3</v>
      </c>
      <c r="O7" s="243">
        <v>45.1</v>
      </c>
      <c r="P7" s="243">
        <v>60.2</v>
      </c>
      <c r="Q7" s="243">
        <v>62.4</v>
      </c>
      <c r="R7" s="243">
        <v>32.9</v>
      </c>
      <c r="S7" s="243">
        <v>62.6</v>
      </c>
      <c r="T7" s="243">
        <v>33.4</v>
      </c>
      <c r="U7" s="243">
        <v>53.8</v>
      </c>
      <c r="V7" s="243">
        <v>36.200000000000003</v>
      </c>
    </row>
    <row r="8" spans="1:22">
      <c r="A8" s="235">
        <v>1965</v>
      </c>
      <c r="B8" s="243">
        <v>56.4</v>
      </c>
      <c r="C8" s="243">
        <v>73.900000000000006</v>
      </c>
      <c r="D8" s="243">
        <v>64.400000000000006</v>
      </c>
      <c r="E8" s="243">
        <v>44.1</v>
      </c>
      <c r="F8" s="243">
        <v>57.1</v>
      </c>
      <c r="G8" s="243">
        <v>61.7</v>
      </c>
      <c r="H8" s="243">
        <v>49.4</v>
      </c>
      <c r="I8" s="243">
        <v>65.400000000000006</v>
      </c>
      <c r="J8" s="243">
        <v>110.1</v>
      </c>
      <c r="K8" s="243">
        <v>37.200000000000003</v>
      </c>
      <c r="L8" s="243">
        <v>40.1</v>
      </c>
      <c r="M8" s="243">
        <v>47.2</v>
      </c>
      <c r="N8" s="243">
        <v>56.5</v>
      </c>
      <c r="O8" s="243">
        <v>47.3</v>
      </c>
      <c r="P8" s="243">
        <v>62.3</v>
      </c>
      <c r="Q8" s="243">
        <v>63.9</v>
      </c>
      <c r="R8" s="243">
        <v>33.799999999999997</v>
      </c>
      <c r="S8" s="243">
        <v>63.8</v>
      </c>
      <c r="T8" s="243">
        <v>35.5</v>
      </c>
      <c r="U8" s="243">
        <v>58</v>
      </c>
      <c r="V8" s="243">
        <v>36.1</v>
      </c>
    </row>
    <row r="9" spans="1:22">
      <c r="A9" s="235">
        <v>1966</v>
      </c>
      <c r="B9" s="243">
        <v>56.2</v>
      </c>
      <c r="C9" s="243">
        <v>73.599999999999994</v>
      </c>
      <c r="D9" s="243">
        <v>69.3</v>
      </c>
      <c r="E9" s="243">
        <v>42.8</v>
      </c>
      <c r="F9" s="243">
        <v>57.7</v>
      </c>
      <c r="G9" s="243">
        <v>60.4</v>
      </c>
      <c r="H9" s="243">
        <v>49.5</v>
      </c>
      <c r="I9" s="243">
        <v>62.9</v>
      </c>
      <c r="J9" s="243">
        <v>110.9</v>
      </c>
      <c r="K9" s="243">
        <v>38.799999999999997</v>
      </c>
      <c r="L9" s="243">
        <v>40.700000000000003</v>
      </c>
      <c r="M9" s="243">
        <v>48.5</v>
      </c>
      <c r="N9" s="243">
        <v>55.4</v>
      </c>
      <c r="O9" s="243">
        <v>45.1</v>
      </c>
      <c r="P9" s="243">
        <v>62.5</v>
      </c>
      <c r="Q9" s="243">
        <v>64.400000000000006</v>
      </c>
      <c r="R9" s="243">
        <v>33.6</v>
      </c>
      <c r="S9" s="243">
        <v>63.7</v>
      </c>
      <c r="T9" s="243">
        <v>34.5</v>
      </c>
      <c r="U9" s="243">
        <v>59.3</v>
      </c>
      <c r="V9" s="243">
        <v>37.700000000000003</v>
      </c>
    </row>
    <row r="10" spans="1:22">
      <c r="A10" s="235">
        <v>1967</v>
      </c>
      <c r="B10" s="243">
        <v>55.2</v>
      </c>
      <c r="C10" s="243">
        <v>72.599999999999994</v>
      </c>
      <c r="D10" s="243">
        <v>69.099999999999994</v>
      </c>
      <c r="E10" s="243">
        <v>42.6</v>
      </c>
      <c r="F10" s="243">
        <v>56.2</v>
      </c>
      <c r="G10" s="243">
        <v>59.6</v>
      </c>
      <c r="H10" s="243">
        <v>51.1</v>
      </c>
      <c r="I10" s="243">
        <v>58.4</v>
      </c>
      <c r="J10" s="243">
        <v>110.2</v>
      </c>
      <c r="K10" s="243">
        <v>33.4</v>
      </c>
      <c r="L10" s="243">
        <v>40.200000000000003</v>
      </c>
      <c r="M10" s="243">
        <v>50.7</v>
      </c>
      <c r="N10" s="243">
        <v>51.3</v>
      </c>
      <c r="O10" s="243">
        <v>43.4</v>
      </c>
      <c r="P10" s="243">
        <v>62.7</v>
      </c>
      <c r="Q10" s="243">
        <v>62.8</v>
      </c>
      <c r="R10" s="243">
        <v>31.2</v>
      </c>
      <c r="S10" s="243">
        <v>61.7</v>
      </c>
      <c r="T10" s="243">
        <v>37</v>
      </c>
      <c r="U10" s="243">
        <v>60.1</v>
      </c>
      <c r="V10" s="243">
        <v>36.5</v>
      </c>
    </row>
    <row r="11" spans="1:22">
      <c r="A11" s="235">
        <v>1968</v>
      </c>
      <c r="B11" s="243">
        <v>57.8</v>
      </c>
      <c r="C11" s="243">
        <v>72.5</v>
      </c>
      <c r="D11" s="243">
        <v>63.9</v>
      </c>
      <c r="E11" s="243">
        <v>48</v>
      </c>
      <c r="F11" s="243">
        <v>57.9</v>
      </c>
      <c r="G11" s="243">
        <v>60.3</v>
      </c>
      <c r="H11" s="243">
        <v>54.9</v>
      </c>
      <c r="I11" s="243">
        <v>61.1</v>
      </c>
      <c r="J11" s="243">
        <v>110.7</v>
      </c>
      <c r="K11" s="243">
        <v>35.1</v>
      </c>
      <c r="L11" s="243">
        <v>41.4</v>
      </c>
      <c r="M11" s="243">
        <v>53.8</v>
      </c>
      <c r="N11" s="243">
        <v>56.3</v>
      </c>
      <c r="O11" s="243">
        <v>47.4</v>
      </c>
      <c r="P11" s="243">
        <v>65.400000000000006</v>
      </c>
      <c r="Q11" s="243">
        <v>62.9</v>
      </c>
      <c r="R11" s="243">
        <v>33.799999999999997</v>
      </c>
      <c r="S11" s="243">
        <v>68.5</v>
      </c>
      <c r="T11" s="243">
        <v>40.6</v>
      </c>
      <c r="U11" s="243">
        <v>61.5</v>
      </c>
      <c r="V11" s="243">
        <v>37.799999999999997</v>
      </c>
    </row>
    <row r="12" spans="1:22">
      <c r="A12" s="235">
        <v>1969</v>
      </c>
      <c r="B12" s="243">
        <v>59.9</v>
      </c>
      <c r="C12" s="243">
        <v>72.3</v>
      </c>
      <c r="D12" s="243">
        <v>66.7</v>
      </c>
      <c r="E12" s="243">
        <v>51.1</v>
      </c>
      <c r="F12" s="243">
        <v>57.1</v>
      </c>
      <c r="G12" s="243">
        <v>61.5</v>
      </c>
      <c r="H12" s="243">
        <v>51.9</v>
      </c>
      <c r="I12" s="243">
        <v>64.5</v>
      </c>
      <c r="J12" s="243">
        <v>110.5</v>
      </c>
      <c r="K12" s="243">
        <v>34.5</v>
      </c>
      <c r="L12" s="243">
        <v>44.5</v>
      </c>
      <c r="M12" s="243">
        <v>55.4</v>
      </c>
      <c r="N12" s="243">
        <v>57.1</v>
      </c>
      <c r="O12" s="243">
        <v>47.9</v>
      </c>
      <c r="P12" s="243">
        <v>66.7</v>
      </c>
      <c r="Q12" s="243">
        <v>65.8</v>
      </c>
      <c r="R12" s="243">
        <v>36</v>
      </c>
      <c r="S12" s="243">
        <v>71</v>
      </c>
      <c r="T12" s="243">
        <v>45</v>
      </c>
      <c r="U12" s="243">
        <v>65.5</v>
      </c>
      <c r="V12" s="243">
        <v>38.4</v>
      </c>
    </row>
    <row r="13" spans="1:22">
      <c r="A13" s="235">
        <v>1970</v>
      </c>
      <c r="B13" s="243">
        <v>58</v>
      </c>
      <c r="C13" s="243">
        <v>71.7</v>
      </c>
      <c r="D13" s="243">
        <v>67.8</v>
      </c>
      <c r="E13" s="243">
        <v>49.2</v>
      </c>
      <c r="F13" s="243">
        <v>57.3</v>
      </c>
      <c r="G13" s="243">
        <v>62.2</v>
      </c>
      <c r="H13" s="243">
        <v>53</v>
      </c>
      <c r="I13" s="243">
        <v>62.8</v>
      </c>
      <c r="J13" s="243">
        <v>109.1</v>
      </c>
      <c r="K13" s="243">
        <v>33.700000000000003</v>
      </c>
      <c r="L13" s="243">
        <v>43.5</v>
      </c>
      <c r="M13" s="243">
        <v>53.4</v>
      </c>
      <c r="N13" s="243">
        <v>55.2</v>
      </c>
      <c r="O13" s="243">
        <v>47.5</v>
      </c>
      <c r="P13" s="243">
        <v>64.900000000000006</v>
      </c>
      <c r="Q13" s="243">
        <v>63.6</v>
      </c>
      <c r="R13" s="243">
        <v>33.6</v>
      </c>
      <c r="S13" s="243">
        <v>68.3</v>
      </c>
      <c r="T13" s="243">
        <v>40</v>
      </c>
      <c r="U13" s="243">
        <v>60.3</v>
      </c>
      <c r="V13" s="243">
        <v>37.4</v>
      </c>
    </row>
    <row r="14" spans="1:22">
      <c r="A14" s="235">
        <v>1971</v>
      </c>
      <c r="B14" s="243">
        <v>60.5</v>
      </c>
      <c r="C14" s="243">
        <v>78.099999999999994</v>
      </c>
      <c r="D14" s="243">
        <v>71</v>
      </c>
      <c r="E14" s="243">
        <v>54.3</v>
      </c>
      <c r="F14" s="243">
        <v>60.5</v>
      </c>
      <c r="G14" s="243">
        <v>63.7</v>
      </c>
      <c r="H14" s="243">
        <v>52.3</v>
      </c>
      <c r="I14" s="243">
        <v>62.1</v>
      </c>
      <c r="J14" s="243">
        <v>110.1</v>
      </c>
      <c r="K14" s="243">
        <v>35.9</v>
      </c>
      <c r="L14" s="243">
        <v>46.6</v>
      </c>
      <c r="M14" s="243">
        <v>54.4</v>
      </c>
      <c r="N14" s="243">
        <v>64.8</v>
      </c>
      <c r="O14" s="243">
        <v>44.6</v>
      </c>
      <c r="P14" s="243">
        <v>67.5</v>
      </c>
      <c r="Q14" s="243">
        <v>66.5</v>
      </c>
      <c r="R14" s="243">
        <v>30.6</v>
      </c>
      <c r="S14" s="243">
        <v>73</v>
      </c>
      <c r="T14" s="243">
        <v>46.8</v>
      </c>
      <c r="U14" s="243">
        <v>62.2</v>
      </c>
      <c r="V14" s="243">
        <v>39.1</v>
      </c>
    </row>
    <row r="15" spans="1:22">
      <c r="A15" s="235">
        <v>1972</v>
      </c>
      <c r="B15" s="243">
        <v>63.6</v>
      </c>
      <c r="C15" s="243">
        <v>79.5</v>
      </c>
      <c r="D15" s="243">
        <v>74</v>
      </c>
      <c r="E15" s="243">
        <v>58.8</v>
      </c>
      <c r="F15" s="243">
        <v>62.3</v>
      </c>
      <c r="G15" s="243">
        <v>62.7</v>
      </c>
      <c r="H15" s="243">
        <v>49.6</v>
      </c>
      <c r="I15" s="243">
        <v>66.099999999999994</v>
      </c>
      <c r="J15" s="243">
        <v>113.9</v>
      </c>
      <c r="K15" s="243">
        <v>37.4</v>
      </c>
      <c r="L15" s="243">
        <v>50.1</v>
      </c>
      <c r="M15" s="243">
        <v>56.4</v>
      </c>
      <c r="N15" s="243">
        <v>70.8</v>
      </c>
      <c r="O15" s="243">
        <v>46.5</v>
      </c>
      <c r="P15" s="243">
        <v>69.8</v>
      </c>
      <c r="Q15" s="243">
        <v>68</v>
      </c>
      <c r="R15" s="243">
        <v>37.1</v>
      </c>
      <c r="S15" s="243">
        <v>74.2</v>
      </c>
      <c r="T15" s="243">
        <v>50.4</v>
      </c>
      <c r="U15" s="243">
        <v>69.7</v>
      </c>
      <c r="V15" s="243">
        <v>42.1</v>
      </c>
    </row>
    <row r="16" spans="1:22">
      <c r="A16" s="235">
        <v>1973</v>
      </c>
      <c r="B16" s="243">
        <v>66.5</v>
      </c>
      <c r="C16" s="243">
        <v>82.9</v>
      </c>
      <c r="D16" s="243">
        <v>78.599999999999994</v>
      </c>
      <c r="E16" s="243">
        <v>57.5</v>
      </c>
      <c r="F16" s="243">
        <v>65.7</v>
      </c>
      <c r="G16" s="243">
        <v>66.099999999999994</v>
      </c>
      <c r="H16" s="243">
        <v>48.1</v>
      </c>
      <c r="I16" s="243">
        <v>69.099999999999994</v>
      </c>
      <c r="J16" s="243">
        <v>114.2</v>
      </c>
      <c r="K16" s="243">
        <v>41.3</v>
      </c>
      <c r="L16" s="243">
        <v>54.5</v>
      </c>
      <c r="M16" s="243">
        <v>58</v>
      </c>
      <c r="N16" s="243">
        <v>71.8</v>
      </c>
      <c r="O16" s="243">
        <v>49.7</v>
      </c>
      <c r="P16" s="243">
        <v>72.7</v>
      </c>
      <c r="Q16" s="243">
        <v>70.5</v>
      </c>
      <c r="R16" s="243">
        <v>38.799999999999997</v>
      </c>
      <c r="S16" s="243">
        <v>80.7</v>
      </c>
      <c r="T16" s="243">
        <v>53</v>
      </c>
      <c r="U16" s="243">
        <v>73.3</v>
      </c>
      <c r="V16" s="243">
        <v>44.2</v>
      </c>
    </row>
    <row r="17" spans="1:22">
      <c r="A17" s="235">
        <v>1974</v>
      </c>
      <c r="B17" s="243">
        <v>67.099999999999994</v>
      </c>
      <c r="C17" s="243">
        <v>81.400000000000006</v>
      </c>
      <c r="D17" s="243">
        <v>80.3</v>
      </c>
      <c r="E17" s="243">
        <v>58.9</v>
      </c>
      <c r="F17" s="243">
        <v>67</v>
      </c>
      <c r="G17" s="243">
        <v>69.099999999999994</v>
      </c>
      <c r="H17" s="243">
        <v>49</v>
      </c>
      <c r="I17" s="243">
        <v>73.3</v>
      </c>
      <c r="J17" s="243">
        <v>106</v>
      </c>
      <c r="K17" s="243">
        <v>41.5</v>
      </c>
      <c r="L17" s="243">
        <v>52.9</v>
      </c>
      <c r="M17" s="243">
        <v>54</v>
      </c>
      <c r="N17" s="243">
        <v>71.8</v>
      </c>
      <c r="O17" s="243">
        <v>50.5</v>
      </c>
      <c r="P17" s="243">
        <v>75.7</v>
      </c>
      <c r="Q17" s="243">
        <v>72.8</v>
      </c>
      <c r="R17" s="243">
        <v>41</v>
      </c>
      <c r="S17" s="243">
        <v>76.400000000000006</v>
      </c>
      <c r="T17" s="243">
        <v>56.1</v>
      </c>
      <c r="U17" s="243">
        <v>62.3</v>
      </c>
      <c r="V17" s="243">
        <v>44.3</v>
      </c>
    </row>
    <row r="18" spans="1:22">
      <c r="A18" s="235">
        <v>1975</v>
      </c>
      <c r="B18" s="243">
        <v>63.7</v>
      </c>
      <c r="C18" s="243">
        <v>80.2</v>
      </c>
      <c r="D18" s="243">
        <v>76.7</v>
      </c>
      <c r="E18" s="243">
        <v>59.7</v>
      </c>
      <c r="F18" s="243">
        <v>69.8</v>
      </c>
      <c r="G18" s="243">
        <v>70.400000000000006</v>
      </c>
      <c r="H18" s="243">
        <v>48</v>
      </c>
      <c r="I18" s="243">
        <v>59</v>
      </c>
      <c r="J18" s="243">
        <v>114.4</v>
      </c>
      <c r="K18" s="243">
        <v>39.200000000000003</v>
      </c>
      <c r="L18" s="243">
        <v>46.3</v>
      </c>
      <c r="M18" s="243">
        <v>48.6</v>
      </c>
      <c r="N18" s="243">
        <v>68.7</v>
      </c>
      <c r="O18" s="243">
        <v>46.3</v>
      </c>
      <c r="P18" s="243">
        <v>70.3</v>
      </c>
      <c r="Q18" s="243">
        <v>68.099999999999994</v>
      </c>
      <c r="R18" s="243">
        <v>41.5</v>
      </c>
      <c r="S18" s="243">
        <v>69.7</v>
      </c>
      <c r="T18" s="243">
        <v>60</v>
      </c>
      <c r="U18" s="243">
        <v>61</v>
      </c>
      <c r="V18" s="243">
        <v>46.2</v>
      </c>
    </row>
    <row r="19" spans="1:22">
      <c r="A19" s="235">
        <v>1976</v>
      </c>
      <c r="B19" s="243">
        <v>68.7</v>
      </c>
      <c r="C19" s="243">
        <v>88.9</v>
      </c>
      <c r="D19" s="243">
        <v>75.400000000000006</v>
      </c>
      <c r="E19" s="243">
        <v>67.400000000000006</v>
      </c>
      <c r="F19" s="243">
        <v>74</v>
      </c>
      <c r="G19" s="243">
        <v>77.099999999999994</v>
      </c>
      <c r="H19" s="243">
        <v>54.4</v>
      </c>
      <c r="I19" s="243">
        <v>66</v>
      </c>
      <c r="J19" s="243">
        <v>131.4</v>
      </c>
      <c r="K19" s="243">
        <v>44.4</v>
      </c>
      <c r="L19" s="243">
        <v>48.6</v>
      </c>
      <c r="M19" s="243">
        <v>54.9</v>
      </c>
      <c r="N19" s="243">
        <v>71.2</v>
      </c>
      <c r="O19" s="243">
        <v>45</v>
      </c>
      <c r="P19" s="243">
        <v>74.099999999999994</v>
      </c>
      <c r="Q19" s="243">
        <v>72.2</v>
      </c>
      <c r="R19" s="243">
        <v>45.5</v>
      </c>
      <c r="S19" s="243">
        <v>78.2</v>
      </c>
      <c r="T19" s="243">
        <v>64.8</v>
      </c>
      <c r="U19" s="243">
        <v>69.3</v>
      </c>
      <c r="V19" s="243">
        <v>50.8</v>
      </c>
    </row>
    <row r="20" spans="1:22">
      <c r="A20" s="235">
        <v>1977</v>
      </c>
      <c r="B20" s="243">
        <v>71.599999999999994</v>
      </c>
      <c r="C20" s="243">
        <v>91.3</v>
      </c>
      <c r="D20" s="243">
        <v>77.099999999999994</v>
      </c>
      <c r="E20" s="243">
        <v>71.099999999999994</v>
      </c>
      <c r="F20" s="243">
        <v>77.400000000000006</v>
      </c>
      <c r="G20" s="243">
        <v>79.5</v>
      </c>
      <c r="H20" s="243">
        <v>58.2</v>
      </c>
      <c r="I20" s="243">
        <v>68.3</v>
      </c>
      <c r="J20" s="243">
        <v>135.69999999999999</v>
      </c>
      <c r="K20" s="243">
        <v>47.9</v>
      </c>
      <c r="L20" s="243">
        <v>51.9</v>
      </c>
      <c r="M20" s="243">
        <v>59.6</v>
      </c>
      <c r="N20" s="243">
        <v>70.400000000000006</v>
      </c>
      <c r="O20" s="243">
        <v>47.1</v>
      </c>
      <c r="P20" s="243">
        <v>74.599999999999994</v>
      </c>
      <c r="Q20" s="243">
        <v>76.8</v>
      </c>
      <c r="R20" s="243">
        <v>48.8</v>
      </c>
      <c r="S20" s="243">
        <v>85.6</v>
      </c>
      <c r="T20" s="243">
        <v>66.400000000000006</v>
      </c>
      <c r="U20" s="243">
        <v>70.8</v>
      </c>
      <c r="V20" s="243">
        <v>53.7</v>
      </c>
    </row>
    <row r="21" spans="1:22">
      <c r="A21" s="235">
        <v>1978</v>
      </c>
      <c r="B21" s="243">
        <v>74.3</v>
      </c>
      <c r="C21" s="243">
        <v>94.5</v>
      </c>
      <c r="D21" s="243">
        <v>75.5</v>
      </c>
      <c r="E21" s="243">
        <v>74.599999999999994</v>
      </c>
      <c r="F21" s="243">
        <v>81.400000000000006</v>
      </c>
      <c r="G21" s="243">
        <v>88.6</v>
      </c>
      <c r="H21" s="243">
        <v>56.9</v>
      </c>
      <c r="I21" s="243">
        <v>76.099999999999994</v>
      </c>
      <c r="J21" s="243">
        <v>138.30000000000001</v>
      </c>
      <c r="K21" s="243">
        <v>42.4</v>
      </c>
      <c r="L21" s="243">
        <v>58</v>
      </c>
      <c r="M21" s="243">
        <v>62</v>
      </c>
      <c r="N21" s="243">
        <v>73.599999999999994</v>
      </c>
      <c r="O21" s="243">
        <v>48.8</v>
      </c>
      <c r="P21" s="243">
        <v>75</v>
      </c>
      <c r="Q21" s="243">
        <v>79.900000000000006</v>
      </c>
      <c r="R21" s="243">
        <v>47.5</v>
      </c>
      <c r="S21" s="243">
        <v>85</v>
      </c>
      <c r="T21" s="243">
        <v>68.900000000000006</v>
      </c>
      <c r="U21" s="243">
        <v>77.7</v>
      </c>
      <c r="V21" s="243">
        <v>58.1</v>
      </c>
    </row>
    <row r="22" spans="1:22">
      <c r="A22" s="235">
        <v>1979</v>
      </c>
      <c r="B22" s="243">
        <v>74.400000000000006</v>
      </c>
      <c r="C22" s="243">
        <v>95</v>
      </c>
      <c r="D22" s="243">
        <v>76.8</v>
      </c>
      <c r="E22" s="243">
        <v>78.8</v>
      </c>
      <c r="F22" s="243">
        <v>84.2</v>
      </c>
      <c r="G22" s="243">
        <v>88.8</v>
      </c>
      <c r="H22" s="243">
        <v>55.9</v>
      </c>
      <c r="I22" s="243">
        <v>75.7</v>
      </c>
      <c r="J22" s="243">
        <v>130.19999999999999</v>
      </c>
      <c r="K22" s="243">
        <v>44.6</v>
      </c>
      <c r="L22" s="243">
        <v>59.7</v>
      </c>
      <c r="M22" s="243">
        <v>66.099999999999994</v>
      </c>
      <c r="N22" s="243">
        <v>74.099999999999994</v>
      </c>
      <c r="O22" s="243">
        <v>45.9</v>
      </c>
      <c r="P22" s="243">
        <v>73.900000000000006</v>
      </c>
      <c r="Q22" s="243">
        <v>83.8</v>
      </c>
      <c r="R22" s="243">
        <v>53.5</v>
      </c>
      <c r="S22" s="243">
        <v>92.5</v>
      </c>
      <c r="T22" s="243">
        <v>65.5</v>
      </c>
      <c r="U22" s="243">
        <v>73.900000000000006</v>
      </c>
      <c r="V22" s="243">
        <v>60</v>
      </c>
    </row>
    <row r="23" spans="1:22">
      <c r="A23" s="235">
        <v>1980</v>
      </c>
      <c r="B23" s="243">
        <v>71.3</v>
      </c>
      <c r="C23" s="243">
        <v>91.5</v>
      </c>
      <c r="D23" s="243">
        <v>75.3</v>
      </c>
      <c r="E23" s="243">
        <v>74.5</v>
      </c>
      <c r="F23" s="243">
        <v>80.5</v>
      </c>
      <c r="G23" s="243">
        <v>85.2</v>
      </c>
      <c r="H23" s="243">
        <v>60</v>
      </c>
      <c r="I23" s="243">
        <v>75.099999999999994</v>
      </c>
      <c r="J23" s="243">
        <v>125.8</v>
      </c>
      <c r="K23" s="243">
        <v>40.200000000000003</v>
      </c>
      <c r="L23" s="243">
        <v>57</v>
      </c>
      <c r="M23" s="243">
        <v>58.8</v>
      </c>
      <c r="N23" s="243">
        <v>65.400000000000006</v>
      </c>
      <c r="O23" s="243">
        <v>45.2</v>
      </c>
      <c r="P23" s="243">
        <v>76</v>
      </c>
      <c r="Q23" s="243">
        <v>79.400000000000006</v>
      </c>
      <c r="R23" s="243">
        <v>59.6</v>
      </c>
      <c r="S23" s="243">
        <v>86.3</v>
      </c>
      <c r="T23" s="243">
        <v>53.5</v>
      </c>
      <c r="U23" s="243">
        <v>68.900000000000006</v>
      </c>
      <c r="V23" s="243">
        <v>61.7</v>
      </c>
    </row>
    <row r="24" spans="1:22">
      <c r="A24" s="235">
        <v>1981</v>
      </c>
      <c r="B24" s="243">
        <v>72.099999999999994</v>
      </c>
      <c r="C24" s="243">
        <v>91.6</v>
      </c>
      <c r="D24" s="243">
        <v>78.2</v>
      </c>
      <c r="E24" s="243">
        <v>92.5</v>
      </c>
      <c r="F24" s="243">
        <v>82.2</v>
      </c>
      <c r="G24" s="243">
        <v>85.1</v>
      </c>
      <c r="H24" s="243">
        <v>54.6</v>
      </c>
      <c r="I24" s="243">
        <v>70.099999999999994</v>
      </c>
      <c r="J24" s="243">
        <v>136.4</v>
      </c>
      <c r="K24" s="243">
        <v>43.6</v>
      </c>
      <c r="L24" s="243">
        <v>61.3</v>
      </c>
      <c r="M24" s="243">
        <v>64.099999999999994</v>
      </c>
      <c r="N24" s="243">
        <v>64.400000000000006</v>
      </c>
      <c r="O24" s="243">
        <v>44.5</v>
      </c>
      <c r="P24" s="243">
        <v>77.900000000000006</v>
      </c>
      <c r="Q24" s="243">
        <v>82.1</v>
      </c>
      <c r="R24" s="243">
        <v>50.1</v>
      </c>
      <c r="S24" s="243">
        <v>88.9</v>
      </c>
      <c r="T24" s="243">
        <v>57.5</v>
      </c>
      <c r="U24" s="243">
        <v>89.5</v>
      </c>
      <c r="V24" s="243">
        <v>64.2</v>
      </c>
    </row>
    <row r="25" spans="1:22">
      <c r="A25" s="235">
        <v>1982</v>
      </c>
      <c r="B25" s="243">
        <v>69.099999999999994</v>
      </c>
      <c r="C25" s="243">
        <v>92</v>
      </c>
      <c r="D25" s="243">
        <v>73.8</v>
      </c>
      <c r="E25" s="243">
        <v>81.2</v>
      </c>
      <c r="F25" s="243">
        <v>79.2</v>
      </c>
      <c r="G25" s="243">
        <v>87.4</v>
      </c>
      <c r="H25" s="243">
        <v>53</v>
      </c>
      <c r="I25" s="243">
        <v>65.900000000000006</v>
      </c>
      <c r="J25" s="243">
        <v>128.4</v>
      </c>
      <c r="K25" s="243">
        <v>45.7</v>
      </c>
      <c r="L25" s="243">
        <v>56.2</v>
      </c>
      <c r="M25" s="243">
        <v>61.5</v>
      </c>
      <c r="N25" s="243">
        <v>58.6</v>
      </c>
      <c r="O25" s="243">
        <v>41.4</v>
      </c>
      <c r="P25" s="243">
        <v>77.5</v>
      </c>
      <c r="Q25" s="243">
        <v>76.7</v>
      </c>
      <c r="R25" s="243">
        <v>52.7</v>
      </c>
      <c r="S25" s="243">
        <v>80.400000000000006</v>
      </c>
      <c r="T25" s="243">
        <v>58.6</v>
      </c>
      <c r="U25" s="243">
        <v>73.2</v>
      </c>
      <c r="V25" s="243">
        <v>67</v>
      </c>
    </row>
    <row r="26" spans="1:22">
      <c r="A26" s="235">
        <v>1983</v>
      </c>
      <c r="B26" s="243">
        <v>72.8</v>
      </c>
      <c r="C26" s="243">
        <v>92.8</v>
      </c>
      <c r="D26" s="243">
        <v>73</v>
      </c>
      <c r="E26" s="243">
        <v>91.7</v>
      </c>
      <c r="F26" s="243">
        <v>77.8</v>
      </c>
      <c r="G26" s="243">
        <v>92.4</v>
      </c>
      <c r="H26" s="243">
        <v>63.5</v>
      </c>
      <c r="I26" s="243">
        <v>77.2</v>
      </c>
      <c r="J26" s="243">
        <v>121.7</v>
      </c>
      <c r="K26" s="243">
        <v>47.8</v>
      </c>
      <c r="L26" s="243">
        <v>62.9</v>
      </c>
      <c r="M26" s="243">
        <v>67.8</v>
      </c>
      <c r="N26" s="243">
        <v>66.2</v>
      </c>
      <c r="O26" s="243">
        <v>47.4</v>
      </c>
      <c r="P26" s="243">
        <v>77.099999999999994</v>
      </c>
      <c r="Q26" s="243">
        <v>72.099999999999994</v>
      </c>
      <c r="R26" s="243">
        <v>54.5</v>
      </c>
      <c r="S26" s="243">
        <v>83</v>
      </c>
      <c r="T26" s="243">
        <v>62.3</v>
      </c>
      <c r="U26" s="243">
        <v>78.900000000000006</v>
      </c>
      <c r="V26" s="243">
        <v>64.7</v>
      </c>
    </row>
    <row r="27" spans="1:22">
      <c r="A27" s="235">
        <v>1984</v>
      </c>
      <c r="B27" s="243">
        <v>80.900000000000006</v>
      </c>
      <c r="C27" s="243">
        <v>95.8</v>
      </c>
      <c r="D27" s="243">
        <v>72.7</v>
      </c>
      <c r="E27" s="243">
        <v>93.5</v>
      </c>
      <c r="F27" s="243">
        <v>83.5</v>
      </c>
      <c r="G27" s="243">
        <v>100.9</v>
      </c>
      <c r="H27" s="243">
        <v>72.3</v>
      </c>
      <c r="I27" s="243">
        <v>81</v>
      </c>
      <c r="J27" s="243">
        <v>132.30000000000001</v>
      </c>
      <c r="K27" s="243">
        <v>51.9</v>
      </c>
      <c r="L27" s="243">
        <v>69.900000000000006</v>
      </c>
      <c r="M27" s="243">
        <v>76.599999999999994</v>
      </c>
      <c r="N27" s="243">
        <v>73.900000000000006</v>
      </c>
      <c r="O27" s="243">
        <v>57.4</v>
      </c>
      <c r="P27" s="243">
        <v>82.4</v>
      </c>
      <c r="Q27" s="243">
        <v>82.7</v>
      </c>
      <c r="R27" s="243">
        <v>68.3</v>
      </c>
      <c r="S27" s="243">
        <v>86</v>
      </c>
      <c r="T27" s="243">
        <v>75.099999999999994</v>
      </c>
      <c r="U27" s="243">
        <v>81.900000000000006</v>
      </c>
      <c r="V27" s="243">
        <v>75.3</v>
      </c>
    </row>
    <row r="28" spans="1:22">
      <c r="A28" s="235">
        <v>1985</v>
      </c>
      <c r="B28" s="243">
        <v>82.2</v>
      </c>
      <c r="C28" s="243">
        <v>97.3</v>
      </c>
      <c r="D28" s="243">
        <v>70.900000000000006</v>
      </c>
      <c r="E28" s="243">
        <v>87.9</v>
      </c>
      <c r="F28" s="243">
        <v>85.5</v>
      </c>
      <c r="G28" s="243">
        <v>94.8</v>
      </c>
      <c r="H28" s="243">
        <v>79.599999999999994</v>
      </c>
      <c r="I28" s="243">
        <v>80.3</v>
      </c>
      <c r="J28" s="243">
        <v>133.9</v>
      </c>
      <c r="K28" s="243">
        <v>50.1</v>
      </c>
      <c r="L28" s="243">
        <v>71.900000000000006</v>
      </c>
      <c r="M28" s="243">
        <v>78.8</v>
      </c>
      <c r="N28" s="243">
        <v>80</v>
      </c>
      <c r="O28" s="243">
        <v>59.3</v>
      </c>
      <c r="P28" s="243">
        <v>85.4</v>
      </c>
      <c r="Q28" s="243">
        <v>84.1</v>
      </c>
      <c r="R28" s="243">
        <v>71.599999999999994</v>
      </c>
      <c r="S28" s="243">
        <v>93.3</v>
      </c>
      <c r="T28" s="243">
        <v>74.099999999999994</v>
      </c>
      <c r="U28" s="243">
        <v>81.599999999999994</v>
      </c>
      <c r="V28" s="243">
        <v>72.099999999999994</v>
      </c>
    </row>
    <row r="29" spans="1:22">
      <c r="A29" s="235">
        <v>1986</v>
      </c>
      <c r="B29" s="243">
        <v>79.5</v>
      </c>
      <c r="C29" s="243">
        <v>94.3</v>
      </c>
      <c r="D29" s="243">
        <v>69.7</v>
      </c>
      <c r="E29" s="243">
        <v>91.6</v>
      </c>
      <c r="F29" s="243">
        <v>84.5</v>
      </c>
      <c r="G29" s="243">
        <v>92.9</v>
      </c>
      <c r="H29" s="243">
        <v>77.099999999999994</v>
      </c>
      <c r="I29" s="243">
        <v>80.099999999999994</v>
      </c>
      <c r="J29" s="243">
        <v>127.2</v>
      </c>
      <c r="K29" s="243">
        <v>54</v>
      </c>
      <c r="L29" s="243">
        <v>72.900000000000006</v>
      </c>
      <c r="M29" s="243">
        <v>73.8</v>
      </c>
      <c r="N29" s="243">
        <v>79.900000000000006</v>
      </c>
      <c r="O29" s="243">
        <v>59</v>
      </c>
      <c r="P29" s="243">
        <v>78.400000000000006</v>
      </c>
      <c r="Q29" s="243">
        <v>84.4</v>
      </c>
      <c r="R29" s="243">
        <v>69.5</v>
      </c>
      <c r="S29" s="243">
        <v>92.2</v>
      </c>
      <c r="T29" s="243">
        <v>69.5</v>
      </c>
      <c r="U29" s="243">
        <v>77.7</v>
      </c>
      <c r="V29" s="243">
        <v>60.3</v>
      </c>
    </row>
    <row r="30" spans="1:22">
      <c r="A30" s="235">
        <v>1987</v>
      </c>
      <c r="B30" s="243">
        <v>79.900000000000006</v>
      </c>
      <c r="C30" s="243">
        <v>91.8</v>
      </c>
      <c r="D30" s="243">
        <v>74.400000000000006</v>
      </c>
      <c r="E30" s="243">
        <v>90.1</v>
      </c>
      <c r="F30" s="243">
        <v>88.2</v>
      </c>
      <c r="G30" s="243">
        <v>92.5</v>
      </c>
      <c r="H30" s="243">
        <v>81.099999999999994</v>
      </c>
      <c r="I30" s="243">
        <v>78.5</v>
      </c>
      <c r="J30" s="243">
        <v>116.1</v>
      </c>
      <c r="K30" s="243">
        <v>61.6</v>
      </c>
      <c r="L30" s="243">
        <v>76.099999999999994</v>
      </c>
      <c r="M30" s="243">
        <v>72.7</v>
      </c>
      <c r="N30" s="243">
        <v>84.9</v>
      </c>
      <c r="O30" s="243">
        <v>62.2</v>
      </c>
      <c r="P30" s="243">
        <v>80.3</v>
      </c>
      <c r="Q30" s="243">
        <v>81</v>
      </c>
      <c r="R30" s="243">
        <v>78.8</v>
      </c>
      <c r="S30" s="243">
        <v>88.1</v>
      </c>
      <c r="T30" s="243">
        <v>65.7</v>
      </c>
      <c r="U30" s="243">
        <v>70.400000000000006</v>
      </c>
      <c r="V30" s="243">
        <v>62.4</v>
      </c>
    </row>
    <row r="31" spans="1:22">
      <c r="A31" s="235">
        <v>1988</v>
      </c>
      <c r="B31" s="243">
        <v>81.099999999999994</v>
      </c>
      <c r="C31" s="243">
        <v>89.3</v>
      </c>
      <c r="D31" s="243">
        <v>80.5</v>
      </c>
      <c r="E31" s="243">
        <v>83.1</v>
      </c>
      <c r="F31" s="243">
        <v>82.2</v>
      </c>
      <c r="G31" s="243">
        <v>93.4</v>
      </c>
      <c r="H31" s="243">
        <v>80.5</v>
      </c>
      <c r="I31" s="243">
        <v>75.2</v>
      </c>
      <c r="J31" s="243">
        <v>117.9</v>
      </c>
      <c r="K31" s="243">
        <v>70.599999999999994</v>
      </c>
      <c r="L31" s="243">
        <v>79.5</v>
      </c>
      <c r="M31" s="243">
        <v>71.3</v>
      </c>
      <c r="N31" s="243">
        <v>84.9</v>
      </c>
      <c r="O31" s="243">
        <v>62.4</v>
      </c>
      <c r="P31" s="243">
        <v>79.400000000000006</v>
      </c>
      <c r="Q31" s="243">
        <v>83.5</v>
      </c>
      <c r="R31" s="243">
        <v>83.9</v>
      </c>
      <c r="S31" s="243">
        <v>88.1</v>
      </c>
      <c r="T31" s="243">
        <v>74.099999999999994</v>
      </c>
      <c r="U31" s="243">
        <v>68.400000000000006</v>
      </c>
      <c r="V31" s="243">
        <v>67.099999999999994</v>
      </c>
    </row>
    <row r="32" spans="1:22">
      <c r="A32" s="235">
        <v>1989</v>
      </c>
      <c r="B32" s="243">
        <v>80.400000000000006</v>
      </c>
      <c r="C32" s="243">
        <v>85.1</v>
      </c>
      <c r="D32" s="243">
        <v>79.099999999999994</v>
      </c>
      <c r="E32" s="243">
        <v>82.6</v>
      </c>
      <c r="F32" s="243">
        <v>82.9</v>
      </c>
      <c r="G32" s="243">
        <v>96.3</v>
      </c>
      <c r="H32" s="243">
        <v>78.599999999999994</v>
      </c>
      <c r="I32" s="243">
        <v>67.2</v>
      </c>
      <c r="J32" s="243">
        <v>115.8</v>
      </c>
      <c r="K32" s="243">
        <v>76.7</v>
      </c>
      <c r="L32" s="243">
        <v>81.2</v>
      </c>
      <c r="M32" s="243">
        <v>68</v>
      </c>
      <c r="N32" s="243">
        <v>80.900000000000006</v>
      </c>
      <c r="O32" s="243">
        <v>64.400000000000006</v>
      </c>
      <c r="P32" s="243">
        <v>78.900000000000006</v>
      </c>
      <c r="Q32" s="243">
        <v>83.6</v>
      </c>
      <c r="R32" s="243">
        <v>91.6</v>
      </c>
      <c r="S32" s="243">
        <v>87.4</v>
      </c>
      <c r="T32" s="243">
        <v>77.400000000000006</v>
      </c>
      <c r="U32" s="243">
        <v>70.2</v>
      </c>
      <c r="V32" s="243">
        <v>64.3</v>
      </c>
    </row>
    <row r="33" spans="1:22">
      <c r="A33" s="235">
        <v>1990</v>
      </c>
      <c r="B33" s="243">
        <v>79.3</v>
      </c>
      <c r="C33" s="243">
        <v>87</v>
      </c>
      <c r="D33" s="243">
        <v>77</v>
      </c>
      <c r="E33" s="243">
        <v>80.900000000000006</v>
      </c>
      <c r="F33" s="243">
        <v>84.4</v>
      </c>
      <c r="G33" s="243">
        <v>93.2</v>
      </c>
      <c r="H33" s="243">
        <v>79.7</v>
      </c>
      <c r="I33" s="243">
        <v>65.400000000000006</v>
      </c>
      <c r="J33" s="243">
        <v>120.9</v>
      </c>
      <c r="K33" s="243">
        <v>78.900000000000006</v>
      </c>
      <c r="L33" s="243">
        <v>78.2</v>
      </c>
      <c r="M33" s="243">
        <v>66</v>
      </c>
      <c r="N33" s="243">
        <v>76.099999999999994</v>
      </c>
      <c r="O33" s="243">
        <v>62.1</v>
      </c>
      <c r="P33" s="243">
        <v>78.2</v>
      </c>
      <c r="Q33" s="243">
        <v>81</v>
      </c>
      <c r="R33" s="243">
        <v>92.8</v>
      </c>
      <c r="S33" s="243">
        <v>85.5</v>
      </c>
      <c r="T33" s="243">
        <v>75.900000000000006</v>
      </c>
      <c r="U33" s="243">
        <v>71.3</v>
      </c>
      <c r="V33" s="243">
        <v>61.7</v>
      </c>
    </row>
    <row r="34" spans="1:22">
      <c r="A34" s="235">
        <v>1991</v>
      </c>
      <c r="B34" s="243">
        <v>77.3</v>
      </c>
      <c r="C34" s="243">
        <v>88.8</v>
      </c>
      <c r="D34" s="243">
        <v>77.400000000000006</v>
      </c>
      <c r="E34" s="243">
        <v>77.400000000000006</v>
      </c>
      <c r="F34" s="243">
        <v>83.7</v>
      </c>
      <c r="G34" s="243">
        <v>84.1</v>
      </c>
      <c r="H34" s="243">
        <v>83.7</v>
      </c>
      <c r="I34" s="243">
        <v>64.7</v>
      </c>
      <c r="J34" s="243">
        <v>106.3</v>
      </c>
      <c r="K34" s="243">
        <v>76.900000000000006</v>
      </c>
      <c r="L34" s="243">
        <v>73.5</v>
      </c>
      <c r="M34" s="243">
        <v>65.599999999999994</v>
      </c>
      <c r="N34" s="243">
        <v>69.3</v>
      </c>
      <c r="O34" s="243">
        <v>63.4</v>
      </c>
      <c r="P34" s="243">
        <v>75.099999999999994</v>
      </c>
      <c r="Q34" s="243">
        <v>73</v>
      </c>
      <c r="R34" s="243">
        <v>95.8</v>
      </c>
      <c r="S34" s="243">
        <v>79.8</v>
      </c>
      <c r="T34" s="243">
        <v>74.2</v>
      </c>
      <c r="U34" s="243">
        <v>67.099999999999994</v>
      </c>
      <c r="V34" s="243">
        <v>61.6</v>
      </c>
    </row>
    <row r="35" spans="1:22">
      <c r="A35" s="235">
        <v>1992</v>
      </c>
      <c r="B35" s="243">
        <v>80</v>
      </c>
      <c r="C35" s="243">
        <v>87.4</v>
      </c>
      <c r="D35" s="243">
        <v>80.2</v>
      </c>
      <c r="E35" s="243">
        <v>79.099999999999994</v>
      </c>
      <c r="F35" s="243">
        <v>87.3</v>
      </c>
      <c r="G35" s="243">
        <v>94.9</v>
      </c>
      <c r="H35" s="243">
        <v>85.2</v>
      </c>
      <c r="I35" s="243">
        <v>68.5</v>
      </c>
      <c r="J35" s="243">
        <v>107.1</v>
      </c>
      <c r="K35" s="243">
        <v>84.5</v>
      </c>
      <c r="L35" s="243">
        <v>74.099999999999994</v>
      </c>
      <c r="M35" s="243">
        <v>70.400000000000006</v>
      </c>
      <c r="N35" s="243">
        <v>73.599999999999994</v>
      </c>
      <c r="O35" s="243">
        <v>69.8</v>
      </c>
      <c r="P35" s="243">
        <v>78.900000000000006</v>
      </c>
      <c r="Q35" s="243">
        <v>75.5</v>
      </c>
      <c r="R35" s="243">
        <v>102.2</v>
      </c>
      <c r="S35" s="243">
        <v>79.8</v>
      </c>
      <c r="T35" s="243">
        <v>75.099999999999994</v>
      </c>
      <c r="U35" s="243">
        <v>74.8</v>
      </c>
      <c r="V35" s="243">
        <v>64</v>
      </c>
    </row>
    <row r="36" spans="1:22">
      <c r="A36" s="235">
        <v>1993</v>
      </c>
      <c r="B36" s="243">
        <v>83.5</v>
      </c>
      <c r="C36" s="243">
        <v>88</v>
      </c>
      <c r="D36" s="243">
        <v>79.7</v>
      </c>
      <c r="E36" s="243">
        <v>80.099999999999994</v>
      </c>
      <c r="F36" s="243">
        <v>87</v>
      </c>
      <c r="G36" s="243">
        <v>91.1</v>
      </c>
      <c r="H36" s="243">
        <v>82.3</v>
      </c>
      <c r="I36" s="243">
        <v>75.2</v>
      </c>
      <c r="J36" s="243">
        <v>99.8</v>
      </c>
      <c r="K36" s="243">
        <v>80.099999999999994</v>
      </c>
      <c r="L36" s="243">
        <v>77.2</v>
      </c>
      <c r="M36" s="243">
        <v>79.2</v>
      </c>
      <c r="N36" s="243">
        <v>77</v>
      </c>
      <c r="O36" s="243">
        <v>74.900000000000006</v>
      </c>
      <c r="P36" s="243">
        <v>78.400000000000006</v>
      </c>
      <c r="Q36" s="243">
        <v>86.4</v>
      </c>
      <c r="R36" s="243">
        <v>103.7</v>
      </c>
      <c r="S36" s="243">
        <v>85.8</v>
      </c>
      <c r="T36" s="243">
        <v>83.6</v>
      </c>
      <c r="U36" s="243">
        <v>76.8</v>
      </c>
      <c r="V36" s="243">
        <v>66.400000000000006</v>
      </c>
    </row>
    <row r="37" spans="1:22">
      <c r="A37" s="235">
        <v>1994</v>
      </c>
      <c r="B37" s="243">
        <v>87.6</v>
      </c>
      <c r="C37" s="243">
        <v>90</v>
      </c>
      <c r="D37" s="243">
        <v>87.8</v>
      </c>
      <c r="E37" s="243">
        <v>85</v>
      </c>
      <c r="F37" s="243">
        <v>90.2</v>
      </c>
      <c r="G37" s="243">
        <v>97.4</v>
      </c>
      <c r="H37" s="243">
        <v>77.5</v>
      </c>
      <c r="I37" s="243">
        <v>78.3</v>
      </c>
      <c r="J37" s="243">
        <v>96.3</v>
      </c>
      <c r="K37" s="243">
        <v>88</v>
      </c>
      <c r="L37" s="243">
        <v>83.2</v>
      </c>
      <c r="M37" s="243">
        <v>85.1</v>
      </c>
      <c r="N37" s="243">
        <v>78.2</v>
      </c>
      <c r="O37" s="243">
        <v>77.5</v>
      </c>
      <c r="P37" s="243">
        <v>84.4</v>
      </c>
      <c r="Q37" s="243">
        <v>92.4</v>
      </c>
      <c r="R37" s="243">
        <v>114.8</v>
      </c>
      <c r="S37" s="243">
        <v>92.6</v>
      </c>
      <c r="T37" s="243">
        <v>89.8</v>
      </c>
      <c r="U37" s="243">
        <v>80.599999999999994</v>
      </c>
      <c r="V37" s="243">
        <v>68.7</v>
      </c>
    </row>
    <row r="38" spans="1:22">
      <c r="A38" s="235">
        <v>1995</v>
      </c>
      <c r="B38" s="243">
        <v>88.4</v>
      </c>
      <c r="C38" s="243">
        <v>91.1</v>
      </c>
      <c r="D38" s="243">
        <v>86.9</v>
      </c>
      <c r="E38" s="243">
        <v>86.7</v>
      </c>
      <c r="F38" s="243">
        <v>97.1</v>
      </c>
      <c r="G38" s="243">
        <v>90.4</v>
      </c>
      <c r="H38" s="243">
        <v>75.2</v>
      </c>
      <c r="I38" s="243">
        <v>75.099999999999994</v>
      </c>
      <c r="J38" s="243">
        <v>90.4</v>
      </c>
      <c r="K38" s="243">
        <v>89.2</v>
      </c>
      <c r="L38" s="243">
        <v>88.2</v>
      </c>
      <c r="M38" s="243">
        <v>84.1</v>
      </c>
      <c r="N38" s="243">
        <v>77.3</v>
      </c>
      <c r="O38" s="243">
        <v>79.3</v>
      </c>
      <c r="P38" s="243">
        <v>85.7</v>
      </c>
      <c r="Q38" s="243">
        <v>96.6</v>
      </c>
      <c r="R38" s="243">
        <v>124.5</v>
      </c>
      <c r="S38" s="243">
        <v>89.3</v>
      </c>
      <c r="T38" s="243">
        <v>89.8</v>
      </c>
      <c r="U38" s="243">
        <v>81.599999999999994</v>
      </c>
      <c r="V38" s="243">
        <v>65.5</v>
      </c>
    </row>
    <row r="39" spans="1:22">
      <c r="A39" s="235">
        <v>1996</v>
      </c>
      <c r="B39" s="243">
        <v>87.2</v>
      </c>
      <c r="C39" s="243">
        <v>88.9</v>
      </c>
      <c r="D39" s="243">
        <v>87.7</v>
      </c>
      <c r="E39" s="243">
        <v>82.5</v>
      </c>
      <c r="F39" s="243">
        <v>96</v>
      </c>
      <c r="G39" s="243">
        <v>81.400000000000006</v>
      </c>
      <c r="H39" s="243">
        <v>75</v>
      </c>
      <c r="I39" s="243">
        <v>76.5</v>
      </c>
      <c r="J39" s="243">
        <v>88</v>
      </c>
      <c r="K39" s="243">
        <v>97.1</v>
      </c>
      <c r="L39" s="243">
        <v>86.5</v>
      </c>
      <c r="M39" s="243">
        <v>87.1</v>
      </c>
      <c r="N39" s="243">
        <v>80.2</v>
      </c>
      <c r="O39" s="243">
        <v>83.1</v>
      </c>
      <c r="P39" s="243">
        <v>81.3</v>
      </c>
      <c r="Q39" s="243">
        <v>91.6</v>
      </c>
      <c r="R39" s="243">
        <v>113.8</v>
      </c>
      <c r="S39" s="243">
        <v>98.1</v>
      </c>
      <c r="T39" s="243">
        <v>87.1</v>
      </c>
      <c r="U39" s="243">
        <v>83.1</v>
      </c>
      <c r="V39" s="243">
        <v>67.3</v>
      </c>
    </row>
    <row r="40" spans="1:22">
      <c r="A40" s="235">
        <v>1997</v>
      </c>
      <c r="B40" s="243">
        <v>89.4</v>
      </c>
      <c r="C40" s="243">
        <v>88.5</v>
      </c>
      <c r="D40" s="243">
        <v>87.4</v>
      </c>
      <c r="E40" s="243">
        <v>87.5</v>
      </c>
      <c r="F40" s="243">
        <v>101.3</v>
      </c>
      <c r="G40" s="243">
        <v>92.2</v>
      </c>
      <c r="H40" s="243">
        <v>78.599999999999994</v>
      </c>
      <c r="I40" s="243">
        <v>79</v>
      </c>
      <c r="J40" s="243">
        <v>91.8</v>
      </c>
      <c r="K40" s="243">
        <v>93.9</v>
      </c>
      <c r="L40" s="243">
        <v>89.3</v>
      </c>
      <c r="M40" s="243">
        <v>86.8</v>
      </c>
      <c r="N40" s="243">
        <v>88</v>
      </c>
      <c r="O40" s="243">
        <v>81.599999999999994</v>
      </c>
      <c r="P40" s="243">
        <v>90.8</v>
      </c>
      <c r="Q40" s="243">
        <v>91</v>
      </c>
      <c r="R40" s="243">
        <v>125</v>
      </c>
      <c r="S40" s="243">
        <v>101.9</v>
      </c>
      <c r="T40" s="243">
        <v>88</v>
      </c>
      <c r="U40" s="243">
        <v>83.1</v>
      </c>
      <c r="V40" s="243">
        <v>85.2</v>
      </c>
    </row>
    <row r="41" spans="1:22">
      <c r="A41" s="235">
        <v>1998</v>
      </c>
      <c r="B41" s="243">
        <v>91.9</v>
      </c>
      <c r="C41" s="243">
        <v>92</v>
      </c>
      <c r="D41" s="243">
        <v>93.8</v>
      </c>
      <c r="E41" s="243">
        <v>93.6</v>
      </c>
      <c r="F41" s="243">
        <v>100.7</v>
      </c>
      <c r="G41" s="243">
        <v>90</v>
      </c>
      <c r="H41" s="243">
        <v>83.6</v>
      </c>
      <c r="I41" s="243">
        <v>81</v>
      </c>
      <c r="J41" s="243">
        <v>87.7</v>
      </c>
      <c r="K41" s="243">
        <v>102.7</v>
      </c>
      <c r="L41" s="243">
        <v>88</v>
      </c>
      <c r="M41" s="243">
        <v>86.5</v>
      </c>
      <c r="N41" s="243">
        <v>91.2</v>
      </c>
      <c r="O41" s="243">
        <v>86.1</v>
      </c>
      <c r="P41" s="243">
        <v>91.5</v>
      </c>
      <c r="Q41" s="243">
        <v>91.7</v>
      </c>
      <c r="R41" s="243">
        <v>135</v>
      </c>
      <c r="S41" s="243">
        <v>108</v>
      </c>
      <c r="T41" s="243">
        <v>89.4</v>
      </c>
      <c r="U41" s="243">
        <v>90.1</v>
      </c>
      <c r="V41" s="243">
        <v>90.8</v>
      </c>
    </row>
    <row r="42" spans="1:22">
      <c r="A42" s="235">
        <v>1999</v>
      </c>
      <c r="B42" s="243">
        <v>95.6</v>
      </c>
      <c r="C42" s="243">
        <v>88.9</v>
      </c>
      <c r="D42" s="243">
        <v>89.5</v>
      </c>
      <c r="E42" s="243">
        <v>93</v>
      </c>
      <c r="F42" s="243">
        <v>94</v>
      </c>
      <c r="G42" s="243">
        <v>80.3</v>
      </c>
      <c r="H42" s="243">
        <v>85.6</v>
      </c>
      <c r="I42" s="243">
        <v>89</v>
      </c>
      <c r="J42" s="243">
        <v>86.6</v>
      </c>
      <c r="K42" s="243">
        <v>98</v>
      </c>
      <c r="L42" s="243">
        <v>86.7</v>
      </c>
      <c r="M42" s="243">
        <v>89.1</v>
      </c>
      <c r="N42" s="243">
        <v>90.5</v>
      </c>
      <c r="O42" s="243">
        <v>88.1</v>
      </c>
      <c r="P42" s="243">
        <v>94.7</v>
      </c>
      <c r="Q42" s="243">
        <v>91.3</v>
      </c>
      <c r="R42" s="243">
        <v>167.8</v>
      </c>
      <c r="S42" s="243">
        <v>100.8</v>
      </c>
      <c r="T42" s="243">
        <v>104</v>
      </c>
      <c r="U42" s="243">
        <v>91.9</v>
      </c>
      <c r="V42" s="243">
        <v>84.9</v>
      </c>
    </row>
    <row r="43" spans="1:22">
      <c r="A43" s="235">
        <v>2000</v>
      </c>
      <c r="B43" s="243">
        <v>101.2</v>
      </c>
      <c r="C43" s="243">
        <v>94.4</v>
      </c>
      <c r="D43" s="243">
        <v>98.4</v>
      </c>
      <c r="E43" s="243">
        <v>100.8</v>
      </c>
      <c r="F43" s="243">
        <v>105.5</v>
      </c>
      <c r="G43" s="243">
        <v>102.8</v>
      </c>
      <c r="H43" s="243">
        <v>88.6</v>
      </c>
      <c r="I43" s="243">
        <v>95.2</v>
      </c>
      <c r="J43" s="243">
        <v>96.1</v>
      </c>
      <c r="K43" s="243">
        <v>94.2</v>
      </c>
      <c r="L43" s="243">
        <v>94.1</v>
      </c>
      <c r="M43" s="243">
        <v>95.1</v>
      </c>
      <c r="N43" s="243">
        <v>94.9</v>
      </c>
      <c r="O43" s="243">
        <v>92.4</v>
      </c>
      <c r="P43" s="243">
        <v>101.8</v>
      </c>
      <c r="Q43" s="243">
        <v>99.7</v>
      </c>
      <c r="R43" s="243">
        <v>179.8</v>
      </c>
      <c r="S43" s="243">
        <v>116.5</v>
      </c>
      <c r="T43" s="243">
        <v>106.3</v>
      </c>
      <c r="U43" s="243">
        <v>98.7</v>
      </c>
      <c r="V43" s="243">
        <v>88.8</v>
      </c>
    </row>
    <row r="44" spans="1:22">
      <c r="A44" s="235">
        <v>2001</v>
      </c>
      <c r="B44" s="243">
        <v>97.9</v>
      </c>
      <c r="C44" s="243">
        <v>101.5</v>
      </c>
      <c r="D44" s="243">
        <v>97.1</v>
      </c>
      <c r="E44" s="243">
        <v>99.3</v>
      </c>
      <c r="F44" s="243">
        <v>97.3</v>
      </c>
      <c r="G44" s="243">
        <v>99.7</v>
      </c>
      <c r="H44" s="243">
        <v>88.5</v>
      </c>
      <c r="I44" s="243">
        <v>92</v>
      </c>
      <c r="J44" s="243">
        <v>103.8</v>
      </c>
      <c r="K44" s="243">
        <v>105.7</v>
      </c>
      <c r="L44" s="243">
        <v>94.5</v>
      </c>
      <c r="M44" s="243">
        <v>95.9</v>
      </c>
      <c r="N44" s="243">
        <v>99.8</v>
      </c>
      <c r="O44" s="243">
        <v>96.4</v>
      </c>
      <c r="P44" s="243">
        <v>97.4</v>
      </c>
      <c r="Q44" s="243">
        <v>102.7</v>
      </c>
      <c r="R44" s="243">
        <v>108.2</v>
      </c>
      <c r="S44" s="243">
        <v>110.2</v>
      </c>
      <c r="T44" s="243">
        <v>97.2</v>
      </c>
      <c r="U44" s="243">
        <v>102.3</v>
      </c>
      <c r="V44" s="243">
        <v>88.6</v>
      </c>
    </row>
    <row r="45" spans="1:22">
      <c r="A45" s="235">
        <v>2002</v>
      </c>
      <c r="B45" s="243">
        <v>100</v>
      </c>
      <c r="C45" s="243">
        <v>100</v>
      </c>
      <c r="D45" s="243">
        <v>100</v>
      </c>
      <c r="E45" s="243">
        <v>100</v>
      </c>
      <c r="F45" s="243">
        <v>100</v>
      </c>
      <c r="G45" s="243">
        <v>100</v>
      </c>
      <c r="H45" s="243">
        <v>100</v>
      </c>
      <c r="I45" s="243">
        <v>100</v>
      </c>
      <c r="J45" s="243">
        <v>100</v>
      </c>
      <c r="K45" s="243">
        <v>100</v>
      </c>
      <c r="L45" s="243">
        <v>100</v>
      </c>
      <c r="M45" s="243">
        <v>100</v>
      </c>
      <c r="N45" s="243">
        <v>100</v>
      </c>
      <c r="O45" s="243">
        <v>100</v>
      </c>
      <c r="P45" s="243">
        <v>100</v>
      </c>
      <c r="Q45" s="243">
        <v>100</v>
      </c>
      <c r="R45" s="243">
        <v>100</v>
      </c>
      <c r="S45" s="243">
        <v>100</v>
      </c>
      <c r="T45" s="243">
        <v>100</v>
      </c>
      <c r="U45" s="243">
        <v>100</v>
      </c>
      <c r="V45" s="243">
        <v>100</v>
      </c>
    </row>
    <row r="46" spans="1:22">
      <c r="A46" s="235">
        <v>2003</v>
      </c>
      <c r="B46" s="243">
        <v>99.2</v>
      </c>
      <c r="C46" s="243">
        <v>96.3</v>
      </c>
      <c r="D46" s="243">
        <v>91.1</v>
      </c>
      <c r="E46" s="243">
        <v>99</v>
      </c>
      <c r="F46" s="243">
        <v>106.7</v>
      </c>
      <c r="G46" s="243">
        <v>86.8</v>
      </c>
      <c r="H46" s="243">
        <v>102.4</v>
      </c>
      <c r="I46" s="243">
        <v>99.7</v>
      </c>
      <c r="J46" s="243">
        <v>95.5</v>
      </c>
      <c r="K46" s="243">
        <v>87.1</v>
      </c>
      <c r="L46" s="243">
        <v>99</v>
      </c>
      <c r="M46" s="243">
        <v>98.3</v>
      </c>
      <c r="N46" s="243">
        <v>100.8</v>
      </c>
      <c r="O46" s="243">
        <v>103.6</v>
      </c>
      <c r="P46" s="243">
        <v>97</v>
      </c>
      <c r="Q46" s="243">
        <v>98.1</v>
      </c>
      <c r="R46" s="243">
        <v>112.2</v>
      </c>
      <c r="S46" s="243">
        <v>84.8</v>
      </c>
      <c r="T46" s="243">
        <v>103.6</v>
      </c>
      <c r="U46" s="243">
        <v>95.8</v>
      </c>
      <c r="V46" s="243">
        <v>100.1</v>
      </c>
    </row>
    <row r="47" spans="1:22">
      <c r="A47" s="235">
        <v>2004</v>
      </c>
      <c r="B47" s="243">
        <v>98.7</v>
      </c>
      <c r="C47" s="243">
        <v>94.8</v>
      </c>
      <c r="D47" s="243">
        <v>84.2</v>
      </c>
      <c r="E47" s="243">
        <v>104.8</v>
      </c>
      <c r="F47" s="243">
        <v>95.5</v>
      </c>
      <c r="G47" s="243">
        <v>64.3</v>
      </c>
      <c r="H47" s="243">
        <v>106.4</v>
      </c>
      <c r="I47" s="243">
        <v>101</v>
      </c>
      <c r="J47" s="243">
        <v>99.7</v>
      </c>
      <c r="K47" s="243">
        <v>76.900000000000006</v>
      </c>
      <c r="L47" s="243">
        <v>97</v>
      </c>
      <c r="M47" s="243">
        <v>99.2</v>
      </c>
      <c r="N47" s="243">
        <v>103.1</v>
      </c>
      <c r="O47" s="243">
        <v>107.6</v>
      </c>
      <c r="P47" s="243">
        <v>94.1</v>
      </c>
      <c r="Q47" s="243">
        <v>105.1</v>
      </c>
      <c r="R47" s="243">
        <v>112.6</v>
      </c>
      <c r="S47" s="243">
        <v>90.7</v>
      </c>
      <c r="T47" s="243">
        <v>99.2</v>
      </c>
      <c r="U47" s="243">
        <v>101.4</v>
      </c>
      <c r="V47" s="243">
        <v>101.1</v>
      </c>
    </row>
    <row r="48" spans="1:22">
      <c r="A48" s="235">
        <v>2005</v>
      </c>
      <c r="B48" s="243">
        <v>100.7</v>
      </c>
      <c r="C48" s="243">
        <v>99.2</v>
      </c>
      <c r="D48" s="243">
        <v>81.900000000000006</v>
      </c>
      <c r="E48" s="243">
        <v>99.7</v>
      </c>
      <c r="F48" s="243">
        <v>99.3</v>
      </c>
      <c r="G48" s="243">
        <v>74</v>
      </c>
      <c r="H48" s="243">
        <v>111.9</v>
      </c>
      <c r="I48" s="243">
        <v>104</v>
      </c>
      <c r="J48" s="243">
        <v>102.5</v>
      </c>
      <c r="K48" s="243">
        <v>69</v>
      </c>
      <c r="L48" s="243">
        <v>94.5</v>
      </c>
      <c r="M48" s="243">
        <v>98.8</v>
      </c>
      <c r="N48" s="243">
        <v>107.1</v>
      </c>
      <c r="O48" s="243">
        <v>116</v>
      </c>
      <c r="P48" s="243">
        <v>96.2</v>
      </c>
      <c r="Q48" s="243">
        <v>106.3</v>
      </c>
      <c r="R48" s="243">
        <v>118.8</v>
      </c>
      <c r="S48" s="243">
        <v>94.7</v>
      </c>
      <c r="T48" s="243">
        <v>102.6</v>
      </c>
      <c r="U48" s="243">
        <v>99.9</v>
      </c>
      <c r="V48" s="243">
        <v>96.8</v>
      </c>
    </row>
    <row r="49" spans="1:22">
      <c r="A49" s="235">
        <v>2006</v>
      </c>
      <c r="B49" s="243">
        <v>100.4</v>
      </c>
      <c r="C49" s="243">
        <v>101.9</v>
      </c>
      <c r="D49" s="243">
        <v>82.5</v>
      </c>
      <c r="E49" s="243">
        <v>94.5</v>
      </c>
      <c r="F49" s="243">
        <v>103.3</v>
      </c>
      <c r="G49" s="243">
        <v>70.900000000000006</v>
      </c>
      <c r="H49" s="243">
        <v>112.7</v>
      </c>
      <c r="I49" s="243">
        <v>95.9</v>
      </c>
      <c r="J49" s="243">
        <v>104.9</v>
      </c>
      <c r="K49" s="243">
        <v>59.2</v>
      </c>
      <c r="L49" s="243">
        <v>99.8</v>
      </c>
      <c r="M49" s="243">
        <v>94.9</v>
      </c>
      <c r="N49" s="243">
        <v>101.1</v>
      </c>
      <c r="O49" s="243">
        <v>116.9</v>
      </c>
      <c r="P49" s="243">
        <v>97</v>
      </c>
      <c r="Q49" s="243">
        <v>108.5</v>
      </c>
      <c r="R49" s="243">
        <v>118.6</v>
      </c>
      <c r="S49" s="243">
        <v>89.9</v>
      </c>
      <c r="T49" s="243">
        <v>103.4</v>
      </c>
      <c r="U49" s="243">
        <v>98</v>
      </c>
      <c r="V49" s="243">
        <v>96.1</v>
      </c>
    </row>
    <row r="50" spans="1:22">
      <c r="A50" s="235">
        <v>2007</v>
      </c>
      <c r="B50" s="243">
        <v>99.1</v>
      </c>
      <c r="C50" s="243">
        <v>101.6</v>
      </c>
      <c r="D50" s="243">
        <v>77.2</v>
      </c>
      <c r="E50" s="243">
        <v>92.2</v>
      </c>
      <c r="F50" s="243">
        <v>97.7</v>
      </c>
      <c r="G50" s="243">
        <v>78.099999999999994</v>
      </c>
      <c r="H50" s="243">
        <v>110.6</v>
      </c>
      <c r="I50" s="243">
        <v>99.2</v>
      </c>
      <c r="J50" s="243">
        <v>99.6</v>
      </c>
      <c r="K50" s="243">
        <v>56.5</v>
      </c>
      <c r="L50" s="243">
        <v>92.7</v>
      </c>
      <c r="M50" s="243">
        <v>94</v>
      </c>
      <c r="N50" s="243">
        <v>94.1</v>
      </c>
      <c r="O50" s="243">
        <v>120.5</v>
      </c>
      <c r="P50" s="243">
        <v>97.5</v>
      </c>
      <c r="Q50" s="243">
        <v>106.8</v>
      </c>
      <c r="R50" s="243">
        <v>120.9</v>
      </c>
      <c r="S50" s="243">
        <v>94</v>
      </c>
      <c r="T50" s="243">
        <v>103.9</v>
      </c>
      <c r="U50" s="243">
        <v>95</v>
      </c>
      <c r="V50" s="243">
        <v>89.6</v>
      </c>
    </row>
    <row r="51" spans="1:22">
      <c r="B51" s="239"/>
      <c r="C51" s="239"/>
      <c r="D51" s="239"/>
      <c r="E51" s="239"/>
      <c r="F51" s="239"/>
      <c r="G51" s="239"/>
      <c r="H51" s="239"/>
      <c r="I51" s="239"/>
      <c r="J51" s="239"/>
      <c r="K51" s="239"/>
      <c r="L51" s="239"/>
      <c r="M51" s="239"/>
      <c r="N51" s="239"/>
      <c r="O51" s="239"/>
      <c r="P51" s="239"/>
      <c r="Q51" s="239"/>
      <c r="R51" s="239"/>
    </row>
    <row r="52" spans="1:22">
      <c r="A52" s="242" t="s">
        <v>71</v>
      </c>
      <c r="C52" s="241"/>
      <c r="D52" s="241"/>
      <c r="E52" s="241"/>
      <c r="F52" s="241"/>
      <c r="G52" s="241"/>
      <c r="H52" s="241"/>
      <c r="I52" s="241"/>
      <c r="J52" s="241"/>
      <c r="K52" s="241"/>
      <c r="L52" s="241"/>
      <c r="M52" s="241"/>
      <c r="N52" s="241"/>
      <c r="O52" s="241"/>
      <c r="P52" s="241"/>
      <c r="Q52" s="241"/>
      <c r="R52" s="241"/>
    </row>
    <row r="53" spans="1:22">
      <c r="A53" s="240" t="s">
        <v>509</v>
      </c>
      <c r="B53" s="239">
        <f t="shared" ref="B53:K57" si="0">(POWER(VLOOKUP(VALUE(RIGHT($A53,4)),$A$4:$V$50,COLUMN(B$51),0)/VLOOKUP(VALUE(LEFT($A53,4)),$A$4:$V$50,COLUMN(B$51),0),1/(VALUE(RIGHT($A53,4))-VALUE(LEFT($A53,4))))-1)*100</f>
        <v>1.5884146587269887</v>
      </c>
      <c r="C53" s="239">
        <f t="shared" si="0"/>
        <v>0.97234683925819798</v>
      </c>
      <c r="D53" s="239">
        <f t="shared" si="0"/>
        <v>0.74380937852533968</v>
      </c>
      <c r="E53" s="239">
        <f t="shared" si="0"/>
        <v>1.928158282320358</v>
      </c>
      <c r="F53" s="239">
        <f t="shared" si="0"/>
        <v>1.3762023889099861</v>
      </c>
      <c r="G53" s="239">
        <f t="shared" si="0"/>
        <v>0.80947515240876733</v>
      </c>
      <c r="H53" s="239">
        <f t="shared" si="0"/>
        <v>2.1807157918753539</v>
      </c>
      <c r="I53" s="239">
        <f t="shared" si="0"/>
        <v>0.88644776851960483</v>
      </c>
      <c r="J53" s="239">
        <f t="shared" si="0"/>
        <v>-0.14550886035313848</v>
      </c>
      <c r="K53" s="239">
        <f t="shared" si="0"/>
        <v>1.8150523768736049</v>
      </c>
      <c r="L53" s="239">
        <f t="shared" ref="L53:R57" si="1">(POWER(VLOOKUP(VALUE(RIGHT($A53,4)),$A$4:$V$50,COLUMN(L$51),0)/VLOOKUP(VALUE(LEFT($A53,4)),$A$4:$V$50,COLUMN(L$51),0),1/(VALUE(RIGHT($A53,4))-VALUE(LEFT($A53,4))))-1)*100</f>
        <v>2.1719666675654725</v>
      </c>
      <c r="M53" s="239">
        <f t="shared" si="1"/>
        <v>2.0535915152957385</v>
      </c>
      <c r="N53" s="239">
        <f t="shared" si="1"/>
        <v>1.451287443065441</v>
      </c>
      <c r="O53" s="239">
        <f t="shared" si="1"/>
        <v>2.4656126853279225</v>
      </c>
      <c r="P53" s="239">
        <f t="shared" si="1"/>
        <v>1.4015002191800852</v>
      </c>
      <c r="Q53" s="239">
        <f t="shared" si="1"/>
        <v>1.5058888263728365</v>
      </c>
      <c r="R53" s="239">
        <f t="shared" si="1"/>
        <v>3.2150393435268931</v>
      </c>
      <c r="S53" s="239">
        <f t="shared" ref="S53:V57" si="2">(POWER(VLOOKUP(VALUE(RIGHT($A53,4)),$A$4:$V$50,COLUMN(S$51),0)/VLOOKUP(VALUE(LEFT($A53,4)),$A$4:$V$50,COLUMN(S$51),0),1/(VALUE(RIGHT($A53,4))-VALUE(LEFT($A53,4))))-1)*100</f>
        <v>1.3729917789112367</v>
      </c>
      <c r="T53" s="239">
        <f t="shared" si="2"/>
        <v>2.9481487329779732</v>
      </c>
      <c r="U53" s="239">
        <f t="shared" si="2"/>
        <v>1.3571537922197008</v>
      </c>
      <c r="V53" s="239">
        <f t="shared" si="2"/>
        <v>2.122333783846142</v>
      </c>
    </row>
    <row r="54" spans="1:22">
      <c r="A54" s="240" t="s">
        <v>530</v>
      </c>
      <c r="B54" s="239">
        <f t="shared" si="0"/>
        <v>2.7539125213011939</v>
      </c>
      <c r="C54" s="239">
        <f t="shared" si="0"/>
        <v>2.0346772690026604</v>
      </c>
      <c r="D54" s="239">
        <f t="shared" si="0"/>
        <v>3.035650382750732</v>
      </c>
      <c r="E54" s="239">
        <f t="shared" si="0"/>
        <v>3.4441072521695482</v>
      </c>
      <c r="F54" s="239">
        <f t="shared" si="0"/>
        <v>1.9515823131744492</v>
      </c>
      <c r="G54" s="239">
        <f t="shared" si="0"/>
        <v>1.7148566086750305</v>
      </c>
      <c r="H54" s="239">
        <f t="shared" si="0"/>
        <v>1.3398137177545788</v>
      </c>
      <c r="I54" s="239">
        <f t="shared" si="0"/>
        <v>0.37056811140339097</v>
      </c>
      <c r="J54" s="239">
        <f t="shared" si="0"/>
        <v>0.58341453944728006</v>
      </c>
      <c r="K54" s="239">
        <f t="shared" si="0"/>
        <v>4.3769073847733209</v>
      </c>
      <c r="L54" s="239">
        <f t="shared" si="1"/>
        <v>3.8838693246525446</v>
      </c>
      <c r="M54" s="239">
        <f t="shared" si="1"/>
        <v>3.8405075701885227</v>
      </c>
      <c r="N54" s="239">
        <f t="shared" si="1"/>
        <v>3.3233690724717269</v>
      </c>
      <c r="O54" s="239">
        <f t="shared" si="1"/>
        <v>1.97576841546101</v>
      </c>
      <c r="P54" s="239">
        <f t="shared" si="1"/>
        <v>2.9313355037457356</v>
      </c>
      <c r="Q54" s="239">
        <f t="shared" si="1"/>
        <v>2.2942531577321512</v>
      </c>
      <c r="R54" s="239">
        <f t="shared" si="1"/>
        <v>2.6948231717790261</v>
      </c>
      <c r="S54" s="239">
        <f t="shared" si="2"/>
        <v>4.0353225835305651</v>
      </c>
      <c r="T54" s="239">
        <f t="shared" si="2"/>
        <v>5.6840469226709933</v>
      </c>
      <c r="U54" s="239">
        <f t="shared" si="2"/>
        <v>3.052118175896168</v>
      </c>
      <c r="V54" s="239">
        <f t="shared" si="2"/>
        <v>2.1854333089626365</v>
      </c>
    </row>
    <row r="55" spans="1:22">
      <c r="A55" s="240" t="s">
        <v>1386</v>
      </c>
      <c r="B55" s="239">
        <f t="shared" si="0"/>
        <v>1.1933911896447436</v>
      </c>
      <c r="C55" s="239">
        <f t="shared" si="0"/>
        <v>0.16383389530896242</v>
      </c>
      <c r="D55" s="239">
        <f t="shared" si="0"/>
        <v>3.9640200517121471E-2</v>
      </c>
      <c r="E55" s="239">
        <f t="shared" si="0"/>
        <v>2.2897253838788156</v>
      </c>
      <c r="F55" s="239">
        <f t="shared" si="0"/>
        <v>1.4639633475196367</v>
      </c>
      <c r="G55" s="239">
        <f t="shared" si="0"/>
        <v>2.3797469379720493</v>
      </c>
      <c r="H55" s="239">
        <f t="shared" si="0"/>
        <v>3.1168984550884682</v>
      </c>
      <c r="I55" s="239">
        <f t="shared" si="0"/>
        <v>-0.17410752696692677</v>
      </c>
      <c r="J55" s="239">
        <f t="shared" si="0"/>
        <v>8.6995743845830198E-2</v>
      </c>
      <c r="K55" s="239">
        <f t="shared" si="0"/>
        <v>3.9448153329741498</v>
      </c>
      <c r="L55" s="239">
        <f t="shared" si="1"/>
        <v>2.5232749087295891</v>
      </c>
      <c r="M55" s="239">
        <f t="shared" si="1"/>
        <v>0.99911247257946645</v>
      </c>
      <c r="N55" s="239">
        <f t="shared" si="1"/>
        <v>0.74859650302883107</v>
      </c>
      <c r="O55" s="239">
        <f t="shared" si="1"/>
        <v>1.6326132040057839</v>
      </c>
      <c r="P55" s="239">
        <f t="shared" si="1"/>
        <v>0.5128094102002656</v>
      </c>
      <c r="Q55" s="239">
        <f t="shared" si="1"/>
        <v>1.0708859373691704</v>
      </c>
      <c r="R55" s="239">
        <f t="shared" si="1"/>
        <v>5.5155541820091525</v>
      </c>
      <c r="S55" s="239">
        <f t="shared" si="2"/>
        <v>0.49972389678556439</v>
      </c>
      <c r="T55" s="239">
        <f t="shared" si="2"/>
        <v>2.395074941907871</v>
      </c>
      <c r="U55" s="239">
        <f t="shared" si="2"/>
        <v>-0.26971248218298216</v>
      </c>
      <c r="V55" s="239">
        <f t="shared" si="2"/>
        <v>2.3703749504059957</v>
      </c>
    </row>
    <row r="56" spans="1:22">
      <c r="A56" s="240" t="s">
        <v>2</v>
      </c>
      <c r="B56" s="239">
        <f t="shared" si="0"/>
        <v>2.1137069136617059</v>
      </c>
      <c r="C56" s="239">
        <f t="shared" si="0"/>
        <v>0.94731376627865682</v>
      </c>
      <c r="D56" s="239">
        <f t="shared" si="0"/>
        <v>2.0046274650296736</v>
      </c>
      <c r="E56" s="239">
        <f t="shared" si="0"/>
        <v>1.8267452223279745</v>
      </c>
      <c r="F56" s="239">
        <f t="shared" si="0"/>
        <v>2.2157909449342483</v>
      </c>
      <c r="G56" s="239">
        <f t="shared" si="0"/>
        <v>0.59555765480059364</v>
      </c>
      <c r="H56" s="239">
        <f t="shared" si="0"/>
        <v>1.0946769287706326</v>
      </c>
      <c r="I56" s="239">
        <f t="shared" si="0"/>
        <v>3.2170890513528061</v>
      </c>
      <c r="J56" s="239">
        <f t="shared" si="0"/>
        <v>-1.6809413748955615</v>
      </c>
      <c r="K56" s="239">
        <f t="shared" si="0"/>
        <v>1.885912618562724</v>
      </c>
      <c r="L56" s="239">
        <f t="shared" si="1"/>
        <v>1.3494125717087968</v>
      </c>
      <c r="M56" s="239">
        <f t="shared" si="1"/>
        <v>3.096251061533617</v>
      </c>
      <c r="N56" s="239">
        <f t="shared" si="1"/>
        <v>1.4615770133044048</v>
      </c>
      <c r="O56" s="239">
        <f t="shared" si="1"/>
        <v>3.3363891751890584</v>
      </c>
      <c r="P56" s="239">
        <f t="shared" si="1"/>
        <v>2.3436683498884392</v>
      </c>
      <c r="Q56" s="239">
        <f t="shared" si="1"/>
        <v>1.6139969751204575</v>
      </c>
      <c r="R56" s="239">
        <f t="shared" si="1"/>
        <v>6.3228836092740215</v>
      </c>
      <c r="S56" s="239">
        <f t="shared" si="2"/>
        <v>2.6471207834576127</v>
      </c>
      <c r="T56" s="239">
        <f t="shared" si="2"/>
        <v>2.9263502576562628</v>
      </c>
      <c r="U56" s="239">
        <f t="shared" si="2"/>
        <v>3.146080811313956</v>
      </c>
      <c r="V56" s="239">
        <f t="shared" si="2"/>
        <v>2.9782804714072464</v>
      </c>
    </row>
    <row r="57" spans="1:22">
      <c r="A57" s="240" t="s">
        <v>3</v>
      </c>
      <c r="B57" s="239">
        <f t="shared" si="0"/>
        <v>-0.29911341203238129</v>
      </c>
      <c r="C57" s="239">
        <f t="shared" si="0"/>
        <v>1.055567387080969</v>
      </c>
      <c r="D57" s="239">
        <f t="shared" si="0"/>
        <v>-3.4069167765938047</v>
      </c>
      <c r="E57" s="239">
        <f t="shared" si="0"/>
        <v>-1.2658939387359402</v>
      </c>
      <c r="F57" s="239">
        <f t="shared" si="0"/>
        <v>-1.0912789293010539</v>
      </c>
      <c r="G57" s="239">
        <f t="shared" si="0"/>
        <v>-3.849592027848292</v>
      </c>
      <c r="H57" s="239">
        <f t="shared" si="0"/>
        <v>3.2191315452225089</v>
      </c>
      <c r="I57" s="239">
        <f t="shared" si="0"/>
        <v>0.58970441508712224</v>
      </c>
      <c r="J57" s="239">
        <f t="shared" si="0"/>
        <v>0.51234873470389353</v>
      </c>
      <c r="K57" s="239">
        <f t="shared" si="0"/>
        <v>-7.0423013057212653</v>
      </c>
      <c r="L57" s="239">
        <f t="shared" si="1"/>
        <v>-0.21390766248737814</v>
      </c>
      <c r="M57" s="239">
        <f t="shared" si="1"/>
        <v>-0.16606463528716642</v>
      </c>
      <c r="N57" s="239">
        <f t="shared" si="1"/>
        <v>-0.12086488555433927</v>
      </c>
      <c r="O57" s="239">
        <f t="shared" si="1"/>
        <v>3.8660419684186875</v>
      </c>
      <c r="P57" s="239">
        <f t="shared" si="1"/>
        <v>-0.6146422430852394</v>
      </c>
      <c r="Q57" s="239">
        <f t="shared" si="1"/>
        <v>0.98759123264142712</v>
      </c>
      <c r="R57" s="239">
        <f t="shared" si="1"/>
        <v>-5.5119994420747549</v>
      </c>
      <c r="S57" s="239">
        <f t="shared" si="2"/>
        <v>-3.0191492123346486</v>
      </c>
      <c r="T57" s="239">
        <f t="shared" si="2"/>
        <v>-0.32570253822226114</v>
      </c>
      <c r="U57" s="239">
        <f t="shared" si="2"/>
        <v>-0.54434241303673581</v>
      </c>
      <c r="V57" s="239">
        <f t="shared" si="2"/>
        <v>0.12820597057543459</v>
      </c>
    </row>
    <row r="58" spans="1:22">
      <c r="C58" s="241"/>
      <c r="D58" s="241"/>
      <c r="E58" s="241"/>
      <c r="F58" s="241"/>
      <c r="G58" s="241"/>
      <c r="H58" s="241"/>
      <c r="I58" s="241"/>
      <c r="J58" s="241"/>
      <c r="K58" s="241"/>
      <c r="L58" s="241"/>
      <c r="M58" s="241"/>
      <c r="N58" s="241"/>
      <c r="O58" s="241"/>
      <c r="P58" s="241"/>
      <c r="Q58" s="241"/>
      <c r="R58" s="241"/>
    </row>
    <row r="59" spans="1:22">
      <c r="A59" s="94" t="s">
        <v>1395</v>
      </c>
    </row>
  </sheetData>
  <pageMargins left="0.7" right="0.7" top="0.75" bottom="0.75" header="0.3" footer="0.3"/>
  <pageSetup scale="53" orientation="landscape" horizontalDpi="0" verticalDpi="0" r:id="rId1"/>
</worksheet>
</file>

<file path=xl/worksheets/sheet103.xml><?xml version="1.0" encoding="utf-8"?>
<worksheet xmlns="http://schemas.openxmlformats.org/spreadsheetml/2006/main" xmlns:r="http://schemas.openxmlformats.org/officeDocument/2006/relationships">
  <dimension ref="A1:V59"/>
  <sheetViews>
    <sheetView view="pageBreakPreview" zoomScaleNormal="100" zoomScaleSheetLayoutView="100" workbookViewId="0"/>
  </sheetViews>
  <sheetFormatPr defaultRowHeight="15"/>
  <cols>
    <col min="1" max="9" width="9.140625" style="237"/>
    <col min="10" max="10" width="10.85546875" style="237" customWidth="1"/>
    <col min="11" max="15" width="9.140625" style="237"/>
    <col min="16" max="16" width="11.42578125" style="237" customWidth="1"/>
    <col min="17" max="17" width="10.5703125" style="237" customWidth="1"/>
    <col min="18" max="18" width="9.85546875" style="237" customWidth="1"/>
    <col min="19" max="19" width="11.5703125" style="237" customWidth="1"/>
    <col min="20" max="16384" width="9.140625" style="237"/>
  </cols>
  <sheetData>
    <row r="1" spans="1:22">
      <c r="A1" s="236" t="s">
        <v>1391</v>
      </c>
    </row>
    <row r="3" spans="1:22" ht="106.5" customHeight="1">
      <c r="B3" s="12" t="s">
        <v>987</v>
      </c>
      <c r="C3" s="12" t="s">
        <v>551</v>
      </c>
      <c r="D3" s="12" t="s">
        <v>1371</v>
      </c>
      <c r="E3" s="12" t="s">
        <v>1372</v>
      </c>
      <c r="F3" s="12" t="s">
        <v>1373</v>
      </c>
      <c r="G3" s="12" t="s">
        <v>1387</v>
      </c>
      <c r="H3" s="12" t="s">
        <v>1374</v>
      </c>
      <c r="I3" s="12" t="s">
        <v>1375</v>
      </c>
      <c r="J3" s="12" t="s">
        <v>1376</v>
      </c>
      <c r="K3" s="12" t="s">
        <v>1377</v>
      </c>
      <c r="L3" s="12" t="s">
        <v>1388</v>
      </c>
      <c r="M3" s="12" t="s">
        <v>1378</v>
      </c>
      <c r="N3" s="12" t="s">
        <v>1379</v>
      </c>
      <c r="O3" s="12" t="s">
        <v>1380</v>
      </c>
      <c r="P3" s="12" t="s">
        <v>1381</v>
      </c>
      <c r="Q3" s="12" t="s">
        <v>1389</v>
      </c>
      <c r="R3" s="12" t="s">
        <v>1382</v>
      </c>
      <c r="S3" s="12" t="s">
        <v>1383</v>
      </c>
      <c r="T3" s="12" t="s">
        <v>1384</v>
      </c>
      <c r="U3" s="12" t="s">
        <v>1385</v>
      </c>
      <c r="V3" s="12" t="s">
        <v>1390</v>
      </c>
    </row>
    <row r="4" spans="1:22">
      <c r="A4" s="235">
        <v>1961</v>
      </c>
      <c r="B4" s="243">
        <v>78.099999999999994</v>
      </c>
      <c r="C4" s="243">
        <v>90</v>
      </c>
      <c r="D4" s="243">
        <v>75.900000000000006</v>
      </c>
      <c r="E4" s="243">
        <v>70.8</v>
      </c>
      <c r="F4" s="243">
        <v>75.900000000000006</v>
      </c>
      <c r="G4" s="243">
        <v>76.8</v>
      </c>
      <c r="H4" s="243">
        <v>72.900000000000006</v>
      </c>
      <c r="I4" s="243">
        <v>88.4</v>
      </c>
      <c r="J4" s="243">
        <v>102.8</v>
      </c>
      <c r="K4" s="243">
        <v>86.4</v>
      </c>
      <c r="L4" s="243">
        <v>67.900000000000006</v>
      </c>
      <c r="M4" s="243">
        <v>66.900000000000006</v>
      </c>
      <c r="N4" s="243">
        <v>72.099999999999994</v>
      </c>
      <c r="O4" s="243">
        <v>76.099999999999994</v>
      </c>
      <c r="P4" s="243">
        <v>75.3</v>
      </c>
      <c r="Q4" s="243">
        <v>75.3</v>
      </c>
      <c r="R4" s="243">
        <v>52.9</v>
      </c>
      <c r="S4" s="243">
        <v>74.900000000000006</v>
      </c>
      <c r="T4" s="243">
        <v>68.599999999999994</v>
      </c>
      <c r="U4" s="243">
        <v>74.3</v>
      </c>
      <c r="V4" s="243">
        <v>62.9</v>
      </c>
    </row>
    <row r="5" spans="1:22">
      <c r="A5" s="235">
        <v>1962</v>
      </c>
      <c r="B5" s="243">
        <v>80.3</v>
      </c>
      <c r="C5" s="243">
        <v>91.3</v>
      </c>
      <c r="D5" s="243">
        <v>76.2</v>
      </c>
      <c r="E5" s="243">
        <v>74.3</v>
      </c>
      <c r="F5" s="243">
        <v>77.400000000000006</v>
      </c>
      <c r="G5" s="243">
        <v>78.7</v>
      </c>
      <c r="H5" s="243">
        <v>75.3</v>
      </c>
      <c r="I5" s="243">
        <v>89.1</v>
      </c>
      <c r="J5" s="243">
        <v>105.5</v>
      </c>
      <c r="K5" s="243">
        <v>90.3</v>
      </c>
      <c r="L5" s="243">
        <v>70.5</v>
      </c>
      <c r="M5" s="243">
        <v>72.099999999999994</v>
      </c>
      <c r="N5" s="243">
        <v>76.2</v>
      </c>
      <c r="O5" s="243">
        <v>77.7</v>
      </c>
      <c r="P5" s="243">
        <v>77.8</v>
      </c>
      <c r="Q5" s="243">
        <v>78</v>
      </c>
      <c r="R5" s="243">
        <v>56.7</v>
      </c>
      <c r="S5" s="243">
        <v>77.900000000000006</v>
      </c>
      <c r="T5" s="243">
        <v>71.400000000000006</v>
      </c>
      <c r="U5" s="243">
        <v>75</v>
      </c>
      <c r="V5" s="243">
        <v>63.7</v>
      </c>
    </row>
    <row r="6" spans="1:22">
      <c r="A6" s="235">
        <v>1963</v>
      </c>
      <c r="B6" s="243">
        <v>81.3</v>
      </c>
      <c r="C6" s="243">
        <v>91.5</v>
      </c>
      <c r="D6" s="243">
        <v>79.3</v>
      </c>
      <c r="E6" s="243">
        <v>75.2</v>
      </c>
      <c r="F6" s="243">
        <v>78.2</v>
      </c>
      <c r="G6" s="243">
        <v>79.099999999999994</v>
      </c>
      <c r="H6" s="243">
        <v>77.3</v>
      </c>
      <c r="I6" s="243">
        <v>89.5</v>
      </c>
      <c r="J6" s="243">
        <v>106</v>
      </c>
      <c r="K6" s="243">
        <v>91.1</v>
      </c>
      <c r="L6" s="243">
        <v>71.8</v>
      </c>
      <c r="M6" s="243">
        <v>72.8</v>
      </c>
      <c r="N6" s="243">
        <v>76.599999999999994</v>
      </c>
      <c r="O6" s="243">
        <v>78.7</v>
      </c>
      <c r="P6" s="243">
        <v>78.599999999999994</v>
      </c>
      <c r="Q6" s="243">
        <v>78.400000000000006</v>
      </c>
      <c r="R6" s="243">
        <v>54.7</v>
      </c>
      <c r="S6" s="243">
        <v>79.5</v>
      </c>
      <c r="T6" s="243">
        <v>73.3</v>
      </c>
      <c r="U6" s="243">
        <v>76.400000000000006</v>
      </c>
      <c r="V6" s="243">
        <v>63.6</v>
      </c>
    </row>
    <row r="7" spans="1:22">
      <c r="A7" s="235">
        <v>1964</v>
      </c>
      <c r="B7" s="243">
        <v>82.2</v>
      </c>
      <c r="C7" s="243">
        <v>91.9</v>
      </c>
      <c r="D7" s="243">
        <v>79.8</v>
      </c>
      <c r="E7" s="243">
        <v>74</v>
      </c>
      <c r="F7" s="243">
        <v>78</v>
      </c>
      <c r="G7" s="243">
        <v>81.3</v>
      </c>
      <c r="H7" s="243">
        <v>78.3</v>
      </c>
      <c r="I7" s="243">
        <v>89.7</v>
      </c>
      <c r="J7" s="243">
        <v>104.5</v>
      </c>
      <c r="K7" s="243">
        <v>92.4</v>
      </c>
      <c r="L7" s="243">
        <v>73.5</v>
      </c>
      <c r="M7" s="243">
        <v>73.3</v>
      </c>
      <c r="N7" s="243">
        <v>77.3</v>
      </c>
      <c r="O7" s="243">
        <v>79.5</v>
      </c>
      <c r="P7" s="243">
        <v>80.599999999999994</v>
      </c>
      <c r="Q7" s="243">
        <v>80.900000000000006</v>
      </c>
      <c r="R7" s="243">
        <v>57.3</v>
      </c>
      <c r="S7" s="243">
        <v>82.2</v>
      </c>
      <c r="T7" s="243">
        <v>73.400000000000006</v>
      </c>
      <c r="U7" s="243">
        <v>76</v>
      </c>
      <c r="V7" s="243">
        <v>64.599999999999994</v>
      </c>
    </row>
    <row r="8" spans="1:22">
      <c r="A8" s="235">
        <v>1965</v>
      </c>
      <c r="B8" s="243">
        <v>82.8</v>
      </c>
      <c r="C8" s="243">
        <v>92.7</v>
      </c>
      <c r="D8" s="243">
        <v>81.5</v>
      </c>
      <c r="E8" s="243">
        <v>74.2</v>
      </c>
      <c r="F8" s="243">
        <v>78.7</v>
      </c>
      <c r="G8" s="243">
        <v>81.3</v>
      </c>
      <c r="H8" s="243">
        <v>78.3</v>
      </c>
      <c r="I8" s="243">
        <v>88</v>
      </c>
      <c r="J8" s="243">
        <v>104.6</v>
      </c>
      <c r="K8" s="243">
        <v>93.2</v>
      </c>
      <c r="L8" s="243">
        <v>72.3</v>
      </c>
      <c r="M8" s="243">
        <v>73.8</v>
      </c>
      <c r="N8" s="243">
        <v>77.400000000000006</v>
      </c>
      <c r="O8" s="243">
        <v>80.7</v>
      </c>
      <c r="P8" s="243">
        <v>81.8</v>
      </c>
      <c r="Q8" s="243">
        <v>81.7</v>
      </c>
      <c r="R8" s="243">
        <v>58.1</v>
      </c>
      <c r="S8" s="243">
        <v>82.8</v>
      </c>
      <c r="T8" s="243">
        <v>74.900000000000006</v>
      </c>
      <c r="U8" s="243">
        <v>78.5</v>
      </c>
      <c r="V8" s="243">
        <v>64.5</v>
      </c>
    </row>
    <row r="9" spans="1:22">
      <c r="A9" s="235">
        <v>1966</v>
      </c>
      <c r="B9" s="243">
        <v>82.7</v>
      </c>
      <c r="C9" s="243">
        <v>92.6</v>
      </c>
      <c r="D9" s="243">
        <v>84.2</v>
      </c>
      <c r="E9" s="243">
        <v>73.400000000000006</v>
      </c>
      <c r="F9" s="243">
        <v>79</v>
      </c>
      <c r="G9" s="243">
        <v>80.599999999999994</v>
      </c>
      <c r="H9" s="243">
        <v>78.3</v>
      </c>
      <c r="I9" s="243">
        <v>86.6</v>
      </c>
      <c r="J9" s="243">
        <v>105</v>
      </c>
      <c r="K9" s="243">
        <v>93.7</v>
      </c>
      <c r="L9" s="243">
        <v>72.7</v>
      </c>
      <c r="M9" s="243">
        <v>74.7</v>
      </c>
      <c r="N9" s="243">
        <v>76.7</v>
      </c>
      <c r="O9" s="243">
        <v>79.5</v>
      </c>
      <c r="P9" s="243">
        <v>81.900000000000006</v>
      </c>
      <c r="Q9" s="243">
        <v>82</v>
      </c>
      <c r="R9" s="243">
        <v>57.9</v>
      </c>
      <c r="S9" s="243">
        <v>82.7</v>
      </c>
      <c r="T9" s="243">
        <v>74.2</v>
      </c>
      <c r="U9" s="243">
        <v>79.2</v>
      </c>
      <c r="V9" s="243">
        <v>65.8</v>
      </c>
    </row>
    <row r="10" spans="1:22">
      <c r="A10" s="235">
        <v>1967</v>
      </c>
      <c r="B10" s="243">
        <v>82.2</v>
      </c>
      <c r="C10" s="243">
        <v>92.3</v>
      </c>
      <c r="D10" s="243">
        <v>84.1</v>
      </c>
      <c r="E10" s="243">
        <v>73.3</v>
      </c>
      <c r="F10" s="243">
        <v>78.2</v>
      </c>
      <c r="G10" s="243">
        <v>80.099999999999994</v>
      </c>
      <c r="H10" s="243">
        <v>79.400000000000006</v>
      </c>
      <c r="I10" s="243">
        <v>84.1</v>
      </c>
      <c r="J10" s="243">
        <v>104.6</v>
      </c>
      <c r="K10" s="243">
        <v>91.8</v>
      </c>
      <c r="L10" s="243">
        <v>72.3</v>
      </c>
      <c r="M10" s="243">
        <v>76.099999999999994</v>
      </c>
      <c r="N10" s="243">
        <v>74</v>
      </c>
      <c r="O10" s="243">
        <v>78.5</v>
      </c>
      <c r="P10" s="243">
        <v>82.1</v>
      </c>
      <c r="Q10" s="243">
        <v>81.099999999999994</v>
      </c>
      <c r="R10" s="243">
        <v>55.8</v>
      </c>
      <c r="S10" s="243">
        <v>81.7</v>
      </c>
      <c r="T10" s="243">
        <v>75.8</v>
      </c>
      <c r="U10" s="243">
        <v>79.7</v>
      </c>
      <c r="V10" s="243">
        <v>64.8</v>
      </c>
    </row>
    <row r="11" spans="1:22">
      <c r="A11" s="235">
        <v>1968</v>
      </c>
      <c r="B11" s="243">
        <v>83.5</v>
      </c>
      <c r="C11" s="243">
        <v>92.3</v>
      </c>
      <c r="D11" s="243">
        <v>81.3</v>
      </c>
      <c r="E11" s="243">
        <v>76.5</v>
      </c>
      <c r="F11" s="243">
        <v>79.099999999999994</v>
      </c>
      <c r="G11" s="243">
        <v>80.5</v>
      </c>
      <c r="H11" s="243">
        <v>81.599999999999994</v>
      </c>
      <c r="I11" s="243">
        <v>85.6</v>
      </c>
      <c r="J11" s="243">
        <v>104.9</v>
      </c>
      <c r="K11" s="243">
        <v>92.4</v>
      </c>
      <c r="L11" s="243">
        <v>73.2</v>
      </c>
      <c r="M11" s="243">
        <v>78</v>
      </c>
      <c r="N11" s="243">
        <v>77.3</v>
      </c>
      <c r="O11" s="243">
        <v>80.7</v>
      </c>
      <c r="P11" s="243">
        <v>83.7</v>
      </c>
      <c r="Q11" s="243">
        <v>81.099999999999994</v>
      </c>
      <c r="R11" s="243">
        <v>58</v>
      </c>
      <c r="S11" s="243">
        <v>85.3</v>
      </c>
      <c r="T11" s="243">
        <v>78.099999999999994</v>
      </c>
      <c r="U11" s="243">
        <v>80.5</v>
      </c>
      <c r="V11" s="243">
        <v>65.900000000000006</v>
      </c>
    </row>
    <row r="12" spans="1:22">
      <c r="A12" s="235">
        <v>1969</v>
      </c>
      <c r="B12" s="243">
        <v>84.6</v>
      </c>
      <c r="C12" s="243">
        <v>92.2</v>
      </c>
      <c r="D12" s="243">
        <v>82.9</v>
      </c>
      <c r="E12" s="243">
        <v>78.2</v>
      </c>
      <c r="F12" s="243">
        <v>78.7</v>
      </c>
      <c r="G12" s="243">
        <v>81.2</v>
      </c>
      <c r="H12" s="243">
        <v>79.8</v>
      </c>
      <c r="I12" s="243">
        <v>87.4</v>
      </c>
      <c r="J12" s="243">
        <v>104.8</v>
      </c>
      <c r="K12" s="243">
        <v>92.2</v>
      </c>
      <c r="L12" s="243">
        <v>75.400000000000006</v>
      </c>
      <c r="M12" s="243">
        <v>79</v>
      </c>
      <c r="N12" s="243">
        <v>77.8</v>
      </c>
      <c r="O12" s="243">
        <v>81</v>
      </c>
      <c r="P12" s="243">
        <v>84.4</v>
      </c>
      <c r="Q12" s="243">
        <v>82.8</v>
      </c>
      <c r="R12" s="243">
        <v>59.9</v>
      </c>
      <c r="S12" s="243">
        <v>86.5</v>
      </c>
      <c r="T12" s="243">
        <v>80.599999999999994</v>
      </c>
      <c r="U12" s="243">
        <v>82.9</v>
      </c>
      <c r="V12" s="243">
        <v>66.3</v>
      </c>
    </row>
    <row r="13" spans="1:22">
      <c r="A13" s="235">
        <v>1970</v>
      </c>
      <c r="B13" s="243">
        <v>83.6</v>
      </c>
      <c r="C13" s="243">
        <v>92.1</v>
      </c>
      <c r="D13" s="243">
        <v>83.5</v>
      </c>
      <c r="E13" s="243">
        <v>77.099999999999994</v>
      </c>
      <c r="F13" s="243">
        <v>78.8</v>
      </c>
      <c r="G13" s="243">
        <v>81.7</v>
      </c>
      <c r="H13" s="243">
        <v>80.5</v>
      </c>
      <c r="I13" s="243">
        <v>86.5</v>
      </c>
      <c r="J13" s="243">
        <v>104.1</v>
      </c>
      <c r="K13" s="243">
        <v>91.9</v>
      </c>
      <c r="L13" s="243">
        <v>74.7</v>
      </c>
      <c r="M13" s="243">
        <v>77.7</v>
      </c>
      <c r="N13" s="243">
        <v>76.599999999999994</v>
      </c>
      <c r="O13" s="243">
        <v>80.8</v>
      </c>
      <c r="P13" s="243">
        <v>83.4</v>
      </c>
      <c r="Q13" s="243">
        <v>81.5</v>
      </c>
      <c r="R13" s="243">
        <v>57.9</v>
      </c>
      <c r="S13" s="243">
        <v>85.2</v>
      </c>
      <c r="T13" s="243">
        <v>77.8</v>
      </c>
      <c r="U13" s="243">
        <v>79.8</v>
      </c>
      <c r="V13" s="243">
        <v>65.599999999999994</v>
      </c>
    </row>
    <row r="14" spans="1:22">
      <c r="A14" s="235">
        <v>1971</v>
      </c>
      <c r="B14" s="243">
        <v>84.9</v>
      </c>
      <c r="C14" s="243">
        <v>94</v>
      </c>
      <c r="D14" s="243">
        <v>85.2</v>
      </c>
      <c r="E14" s="243">
        <v>79.900000000000006</v>
      </c>
      <c r="F14" s="243">
        <v>80.599999999999994</v>
      </c>
      <c r="G14" s="243">
        <v>82.5</v>
      </c>
      <c r="H14" s="243">
        <v>80.099999999999994</v>
      </c>
      <c r="I14" s="243">
        <v>86.1</v>
      </c>
      <c r="J14" s="243">
        <v>104.6</v>
      </c>
      <c r="K14" s="243">
        <v>92.7</v>
      </c>
      <c r="L14" s="243">
        <v>76.8</v>
      </c>
      <c r="M14" s="243">
        <v>78.400000000000006</v>
      </c>
      <c r="N14" s="243">
        <v>82.6</v>
      </c>
      <c r="O14" s="243">
        <v>79.2</v>
      </c>
      <c r="P14" s="243">
        <v>84.8</v>
      </c>
      <c r="Q14" s="243">
        <v>83.2</v>
      </c>
      <c r="R14" s="243">
        <v>55.4</v>
      </c>
      <c r="S14" s="243">
        <v>87.6</v>
      </c>
      <c r="T14" s="243">
        <v>81.5</v>
      </c>
      <c r="U14" s="243">
        <v>81</v>
      </c>
      <c r="V14" s="243">
        <v>67</v>
      </c>
    </row>
    <row r="15" spans="1:22">
      <c r="A15" s="235">
        <v>1972</v>
      </c>
      <c r="B15" s="243">
        <v>86.4</v>
      </c>
      <c r="C15" s="243">
        <v>94.4</v>
      </c>
      <c r="D15" s="243">
        <v>86.9</v>
      </c>
      <c r="E15" s="243">
        <v>82.4</v>
      </c>
      <c r="F15" s="243">
        <v>81.599999999999994</v>
      </c>
      <c r="G15" s="243">
        <v>81.900000000000006</v>
      </c>
      <c r="H15" s="243">
        <v>78.5</v>
      </c>
      <c r="I15" s="243">
        <v>88.2</v>
      </c>
      <c r="J15" s="243">
        <v>106.4</v>
      </c>
      <c r="K15" s="243">
        <v>93.2</v>
      </c>
      <c r="L15" s="243">
        <v>79</v>
      </c>
      <c r="M15" s="243">
        <v>79.599999999999994</v>
      </c>
      <c r="N15" s="243">
        <v>86.3</v>
      </c>
      <c r="O15" s="243">
        <v>80.3</v>
      </c>
      <c r="P15" s="243">
        <v>86.1</v>
      </c>
      <c r="Q15" s="243">
        <v>84</v>
      </c>
      <c r="R15" s="243">
        <v>60.7</v>
      </c>
      <c r="S15" s="243">
        <v>88.2</v>
      </c>
      <c r="T15" s="243">
        <v>83.4</v>
      </c>
      <c r="U15" s="243">
        <v>85.1</v>
      </c>
      <c r="V15" s="243">
        <v>69.400000000000006</v>
      </c>
    </row>
    <row r="16" spans="1:22">
      <c r="A16" s="235">
        <v>1973</v>
      </c>
      <c r="B16" s="243">
        <v>87.8</v>
      </c>
      <c r="C16" s="243">
        <v>95.3</v>
      </c>
      <c r="D16" s="243">
        <v>89.3</v>
      </c>
      <c r="E16" s="243">
        <v>81.7</v>
      </c>
      <c r="F16" s="243">
        <v>83.3</v>
      </c>
      <c r="G16" s="243">
        <v>83.7</v>
      </c>
      <c r="H16" s="243">
        <v>77.5</v>
      </c>
      <c r="I16" s="243">
        <v>89.7</v>
      </c>
      <c r="J16" s="243">
        <v>106.5</v>
      </c>
      <c r="K16" s="243">
        <v>94.3</v>
      </c>
      <c r="L16" s="243">
        <v>81.599999999999994</v>
      </c>
      <c r="M16" s="243">
        <v>80.599999999999994</v>
      </c>
      <c r="N16" s="243">
        <v>86.9</v>
      </c>
      <c r="O16" s="243">
        <v>81.900000000000006</v>
      </c>
      <c r="P16" s="243">
        <v>87.7</v>
      </c>
      <c r="Q16" s="243">
        <v>85.4</v>
      </c>
      <c r="R16" s="243">
        <v>62</v>
      </c>
      <c r="S16" s="243">
        <v>91.3</v>
      </c>
      <c r="T16" s="243">
        <v>84.7</v>
      </c>
      <c r="U16" s="243">
        <v>87</v>
      </c>
      <c r="V16" s="243">
        <v>71</v>
      </c>
    </row>
    <row r="17" spans="1:22">
      <c r="A17" s="235">
        <v>1974</v>
      </c>
      <c r="B17" s="243">
        <v>88.1</v>
      </c>
      <c r="C17" s="243">
        <v>94.9</v>
      </c>
      <c r="D17" s="243">
        <v>90.1</v>
      </c>
      <c r="E17" s="243">
        <v>82.4</v>
      </c>
      <c r="F17" s="243">
        <v>84</v>
      </c>
      <c r="G17" s="243">
        <v>85.2</v>
      </c>
      <c r="H17" s="243">
        <v>78</v>
      </c>
      <c r="I17" s="243">
        <v>92</v>
      </c>
      <c r="J17" s="243">
        <v>102.7</v>
      </c>
      <c r="K17" s="243">
        <v>93.4</v>
      </c>
      <c r="L17" s="243">
        <v>80.7</v>
      </c>
      <c r="M17" s="243">
        <v>78.3</v>
      </c>
      <c r="N17" s="243">
        <v>86.9</v>
      </c>
      <c r="O17" s="243">
        <v>82.3</v>
      </c>
      <c r="P17" s="243">
        <v>89.2</v>
      </c>
      <c r="Q17" s="243">
        <v>86.6</v>
      </c>
      <c r="R17" s="243">
        <v>63.6</v>
      </c>
      <c r="S17" s="243">
        <v>89.3</v>
      </c>
      <c r="T17" s="243">
        <v>86.1</v>
      </c>
      <c r="U17" s="243">
        <v>81.2</v>
      </c>
      <c r="V17" s="243">
        <v>71</v>
      </c>
    </row>
    <row r="18" spans="1:22">
      <c r="A18" s="235">
        <v>1975</v>
      </c>
      <c r="B18" s="243">
        <v>86.6</v>
      </c>
      <c r="C18" s="243">
        <v>94.7</v>
      </c>
      <c r="D18" s="243">
        <v>88.5</v>
      </c>
      <c r="E18" s="243">
        <v>82.8</v>
      </c>
      <c r="F18" s="243">
        <v>85.5</v>
      </c>
      <c r="G18" s="243">
        <v>85.9</v>
      </c>
      <c r="H18" s="243">
        <v>77.400000000000006</v>
      </c>
      <c r="I18" s="243">
        <v>84</v>
      </c>
      <c r="J18" s="243">
        <v>106.5</v>
      </c>
      <c r="K18" s="243">
        <v>92.9</v>
      </c>
      <c r="L18" s="243">
        <v>76.900000000000006</v>
      </c>
      <c r="M18" s="243">
        <v>75</v>
      </c>
      <c r="N18" s="243">
        <v>85.1</v>
      </c>
      <c r="O18" s="243">
        <v>80.3</v>
      </c>
      <c r="P18" s="243">
        <v>86.4</v>
      </c>
      <c r="Q18" s="243">
        <v>84.1</v>
      </c>
      <c r="R18" s="243">
        <v>64</v>
      </c>
      <c r="S18" s="243">
        <v>86.1</v>
      </c>
      <c r="T18" s="243">
        <v>87.8</v>
      </c>
      <c r="U18" s="243">
        <v>80.400000000000006</v>
      </c>
      <c r="V18" s="243">
        <v>72.3</v>
      </c>
    </row>
    <row r="19" spans="1:22">
      <c r="A19" s="235">
        <v>1976</v>
      </c>
      <c r="B19" s="243">
        <v>88.7</v>
      </c>
      <c r="C19" s="243">
        <v>97</v>
      </c>
      <c r="D19" s="243">
        <v>87.8</v>
      </c>
      <c r="E19" s="243">
        <v>86.5</v>
      </c>
      <c r="F19" s="243">
        <v>87.6</v>
      </c>
      <c r="G19" s="243">
        <v>89.2</v>
      </c>
      <c r="H19" s="243">
        <v>81.2</v>
      </c>
      <c r="I19" s="243">
        <v>87.8</v>
      </c>
      <c r="J19" s="243">
        <v>114</v>
      </c>
      <c r="K19" s="243">
        <v>93.8</v>
      </c>
      <c r="L19" s="243">
        <v>78.2</v>
      </c>
      <c r="M19" s="243">
        <v>78.7</v>
      </c>
      <c r="N19" s="243">
        <v>86.6</v>
      </c>
      <c r="O19" s="243">
        <v>79.7</v>
      </c>
      <c r="P19" s="243">
        <v>88.4</v>
      </c>
      <c r="Q19" s="243">
        <v>86.3</v>
      </c>
      <c r="R19" s="243">
        <v>66.900000000000006</v>
      </c>
      <c r="S19" s="243">
        <v>90.3</v>
      </c>
      <c r="T19" s="243">
        <v>89.6</v>
      </c>
      <c r="U19" s="243">
        <v>85.1</v>
      </c>
      <c r="V19" s="243">
        <v>75.5</v>
      </c>
    </row>
    <row r="20" spans="1:22">
      <c r="A20" s="235">
        <v>1977</v>
      </c>
      <c r="B20" s="243">
        <v>90</v>
      </c>
      <c r="C20" s="243">
        <v>97.6</v>
      </c>
      <c r="D20" s="243">
        <v>88.6</v>
      </c>
      <c r="E20" s="243">
        <v>88.3</v>
      </c>
      <c r="F20" s="243">
        <v>89.3</v>
      </c>
      <c r="G20" s="243">
        <v>90.4</v>
      </c>
      <c r="H20" s="243">
        <v>83.3</v>
      </c>
      <c r="I20" s="243">
        <v>89</v>
      </c>
      <c r="J20" s="243">
        <v>115.8</v>
      </c>
      <c r="K20" s="243">
        <v>94.3</v>
      </c>
      <c r="L20" s="243">
        <v>80</v>
      </c>
      <c r="M20" s="243">
        <v>81.3</v>
      </c>
      <c r="N20" s="243">
        <v>86.1</v>
      </c>
      <c r="O20" s="243">
        <v>80.8</v>
      </c>
      <c r="P20" s="243">
        <v>88.6</v>
      </c>
      <c r="Q20" s="243">
        <v>88.7</v>
      </c>
      <c r="R20" s="243">
        <v>69.099999999999994</v>
      </c>
      <c r="S20" s="243">
        <v>93.8</v>
      </c>
      <c r="T20" s="243">
        <v>90.2</v>
      </c>
      <c r="U20" s="243">
        <v>85.9</v>
      </c>
      <c r="V20" s="243">
        <v>77.5</v>
      </c>
    </row>
    <row r="21" spans="1:22">
      <c r="A21" s="235">
        <v>1978</v>
      </c>
      <c r="B21" s="243">
        <v>91</v>
      </c>
      <c r="C21" s="243">
        <v>98.4</v>
      </c>
      <c r="D21" s="243">
        <v>87.8</v>
      </c>
      <c r="E21" s="243">
        <v>89.8</v>
      </c>
      <c r="F21" s="243">
        <v>91.2</v>
      </c>
      <c r="G21" s="243">
        <v>94.5</v>
      </c>
      <c r="H21" s="243">
        <v>82.6</v>
      </c>
      <c r="I21" s="243">
        <v>92.9</v>
      </c>
      <c r="J21" s="243">
        <v>116.8</v>
      </c>
      <c r="K21" s="243">
        <v>93.6</v>
      </c>
      <c r="L21" s="243">
        <v>83</v>
      </c>
      <c r="M21" s="243">
        <v>82.6</v>
      </c>
      <c r="N21" s="243">
        <v>87.9</v>
      </c>
      <c r="O21" s="243">
        <v>81.7</v>
      </c>
      <c r="P21" s="243">
        <v>88.8</v>
      </c>
      <c r="Q21" s="243">
        <v>90.2</v>
      </c>
      <c r="R21" s="243">
        <v>68.2</v>
      </c>
      <c r="S21" s="243">
        <v>93.5</v>
      </c>
      <c r="T21" s="243">
        <v>91.1</v>
      </c>
      <c r="U21" s="243">
        <v>89.5</v>
      </c>
      <c r="V21" s="243">
        <v>80.099999999999994</v>
      </c>
    </row>
    <row r="22" spans="1:22">
      <c r="A22" s="235">
        <v>1979</v>
      </c>
      <c r="B22" s="243">
        <v>91</v>
      </c>
      <c r="C22" s="243">
        <v>98.5</v>
      </c>
      <c r="D22" s="243">
        <v>88.5</v>
      </c>
      <c r="E22" s="243">
        <v>91.5</v>
      </c>
      <c r="F22" s="243">
        <v>92.6</v>
      </c>
      <c r="G22" s="243">
        <v>94.6</v>
      </c>
      <c r="H22" s="243">
        <v>81.900000000000006</v>
      </c>
      <c r="I22" s="243">
        <v>92.7</v>
      </c>
      <c r="J22" s="243">
        <v>113.5</v>
      </c>
      <c r="K22" s="243">
        <v>93.9</v>
      </c>
      <c r="L22" s="243">
        <v>83.8</v>
      </c>
      <c r="M22" s="243">
        <v>84.6</v>
      </c>
      <c r="N22" s="243">
        <v>88.1</v>
      </c>
      <c r="O22" s="243">
        <v>80.2</v>
      </c>
      <c r="P22" s="243">
        <v>88.3</v>
      </c>
      <c r="Q22" s="243">
        <v>92.2</v>
      </c>
      <c r="R22" s="243">
        <v>72.2</v>
      </c>
      <c r="S22" s="243">
        <v>96.7</v>
      </c>
      <c r="T22" s="243">
        <v>89.9</v>
      </c>
      <c r="U22" s="243">
        <v>87.6</v>
      </c>
      <c r="V22" s="243">
        <v>80.900000000000006</v>
      </c>
    </row>
    <row r="23" spans="1:22">
      <c r="A23" s="235">
        <v>1980</v>
      </c>
      <c r="B23" s="243">
        <v>89.9</v>
      </c>
      <c r="C23" s="243">
        <v>97.7</v>
      </c>
      <c r="D23" s="243">
        <v>87.8</v>
      </c>
      <c r="E23" s="243">
        <v>89.8</v>
      </c>
      <c r="F23" s="243">
        <v>90.9</v>
      </c>
      <c r="G23" s="243">
        <v>93.1</v>
      </c>
      <c r="H23" s="243">
        <v>84.1</v>
      </c>
      <c r="I23" s="243">
        <v>92.4</v>
      </c>
      <c r="J23" s="243">
        <v>111.8</v>
      </c>
      <c r="K23" s="243">
        <v>93.3</v>
      </c>
      <c r="L23" s="243">
        <v>82.6</v>
      </c>
      <c r="M23" s="243">
        <v>81.099999999999994</v>
      </c>
      <c r="N23" s="243">
        <v>83.5</v>
      </c>
      <c r="O23" s="243">
        <v>79.900000000000006</v>
      </c>
      <c r="P23" s="243">
        <v>89.1</v>
      </c>
      <c r="Q23" s="243">
        <v>90</v>
      </c>
      <c r="R23" s="243">
        <v>75.900000000000006</v>
      </c>
      <c r="S23" s="243">
        <v>94.1</v>
      </c>
      <c r="T23" s="243">
        <v>85.4</v>
      </c>
      <c r="U23" s="243">
        <v>85</v>
      </c>
      <c r="V23" s="243">
        <v>81.5</v>
      </c>
    </row>
    <row r="24" spans="1:22">
      <c r="A24" s="235">
        <v>1981</v>
      </c>
      <c r="B24" s="243">
        <v>90.2</v>
      </c>
      <c r="C24" s="243">
        <v>97.7</v>
      </c>
      <c r="D24" s="243">
        <v>89.1</v>
      </c>
      <c r="E24" s="243">
        <v>96.7</v>
      </c>
      <c r="F24" s="243">
        <v>91.7</v>
      </c>
      <c r="G24" s="243">
        <v>93</v>
      </c>
      <c r="H24" s="243">
        <v>81.400000000000006</v>
      </c>
      <c r="I24" s="243">
        <v>89.9</v>
      </c>
      <c r="J24" s="243">
        <v>116</v>
      </c>
      <c r="K24" s="243">
        <v>93.4</v>
      </c>
      <c r="L24" s="243">
        <v>84.4</v>
      </c>
      <c r="M24" s="243">
        <v>83.6</v>
      </c>
      <c r="N24" s="243">
        <v>83</v>
      </c>
      <c r="O24" s="243">
        <v>79.5</v>
      </c>
      <c r="P24" s="243">
        <v>90</v>
      </c>
      <c r="Q24" s="243">
        <v>91.4</v>
      </c>
      <c r="R24" s="243">
        <v>69.900000000000006</v>
      </c>
      <c r="S24" s="243">
        <v>95.2</v>
      </c>
      <c r="T24" s="243">
        <v>86.9</v>
      </c>
      <c r="U24" s="243">
        <v>95.2</v>
      </c>
      <c r="V24" s="243">
        <v>82.7</v>
      </c>
    </row>
    <row r="25" spans="1:22">
      <c r="A25" s="235">
        <v>1982</v>
      </c>
      <c r="B25" s="243">
        <v>89.1</v>
      </c>
      <c r="C25" s="243">
        <v>97.8</v>
      </c>
      <c r="D25" s="243">
        <v>87</v>
      </c>
      <c r="E25" s="243">
        <v>92.5</v>
      </c>
      <c r="F25" s="243">
        <v>90.2</v>
      </c>
      <c r="G25" s="243">
        <v>94.1</v>
      </c>
      <c r="H25" s="243">
        <v>80.599999999999994</v>
      </c>
      <c r="I25" s="243">
        <v>88</v>
      </c>
      <c r="J25" s="243">
        <v>112.8</v>
      </c>
      <c r="K25" s="243">
        <v>93.5</v>
      </c>
      <c r="L25" s="243">
        <v>82.3</v>
      </c>
      <c r="M25" s="243">
        <v>82.4</v>
      </c>
      <c r="N25" s="243">
        <v>79.900000000000006</v>
      </c>
      <c r="O25" s="243">
        <v>78</v>
      </c>
      <c r="P25" s="243">
        <v>89.8</v>
      </c>
      <c r="Q25" s="243">
        <v>88.7</v>
      </c>
      <c r="R25" s="243">
        <v>71.7</v>
      </c>
      <c r="S25" s="243">
        <v>91.4</v>
      </c>
      <c r="T25" s="243">
        <v>87.3</v>
      </c>
      <c r="U25" s="243">
        <v>87.4</v>
      </c>
      <c r="V25" s="243">
        <v>84</v>
      </c>
    </row>
    <row r="26" spans="1:22">
      <c r="A26" s="235">
        <v>1983</v>
      </c>
      <c r="B26" s="243">
        <v>90.5</v>
      </c>
      <c r="C26" s="243">
        <v>98</v>
      </c>
      <c r="D26" s="243">
        <v>86.6</v>
      </c>
      <c r="E26" s="243">
        <v>96.6</v>
      </c>
      <c r="F26" s="243">
        <v>89.5</v>
      </c>
      <c r="G26" s="243">
        <v>96.4</v>
      </c>
      <c r="H26" s="243">
        <v>85.5</v>
      </c>
      <c r="I26" s="243">
        <v>92.7</v>
      </c>
      <c r="J26" s="243">
        <v>110</v>
      </c>
      <c r="K26" s="243">
        <v>93.7</v>
      </c>
      <c r="L26" s="243">
        <v>85.1</v>
      </c>
      <c r="M26" s="243">
        <v>85.3</v>
      </c>
      <c r="N26" s="243">
        <v>84</v>
      </c>
      <c r="O26" s="243">
        <v>81</v>
      </c>
      <c r="P26" s="243">
        <v>89.6</v>
      </c>
      <c r="Q26" s="243">
        <v>86.3</v>
      </c>
      <c r="R26" s="243">
        <v>72.900000000000006</v>
      </c>
      <c r="S26" s="243">
        <v>92.6</v>
      </c>
      <c r="T26" s="243">
        <v>88.7</v>
      </c>
      <c r="U26" s="243">
        <v>90.1</v>
      </c>
      <c r="V26" s="243">
        <v>82.8</v>
      </c>
    </row>
    <row r="27" spans="1:22">
      <c r="A27" s="235">
        <v>1984</v>
      </c>
      <c r="B27" s="243">
        <v>93.4</v>
      </c>
      <c r="C27" s="243">
        <v>98.8</v>
      </c>
      <c r="D27" s="243">
        <v>86.4</v>
      </c>
      <c r="E27" s="243">
        <v>97.2</v>
      </c>
      <c r="F27" s="243">
        <v>92.3</v>
      </c>
      <c r="G27" s="243">
        <v>100.1</v>
      </c>
      <c r="H27" s="243">
        <v>89.4</v>
      </c>
      <c r="I27" s="243">
        <v>94.3</v>
      </c>
      <c r="J27" s="243">
        <v>114.4</v>
      </c>
      <c r="K27" s="243">
        <v>94.2</v>
      </c>
      <c r="L27" s="243">
        <v>88</v>
      </c>
      <c r="M27" s="243">
        <v>89.2</v>
      </c>
      <c r="N27" s="243">
        <v>88</v>
      </c>
      <c r="O27" s="243">
        <v>85.7</v>
      </c>
      <c r="P27" s="243">
        <v>91.9</v>
      </c>
      <c r="Q27" s="243">
        <v>91.7</v>
      </c>
      <c r="R27" s="243">
        <v>81.599999999999994</v>
      </c>
      <c r="S27" s="243">
        <v>94</v>
      </c>
      <c r="T27" s="243">
        <v>93.2</v>
      </c>
      <c r="U27" s="243">
        <v>91.6</v>
      </c>
      <c r="V27" s="243">
        <v>87.6</v>
      </c>
    </row>
    <row r="28" spans="1:22">
      <c r="A28" s="235">
        <v>1985</v>
      </c>
      <c r="B28" s="243">
        <v>93.8</v>
      </c>
      <c r="C28" s="243">
        <v>99.2</v>
      </c>
      <c r="D28" s="243">
        <v>85.5</v>
      </c>
      <c r="E28" s="243">
        <v>95.1</v>
      </c>
      <c r="F28" s="243">
        <v>93.2</v>
      </c>
      <c r="G28" s="243">
        <v>97.5</v>
      </c>
      <c r="H28" s="243">
        <v>92.4</v>
      </c>
      <c r="I28" s="243">
        <v>94</v>
      </c>
      <c r="J28" s="243">
        <v>115</v>
      </c>
      <c r="K28" s="243">
        <v>94</v>
      </c>
      <c r="L28" s="243">
        <v>88.8</v>
      </c>
      <c r="M28" s="243">
        <v>90.2</v>
      </c>
      <c r="N28" s="243">
        <v>91</v>
      </c>
      <c r="O28" s="243">
        <v>86.5</v>
      </c>
      <c r="P28" s="243">
        <v>93.1</v>
      </c>
      <c r="Q28" s="243">
        <v>92.4</v>
      </c>
      <c r="R28" s="243">
        <v>83.5</v>
      </c>
      <c r="S28" s="243">
        <v>97.2</v>
      </c>
      <c r="T28" s="243">
        <v>92.9</v>
      </c>
      <c r="U28" s="243">
        <v>91.4</v>
      </c>
      <c r="V28" s="243">
        <v>86.2</v>
      </c>
    </row>
    <row r="29" spans="1:22">
      <c r="A29" s="235">
        <v>1986</v>
      </c>
      <c r="B29" s="243">
        <v>92.8</v>
      </c>
      <c r="C29" s="243">
        <v>98.4</v>
      </c>
      <c r="D29" s="243">
        <v>84.8</v>
      </c>
      <c r="E29" s="243">
        <v>96.5</v>
      </c>
      <c r="F29" s="243">
        <v>92.8</v>
      </c>
      <c r="G29" s="243">
        <v>96.6</v>
      </c>
      <c r="H29" s="243">
        <v>91.4</v>
      </c>
      <c r="I29" s="243">
        <v>93.9</v>
      </c>
      <c r="J29" s="243">
        <v>112.3</v>
      </c>
      <c r="K29" s="243">
        <v>94.7</v>
      </c>
      <c r="L29" s="243">
        <v>89.3</v>
      </c>
      <c r="M29" s="243">
        <v>88</v>
      </c>
      <c r="N29" s="243">
        <v>91</v>
      </c>
      <c r="O29" s="243">
        <v>86.4</v>
      </c>
      <c r="P29" s="243">
        <v>90.2</v>
      </c>
      <c r="Q29" s="243">
        <v>92.5</v>
      </c>
      <c r="R29" s="243">
        <v>82.4</v>
      </c>
      <c r="S29" s="243">
        <v>96.7</v>
      </c>
      <c r="T29" s="243">
        <v>91.4</v>
      </c>
      <c r="U29" s="243">
        <v>89.5</v>
      </c>
      <c r="V29" s="243">
        <v>81.2</v>
      </c>
    </row>
    <row r="30" spans="1:22">
      <c r="A30" s="235">
        <v>1987</v>
      </c>
      <c r="B30" s="243">
        <v>93</v>
      </c>
      <c r="C30" s="243">
        <v>97.7</v>
      </c>
      <c r="D30" s="243">
        <v>87.3</v>
      </c>
      <c r="E30" s="243">
        <v>96</v>
      </c>
      <c r="F30" s="243">
        <v>94.5</v>
      </c>
      <c r="G30" s="243">
        <v>96.5</v>
      </c>
      <c r="H30" s="243">
        <v>93.1</v>
      </c>
      <c r="I30" s="243">
        <v>93.2</v>
      </c>
      <c r="J30" s="243">
        <v>107.8</v>
      </c>
      <c r="K30" s="243">
        <v>96</v>
      </c>
      <c r="L30" s="243">
        <v>90.7</v>
      </c>
      <c r="M30" s="243">
        <v>87.5</v>
      </c>
      <c r="N30" s="243">
        <v>93.5</v>
      </c>
      <c r="O30" s="243">
        <v>87.9</v>
      </c>
      <c r="P30" s="243">
        <v>91</v>
      </c>
      <c r="Q30" s="243">
        <v>90.9</v>
      </c>
      <c r="R30" s="243">
        <v>87.2</v>
      </c>
      <c r="S30" s="243">
        <v>95</v>
      </c>
      <c r="T30" s="243">
        <v>90.1</v>
      </c>
      <c r="U30" s="243">
        <v>85.8</v>
      </c>
      <c r="V30" s="243">
        <v>82</v>
      </c>
    </row>
    <row r="31" spans="1:22">
      <c r="A31" s="235">
        <v>1988</v>
      </c>
      <c r="B31" s="243">
        <v>93.4</v>
      </c>
      <c r="C31" s="243">
        <v>96.9</v>
      </c>
      <c r="D31" s="243">
        <v>90.4</v>
      </c>
      <c r="E31" s="243">
        <v>93.2</v>
      </c>
      <c r="F31" s="243">
        <v>91.7</v>
      </c>
      <c r="G31" s="243">
        <v>96.8</v>
      </c>
      <c r="H31" s="243">
        <v>92.9</v>
      </c>
      <c r="I31" s="243">
        <v>91.6</v>
      </c>
      <c r="J31" s="243">
        <v>108.5</v>
      </c>
      <c r="K31" s="243">
        <v>97.4</v>
      </c>
      <c r="L31" s="243">
        <v>92.3</v>
      </c>
      <c r="M31" s="243">
        <v>86.9</v>
      </c>
      <c r="N31" s="243">
        <v>93.5</v>
      </c>
      <c r="O31" s="243">
        <v>87.9</v>
      </c>
      <c r="P31" s="243">
        <v>90.6</v>
      </c>
      <c r="Q31" s="243">
        <v>92.1</v>
      </c>
      <c r="R31" s="243">
        <v>89.7</v>
      </c>
      <c r="S31" s="243">
        <v>94.9</v>
      </c>
      <c r="T31" s="243">
        <v>92.9</v>
      </c>
      <c r="U31" s="243">
        <v>84.8</v>
      </c>
      <c r="V31" s="243">
        <v>84.2</v>
      </c>
    </row>
    <row r="32" spans="1:22">
      <c r="A32" s="235">
        <v>1989</v>
      </c>
      <c r="B32" s="243">
        <v>93.2</v>
      </c>
      <c r="C32" s="243">
        <v>95.7</v>
      </c>
      <c r="D32" s="243">
        <v>89.7</v>
      </c>
      <c r="E32" s="243">
        <v>93</v>
      </c>
      <c r="F32" s="243">
        <v>92</v>
      </c>
      <c r="G32" s="243">
        <v>98</v>
      </c>
      <c r="H32" s="243">
        <v>92.1</v>
      </c>
      <c r="I32" s="243">
        <v>87.6</v>
      </c>
      <c r="J32" s="243">
        <v>107.6</v>
      </c>
      <c r="K32" s="243">
        <v>97.9</v>
      </c>
      <c r="L32" s="243">
        <v>93</v>
      </c>
      <c r="M32" s="243">
        <v>85.4</v>
      </c>
      <c r="N32" s="243">
        <v>91.4</v>
      </c>
      <c r="O32" s="243">
        <v>88.7</v>
      </c>
      <c r="P32" s="243">
        <v>90.4</v>
      </c>
      <c r="Q32" s="243">
        <v>92.1</v>
      </c>
      <c r="R32" s="243">
        <v>93</v>
      </c>
      <c r="S32" s="243">
        <v>94.7</v>
      </c>
      <c r="T32" s="243">
        <v>93.9</v>
      </c>
      <c r="U32" s="243">
        <v>85.8</v>
      </c>
      <c r="V32" s="243">
        <v>82.8</v>
      </c>
    </row>
    <row r="33" spans="1:22">
      <c r="A33" s="235">
        <v>1990</v>
      </c>
      <c r="B33" s="243">
        <v>92.8</v>
      </c>
      <c r="C33" s="243">
        <v>96.3</v>
      </c>
      <c r="D33" s="243">
        <v>88.6</v>
      </c>
      <c r="E33" s="243">
        <v>92.4</v>
      </c>
      <c r="F33" s="243">
        <v>92.7</v>
      </c>
      <c r="G33" s="243">
        <v>96.7</v>
      </c>
      <c r="H33" s="243">
        <v>92.5</v>
      </c>
      <c r="I33" s="243">
        <v>86.7</v>
      </c>
      <c r="J33" s="243">
        <v>109.9</v>
      </c>
      <c r="K33" s="243">
        <v>98</v>
      </c>
      <c r="L33" s="243">
        <v>91.6</v>
      </c>
      <c r="M33" s="243">
        <v>84.4</v>
      </c>
      <c r="N33" s="243">
        <v>88.9</v>
      </c>
      <c r="O33" s="243">
        <v>87.9</v>
      </c>
      <c r="P33" s="243">
        <v>90.1</v>
      </c>
      <c r="Q33" s="243">
        <v>90.9</v>
      </c>
      <c r="R33" s="243">
        <v>93.5</v>
      </c>
      <c r="S33" s="243">
        <v>93.9</v>
      </c>
      <c r="T33" s="243">
        <v>93.4</v>
      </c>
      <c r="U33" s="243">
        <v>86.3</v>
      </c>
      <c r="V33" s="243">
        <v>81.400000000000006</v>
      </c>
    </row>
    <row r="34" spans="1:22">
      <c r="A34" s="235">
        <v>1991</v>
      </c>
      <c r="B34" s="243">
        <v>92</v>
      </c>
      <c r="C34" s="243">
        <v>96.9</v>
      </c>
      <c r="D34" s="243">
        <v>88.9</v>
      </c>
      <c r="E34" s="243">
        <v>90.9</v>
      </c>
      <c r="F34" s="243">
        <v>92.4</v>
      </c>
      <c r="G34" s="243">
        <v>92.7</v>
      </c>
      <c r="H34" s="243">
        <v>93.9</v>
      </c>
      <c r="I34" s="243">
        <v>86.5</v>
      </c>
      <c r="J34" s="243">
        <v>103.2</v>
      </c>
      <c r="K34" s="243">
        <v>97.7</v>
      </c>
      <c r="L34" s="243">
        <v>89.4</v>
      </c>
      <c r="M34" s="243">
        <v>84.2</v>
      </c>
      <c r="N34" s="243">
        <v>85.4</v>
      </c>
      <c r="O34" s="243">
        <v>88.3</v>
      </c>
      <c r="P34" s="243">
        <v>88.5</v>
      </c>
      <c r="Q34" s="243">
        <v>86.7</v>
      </c>
      <c r="R34" s="243">
        <v>94.6</v>
      </c>
      <c r="S34" s="243">
        <v>91.2</v>
      </c>
      <c r="T34" s="243">
        <v>92.9</v>
      </c>
      <c r="U34" s="243">
        <v>84.1</v>
      </c>
      <c r="V34" s="243">
        <v>81.400000000000006</v>
      </c>
    </row>
    <row r="35" spans="1:22">
      <c r="A35" s="235">
        <v>1992</v>
      </c>
      <c r="B35" s="243">
        <v>93</v>
      </c>
      <c r="C35" s="243">
        <v>96.4</v>
      </c>
      <c r="D35" s="243">
        <v>90.4</v>
      </c>
      <c r="E35" s="243">
        <v>91.6</v>
      </c>
      <c r="F35" s="243">
        <v>94.1</v>
      </c>
      <c r="G35" s="243">
        <v>97.6</v>
      </c>
      <c r="H35" s="243">
        <v>94.5</v>
      </c>
      <c r="I35" s="243">
        <v>87.9</v>
      </c>
      <c r="J35" s="243">
        <v>103.5</v>
      </c>
      <c r="K35" s="243">
        <v>98.6</v>
      </c>
      <c r="L35" s="243">
        <v>89.7</v>
      </c>
      <c r="M35" s="243">
        <v>86.7</v>
      </c>
      <c r="N35" s="243">
        <v>87.6</v>
      </c>
      <c r="O35" s="243">
        <v>90.6</v>
      </c>
      <c r="P35" s="243">
        <v>90.4</v>
      </c>
      <c r="Q35" s="243">
        <v>88.1</v>
      </c>
      <c r="R35" s="243">
        <v>96.7</v>
      </c>
      <c r="S35" s="243">
        <v>91.2</v>
      </c>
      <c r="T35" s="243">
        <v>93.2</v>
      </c>
      <c r="U35" s="243">
        <v>88.1</v>
      </c>
      <c r="V35" s="243">
        <v>82.7</v>
      </c>
    </row>
    <row r="36" spans="1:22">
      <c r="A36" s="235">
        <v>1993</v>
      </c>
      <c r="B36" s="243">
        <v>94.3</v>
      </c>
      <c r="C36" s="243">
        <v>96.6</v>
      </c>
      <c r="D36" s="243">
        <v>90.1</v>
      </c>
      <c r="E36" s="243">
        <v>92.1</v>
      </c>
      <c r="F36" s="243">
        <v>94</v>
      </c>
      <c r="G36" s="243">
        <v>95.9</v>
      </c>
      <c r="H36" s="243">
        <v>93.4</v>
      </c>
      <c r="I36" s="243">
        <v>90.3</v>
      </c>
      <c r="J36" s="243">
        <v>99.9</v>
      </c>
      <c r="K36" s="243">
        <v>98.2</v>
      </c>
      <c r="L36" s="243">
        <v>91.2</v>
      </c>
      <c r="M36" s="243">
        <v>91.2</v>
      </c>
      <c r="N36" s="243">
        <v>89.3</v>
      </c>
      <c r="O36" s="243">
        <v>92.3</v>
      </c>
      <c r="P36" s="243">
        <v>90.2</v>
      </c>
      <c r="Q36" s="243">
        <v>93.7</v>
      </c>
      <c r="R36" s="243">
        <v>97.2</v>
      </c>
      <c r="S36" s="243">
        <v>93.9</v>
      </c>
      <c r="T36" s="243">
        <v>95.7</v>
      </c>
      <c r="U36" s="243">
        <v>89.1</v>
      </c>
      <c r="V36" s="243">
        <v>83.9</v>
      </c>
    </row>
    <row r="37" spans="1:22">
      <c r="A37" s="235">
        <v>1994</v>
      </c>
      <c r="B37" s="243">
        <v>95.8</v>
      </c>
      <c r="C37" s="243">
        <v>97.3</v>
      </c>
      <c r="D37" s="243">
        <v>94.4</v>
      </c>
      <c r="E37" s="243">
        <v>94.1</v>
      </c>
      <c r="F37" s="243">
        <v>95.5</v>
      </c>
      <c r="G37" s="243">
        <v>98.7</v>
      </c>
      <c r="H37" s="243">
        <v>91.3</v>
      </c>
      <c r="I37" s="243">
        <v>91.5</v>
      </c>
      <c r="J37" s="243">
        <v>98.2</v>
      </c>
      <c r="K37" s="243">
        <v>99</v>
      </c>
      <c r="L37" s="243">
        <v>93.9</v>
      </c>
      <c r="M37" s="243">
        <v>93.9</v>
      </c>
      <c r="N37" s="243">
        <v>89.9</v>
      </c>
      <c r="O37" s="243">
        <v>93.1</v>
      </c>
      <c r="P37" s="243">
        <v>92.9</v>
      </c>
      <c r="Q37" s="243">
        <v>96.5</v>
      </c>
      <c r="R37" s="243">
        <v>100.5</v>
      </c>
      <c r="S37" s="243">
        <v>96.8</v>
      </c>
      <c r="T37" s="243">
        <v>97.3</v>
      </c>
      <c r="U37" s="243">
        <v>91</v>
      </c>
      <c r="V37" s="243">
        <v>85.2</v>
      </c>
    </row>
    <row r="38" spans="1:22">
      <c r="A38" s="235">
        <v>1995</v>
      </c>
      <c r="B38" s="243">
        <v>96.1</v>
      </c>
      <c r="C38" s="243">
        <v>97.6</v>
      </c>
      <c r="D38" s="243">
        <v>94</v>
      </c>
      <c r="E38" s="243">
        <v>94.8</v>
      </c>
      <c r="F38" s="243">
        <v>98.6</v>
      </c>
      <c r="G38" s="243">
        <v>95.7</v>
      </c>
      <c r="H38" s="243">
        <v>90.3</v>
      </c>
      <c r="I38" s="243">
        <v>90.2</v>
      </c>
      <c r="J38" s="243">
        <v>95.4</v>
      </c>
      <c r="K38" s="243">
        <v>99.1</v>
      </c>
      <c r="L38" s="243">
        <v>96.1</v>
      </c>
      <c r="M38" s="243">
        <v>93.5</v>
      </c>
      <c r="N38" s="243">
        <v>89.5</v>
      </c>
      <c r="O38" s="243">
        <v>93.7</v>
      </c>
      <c r="P38" s="243">
        <v>93.5</v>
      </c>
      <c r="Q38" s="243">
        <v>98.4</v>
      </c>
      <c r="R38" s="243">
        <v>102.9</v>
      </c>
      <c r="S38" s="243">
        <v>95.5</v>
      </c>
      <c r="T38" s="243">
        <v>97.3</v>
      </c>
      <c r="U38" s="243">
        <v>91.5</v>
      </c>
      <c r="V38" s="243">
        <v>83.4</v>
      </c>
    </row>
    <row r="39" spans="1:22">
      <c r="A39" s="235">
        <v>1996</v>
      </c>
      <c r="B39" s="243">
        <v>95.7</v>
      </c>
      <c r="C39" s="243">
        <v>96.9</v>
      </c>
      <c r="D39" s="243">
        <v>94.4</v>
      </c>
      <c r="E39" s="243">
        <v>93.1</v>
      </c>
      <c r="F39" s="243">
        <v>98.1</v>
      </c>
      <c r="G39" s="243">
        <v>91.8</v>
      </c>
      <c r="H39" s="243">
        <v>90.2</v>
      </c>
      <c r="I39" s="243">
        <v>90.9</v>
      </c>
      <c r="J39" s="243">
        <v>94.2</v>
      </c>
      <c r="K39" s="243">
        <v>99.8</v>
      </c>
      <c r="L39" s="243">
        <v>95.4</v>
      </c>
      <c r="M39" s="243">
        <v>94.8</v>
      </c>
      <c r="N39" s="243">
        <v>90.9</v>
      </c>
      <c r="O39" s="243">
        <v>94.9</v>
      </c>
      <c r="P39" s="243">
        <v>91.5</v>
      </c>
      <c r="Q39" s="243">
        <v>96.1</v>
      </c>
      <c r="R39" s="243">
        <v>100.4</v>
      </c>
      <c r="S39" s="243">
        <v>99</v>
      </c>
      <c r="T39" s="243">
        <v>96.6</v>
      </c>
      <c r="U39" s="243">
        <v>92.3</v>
      </c>
      <c r="V39" s="243">
        <v>84.4</v>
      </c>
    </row>
    <row r="40" spans="1:22">
      <c r="A40" s="235">
        <v>1997</v>
      </c>
      <c r="B40" s="243">
        <v>96.4</v>
      </c>
      <c r="C40" s="243">
        <v>96.8</v>
      </c>
      <c r="D40" s="243">
        <v>94.3</v>
      </c>
      <c r="E40" s="243">
        <v>95.1</v>
      </c>
      <c r="F40" s="243">
        <v>100.5</v>
      </c>
      <c r="G40" s="243">
        <v>96.4</v>
      </c>
      <c r="H40" s="243">
        <v>91.7</v>
      </c>
      <c r="I40" s="243">
        <v>91.9</v>
      </c>
      <c r="J40" s="243">
        <v>96.1</v>
      </c>
      <c r="K40" s="243">
        <v>99.6</v>
      </c>
      <c r="L40" s="243">
        <v>96.5</v>
      </c>
      <c r="M40" s="243">
        <v>94.7</v>
      </c>
      <c r="N40" s="243">
        <v>94.6</v>
      </c>
      <c r="O40" s="243">
        <v>94.4</v>
      </c>
      <c r="P40" s="243">
        <v>95.8</v>
      </c>
      <c r="Q40" s="243">
        <v>95.9</v>
      </c>
      <c r="R40" s="243">
        <v>103.3</v>
      </c>
      <c r="S40" s="243">
        <v>100.5</v>
      </c>
      <c r="T40" s="243">
        <v>96.8</v>
      </c>
      <c r="U40" s="243">
        <v>92.3</v>
      </c>
      <c r="V40" s="243">
        <v>93.5</v>
      </c>
    </row>
    <row r="41" spans="1:22">
      <c r="A41" s="235">
        <v>1998</v>
      </c>
      <c r="B41" s="243">
        <v>97.3</v>
      </c>
      <c r="C41" s="243">
        <v>97.8</v>
      </c>
      <c r="D41" s="243">
        <v>97.4</v>
      </c>
      <c r="E41" s="243">
        <v>97.5</v>
      </c>
      <c r="F41" s="243">
        <v>100.3</v>
      </c>
      <c r="G41" s="243">
        <v>95.5</v>
      </c>
      <c r="H41" s="243">
        <v>93.7</v>
      </c>
      <c r="I41" s="243">
        <v>92.8</v>
      </c>
      <c r="J41" s="243">
        <v>94</v>
      </c>
      <c r="K41" s="243">
        <v>100.3</v>
      </c>
      <c r="L41" s="243">
        <v>96</v>
      </c>
      <c r="M41" s="243">
        <v>94.5</v>
      </c>
      <c r="N41" s="243">
        <v>96.1</v>
      </c>
      <c r="O41" s="243">
        <v>95.8</v>
      </c>
      <c r="P41" s="243">
        <v>96.1</v>
      </c>
      <c r="Q41" s="243">
        <v>96.2</v>
      </c>
      <c r="R41" s="243">
        <v>105.8</v>
      </c>
      <c r="S41" s="243">
        <v>102.7</v>
      </c>
      <c r="T41" s="243">
        <v>97.2</v>
      </c>
      <c r="U41" s="243">
        <v>95.6</v>
      </c>
      <c r="V41" s="243">
        <v>96.1</v>
      </c>
    </row>
    <row r="42" spans="1:22">
      <c r="A42" s="235">
        <v>1999</v>
      </c>
      <c r="B42" s="243">
        <v>98.6</v>
      </c>
      <c r="C42" s="243">
        <v>96.9</v>
      </c>
      <c r="D42" s="243">
        <v>95.3</v>
      </c>
      <c r="E42" s="243">
        <v>97.3</v>
      </c>
      <c r="F42" s="243">
        <v>97.1</v>
      </c>
      <c r="G42" s="243">
        <v>91.1</v>
      </c>
      <c r="H42" s="243">
        <v>94.5</v>
      </c>
      <c r="I42" s="243">
        <v>96</v>
      </c>
      <c r="J42" s="243">
        <v>93.5</v>
      </c>
      <c r="K42" s="243">
        <v>99.9</v>
      </c>
      <c r="L42" s="243">
        <v>95.5</v>
      </c>
      <c r="M42" s="243">
        <v>95.6</v>
      </c>
      <c r="N42" s="243">
        <v>95.7</v>
      </c>
      <c r="O42" s="243">
        <v>96.4</v>
      </c>
      <c r="P42" s="243">
        <v>97.6</v>
      </c>
      <c r="Q42" s="243">
        <v>96</v>
      </c>
      <c r="R42" s="243">
        <v>113.7</v>
      </c>
      <c r="S42" s="243">
        <v>100.1</v>
      </c>
      <c r="T42" s="243">
        <v>100.9</v>
      </c>
      <c r="U42" s="243">
        <v>96.4</v>
      </c>
      <c r="V42" s="243">
        <v>93.3</v>
      </c>
    </row>
    <row r="43" spans="1:22">
      <c r="A43" s="235">
        <v>2000</v>
      </c>
      <c r="B43" s="243">
        <v>100.4</v>
      </c>
      <c r="C43" s="243">
        <v>98.5</v>
      </c>
      <c r="D43" s="243">
        <v>99.3</v>
      </c>
      <c r="E43" s="243">
        <v>100.3</v>
      </c>
      <c r="F43" s="243">
        <v>102.6</v>
      </c>
      <c r="G43" s="243">
        <v>101.2</v>
      </c>
      <c r="H43" s="243">
        <v>95.8</v>
      </c>
      <c r="I43" s="243">
        <v>98.3</v>
      </c>
      <c r="J43" s="243">
        <v>98.1</v>
      </c>
      <c r="K43" s="243">
        <v>99.6</v>
      </c>
      <c r="L43" s="243">
        <v>98.1</v>
      </c>
      <c r="M43" s="243">
        <v>98.1</v>
      </c>
      <c r="N43" s="243">
        <v>97.7</v>
      </c>
      <c r="O43" s="243">
        <v>97.8</v>
      </c>
      <c r="P43" s="243">
        <v>100.8</v>
      </c>
      <c r="Q43" s="243">
        <v>99.8</v>
      </c>
      <c r="R43" s="243">
        <v>116.3</v>
      </c>
      <c r="S43" s="243">
        <v>105.4</v>
      </c>
      <c r="T43" s="243">
        <v>101.5</v>
      </c>
      <c r="U43" s="243">
        <v>99.5</v>
      </c>
      <c r="V43" s="243">
        <v>95.2</v>
      </c>
    </row>
    <row r="44" spans="1:22">
      <c r="A44" s="235">
        <v>2001</v>
      </c>
      <c r="B44" s="243">
        <v>99.3</v>
      </c>
      <c r="C44" s="243">
        <v>100.4</v>
      </c>
      <c r="D44" s="243">
        <v>98.7</v>
      </c>
      <c r="E44" s="243">
        <v>99.7</v>
      </c>
      <c r="F44" s="243">
        <v>98.8</v>
      </c>
      <c r="G44" s="243">
        <v>100</v>
      </c>
      <c r="H44" s="243">
        <v>95.7</v>
      </c>
      <c r="I44" s="243">
        <v>97.1</v>
      </c>
      <c r="J44" s="243">
        <v>101.8</v>
      </c>
      <c r="K44" s="243">
        <v>100.6</v>
      </c>
      <c r="L44" s="243">
        <v>98.2</v>
      </c>
      <c r="M44" s="243">
        <v>98.4</v>
      </c>
      <c r="N44" s="243">
        <v>99.9</v>
      </c>
      <c r="O44" s="243">
        <v>99</v>
      </c>
      <c r="P44" s="243">
        <v>98.9</v>
      </c>
      <c r="Q44" s="243">
        <v>101.1</v>
      </c>
      <c r="R44" s="243">
        <v>101.9</v>
      </c>
      <c r="S44" s="243">
        <v>103.5</v>
      </c>
      <c r="T44" s="243">
        <v>99.3</v>
      </c>
      <c r="U44" s="243">
        <v>101</v>
      </c>
      <c r="V44" s="243">
        <v>95.1</v>
      </c>
    </row>
    <row r="45" spans="1:22">
      <c r="A45" s="235">
        <v>2002</v>
      </c>
      <c r="B45" s="243">
        <v>100</v>
      </c>
      <c r="C45" s="243">
        <v>100</v>
      </c>
      <c r="D45" s="243">
        <v>100</v>
      </c>
      <c r="E45" s="243">
        <v>100</v>
      </c>
      <c r="F45" s="243">
        <v>100</v>
      </c>
      <c r="G45" s="243">
        <v>100</v>
      </c>
      <c r="H45" s="243">
        <v>100</v>
      </c>
      <c r="I45" s="243">
        <v>100</v>
      </c>
      <c r="J45" s="243">
        <v>100</v>
      </c>
      <c r="K45" s="243">
        <v>100</v>
      </c>
      <c r="L45" s="243">
        <v>100</v>
      </c>
      <c r="M45" s="243">
        <v>100</v>
      </c>
      <c r="N45" s="243">
        <v>100</v>
      </c>
      <c r="O45" s="243">
        <v>100</v>
      </c>
      <c r="P45" s="243">
        <v>100</v>
      </c>
      <c r="Q45" s="243">
        <v>100</v>
      </c>
      <c r="R45" s="243">
        <v>100</v>
      </c>
      <c r="S45" s="243">
        <v>100</v>
      </c>
      <c r="T45" s="243">
        <v>100</v>
      </c>
      <c r="U45" s="243">
        <v>100</v>
      </c>
      <c r="V45" s="243">
        <v>100</v>
      </c>
    </row>
    <row r="46" spans="1:22">
      <c r="A46" s="235">
        <v>2003</v>
      </c>
      <c r="B46" s="243">
        <v>99.8</v>
      </c>
      <c r="C46" s="243">
        <v>99</v>
      </c>
      <c r="D46" s="243">
        <v>95.8</v>
      </c>
      <c r="E46" s="243">
        <v>99.6</v>
      </c>
      <c r="F46" s="243">
        <v>102.8</v>
      </c>
      <c r="G46" s="243">
        <v>94.6</v>
      </c>
      <c r="H46" s="243">
        <v>100.8</v>
      </c>
      <c r="I46" s="243">
        <v>99.9</v>
      </c>
      <c r="J46" s="243">
        <v>97.8</v>
      </c>
      <c r="K46" s="243">
        <v>98.7</v>
      </c>
      <c r="L46" s="243">
        <v>99.7</v>
      </c>
      <c r="M46" s="243">
        <v>99.3</v>
      </c>
      <c r="N46" s="243">
        <v>100.4</v>
      </c>
      <c r="O46" s="243">
        <v>101</v>
      </c>
      <c r="P46" s="243">
        <v>98.7</v>
      </c>
      <c r="Q46" s="243">
        <v>99.2</v>
      </c>
      <c r="R46" s="243">
        <v>103.1</v>
      </c>
      <c r="S46" s="243">
        <v>94.6</v>
      </c>
      <c r="T46" s="243">
        <v>100.9</v>
      </c>
      <c r="U46" s="243">
        <v>98.2</v>
      </c>
      <c r="V46" s="243">
        <v>100</v>
      </c>
    </row>
    <row r="47" spans="1:22">
      <c r="A47" s="235">
        <v>2004</v>
      </c>
      <c r="B47" s="243">
        <v>99.6</v>
      </c>
      <c r="C47" s="243">
        <v>98.6</v>
      </c>
      <c r="D47" s="243">
        <v>92.3</v>
      </c>
      <c r="E47" s="243">
        <v>101.9</v>
      </c>
      <c r="F47" s="243">
        <v>97.9</v>
      </c>
      <c r="G47" s="243">
        <v>84.2</v>
      </c>
      <c r="H47" s="243">
        <v>102.3</v>
      </c>
      <c r="I47" s="243">
        <v>100.3</v>
      </c>
      <c r="J47" s="243">
        <v>99.9</v>
      </c>
      <c r="K47" s="243">
        <v>97.5</v>
      </c>
      <c r="L47" s="243">
        <v>99</v>
      </c>
      <c r="M47" s="243">
        <v>99.7</v>
      </c>
      <c r="N47" s="243">
        <v>101.3</v>
      </c>
      <c r="O47" s="243">
        <v>102.1</v>
      </c>
      <c r="P47" s="243">
        <v>97.5</v>
      </c>
      <c r="Q47" s="243">
        <v>102.1</v>
      </c>
      <c r="R47" s="243">
        <v>103.2</v>
      </c>
      <c r="S47" s="243">
        <v>96.7</v>
      </c>
      <c r="T47" s="243">
        <v>99.8</v>
      </c>
      <c r="U47" s="243">
        <v>100.6</v>
      </c>
      <c r="V47" s="243">
        <v>100.5</v>
      </c>
    </row>
    <row r="48" spans="1:22">
      <c r="A48" s="235">
        <v>2005</v>
      </c>
      <c r="B48" s="243">
        <v>100.2</v>
      </c>
      <c r="C48" s="243">
        <v>99.8</v>
      </c>
      <c r="D48" s="243">
        <v>91</v>
      </c>
      <c r="E48" s="243">
        <v>99.8</v>
      </c>
      <c r="F48" s="243">
        <v>99.6</v>
      </c>
      <c r="G48" s="243">
        <v>89.2</v>
      </c>
      <c r="H48" s="243">
        <v>104.2</v>
      </c>
      <c r="I48" s="243">
        <v>101.2</v>
      </c>
      <c r="J48" s="243">
        <v>101.2</v>
      </c>
      <c r="K48" s="243">
        <v>96.6</v>
      </c>
      <c r="L48" s="243">
        <v>98.3</v>
      </c>
      <c r="M48" s="243">
        <v>99.5</v>
      </c>
      <c r="N48" s="243">
        <v>103</v>
      </c>
      <c r="O48" s="243">
        <v>104.2</v>
      </c>
      <c r="P48" s="243">
        <v>98.4</v>
      </c>
      <c r="Q48" s="243">
        <v>102.6</v>
      </c>
      <c r="R48" s="243">
        <v>105</v>
      </c>
      <c r="S48" s="243">
        <v>98.2</v>
      </c>
      <c r="T48" s="243">
        <v>100.6</v>
      </c>
      <c r="U48" s="243">
        <v>100</v>
      </c>
      <c r="V48" s="243">
        <v>98.6</v>
      </c>
    </row>
    <row r="49" spans="1:22">
      <c r="A49" s="235">
        <v>2006</v>
      </c>
      <c r="B49" s="243">
        <v>100.1</v>
      </c>
      <c r="C49" s="243">
        <v>100.6</v>
      </c>
      <c r="D49" s="243">
        <v>91.4</v>
      </c>
      <c r="E49" s="243">
        <v>97.7</v>
      </c>
      <c r="F49" s="243">
        <v>101.5</v>
      </c>
      <c r="G49" s="243">
        <v>87.5</v>
      </c>
      <c r="H49" s="243">
        <v>104.5</v>
      </c>
      <c r="I49" s="243">
        <v>98.5</v>
      </c>
      <c r="J49" s="243">
        <v>102.4</v>
      </c>
      <c r="K49" s="243">
        <v>95.4</v>
      </c>
      <c r="L49" s="243">
        <v>99.8</v>
      </c>
      <c r="M49" s="243">
        <v>98.1</v>
      </c>
      <c r="N49" s="243">
        <v>100.4</v>
      </c>
      <c r="O49" s="243">
        <v>104.4</v>
      </c>
      <c r="P49" s="243">
        <v>98.7</v>
      </c>
      <c r="Q49" s="243">
        <v>103.5</v>
      </c>
      <c r="R49" s="243">
        <v>104.9</v>
      </c>
      <c r="S49" s="243">
        <v>96.5</v>
      </c>
      <c r="T49" s="243">
        <v>100.7</v>
      </c>
      <c r="U49" s="243">
        <v>99.2</v>
      </c>
      <c r="V49" s="243">
        <v>98.2</v>
      </c>
    </row>
    <row r="50" spans="1:22">
      <c r="A50" s="235">
        <v>2007</v>
      </c>
      <c r="B50" s="243">
        <v>99.7</v>
      </c>
      <c r="C50" s="243">
        <v>100.5</v>
      </c>
      <c r="D50" s="243">
        <v>88.4</v>
      </c>
      <c r="E50" s="243">
        <v>96.7</v>
      </c>
      <c r="F50" s="243">
        <v>98.9</v>
      </c>
      <c r="G50" s="243">
        <v>91.4</v>
      </c>
      <c r="H50" s="243">
        <v>103.8</v>
      </c>
      <c r="I50" s="243">
        <v>99.6</v>
      </c>
      <c r="J50" s="243">
        <v>99.8</v>
      </c>
      <c r="K50" s="243">
        <v>95.1</v>
      </c>
      <c r="L50" s="243">
        <v>97.9</v>
      </c>
      <c r="M50" s="243">
        <v>97.7</v>
      </c>
      <c r="N50" s="243">
        <v>97.3</v>
      </c>
      <c r="O50" s="243">
        <v>105.2</v>
      </c>
      <c r="P50" s="243">
        <v>98.9</v>
      </c>
      <c r="Q50" s="243">
        <v>102.8</v>
      </c>
      <c r="R50" s="243">
        <v>105.6</v>
      </c>
      <c r="S50" s="243">
        <v>97.9</v>
      </c>
      <c r="T50" s="243">
        <v>100.8</v>
      </c>
      <c r="U50" s="243">
        <v>97.8</v>
      </c>
      <c r="V50" s="243">
        <v>95.3</v>
      </c>
    </row>
    <row r="51" spans="1:22">
      <c r="B51" s="239"/>
      <c r="C51" s="239"/>
      <c r="D51" s="239"/>
      <c r="E51" s="239"/>
      <c r="F51" s="239"/>
      <c r="G51" s="239"/>
      <c r="H51" s="239"/>
      <c r="I51" s="239"/>
      <c r="J51" s="239"/>
      <c r="K51" s="239"/>
      <c r="L51" s="239"/>
      <c r="M51" s="239"/>
      <c r="N51" s="239"/>
      <c r="O51" s="239"/>
      <c r="P51" s="239"/>
      <c r="Q51" s="239"/>
      <c r="R51" s="239"/>
    </row>
    <row r="52" spans="1:22">
      <c r="A52" s="242" t="s">
        <v>71</v>
      </c>
      <c r="C52" s="241"/>
      <c r="D52" s="241"/>
      <c r="E52" s="241"/>
      <c r="F52" s="241"/>
      <c r="G52" s="241"/>
      <c r="H52" s="241"/>
      <c r="I52" s="241"/>
      <c r="J52" s="241"/>
      <c r="K52" s="241"/>
      <c r="L52" s="241"/>
      <c r="M52" s="241"/>
      <c r="N52" s="241"/>
      <c r="O52" s="241"/>
      <c r="P52" s="241"/>
      <c r="Q52" s="241"/>
      <c r="R52" s="241"/>
    </row>
    <row r="53" spans="1:22">
      <c r="A53" s="240" t="s">
        <v>509</v>
      </c>
      <c r="B53" s="239">
        <f t="shared" ref="B53:K57" si="0">(POWER(VLOOKUP(VALUE(RIGHT($A53,4)),$A$4:$V$50,COLUMN(B$51),0)/VLOOKUP(VALUE(LEFT($A53,4)),$A$4:$V$50,COLUMN(B$51),0),1/(VALUE(RIGHT($A53,4))-VALUE(LEFT($A53,4))))-1)*100</f>
        <v>0.53222789269509185</v>
      </c>
      <c r="C53" s="239">
        <f t="shared" si="0"/>
        <v>0.24017504007254331</v>
      </c>
      <c r="D53" s="239">
        <f t="shared" si="0"/>
        <v>0.33197435148379917</v>
      </c>
      <c r="E53" s="239">
        <f t="shared" si="0"/>
        <v>0.68002872646923951</v>
      </c>
      <c r="F53" s="239">
        <f t="shared" si="0"/>
        <v>0.57707730893756803</v>
      </c>
      <c r="G53" s="239">
        <f t="shared" si="0"/>
        <v>0.37906629429884653</v>
      </c>
      <c r="H53" s="239">
        <f t="shared" si="0"/>
        <v>0.77116990645267336</v>
      </c>
      <c r="I53" s="239">
        <f t="shared" si="0"/>
        <v>0.25966305280151758</v>
      </c>
      <c r="J53" s="239">
        <f t="shared" si="0"/>
        <v>-6.4364428738683532E-2</v>
      </c>
      <c r="K53" s="239">
        <f t="shared" si="0"/>
        <v>0.2087856842807545</v>
      </c>
      <c r="L53" s="239">
        <f t="shared" ref="L53:R57" si="1">(POWER(VLOOKUP(VALUE(RIGHT($A53,4)),$A$4:$V$50,COLUMN(L$51),0)/VLOOKUP(VALUE(LEFT($A53,4)),$A$4:$V$50,COLUMN(L$51),0),1/(VALUE(RIGHT($A53,4))-VALUE(LEFT($A53,4))))-1)*100</f>
        <v>0.79862981104865671</v>
      </c>
      <c r="M53" s="239">
        <f t="shared" si="1"/>
        <v>0.82666466174297071</v>
      </c>
      <c r="N53" s="239">
        <f t="shared" si="1"/>
        <v>0.65374710384682455</v>
      </c>
      <c r="O53" s="239">
        <f t="shared" si="1"/>
        <v>0.70642925128601153</v>
      </c>
      <c r="P53" s="239">
        <f t="shared" si="1"/>
        <v>0.59443173996860388</v>
      </c>
      <c r="Q53" s="239">
        <f t="shared" si="1"/>
        <v>0.67904560491820476</v>
      </c>
      <c r="R53" s="239">
        <f t="shared" si="1"/>
        <v>1.5140760641227935</v>
      </c>
      <c r="S53" s="239">
        <f t="shared" ref="S53:V57" si="2">(POWER(VLOOKUP(VALUE(RIGHT($A53,4)),$A$4:$V$50,COLUMN(S$51),0)/VLOOKUP(VALUE(LEFT($A53,4)),$A$4:$V$50,COLUMN(S$51),0),1/(VALUE(RIGHT($A53,4))-VALUE(LEFT($A53,4))))-1)*100</f>
        <v>0.58385578688595619</v>
      </c>
      <c r="T53" s="239">
        <f t="shared" si="2"/>
        <v>0.8401308063361812</v>
      </c>
      <c r="U53" s="239">
        <f t="shared" si="2"/>
        <v>0.59920904249806117</v>
      </c>
      <c r="V53" s="239">
        <f t="shared" si="2"/>
        <v>0.90731670822907784</v>
      </c>
    </row>
    <row r="54" spans="1:22">
      <c r="A54" s="240" t="s">
        <v>530</v>
      </c>
      <c r="B54" s="239">
        <f t="shared" si="0"/>
        <v>0.98036981033404746</v>
      </c>
      <c r="C54" s="239">
        <f t="shared" si="0"/>
        <v>0.47797316759370378</v>
      </c>
      <c r="D54" s="239">
        <f t="shared" si="0"/>
        <v>1.3640933642072861</v>
      </c>
      <c r="E54" s="239">
        <f t="shared" si="0"/>
        <v>1.2004398058922838</v>
      </c>
      <c r="F54" s="239">
        <f t="shared" si="0"/>
        <v>0.7782785041711815</v>
      </c>
      <c r="G54" s="239">
        <f t="shared" si="0"/>
        <v>0.71952907102454944</v>
      </c>
      <c r="H54" s="239">
        <f t="shared" si="0"/>
        <v>0.51121306889270191</v>
      </c>
      <c r="I54" s="239">
        <f t="shared" si="0"/>
        <v>0.12173069357825916</v>
      </c>
      <c r="J54" s="239">
        <f t="shared" si="0"/>
        <v>0.2950981609842307</v>
      </c>
      <c r="K54" s="239">
        <f t="shared" si="0"/>
        <v>0.73177711306695592</v>
      </c>
      <c r="L54" s="239">
        <f t="shared" si="1"/>
        <v>1.5433994894467951</v>
      </c>
      <c r="M54" s="239">
        <f t="shared" si="1"/>
        <v>1.5646112011800772</v>
      </c>
      <c r="N54" s="239">
        <f t="shared" si="1"/>
        <v>1.5680331872665931</v>
      </c>
      <c r="O54" s="239">
        <f t="shared" si="1"/>
        <v>0.61396647820570749</v>
      </c>
      <c r="P54" s="239">
        <f t="shared" si="1"/>
        <v>1.2784512353726019</v>
      </c>
      <c r="Q54" s="239">
        <f t="shared" si="1"/>
        <v>1.0544031109480434</v>
      </c>
      <c r="R54" s="239">
        <f t="shared" si="1"/>
        <v>1.3315458728456075</v>
      </c>
      <c r="S54" s="239">
        <f t="shared" si="2"/>
        <v>1.6636613907323961</v>
      </c>
      <c r="T54" s="239">
        <f t="shared" si="2"/>
        <v>1.7723824325221571</v>
      </c>
      <c r="U54" s="239">
        <f t="shared" si="2"/>
        <v>1.3236602273547948</v>
      </c>
      <c r="V54" s="239">
        <f t="shared" si="2"/>
        <v>1.014559720397723</v>
      </c>
    </row>
    <row r="55" spans="1:22">
      <c r="A55" s="240" t="s">
        <v>1386</v>
      </c>
      <c r="B55" s="239">
        <f t="shared" si="0"/>
        <v>0.37373553759785239</v>
      </c>
      <c r="C55" s="239">
        <f t="shared" si="0"/>
        <v>2.6181475492403905E-2</v>
      </c>
      <c r="D55" s="239">
        <f t="shared" si="0"/>
        <v>2.7936909017145517E-2</v>
      </c>
      <c r="E55" s="239">
        <f t="shared" si="0"/>
        <v>0.81294592573606383</v>
      </c>
      <c r="F55" s="239">
        <f t="shared" si="0"/>
        <v>0.62280659931364113</v>
      </c>
      <c r="G55" s="239">
        <f t="shared" si="0"/>
        <v>0.99067817770464028</v>
      </c>
      <c r="H55" s="239">
        <f t="shared" si="0"/>
        <v>1.084570576990207</v>
      </c>
      <c r="I55" s="239">
        <f t="shared" si="0"/>
        <v>-0.14795151319025868</v>
      </c>
      <c r="J55" s="239">
        <f t="shared" si="0"/>
        <v>6.4243518428064306E-2</v>
      </c>
      <c r="K55" s="239">
        <f t="shared" si="0"/>
        <v>0.23443286447863976</v>
      </c>
      <c r="L55" s="239">
        <f t="shared" si="1"/>
        <v>0.8206630733977649</v>
      </c>
      <c r="M55" s="239">
        <f t="shared" si="1"/>
        <v>0.36220093850272139</v>
      </c>
      <c r="N55" s="239">
        <f t="shared" si="1"/>
        <v>0.31604491083092601</v>
      </c>
      <c r="O55" s="239">
        <f t="shared" si="1"/>
        <v>0.49975022188091245</v>
      </c>
      <c r="P55" s="239">
        <f t="shared" si="1"/>
        <v>0.18969449291916796</v>
      </c>
      <c r="Q55" s="239">
        <f t="shared" si="1"/>
        <v>0.47317120153924641</v>
      </c>
      <c r="R55" s="239">
        <f t="shared" si="1"/>
        <v>2.56653964664324</v>
      </c>
      <c r="S55" s="239">
        <f t="shared" si="2"/>
        <v>0.22878138483402033</v>
      </c>
      <c r="T55" s="239">
        <f t="shared" si="2"/>
        <v>0.64654856304326991</v>
      </c>
      <c r="U55" s="239">
        <f t="shared" si="2"/>
        <v>-8.6769284670240587E-2</v>
      </c>
      <c r="V55" s="239">
        <f t="shared" si="2"/>
        <v>0.96555787144951832</v>
      </c>
    </row>
    <row r="56" spans="1:22">
      <c r="A56" s="240" t="s">
        <v>2</v>
      </c>
      <c r="B56" s="239">
        <f t="shared" si="0"/>
        <v>0.67878872160103132</v>
      </c>
      <c r="C56" s="239">
        <f t="shared" si="0"/>
        <v>0.26250986186253655</v>
      </c>
      <c r="D56" s="239">
        <f t="shared" si="0"/>
        <v>0.92860137769281703</v>
      </c>
      <c r="E56" s="239">
        <f t="shared" si="0"/>
        <v>0.68933049135675439</v>
      </c>
      <c r="F56" s="239">
        <f t="shared" si="0"/>
        <v>0.99628800881219615</v>
      </c>
      <c r="G56" s="239">
        <f t="shared" si="0"/>
        <v>0.2925295640637815</v>
      </c>
      <c r="H56" s="239">
        <f t="shared" si="0"/>
        <v>0.3587122170631396</v>
      </c>
      <c r="I56" s="239">
        <f t="shared" si="0"/>
        <v>1.0531711157341528</v>
      </c>
      <c r="J56" s="239">
        <f t="shared" si="0"/>
        <v>-0.83678188237749085</v>
      </c>
      <c r="K56" s="239">
        <f t="shared" si="0"/>
        <v>0.15662812531729298</v>
      </c>
      <c r="L56" s="239">
        <f t="shared" si="1"/>
        <v>0.48652400703537158</v>
      </c>
      <c r="M56" s="239">
        <f t="shared" si="1"/>
        <v>1.268351345734442</v>
      </c>
      <c r="N56" s="239">
        <f t="shared" si="1"/>
        <v>0.6078040471241275</v>
      </c>
      <c r="O56" s="239">
        <f t="shared" si="1"/>
        <v>0.89181397238276006</v>
      </c>
      <c r="P56" s="239">
        <f t="shared" si="1"/>
        <v>0.99486243378734684</v>
      </c>
      <c r="Q56" s="239">
        <f t="shared" si="1"/>
        <v>0.73260909119476914</v>
      </c>
      <c r="R56" s="239">
        <f t="shared" si="1"/>
        <v>2.0532826341559618</v>
      </c>
      <c r="S56" s="239">
        <f t="shared" si="2"/>
        <v>0.97792010924027117</v>
      </c>
      <c r="T56" s="239">
        <f t="shared" si="2"/>
        <v>0.71003993496576712</v>
      </c>
      <c r="U56" s="239">
        <f t="shared" si="2"/>
        <v>1.3558239379073855</v>
      </c>
      <c r="V56" s="239">
        <f t="shared" si="2"/>
        <v>1.2767350056717808</v>
      </c>
    </row>
    <row r="57" spans="1:22">
      <c r="A57" s="240" t="s">
        <v>3</v>
      </c>
      <c r="B57" s="239">
        <f t="shared" si="0"/>
        <v>-9.9900498904681445E-2</v>
      </c>
      <c r="C57" s="239">
        <f t="shared" si="0"/>
        <v>0.28757240300663067</v>
      </c>
      <c r="D57" s="239">
        <f t="shared" si="0"/>
        <v>-1.6473320561898985</v>
      </c>
      <c r="E57" s="239">
        <f t="shared" si="0"/>
        <v>-0.52081464035171887</v>
      </c>
      <c r="F57" s="239">
        <f t="shared" si="0"/>
        <v>-0.5233215069648689</v>
      </c>
      <c r="G57" s="239">
        <f t="shared" si="0"/>
        <v>-1.4445121843315811</v>
      </c>
      <c r="H57" s="239">
        <f t="shared" si="0"/>
        <v>1.1523502096265625</v>
      </c>
      <c r="I57" s="239">
        <f t="shared" si="0"/>
        <v>0.18786392124459095</v>
      </c>
      <c r="J57" s="239">
        <f t="shared" si="0"/>
        <v>0.24574169036217786</v>
      </c>
      <c r="K57" s="239">
        <f t="shared" si="0"/>
        <v>-0.65829787792084371</v>
      </c>
      <c r="L57" s="239">
        <f t="shared" si="1"/>
        <v>-2.9150279549483571E-2</v>
      </c>
      <c r="M57" s="239">
        <f t="shared" si="1"/>
        <v>-5.8351647694410147E-2</v>
      </c>
      <c r="N57" s="239">
        <f t="shared" si="1"/>
        <v>-5.8590969595007092E-2</v>
      </c>
      <c r="O57" s="239">
        <f t="shared" si="1"/>
        <v>1.0474292951784481</v>
      </c>
      <c r="P57" s="239">
        <f t="shared" si="1"/>
        <v>-0.27147536604732458</v>
      </c>
      <c r="Q57" s="239">
        <f t="shared" si="1"/>
        <v>0.4239987663476219</v>
      </c>
      <c r="R57" s="239">
        <f t="shared" si="1"/>
        <v>-1.3693196070117875</v>
      </c>
      <c r="S57" s="239">
        <f t="shared" si="2"/>
        <v>-1.0489749998303322</v>
      </c>
      <c r="T57" s="239">
        <f t="shared" si="2"/>
        <v>-9.8814615381337401E-2</v>
      </c>
      <c r="U57" s="239">
        <f t="shared" si="2"/>
        <v>-0.24588388233437453</v>
      </c>
      <c r="V57" s="239">
        <f t="shared" si="2"/>
        <v>1.4999251387193269E-2</v>
      </c>
    </row>
    <row r="58" spans="1:22">
      <c r="C58" s="241"/>
      <c r="D58" s="241"/>
      <c r="E58" s="241"/>
      <c r="F58" s="241"/>
      <c r="G58" s="241"/>
      <c r="H58" s="241"/>
      <c r="I58" s="241"/>
      <c r="J58" s="241"/>
      <c r="K58" s="241"/>
      <c r="L58" s="241"/>
      <c r="M58" s="241"/>
      <c r="N58" s="241"/>
      <c r="O58" s="241"/>
      <c r="P58" s="241"/>
      <c r="Q58" s="241"/>
      <c r="R58" s="241"/>
    </row>
    <row r="59" spans="1:22">
      <c r="A59" s="94" t="s">
        <v>1395</v>
      </c>
    </row>
  </sheetData>
  <pageMargins left="0.7" right="0.7" top="0.75" bottom="0.75" header="0.3" footer="0.3"/>
  <pageSetup scale="52" orientation="landscape" horizontalDpi="0" verticalDpi="0" r:id="rId1"/>
</worksheet>
</file>

<file path=xl/worksheets/sheet104.xml><?xml version="1.0" encoding="utf-8"?>
<worksheet xmlns="http://schemas.openxmlformats.org/spreadsheetml/2006/main" xmlns:r="http://schemas.openxmlformats.org/officeDocument/2006/relationships">
  <dimension ref="A1:V58"/>
  <sheetViews>
    <sheetView view="pageBreakPreview" zoomScaleNormal="100" zoomScaleSheetLayoutView="100" workbookViewId="0"/>
  </sheetViews>
  <sheetFormatPr defaultRowHeight="15"/>
  <cols>
    <col min="1" max="9" width="9.140625" style="235"/>
    <col min="10" max="10" width="10.85546875" style="235" customWidth="1"/>
    <col min="11" max="15" width="9.140625" style="235"/>
    <col min="16" max="16" width="11.42578125" style="235" customWidth="1"/>
    <col min="17" max="17" width="10.5703125" style="235" customWidth="1"/>
    <col min="18" max="18" width="9.85546875" style="235" customWidth="1"/>
    <col min="19" max="19" width="11.5703125" style="235" customWidth="1"/>
    <col min="20" max="16384" width="9.140625" style="235"/>
  </cols>
  <sheetData>
    <row r="1" spans="1:22">
      <c r="A1" s="235" t="s">
        <v>1399</v>
      </c>
    </row>
    <row r="2" spans="1:22">
      <c r="A2" s="236" t="s">
        <v>1052</v>
      </c>
    </row>
    <row r="3" spans="1:22" ht="106.5" customHeight="1">
      <c r="B3" s="12" t="s">
        <v>987</v>
      </c>
      <c r="C3" s="12" t="s">
        <v>551</v>
      </c>
      <c r="D3" s="12" t="s">
        <v>1371</v>
      </c>
      <c r="E3" s="12" t="s">
        <v>1372</v>
      </c>
      <c r="F3" s="12" t="s">
        <v>1373</v>
      </c>
      <c r="G3" s="12" t="s">
        <v>1387</v>
      </c>
      <c r="H3" s="12" t="s">
        <v>1374</v>
      </c>
      <c r="I3" s="12" t="s">
        <v>1375</v>
      </c>
      <c r="J3" s="12" t="s">
        <v>1376</v>
      </c>
      <c r="K3" s="12" t="s">
        <v>1377</v>
      </c>
      <c r="L3" s="12" t="s">
        <v>1388</v>
      </c>
      <c r="M3" s="12" t="s">
        <v>1378</v>
      </c>
      <c r="N3" s="12" t="s">
        <v>1379</v>
      </c>
      <c r="O3" s="12" t="s">
        <v>1380</v>
      </c>
      <c r="P3" s="12" t="s">
        <v>1381</v>
      </c>
      <c r="Q3" s="12" t="s">
        <v>1389</v>
      </c>
      <c r="R3" s="12" t="s">
        <v>1382</v>
      </c>
      <c r="S3" s="12" t="s">
        <v>1383</v>
      </c>
      <c r="T3" s="12" t="s">
        <v>1384</v>
      </c>
      <c r="U3" s="12" t="s">
        <v>1385</v>
      </c>
      <c r="V3" s="12" t="s">
        <v>1390</v>
      </c>
    </row>
    <row r="4" spans="1:22">
      <c r="A4" s="235" t="str">
        <f>'14h'!A53</f>
        <v>1961-2007</v>
      </c>
      <c r="B4" s="239">
        <f>'14h'!B53</f>
        <v>2.915062138597202</v>
      </c>
      <c r="C4" s="239">
        <f>'14h'!C53</f>
        <v>2.3730740523006055</v>
      </c>
      <c r="D4" s="239">
        <f>'14h'!D53</f>
        <v>2.0715313459119589</v>
      </c>
      <c r="E4" s="239">
        <f>'14h'!E53</f>
        <v>3.0527414409333709</v>
      </c>
      <c r="F4" s="239">
        <f>'14h'!F53</f>
        <v>1.9913442026240125</v>
      </c>
      <c r="G4" s="239">
        <f>'14h'!G53</f>
        <v>1.6257012520096481</v>
      </c>
      <c r="H4" s="239">
        <f>'14h'!H53</f>
        <v>3.6111897853419617</v>
      </c>
      <c r="I4" s="239">
        <f>'14h'!I53</f>
        <v>2.2061089966114888</v>
      </c>
      <c r="J4" s="239">
        <f>'14h'!J53</f>
        <v>0.90880126380037396</v>
      </c>
      <c r="K4" s="239">
        <f>'14h'!K53</f>
        <v>3.2495858344078865</v>
      </c>
      <c r="L4" s="239">
        <f>'14h'!L53</f>
        <v>3.8566268163864104</v>
      </c>
      <c r="M4" s="239">
        <f>'14h'!M53</f>
        <v>3.0863897273458285</v>
      </c>
      <c r="N4" s="239">
        <f>'14h'!N53</f>
        <v>2.1165164722264818</v>
      </c>
      <c r="O4" s="239">
        <f>'14h'!O53</f>
        <v>3.5695172468805492</v>
      </c>
      <c r="P4" s="239">
        <f>'14h'!P53</f>
        <v>1.9688543782893531</v>
      </c>
      <c r="Q4" s="239">
        <f>'14h'!Q53</f>
        <v>2.2460500747253143</v>
      </c>
      <c r="R4" s="239">
        <f>'14h'!R53</f>
        <v>5.7195837736488286</v>
      </c>
      <c r="S4" s="239">
        <f>'14h'!S53</f>
        <v>2.6056851422347371</v>
      </c>
      <c r="T4" s="239">
        <f>'14h'!T53</f>
        <v>4.3022945853859795</v>
      </c>
      <c r="U4" s="239">
        <f>'14h'!U53</f>
        <v>2.0366641437839839</v>
      </c>
      <c r="V4" s="239">
        <f>'14h'!V53</f>
        <v>3.0362742539151721</v>
      </c>
    </row>
    <row r="5" spans="1:22">
      <c r="A5" s="235" t="str">
        <f>'14h'!A54</f>
        <v>1961-2000</v>
      </c>
      <c r="B5" s="239">
        <f>'14h'!B54</f>
        <v>3.2564693501827335</v>
      </c>
      <c r="C5" s="239">
        <f>'14h'!C54</f>
        <v>2.3278284722346276</v>
      </c>
      <c r="D5" s="239">
        <f>'14h'!D54</f>
        <v>2.8831651117315005</v>
      </c>
      <c r="E5" s="239">
        <f>'14h'!E54</f>
        <v>3.6823200525825772</v>
      </c>
      <c r="F5" s="239">
        <f>'14h'!F54</f>
        <v>2.6534221613674136</v>
      </c>
      <c r="G5" s="239">
        <f>'14h'!G54</f>
        <v>2.695910097001919</v>
      </c>
      <c r="H5" s="239">
        <f>'14h'!H54</f>
        <v>3.3709729590567505</v>
      </c>
      <c r="I5" s="239">
        <f>'14h'!I54</f>
        <v>2.6966142115443015</v>
      </c>
      <c r="J5" s="239">
        <f>'14h'!J54</f>
        <v>0.65302048017805703</v>
      </c>
      <c r="K5" s="239">
        <f>'14h'!K54</f>
        <v>4.4464708347903725</v>
      </c>
      <c r="L5" s="239">
        <f>'14h'!L54</f>
        <v>4.6722169119918888</v>
      </c>
      <c r="M5" s="239">
        <f>'14h'!M54</f>
        <v>3.4677199379128387</v>
      </c>
      <c r="N5" s="239">
        <f>'14h'!N54</f>
        <v>2.4008515961323029</v>
      </c>
      <c r="O5" s="239">
        <f>'14h'!O54</f>
        <v>3.3932751614790035</v>
      </c>
      <c r="P5" s="239">
        <f>'14h'!P54</f>
        <v>2.2743758187687257</v>
      </c>
      <c r="Q5" s="239">
        <f>'14h'!Q54</f>
        <v>2.4149841346714496</v>
      </c>
      <c r="R5" s="239">
        <f>'14h'!R54</f>
        <v>7.5282667156636673</v>
      </c>
      <c r="S5" s="239">
        <f>'14h'!S54</f>
        <v>3.6372443426260448</v>
      </c>
      <c r="T5" s="239">
        <f>'14h'!T54</f>
        <v>4.7725035298047391</v>
      </c>
      <c r="U5" s="239">
        <f>'14h'!U54</f>
        <v>2.4224369641601351</v>
      </c>
      <c r="V5" s="239">
        <f>'14h'!V54</f>
        <v>3.1002341726648508</v>
      </c>
    </row>
    <row r="6" spans="1:22">
      <c r="A6" s="235" t="str">
        <f>'14h'!A55</f>
        <v>2000-2007</v>
      </c>
      <c r="B6" s="239">
        <f>'14h'!B55</f>
        <v>1.0334969175777697</v>
      </c>
      <c r="C6" s="239">
        <f>'14h'!C55</f>
        <v>2.6255230475154878</v>
      </c>
      <c r="D6" s="239">
        <f>'14h'!D55</f>
        <v>-2.3346152977674506</v>
      </c>
      <c r="E6" s="239">
        <f>'14h'!E55</f>
        <v>-0.38557202161634274</v>
      </c>
      <c r="F6" s="239">
        <f>'14h'!F55</f>
        <v>-1.6199695084099353</v>
      </c>
      <c r="G6" s="239">
        <f>'14h'!G55</f>
        <v>-4.1359384517953623</v>
      </c>
      <c r="H6" s="239">
        <f>'14h'!H55</f>
        <v>4.9597958465865011</v>
      </c>
      <c r="I6" s="239">
        <f>'14h'!I55</f>
        <v>-0.48412940128103044</v>
      </c>
      <c r="J6" s="239">
        <f>'14h'!J55</f>
        <v>2.3458106712699989</v>
      </c>
      <c r="K6" s="239">
        <f>'14h'!K55</f>
        <v>-3.1720358287982253</v>
      </c>
      <c r="L6" s="239">
        <f>'14h'!L55</f>
        <v>-0.57241226819247926</v>
      </c>
      <c r="M6" s="239">
        <f>'14h'!M55</f>
        <v>0.98741896941947349</v>
      </c>
      <c r="N6" s="239">
        <f>'14h'!N55</f>
        <v>0.5467554990361112</v>
      </c>
      <c r="O6" s="239">
        <f>'14h'!O55</f>
        <v>4.5569512448349947</v>
      </c>
      <c r="P6" s="239">
        <f>'14h'!P55</f>
        <v>0.28329520024581445</v>
      </c>
      <c r="Q6" s="239">
        <f>'14h'!Q55</f>
        <v>1.309934364111931</v>
      </c>
      <c r="R6" s="239">
        <f>'14h'!R55</f>
        <v>-3.8144988549723258</v>
      </c>
      <c r="S6" s="239">
        <f>'14h'!S55</f>
        <v>-2.9564374614713729</v>
      </c>
      <c r="T6" s="239">
        <f>'14h'!T55</f>
        <v>1.7209264540412272</v>
      </c>
      <c r="U6" s="239">
        <f>'14h'!U55</f>
        <v>-8.619476854718755E-2</v>
      </c>
      <c r="V6" s="239">
        <f>'14h'!V55</f>
        <v>2.6806518099037335</v>
      </c>
    </row>
    <row r="7" spans="1:22">
      <c r="A7" s="235" t="str">
        <f>'14h'!A56</f>
        <v>1989-2000</v>
      </c>
      <c r="B7" s="239">
        <f>'14h'!B56</f>
        <v>3.464132202171144</v>
      </c>
      <c r="C7" s="239">
        <f>'14h'!C56</f>
        <v>2.2147553844342527</v>
      </c>
      <c r="D7" s="239">
        <f>'14h'!D56</f>
        <v>3.2428495468442842</v>
      </c>
      <c r="E7" s="239">
        <f>'14h'!E56</f>
        <v>2.8362291554691721</v>
      </c>
      <c r="F7" s="239">
        <f>'14h'!F56</f>
        <v>3.0888092173371628</v>
      </c>
      <c r="G7" s="239">
        <f>'14h'!G56</f>
        <v>2.5464337998979625</v>
      </c>
      <c r="H7" s="239">
        <f>'14h'!H56</f>
        <v>2.3109752547316065</v>
      </c>
      <c r="I7" s="239">
        <f>'14h'!I56</f>
        <v>4.0263500991537748</v>
      </c>
      <c r="J7" s="239">
        <f>'14h'!J56</f>
        <v>-0.36172783222963023</v>
      </c>
      <c r="K7" s="239">
        <f>'14h'!K56</f>
        <v>2.3375245541938483</v>
      </c>
      <c r="L7" s="239">
        <f>'14h'!L56</f>
        <v>4.3198021814132348</v>
      </c>
      <c r="M7" s="239">
        <f>'14h'!M56</f>
        <v>3.6403135013804766</v>
      </c>
      <c r="N7" s="239">
        <f>'14h'!N56</f>
        <v>1.9498857389865343</v>
      </c>
      <c r="O7" s="239">
        <f>'14h'!O56</f>
        <v>4.5392186251292932</v>
      </c>
      <c r="P7" s="239">
        <f>'14h'!P56</f>
        <v>2.3562716240160153</v>
      </c>
      <c r="Q7" s="239">
        <f>'14h'!Q56</f>
        <v>3.4809727980308569</v>
      </c>
      <c r="R7" s="239">
        <f>'14h'!R56</f>
        <v>9.9059193357422082</v>
      </c>
      <c r="S7" s="239">
        <f>'14h'!S56</f>
        <v>4.8513914975850447</v>
      </c>
      <c r="T7" s="239">
        <f>'14h'!T56</f>
        <v>4.6386585284924786</v>
      </c>
      <c r="U7" s="239">
        <f>'14h'!U56</f>
        <v>3.9364693931707384</v>
      </c>
      <c r="V7" s="239">
        <f>'14h'!V56</f>
        <v>2.840308535556213</v>
      </c>
    </row>
    <row r="8" spans="1:22">
      <c r="A8" s="235" t="str">
        <f>'14h'!A57</f>
        <v>2000-2007</v>
      </c>
      <c r="B8" s="239">
        <f>'14h'!B57</f>
        <v>1.0334969175777697</v>
      </c>
      <c r="C8" s="239">
        <f>'14h'!C57</f>
        <v>2.6255230475154878</v>
      </c>
      <c r="D8" s="239">
        <f>'14h'!D57</f>
        <v>-2.3346152977674506</v>
      </c>
      <c r="E8" s="239">
        <f>'14h'!E57</f>
        <v>-0.38557202161634274</v>
      </c>
      <c r="F8" s="239">
        <f>'14h'!F57</f>
        <v>-1.6199695084099353</v>
      </c>
      <c r="G8" s="239">
        <f>'14h'!G57</f>
        <v>-4.1359384517953623</v>
      </c>
      <c r="H8" s="239">
        <f>'14h'!H57</f>
        <v>4.9597958465865011</v>
      </c>
      <c r="I8" s="239">
        <f>'14h'!I57</f>
        <v>-0.48412940128103044</v>
      </c>
      <c r="J8" s="239">
        <f>'14h'!J57</f>
        <v>2.3458106712699989</v>
      </c>
      <c r="K8" s="239">
        <f>'14h'!K57</f>
        <v>-3.1720358287982253</v>
      </c>
      <c r="L8" s="239">
        <f>'14h'!L57</f>
        <v>-0.57241226819247926</v>
      </c>
      <c r="M8" s="239">
        <f>'14h'!M57</f>
        <v>0.98741896941947349</v>
      </c>
      <c r="N8" s="239">
        <f>'14h'!N57</f>
        <v>0.5467554990361112</v>
      </c>
      <c r="O8" s="239">
        <f>'14h'!O57</f>
        <v>4.5569512448349947</v>
      </c>
      <c r="P8" s="239">
        <f>'14h'!P57</f>
        <v>0.28329520024581445</v>
      </c>
      <c r="Q8" s="239">
        <f>'14h'!Q57</f>
        <v>1.309934364111931</v>
      </c>
      <c r="R8" s="239">
        <f>'14h'!R57</f>
        <v>-3.8144988549723258</v>
      </c>
      <c r="S8" s="239">
        <f>'14h'!S57</f>
        <v>-2.9564374614713729</v>
      </c>
      <c r="T8" s="239">
        <f>'14h'!T57</f>
        <v>1.7209264540412272</v>
      </c>
      <c r="U8" s="239">
        <f>'14h'!U57</f>
        <v>-8.619476854718755E-2</v>
      </c>
      <c r="V8" s="239">
        <f>'14h'!V57</f>
        <v>2.6806518099037335</v>
      </c>
    </row>
    <row r="9" spans="1:22">
      <c r="B9" s="243"/>
      <c r="C9" s="243"/>
      <c r="D9" s="243"/>
      <c r="E9" s="243"/>
      <c r="F9" s="243"/>
      <c r="G9" s="243"/>
      <c r="H9" s="243"/>
      <c r="I9" s="243"/>
      <c r="J9" s="243"/>
      <c r="K9" s="243"/>
      <c r="L9" s="243"/>
      <c r="M9" s="243"/>
      <c r="N9" s="243"/>
      <c r="O9" s="243"/>
      <c r="P9" s="243"/>
      <c r="Q9" s="243"/>
      <c r="R9" s="243"/>
      <c r="S9" s="243"/>
      <c r="T9" s="243"/>
      <c r="U9" s="243"/>
      <c r="V9" s="243"/>
    </row>
    <row r="10" spans="1:22">
      <c r="A10" s="236" t="s">
        <v>911</v>
      </c>
      <c r="B10" s="243"/>
      <c r="C10" s="243"/>
      <c r="D10" s="243"/>
      <c r="E10" s="243"/>
      <c r="F10" s="243"/>
      <c r="G10" s="243"/>
      <c r="H10" s="243"/>
      <c r="I10" s="243"/>
      <c r="J10" s="243"/>
      <c r="K10" s="243"/>
      <c r="L10" s="243"/>
      <c r="M10" s="243"/>
      <c r="N10" s="243"/>
      <c r="O10" s="243"/>
      <c r="P10" s="243"/>
      <c r="Q10" s="243"/>
      <c r="R10" s="243"/>
      <c r="S10" s="243"/>
      <c r="T10" s="243"/>
      <c r="U10" s="243"/>
      <c r="V10" s="243"/>
    </row>
    <row r="11" spans="1:22" ht="105">
      <c r="B11" s="12" t="s">
        <v>987</v>
      </c>
      <c r="C11" s="12" t="s">
        <v>551</v>
      </c>
      <c r="D11" s="12" t="s">
        <v>1371</v>
      </c>
      <c r="E11" s="12" t="s">
        <v>1372</v>
      </c>
      <c r="F11" s="12" t="s">
        <v>1373</v>
      </c>
      <c r="G11" s="12" t="s">
        <v>1387</v>
      </c>
      <c r="H11" s="12" t="s">
        <v>1374</v>
      </c>
      <c r="I11" s="12" t="s">
        <v>1375</v>
      </c>
      <c r="J11" s="12" t="s">
        <v>1376</v>
      </c>
      <c r="K11" s="12" t="s">
        <v>1377</v>
      </c>
      <c r="L11" s="12" t="s">
        <v>1388</v>
      </c>
      <c r="M11" s="12" t="s">
        <v>1378</v>
      </c>
      <c r="N11" s="12" t="s">
        <v>1379</v>
      </c>
      <c r="O11" s="12" t="s">
        <v>1380</v>
      </c>
      <c r="P11" s="12" t="s">
        <v>1381</v>
      </c>
      <c r="Q11" s="12" t="s">
        <v>1389</v>
      </c>
      <c r="R11" s="12" t="s">
        <v>1382</v>
      </c>
      <c r="S11" s="12" t="s">
        <v>1383</v>
      </c>
      <c r="T11" s="12" t="s">
        <v>1384</v>
      </c>
      <c r="U11" s="12" t="s">
        <v>1385</v>
      </c>
      <c r="V11" s="12" t="s">
        <v>1390</v>
      </c>
    </row>
    <row r="12" spans="1:22">
      <c r="A12" s="235" t="str">
        <f>'14i'!A53</f>
        <v>1961-2007</v>
      </c>
      <c r="B12" s="239">
        <f>'14i'!B53</f>
        <v>2.9145495304181424</v>
      </c>
      <c r="C12" s="239">
        <f>'14i'!C53</f>
        <v>2.4663892582545754</v>
      </c>
      <c r="D12" s="239">
        <f>'14i'!D53</f>
        <v>2.3636007280547933</v>
      </c>
      <c r="E12" s="239">
        <f>'14i'!E53</f>
        <v>3.0886118719265054</v>
      </c>
      <c r="F12" s="239">
        <f>'14i'!F53</f>
        <v>2.1754867282037793</v>
      </c>
      <c r="G12" s="239">
        <f>'14i'!G53</f>
        <v>1.440534705847063</v>
      </c>
      <c r="H12" s="239">
        <f>'14i'!H53</f>
        <v>3.2764369659464609</v>
      </c>
      <c r="I12" s="239">
        <f>'14i'!I53</f>
        <v>2.2717814372722689</v>
      </c>
      <c r="J12" s="239">
        <f>'14i'!J53</f>
        <v>1.6879984580179919</v>
      </c>
      <c r="K12" s="239">
        <f>'14i'!K53</f>
        <v>1.5883427704759479</v>
      </c>
      <c r="L12" s="239">
        <f>'14i'!L53</f>
        <v>3.509577175680656</v>
      </c>
      <c r="M12" s="239">
        <f>'14i'!M53</f>
        <v>2.9112345202901846</v>
      </c>
      <c r="N12" s="239">
        <f>'14i'!N53</f>
        <v>2.0856095144340836</v>
      </c>
      <c r="O12" s="239">
        <f>'14i'!O53</f>
        <v>3.3879029222663171</v>
      </c>
      <c r="P12" s="239">
        <f>'14i'!P53</f>
        <v>1.9548230114226017</v>
      </c>
      <c r="Q12" s="239">
        <f>'14i'!Q53</f>
        <v>2.4000194002584019</v>
      </c>
      <c r="R12" s="239">
        <f>'14i'!R53</f>
        <v>6.6519502401103381</v>
      </c>
      <c r="S12" s="239">
        <f>'14i'!S53</f>
        <v>2.6671485882043822</v>
      </c>
      <c r="T12" s="239">
        <f>'14i'!T53</f>
        <v>4.258351063007626</v>
      </c>
      <c r="U12" s="239">
        <f>'14i'!U53</f>
        <v>2.3432501952843188</v>
      </c>
      <c r="V12" s="239">
        <f>'14i'!V53</f>
        <v>2.4473030412363928</v>
      </c>
    </row>
    <row r="13" spans="1:22">
      <c r="A13" s="235" t="str">
        <f>'14i'!A54</f>
        <v>1961-1973</v>
      </c>
      <c r="B13" s="239">
        <f>'14i'!B54</f>
        <v>3.8895990648448286</v>
      </c>
      <c r="C13" s="239">
        <f>'14i'!C54</f>
        <v>2.8812640934469558</v>
      </c>
      <c r="D13" s="239">
        <f>'14i'!D54</f>
        <v>4.2899799583934861</v>
      </c>
      <c r="E13" s="239">
        <f>'14i'!E54</f>
        <v>4.8586939468791224</v>
      </c>
      <c r="F13" s="239">
        <f>'14i'!F54</f>
        <v>3.6379264264859712</v>
      </c>
      <c r="G13" s="239">
        <f>'14i'!G54</f>
        <v>2.4917456154306628</v>
      </c>
      <c r="H13" s="239">
        <f>'14i'!H54</f>
        <v>3.0889884397053091</v>
      </c>
      <c r="I13" s="239">
        <f>'14i'!I54</f>
        <v>2.8473589477865824</v>
      </c>
      <c r="J13" s="239">
        <f>'14i'!J54</f>
        <v>2.3119800202529239</v>
      </c>
      <c r="K13" s="239">
        <f>'14i'!K54</f>
        <v>5.2372589870400388</v>
      </c>
      <c r="L13" s="239">
        <f>'14i'!L54</f>
        <v>4.899811172232349</v>
      </c>
      <c r="M13" s="239">
        <f>'14i'!M54</f>
        <v>4.7967317882015026</v>
      </c>
      <c r="N13" s="239">
        <f>'14i'!N54</f>
        <v>3.9536639549440977</v>
      </c>
      <c r="O13" s="239">
        <f>'14i'!O54</f>
        <v>2.6563783194219592</v>
      </c>
      <c r="P13" s="239">
        <f>'14i'!P54</f>
        <v>3.6747292419163857</v>
      </c>
      <c r="Q13" s="239">
        <f>'14i'!Q54</f>
        <v>3.6671213452161844</v>
      </c>
      <c r="R13" s="239">
        <f>'14i'!R54</f>
        <v>4.6440004182537908</v>
      </c>
      <c r="S13" s="239">
        <f>'14i'!S54</f>
        <v>3.7505626274562331</v>
      </c>
      <c r="T13" s="239">
        <f>'14i'!T54</f>
        <v>6.5160424121408544</v>
      </c>
      <c r="U13" s="239">
        <f>'14i'!U54</f>
        <v>3.8789041497378607</v>
      </c>
      <c r="V13" s="239">
        <f>'14i'!V54</f>
        <v>3.1717051042596145</v>
      </c>
    </row>
    <row r="14" spans="1:22">
      <c r="A14" s="235" t="str">
        <f>'14i'!A55</f>
        <v>1973-1989</v>
      </c>
      <c r="B14" s="239">
        <f>'14i'!B55</f>
        <v>2.1844284926956448</v>
      </c>
      <c r="C14" s="239">
        <f>'14i'!C55</f>
        <v>1.998719363506396</v>
      </c>
      <c r="D14" s="239">
        <f>'14i'!D55</f>
        <v>1.4444478418339068</v>
      </c>
      <c r="E14" s="239">
        <f>'14i'!E55</f>
        <v>3.2500359313508254</v>
      </c>
      <c r="F14" s="239">
        <f>'14i'!F55</f>
        <v>2.4311647960199911</v>
      </c>
      <c r="G14" s="239">
        <f>'14i'!G55</f>
        <v>2.4844918625294143</v>
      </c>
      <c r="H14" s="239">
        <f>'14i'!H55</f>
        <v>3.734311350621633</v>
      </c>
      <c r="I14" s="239">
        <f>'14i'!I55</f>
        <v>2.3484836157340316</v>
      </c>
      <c r="J14" s="239">
        <f>'14i'!J55</f>
        <v>1.7831974455824406</v>
      </c>
      <c r="K14" s="239">
        <f>'14i'!K55</f>
        <v>1.0868247873433212</v>
      </c>
      <c r="L14" s="239">
        <f>'14i'!L55</f>
        <v>3.6149616924974648</v>
      </c>
      <c r="M14" s="239">
        <f>'14i'!M55</f>
        <v>2.1952913841587929</v>
      </c>
      <c r="N14" s="239">
        <f>'14i'!N55</f>
        <v>1.3141930629982257</v>
      </c>
      <c r="O14" s="239">
        <f>'14i'!O55</f>
        <v>2.6701196761666379</v>
      </c>
      <c r="P14" s="239">
        <f>'14i'!P55</f>
        <v>1.2710318356795813</v>
      </c>
      <c r="Q14" s="239">
        <f>'14i'!Q55</f>
        <v>0.77678583020297509</v>
      </c>
      <c r="R14" s="239">
        <f>'14i'!R55</f>
        <v>8.0667911780693871</v>
      </c>
      <c r="S14" s="239">
        <f>'14i'!S55</f>
        <v>2.4852548157723087</v>
      </c>
      <c r="T14" s="239">
        <f>'14i'!T55</f>
        <v>2.8999436151846192</v>
      </c>
      <c r="U14" s="239">
        <f>'14i'!U55</f>
        <v>1.0160275037959465</v>
      </c>
      <c r="V14" s="239">
        <f>'14i'!V55</f>
        <v>1.6749371832524007</v>
      </c>
    </row>
    <row r="15" spans="1:22">
      <c r="A15" s="235" t="str">
        <f>'14i'!A56</f>
        <v>1989-2000</v>
      </c>
      <c r="B15" s="239">
        <f>'14i'!B56</f>
        <v>3.9749774787533054</v>
      </c>
      <c r="C15" s="239">
        <f>'14i'!C56</f>
        <v>2.7743141334106269</v>
      </c>
      <c r="D15" s="239">
        <f>'14i'!D56</f>
        <v>4.8793706915376323</v>
      </c>
      <c r="E15" s="239">
        <f>'14i'!E56</f>
        <v>2.9812962511925001</v>
      </c>
      <c r="F15" s="239">
        <f>'14i'!F56</f>
        <v>2.2888803679751213</v>
      </c>
      <c r="G15" s="239">
        <f>'14i'!G56</f>
        <v>2.8845904108268039</v>
      </c>
      <c r="H15" s="239">
        <f>'14i'!H56</f>
        <v>2.9725242030529619</v>
      </c>
      <c r="I15" s="239">
        <f>'14i'!I56</f>
        <v>3.7263741958992291</v>
      </c>
      <c r="J15" s="239">
        <f>'14i'!J56</f>
        <v>0.94997170526285313</v>
      </c>
      <c r="K15" s="239">
        <f>'14i'!K56</f>
        <v>1.6826016257645016</v>
      </c>
      <c r="L15" s="239">
        <f>'14i'!L56</f>
        <v>4.2062906239205278</v>
      </c>
      <c r="M15" s="239">
        <f>'14i'!M56</f>
        <v>3.0048820030515566</v>
      </c>
      <c r="N15" s="239">
        <f>'14i'!N56</f>
        <v>2.1802569529703053</v>
      </c>
      <c r="O15" s="239">
        <f>'14i'!O56</f>
        <v>4.3373198470229246</v>
      </c>
      <c r="P15" s="239">
        <f>'14i'!P56</f>
        <v>1.8996715324816726</v>
      </c>
      <c r="Q15" s="239">
        <f>'14i'!Q56</f>
        <v>3.5374634907733071</v>
      </c>
      <c r="R15" s="239">
        <f>'14i'!R56</f>
        <v>13.438700591541153</v>
      </c>
      <c r="S15" s="239">
        <f>'14i'!S56</f>
        <v>4.573546158211661</v>
      </c>
      <c r="T15" s="239">
        <f>'14i'!T56</f>
        <v>5.4577415409303498</v>
      </c>
      <c r="U15" s="239">
        <f>'14i'!U56</f>
        <v>3.5173539371547768</v>
      </c>
      <c r="V15" s="239">
        <f>'14i'!V56</f>
        <v>2.6533955719972857</v>
      </c>
    </row>
    <row r="16" spans="1:22">
      <c r="A16" s="235" t="str">
        <f>'14i'!A57</f>
        <v>2000-2007</v>
      </c>
      <c r="B16" s="239">
        <f>'14i'!B57</f>
        <v>1.2809448407118174</v>
      </c>
      <c r="C16" s="239">
        <f>'14i'!C57</f>
        <v>2.3449335392502935</v>
      </c>
      <c r="D16" s="239">
        <f>'14i'!D57</f>
        <v>-2.579862712787484</v>
      </c>
      <c r="E16" s="239">
        <f>'14i'!E57</f>
        <v>-7.0591698007782533E-2</v>
      </c>
      <c r="F16" s="239">
        <f>'14i'!F57</f>
        <v>-1.0243719676812035</v>
      </c>
      <c r="G16" s="239">
        <f>'14i'!G57</f>
        <v>-4.7805527540603743</v>
      </c>
      <c r="H16" s="239">
        <f>'14i'!H57</f>
        <v>3.0323824745402073</v>
      </c>
      <c r="I16" s="239">
        <f>'14i'!I57</f>
        <v>-1.1002530448420256</v>
      </c>
      <c r="J16" s="239">
        <f>'14i'!J57</f>
        <v>1.5681445384064796</v>
      </c>
      <c r="K16" s="239">
        <f>'14i'!K57</f>
        <v>-3.4280210457819149</v>
      </c>
      <c r="L16" s="239">
        <f>'14i'!L57</f>
        <v>-0.12441756712155971</v>
      </c>
      <c r="M16" s="239">
        <f>'14i'!M57</f>
        <v>1.2173687909531328</v>
      </c>
      <c r="N16" s="239">
        <f>'14i'!N57</f>
        <v>0.54518880063041397</v>
      </c>
      <c r="O16" s="239">
        <f>'14i'!O57</f>
        <v>4.8174322987138529</v>
      </c>
      <c r="P16" s="239">
        <f>'14i'!P57</f>
        <v>0.69377469843030504</v>
      </c>
      <c r="Q16" s="239">
        <f>'14i'!Q57</f>
        <v>2.2037743662733034</v>
      </c>
      <c r="R16" s="239">
        <f>'14i'!R57</f>
        <v>-2.9635887926907301</v>
      </c>
      <c r="S16" s="239">
        <f>'14i'!S57</f>
        <v>-1.6396280560125098</v>
      </c>
      <c r="T16" s="239">
        <f>'14i'!T57</f>
        <v>1.7122759326059223</v>
      </c>
      <c r="U16" s="239">
        <f>'14i'!U57</f>
        <v>0.95868394071763063</v>
      </c>
      <c r="V16" s="239">
        <f>'14i'!V57</f>
        <v>2.6586202462249187</v>
      </c>
    </row>
    <row r="19" spans="1:22">
      <c r="A19" s="235" t="s">
        <v>1398</v>
      </c>
      <c r="B19" s="243"/>
      <c r="C19" s="243"/>
      <c r="D19" s="243"/>
      <c r="E19" s="243"/>
      <c r="F19" s="243"/>
      <c r="G19" s="243"/>
      <c r="H19" s="243"/>
      <c r="I19" s="243"/>
      <c r="J19" s="243"/>
      <c r="K19" s="243"/>
      <c r="L19" s="243"/>
      <c r="M19" s="243"/>
      <c r="N19" s="243"/>
      <c r="O19" s="243"/>
      <c r="P19" s="243"/>
      <c r="Q19" s="243"/>
      <c r="R19" s="243"/>
      <c r="S19" s="243"/>
      <c r="T19" s="243"/>
      <c r="U19" s="243"/>
      <c r="V19" s="243"/>
    </row>
    <row r="20" spans="1:22" ht="105">
      <c r="B20" s="12" t="s">
        <v>987</v>
      </c>
      <c r="C20" s="12" t="s">
        <v>551</v>
      </c>
      <c r="D20" s="12" t="s">
        <v>1371</v>
      </c>
      <c r="E20" s="12" t="s">
        <v>1372</v>
      </c>
      <c r="F20" s="12" t="s">
        <v>1373</v>
      </c>
      <c r="G20" s="12" t="s">
        <v>1387</v>
      </c>
      <c r="H20" s="12" t="s">
        <v>1374</v>
      </c>
      <c r="I20" s="12" t="s">
        <v>1375</v>
      </c>
      <c r="J20" s="12" t="s">
        <v>1376</v>
      </c>
      <c r="K20" s="12" t="s">
        <v>1377</v>
      </c>
      <c r="L20" s="12" t="s">
        <v>1388</v>
      </c>
      <c r="M20" s="12" t="s">
        <v>1378</v>
      </c>
      <c r="N20" s="12" t="s">
        <v>1379</v>
      </c>
      <c r="O20" s="12" t="s">
        <v>1380</v>
      </c>
      <c r="P20" s="12" t="s">
        <v>1381</v>
      </c>
      <c r="Q20" s="12" t="s">
        <v>1389</v>
      </c>
      <c r="R20" s="12" t="s">
        <v>1382</v>
      </c>
      <c r="S20" s="12" t="s">
        <v>1383</v>
      </c>
      <c r="T20" s="12" t="s">
        <v>1384</v>
      </c>
      <c r="U20" s="12" t="s">
        <v>1385</v>
      </c>
      <c r="V20" s="12" t="s">
        <v>1390</v>
      </c>
    </row>
    <row r="21" spans="1:22">
      <c r="A21" s="235" t="str">
        <f>IF(A12=A4,A4,"Problem")</f>
        <v>1961-2007</v>
      </c>
      <c r="B21" s="239">
        <f>IF($A4=$A12,B12-B4,"Problem")</f>
        <v>-5.1260817905962597E-4</v>
      </c>
      <c r="C21" s="239">
        <f t="shared" ref="C21:V21" si="0">IF($A4=$A12,C12-C4,"Problem")</f>
        <v>9.3315205953969915E-2</v>
      </c>
      <c r="D21" s="239">
        <f t="shared" si="0"/>
        <v>0.2920693821428344</v>
      </c>
      <c r="E21" s="239">
        <f t="shared" si="0"/>
        <v>3.5870430993134583E-2</v>
      </c>
      <c r="F21" s="239">
        <f t="shared" si="0"/>
        <v>0.18414252557976685</v>
      </c>
      <c r="G21" s="239">
        <f t="shared" si="0"/>
        <v>-0.1851665461625851</v>
      </c>
      <c r="H21" s="239">
        <f t="shared" si="0"/>
        <v>-0.33475281939550072</v>
      </c>
      <c r="I21" s="239">
        <f t="shared" si="0"/>
        <v>6.567244066078004E-2</v>
      </c>
      <c r="J21" s="239">
        <f t="shared" si="0"/>
        <v>0.77919719421761791</v>
      </c>
      <c r="K21" s="239">
        <f t="shared" si="0"/>
        <v>-1.6612430639319387</v>
      </c>
      <c r="L21" s="239">
        <f t="shared" si="0"/>
        <v>-0.34704964070575439</v>
      </c>
      <c r="M21" s="239">
        <f t="shared" si="0"/>
        <v>-0.17515520705564391</v>
      </c>
      <c r="N21" s="239">
        <f t="shared" si="0"/>
        <v>-3.090695779239816E-2</v>
      </c>
      <c r="O21" s="239">
        <f t="shared" si="0"/>
        <v>-0.1816143246142321</v>
      </c>
      <c r="P21" s="239">
        <f t="shared" si="0"/>
        <v>-1.4031366866751327E-2</v>
      </c>
      <c r="Q21" s="239">
        <f t="shared" si="0"/>
        <v>0.15396932553308762</v>
      </c>
      <c r="R21" s="239">
        <f t="shared" si="0"/>
        <v>0.93236646646150945</v>
      </c>
      <c r="S21" s="239">
        <f t="shared" si="0"/>
        <v>6.1463445969645036E-2</v>
      </c>
      <c r="T21" s="239">
        <f t="shared" si="0"/>
        <v>-4.3943522378353528E-2</v>
      </c>
      <c r="U21" s="239">
        <f t="shared" si="0"/>
        <v>0.30658605150033491</v>
      </c>
      <c r="V21" s="239">
        <f t="shared" si="0"/>
        <v>-0.58897121267877939</v>
      </c>
    </row>
    <row r="22" spans="1:22">
      <c r="A22" s="235" t="str">
        <f>IF(A13=A5,A5,"Problem")</f>
        <v>Problem</v>
      </c>
      <c r="B22" s="239" t="str">
        <f t="shared" ref="B22:V22" si="1">IF($A5=$A13,B13-B5,"Problem")</f>
        <v>Problem</v>
      </c>
      <c r="C22" s="239" t="str">
        <f t="shared" si="1"/>
        <v>Problem</v>
      </c>
      <c r="D22" s="239" t="str">
        <f t="shared" si="1"/>
        <v>Problem</v>
      </c>
      <c r="E22" s="239" t="str">
        <f t="shared" si="1"/>
        <v>Problem</v>
      </c>
      <c r="F22" s="239" t="str">
        <f t="shared" si="1"/>
        <v>Problem</v>
      </c>
      <c r="G22" s="239" t="str">
        <f t="shared" si="1"/>
        <v>Problem</v>
      </c>
      <c r="H22" s="239" t="str">
        <f t="shared" si="1"/>
        <v>Problem</v>
      </c>
      <c r="I22" s="239" t="str">
        <f t="shared" si="1"/>
        <v>Problem</v>
      </c>
      <c r="J22" s="239" t="str">
        <f t="shared" si="1"/>
        <v>Problem</v>
      </c>
      <c r="K22" s="239" t="str">
        <f t="shared" si="1"/>
        <v>Problem</v>
      </c>
      <c r="L22" s="239" t="str">
        <f t="shared" si="1"/>
        <v>Problem</v>
      </c>
      <c r="M22" s="239" t="str">
        <f t="shared" si="1"/>
        <v>Problem</v>
      </c>
      <c r="N22" s="239" t="str">
        <f t="shared" si="1"/>
        <v>Problem</v>
      </c>
      <c r="O22" s="239" t="str">
        <f t="shared" si="1"/>
        <v>Problem</v>
      </c>
      <c r="P22" s="239" t="str">
        <f t="shared" si="1"/>
        <v>Problem</v>
      </c>
      <c r="Q22" s="239" t="str">
        <f t="shared" si="1"/>
        <v>Problem</v>
      </c>
      <c r="R22" s="239" t="str">
        <f t="shared" si="1"/>
        <v>Problem</v>
      </c>
      <c r="S22" s="239" t="str">
        <f t="shared" si="1"/>
        <v>Problem</v>
      </c>
      <c r="T22" s="239" t="str">
        <f t="shared" si="1"/>
        <v>Problem</v>
      </c>
      <c r="U22" s="239" t="str">
        <f t="shared" si="1"/>
        <v>Problem</v>
      </c>
      <c r="V22" s="239" t="str">
        <f t="shared" si="1"/>
        <v>Problem</v>
      </c>
    </row>
    <row r="23" spans="1:22">
      <c r="A23" s="235" t="str">
        <f>IF(A14=A6,A6,"Problem")</f>
        <v>Problem</v>
      </c>
      <c r="B23" s="239" t="str">
        <f t="shared" ref="B23:V23" si="2">IF($A6=$A14,B14-B6,"Problem")</f>
        <v>Problem</v>
      </c>
      <c r="C23" s="239" t="str">
        <f t="shared" si="2"/>
        <v>Problem</v>
      </c>
      <c r="D23" s="239" t="str">
        <f t="shared" si="2"/>
        <v>Problem</v>
      </c>
      <c r="E23" s="239" t="str">
        <f t="shared" si="2"/>
        <v>Problem</v>
      </c>
      <c r="F23" s="239" t="str">
        <f t="shared" si="2"/>
        <v>Problem</v>
      </c>
      <c r="G23" s="239" t="str">
        <f t="shared" si="2"/>
        <v>Problem</v>
      </c>
      <c r="H23" s="239" t="str">
        <f t="shared" si="2"/>
        <v>Problem</v>
      </c>
      <c r="I23" s="239" t="str">
        <f t="shared" si="2"/>
        <v>Problem</v>
      </c>
      <c r="J23" s="239" t="str">
        <f t="shared" si="2"/>
        <v>Problem</v>
      </c>
      <c r="K23" s="239" t="str">
        <f t="shared" si="2"/>
        <v>Problem</v>
      </c>
      <c r="L23" s="239" t="str">
        <f t="shared" si="2"/>
        <v>Problem</v>
      </c>
      <c r="M23" s="239" t="str">
        <f t="shared" si="2"/>
        <v>Problem</v>
      </c>
      <c r="N23" s="239" t="str">
        <f t="shared" si="2"/>
        <v>Problem</v>
      </c>
      <c r="O23" s="239" t="str">
        <f t="shared" si="2"/>
        <v>Problem</v>
      </c>
      <c r="P23" s="239" t="str">
        <f t="shared" si="2"/>
        <v>Problem</v>
      </c>
      <c r="Q23" s="239" t="str">
        <f t="shared" si="2"/>
        <v>Problem</v>
      </c>
      <c r="R23" s="239" t="str">
        <f t="shared" si="2"/>
        <v>Problem</v>
      </c>
      <c r="S23" s="239" t="str">
        <f t="shared" si="2"/>
        <v>Problem</v>
      </c>
      <c r="T23" s="239" t="str">
        <f t="shared" si="2"/>
        <v>Problem</v>
      </c>
      <c r="U23" s="239" t="str">
        <f t="shared" si="2"/>
        <v>Problem</v>
      </c>
      <c r="V23" s="239" t="str">
        <f t="shared" si="2"/>
        <v>Problem</v>
      </c>
    </row>
    <row r="24" spans="1:22">
      <c r="A24" s="235" t="str">
        <f>IF(A15=A7,A7,"Problem")</f>
        <v>1989-2000</v>
      </c>
      <c r="B24" s="239">
        <f t="shared" ref="B24:V24" si="3">IF($A7=$A15,B15-B7,"Problem")</f>
        <v>0.51084527658216139</v>
      </c>
      <c r="C24" s="239">
        <f t="shared" si="3"/>
        <v>0.55955874897637425</v>
      </c>
      <c r="D24" s="239">
        <f t="shared" si="3"/>
        <v>1.6365211446933481</v>
      </c>
      <c r="E24" s="239">
        <f t="shared" si="3"/>
        <v>0.14506709572332799</v>
      </c>
      <c r="F24" s="239">
        <f t="shared" si="3"/>
        <v>-0.79992884936204156</v>
      </c>
      <c r="G24" s="239">
        <f t="shared" si="3"/>
        <v>0.33815661092884142</v>
      </c>
      <c r="H24" s="239">
        <f t="shared" si="3"/>
        <v>0.66154894832135547</v>
      </c>
      <c r="I24" s="239">
        <f t="shared" si="3"/>
        <v>-0.29997590325454571</v>
      </c>
      <c r="J24" s="239">
        <f t="shared" si="3"/>
        <v>1.3116995374924834</v>
      </c>
      <c r="K24" s="239">
        <f t="shared" si="3"/>
        <v>-0.65492292842934674</v>
      </c>
      <c r="L24" s="239">
        <f t="shared" si="3"/>
        <v>-0.11351155749270703</v>
      </c>
      <c r="M24" s="239">
        <f t="shared" si="3"/>
        <v>-0.63543149832891999</v>
      </c>
      <c r="N24" s="239">
        <f t="shared" si="3"/>
        <v>0.23037121398377103</v>
      </c>
      <c r="O24" s="239">
        <f t="shared" si="3"/>
        <v>-0.20189877810636858</v>
      </c>
      <c r="P24" s="239">
        <f t="shared" si="3"/>
        <v>-0.45660009153434267</v>
      </c>
      <c r="Q24" s="239">
        <f t="shared" si="3"/>
        <v>5.6490692742450221E-2</v>
      </c>
      <c r="R24" s="239">
        <f t="shared" si="3"/>
        <v>3.5327812557989446</v>
      </c>
      <c r="S24" s="239">
        <f t="shared" si="3"/>
        <v>-0.27784533937338374</v>
      </c>
      <c r="T24" s="239">
        <f t="shared" si="3"/>
        <v>0.81908301243787118</v>
      </c>
      <c r="U24" s="239">
        <f t="shared" si="3"/>
        <v>-0.41911545601596156</v>
      </c>
      <c r="V24" s="239">
        <f t="shared" si="3"/>
        <v>-0.18691296355892728</v>
      </c>
    </row>
    <row r="25" spans="1:22">
      <c r="A25" s="235" t="str">
        <f>IF(A16=A8,A8,"Problem")</f>
        <v>2000-2007</v>
      </c>
      <c r="B25" s="239">
        <f t="shared" ref="B25:V25" si="4">IF($A8=$A16,B16-B8,"Problem")</f>
        <v>0.24744792313404762</v>
      </c>
      <c r="C25" s="239">
        <f t="shared" si="4"/>
        <v>-0.28058950826519435</v>
      </c>
      <c r="D25" s="239">
        <f t="shared" si="4"/>
        <v>-0.24524741502003344</v>
      </c>
      <c r="E25" s="239">
        <f t="shared" si="4"/>
        <v>0.31498032360856021</v>
      </c>
      <c r="F25" s="239">
        <f t="shared" si="4"/>
        <v>0.59559754072873172</v>
      </c>
      <c r="G25" s="239">
        <f t="shared" si="4"/>
        <v>-0.64461430226501193</v>
      </c>
      <c r="H25" s="239">
        <f t="shared" si="4"/>
        <v>-1.9274133720462938</v>
      </c>
      <c r="I25" s="239">
        <f t="shared" si="4"/>
        <v>-0.61612364356099514</v>
      </c>
      <c r="J25" s="239">
        <f t="shared" si="4"/>
        <v>-0.77766613286351927</v>
      </c>
      <c r="K25" s="239">
        <f t="shared" si="4"/>
        <v>-0.25598521698368959</v>
      </c>
      <c r="L25" s="239">
        <f t="shared" si="4"/>
        <v>0.44799470107091954</v>
      </c>
      <c r="M25" s="239">
        <f t="shared" si="4"/>
        <v>0.22994982153365928</v>
      </c>
      <c r="N25" s="239">
        <f t="shared" si="4"/>
        <v>-1.5666984056972311E-3</v>
      </c>
      <c r="O25" s="239">
        <f t="shared" si="4"/>
        <v>0.26048105387885823</v>
      </c>
      <c r="P25" s="239">
        <f t="shared" si="4"/>
        <v>0.41047949818449059</v>
      </c>
      <c r="Q25" s="239">
        <f t="shared" si="4"/>
        <v>0.89384000216137238</v>
      </c>
      <c r="R25" s="239">
        <f t="shared" si="4"/>
        <v>0.85091006228159571</v>
      </c>
      <c r="S25" s="239">
        <f t="shared" si="4"/>
        <v>1.316809405458863</v>
      </c>
      <c r="T25" s="239">
        <f t="shared" si="4"/>
        <v>-8.6505214353049809E-3</v>
      </c>
      <c r="U25" s="239">
        <f t="shared" si="4"/>
        <v>1.0448787092648182</v>
      </c>
      <c r="V25" s="239">
        <f t="shared" si="4"/>
        <v>-2.2031563678814869E-2</v>
      </c>
    </row>
    <row r="26" spans="1:22">
      <c r="B26" s="243"/>
      <c r="C26" s="243"/>
      <c r="D26" s="243"/>
      <c r="E26" s="243"/>
      <c r="F26" s="243"/>
      <c r="G26" s="243"/>
      <c r="H26" s="243"/>
      <c r="I26" s="243"/>
      <c r="J26" s="243"/>
      <c r="K26" s="243"/>
      <c r="L26" s="243"/>
      <c r="M26" s="243"/>
      <c r="N26" s="243"/>
      <c r="O26" s="243"/>
      <c r="P26" s="243"/>
      <c r="Q26" s="243"/>
      <c r="R26" s="243"/>
      <c r="S26" s="243"/>
      <c r="T26" s="243"/>
      <c r="U26" s="243"/>
      <c r="V26" s="243"/>
    </row>
    <row r="27" spans="1:22">
      <c r="A27" s="235" t="s">
        <v>1396</v>
      </c>
      <c r="B27" s="243"/>
      <c r="C27" s="243"/>
      <c r="D27" s="243"/>
      <c r="E27" s="243"/>
      <c r="F27" s="243"/>
      <c r="G27" s="243"/>
      <c r="H27" s="243"/>
      <c r="I27" s="243"/>
      <c r="J27" s="243"/>
      <c r="K27" s="243"/>
      <c r="L27" s="243"/>
      <c r="M27" s="243"/>
      <c r="N27" s="243"/>
      <c r="O27" s="243"/>
      <c r="P27" s="243"/>
      <c r="Q27" s="243"/>
      <c r="R27" s="243"/>
      <c r="S27" s="243"/>
      <c r="T27" s="243"/>
      <c r="U27" s="243"/>
      <c r="V27" s="243"/>
    </row>
    <row r="28" spans="1:22">
      <c r="B28" s="243"/>
      <c r="C28" s="243"/>
      <c r="D28" s="243"/>
      <c r="E28" s="243"/>
      <c r="F28" s="243"/>
      <c r="G28" s="243"/>
      <c r="H28" s="243"/>
      <c r="I28" s="243"/>
      <c r="J28" s="243"/>
      <c r="K28" s="243"/>
      <c r="L28" s="243"/>
      <c r="M28" s="243"/>
      <c r="N28" s="243"/>
      <c r="O28" s="243"/>
      <c r="P28" s="243"/>
      <c r="Q28" s="243"/>
      <c r="R28" s="243"/>
      <c r="S28" s="243"/>
      <c r="T28" s="243"/>
      <c r="U28" s="243"/>
      <c r="V28" s="243"/>
    </row>
    <row r="29" spans="1:22">
      <c r="B29" s="243"/>
      <c r="C29" s="243"/>
      <c r="D29" s="243"/>
      <c r="E29" s="243"/>
      <c r="F29" s="243"/>
      <c r="G29" s="243"/>
      <c r="H29" s="243"/>
      <c r="I29" s="243"/>
      <c r="J29" s="243"/>
      <c r="K29" s="243"/>
      <c r="L29" s="243"/>
      <c r="M29" s="243"/>
      <c r="N29" s="243"/>
      <c r="O29" s="243"/>
      <c r="P29" s="243"/>
      <c r="Q29" s="243"/>
      <c r="R29" s="243"/>
      <c r="S29" s="243"/>
      <c r="T29" s="243"/>
      <c r="U29" s="243"/>
      <c r="V29" s="243"/>
    </row>
    <row r="30" spans="1:22">
      <c r="B30" s="243"/>
      <c r="C30" s="243"/>
      <c r="D30" s="243"/>
      <c r="E30" s="243"/>
      <c r="F30" s="243"/>
      <c r="G30" s="243"/>
      <c r="H30" s="243"/>
      <c r="I30" s="243"/>
      <c r="J30" s="243"/>
      <c r="K30" s="243"/>
      <c r="L30" s="243"/>
      <c r="M30" s="243"/>
      <c r="N30" s="243"/>
      <c r="O30" s="243"/>
      <c r="P30" s="243"/>
      <c r="Q30" s="243"/>
      <c r="R30" s="243"/>
      <c r="S30" s="243"/>
      <c r="T30" s="243"/>
      <c r="U30" s="243"/>
      <c r="V30" s="243"/>
    </row>
    <row r="31" spans="1:22">
      <c r="B31" s="243"/>
      <c r="C31" s="243"/>
      <c r="D31" s="243"/>
      <c r="E31" s="243"/>
      <c r="F31" s="243"/>
      <c r="G31" s="243"/>
      <c r="H31" s="243"/>
      <c r="I31" s="243"/>
      <c r="J31" s="243"/>
      <c r="K31" s="243"/>
      <c r="L31" s="243"/>
      <c r="M31" s="243"/>
      <c r="N31" s="243"/>
      <c r="O31" s="243"/>
      <c r="P31" s="243"/>
      <c r="Q31" s="243"/>
      <c r="R31" s="243"/>
      <c r="S31" s="243"/>
      <c r="T31" s="243"/>
      <c r="U31" s="243"/>
      <c r="V31" s="243"/>
    </row>
    <row r="32" spans="1:22">
      <c r="B32" s="243"/>
      <c r="C32" s="243"/>
      <c r="D32" s="243"/>
      <c r="E32" s="243"/>
      <c r="F32" s="243"/>
      <c r="G32" s="243"/>
      <c r="H32" s="243"/>
      <c r="I32" s="243"/>
      <c r="J32" s="243"/>
      <c r="K32" s="243"/>
      <c r="L32" s="243"/>
      <c r="M32" s="243"/>
      <c r="N32" s="243"/>
      <c r="O32" s="243"/>
      <c r="P32" s="243"/>
      <c r="Q32" s="243"/>
      <c r="R32" s="243"/>
      <c r="S32" s="243"/>
      <c r="T32" s="243"/>
      <c r="U32" s="243"/>
      <c r="V32" s="243"/>
    </row>
    <row r="33" spans="2:22">
      <c r="B33" s="243"/>
      <c r="C33" s="243"/>
      <c r="D33" s="243"/>
      <c r="E33" s="243"/>
      <c r="F33" s="243"/>
      <c r="G33" s="243"/>
      <c r="H33" s="243"/>
      <c r="I33" s="243"/>
      <c r="J33" s="243"/>
      <c r="K33" s="243"/>
      <c r="L33" s="243"/>
      <c r="M33" s="243"/>
      <c r="N33" s="243"/>
      <c r="O33" s="243"/>
      <c r="P33" s="243"/>
      <c r="Q33" s="243"/>
      <c r="R33" s="243"/>
      <c r="S33" s="243"/>
      <c r="T33" s="243"/>
      <c r="U33" s="243"/>
      <c r="V33" s="243"/>
    </row>
    <row r="34" spans="2:22">
      <c r="B34" s="243"/>
      <c r="C34" s="243"/>
      <c r="D34" s="243"/>
      <c r="E34" s="243"/>
      <c r="F34" s="243"/>
      <c r="G34" s="243"/>
      <c r="H34" s="243"/>
      <c r="I34" s="243"/>
      <c r="J34" s="243"/>
      <c r="K34" s="243"/>
      <c r="L34" s="243"/>
      <c r="M34" s="243"/>
      <c r="N34" s="243"/>
      <c r="O34" s="243"/>
      <c r="P34" s="243"/>
      <c r="Q34" s="243"/>
      <c r="R34" s="243"/>
      <c r="S34" s="243"/>
      <c r="T34" s="243"/>
      <c r="U34" s="243"/>
      <c r="V34" s="243"/>
    </row>
    <row r="35" spans="2:22">
      <c r="B35" s="243"/>
      <c r="C35" s="243"/>
      <c r="D35" s="243"/>
      <c r="E35" s="243"/>
      <c r="F35" s="243"/>
      <c r="G35" s="243"/>
      <c r="H35" s="243"/>
      <c r="I35" s="243"/>
      <c r="J35" s="243"/>
      <c r="K35" s="243"/>
      <c r="L35" s="243"/>
      <c r="M35" s="243"/>
      <c r="N35" s="243"/>
      <c r="O35" s="243"/>
      <c r="P35" s="243"/>
      <c r="Q35" s="243"/>
      <c r="R35" s="243"/>
      <c r="S35" s="243"/>
      <c r="T35" s="243"/>
      <c r="U35" s="243"/>
      <c r="V35" s="243"/>
    </row>
    <row r="36" spans="2:22">
      <c r="B36" s="243"/>
      <c r="C36" s="243"/>
      <c r="D36" s="243"/>
      <c r="E36" s="243"/>
      <c r="F36" s="243"/>
      <c r="G36" s="243"/>
      <c r="H36" s="243"/>
      <c r="I36" s="243"/>
      <c r="J36" s="243"/>
      <c r="K36" s="243"/>
      <c r="L36" s="243"/>
      <c r="M36" s="243"/>
      <c r="N36" s="243"/>
      <c r="O36" s="243"/>
      <c r="P36" s="243"/>
      <c r="Q36" s="243"/>
      <c r="R36" s="243"/>
      <c r="S36" s="243"/>
      <c r="T36" s="243"/>
      <c r="U36" s="243"/>
      <c r="V36" s="243"/>
    </row>
    <row r="37" spans="2:22">
      <c r="B37" s="243"/>
      <c r="C37" s="243"/>
      <c r="D37" s="243"/>
      <c r="E37" s="243"/>
      <c r="F37" s="243"/>
      <c r="G37" s="243"/>
      <c r="H37" s="243"/>
      <c r="I37" s="243"/>
      <c r="J37" s="243"/>
      <c r="K37" s="243"/>
      <c r="L37" s="243"/>
      <c r="M37" s="243"/>
      <c r="N37" s="243"/>
      <c r="O37" s="243"/>
      <c r="P37" s="243"/>
      <c r="Q37" s="243"/>
      <c r="R37" s="243"/>
      <c r="S37" s="243"/>
      <c r="T37" s="243"/>
      <c r="U37" s="243"/>
      <c r="V37" s="243"/>
    </row>
    <row r="38" spans="2:22">
      <c r="B38" s="243"/>
      <c r="C38" s="243"/>
      <c r="D38" s="243"/>
      <c r="E38" s="243"/>
      <c r="F38" s="243"/>
      <c r="G38" s="243"/>
      <c r="H38" s="243"/>
      <c r="I38" s="243"/>
      <c r="J38" s="243"/>
      <c r="K38" s="243"/>
      <c r="L38" s="243"/>
      <c r="M38" s="243"/>
      <c r="N38" s="243"/>
      <c r="O38" s="243"/>
      <c r="P38" s="243"/>
      <c r="Q38" s="243"/>
      <c r="R38" s="243"/>
      <c r="S38" s="243"/>
      <c r="T38" s="243"/>
      <c r="U38" s="243"/>
      <c r="V38" s="243"/>
    </row>
    <row r="39" spans="2:22">
      <c r="B39" s="243"/>
      <c r="C39" s="243"/>
      <c r="D39" s="243"/>
      <c r="E39" s="243"/>
      <c r="F39" s="243"/>
      <c r="G39" s="243"/>
      <c r="H39" s="243"/>
      <c r="I39" s="243"/>
      <c r="J39" s="243"/>
      <c r="K39" s="243"/>
      <c r="L39" s="243"/>
      <c r="M39" s="243"/>
      <c r="N39" s="243"/>
      <c r="O39" s="243"/>
      <c r="P39" s="243"/>
      <c r="Q39" s="243"/>
      <c r="R39" s="243"/>
      <c r="S39" s="243"/>
      <c r="T39" s="243"/>
      <c r="U39" s="243"/>
      <c r="V39" s="243"/>
    </row>
    <row r="40" spans="2:22">
      <c r="B40" s="243"/>
      <c r="C40" s="243"/>
      <c r="D40" s="243"/>
      <c r="E40" s="243"/>
      <c r="F40" s="243"/>
      <c r="G40" s="243"/>
      <c r="H40" s="243"/>
      <c r="I40" s="243"/>
      <c r="J40" s="243"/>
      <c r="K40" s="243"/>
      <c r="L40" s="243"/>
      <c r="M40" s="243"/>
      <c r="N40" s="243"/>
      <c r="O40" s="243"/>
      <c r="P40" s="243"/>
      <c r="Q40" s="243"/>
      <c r="R40" s="243"/>
      <c r="S40" s="243"/>
      <c r="T40" s="243"/>
      <c r="U40" s="243"/>
      <c r="V40" s="243"/>
    </row>
    <row r="41" spans="2:22">
      <c r="B41" s="243"/>
      <c r="C41" s="243"/>
      <c r="D41" s="243"/>
      <c r="E41" s="243"/>
      <c r="F41" s="243"/>
      <c r="G41" s="243"/>
      <c r="H41" s="243"/>
      <c r="I41" s="243"/>
      <c r="J41" s="243"/>
      <c r="K41" s="243"/>
      <c r="L41" s="243"/>
      <c r="M41" s="243"/>
      <c r="N41" s="243"/>
      <c r="O41" s="243"/>
      <c r="P41" s="243"/>
      <c r="Q41" s="243"/>
      <c r="R41" s="243"/>
      <c r="S41" s="243"/>
      <c r="T41" s="243"/>
      <c r="U41" s="243"/>
      <c r="V41" s="243"/>
    </row>
    <row r="42" spans="2:22">
      <c r="B42" s="243"/>
      <c r="C42" s="243"/>
      <c r="D42" s="243"/>
      <c r="E42" s="243"/>
      <c r="F42" s="243"/>
      <c r="G42" s="243"/>
      <c r="H42" s="243"/>
      <c r="I42" s="243"/>
      <c r="J42" s="243"/>
      <c r="K42" s="243"/>
      <c r="L42" s="243"/>
      <c r="M42" s="243"/>
      <c r="N42" s="243"/>
      <c r="O42" s="243"/>
      <c r="P42" s="243"/>
      <c r="Q42" s="243"/>
      <c r="R42" s="243"/>
      <c r="S42" s="243"/>
      <c r="T42" s="243"/>
      <c r="U42" s="243"/>
      <c r="V42" s="243"/>
    </row>
    <row r="43" spans="2:22">
      <c r="B43" s="243"/>
      <c r="C43" s="243"/>
      <c r="D43" s="243"/>
      <c r="E43" s="243"/>
      <c r="F43" s="243"/>
      <c r="G43" s="243"/>
      <c r="H43" s="243"/>
      <c r="I43" s="243"/>
      <c r="J43" s="243"/>
      <c r="K43" s="243"/>
      <c r="L43" s="243"/>
      <c r="M43" s="243"/>
      <c r="N43" s="243"/>
      <c r="O43" s="243"/>
      <c r="P43" s="243"/>
      <c r="Q43" s="243"/>
      <c r="R43" s="243"/>
      <c r="S43" s="243"/>
      <c r="T43" s="243"/>
      <c r="U43" s="243"/>
      <c r="V43" s="243"/>
    </row>
    <row r="44" spans="2:22">
      <c r="B44" s="243"/>
      <c r="C44" s="243"/>
      <c r="D44" s="243"/>
      <c r="E44" s="243"/>
      <c r="F44" s="243"/>
      <c r="G44" s="243"/>
      <c r="H44" s="243"/>
      <c r="I44" s="243"/>
      <c r="J44" s="243"/>
      <c r="K44" s="243"/>
      <c r="L44" s="243"/>
      <c r="M44" s="243"/>
      <c r="N44" s="243"/>
      <c r="O44" s="243"/>
      <c r="P44" s="243"/>
      <c r="Q44" s="243"/>
      <c r="R44" s="243"/>
      <c r="S44" s="243"/>
      <c r="T44" s="243"/>
      <c r="U44" s="243"/>
      <c r="V44" s="243"/>
    </row>
    <row r="45" spans="2:22">
      <c r="B45" s="243"/>
      <c r="C45" s="243"/>
      <c r="D45" s="243"/>
      <c r="E45" s="243"/>
      <c r="F45" s="243"/>
      <c r="G45" s="243"/>
      <c r="H45" s="243"/>
      <c r="I45" s="243"/>
      <c r="J45" s="243"/>
      <c r="K45" s="243"/>
      <c r="L45" s="243"/>
      <c r="M45" s="243"/>
      <c r="N45" s="243"/>
      <c r="O45" s="243"/>
      <c r="P45" s="243"/>
      <c r="Q45" s="243"/>
      <c r="R45" s="243"/>
      <c r="S45" s="243"/>
      <c r="T45" s="243"/>
      <c r="U45" s="243"/>
      <c r="V45" s="243"/>
    </row>
    <row r="46" spans="2:22">
      <c r="B46" s="243"/>
      <c r="C46" s="243"/>
      <c r="D46" s="243"/>
      <c r="E46" s="243"/>
      <c r="F46" s="243"/>
      <c r="G46" s="243"/>
      <c r="H46" s="243"/>
      <c r="I46" s="243"/>
      <c r="J46" s="243"/>
      <c r="K46" s="243"/>
      <c r="L46" s="243"/>
      <c r="M46" s="243"/>
      <c r="N46" s="243"/>
      <c r="O46" s="243"/>
      <c r="P46" s="243"/>
      <c r="Q46" s="243"/>
      <c r="R46" s="243"/>
      <c r="S46" s="243"/>
      <c r="T46" s="243"/>
      <c r="U46" s="243"/>
      <c r="V46" s="243"/>
    </row>
    <row r="47" spans="2:22">
      <c r="B47" s="243"/>
      <c r="C47" s="243"/>
      <c r="D47" s="243"/>
      <c r="E47" s="243"/>
      <c r="F47" s="243"/>
      <c r="G47" s="243"/>
      <c r="H47" s="243"/>
      <c r="I47" s="243"/>
      <c r="J47" s="243"/>
      <c r="K47" s="243"/>
      <c r="L47" s="243"/>
      <c r="M47" s="243"/>
      <c r="N47" s="243"/>
      <c r="O47" s="243"/>
      <c r="P47" s="243"/>
      <c r="Q47" s="243"/>
      <c r="R47" s="243"/>
      <c r="S47" s="243"/>
      <c r="T47" s="243"/>
      <c r="U47" s="243"/>
      <c r="V47" s="243"/>
    </row>
    <row r="48" spans="2:22">
      <c r="B48" s="243"/>
      <c r="C48" s="243"/>
      <c r="D48" s="243"/>
      <c r="E48" s="243"/>
      <c r="F48" s="243"/>
      <c r="G48" s="243"/>
      <c r="H48" s="243"/>
      <c r="I48" s="243"/>
      <c r="J48" s="243"/>
      <c r="K48" s="243"/>
      <c r="L48" s="243"/>
      <c r="M48" s="243"/>
      <c r="N48" s="243"/>
      <c r="O48" s="243"/>
      <c r="P48" s="243"/>
      <c r="Q48" s="243"/>
      <c r="R48" s="243"/>
      <c r="S48" s="243"/>
      <c r="T48" s="243"/>
      <c r="U48" s="243"/>
      <c r="V48" s="243"/>
    </row>
    <row r="49" spans="1:22">
      <c r="B49" s="243"/>
      <c r="C49" s="243"/>
      <c r="D49" s="243"/>
      <c r="E49" s="243"/>
      <c r="F49" s="243"/>
      <c r="G49" s="243"/>
      <c r="H49" s="243"/>
      <c r="I49" s="243"/>
      <c r="J49" s="243"/>
      <c r="K49" s="243"/>
      <c r="L49" s="243"/>
      <c r="M49" s="243"/>
      <c r="N49" s="243"/>
      <c r="O49" s="243"/>
      <c r="P49" s="243"/>
      <c r="Q49" s="243"/>
      <c r="R49" s="243"/>
      <c r="S49" s="243"/>
      <c r="T49" s="243"/>
      <c r="U49" s="243"/>
      <c r="V49" s="243"/>
    </row>
    <row r="50" spans="1:22">
      <c r="B50" s="243"/>
      <c r="C50" s="243"/>
      <c r="D50" s="243"/>
      <c r="E50" s="243"/>
      <c r="F50" s="243"/>
      <c r="G50" s="243"/>
      <c r="H50" s="243"/>
      <c r="I50" s="243"/>
      <c r="J50" s="243"/>
      <c r="K50" s="243"/>
      <c r="L50" s="243"/>
      <c r="M50" s="243"/>
      <c r="N50" s="243"/>
      <c r="O50" s="243"/>
      <c r="P50" s="243"/>
      <c r="Q50" s="243"/>
      <c r="R50" s="243"/>
      <c r="S50" s="243"/>
      <c r="T50" s="243"/>
      <c r="U50" s="243"/>
      <c r="V50" s="243"/>
    </row>
    <row r="51" spans="1:22">
      <c r="A51" s="309"/>
      <c r="B51" s="243"/>
      <c r="C51" s="239"/>
      <c r="D51" s="239"/>
      <c r="E51" s="239"/>
      <c r="F51" s="239"/>
      <c r="G51" s="239"/>
      <c r="H51" s="239"/>
      <c r="I51" s="239"/>
      <c r="J51" s="239"/>
      <c r="K51" s="239"/>
      <c r="L51" s="239"/>
      <c r="M51" s="239"/>
      <c r="N51" s="239"/>
      <c r="O51" s="239"/>
      <c r="P51" s="239"/>
      <c r="Q51" s="239"/>
      <c r="R51" s="239"/>
    </row>
    <row r="52" spans="1:22">
      <c r="A52" s="309"/>
      <c r="B52" s="243"/>
      <c r="C52" s="241"/>
      <c r="D52" s="241"/>
      <c r="E52" s="241"/>
      <c r="F52" s="241"/>
      <c r="G52" s="241"/>
      <c r="H52" s="241"/>
      <c r="I52" s="241"/>
      <c r="J52" s="241"/>
      <c r="K52" s="241"/>
      <c r="L52" s="241"/>
      <c r="M52" s="241"/>
      <c r="N52" s="241"/>
      <c r="O52" s="241"/>
      <c r="P52" s="241"/>
      <c r="Q52" s="241"/>
      <c r="R52" s="241"/>
    </row>
    <row r="53" spans="1:22">
      <c r="A53" s="309"/>
      <c r="B53" s="243"/>
      <c r="C53" s="239"/>
      <c r="D53" s="239"/>
      <c r="E53" s="239"/>
      <c r="F53" s="239"/>
      <c r="G53" s="239"/>
      <c r="H53" s="239"/>
      <c r="I53" s="239"/>
      <c r="J53" s="239"/>
      <c r="K53" s="239"/>
      <c r="L53" s="239"/>
      <c r="M53" s="239"/>
      <c r="N53" s="239"/>
      <c r="O53" s="239"/>
      <c r="P53" s="239"/>
      <c r="Q53" s="239"/>
      <c r="R53" s="239"/>
      <c r="S53" s="239"/>
      <c r="T53" s="239"/>
      <c r="U53" s="239"/>
      <c r="V53" s="239"/>
    </row>
    <row r="54" spans="1:22">
      <c r="A54" s="309"/>
      <c r="B54" s="243"/>
      <c r="C54" s="239"/>
      <c r="D54" s="239"/>
      <c r="E54" s="239"/>
      <c r="F54" s="239"/>
      <c r="G54" s="239"/>
      <c r="H54" s="239"/>
      <c r="I54" s="239"/>
      <c r="J54" s="239"/>
      <c r="K54" s="239"/>
      <c r="L54" s="239"/>
      <c r="M54" s="239"/>
      <c r="N54" s="239"/>
      <c r="O54" s="239"/>
      <c r="P54" s="239"/>
      <c r="Q54" s="239"/>
      <c r="R54" s="239"/>
      <c r="S54" s="239"/>
      <c r="T54" s="239"/>
      <c r="U54" s="239"/>
      <c r="V54" s="239"/>
    </row>
    <row r="55" spans="1:22">
      <c r="A55" s="309"/>
      <c r="B55" s="243"/>
      <c r="C55" s="239"/>
      <c r="D55" s="239"/>
      <c r="E55" s="239"/>
      <c r="F55" s="239"/>
      <c r="G55" s="239"/>
      <c r="H55" s="239"/>
      <c r="I55" s="239"/>
      <c r="J55" s="239"/>
      <c r="K55" s="239"/>
      <c r="L55" s="239"/>
      <c r="M55" s="239"/>
      <c r="N55" s="239"/>
      <c r="O55" s="239"/>
      <c r="P55" s="239"/>
      <c r="Q55" s="239"/>
      <c r="R55" s="239"/>
      <c r="S55" s="239"/>
      <c r="T55" s="239"/>
      <c r="U55" s="239"/>
      <c r="V55" s="239"/>
    </row>
    <row r="56" spans="1:22">
      <c r="A56" s="309"/>
      <c r="B56" s="243"/>
      <c r="C56" s="239"/>
      <c r="D56" s="239"/>
      <c r="E56" s="239"/>
      <c r="F56" s="239"/>
      <c r="G56" s="239"/>
      <c r="H56" s="239"/>
      <c r="I56" s="239"/>
      <c r="J56" s="239"/>
      <c r="K56" s="239"/>
      <c r="L56" s="239"/>
      <c r="M56" s="239"/>
      <c r="N56" s="239"/>
      <c r="O56" s="239"/>
      <c r="P56" s="239"/>
      <c r="Q56" s="239"/>
      <c r="R56" s="239"/>
      <c r="S56" s="239"/>
      <c r="T56" s="239"/>
      <c r="U56" s="239"/>
      <c r="V56" s="239"/>
    </row>
    <row r="57" spans="1:22">
      <c r="A57" s="309"/>
      <c r="B57" s="243"/>
      <c r="C57" s="239"/>
      <c r="D57" s="239"/>
      <c r="E57" s="239"/>
      <c r="F57" s="239"/>
      <c r="G57" s="239"/>
      <c r="H57" s="239"/>
      <c r="I57" s="239"/>
      <c r="J57" s="239"/>
      <c r="K57" s="239"/>
      <c r="L57" s="239"/>
      <c r="M57" s="239"/>
      <c r="N57" s="239"/>
      <c r="O57" s="239"/>
      <c r="P57" s="239"/>
      <c r="Q57" s="239"/>
      <c r="R57" s="239"/>
      <c r="S57" s="239"/>
      <c r="T57" s="239"/>
      <c r="U57" s="239"/>
      <c r="V57" s="239"/>
    </row>
    <row r="58" spans="1:22">
      <c r="A58" s="309"/>
      <c r="B58" s="243"/>
      <c r="C58" s="241"/>
      <c r="D58" s="241"/>
      <c r="E58" s="241"/>
      <c r="F58" s="241"/>
      <c r="G58" s="241"/>
      <c r="H58" s="241"/>
      <c r="I58" s="241"/>
      <c r="J58" s="241"/>
      <c r="K58" s="241"/>
      <c r="L58" s="241"/>
      <c r="M58" s="241"/>
      <c r="N58" s="241"/>
      <c r="O58" s="241"/>
      <c r="P58" s="241"/>
      <c r="Q58" s="241"/>
      <c r="R58" s="241"/>
    </row>
  </sheetData>
  <pageMargins left="0.7" right="0.7" top="0.75" bottom="0.75" header="0.3" footer="0.3"/>
  <pageSetup scale="55" orientation="landscape" horizontalDpi="0" verticalDpi="0" r:id="rId1"/>
</worksheet>
</file>

<file path=xl/worksheets/sheet105.xml><?xml version="1.0" encoding="utf-8"?>
<worksheet xmlns="http://schemas.openxmlformats.org/spreadsheetml/2006/main" xmlns:r="http://schemas.openxmlformats.org/officeDocument/2006/relationships">
  <dimension ref="A1:V58"/>
  <sheetViews>
    <sheetView view="pageBreakPreview" zoomScaleNormal="100" zoomScaleSheetLayoutView="100" workbookViewId="0"/>
  </sheetViews>
  <sheetFormatPr defaultRowHeight="15"/>
  <cols>
    <col min="1" max="9" width="9.140625" style="235"/>
    <col min="10" max="10" width="10.85546875" style="235" customWidth="1"/>
    <col min="11" max="15" width="9.140625" style="235"/>
    <col min="16" max="16" width="11.42578125" style="235" customWidth="1"/>
    <col min="17" max="17" width="10.5703125" style="235" customWidth="1"/>
    <col min="18" max="18" width="9.85546875" style="235" customWidth="1"/>
    <col min="19" max="19" width="11.5703125" style="235" customWidth="1"/>
    <col min="20" max="16384" width="9.140625" style="235"/>
  </cols>
  <sheetData>
    <row r="1" spans="1:22">
      <c r="A1" s="235" t="s">
        <v>1400</v>
      </c>
    </row>
    <row r="2" spans="1:22">
      <c r="A2" s="235" t="s">
        <v>1052</v>
      </c>
    </row>
    <row r="3" spans="1:22" ht="106.5" customHeight="1">
      <c r="B3" s="12" t="s">
        <v>987</v>
      </c>
      <c r="C3" s="12" t="s">
        <v>551</v>
      </c>
      <c r="D3" s="12" t="s">
        <v>1371</v>
      </c>
      <c r="E3" s="12" t="s">
        <v>1372</v>
      </c>
      <c r="F3" s="12" t="s">
        <v>1373</v>
      </c>
      <c r="G3" s="12" t="s">
        <v>1387</v>
      </c>
      <c r="H3" s="12" t="s">
        <v>1374</v>
      </c>
      <c r="I3" s="12" t="s">
        <v>1375</v>
      </c>
      <c r="J3" s="12" t="s">
        <v>1376</v>
      </c>
      <c r="K3" s="12" t="s">
        <v>1377</v>
      </c>
      <c r="L3" s="12" t="s">
        <v>1388</v>
      </c>
      <c r="M3" s="12" t="s">
        <v>1378</v>
      </c>
      <c r="N3" s="12" t="s">
        <v>1379</v>
      </c>
      <c r="O3" s="12" t="s">
        <v>1380</v>
      </c>
      <c r="P3" s="12" t="s">
        <v>1381</v>
      </c>
      <c r="Q3" s="12" t="s">
        <v>1389</v>
      </c>
      <c r="R3" s="12" t="s">
        <v>1382</v>
      </c>
      <c r="S3" s="12" t="s">
        <v>1383</v>
      </c>
      <c r="T3" s="12" t="s">
        <v>1384</v>
      </c>
      <c r="U3" s="12" t="s">
        <v>1385</v>
      </c>
      <c r="V3" s="12" t="s">
        <v>1390</v>
      </c>
    </row>
    <row r="4" spans="1:22">
      <c r="A4" s="235" t="str">
        <f>'14j'!A53</f>
        <v>1961-2007</v>
      </c>
      <c r="B4" s="239">
        <f>'14j'!B53</f>
        <v>1.5884146587269887</v>
      </c>
      <c r="C4" s="239">
        <f>'14j'!C53</f>
        <v>0.97234683925819798</v>
      </c>
      <c r="D4" s="239">
        <f>'14j'!D53</f>
        <v>0.74380937852533968</v>
      </c>
      <c r="E4" s="239">
        <f>'14j'!E53</f>
        <v>1.928158282320358</v>
      </c>
      <c r="F4" s="239">
        <f>'14j'!F53</f>
        <v>1.3762023889099861</v>
      </c>
      <c r="G4" s="239">
        <f>'14j'!G53</f>
        <v>0.80947515240876733</v>
      </c>
      <c r="H4" s="239">
        <f>'14j'!H53</f>
        <v>2.1807157918753539</v>
      </c>
      <c r="I4" s="239">
        <f>'14j'!I53</f>
        <v>0.88644776851960483</v>
      </c>
      <c r="J4" s="239">
        <f>'14j'!J53</f>
        <v>-0.14550886035313848</v>
      </c>
      <c r="K4" s="239">
        <f>'14j'!K53</f>
        <v>1.8150523768736049</v>
      </c>
      <c r="L4" s="239">
        <f>'14j'!L53</f>
        <v>2.1719666675654725</v>
      </c>
      <c r="M4" s="239">
        <f>'14j'!M53</f>
        <v>2.0535915152957385</v>
      </c>
      <c r="N4" s="239">
        <f>'14j'!N53</f>
        <v>1.451287443065441</v>
      </c>
      <c r="O4" s="239">
        <f>'14j'!O53</f>
        <v>2.4656126853279225</v>
      </c>
      <c r="P4" s="239">
        <f>'14j'!P53</f>
        <v>1.4015002191800852</v>
      </c>
      <c r="Q4" s="239">
        <f>'14j'!Q53</f>
        <v>1.5058888263728365</v>
      </c>
      <c r="R4" s="239">
        <f>'14j'!R53</f>
        <v>3.2150393435268931</v>
      </c>
      <c r="S4" s="239">
        <f>'14j'!S53</f>
        <v>1.3729917789112367</v>
      </c>
      <c r="T4" s="239">
        <f>'14j'!T53</f>
        <v>2.9481487329779732</v>
      </c>
      <c r="U4" s="239">
        <f>'14j'!U53</f>
        <v>1.3571537922197008</v>
      </c>
      <c r="V4" s="239">
        <f>'14j'!V53</f>
        <v>2.122333783846142</v>
      </c>
    </row>
    <row r="5" spans="1:22">
      <c r="A5" s="235" t="str">
        <f>'14j'!A54</f>
        <v>1961-1973</v>
      </c>
      <c r="B5" s="239">
        <f>'14j'!B54</f>
        <v>2.7539125213011939</v>
      </c>
      <c r="C5" s="239">
        <f>'14j'!C54</f>
        <v>2.0346772690026604</v>
      </c>
      <c r="D5" s="239">
        <f>'14j'!D54</f>
        <v>3.035650382750732</v>
      </c>
      <c r="E5" s="239">
        <f>'14j'!E54</f>
        <v>3.4441072521695482</v>
      </c>
      <c r="F5" s="239">
        <f>'14j'!F54</f>
        <v>1.9515823131744492</v>
      </c>
      <c r="G5" s="239">
        <f>'14j'!G54</f>
        <v>1.7148566086750305</v>
      </c>
      <c r="H5" s="239">
        <f>'14j'!H54</f>
        <v>1.3398137177545788</v>
      </c>
      <c r="I5" s="239">
        <f>'14j'!I54</f>
        <v>0.37056811140339097</v>
      </c>
      <c r="J5" s="239">
        <f>'14j'!J54</f>
        <v>0.58341453944728006</v>
      </c>
      <c r="K5" s="239">
        <f>'14j'!K54</f>
        <v>4.3769073847733209</v>
      </c>
      <c r="L5" s="239">
        <f>'14j'!L54</f>
        <v>3.8838693246525446</v>
      </c>
      <c r="M5" s="239">
        <f>'14j'!M54</f>
        <v>3.8405075701885227</v>
      </c>
      <c r="N5" s="239">
        <f>'14j'!N54</f>
        <v>3.3233690724717269</v>
      </c>
      <c r="O5" s="239">
        <f>'14j'!O54</f>
        <v>1.97576841546101</v>
      </c>
      <c r="P5" s="239">
        <f>'14j'!P54</f>
        <v>2.9313355037457356</v>
      </c>
      <c r="Q5" s="239">
        <f>'14j'!Q54</f>
        <v>2.2942531577321512</v>
      </c>
      <c r="R5" s="239">
        <f>'14j'!R54</f>
        <v>2.6948231717790261</v>
      </c>
      <c r="S5" s="239">
        <f>'14j'!S54</f>
        <v>4.0353225835305651</v>
      </c>
      <c r="T5" s="239">
        <f>'14j'!T54</f>
        <v>5.6840469226709933</v>
      </c>
      <c r="U5" s="239">
        <f>'14j'!U54</f>
        <v>3.052118175896168</v>
      </c>
      <c r="V5" s="239">
        <f>'14j'!V54</f>
        <v>2.1854333089626365</v>
      </c>
    </row>
    <row r="6" spans="1:22">
      <c r="A6" s="235" t="str">
        <f>'14j'!A55</f>
        <v>1973-1989</v>
      </c>
      <c r="B6" s="239">
        <f>'14j'!B55</f>
        <v>1.1933911896447436</v>
      </c>
      <c r="C6" s="239">
        <f>'14j'!C55</f>
        <v>0.16383389530896242</v>
      </c>
      <c r="D6" s="239">
        <f>'14j'!D55</f>
        <v>3.9640200517121471E-2</v>
      </c>
      <c r="E6" s="239">
        <f>'14j'!E55</f>
        <v>2.2897253838788156</v>
      </c>
      <c r="F6" s="239">
        <f>'14j'!F55</f>
        <v>1.4639633475196367</v>
      </c>
      <c r="G6" s="239">
        <f>'14j'!G55</f>
        <v>2.3797469379720493</v>
      </c>
      <c r="H6" s="239">
        <f>'14j'!H55</f>
        <v>3.1168984550884682</v>
      </c>
      <c r="I6" s="239">
        <f>'14j'!I55</f>
        <v>-0.17410752696692677</v>
      </c>
      <c r="J6" s="239">
        <f>'14j'!J55</f>
        <v>8.6995743845830198E-2</v>
      </c>
      <c r="K6" s="239">
        <f>'14j'!K55</f>
        <v>3.9448153329741498</v>
      </c>
      <c r="L6" s="239">
        <f>'14j'!L55</f>
        <v>2.5232749087295891</v>
      </c>
      <c r="M6" s="239">
        <f>'14j'!M55</f>
        <v>0.99911247257946645</v>
      </c>
      <c r="N6" s="239">
        <f>'14j'!N55</f>
        <v>0.74859650302883107</v>
      </c>
      <c r="O6" s="239">
        <f>'14j'!O55</f>
        <v>1.6326132040057839</v>
      </c>
      <c r="P6" s="239">
        <f>'14j'!P55</f>
        <v>0.5128094102002656</v>
      </c>
      <c r="Q6" s="239">
        <f>'14j'!Q55</f>
        <v>1.0708859373691704</v>
      </c>
      <c r="R6" s="239">
        <f>'14j'!R55</f>
        <v>5.5155541820091525</v>
      </c>
      <c r="S6" s="239">
        <f>'14j'!S55</f>
        <v>0.49972389678556439</v>
      </c>
      <c r="T6" s="239">
        <f>'14j'!T55</f>
        <v>2.395074941907871</v>
      </c>
      <c r="U6" s="239">
        <f>'14j'!U55</f>
        <v>-0.26971248218298216</v>
      </c>
      <c r="V6" s="239">
        <f>'14j'!V55</f>
        <v>2.3703749504059957</v>
      </c>
    </row>
    <row r="7" spans="1:22">
      <c r="A7" s="235" t="str">
        <f>'14j'!A56</f>
        <v>1989-2000</v>
      </c>
      <c r="B7" s="239">
        <f>'14j'!B56</f>
        <v>2.1137069136617059</v>
      </c>
      <c r="C7" s="239">
        <f>'14j'!C56</f>
        <v>0.94731376627865682</v>
      </c>
      <c r="D7" s="239">
        <f>'14j'!D56</f>
        <v>2.0046274650296736</v>
      </c>
      <c r="E7" s="239">
        <f>'14j'!E56</f>
        <v>1.8267452223279745</v>
      </c>
      <c r="F7" s="239">
        <f>'14j'!F56</f>
        <v>2.2157909449342483</v>
      </c>
      <c r="G7" s="239">
        <f>'14j'!G56</f>
        <v>0.59555765480059364</v>
      </c>
      <c r="H7" s="239">
        <f>'14j'!H56</f>
        <v>1.0946769287706326</v>
      </c>
      <c r="I7" s="239">
        <f>'14j'!I56</f>
        <v>3.2170890513528061</v>
      </c>
      <c r="J7" s="239">
        <f>'14j'!J56</f>
        <v>-1.6809413748955615</v>
      </c>
      <c r="K7" s="239">
        <f>'14j'!K56</f>
        <v>1.885912618562724</v>
      </c>
      <c r="L7" s="239">
        <f>'14j'!L56</f>
        <v>1.3494125717087968</v>
      </c>
      <c r="M7" s="239">
        <f>'14j'!M56</f>
        <v>3.096251061533617</v>
      </c>
      <c r="N7" s="239">
        <f>'14j'!N56</f>
        <v>1.4615770133044048</v>
      </c>
      <c r="O7" s="239">
        <f>'14j'!O56</f>
        <v>3.3363891751890584</v>
      </c>
      <c r="P7" s="239">
        <f>'14j'!P56</f>
        <v>2.3436683498884392</v>
      </c>
      <c r="Q7" s="239">
        <f>'14j'!Q56</f>
        <v>1.6139969751204575</v>
      </c>
      <c r="R7" s="239">
        <f>'14j'!R56</f>
        <v>6.3228836092740215</v>
      </c>
      <c r="S7" s="239">
        <f>'14j'!S56</f>
        <v>2.6471207834576127</v>
      </c>
      <c r="T7" s="239">
        <f>'14j'!T56</f>
        <v>2.9263502576562628</v>
      </c>
      <c r="U7" s="239">
        <f>'14j'!U56</f>
        <v>3.146080811313956</v>
      </c>
      <c r="V7" s="239">
        <f>'14j'!V56</f>
        <v>2.9782804714072464</v>
      </c>
    </row>
    <row r="8" spans="1:22">
      <c r="A8" s="235" t="str">
        <f>'14j'!A57</f>
        <v>2000-2007</v>
      </c>
      <c r="B8" s="239">
        <f>'14j'!B57</f>
        <v>-0.29911341203238129</v>
      </c>
      <c r="C8" s="239">
        <f>'14j'!C57</f>
        <v>1.055567387080969</v>
      </c>
      <c r="D8" s="239">
        <f>'14j'!D57</f>
        <v>-3.4069167765938047</v>
      </c>
      <c r="E8" s="239">
        <f>'14j'!E57</f>
        <v>-1.2658939387359402</v>
      </c>
      <c r="F8" s="239">
        <f>'14j'!F57</f>
        <v>-1.0912789293010539</v>
      </c>
      <c r="G8" s="239">
        <f>'14j'!G57</f>
        <v>-3.849592027848292</v>
      </c>
      <c r="H8" s="239">
        <f>'14j'!H57</f>
        <v>3.2191315452225089</v>
      </c>
      <c r="I8" s="239">
        <f>'14j'!I57</f>
        <v>0.58970441508712224</v>
      </c>
      <c r="J8" s="239">
        <f>'14j'!J57</f>
        <v>0.51234873470389353</v>
      </c>
      <c r="K8" s="239">
        <f>'14j'!K57</f>
        <v>-7.0423013057212653</v>
      </c>
      <c r="L8" s="239">
        <f>'14j'!L57</f>
        <v>-0.21390766248737814</v>
      </c>
      <c r="M8" s="239">
        <f>'14j'!M57</f>
        <v>-0.16606463528716642</v>
      </c>
      <c r="N8" s="239">
        <f>'14j'!N57</f>
        <v>-0.12086488555433927</v>
      </c>
      <c r="O8" s="239">
        <f>'14j'!O57</f>
        <v>3.8660419684186875</v>
      </c>
      <c r="P8" s="239">
        <f>'14j'!P57</f>
        <v>-0.6146422430852394</v>
      </c>
      <c r="Q8" s="239">
        <f>'14j'!Q57</f>
        <v>0.98759123264142712</v>
      </c>
      <c r="R8" s="239">
        <f>'14j'!R57</f>
        <v>-5.5119994420747549</v>
      </c>
      <c r="S8" s="239">
        <f>'14j'!S57</f>
        <v>-3.0191492123346486</v>
      </c>
      <c r="T8" s="239">
        <f>'14j'!T57</f>
        <v>-0.32570253822226114</v>
      </c>
      <c r="U8" s="239">
        <f>'14j'!U57</f>
        <v>-0.54434241303673581</v>
      </c>
      <c r="V8" s="239">
        <f>'14j'!V57</f>
        <v>0.12820597057543459</v>
      </c>
    </row>
    <row r="9" spans="1:22">
      <c r="B9" s="243"/>
      <c r="C9" s="243"/>
      <c r="D9" s="243"/>
      <c r="E9" s="243"/>
      <c r="F9" s="243"/>
      <c r="G9" s="243"/>
      <c r="H9" s="243"/>
      <c r="I9" s="243"/>
      <c r="J9" s="243"/>
      <c r="K9" s="243"/>
      <c r="L9" s="243"/>
      <c r="M9" s="243"/>
      <c r="N9" s="243"/>
      <c r="O9" s="243"/>
      <c r="P9" s="243"/>
      <c r="Q9" s="243"/>
      <c r="R9" s="243"/>
      <c r="S9" s="243"/>
      <c r="T9" s="243"/>
      <c r="U9" s="243"/>
      <c r="V9" s="243"/>
    </row>
    <row r="10" spans="1:22">
      <c r="A10" s="235" t="s">
        <v>911</v>
      </c>
      <c r="B10" s="243"/>
      <c r="C10" s="243"/>
      <c r="D10" s="243"/>
      <c r="E10" s="243"/>
      <c r="F10" s="243"/>
      <c r="G10" s="243"/>
      <c r="H10" s="243"/>
      <c r="I10" s="243"/>
      <c r="J10" s="243"/>
      <c r="K10" s="243"/>
      <c r="L10" s="243"/>
      <c r="M10" s="243"/>
      <c r="N10" s="243"/>
      <c r="O10" s="243"/>
      <c r="P10" s="243"/>
      <c r="Q10" s="243"/>
      <c r="R10" s="243"/>
      <c r="S10" s="243"/>
      <c r="T10" s="243"/>
      <c r="U10" s="243"/>
      <c r="V10" s="243"/>
    </row>
    <row r="11" spans="1:22" ht="105">
      <c r="B11" s="12" t="s">
        <v>987</v>
      </c>
      <c r="C11" s="12" t="s">
        <v>551</v>
      </c>
      <c r="D11" s="12" t="s">
        <v>1371</v>
      </c>
      <c r="E11" s="12" t="s">
        <v>1372</v>
      </c>
      <c r="F11" s="12" t="s">
        <v>1373</v>
      </c>
      <c r="G11" s="12" t="s">
        <v>1387</v>
      </c>
      <c r="H11" s="12" t="s">
        <v>1374</v>
      </c>
      <c r="I11" s="12" t="s">
        <v>1375</v>
      </c>
      <c r="J11" s="12" t="s">
        <v>1376</v>
      </c>
      <c r="K11" s="12" t="s">
        <v>1377</v>
      </c>
      <c r="L11" s="12" t="s">
        <v>1388</v>
      </c>
      <c r="M11" s="12" t="s">
        <v>1378</v>
      </c>
      <c r="N11" s="12" t="s">
        <v>1379</v>
      </c>
      <c r="O11" s="12" t="s">
        <v>1380</v>
      </c>
      <c r="P11" s="12" t="s">
        <v>1381</v>
      </c>
      <c r="Q11" s="12" t="s">
        <v>1389</v>
      </c>
      <c r="R11" s="12" t="s">
        <v>1382</v>
      </c>
      <c r="S11" s="12" t="s">
        <v>1383</v>
      </c>
      <c r="T11" s="12" t="s">
        <v>1384</v>
      </c>
      <c r="U11" s="12" t="s">
        <v>1385</v>
      </c>
      <c r="V11" s="12" t="s">
        <v>1390</v>
      </c>
    </row>
    <row r="12" spans="1:22">
      <c r="A12" s="235" t="str">
        <f>'14k'!A53</f>
        <v>1961-2007</v>
      </c>
      <c r="B12" s="239">
        <f>'14k'!B53</f>
        <v>0.53222789269509185</v>
      </c>
      <c r="C12" s="239">
        <f>'14k'!C53</f>
        <v>0.24017504007254331</v>
      </c>
      <c r="D12" s="239">
        <f>'14k'!D53</f>
        <v>0.33197435148379917</v>
      </c>
      <c r="E12" s="239">
        <f>'14k'!E53</f>
        <v>0.68002872646923951</v>
      </c>
      <c r="F12" s="239">
        <f>'14k'!F53</f>
        <v>0.57707730893756803</v>
      </c>
      <c r="G12" s="239">
        <f>'14k'!G53</f>
        <v>0.37906629429884653</v>
      </c>
      <c r="H12" s="239">
        <f>'14k'!H53</f>
        <v>0.77116990645267336</v>
      </c>
      <c r="I12" s="239">
        <f>'14k'!I53</f>
        <v>0.25966305280151758</v>
      </c>
      <c r="J12" s="239">
        <f>'14k'!J53</f>
        <v>-6.4364428738683532E-2</v>
      </c>
      <c r="K12" s="239">
        <f>'14k'!K53</f>
        <v>0.2087856842807545</v>
      </c>
      <c r="L12" s="239">
        <f>'14k'!L53</f>
        <v>0.79862981104865671</v>
      </c>
      <c r="M12" s="239">
        <f>'14k'!M53</f>
        <v>0.82666466174297071</v>
      </c>
      <c r="N12" s="239">
        <f>'14k'!N53</f>
        <v>0.65374710384682455</v>
      </c>
      <c r="O12" s="239">
        <f>'14k'!O53</f>
        <v>0.70642925128601153</v>
      </c>
      <c r="P12" s="239">
        <f>'14k'!P53</f>
        <v>0.59443173996860388</v>
      </c>
      <c r="Q12" s="239">
        <f>'14k'!Q53</f>
        <v>0.67904560491820476</v>
      </c>
      <c r="R12" s="239">
        <f>'14k'!R53</f>
        <v>1.5140760641227935</v>
      </c>
      <c r="S12" s="239">
        <f>'14k'!S53</f>
        <v>0.58385578688595619</v>
      </c>
      <c r="T12" s="239">
        <f>'14k'!T53</f>
        <v>0.8401308063361812</v>
      </c>
      <c r="U12" s="239">
        <f>'14k'!U53</f>
        <v>0.59920904249806117</v>
      </c>
      <c r="V12" s="239">
        <f>'14k'!V53</f>
        <v>0.90731670822907784</v>
      </c>
    </row>
    <row r="13" spans="1:22">
      <c r="A13" s="235" t="str">
        <f>'14k'!A54</f>
        <v>1961-1973</v>
      </c>
      <c r="B13" s="239">
        <f>'14k'!B54</f>
        <v>0.98036981033404746</v>
      </c>
      <c r="C13" s="239">
        <f>'14k'!C54</f>
        <v>0.47797316759370378</v>
      </c>
      <c r="D13" s="239">
        <f>'14k'!D54</f>
        <v>1.3640933642072861</v>
      </c>
      <c r="E13" s="239">
        <f>'14k'!E54</f>
        <v>1.2004398058922838</v>
      </c>
      <c r="F13" s="239">
        <f>'14k'!F54</f>
        <v>0.7782785041711815</v>
      </c>
      <c r="G13" s="239">
        <f>'14k'!G54</f>
        <v>0.71952907102454944</v>
      </c>
      <c r="H13" s="239">
        <f>'14k'!H54</f>
        <v>0.51121306889270191</v>
      </c>
      <c r="I13" s="239">
        <f>'14k'!I54</f>
        <v>0.12173069357825916</v>
      </c>
      <c r="J13" s="239">
        <f>'14k'!J54</f>
        <v>0.2950981609842307</v>
      </c>
      <c r="K13" s="239">
        <f>'14k'!K54</f>
        <v>0.73177711306695592</v>
      </c>
      <c r="L13" s="239">
        <f>'14k'!L54</f>
        <v>1.5433994894467951</v>
      </c>
      <c r="M13" s="239">
        <f>'14k'!M54</f>
        <v>1.5646112011800772</v>
      </c>
      <c r="N13" s="239">
        <f>'14k'!N54</f>
        <v>1.5680331872665931</v>
      </c>
      <c r="O13" s="239">
        <f>'14k'!O54</f>
        <v>0.61396647820570749</v>
      </c>
      <c r="P13" s="239">
        <f>'14k'!P54</f>
        <v>1.2784512353726019</v>
      </c>
      <c r="Q13" s="239">
        <f>'14k'!Q54</f>
        <v>1.0544031109480434</v>
      </c>
      <c r="R13" s="239">
        <f>'14k'!R54</f>
        <v>1.3315458728456075</v>
      </c>
      <c r="S13" s="239">
        <f>'14k'!S54</f>
        <v>1.6636613907323961</v>
      </c>
      <c r="T13" s="239">
        <f>'14k'!T54</f>
        <v>1.7723824325221571</v>
      </c>
      <c r="U13" s="239">
        <f>'14k'!U54</f>
        <v>1.3236602273547948</v>
      </c>
      <c r="V13" s="239">
        <f>'14k'!V54</f>
        <v>1.014559720397723</v>
      </c>
    </row>
    <row r="14" spans="1:22">
      <c r="A14" s="235" t="str">
        <f>'14k'!A55</f>
        <v>1973-1989</v>
      </c>
      <c r="B14" s="239">
        <f>'14k'!B55</f>
        <v>0.37373553759785239</v>
      </c>
      <c r="C14" s="239">
        <f>'14k'!C55</f>
        <v>2.6181475492403905E-2</v>
      </c>
      <c r="D14" s="239">
        <f>'14k'!D55</f>
        <v>2.7936909017145517E-2</v>
      </c>
      <c r="E14" s="239">
        <f>'14k'!E55</f>
        <v>0.81294592573606383</v>
      </c>
      <c r="F14" s="239">
        <f>'14k'!F55</f>
        <v>0.62280659931364113</v>
      </c>
      <c r="G14" s="239">
        <f>'14k'!G55</f>
        <v>0.99067817770464028</v>
      </c>
      <c r="H14" s="239">
        <f>'14k'!H55</f>
        <v>1.084570576990207</v>
      </c>
      <c r="I14" s="239">
        <f>'14k'!I55</f>
        <v>-0.14795151319025868</v>
      </c>
      <c r="J14" s="239">
        <f>'14k'!J55</f>
        <v>6.4243518428064306E-2</v>
      </c>
      <c r="K14" s="239">
        <f>'14k'!K55</f>
        <v>0.23443286447863976</v>
      </c>
      <c r="L14" s="239">
        <f>'14k'!L55</f>
        <v>0.8206630733977649</v>
      </c>
      <c r="M14" s="239">
        <f>'14k'!M55</f>
        <v>0.36220093850272139</v>
      </c>
      <c r="N14" s="239">
        <f>'14k'!N55</f>
        <v>0.31604491083092601</v>
      </c>
      <c r="O14" s="239">
        <f>'14k'!O55</f>
        <v>0.49975022188091245</v>
      </c>
      <c r="P14" s="239">
        <f>'14k'!P55</f>
        <v>0.18969449291916796</v>
      </c>
      <c r="Q14" s="239">
        <f>'14k'!Q55</f>
        <v>0.47317120153924641</v>
      </c>
      <c r="R14" s="239">
        <f>'14k'!R55</f>
        <v>2.56653964664324</v>
      </c>
      <c r="S14" s="239">
        <f>'14k'!S55</f>
        <v>0.22878138483402033</v>
      </c>
      <c r="T14" s="239">
        <f>'14k'!T55</f>
        <v>0.64654856304326991</v>
      </c>
      <c r="U14" s="239">
        <f>'14k'!U55</f>
        <v>-8.6769284670240587E-2</v>
      </c>
      <c r="V14" s="239">
        <f>'14k'!V55</f>
        <v>0.96555787144951832</v>
      </c>
    </row>
    <row r="15" spans="1:22">
      <c r="A15" s="235" t="str">
        <f>'14k'!A56</f>
        <v>1989-2000</v>
      </c>
      <c r="B15" s="239">
        <f>'14k'!B56</f>
        <v>0.67878872160103132</v>
      </c>
      <c r="C15" s="239">
        <f>'14k'!C56</f>
        <v>0.26250986186253655</v>
      </c>
      <c r="D15" s="239">
        <f>'14k'!D56</f>
        <v>0.92860137769281703</v>
      </c>
      <c r="E15" s="239">
        <f>'14k'!E56</f>
        <v>0.68933049135675439</v>
      </c>
      <c r="F15" s="239">
        <f>'14k'!F56</f>
        <v>0.99628800881219615</v>
      </c>
      <c r="G15" s="239">
        <f>'14k'!G56</f>
        <v>0.2925295640637815</v>
      </c>
      <c r="H15" s="239">
        <f>'14k'!H56</f>
        <v>0.3587122170631396</v>
      </c>
      <c r="I15" s="239">
        <f>'14k'!I56</f>
        <v>1.0531711157341528</v>
      </c>
      <c r="J15" s="239">
        <f>'14k'!J56</f>
        <v>-0.83678188237749085</v>
      </c>
      <c r="K15" s="239">
        <f>'14k'!K56</f>
        <v>0.15662812531729298</v>
      </c>
      <c r="L15" s="239">
        <f>'14k'!L56</f>
        <v>0.48652400703537158</v>
      </c>
      <c r="M15" s="239">
        <f>'14k'!M56</f>
        <v>1.268351345734442</v>
      </c>
      <c r="N15" s="239">
        <f>'14k'!N56</f>
        <v>0.6078040471241275</v>
      </c>
      <c r="O15" s="239">
        <f>'14k'!O56</f>
        <v>0.89181397238276006</v>
      </c>
      <c r="P15" s="239">
        <f>'14k'!P56</f>
        <v>0.99486243378734684</v>
      </c>
      <c r="Q15" s="239">
        <f>'14k'!Q56</f>
        <v>0.73260909119476914</v>
      </c>
      <c r="R15" s="239">
        <f>'14k'!R56</f>
        <v>2.0532826341559618</v>
      </c>
      <c r="S15" s="239">
        <f>'14k'!S56</f>
        <v>0.97792010924027117</v>
      </c>
      <c r="T15" s="239">
        <f>'14k'!T56</f>
        <v>0.71003993496576712</v>
      </c>
      <c r="U15" s="239">
        <f>'14k'!U56</f>
        <v>1.3558239379073855</v>
      </c>
      <c r="V15" s="239">
        <f>'14k'!V56</f>
        <v>1.2767350056717808</v>
      </c>
    </row>
    <row r="16" spans="1:22">
      <c r="A16" s="235" t="str">
        <f>'14k'!A57</f>
        <v>2000-2007</v>
      </c>
      <c r="B16" s="239">
        <f>'14k'!B57</f>
        <v>-9.9900498904681445E-2</v>
      </c>
      <c r="C16" s="239">
        <f>'14k'!C57</f>
        <v>0.28757240300663067</v>
      </c>
      <c r="D16" s="239">
        <f>'14k'!D57</f>
        <v>-1.6473320561898985</v>
      </c>
      <c r="E16" s="239">
        <f>'14k'!E57</f>
        <v>-0.52081464035171887</v>
      </c>
      <c r="F16" s="239">
        <f>'14k'!F57</f>
        <v>-0.5233215069648689</v>
      </c>
      <c r="G16" s="239">
        <f>'14k'!G57</f>
        <v>-1.4445121843315811</v>
      </c>
      <c r="H16" s="239">
        <f>'14k'!H57</f>
        <v>1.1523502096265625</v>
      </c>
      <c r="I16" s="239">
        <f>'14k'!I57</f>
        <v>0.18786392124459095</v>
      </c>
      <c r="J16" s="239">
        <f>'14k'!J57</f>
        <v>0.24574169036217786</v>
      </c>
      <c r="K16" s="239">
        <f>'14k'!K57</f>
        <v>-0.65829787792084371</v>
      </c>
      <c r="L16" s="239">
        <f>'14k'!L57</f>
        <v>-2.9150279549483571E-2</v>
      </c>
      <c r="M16" s="239">
        <f>'14k'!M57</f>
        <v>-5.8351647694410147E-2</v>
      </c>
      <c r="N16" s="239">
        <f>'14k'!N57</f>
        <v>-5.8590969595007092E-2</v>
      </c>
      <c r="O16" s="239">
        <f>'14k'!O57</f>
        <v>1.0474292951784481</v>
      </c>
      <c r="P16" s="239">
        <f>'14k'!P57</f>
        <v>-0.27147536604732458</v>
      </c>
      <c r="Q16" s="239">
        <f>'14k'!Q57</f>
        <v>0.4239987663476219</v>
      </c>
      <c r="R16" s="239">
        <f>'14k'!R57</f>
        <v>-1.3693196070117875</v>
      </c>
      <c r="S16" s="239">
        <f>'14k'!S57</f>
        <v>-1.0489749998303322</v>
      </c>
      <c r="T16" s="239">
        <f>'14k'!T57</f>
        <v>-9.8814615381337401E-2</v>
      </c>
      <c r="U16" s="239">
        <f>'14k'!U57</f>
        <v>-0.24588388233437453</v>
      </c>
      <c r="V16" s="239">
        <f>'14k'!V57</f>
        <v>1.4999251387193269E-2</v>
      </c>
    </row>
    <row r="19" spans="1:22">
      <c r="A19" s="235" t="s">
        <v>1398</v>
      </c>
      <c r="B19" s="243"/>
      <c r="C19" s="243"/>
      <c r="D19" s="243"/>
      <c r="E19" s="243"/>
      <c r="F19" s="243"/>
      <c r="G19" s="243"/>
      <c r="H19" s="243"/>
      <c r="I19" s="243"/>
      <c r="J19" s="243"/>
      <c r="K19" s="243"/>
      <c r="L19" s="243"/>
      <c r="M19" s="243"/>
      <c r="N19" s="243"/>
      <c r="O19" s="243"/>
      <c r="P19" s="243"/>
      <c r="Q19" s="243"/>
      <c r="R19" s="243"/>
      <c r="S19" s="243"/>
      <c r="T19" s="243"/>
      <c r="U19" s="243"/>
      <c r="V19" s="243"/>
    </row>
    <row r="20" spans="1:22" ht="105">
      <c r="B20" s="12" t="s">
        <v>987</v>
      </c>
      <c r="C20" s="12" t="s">
        <v>551</v>
      </c>
      <c r="D20" s="12" t="s">
        <v>1371</v>
      </c>
      <c r="E20" s="12" t="s">
        <v>1372</v>
      </c>
      <c r="F20" s="12" t="s">
        <v>1373</v>
      </c>
      <c r="G20" s="12" t="s">
        <v>1387</v>
      </c>
      <c r="H20" s="12" t="s">
        <v>1374</v>
      </c>
      <c r="I20" s="12" t="s">
        <v>1375</v>
      </c>
      <c r="J20" s="12" t="s">
        <v>1376</v>
      </c>
      <c r="K20" s="12" t="s">
        <v>1377</v>
      </c>
      <c r="L20" s="12" t="s">
        <v>1388</v>
      </c>
      <c r="M20" s="12" t="s">
        <v>1378</v>
      </c>
      <c r="N20" s="12" t="s">
        <v>1379</v>
      </c>
      <c r="O20" s="12" t="s">
        <v>1380</v>
      </c>
      <c r="P20" s="12" t="s">
        <v>1381</v>
      </c>
      <c r="Q20" s="12" t="s">
        <v>1389</v>
      </c>
      <c r="R20" s="12" t="s">
        <v>1382</v>
      </c>
      <c r="S20" s="12" t="s">
        <v>1383</v>
      </c>
      <c r="T20" s="12" t="s">
        <v>1384</v>
      </c>
      <c r="U20" s="12" t="s">
        <v>1385</v>
      </c>
      <c r="V20" s="12" t="s">
        <v>1390</v>
      </c>
    </row>
    <row r="21" spans="1:22">
      <c r="A21" s="235" t="str">
        <f>IF(A12=A4,A4,"Problem")</f>
        <v>1961-2007</v>
      </c>
      <c r="B21" s="239">
        <f>IF($A4=$A12,B12-B4,"Problem")</f>
        <v>-1.0561867660318969</v>
      </c>
      <c r="C21" s="239">
        <f t="shared" ref="C21:V21" si="0">IF($A4=$A12,C12-C4,"Problem")</f>
        <v>-0.73217179918565467</v>
      </c>
      <c r="D21" s="239">
        <f t="shared" si="0"/>
        <v>-0.41183502704154051</v>
      </c>
      <c r="E21" s="239">
        <f t="shared" si="0"/>
        <v>-1.2481295558511185</v>
      </c>
      <c r="F21" s="239">
        <f t="shared" si="0"/>
        <v>-0.79912507997241811</v>
      </c>
      <c r="G21" s="239">
        <f t="shared" si="0"/>
        <v>-0.4304088581099208</v>
      </c>
      <c r="H21" s="239">
        <f t="shared" si="0"/>
        <v>-1.4095458854226806</v>
      </c>
      <c r="I21" s="239">
        <f t="shared" si="0"/>
        <v>-0.62678471571808725</v>
      </c>
      <c r="J21" s="239">
        <f t="shared" si="0"/>
        <v>8.1144431614454948E-2</v>
      </c>
      <c r="K21" s="239">
        <f t="shared" si="0"/>
        <v>-1.6062666925928504</v>
      </c>
      <c r="L21" s="239">
        <f t="shared" si="0"/>
        <v>-1.3733368565168158</v>
      </c>
      <c r="M21" s="239">
        <f t="shared" si="0"/>
        <v>-1.2269268535527678</v>
      </c>
      <c r="N21" s="239">
        <f t="shared" si="0"/>
        <v>-0.79754033921861645</v>
      </c>
      <c r="O21" s="239">
        <f t="shared" si="0"/>
        <v>-1.759183434041911</v>
      </c>
      <c r="P21" s="239">
        <f t="shared" si="0"/>
        <v>-0.80706847921148128</v>
      </c>
      <c r="Q21" s="239">
        <f t="shared" si="0"/>
        <v>-0.82684322145463174</v>
      </c>
      <c r="R21" s="239">
        <f t="shared" si="0"/>
        <v>-1.7009632794040996</v>
      </c>
      <c r="S21" s="239">
        <f t="shared" si="0"/>
        <v>-0.78913599202528051</v>
      </c>
      <c r="T21" s="239">
        <f t="shared" si="0"/>
        <v>-2.108017926641792</v>
      </c>
      <c r="U21" s="239">
        <f t="shared" si="0"/>
        <v>-0.75794474972163961</v>
      </c>
      <c r="V21" s="239">
        <f t="shared" si="0"/>
        <v>-1.2150170756170642</v>
      </c>
    </row>
    <row r="22" spans="1:22">
      <c r="A22" s="235" t="str">
        <f>IF(A13=A5,A5,"Problem")</f>
        <v>1961-1973</v>
      </c>
      <c r="B22" s="239">
        <f t="shared" ref="B22:V25" si="1">IF($A5=$A13,B13-B5,"Problem")</f>
        <v>-1.7735427109671464</v>
      </c>
      <c r="C22" s="239">
        <f t="shared" si="1"/>
        <v>-1.5567041014089567</v>
      </c>
      <c r="D22" s="239">
        <f t="shared" si="1"/>
        <v>-1.6715570185434458</v>
      </c>
      <c r="E22" s="239">
        <f t="shared" si="1"/>
        <v>-2.2436674462772643</v>
      </c>
      <c r="F22" s="239">
        <f t="shared" si="1"/>
        <v>-1.1733038090032677</v>
      </c>
      <c r="G22" s="239">
        <f t="shared" si="1"/>
        <v>-0.9953275376504811</v>
      </c>
      <c r="H22" s="239">
        <f t="shared" si="1"/>
        <v>-0.8286006488618769</v>
      </c>
      <c r="I22" s="239">
        <f t="shared" si="1"/>
        <v>-0.2488374178251318</v>
      </c>
      <c r="J22" s="239">
        <f t="shared" si="1"/>
        <v>-0.28831637846304936</v>
      </c>
      <c r="K22" s="239">
        <f t="shared" si="1"/>
        <v>-3.6451302717063649</v>
      </c>
      <c r="L22" s="239">
        <f t="shared" si="1"/>
        <v>-2.3404698352057496</v>
      </c>
      <c r="M22" s="239">
        <f t="shared" si="1"/>
        <v>-2.2758963690084455</v>
      </c>
      <c r="N22" s="239">
        <f t="shared" si="1"/>
        <v>-1.7553358852051337</v>
      </c>
      <c r="O22" s="239">
        <f t="shared" si="1"/>
        <v>-1.3618019372553025</v>
      </c>
      <c r="P22" s="239">
        <f t="shared" si="1"/>
        <v>-1.6528842683731337</v>
      </c>
      <c r="Q22" s="239">
        <f t="shared" si="1"/>
        <v>-1.2398500467841078</v>
      </c>
      <c r="R22" s="239">
        <f t="shared" si="1"/>
        <v>-1.3632772989334185</v>
      </c>
      <c r="S22" s="239">
        <f t="shared" si="1"/>
        <v>-2.371661192798169</v>
      </c>
      <c r="T22" s="239">
        <f t="shared" si="1"/>
        <v>-3.9116644901488362</v>
      </c>
      <c r="U22" s="239">
        <f t="shared" si="1"/>
        <v>-1.7284579485413731</v>
      </c>
      <c r="V22" s="239">
        <f t="shared" si="1"/>
        <v>-1.1708735885649135</v>
      </c>
    </row>
    <row r="23" spans="1:22">
      <c r="A23" s="235" t="str">
        <f>IF(A14=A6,A6,"Problem")</f>
        <v>1973-1989</v>
      </c>
      <c r="B23" s="239">
        <f t="shared" si="1"/>
        <v>-0.81965565204689117</v>
      </c>
      <c r="C23" s="239">
        <f t="shared" si="1"/>
        <v>-0.13765241981655851</v>
      </c>
      <c r="D23" s="239">
        <f t="shared" si="1"/>
        <v>-1.1703291499975954E-2</v>
      </c>
      <c r="E23" s="239">
        <f t="shared" si="1"/>
        <v>-1.4767794581427518</v>
      </c>
      <c r="F23" s="239">
        <f t="shared" si="1"/>
        <v>-0.84115674820599562</v>
      </c>
      <c r="G23" s="239">
        <f t="shared" si="1"/>
        <v>-1.389068760267409</v>
      </c>
      <c r="H23" s="239">
        <f t="shared" si="1"/>
        <v>-2.0323278780982612</v>
      </c>
      <c r="I23" s="239">
        <f t="shared" si="1"/>
        <v>2.6156013776668097E-2</v>
      </c>
      <c r="J23" s="239">
        <f t="shared" si="1"/>
        <v>-2.2752225417765892E-2</v>
      </c>
      <c r="K23" s="239">
        <f t="shared" si="1"/>
        <v>-3.71038246849551</v>
      </c>
      <c r="L23" s="239">
        <f t="shared" si="1"/>
        <v>-1.7026118353318243</v>
      </c>
      <c r="M23" s="239">
        <f t="shared" si="1"/>
        <v>-0.63691153407674506</v>
      </c>
      <c r="N23" s="239">
        <f t="shared" si="1"/>
        <v>-0.43255159219790507</v>
      </c>
      <c r="O23" s="239">
        <f t="shared" si="1"/>
        <v>-1.1328629821248715</v>
      </c>
      <c r="P23" s="239">
        <f t="shared" si="1"/>
        <v>-0.32311491728109765</v>
      </c>
      <c r="Q23" s="239">
        <f t="shared" si="1"/>
        <v>-0.59771473582992396</v>
      </c>
      <c r="R23" s="239">
        <f t="shared" si="1"/>
        <v>-2.9490145353659125</v>
      </c>
      <c r="S23" s="239">
        <f t="shared" si="1"/>
        <v>-0.27094251195154406</v>
      </c>
      <c r="T23" s="239">
        <f t="shared" si="1"/>
        <v>-1.748526378864601</v>
      </c>
      <c r="U23" s="239">
        <f t="shared" si="1"/>
        <v>0.18294319751274157</v>
      </c>
      <c r="V23" s="239">
        <f t="shared" si="1"/>
        <v>-1.4048170789564773</v>
      </c>
    </row>
    <row r="24" spans="1:22">
      <c r="A24" s="235" t="str">
        <f>IF(A15=A7,A7,"Problem")</f>
        <v>1989-2000</v>
      </c>
      <c r="B24" s="239">
        <f t="shared" si="1"/>
        <v>-1.4349181920606746</v>
      </c>
      <c r="C24" s="239">
        <f t="shared" si="1"/>
        <v>-0.68480390441612027</v>
      </c>
      <c r="D24" s="239">
        <f t="shared" si="1"/>
        <v>-1.0760260873368566</v>
      </c>
      <c r="E24" s="239">
        <f t="shared" si="1"/>
        <v>-1.1374147309712201</v>
      </c>
      <c r="F24" s="239">
        <f t="shared" si="1"/>
        <v>-1.2195029361220522</v>
      </c>
      <c r="G24" s="239">
        <f t="shared" si="1"/>
        <v>-0.30302809073681214</v>
      </c>
      <c r="H24" s="239">
        <f t="shared" si="1"/>
        <v>-0.735964711707493</v>
      </c>
      <c r="I24" s="239">
        <f t="shared" si="1"/>
        <v>-2.1639179356186533</v>
      </c>
      <c r="J24" s="239">
        <f t="shared" si="1"/>
        <v>0.84415949251807065</v>
      </c>
      <c r="K24" s="239">
        <f t="shared" si="1"/>
        <v>-1.729284493245431</v>
      </c>
      <c r="L24" s="239">
        <f t="shared" si="1"/>
        <v>-0.86288856467342523</v>
      </c>
      <c r="M24" s="239">
        <f t="shared" si="1"/>
        <v>-1.827899715799175</v>
      </c>
      <c r="N24" s="239">
        <f t="shared" si="1"/>
        <v>-0.85377296618027732</v>
      </c>
      <c r="O24" s="239">
        <f t="shared" si="1"/>
        <v>-2.4445752028062984</v>
      </c>
      <c r="P24" s="239">
        <f t="shared" si="1"/>
        <v>-1.3488059161010924</v>
      </c>
      <c r="Q24" s="239">
        <f t="shared" si="1"/>
        <v>-0.88138788392568834</v>
      </c>
      <c r="R24" s="239">
        <f t="shared" si="1"/>
        <v>-4.2696009751180597</v>
      </c>
      <c r="S24" s="239">
        <f t="shared" si="1"/>
        <v>-1.6692006742173415</v>
      </c>
      <c r="T24" s="239">
        <f t="shared" si="1"/>
        <v>-2.2163103226904957</v>
      </c>
      <c r="U24" s="239">
        <f t="shared" si="1"/>
        <v>-1.7902568734065705</v>
      </c>
      <c r="V24" s="239">
        <f t="shared" si="1"/>
        <v>-1.7015454657354656</v>
      </c>
    </row>
    <row r="25" spans="1:22">
      <c r="A25" s="235" t="str">
        <f>IF(A16=A8,A8,"Problem")</f>
        <v>2000-2007</v>
      </c>
      <c r="B25" s="239">
        <f t="shared" si="1"/>
        <v>0.19921291312769984</v>
      </c>
      <c r="C25" s="239">
        <f t="shared" si="1"/>
        <v>-0.7679949840743383</v>
      </c>
      <c r="D25" s="239">
        <f t="shared" si="1"/>
        <v>1.7595847204039061</v>
      </c>
      <c r="E25" s="239">
        <f t="shared" si="1"/>
        <v>0.74507929838422138</v>
      </c>
      <c r="F25" s="239">
        <f t="shared" si="1"/>
        <v>0.56795742233618496</v>
      </c>
      <c r="G25" s="239">
        <f t="shared" si="1"/>
        <v>2.4050798435167109</v>
      </c>
      <c r="H25" s="239">
        <f t="shared" si="1"/>
        <v>-2.0667813355959463</v>
      </c>
      <c r="I25" s="239">
        <f t="shared" si="1"/>
        <v>-0.40184049384253129</v>
      </c>
      <c r="J25" s="239">
        <f t="shared" si="1"/>
        <v>-0.26660704434171567</v>
      </c>
      <c r="K25" s="239">
        <f t="shared" si="1"/>
        <v>6.3840034278004216</v>
      </c>
      <c r="L25" s="239">
        <f t="shared" si="1"/>
        <v>0.18475738293789457</v>
      </c>
      <c r="M25" s="239">
        <f t="shared" si="1"/>
        <v>0.10771298759275627</v>
      </c>
      <c r="N25" s="239">
        <f t="shared" si="1"/>
        <v>6.2273915959332182E-2</v>
      </c>
      <c r="O25" s="239">
        <f t="shared" si="1"/>
        <v>-2.8186126732402395</v>
      </c>
      <c r="P25" s="239">
        <f t="shared" si="1"/>
        <v>0.34316687703791482</v>
      </c>
      <c r="Q25" s="239">
        <f t="shared" si="1"/>
        <v>-0.56359246629380522</v>
      </c>
      <c r="R25" s="239">
        <f t="shared" si="1"/>
        <v>4.1426798350629674</v>
      </c>
      <c r="S25" s="239">
        <f t="shared" si="1"/>
        <v>1.9701742125043165</v>
      </c>
      <c r="T25" s="239">
        <f t="shared" si="1"/>
        <v>0.22688792284092374</v>
      </c>
      <c r="U25" s="239">
        <f t="shared" si="1"/>
        <v>0.29845853070236128</v>
      </c>
      <c r="V25" s="239">
        <f t="shared" si="1"/>
        <v>-0.11320671918824132</v>
      </c>
    </row>
    <row r="26" spans="1:22">
      <c r="B26" s="243"/>
      <c r="C26" s="243"/>
      <c r="D26" s="243"/>
      <c r="E26" s="243"/>
      <c r="F26" s="243"/>
      <c r="G26" s="243"/>
      <c r="H26" s="243"/>
      <c r="I26" s="243"/>
      <c r="J26" s="243"/>
      <c r="K26" s="243"/>
      <c r="L26" s="243"/>
      <c r="M26" s="243"/>
      <c r="N26" s="243"/>
      <c r="O26" s="243"/>
      <c r="P26" s="243"/>
      <c r="Q26" s="243"/>
      <c r="R26" s="243"/>
      <c r="S26" s="243"/>
      <c r="T26" s="243"/>
      <c r="U26" s="243"/>
      <c r="V26" s="243"/>
    </row>
    <row r="27" spans="1:22">
      <c r="A27" s="235" t="s">
        <v>1397</v>
      </c>
      <c r="B27" s="243"/>
      <c r="C27" s="243"/>
      <c r="D27" s="243"/>
      <c r="E27" s="243"/>
      <c r="F27" s="243"/>
      <c r="G27" s="243"/>
      <c r="H27" s="243"/>
      <c r="I27" s="243"/>
      <c r="J27" s="243"/>
      <c r="K27" s="243"/>
      <c r="L27" s="243"/>
      <c r="M27" s="243"/>
      <c r="N27" s="243"/>
      <c r="O27" s="243"/>
      <c r="P27" s="243"/>
      <c r="Q27" s="243"/>
      <c r="R27" s="243"/>
      <c r="S27" s="243"/>
      <c r="T27" s="243"/>
      <c r="U27" s="243"/>
      <c r="V27" s="243"/>
    </row>
    <row r="28" spans="1:22">
      <c r="B28" s="243"/>
      <c r="C28" s="243"/>
      <c r="D28" s="243"/>
      <c r="E28" s="243"/>
      <c r="F28" s="243"/>
      <c r="G28" s="243"/>
      <c r="H28" s="243"/>
      <c r="I28" s="243"/>
      <c r="J28" s="243"/>
      <c r="K28" s="243"/>
      <c r="L28" s="243"/>
      <c r="M28" s="243"/>
      <c r="N28" s="243"/>
      <c r="O28" s="243"/>
      <c r="P28" s="243"/>
      <c r="Q28" s="243"/>
      <c r="R28" s="243"/>
      <c r="S28" s="243"/>
      <c r="T28" s="243"/>
      <c r="U28" s="243"/>
      <c r="V28" s="243"/>
    </row>
    <row r="29" spans="1:22">
      <c r="B29" s="243"/>
      <c r="C29" s="243"/>
      <c r="D29" s="243"/>
      <c r="E29" s="243"/>
      <c r="F29" s="243"/>
      <c r="G29" s="243"/>
      <c r="H29" s="243"/>
      <c r="I29" s="243"/>
      <c r="J29" s="243"/>
      <c r="K29" s="243"/>
      <c r="L29" s="243"/>
      <c r="M29" s="243"/>
      <c r="N29" s="243"/>
      <c r="O29" s="243"/>
      <c r="P29" s="243"/>
      <c r="Q29" s="243"/>
      <c r="R29" s="243"/>
      <c r="S29" s="243"/>
      <c r="T29" s="243"/>
      <c r="U29" s="243"/>
      <c r="V29" s="243"/>
    </row>
    <row r="30" spans="1:22">
      <c r="B30" s="243"/>
      <c r="C30" s="243"/>
      <c r="D30" s="243"/>
      <c r="E30" s="243"/>
      <c r="F30" s="243"/>
      <c r="G30" s="243"/>
      <c r="H30" s="243"/>
      <c r="I30" s="243"/>
      <c r="J30" s="243"/>
      <c r="K30" s="243"/>
      <c r="L30" s="243"/>
      <c r="M30" s="243"/>
      <c r="N30" s="243"/>
      <c r="O30" s="243"/>
      <c r="P30" s="243"/>
      <c r="Q30" s="243"/>
      <c r="R30" s="243"/>
      <c r="S30" s="243"/>
      <c r="T30" s="243"/>
      <c r="U30" s="243"/>
      <c r="V30" s="243"/>
    </row>
    <row r="31" spans="1:22">
      <c r="B31" s="243"/>
      <c r="C31" s="243"/>
      <c r="D31" s="243"/>
      <c r="E31" s="243"/>
      <c r="F31" s="243"/>
      <c r="G31" s="243"/>
      <c r="H31" s="243"/>
      <c r="I31" s="243"/>
      <c r="J31" s="243"/>
      <c r="K31" s="243"/>
      <c r="L31" s="243"/>
      <c r="M31" s="243"/>
      <c r="N31" s="243"/>
      <c r="O31" s="243"/>
      <c r="P31" s="243"/>
      <c r="Q31" s="243"/>
      <c r="R31" s="243"/>
      <c r="S31" s="243"/>
      <c r="T31" s="243"/>
      <c r="U31" s="243"/>
      <c r="V31" s="243"/>
    </row>
    <row r="32" spans="1:22">
      <c r="B32" s="243"/>
      <c r="C32" s="243"/>
      <c r="D32" s="243"/>
      <c r="E32" s="243"/>
      <c r="F32" s="243"/>
      <c r="G32" s="243"/>
      <c r="H32" s="243"/>
      <c r="I32" s="243"/>
      <c r="J32" s="243"/>
      <c r="K32" s="243"/>
      <c r="L32" s="243"/>
      <c r="M32" s="243"/>
      <c r="N32" s="243"/>
      <c r="O32" s="243"/>
      <c r="P32" s="243"/>
      <c r="Q32" s="243"/>
      <c r="R32" s="243"/>
      <c r="S32" s="243"/>
      <c r="T32" s="243"/>
      <c r="U32" s="243"/>
      <c r="V32" s="243"/>
    </row>
    <row r="33" spans="2:22">
      <c r="B33" s="243"/>
      <c r="C33" s="243"/>
      <c r="D33" s="243"/>
      <c r="E33" s="243"/>
      <c r="F33" s="243"/>
      <c r="G33" s="243"/>
      <c r="H33" s="243"/>
      <c r="I33" s="243"/>
      <c r="J33" s="243"/>
      <c r="K33" s="243"/>
      <c r="L33" s="243"/>
      <c r="M33" s="243"/>
      <c r="N33" s="243"/>
      <c r="O33" s="243"/>
      <c r="P33" s="243"/>
      <c r="Q33" s="243"/>
      <c r="R33" s="243"/>
      <c r="S33" s="243"/>
      <c r="T33" s="243"/>
      <c r="U33" s="243"/>
      <c r="V33" s="243"/>
    </row>
    <row r="34" spans="2:22">
      <c r="B34" s="243"/>
      <c r="C34" s="243"/>
      <c r="D34" s="243"/>
      <c r="E34" s="243"/>
      <c r="F34" s="243"/>
      <c r="G34" s="243"/>
      <c r="H34" s="243"/>
      <c r="I34" s="243"/>
      <c r="J34" s="243"/>
      <c r="K34" s="243"/>
      <c r="L34" s="243"/>
      <c r="M34" s="243"/>
      <c r="N34" s="243"/>
      <c r="O34" s="243"/>
      <c r="P34" s="243"/>
      <c r="Q34" s="243"/>
      <c r="R34" s="243"/>
      <c r="S34" s="243"/>
      <c r="T34" s="243"/>
      <c r="U34" s="243"/>
      <c r="V34" s="243"/>
    </row>
    <row r="35" spans="2:22">
      <c r="B35" s="243"/>
      <c r="C35" s="243"/>
      <c r="D35" s="243"/>
      <c r="E35" s="243"/>
      <c r="F35" s="243"/>
      <c r="G35" s="243"/>
      <c r="H35" s="243"/>
      <c r="I35" s="243"/>
      <c r="J35" s="243"/>
      <c r="K35" s="243"/>
      <c r="L35" s="243"/>
      <c r="M35" s="243"/>
      <c r="N35" s="243"/>
      <c r="O35" s="243"/>
      <c r="P35" s="243"/>
      <c r="Q35" s="243"/>
      <c r="R35" s="243"/>
      <c r="S35" s="243"/>
      <c r="T35" s="243"/>
      <c r="U35" s="243"/>
      <c r="V35" s="243"/>
    </row>
    <row r="36" spans="2:22">
      <c r="B36" s="243"/>
      <c r="C36" s="243"/>
      <c r="D36" s="243"/>
      <c r="E36" s="243"/>
      <c r="F36" s="243"/>
      <c r="G36" s="243"/>
      <c r="H36" s="243"/>
      <c r="I36" s="243"/>
      <c r="J36" s="243"/>
      <c r="K36" s="243"/>
      <c r="L36" s="243"/>
      <c r="M36" s="243"/>
      <c r="N36" s="243"/>
      <c r="O36" s="243"/>
      <c r="P36" s="243"/>
      <c r="Q36" s="243"/>
      <c r="R36" s="243"/>
      <c r="S36" s="243"/>
      <c r="T36" s="243"/>
      <c r="U36" s="243"/>
      <c r="V36" s="243"/>
    </row>
    <row r="37" spans="2:22">
      <c r="B37" s="243"/>
      <c r="C37" s="243"/>
      <c r="D37" s="243"/>
      <c r="E37" s="243"/>
      <c r="F37" s="243"/>
      <c r="G37" s="243"/>
      <c r="H37" s="243"/>
      <c r="I37" s="243"/>
      <c r="J37" s="243"/>
      <c r="K37" s="243"/>
      <c r="L37" s="243"/>
      <c r="M37" s="243"/>
      <c r="N37" s="243"/>
      <c r="O37" s="243"/>
      <c r="P37" s="243"/>
      <c r="Q37" s="243"/>
      <c r="R37" s="243"/>
      <c r="S37" s="243"/>
      <c r="T37" s="243"/>
      <c r="U37" s="243"/>
      <c r="V37" s="243"/>
    </row>
    <row r="38" spans="2:22">
      <c r="B38" s="243"/>
      <c r="C38" s="243"/>
      <c r="D38" s="243"/>
      <c r="E38" s="243"/>
      <c r="F38" s="243"/>
      <c r="G38" s="243"/>
      <c r="H38" s="243"/>
      <c r="I38" s="243"/>
      <c r="J38" s="243"/>
      <c r="K38" s="243"/>
      <c r="L38" s="243"/>
      <c r="M38" s="243"/>
      <c r="N38" s="243"/>
      <c r="O38" s="243"/>
      <c r="P38" s="243"/>
      <c r="Q38" s="243"/>
      <c r="R38" s="243"/>
      <c r="S38" s="243"/>
      <c r="T38" s="243"/>
      <c r="U38" s="243"/>
      <c r="V38" s="243"/>
    </row>
    <row r="39" spans="2:22">
      <c r="B39" s="243"/>
      <c r="C39" s="243"/>
      <c r="D39" s="243"/>
      <c r="E39" s="243"/>
      <c r="F39" s="243"/>
      <c r="G39" s="243"/>
      <c r="H39" s="243"/>
      <c r="I39" s="243"/>
      <c r="J39" s="243"/>
      <c r="K39" s="243"/>
      <c r="L39" s="243"/>
      <c r="M39" s="243"/>
      <c r="N39" s="243"/>
      <c r="O39" s="243"/>
      <c r="P39" s="243"/>
      <c r="Q39" s="243"/>
      <c r="R39" s="243"/>
      <c r="S39" s="243"/>
      <c r="T39" s="243"/>
      <c r="U39" s="243"/>
      <c r="V39" s="243"/>
    </row>
    <row r="40" spans="2:22">
      <c r="B40" s="243"/>
      <c r="C40" s="243"/>
      <c r="D40" s="243"/>
      <c r="E40" s="243"/>
      <c r="F40" s="243"/>
      <c r="G40" s="243"/>
      <c r="H40" s="243"/>
      <c r="I40" s="243"/>
      <c r="J40" s="243"/>
      <c r="K40" s="243"/>
      <c r="L40" s="243"/>
      <c r="M40" s="243"/>
      <c r="N40" s="243"/>
      <c r="O40" s="243"/>
      <c r="P40" s="243"/>
      <c r="Q40" s="243"/>
      <c r="R40" s="243"/>
      <c r="S40" s="243"/>
      <c r="T40" s="243"/>
      <c r="U40" s="243"/>
      <c r="V40" s="243"/>
    </row>
    <row r="41" spans="2:22">
      <c r="B41" s="243"/>
      <c r="C41" s="243"/>
      <c r="D41" s="243"/>
      <c r="E41" s="243"/>
      <c r="F41" s="243"/>
      <c r="G41" s="243"/>
      <c r="H41" s="243"/>
      <c r="I41" s="243"/>
      <c r="J41" s="243"/>
      <c r="K41" s="243"/>
      <c r="L41" s="243"/>
      <c r="M41" s="243"/>
      <c r="N41" s="243"/>
      <c r="O41" s="243"/>
      <c r="P41" s="243"/>
      <c r="Q41" s="243"/>
      <c r="R41" s="243"/>
      <c r="S41" s="243"/>
      <c r="T41" s="243"/>
      <c r="U41" s="243"/>
      <c r="V41" s="243"/>
    </row>
    <row r="42" spans="2:22">
      <c r="B42" s="243"/>
      <c r="C42" s="243"/>
      <c r="D42" s="243"/>
      <c r="E42" s="243"/>
      <c r="F42" s="243"/>
      <c r="G42" s="243"/>
      <c r="H42" s="243"/>
      <c r="I42" s="243"/>
      <c r="J42" s="243"/>
      <c r="K42" s="243"/>
      <c r="L42" s="243"/>
      <c r="M42" s="243"/>
      <c r="N42" s="243"/>
      <c r="O42" s="243"/>
      <c r="P42" s="243"/>
      <c r="Q42" s="243"/>
      <c r="R42" s="243"/>
      <c r="S42" s="243"/>
      <c r="T42" s="243"/>
      <c r="U42" s="243"/>
      <c r="V42" s="243"/>
    </row>
    <row r="43" spans="2:22">
      <c r="B43" s="243"/>
      <c r="C43" s="243"/>
      <c r="D43" s="243"/>
      <c r="E43" s="243"/>
      <c r="F43" s="243"/>
      <c r="G43" s="243"/>
      <c r="H43" s="243"/>
      <c r="I43" s="243"/>
      <c r="J43" s="243"/>
      <c r="K43" s="243"/>
      <c r="L43" s="243"/>
      <c r="M43" s="243"/>
      <c r="N43" s="243"/>
      <c r="O43" s="243"/>
      <c r="P43" s="243"/>
      <c r="Q43" s="243"/>
      <c r="R43" s="243"/>
      <c r="S43" s="243"/>
      <c r="T43" s="243"/>
      <c r="U43" s="243"/>
      <c r="V43" s="243"/>
    </row>
    <row r="44" spans="2:22">
      <c r="B44" s="243"/>
      <c r="C44" s="243"/>
      <c r="D44" s="243"/>
      <c r="E44" s="243"/>
      <c r="F44" s="243"/>
      <c r="G44" s="243"/>
      <c r="H44" s="243"/>
      <c r="I44" s="243"/>
      <c r="J44" s="243"/>
      <c r="K44" s="243"/>
      <c r="L44" s="243"/>
      <c r="M44" s="243"/>
      <c r="N44" s="243"/>
      <c r="O44" s="243"/>
      <c r="P44" s="243"/>
      <c r="Q44" s="243"/>
      <c r="R44" s="243"/>
      <c r="S44" s="243"/>
      <c r="T44" s="243"/>
      <c r="U44" s="243"/>
      <c r="V44" s="243"/>
    </row>
    <row r="45" spans="2:22">
      <c r="B45" s="243"/>
      <c r="C45" s="243"/>
      <c r="D45" s="243"/>
      <c r="E45" s="243"/>
      <c r="F45" s="243"/>
      <c r="G45" s="243"/>
      <c r="H45" s="243"/>
      <c r="I45" s="243"/>
      <c r="J45" s="243"/>
      <c r="K45" s="243"/>
      <c r="L45" s="243"/>
      <c r="M45" s="243"/>
      <c r="N45" s="243"/>
      <c r="O45" s="243"/>
      <c r="P45" s="243"/>
      <c r="Q45" s="243"/>
      <c r="R45" s="243"/>
      <c r="S45" s="243"/>
      <c r="T45" s="243"/>
      <c r="U45" s="243"/>
      <c r="V45" s="243"/>
    </row>
    <row r="46" spans="2:22">
      <c r="B46" s="243"/>
      <c r="C46" s="243"/>
      <c r="D46" s="243"/>
      <c r="E46" s="243"/>
      <c r="F46" s="243"/>
      <c r="G46" s="243"/>
      <c r="H46" s="243"/>
      <c r="I46" s="243"/>
      <c r="J46" s="243"/>
      <c r="K46" s="243"/>
      <c r="L46" s="243"/>
      <c r="M46" s="243"/>
      <c r="N46" s="243"/>
      <c r="O46" s="243"/>
      <c r="P46" s="243"/>
      <c r="Q46" s="243"/>
      <c r="R46" s="243"/>
      <c r="S46" s="243"/>
      <c r="T46" s="243"/>
      <c r="U46" s="243"/>
      <c r="V46" s="243"/>
    </row>
    <row r="47" spans="2:22">
      <c r="B47" s="243"/>
      <c r="C47" s="243"/>
      <c r="D47" s="243"/>
      <c r="E47" s="243"/>
      <c r="F47" s="243"/>
      <c r="G47" s="243"/>
      <c r="H47" s="243"/>
      <c r="I47" s="243"/>
      <c r="J47" s="243"/>
      <c r="K47" s="243"/>
      <c r="L47" s="243"/>
      <c r="M47" s="243"/>
      <c r="N47" s="243"/>
      <c r="O47" s="243"/>
      <c r="P47" s="243"/>
      <c r="Q47" s="243"/>
      <c r="R47" s="243"/>
      <c r="S47" s="243"/>
      <c r="T47" s="243"/>
      <c r="U47" s="243"/>
      <c r="V47" s="243"/>
    </row>
    <row r="48" spans="2:22">
      <c r="B48" s="243"/>
      <c r="C48" s="243"/>
      <c r="D48" s="243"/>
      <c r="E48" s="243"/>
      <c r="F48" s="243"/>
      <c r="G48" s="243"/>
      <c r="H48" s="243"/>
      <c r="I48" s="243"/>
      <c r="J48" s="243"/>
      <c r="K48" s="243"/>
      <c r="L48" s="243"/>
      <c r="M48" s="243"/>
      <c r="N48" s="243"/>
      <c r="O48" s="243"/>
      <c r="P48" s="243"/>
      <c r="Q48" s="243"/>
      <c r="R48" s="243"/>
      <c r="S48" s="243"/>
      <c r="T48" s="243"/>
      <c r="U48" s="243"/>
      <c r="V48" s="243"/>
    </row>
    <row r="49" spans="1:22">
      <c r="B49" s="243"/>
      <c r="C49" s="243"/>
      <c r="D49" s="243"/>
      <c r="E49" s="243"/>
      <c r="F49" s="243"/>
      <c r="G49" s="243"/>
      <c r="H49" s="243"/>
      <c r="I49" s="243"/>
      <c r="J49" s="243"/>
      <c r="K49" s="243"/>
      <c r="L49" s="243"/>
      <c r="M49" s="243"/>
      <c r="N49" s="243"/>
      <c r="O49" s="243"/>
      <c r="P49" s="243"/>
      <c r="Q49" s="243"/>
      <c r="R49" s="243"/>
      <c r="S49" s="243"/>
      <c r="T49" s="243"/>
      <c r="U49" s="243"/>
      <c r="V49" s="243"/>
    </row>
    <row r="50" spans="1:22">
      <c r="B50" s="243"/>
      <c r="C50" s="243"/>
      <c r="D50" s="243"/>
      <c r="E50" s="243"/>
      <c r="F50" s="243"/>
      <c r="G50" s="243"/>
      <c r="H50" s="243"/>
      <c r="I50" s="243"/>
      <c r="J50" s="243"/>
      <c r="K50" s="243"/>
      <c r="L50" s="243"/>
      <c r="M50" s="243"/>
      <c r="N50" s="243"/>
      <c r="O50" s="243"/>
      <c r="P50" s="243"/>
      <c r="Q50" s="243"/>
      <c r="R50" s="243"/>
      <c r="S50" s="243"/>
      <c r="T50" s="243"/>
      <c r="U50" s="243"/>
      <c r="V50" s="243"/>
    </row>
    <row r="51" spans="1:22">
      <c r="B51" s="239"/>
      <c r="C51" s="239"/>
      <c r="D51" s="239"/>
      <c r="E51" s="239"/>
      <c r="F51" s="239"/>
      <c r="G51" s="239"/>
      <c r="H51" s="239"/>
      <c r="I51" s="239"/>
      <c r="J51" s="239"/>
      <c r="K51" s="239"/>
      <c r="L51" s="239"/>
      <c r="M51" s="239"/>
      <c r="N51" s="239"/>
      <c r="O51" s="239"/>
      <c r="P51" s="239"/>
      <c r="Q51" s="239"/>
      <c r="R51" s="239"/>
    </row>
    <row r="52" spans="1:22">
      <c r="A52" s="309"/>
      <c r="B52" s="239"/>
      <c r="C52" s="241"/>
      <c r="D52" s="241"/>
      <c r="E52" s="241"/>
      <c r="F52" s="241"/>
      <c r="G52" s="241"/>
      <c r="H52" s="241"/>
      <c r="I52" s="241"/>
      <c r="J52" s="241"/>
      <c r="K52" s="241"/>
      <c r="L52" s="241"/>
      <c r="M52" s="241"/>
      <c r="N52" s="241"/>
      <c r="O52" s="241"/>
      <c r="P52" s="241"/>
      <c r="Q52" s="241"/>
      <c r="R52" s="241"/>
    </row>
    <row r="53" spans="1:22">
      <c r="A53" s="309"/>
      <c r="B53" s="239"/>
      <c r="C53" s="239"/>
      <c r="D53" s="239"/>
      <c r="E53" s="239"/>
      <c r="F53" s="239"/>
      <c r="G53" s="239"/>
      <c r="H53" s="239"/>
      <c r="I53" s="239"/>
      <c r="J53" s="239"/>
      <c r="K53" s="239"/>
      <c r="L53" s="239"/>
      <c r="M53" s="239"/>
      <c r="N53" s="239"/>
      <c r="O53" s="239"/>
      <c r="P53" s="239"/>
      <c r="Q53" s="239"/>
      <c r="R53" s="239"/>
      <c r="S53" s="239"/>
      <c r="T53" s="239"/>
      <c r="U53" s="239"/>
      <c r="V53" s="239"/>
    </row>
    <row r="54" spans="1:22">
      <c r="A54" s="309"/>
      <c r="B54" s="239"/>
      <c r="C54" s="239"/>
      <c r="D54" s="239"/>
      <c r="E54" s="239"/>
      <c r="F54" s="239"/>
      <c r="G54" s="239"/>
      <c r="H54" s="239"/>
      <c r="I54" s="239"/>
      <c r="J54" s="239"/>
      <c r="K54" s="239"/>
      <c r="L54" s="239"/>
      <c r="M54" s="239"/>
      <c r="N54" s="239"/>
      <c r="O54" s="239"/>
      <c r="P54" s="239"/>
      <c r="Q54" s="239"/>
      <c r="R54" s="239"/>
      <c r="S54" s="239"/>
      <c r="T54" s="239"/>
      <c r="U54" s="239"/>
      <c r="V54" s="239"/>
    </row>
    <row r="55" spans="1:22">
      <c r="A55" s="309"/>
      <c r="B55" s="239"/>
      <c r="C55" s="239"/>
      <c r="D55" s="239"/>
      <c r="E55" s="239"/>
      <c r="F55" s="239"/>
      <c r="G55" s="239"/>
      <c r="H55" s="239"/>
      <c r="I55" s="239"/>
      <c r="J55" s="239"/>
      <c r="K55" s="239"/>
      <c r="L55" s="239"/>
      <c r="M55" s="239"/>
      <c r="N55" s="239"/>
      <c r="O55" s="239"/>
      <c r="P55" s="239"/>
      <c r="Q55" s="239"/>
      <c r="R55" s="239"/>
      <c r="S55" s="239"/>
      <c r="T55" s="239"/>
      <c r="U55" s="239"/>
      <c r="V55" s="239"/>
    </row>
    <row r="56" spans="1:22">
      <c r="A56" s="309"/>
      <c r="B56" s="239"/>
      <c r="C56" s="239"/>
      <c r="D56" s="239"/>
      <c r="E56" s="239"/>
      <c r="F56" s="239"/>
      <c r="G56" s="239"/>
      <c r="H56" s="239"/>
      <c r="I56" s="239"/>
      <c r="J56" s="239"/>
      <c r="K56" s="239"/>
      <c r="L56" s="239"/>
      <c r="M56" s="239"/>
      <c r="N56" s="239"/>
      <c r="O56" s="239"/>
      <c r="P56" s="239"/>
      <c r="Q56" s="239"/>
      <c r="R56" s="239"/>
      <c r="S56" s="239"/>
      <c r="T56" s="239"/>
      <c r="U56" s="239"/>
      <c r="V56" s="239"/>
    </row>
    <row r="57" spans="1:22">
      <c r="A57" s="309"/>
      <c r="B57" s="239"/>
      <c r="C57" s="239"/>
      <c r="D57" s="239"/>
      <c r="E57" s="239"/>
      <c r="F57" s="239"/>
      <c r="G57" s="239"/>
      <c r="H57" s="239"/>
      <c r="I57" s="239"/>
      <c r="J57" s="239"/>
      <c r="K57" s="239"/>
      <c r="L57" s="239"/>
      <c r="M57" s="239"/>
      <c r="N57" s="239"/>
      <c r="O57" s="239"/>
      <c r="P57" s="239"/>
      <c r="Q57" s="239"/>
      <c r="R57" s="239"/>
      <c r="S57" s="239"/>
      <c r="T57" s="239"/>
      <c r="U57" s="239"/>
      <c r="V57" s="239"/>
    </row>
    <row r="58" spans="1:22">
      <c r="A58" s="309"/>
      <c r="B58" s="239"/>
      <c r="C58" s="241"/>
      <c r="D58" s="241"/>
      <c r="E58" s="241"/>
      <c r="F58" s="241"/>
      <c r="G58" s="241"/>
      <c r="H58" s="241"/>
      <c r="I58" s="241"/>
      <c r="J58" s="241"/>
      <c r="K58" s="241"/>
      <c r="L58" s="241"/>
      <c r="M58" s="241"/>
      <c r="N58" s="241"/>
      <c r="O58" s="241"/>
      <c r="P58" s="241"/>
      <c r="Q58" s="241"/>
      <c r="R58" s="241"/>
    </row>
  </sheetData>
  <pageMargins left="0.7" right="0.7" top="0.75" bottom="0.75" header="0.3" footer="0.3"/>
  <pageSetup scale="55" orientation="landscape" horizontalDpi="0" verticalDpi="0" r:id="rId1"/>
</worksheet>
</file>

<file path=xl/worksheets/sheet106.xml><?xml version="1.0" encoding="utf-8"?>
<worksheet xmlns="http://schemas.openxmlformats.org/spreadsheetml/2006/main" xmlns:r="http://schemas.openxmlformats.org/officeDocument/2006/relationships">
  <sheetPr codeName="Sheet142"/>
  <dimension ref="A1:R102"/>
  <sheetViews>
    <sheetView view="pageBreakPreview" zoomScaleNormal="100" zoomScaleSheetLayoutView="100" workbookViewId="0">
      <selection sqref="A1:E1"/>
    </sheetView>
  </sheetViews>
  <sheetFormatPr defaultRowHeight="15" outlineLevelCol="1"/>
  <cols>
    <col min="1" max="1" width="10.5703125" customWidth="1"/>
    <col min="2" max="4" width="16.5703125" customWidth="1"/>
    <col min="6" max="17" width="0" hidden="1" customWidth="1" outlineLevel="1"/>
    <col min="18" max="18" width="9.140625" collapsed="1"/>
  </cols>
  <sheetData>
    <row r="1" spans="1:17" ht="30" customHeight="1">
      <c r="A1" s="378" t="s">
        <v>1353</v>
      </c>
      <c r="B1" s="378"/>
      <c r="C1" s="378"/>
      <c r="D1" s="378"/>
      <c r="E1" s="331"/>
      <c r="G1" t="s">
        <v>971</v>
      </c>
      <c r="H1" t="s">
        <v>972</v>
      </c>
      <c r="I1" t="s">
        <v>973</v>
      </c>
      <c r="J1" t="s">
        <v>974</v>
      </c>
      <c r="K1" t="s">
        <v>975</v>
      </c>
      <c r="L1" t="s">
        <v>976</v>
      </c>
      <c r="N1" t="str">
        <f>CONCATENATE(G1,H1,I1)</f>
        <v>v4331081v4331088v4331089</v>
      </c>
    </row>
    <row r="2" spans="1:17" ht="30">
      <c r="B2" s="170" t="s">
        <v>1245</v>
      </c>
      <c r="C2" s="34" t="s">
        <v>19</v>
      </c>
      <c r="D2" s="34" t="s">
        <v>758</v>
      </c>
      <c r="G2" t="s">
        <v>978</v>
      </c>
      <c r="H2" t="s">
        <v>979</v>
      </c>
      <c r="I2" t="s">
        <v>980</v>
      </c>
      <c r="J2" t="s">
        <v>981</v>
      </c>
      <c r="K2" t="s">
        <v>982</v>
      </c>
      <c r="L2" t="s">
        <v>983</v>
      </c>
    </row>
    <row r="3" spans="1:17">
      <c r="A3" s="16">
        <v>1987</v>
      </c>
      <c r="B3" s="88">
        <f>AVERAGE(G3:G6)</f>
        <v>85.699999999999989</v>
      </c>
      <c r="C3" s="88">
        <f>AVERAGE(H3:H6)</f>
        <v>82.824999999999989</v>
      </c>
      <c r="D3" s="88">
        <f>AVERAGE(I3:I6)</f>
        <v>79.599999999999994</v>
      </c>
      <c r="E3" s="52">
        <f>RANK(D3,$D$3:$D$26,0)</f>
        <v>15</v>
      </c>
      <c r="F3" s="294" t="s">
        <v>311</v>
      </c>
      <c r="G3" s="294">
        <v>84</v>
      </c>
      <c r="H3" s="294">
        <v>82.3</v>
      </c>
      <c r="I3" s="294">
        <v>79.5</v>
      </c>
      <c r="J3" s="294">
        <v>70</v>
      </c>
      <c r="K3" s="294">
        <v>72.599999999999994</v>
      </c>
      <c r="L3" s="294">
        <v>65.5</v>
      </c>
      <c r="O3" t="str">
        <f>IF(D3&gt;B3,1,"")</f>
        <v/>
      </c>
      <c r="P3" s="171" t="str">
        <f>IF(D3&gt;C3,1,"")</f>
        <v/>
      </c>
    </row>
    <row r="4" spans="1:17">
      <c r="A4" s="16">
        <f>A3+1</f>
        <v>1988</v>
      </c>
      <c r="B4" s="88">
        <f>AVERAGE(G7:G10)</f>
        <v>86.6</v>
      </c>
      <c r="C4" s="88">
        <f>AVERAGE(H7:H10)</f>
        <v>82.6</v>
      </c>
      <c r="D4" s="88">
        <f>AVERAGE(I7:I10)</f>
        <v>80.199999999999989</v>
      </c>
      <c r="E4" s="52">
        <f t="shared" ref="E4:E26" si="0">RANK(D4,$D$3:$D$26,0)</f>
        <v>10</v>
      </c>
      <c r="F4" s="294" t="s">
        <v>314</v>
      </c>
      <c r="G4" s="294">
        <v>84.7</v>
      </c>
      <c r="H4" s="294">
        <v>81.599999999999994</v>
      </c>
      <c r="I4" s="294">
        <v>79</v>
      </c>
      <c r="J4" s="294">
        <v>71.3</v>
      </c>
      <c r="K4" s="294">
        <v>71.900000000000006</v>
      </c>
      <c r="L4" s="294">
        <v>70.099999999999994</v>
      </c>
      <c r="O4" s="294" t="str">
        <f t="shared" ref="O4:O26" si="1">IF(D4&gt;B4,1,"")</f>
        <v/>
      </c>
      <c r="P4" s="171" t="str">
        <f t="shared" ref="P4:P26" si="2">IF(D4&gt;C4,1,"")</f>
        <v/>
      </c>
      <c r="Q4" s="52">
        <f>D4-D3</f>
        <v>0.59999999999999432</v>
      </c>
    </row>
    <row r="5" spans="1:17">
      <c r="A5" s="16">
        <f t="shared" ref="A5:A26" si="3">A4+1</f>
        <v>1989</v>
      </c>
      <c r="B5" s="88">
        <f>AVERAGE(G11:G14)</f>
        <v>85</v>
      </c>
      <c r="C5" s="88">
        <f>AVERAGE(H11:H14)</f>
        <v>81.174999999999997</v>
      </c>
      <c r="D5" s="88">
        <f>AVERAGE(I11:I14)</f>
        <v>79.099999999999994</v>
      </c>
      <c r="E5" s="52">
        <f t="shared" si="0"/>
        <v>18</v>
      </c>
      <c r="F5" s="294" t="s">
        <v>317</v>
      </c>
      <c r="G5" s="294">
        <v>86.6</v>
      </c>
      <c r="H5" s="294">
        <v>82.9</v>
      </c>
      <c r="I5" s="294">
        <v>80</v>
      </c>
      <c r="J5" s="294">
        <v>71.099999999999994</v>
      </c>
      <c r="K5" s="294">
        <v>70</v>
      </c>
      <c r="L5" s="294">
        <v>73.099999999999994</v>
      </c>
      <c r="O5" s="294" t="str">
        <f t="shared" si="1"/>
        <v/>
      </c>
      <c r="P5" s="171" t="str">
        <f t="shared" si="2"/>
        <v/>
      </c>
      <c r="Q5" s="52">
        <f t="shared" ref="Q5:Q26" si="4">D5-D4</f>
        <v>-1.0999999999999943</v>
      </c>
    </row>
    <row r="6" spans="1:17">
      <c r="A6" s="16">
        <f t="shared" si="3"/>
        <v>1990</v>
      </c>
      <c r="B6" s="88">
        <f>AVERAGE(G15:G18)</f>
        <v>82.174999999999997</v>
      </c>
      <c r="C6" s="88">
        <f>AVERAGE(H15:H18)</f>
        <v>78.2</v>
      </c>
      <c r="D6" s="88">
        <f>AVERAGE(I15:I18)</f>
        <v>78.099999999999994</v>
      </c>
      <c r="E6" s="52">
        <f t="shared" si="0"/>
        <v>23</v>
      </c>
      <c r="F6" s="294" t="s">
        <v>320</v>
      </c>
      <c r="G6" s="294">
        <v>87.5</v>
      </c>
      <c r="H6" s="294">
        <v>84.5</v>
      </c>
      <c r="I6" s="294">
        <v>79.900000000000006</v>
      </c>
      <c r="J6" s="294">
        <v>70.900000000000006</v>
      </c>
      <c r="K6" s="294">
        <v>69.900000000000006</v>
      </c>
      <c r="L6" s="294">
        <v>72.900000000000006</v>
      </c>
      <c r="O6" s="294" t="str">
        <f t="shared" si="1"/>
        <v/>
      </c>
      <c r="P6" s="171" t="str">
        <f t="shared" si="2"/>
        <v/>
      </c>
      <c r="Q6" s="52">
        <f t="shared" si="4"/>
        <v>-1</v>
      </c>
    </row>
    <row r="7" spans="1:17">
      <c r="A7" s="16">
        <f t="shared" si="3"/>
        <v>1991</v>
      </c>
      <c r="B7" s="88">
        <f>AVERAGE(G19:G22)</f>
        <v>78.875</v>
      </c>
      <c r="C7" s="88">
        <f>AVERAGE(H19:H22)</f>
        <v>74.2</v>
      </c>
      <c r="D7" s="88">
        <f>AVERAGE(I19:I22)</f>
        <v>79.075000000000003</v>
      </c>
      <c r="E7" s="52">
        <f t="shared" si="0"/>
        <v>20</v>
      </c>
      <c r="F7" s="294" t="s">
        <v>323</v>
      </c>
      <c r="G7" s="294">
        <v>87.6</v>
      </c>
      <c r="H7" s="294">
        <v>84.6</v>
      </c>
      <c r="I7" s="294">
        <v>80.2</v>
      </c>
      <c r="J7" s="294">
        <v>75.3</v>
      </c>
      <c r="K7" s="294">
        <v>74.3</v>
      </c>
      <c r="L7" s="294">
        <v>77.400000000000006</v>
      </c>
      <c r="O7" s="294">
        <f t="shared" si="1"/>
        <v>1</v>
      </c>
      <c r="P7" s="171">
        <f>IF(D7&gt;C7,1,"")</f>
        <v>1</v>
      </c>
      <c r="Q7" s="52">
        <f t="shared" si="4"/>
        <v>0.97500000000000853</v>
      </c>
    </row>
    <row r="8" spans="1:17">
      <c r="A8" s="16">
        <f t="shared" si="3"/>
        <v>1992</v>
      </c>
      <c r="B8" s="88">
        <f>AVERAGE(G23:G26)</f>
        <v>78.774999999999991</v>
      </c>
      <c r="C8" s="88">
        <f>AVERAGE(H23:H26)</f>
        <v>76.349999999999994</v>
      </c>
      <c r="D8" s="88">
        <f>AVERAGE(I23:I26)</f>
        <v>80.199999999999989</v>
      </c>
      <c r="E8" s="52">
        <f t="shared" si="0"/>
        <v>10</v>
      </c>
      <c r="F8" s="294" t="s">
        <v>326</v>
      </c>
      <c r="G8" s="294">
        <v>87.3</v>
      </c>
      <c r="H8" s="294">
        <v>83.5</v>
      </c>
      <c r="I8" s="294">
        <v>80.7</v>
      </c>
      <c r="J8" s="294">
        <v>74.2</v>
      </c>
      <c r="K8" s="294">
        <v>72.900000000000006</v>
      </c>
      <c r="L8" s="294">
        <v>77</v>
      </c>
      <c r="O8" s="294">
        <f t="shared" si="1"/>
        <v>1</v>
      </c>
      <c r="P8" s="171">
        <f t="shared" si="2"/>
        <v>1</v>
      </c>
      <c r="Q8" s="52">
        <f t="shared" si="4"/>
        <v>1.1249999999999858</v>
      </c>
    </row>
    <row r="9" spans="1:17">
      <c r="A9" s="16">
        <f t="shared" si="3"/>
        <v>1993</v>
      </c>
      <c r="B9" s="88">
        <f>AVERAGE(G27:G30)</f>
        <v>80.625</v>
      </c>
      <c r="C9" s="88">
        <f>AVERAGE(H27:H30)</f>
        <v>79.875</v>
      </c>
      <c r="D9" s="88">
        <f>AVERAGE(I27:I30)</f>
        <v>79.599999999999994</v>
      </c>
      <c r="E9" s="52">
        <f t="shared" si="0"/>
        <v>15</v>
      </c>
      <c r="F9" s="294" t="s">
        <v>329</v>
      </c>
      <c r="G9" s="294">
        <v>86.1</v>
      </c>
      <c r="H9" s="294">
        <v>81.3</v>
      </c>
      <c r="I9" s="294">
        <v>79.8</v>
      </c>
      <c r="J9" s="294">
        <v>73.5</v>
      </c>
      <c r="K9" s="294">
        <v>72.5</v>
      </c>
      <c r="L9" s="294">
        <v>75.5</v>
      </c>
      <c r="O9" s="294" t="str">
        <f t="shared" si="1"/>
        <v/>
      </c>
      <c r="P9" s="171" t="str">
        <f t="shared" si="2"/>
        <v/>
      </c>
      <c r="Q9" s="52">
        <f t="shared" si="4"/>
        <v>-0.59999999999999432</v>
      </c>
    </row>
    <row r="10" spans="1:17">
      <c r="A10" s="16">
        <f t="shared" si="3"/>
        <v>1994</v>
      </c>
      <c r="B10" s="88">
        <f>AVERAGE(G31:G34)</f>
        <v>82.974999999999994</v>
      </c>
      <c r="C10" s="88">
        <f>AVERAGE(H31:H34)</f>
        <v>83.474999999999994</v>
      </c>
      <c r="D10" s="88">
        <f>AVERAGE(I31:I34)</f>
        <v>82</v>
      </c>
      <c r="E10" s="52">
        <f t="shared" si="0"/>
        <v>1</v>
      </c>
      <c r="F10" s="294" t="s">
        <v>332</v>
      </c>
      <c r="G10" s="294">
        <v>85.4</v>
      </c>
      <c r="H10" s="294">
        <v>81</v>
      </c>
      <c r="I10" s="294">
        <v>80.099999999999994</v>
      </c>
      <c r="J10" s="294">
        <v>71.400000000000006</v>
      </c>
      <c r="K10" s="294">
        <v>71.5</v>
      </c>
      <c r="L10" s="294">
        <v>71.3</v>
      </c>
      <c r="O10" s="294" t="str">
        <f t="shared" si="1"/>
        <v/>
      </c>
      <c r="P10" s="171" t="str">
        <f t="shared" si="2"/>
        <v/>
      </c>
      <c r="Q10" s="52">
        <f t="shared" si="4"/>
        <v>2.4000000000000057</v>
      </c>
    </row>
    <row r="11" spans="1:17">
      <c r="A11" s="16">
        <f t="shared" si="3"/>
        <v>1995</v>
      </c>
      <c r="B11" s="88">
        <f>AVERAGE(G35:G38)</f>
        <v>82.125</v>
      </c>
      <c r="C11" s="88">
        <f>AVERAGE(H35:H38)</f>
        <v>83.875</v>
      </c>
      <c r="D11" s="88">
        <f>AVERAGE(I35:I38)</f>
        <v>81.625</v>
      </c>
      <c r="E11" s="52">
        <f t="shared" si="0"/>
        <v>4</v>
      </c>
      <c r="F11" s="294" t="s">
        <v>335</v>
      </c>
      <c r="G11" s="294">
        <v>85.7</v>
      </c>
      <c r="H11" s="294">
        <v>82.5</v>
      </c>
      <c r="I11" s="294">
        <v>79.900000000000006</v>
      </c>
      <c r="J11" s="294">
        <v>74</v>
      </c>
      <c r="K11" s="294">
        <v>73.3</v>
      </c>
      <c r="L11" s="294">
        <v>75.3</v>
      </c>
      <c r="O11" s="294" t="str">
        <f t="shared" si="1"/>
        <v/>
      </c>
      <c r="P11" s="171" t="str">
        <f t="shared" si="2"/>
        <v/>
      </c>
      <c r="Q11" s="52">
        <f t="shared" si="4"/>
        <v>-0.375</v>
      </c>
    </row>
    <row r="12" spans="1:17">
      <c r="A12" s="16">
        <f t="shared" si="3"/>
        <v>1996</v>
      </c>
      <c r="B12" s="88">
        <f>AVERAGE(G39:G42)</f>
        <v>81.975000000000009</v>
      </c>
      <c r="C12" s="88">
        <f>AVERAGE(H39:H42)</f>
        <v>82.825000000000003</v>
      </c>
      <c r="D12" s="88">
        <f>AVERAGE(I39:I42)</f>
        <v>79.599999999999994</v>
      </c>
      <c r="E12" s="52">
        <f t="shared" si="0"/>
        <v>15</v>
      </c>
      <c r="F12" s="294" t="s">
        <v>338</v>
      </c>
      <c r="G12" s="294">
        <v>85.2</v>
      </c>
      <c r="H12" s="294">
        <v>81.2</v>
      </c>
      <c r="I12" s="294">
        <v>79.3</v>
      </c>
      <c r="J12" s="294">
        <v>73.3</v>
      </c>
      <c r="K12" s="294">
        <v>74.2</v>
      </c>
      <c r="L12" s="294">
        <v>71.7</v>
      </c>
      <c r="O12" s="294" t="str">
        <f t="shared" si="1"/>
        <v/>
      </c>
      <c r="P12" s="171" t="str">
        <f t="shared" si="2"/>
        <v/>
      </c>
      <c r="Q12" s="52">
        <f t="shared" si="4"/>
        <v>-2.0250000000000057</v>
      </c>
    </row>
    <row r="13" spans="1:17">
      <c r="A13" s="16">
        <f t="shared" si="3"/>
        <v>1997</v>
      </c>
      <c r="B13" s="88">
        <f>AVERAGE(G43:G46)</f>
        <v>83.625</v>
      </c>
      <c r="C13" s="88">
        <f>AVERAGE(H43:H46)</f>
        <v>83.6</v>
      </c>
      <c r="D13" s="88">
        <f>AVERAGE(I43:I46)</f>
        <v>79</v>
      </c>
      <c r="E13" s="52">
        <f t="shared" si="0"/>
        <v>21</v>
      </c>
      <c r="F13" s="294" t="s">
        <v>341</v>
      </c>
      <c r="G13" s="294">
        <v>84.3</v>
      </c>
      <c r="H13" s="294">
        <v>80.3</v>
      </c>
      <c r="I13" s="294">
        <v>78.8</v>
      </c>
      <c r="J13" s="294">
        <v>71.900000000000006</v>
      </c>
      <c r="K13" s="294">
        <v>74.599999999999994</v>
      </c>
      <c r="L13" s="294">
        <v>67</v>
      </c>
      <c r="O13" s="294" t="str">
        <f t="shared" si="1"/>
        <v/>
      </c>
      <c r="P13" s="171" t="str">
        <f t="shared" si="2"/>
        <v/>
      </c>
      <c r="Q13" s="52">
        <f t="shared" si="4"/>
        <v>-0.59999999999999432</v>
      </c>
    </row>
    <row r="14" spans="1:17">
      <c r="A14" s="16">
        <f t="shared" si="3"/>
        <v>1998</v>
      </c>
      <c r="B14" s="88">
        <f>AVERAGE(G47:G50)</f>
        <v>84.575000000000003</v>
      </c>
      <c r="C14" s="88">
        <f>AVERAGE(H47:H50)</f>
        <v>84.325000000000003</v>
      </c>
      <c r="D14" s="88">
        <f>AVERAGE(I47:I50)</f>
        <v>80.7</v>
      </c>
      <c r="E14" s="52">
        <f t="shared" si="0"/>
        <v>8</v>
      </c>
      <c r="F14" s="294" t="s">
        <v>344</v>
      </c>
      <c r="G14" s="294">
        <v>84.8</v>
      </c>
      <c r="H14" s="294">
        <v>80.7</v>
      </c>
      <c r="I14" s="294">
        <v>78.400000000000006</v>
      </c>
      <c r="J14" s="294">
        <v>74.8</v>
      </c>
      <c r="K14" s="294">
        <v>75.900000000000006</v>
      </c>
      <c r="L14" s="294">
        <v>72.8</v>
      </c>
      <c r="O14" s="294" t="str">
        <f t="shared" si="1"/>
        <v/>
      </c>
      <c r="P14" s="171" t="str">
        <f t="shared" si="2"/>
        <v/>
      </c>
      <c r="Q14" s="52">
        <f t="shared" si="4"/>
        <v>1.7000000000000028</v>
      </c>
    </row>
    <row r="15" spans="1:17">
      <c r="A15" s="16">
        <f t="shared" si="3"/>
        <v>1999</v>
      </c>
      <c r="B15" s="88">
        <f>AVERAGE(G51:G54)</f>
        <v>85.949999999999989</v>
      </c>
      <c r="C15" s="88">
        <f>AVERAGE(H51:H54)</f>
        <v>85.775000000000006</v>
      </c>
      <c r="D15" s="88">
        <f>AVERAGE(I51:I54)</f>
        <v>80.099999999999994</v>
      </c>
      <c r="E15" s="52">
        <f t="shared" si="0"/>
        <v>12</v>
      </c>
      <c r="F15" s="294" t="s">
        <v>347</v>
      </c>
      <c r="G15" s="294">
        <v>83.7</v>
      </c>
      <c r="H15" s="294">
        <v>79.8</v>
      </c>
      <c r="I15" s="294">
        <v>77.400000000000006</v>
      </c>
      <c r="J15" s="294">
        <v>70.3</v>
      </c>
      <c r="K15" s="294">
        <v>73.2</v>
      </c>
      <c r="L15" s="294">
        <v>65</v>
      </c>
      <c r="O15" s="294" t="str">
        <f t="shared" si="1"/>
        <v/>
      </c>
      <c r="P15" s="171" t="str">
        <f t="shared" si="2"/>
        <v/>
      </c>
      <c r="Q15" s="52">
        <f t="shared" si="4"/>
        <v>-0.60000000000000853</v>
      </c>
    </row>
    <row r="16" spans="1:17">
      <c r="A16" s="16">
        <f t="shared" si="3"/>
        <v>2000</v>
      </c>
      <c r="B16" s="88">
        <f>AVERAGE(G55:G58)</f>
        <v>86.974999999999994</v>
      </c>
      <c r="C16" s="88">
        <f>AVERAGE(H55:H58)</f>
        <v>86.025000000000006</v>
      </c>
      <c r="D16" s="88">
        <f>AVERAGE(I55:I58)</f>
        <v>80.900000000000006</v>
      </c>
      <c r="E16" s="52">
        <f t="shared" si="0"/>
        <v>6</v>
      </c>
      <c r="F16" s="294" t="s">
        <v>350</v>
      </c>
      <c r="G16" s="294">
        <v>83.5</v>
      </c>
      <c r="H16" s="294">
        <v>80</v>
      </c>
      <c r="I16" s="294">
        <v>76.8</v>
      </c>
      <c r="J16" s="294">
        <v>72.5</v>
      </c>
      <c r="K16" s="294">
        <v>72.5</v>
      </c>
      <c r="L16" s="294">
        <v>72.5</v>
      </c>
      <c r="O16" s="294" t="str">
        <f t="shared" si="1"/>
        <v/>
      </c>
      <c r="P16" s="171" t="str">
        <f t="shared" si="2"/>
        <v/>
      </c>
      <c r="Q16" s="52">
        <f t="shared" si="4"/>
        <v>0.80000000000001137</v>
      </c>
    </row>
    <row r="17" spans="1:17">
      <c r="A17" s="16">
        <f t="shared" si="3"/>
        <v>2001</v>
      </c>
      <c r="B17" s="88">
        <f>AVERAGE(G59:G62)</f>
        <v>84.325000000000003</v>
      </c>
      <c r="C17" s="88">
        <f>AVERAGE(H59:H62)</f>
        <v>81.675000000000011</v>
      </c>
      <c r="D17" s="88">
        <f>AVERAGE(I59:I62)</f>
        <v>81.599999999999994</v>
      </c>
      <c r="E17" s="52">
        <f t="shared" si="0"/>
        <v>5</v>
      </c>
      <c r="F17" s="294" t="s">
        <v>353</v>
      </c>
      <c r="G17" s="294">
        <v>81.900000000000006</v>
      </c>
      <c r="H17" s="294">
        <v>78.2</v>
      </c>
      <c r="I17" s="294">
        <v>78.8</v>
      </c>
      <c r="J17" s="294">
        <v>70.7</v>
      </c>
      <c r="K17" s="294">
        <v>70.900000000000006</v>
      </c>
      <c r="L17" s="294">
        <v>70.400000000000006</v>
      </c>
      <c r="O17" s="294" t="str">
        <f t="shared" si="1"/>
        <v/>
      </c>
      <c r="P17" s="171" t="str">
        <f t="shared" si="2"/>
        <v/>
      </c>
      <c r="Q17" s="52">
        <f t="shared" si="4"/>
        <v>0.69999999999998863</v>
      </c>
    </row>
    <row r="18" spans="1:17">
      <c r="A18" s="16">
        <f t="shared" si="3"/>
        <v>2002</v>
      </c>
      <c r="B18" s="88">
        <f>AVERAGE(G63:G66)</f>
        <v>85.4</v>
      </c>
      <c r="C18" s="88">
        <f>AVERAGE(H63:H66)</f>
        <v>82.875</v>
      </c>
      <c r="D18" s="88">
        <f>AVERAGE(I63:I66)</f>
        <v>81.8</v>
      </c>
      <c r="E18" s="52">
        <f t="shared" si="0"/>
        <v>3</v>
      </c>
      <c r="F18" s="294" t="s">
        <v>356</v>
      </c>
      <c r="G18" s="294">
        <v>79.599999999999994</v>
      </c>
      <c r="H18" s="294">
        <v>74.8</v>
      </c>
      <c r="I18" s="294">
        <v>79.400000000000006</v>
      </c>
      <c r="J18" s="294">
        <v>67.900000000000006</v>
      </c>
      <c r="K18" s="294">
        <v>67.8</v>
      </c>
      <c r="L18" s="294">
        <v>68</v>
      </c>
      <c r="O18" s="294" t="str">
        <f t="shared" si="1"/>
        <v/>
      </c>
      <c r="P18" s="171" t="str">
        <f t="shared" si="2"/>
        <v/>
      </c>
      <c r="Q18" s="52">
        <f t="shared" si="4"/>
        <v>0.20000000000000284</v>
      </c>
    </row>
    <row r="19" spans="1:17">
      <c r="A19" s="16">
        <f t="shared" si="3"/>
        <v>2003</v>
      </c>
      <c r="B19" s="88">
        <f>AVERAGE(G67:G70)</f>
        <v>84.174999999999997</v>
      </c>
      <c r="C19" s="88">
        <f>AVERAGE(H67:H70)</f>
        <v>81.474999999999994</v>
      </c>
      <c r="D19" s="88">
        <f>AVERAGE(I67:I70)</f>
        <v>78.900000000000006</v>
      </c>
      <c r="E19" s="52">
        <f t="shared" si="0"/>
        <v>22</v>
      </c>
      <c r="F19" s="294" t="s">
        <v>359</v>
      </c>
      <c r="G19" s="294">
        <v>77.7</v>
      </c>
      <c r="H19" s="294">
        <v>71.900000000000006</v>
      </c>
      <c r="I19" s="294">
        <v>78.2</v>
      </c>
      <c r="J19" s="294">
        <v>66.8</v>
      </c>
      <c r="K19" s="294">
        <v>67.099999999999994</v>
      </c>
      <c r="L19" s="294">
        <v>66.3</v>
      </c>
      <c r="O19" s="294" t="str">
        <f t="shared" si="1"/>
        <v/>
      </c>
      <c r="P19" s="171" t="str">
        <f t="shared" si="2"/>
        <v/>
      </c>
      <c r="Q19" s="52">
        <f t="shared" si="4"/>
        <v>-2.8999999999999915</v>
      </c>
    </row>
    <row r="20" spans="1:17">
      <c r="A20" s="16">
        <f t="shared" si="3"/>
        <v>2004</v>
      </c>
      <c r="B20" s="88">
        <f>AVERAGE(G71:G74)</f>
        <v>84.875</v>
      </c>
      <c r="C20" s="88">
        <f>AVERAGE(H71:H74)</f>
        <v>83.474999999999994</v>
      </c>
      <c r="D20" s="88">
        <f>AVERAGE(I71:I74)</f>
        <v>79.099999999999994</v>
      </c>
      <c r="E20" s="52">
        <f t="shared" si="0"/>
        <v>18</v>
      </c>
      <c r="F20" s="294" t="s">
        <v>362</v>
      </c>
      <c r="G20" s="294">
        <v>78.599999999999994</v>
      </c>
      <c r="H20" s="294">
        <v>74</v>
      </c>
      <c r="I20" s="294">
        <v>79.7</v>
      </c>
      <c r="J20" s="294">
        <v>63.6</v>
      </c>
      <c r="K20" s="294">
        <v>63.6</v>
      </c>
      <c r="L20" s="294">
        <v>63.6</v>
      </c>
      <c r="O20" s="294" t="str">
        <f t="shared" si="1"/>
        <v/>
      </c>
      <c r="P20" s="171" t="str">
        <f t="shared" si="2"/>
        <v/>
      </c>
      <c r="Q20" s="52">
        <f t="shared" si="4"/>
        <v>0.19999999999998863</v>
      </c>
    </row>
    <row r="21" spans="1:17">
      <c r="A21" s="16">
        <f t="shared" si="3"/>
        <v>2005</v>
      </c>
      <c r="B21" s="88">
        <f>AVERAGE(G75:G78)</f>
        <v>84.25</v>
      </c>
      <c r="C21" s="88">
        <f>AVERAGE(H75:H78)</f>
        <v>83.724999999999994</v>
      </c>
      <c r="D21" s="88">
        <f>AVERAGE(I75:I78)</f>
        <v>80.599999999999994</v>
      </c>
      <c r="E21" s="52">
        <f t="shared" si="0"/>
        <v>9</v>
      </c>
      <c r="F21" s="294" t="s">
        <v>365</v>
      </c>
      <c r="G21" s="294">
        <v>79.599999999999994</v>
      </c>
      <c r="H21" s="294">
        <v>75.900000000000006</v>
      </c>
      <c r="I21" s="294">
        <v>79.7</v>
      </c>
      <c r="J21" s="294">
        <v>66.7</v>
      </c>
      <c r="K21" s="294">
        <v>64.900000000000006</v>
      </c>
      <c r="L21" s="294">
        <v>70.900000000000006</v>
      </c>
      <c r="O21" s="294" t="str">
        <f t="shared" si="1"/>
        <v/>
      </c>
      <c r="P21" s="171" t="str">
        <f t="shared" si="2"/>
        <v/>
      </c>
      <c r="Q21" s="52">
        <f t="shared" si="4"/>
        <v>1.5</v>
      </c>
    </row>
    <row r="22" spans="1:17">
      <c r="A22" s="16">
        <f t="shared" si="3"/>
        <v>2006</v>
      </c>
      <c r="B22" s="88">
        <f>AVERAGE(G79:G82)</f>
        <v>82.8</v>
      </c>
      <c r="C22" s="88">
        <f>AVERAGE(H79:H82)</f>
        <v>82.724999999999994</v>
      </c>
      <c r="D22" s="88">
        <f>AVERAGE(I79:I82)</f>
        <v>80.075000000000003</v>
      </c>
      <c r="E22" s="52">
        <f t="shared" si="0"/>
        <v>14</v>
      </c>
      <c r="F22" s="294" t="s">
        <v>368</v>
      </c>
      <c r="G22" s="294">
        <v>79.599999999999994</v>
      </c>
      <c r="H22" s="294">
        <v>75</v>
      </c>
      <c r="I22" s="294">
        <v>78.7</v>
      </c>
      <c r="J22" s="294">
        <v>70.3</v>
      </c>
      <c r="K22" s="294">
        <v>67.2</v>
      </c>
      <c r="L22" s="294">
        <v>77.599999999999994</v>
      </c>
      <c r="O22" s="294" t="str">
        <f t="shared" si="1"/>
        <v/>
      </c>
      <c r="P22" s="171" t="str">
        <f t="shared" si="2"/>
        <v/>
      </c>
      <c r="Q22" s="52">
        <f t="shared" si="4"/>
        <v>-0.52499999999999147</v>
      </c>
    </row>
    <row r="23" spans="1:17">
      <c r="A23" s="16">
        <f t="shared" si="3"/>
        <v>2007</v>
      </c>
      <c r="B23" s="88">
        <f>AVERAGE(G83:G86)</f>
        <v>82.425000000000011</v>
      </c>
      <c r="C23" s="88">
        <f>AVERAGE(H83:H86)</f>
        <v>82.85</v>
      </c>
      <c r="D23" s="88">
        <f>AVERAGE(I83:I86)</f>
        <v>80.099999999999994</v>
      </c>
      <c r="E23" s="52">
        <f t="shared" si="0"/>
        <v>12</v>
      </c>
      <c r="F23" s="294" t="s">
        <v>371</v>
      </c>
      <c r="G23" s="294">
        <v>78.599999999999994</v>
      </c>
      <c r="H23" s="294">
        <v>75.099999999999994</v>
      </c>
      <c r="I23" s="294">
        <v>80.400000000000006</v>
      </c>
      <c r="J23" s="294">
        <v>72.099999999999994</v>
      </c>
      <c r="K23" s="294">
        <v>76.2</v>
      </c>
      <c r="L23" s="294">
        <v>63.4</v>
      </c>
      <c r="O23" s="294" t="str">
        <f t="shared" si="1"/>
        <v/>
      </c>
      <c r="P23" s="171" t="str">
        <f t="shared" si="2"/>
        <v/>
      </c>
      <c r="Q23" s="52">
        <f t="shared" si="4"/>
        <v>2.4999999999991473E-2</v>
      </c>
    </row>
    <row r="24" spans="1:17">
      <c r="A24" s="16">
        <f t="shared" si="3"/>
        <v>2008</v>
      </c>
      <c r="B24" s="88">
        <f>AVERAGE(G87:G90)</f>
        <v>77.5</v>
      </c>
      <c r="C24" s="88">
        <f>AVERAGE(H87:H90)</f>
        <v>75.574999999999989</v>
      </c>
      <c r="D24" s="88">
        <f>AVERAGE(I87:I90)</f>
        <v>77.724999999999994</v>
      </c>
      <c r="E24" s="52">
        <f t="shared" si="0"/>
        <v>24</v>
      </c>
      <c r="F24" s="294" t="s">
        <v>374</v>
      </c>
      <c r="G24" s="294">
        <v>78.599999999999994</v>
      </c>
      <c r="H24" s="294">
        <v>76.400000000000006</v>
      </c>
      <c r="I24" s="294">
        <v>79.599999999999994</v>
      </c>
      <c r="J24" s="294">
        <v>75.599999999999994</v>
      </c>
      <c r="K24" s="294">
        <v>79.2</v>
      </c>
      <c r="L24" s="294">
        <v>68.099999999999994</v>
      </c>
      <c r="O24" s="171">
        <f t="shared" si="1"/>
        <v>1</v>
      </c>
      <c r="P24" s="171">
        <f t="shared" si="2"/>
        <v>1</v>
      </c>
      <c r="Q24" s="52">
        <f t="shared" si="4"/>
        <v>-2.375</v>
      </c>
    </row>
    <row r="25" spans="1:17">
      <c r="A25" s="16">
        <f t="shared" si="3"/>
        <v>2009</v>
      </c>
      <c r="B25" s="88">
        <f>AVERAGE(G91:G94)</f>
        <v>71.325000000000003</v>
      </c>
      <c r="C25" s="88">
        <f>AVERAGE(H91:H94)</f>
        <v>70.875</v>
      </c>
      <c r="D25" s="88">
        <f>AVERAGE(I91:I94)</f>
        <v>81.825000000000003</v>
      </c>
      <c r="E25" s="52">
        <f t="shared" si="0"/>
        <v>2</v>
      </c>
      <c r="F25" s="294" t="s">
        <v>377</v>
      </c>
      <c r="G25" s="294">
        <v>78.599999999999994</v>
      </c>
      <c r="H25" s="294">
        <v>76.3</v>
      </c>
      <c r="I25" s="294">
        <v>80.2</v>
      </c>
      <c r="J25" s="294">
        <v>73</v>
      </c>
      <c r="K25" s="294">
        <v>75</v>
      </c>
      <c r="L25" s="294">
        <v>68.7</v>
      </c>
      <c r="O25" s="171">
        <f t="shared" si="1"/>
        <v>1</v>
      </c>
      <c r="P25" s="171">
        <f t="shared" si="2"/>
        <v>1</v>
      </c>
      <c r="Q25" s="52">
        <f t="shared" si="4"/>
        <v>4.1000000000000085</v>
      </c>
    </row>
    <row r="26" spans="1:17">
      <c r="A26" s="16">
        <f t="shared" si="3"/>
        <v>2010</v>
      </c>
      <c r="B26" s="88">
        <f>AVERAGE(G95:G98)</f>
        <v>75.775000000000006</v>
      </c>
      <c r="C26" s="88">
        <f t="shared" ref="C26:D26" si="5">AVERAGE(H95:H98)</f>
        <v>76.174999999999997</v>
      </c>
      <c r="D26" s="88">
        <f t="shared" si="5"/>
        <v>80.8</v>
      </c>
      <c r="E26" s="52">
        <f t="shared" si="0"/>
        <v>7</v>
      </c>
      <c r="F26" s="294" t="s">
        <v>380</v>
      </c>
      <c r="G26" s="294">
        <v>79.3</v>
      </c>
      <c r="H26" s="294">
        <v>77.599999999999994</v>
      </c>
      <c r="I26" s="294">
        <v>80.599999999999994</v>
      </c>
      <c r="J26" s="294">
        <v>77.400000000000006</v>
      </c>
      <c r="K26" s="294">
        <v>80.400000000000006</v>
      </c>
      <c r="L26" s="294">
        <v>71</v>
      </c>
      <c r="O26" s="171">
        <f t="shared" si="1"/>
        <v>1</v>
      </c>
      <c r="P26" s="171">
        <f t="shared" si="2"/>
        <v>1</v>
      </c>
      <c r="Q26" s="52">
        <f t="shared" si="4"/>
        <v>-1.0250000000000057</v>
      </c>
    </row>
    <row r="27" spans="1:17">
      <c r="B27" s="52">
        <f t="shared" ref="B27:C27" si="6">B26-B16</f>
        <v>-11.199999999999989</v>
      </c>
      <c r="C27" s="52">
        <f t="shared" si="6"/>
        <v>-9.8500000000000085</v>
      </c>
      <c r="D27" s="52">
        <f>D26-D16</f>
        <v>-0.10000000000000853</v>
      </c>
      <c r="F27" s="294" t="s">
        <v>383</v>
      </c>
      <c r="G27" s="294">
        <v>80.400000000000006</v>
      </c>
      <c r="H27" s="294">
        <v>79</v>
      </c>
      <c r="I27" s="294">
        <v>79.3</v>
      </c>
      <c r="J27" s="294">
        <v>79.599999999999994</v>
      </c>
      <c r="K27" s="294">
        <v>81.599999999999994</v>
      </c>
      <c r="L27" s="294">
        <v>75.099999999999994</v>
      </c>
      <c r="O27">
        <f>SUM(O3:O26)</f>
        <v>5</v>
      </c>
      <c r="Q27" s="52"/>
    </row>
    <row r="28" spans="1:17">
      <c r="A28" s="9" t="s">
        <v>71</v>
      </c>
      <c r="F28" s="294" t="s">
        <v>386</v>
      </c>
      <c r="G28" s="294">
        <v>80.5</v>
      </c>
      <c r="H28" s="294">
        <v>79.8</v>
      </c>
      <c r="I28" s="294">
        <v>79.400000000000006</v>
      </c>
      <c r="J28" s="294">
        <v>80.5</v>
      </c>
      <c r="K28" s="294">
        <v>82.9</v>
      </c>
      <c r="L28" s="294">
        <v>75</v>
      </c>
    </row>
    <row r="29" spans="1:17">
      <c r="A29" s="7" t="s">
        <v>984</v>
      </c>
      <c r="B29" s="2">
        <f>(POWER(VLOOKUP(VALUE(RIGHT($A29,4)),$A$3:$D$26,COLUMN(B$26),0)/VLOOKUP(VALUE(LEFT($A29,4)),$A$3:$D$26,COLUMN(B$26),0),1/(VALUE(RIGHT($A29,4))-VALUE(LEFT($A29,4))))-1)*100</f>
        <v>-0.53372020233483086</v>
      </c>
      <c r="C29" s="2">
        <f t="shared" ref="C29:D31" si="7">(POWER(VLOOKUP(VALUE(RIGHT($A29,4)),$A$3:$D$26,COLUMN(C$26),0)/VLOOKUP(VALUE(LEFT($A29,4)),$A$3:$D$26,COLUMN(C$26),0),1/(VALUE(RIGHT($A29,4))-VALUE(LEFT($A29,4))))-1)*100</f>
        <v>-0.36323705455121313</v>
      </c>
      <c r="D29" s="2">
        <f t="shared" si="7"/>
        <v>6.5077134144253534E-2</v>
      </c>
      <c r="F29" s="294" t="s">
        <v>389</v>
      </c>
      <c r="G29" s="294">
        <v>80.599999999999994</v>
      </c>
      <c r="H29" s="294">
        <v>80.2</v>
      </c>
      <c r="I29" s="294">
        <v>79.8</v>
      </c>
      <c r="J29" s="294">
        <v>79.599999999999994</v>
      </c>
      <c r="K29" s="294">
        <v>85.1</v>
      </c>
      <c r="L29" s="294">
        <v>67.2</v>
      </c>
    </row>
    <row r="30" spans="1:17">
      <c r="A30" s="91" t="s">
        <v>985</v>
      </c>
      <c r="B30" s="2">
        <f>(POWER(VLOOKUP(VALUE(RIGHT($A30,4)),$A$3:$D$26,COLUMN(B$26),0)/VLOOKUP(VALUE(LEFT($A30,4)),$A$3:$D$26,COLUMN(B$26),0),1/(VALUE(RIGHT($A30,4))-VALUE(LEFT($A30,4))))-1)*100</f>
        <v>0.11366374397432377</v>
      </c>
      <c r="C30" s="2">
        <f t="shared" si="7"/>
        <v>0.29202559333301181</v>
      </c>
      <c r="D30" s="2">
        <f t="shared" si="7"/>
        <v>0.12469099168648246</v>
      </c>
      <c r="F30" s="294" t="s">
        <v>392</v>
      </c>
      <c r="G30" s="294">
        <v>81</v>
      </c>
      <c r="H30" s="294">
        <v>80.5</v>
      </c>
      <c r="I30" s="294">
        <v>79.900000000000006</v>
      </c>
      <c r="J30" s="294">
        <v>78.5</v>
      </c>
      <c r="K30" s="294">
        <v>82.9</v>
      </c>
      <c r="L30" s="294">
        <v>68.8</v>
      </c>
    </row>
    <row r="31" spans="1:17">
      <c r="A31" s="91" t="s">
        <v>448</v>
      </c>
      <c r="B31" s="2">
        <f>(POWER(VLOOKUP(VALUE(RIGHT($A31,4)),$A$3:$D$26,COLUMN(B$26),0)/VLOOKUP(VALUE(LEFT($A31,4)),$A$3:$D$26,COLUMN(B$26),0),1/(VALUE(RIGHT($A31,4))-VALUE(LEFT($A31,4))))-1)*100</f>
        <v>-1.3690648635508618</v>
      </c>
      <c r="C31" s="2">
        <f t="shared" si="7"/>
        <v>-1.2086823054421325</v>
      </c>
      <c r="D31" s="2">
        <f t="shared" si="7"/>
        <v>-1.2367820495984283E-2</v>
      </c>
      <c r="F31" s="294" t="s">
        <v>395</v>
      </c>
      <c r="G31" s="294">
        <v>81.400000000000006</v>
      </c>
      <c r="H31" s="294">
        <v>80.900000000000006</v>
      </c>
      <c r="I31" s="294">
        <v>81.3</v>
      </c>
      <c r="J31" s="294">
        <v>78.5</v>
      </c>
      <c r="K31" s="294">
        <v>80.900000000000006</v>
      </c>
      <c r="L31" s="294">
        <v>73.400000000000006</v>
      </c>
    </row>
    <row r="32" spans="1:17">
      <c r="A32" s="6"/>
      <c r="B32" s="6"/>
      <c r="F32" s="294" t="s">
        <v>398</v>
      </c>
      <c r="G32" s="294">
        <v>83</v>
      </c>
      <c r="H32" s="294">
        <v>83.2</v>
      </c>
      <c r="I32" s="294">
        <v>82.8</v>
      </c>
      <c r="J32" s="294">
        <v>78.3</v>
      </c>
      <c r="K32" s="294">
        <v>80</v>
      </c>
      <c r="L32" s="294">
        <v>74.8</v>
      </c>
    </row>
    <row r="33" spans="1:12" ht="75.75" customHeight="1">
      <c r="A33" s="377" t="s">
        <v>1352</v>
      </c>
      <c r="B33" s="331"/>
      <c r="C33" s="331"/>
      <c r="D33" s="331"/>
      <c r="E33" s="331"/>
      <c r="F33" s="294" t="s">
        <v>401</v>
      </c>
      <c r="G33" s="294">
        <v>83.6</v>
      </c>
      <c r="H33" s="294">
        <v>84.2</v>
      </c>
      <c r="I33" s="294">
        <v>81.900000000000006</v>
      </c>
      <c r="J33" s="294">
        <v>80.099999999999994</v>
      </c>
      <c r="K33" s="294">
        <v>79.3</v>
      </c>
      <c r="L33" s="294">
        <v>81.7</v>
      </c>
    </row>
    <row r="34" spans="1:12">
      <c r="A34" s="97"/>
      <c r="B34" s="10"/>
      <c r="F34" s="294" t="s">
        <v>404</v>
      </c>
      <c r="G34" s="294">
        <v>83.9</v>
      </c>
      <c r="H34" s="294">
        <v>85.6</v>
      </c>
      <c r="I34" s="294">
        <v>82</v>
      </c>
      <c r="J34" s="294">
        <v>81.400000000000006</v>
      </c>
      <c r="K34" s="294">
        <v>80.2</v>
      </c>
      <c r="L34" s="294">
        <v>84</v>
      </c>
    </row>
    <row r="35" spans="1:12">
      <c r="A35" s="97"/>
      <c r="B35" s="10"/>
      <c r="F35" s="294" t="s">
        <v>407</v>
      </c>
      <c r="G35" s="294">
        <v>84.1</v>
      </c>
      <c r="H35" s="294">
        <v>86.6</v>
      </c>
      <c r="I35" s="294">
        <v>83.1</v>
      </c>
      <c r="J35" s="294">
        <v>82.9</v>
      </c>
      <c r="K35" s="294">
        <v>83.8</v>
      </c>
      <c r="L35" s="294">
        <v>80.900000000000006</v>
      </c>
    </row>
    <row r="36" spans="1:12">
      <c r="A36" s="97"/>
      <c r="B36" s="10"/>
      <c r="F36" s="294" t="s">
        <v>410</v>
      </c>
      <c r="G36" s="294">
        <v>82.2</v>
      </c>
      <c r="H36" s="294">
        <v>83.8</v>
      </c>
      <c r="I36" s="294">
        <v>81.5</v>
      </c>
      <c r="J36" s="294">
        <v>81.599999999999994</v>
      </c>
      <c r="K36" s="294">
        <v>83.2</v>
      </c>
      <c r="L36" s="294">
        <v>78.400000000000006</v>
      </c>
    </row>
    <row r="37" spans="1:12">
      <c r="A37" s="97"/>
      <c r="B37" s="10"/>
      <c r="F37" s="294" t="s">
        <v>413</v>
      </c>
      <c r="G37" s="294">
        <v>81.3</v>
      </c>
      <c r="H37" s="294">
        <v>82.8</v>
      </c>
      <c r="I37" s="294">
        <v>81.400000000000006</v>
      </c>
      <c r="J37" s="294">
        <v>82</v>
      </c>
      <c r="K37" s="294">
        <v>83.6</v>
      </c>
      <c r="L37" s="294">
        <v>78.5</v>
      </c>
    </row>
    <row r="38" spans="1:12">
      <c r="F38" s="294" t="s">
        <v>416</v>
      </c>
      <c r="G38" s="294">
        <v>80.900000000000006</v>
      </c>
      <c r="H38" s="294">
        <v>82.3</v>
      </c>
      <c r="I38" s="294">
        <v>80.5</v>
      </c>
      <c r="J38" s="294">
        <v>84</v>
      </c>
      <c r="K38" s="294">
        <v>83.4</v>
      </c>
      <c r="L38" s="294">
        <v>85.4</v>
      </c>
    </row>
    <row r="39" spans="1:12">
      <c r="F39" s="294" t="s">
        <v>419</v>
      </c>
      <c r="G39" s="294">
        <v>81.099999999999994</v>
      </c>
      <c r="H39" s="294">
        <v>82.1</v>
      </c>
      <c r="I39" s="294">
        <v>79.599999999999994</v>
      </c>
      <c r="J39" s="294">
        <v>82.1</v>
      </c>
      <c r="K39" s="294">
        <v>81.900000000000006</v>
      </c>
      <c r="L39" s="294">
        <v>82.6</v>
      </c>
    </row>
    <row r="40" spans="1:12">
      <c r="F40" s="294" t="s">
        <v>422</v>
      </c>
      <c r="G40" s="294">
        <v>81.7</v>
      </c>
      <c r="H40" s="294">
        <v>82.9</v>
      </c>
      <c r="I40" s="294">
        <v>79.599999999999994</v>
      </c>
      <c r="J40" s="294">
        <v>78.5</v>
      </c>
      <c r="K40" s="294">
        <v>79.400000000000006</v>
      </c>
      <c r="L40" s="294">
        <v>76.400000000000006</v>
      </c>
    </row>
    <row r="41" spans="1:12">
      <c r="F41" s="294" t="s">
        <v>425</v>
      </c>
      <c r="G41" s="294">
        <v>82.8</v>
      </c>
      <c r="H41" s="294">
        <v>83.8</v>
      </c>
      <c r="I41" s="294">
        <v>80.3</v>
      </c>
      <c r="J41" s="294">
        <v>82.1</v>
      </c>
      <c r="K41" s="294">
        <v>79.099999999999994</v>
      </c>
      <c r="L41" s="294">
        <v>89</v>
      </c>
    </row>
    <row r="42" spans="1:12">
      <c r="F42" s="294" t="s">
        <v>428</v>
      </c>
      <c r="G42" s="294">
        <v>82.3</v>
      </c>
      <c r="H42" s="294">
        <v>82.5</v>
      </c>
      <c r="I42" s="294">
        <v>78.900000000000006</v>
      </c>
      <c r="J42" s="294">
        <v>82.7</v>
      </c>
      <c r="K42" s="294">
        <v>80.400000000000006</v>
      </c>
      <c r="L42" s="294">
        <v>87.9</v>
      </c>
    </row>
    <row r="43" spans="1:12">
      <c r="F43" s="294" t="s">
        <v>58</v>
      </c>
      <c r="G43" s="294">
        <v>82.6</v>
      </c>
      <c r="H43" s="294">
        <v>83.1</v>
      </c>
      <c r="I43" s="294">
        <v>78.099999999999994</v>
      </c>
      <c r="J43" s="294">
        <v>83.4</v>
      </c>
      <c r="K43" s="294">
        <v>82.4</v>
      </c>
      <c r="L43" s="294">
        <v>85.6</v>
      </c>
    </row>
    <row r="44" spans="1:12">
      <c r="F44" s="294" t="s">
        <v>61</v>
      </c>
      <c r="G44" s="294">
        <v>83</v>
      </c>
      <c r="H44" s="294">
        <v>83.1</v>
      </c>
      <c r="I44" s="294">
        <v>78</v>
      </c>
      <c r="J44" s="294">
        <v>83.2</v>
      </c>
      <c r="K44" s="294">
        <v>81.900000000000006</v>
      </c>
      <c r="L44" s="294">
        <v>86.3</v>
      </c>
    </row>
    <row r="45" spans="1:12">
      <c r="F45" s="294" t="s">
        <v>64</v>
      </c>
      <c r="G45" s="294">
        <v>84.1</v>
      </c>
      <c r="H45" s="294">
        <v>84</v>
      </c>
      <c r="I45" s="294">
        <v>79.400000000000006</v>
      </c>
      <c r="J45" s="294">
        <v>80.099999999999994</v>
      </c>
      <c r="K45" s="294">
        <v>81.400000000000006</v>
      </c>
      <c r="L45" s="294">
        <v>77.2</v>
      </c>
    </row>
    <row r="46" spans="1:12">
      <c r="F46" s="294" t="s">
        <v>67</v>
      </c>
      <c r="G46" s="294">
        <v>84.8</v>
      </c>
      <c r="H46" s="294">
        <v>84.2</v>
      </c>
      <c r="I46" s="294">
        <v>80.5</v>
      </c>
      <c r="J46" s="294">
        <v>80.400000000000006</v>
      </c>
      <c r="K46" s="294">
        <v>83.1</v>
      </c>
      <c r="L46" s="294">
        <v>74.900000000000006</v>
      </c>
    </row>
    <row r="47" spans="1:12">
      <c r="F47" s="294" t="s">
        <v>70</v>
      </c>
      <c r="G47" s="294">
        <v>85.4</v>
      </c>
      <c r="H47" s="294">
        <v>84.9</v>
      </c>
      <c r="I47" s="294">
        <v>81</v>
      </c>
      <c r="J47" s="294">
        <v>83.6</v>
      </c>
      <c r="K47" s="294">
        <v>85.5</v>
      </c>
      <c r="L47" s="294">
        <v>79.8</v>
      </c>
    </row>
    <row r="48" spans="1:12">
      <c r="F48" s="294" t="s">
        <v>74</v>
      </c>
      <c r="G48" s="294">
        <v>84.7</v>
      </c>
      <c r="H48" s="294">
        <v>84.5</v>
      </c>
      <c r="I48" s="294">
        <v>80.599999999999994</v>
      </c>
      <c r="J48" s="294">
        <v>84.2</v>
      </c>
      <c r="K48" s="294">
        <v>85.7</v>
      </c>
      <c r="L48" s="294">
        <v>81.5</v>
      </c>
    </row>
    <row r="49" spans="6:12">
      <c r="F49" s="294" t="s">
        <v>77</v>
      </c>
      <c r="G49" s="294">
        <v>83.7</v>
      </c>
      <c r="H49" s="294">
        <v>83</v>
      </c>
      <c r="I49" s="294">
        <v>80.900000000000006</v>
      </c>
      <c r="J49" s="294">
        <v>81.900000000000006</v>
      </c>
      <c r="K49" s="294">
        <v>84.1</v>
      </c>
      <c r="L49" s="294">
        <v>77.8</v>
      </c>
    </row>
    <row r="50" spans="6:12">
      <c r="F50" s="294" t="s">
        <v>81</v>
      </c>
      <c r="G50" s="294">
        <v>84.5</v>
      </c>
      <c r="H50" s="294">
        <v>84.9</v>
      </c>
      <c r="I50" s="294">
        <v>80.3</v>
      </c>
      <c r="J50" s="294">
        <v>83</v>
      </c>
      <c r="K50" s="294">
        <v>83.6</v>
      </c>
      <c r="L50" s="294">
        <v>81.7</v>
      </c>
    </row>
    <row r="51" spans="6:12">
      <c r="F51" s="294" t="s">
        <v>86</v>
      </c>
      <c r="G51" s="294">
        <v>85.6</v>
      </c>
      <c r="H51" s="294">
        <v>86</v>
      </c>
      <c r="I51" s="294">
        <v>80.900000000000006</v>
      </c>
      <c r="J51" s="294">
        <v>83.2</v>
      </c>
      <c r="K51" s="294">
        <v>80.599999999999994</v>
      </c>
      <c r="L51" s="294">
        <v>89</v>
      </c>
    </row>
    <row r="52" spans="6:12">
      <c r="F52" s="294" t="s">
        <v>90</v>
      </c>
      <c r="G52" s="294">
        <v>85.1</v>
      </c>
      <c r="H52" s="294">
        <v>85.4</v>
      </c>
      <c r="I52" s="294">
        <v>80.400000000000006</v>
      </c>
      <c r="J52" s="294">
        <v>82.3</v>
      </c>
      <c r="K52" s="294">
        <v>84.1</v>
      </c>
      <c r="L52" s="294">
        <v>78.2</v>
      </c>
    </row>
    <row r="53" spans="6:12">
      <c r="F53" s="294" t="s">
        <v>96</v>
      </c>
      <c r="G53" s="294">
        <v>86.2</v>
      </c>
      <c r="H53" s="294">
        <v>85.7</v>
      </c>
      <c r="I53" s="294">
        <v>79.5</v>
      </c>
      <c r="J53" s="294">
        <v>80.2</v>
      </c>
      <c r="K53" s="294">
        <v>84.1</v>
      </c>
      <c r="L53" s="294">
        <v>70.8</v>
      </c>
    </row>
    <row r="54" spans="6:12">
      <c r="F54" s="294" t="s">
        <v>99</v>
      </c>
      <c r="G54" s="294">
        <v>86.9</v>
      </c>
      <c r="H54" s="294">
        <v>86</v>
      </c>
      <c r="I54" s="294">
        <v>79.599999999999994</v>
      </c>
      <c r="J54" s="294">
        <v>81</v>
      </c>
      <c r="K54" s="294">
        <v>82.9</v>
      </c>
      <c r="L54" s="294">
        <v>76.400000000000006</v>
      </c>
    </row>
    <row r="55" spans="6:12">
      <c r="F55" s="294" t="s">
        <v>102</v>
      </c>
      <c r="G55" s="294">
        <v>86.7</v>
      </c>
      <c r="H55" s="294">
        <v>85.7</v>
      </c>
      <c r="I55" s="294">
        <v>79.8</v>
      </c>
      <c r="J55" s="294">
        <v>76.099999999999994</v>
      </c>
      <c r="K55" s="294">
        <v>76.5</v>
      </c>
      <c r="L55" s="294">
        <v>75.2</v>
      </c>
    </row>
    <row r="56" spans="6:12">
      <c r="F56" s="294" t="s">
        <v>105</v>
      </c>
      <c r="G56" s="294">
        <v>87</v>
      </c>
      <c r="H56" s="294">
        <v>85.7</v>
      </c>
      <c r="I56" s="294">
        <v>80.5</v>
      </c>
      <c r="J56" s="294">
        <v>79.8</v>
      </c>
      <c r="K56" s="294">
        <v>81</v>
      </c>
      <c r="L56" s="294">
        <v>76.7</v>
      </c>
    </row>
    <row r="57" spans="6:12">
      <c r="F57" s="294" t="s">
        <v>108</v>
      </c>
      <c r="G57" s="294">
        <v>87.1</v>
      </c>
      <c r="H57" s="294">
        <v>86.4</v>
      </c>
      <c r="I57" s="294">
        <v>81.900000000000006</v>
      </c>
      <c r="J57" s="294">
        <v>81.7</v>
      </c>
      <c r="K57" s="294">
        <v>81.8</v>
      </c>
      <c r="L57" s="294">
        <v>81.3</v>
      </c>
    </row>
    <row r="58" spans="6:12">
      <c r="F58" s="294" t="s">
        <v>111</v>
      </c>
      <c r="G58" s="294">
        <v>87.1</v>
      </c>
      <c r="H58" s="294">
        <v>86.3</v>
      </c>
      <c r="I58" s="294">
        <v>81.400000000000006</v>
      </c>
      <c r="J58" s="294">
        <v>80.5</v>
      </c>
      <c r="K58" s="294">
        <v>80.3</v>
      </c>
      <c r="L58" s="294">
        <v>80.900000000000006</v>
      </c>
    </row>
    <row r="59" spans="6:12">
      <c r="F59" s="294" t="s">
        <v>114</v>
      </c>
      <c r="G59" s="294">
        <v>85.7</v>
      </c>
      <c r="H59" s="294">
        <v>83.7</v>
      </c>
      <c r="I59" s="294">
        <v>80.7</v>
      </c>
      <c r="J59" s="294">
        <v>80.5</v>
      </c>
      <c r="K59" s="294">
        <v>82.5</v>
      </c>
      <c r="L59" s="294">
        <v>74.8</v>
      </c>
    </row>
    <row r="60" spans="6:12">
      <c r="F60" s="294" t="s">
        <v>117</v>
      </c>
      <c r="G60" s="294">
        <v>85.4</v>
      </c>
      <c r="H60" s="294">
        <v>82.9</v>
      </c>
      <c r="I60" s="294">
        <v>81.2</v>
      </c>
      <c r="J60" s="294">
        <v>81</v>
      </c>
      <c r="K60" s="294">
        <v>82.4</v>
      </c>
      <c r="L60" s="294">
        <v>76.8</v>
      </c>
    </row>
    <row r="61" spans="6:12">
      <c r="F61" s="294" t="s">
        <v>120</v>
      </c>
      <c r="G61" s="294">
        <v>83.6</v>
      </c>
      <c r="H61" s="294">
        <v>80.900000000000006</v>
      </c>
      <c r="I61" s="294">
        <v>81.3</v>
      </c>
      <c r="J61" s="294">
        <v>81.3</v>
      </c>
      <c r="K61" s="294">
        <v>83.6</v>
      </c>
      <c r="L61" s="294">
        <v>74.5</v>
      </c>
    </row>
    <row r="62" spans="6:12">
      <c r="F62" s="294" t="s">
        <v>429</v>
      </c>
      <c r="G62" s="294">
        <v>82.6</v>
      </c>
      <c r="H62" s="294">
        <v>79.2</v>
      </c>
      <c r="I62" s="294">
        <v>83.2</v>
      </c>
      <c r="J62" s="294">
        <v>80</v>
      </c>
      <c r="K62" s="294">
        <v>82.7</v>
      </c>
      <c r="L62" s="294">
        <v>72.400000000000006</v>
      </c>
    </row>
    <row r="63" spans="6:12">
      <c r="F63" s="294" t="s">
        <v>123</v>
      </c>
      <c r="G63" s="294">
        <v>84.8</v>
      </c>
      <c r="H63" s="294">
        <v>82.6</v>
      </c>
      <c r="I63" s="294">
        <v>82.3</v>
      </c>
      <c r="J63" s="294">
        <v>79.599999999999994</v>
      </c>
      <c r="K63" s="294">
        <v>82.8</v>
      </c>
      <c r="L63" s="294">
        <v>74</v>
      </c>
    </row>
    <row r="64" spans="6:12">
      <c r="F64" s="294" t="s">
        <v>126</v>
      </c>
      <c r="G64" s="294">
        <v>85.9</v>
      </c>
      <c r="H64" s="294">
        <v>83.7</v>
      </c>
      <c r="I64" s="294">
        <v>83.1</v>
      </c>
      <c r="J64" s="294">
        <v>77.2</v>
      </c>
      <c r="K64" s="294">
        <v>78.3</v>
      </c>
      <c r="L64" s="294">
        <v>75.099999999999994</v>
      </c>
    </row>
    <row r="65" spans="6:12">
      <c r="F65" s="294" t="s">
        <v>129</v>
      </c>
      <c r="G65" s="294">
        <v>85.9</v>
      </c>
      <c r="H65" s="294">
        <v>83.5</v>
      </c>
      <c r="I65" s="294">
        <v>81.8</v>
      </c>
      <c r="J65" s="294">
        <v>77.599999999999994</v>
      </c>
      <c r="K65" s="294">
        <v>81.599999999999994</v>
      </c>
      <c r="L65" s="294">
        <v>69.7</v>
      </c>
    </row>
    <row r="66" spans="6:12">
      <c r="F66" s="294" t="s">
        <v>132</v>
      </c>
      <c r="G66" s="294">
        <v>85</v>
      </c>
      <c r="H66" s="294">
        <v>81.7</v>
      </c>
      <c r="I66" s="294">
        <v>80</v>
      </c>
      <c r="J66" s="294">
        <v>74.3</v>
      </c>
      <c r="K66" s="294">
        <v>77.7</v>
      </c>
      <c r="L66" s="294">
        <v>67.2</v>
      </c>
    </row>
    <row r="67" spans="6:12">
      <c r="F67" s="294" t="s">
        <v>135</v>
      </c>
      <c r="G67" s="294">
        <v>84.5</v>
      </c>
      <c r="H67" s="294">
        <v>80.8</v>
      </c>
      <c r="I67" s="294">
        <v>79.400000000000006</v>
      </c>
      <c r="J67" s="294">
        <v>74.5</v>
      </c>
      <c r="K67" s="294">
        <v>77.900000000000006</v>
      </c>
      <c r="L67" s="294">
        <v>67.599999999999994</v>
      </c>
    </row>
    <row r="68" spans="6:12">
      <c r="F68" s="294" t="s">
        <v>138</v>
      </c>
      <c r="G68" s="294">
        <v>83.6</v>
      </c>
      <c r="H68" s="294">
        <v>80.599999999999994</v>
      </c>
      <c r="I68" s="294">
        <v>78.099999999999994</v>
      </c>
      <c r="J68" s="294">
        <v>71.2</v>
      </c>
      <c r="K68" s="294">
        <v>72.900000000000006</v>
      </c>
      <c r="L68" s="294">
        <v>67.3</v>
      </c>
    </row>
    <row r="69" spans="6:12">
      <c r="F69" s="294" t="s">
        <v>141</v>
      </c>
      <c r="G69" s="294">
        <v>83.6</v>
      </c>
      <c r="H69" s="294">
        <v>80.900000000000006</v>
      </c>
      <c r="I69" s="294">
        <v>78.7</v>
      </c>
      <c r="J69" s="294">
        <v>70.599999999999994</v>
      </c>
      <c r="K69" s="294">
        <v>72.2</v>
      </c>
      <c r="L69" s="294">
        <v>66.900000000000006</v>
      </c>
    </row>
    <row r="70" spans="6:12">
      <c r="F70" s="294" t="s">
        <v>144</v>
      </c>
      <c r="G70" s="294">
        <v>85</v>
      </c>
      <c r="H70" s="294">
        <v>83.6</v>
      </c>
      <c r="I70" s="294">
        <v>79.400000000000006</v>
      </c>
      <c r="J70" s="294">
        <v>72.900000000000006</v>
      </c>
      <c r="K70" s="294">
        <v>75.400000000000006</v>
      </c>
      <c r="L70" s="294">
        <v>67</v>
      </c>
    </row>
    <row r="71" spans="6:12">
      <c r="F71" s="294" t="s">
        <v>147</v>
      </c>
      <c r="G71" s="294">
        <v>84.6</v>
      </c>
      <c r="H71" s="294">
        <v>82.8</v>
      </c>
      <c r="I71" s="294">
        <v>78.400000000000006</v>
      </c>
      <c r="J71" s="294">
        <v>74.599999999999994</v>
      </c>
      <c r="K71" s="294">
        <v>77.8</v>
      </c>
      <c r="L71" s="294">
        <v>66.400000000000006</v>
      </c>
    </row>
    <row r="72" spans="6:12">
      <c r="F72" s="294" t="s">
        <v>150</v>
      </c>
      <c r="G72" s="294">
        <v>84.9</v>
      </c>
      <c r="H72" s="294">
        <v>83.3</v>
      </c>
      <c r="I72" s="294">
        <v>77</v>
      </c>
      <c r="J72" s="294">
        <v>76</v>
      </c>
      <c r="K72" s="294">
        <v>79.900000000000006</v>
      </c>
      <c r="L72" s="294">
        <v>65.599999999999994</v>
      </c>
    </row>
    <row r="73" spans="6:12">
      <c r="F73" s="294" t="s">
        <v>153</v>
      </c>
      <c r="G73" s="294">
        <v>85.1</v>
      </c>
      <c r="H73" s="294">
        <v>84</v>
      </c>
      <c r="I73" s="294">
        <v>80.400000000000006</v>
      </c>
      <c r="J73" s="294">
        <v>75.400000000000006</v>
      </c>
      <c r="K73" s="294">
        <v>79</v>
      </c>
      <c r="L73" s="294">
        <v>65</v>
      </c>
    </row>
    <row r="74" spans="6:12">
      <c r="F74" s="294" t="s">
        <v>156</v>
      </c>
      <c r="G74" s="294">
        <v>84.9</v>
      </c>
      <c r="H74" s="294">
        <v>83.8</v>
      </c>
      <c r="I74" s="294">
        <v>80.599999999999994</v>
      </c>
      <c r="J74" s="294">
        <v>76.5</v>
      </c>
      <c r="K74" s="294">
        <v>80.5</v>
      </c>
      <c r="L74" s="294">
        <v>64.599999999999994</v>
      </c>
    </row>
    <row r="75" spans="6:12">
      <c r="F75" s="294" t="s">
        <v>159</v>
      </c>
      <c r="G75" s="294">
        <v>84.3</v>
      </c>
      <c r="H75" s="294">
        <v>84.3</v>
      </c>
      <c r="I75" s="294">
        <v>81.400000000000006</v>
      </c>
      <c r="J75" s="294">
        <v>76.599999999999994</v>
      </c>
      <c r="K75" s="294">
        <v>81</v>
      </c>
      <c r="L75" s="294">
        <v>63.7</v>
      </c>
    </row>
    <row r="76" spans="6:12">
      <c r="F76" s="294" t="s">
        <v>162</v>
      </c>
      <c r="G76" s="294">
        <v>84.1</v>
      </c>
      <c r="H76" s="294">
        <v>83.4</v>
      </c>
      <c r="I76" s="294">
        <v>81</v>
      </c>
      <c r="J76" s="294">
        <v>74.7</v>
      </c>
      <c r="K76" s="294">
        <v>79.099999999999994</v>
      </c>
      <c r="L76" s="294">
        <v>61.3</v>
      </c>
    </row>
    <row r="77" spans="6:12">
      <c r="F77" s="294" t="s">
        <v>165</v>
      </c>
      <c r="G77" s="294">
        <v>84.2</v>
      </c>
      <c r="H77" s="294">
        <v>83.3</v>
      </c>
      <c r="I77" s="294">
        <v>79.8</v>
      </c>
      <c r="J77" s="294">
        <v>77.2</v>
      </c>
      <c r="K77" s="294">
        <v>80.400000000000006</v>
      </c>
      <c r="L77" s="294">
        <v>67.099999999999994</v>
      </c>
    </row>
    <row r="78" spans="6:12">
      <c r="F78" s="294" t="s">
        <v>168</v>
      </c>
      <c r="G78" s="294">
        <v>84.4</v>
      </c>
      <c r="H78" s="294">
        <v>83.9</v>
      </c>
      <c r="I78" s="294">
        <v>80.2</v>
      </c>
      <c r="J78" s="294">
        <v>76.099999999999994</v>
      </c>
      <c r="K78" s="294">
        <v>78.3</v>
      </c>
      <c r="L78" s="294">
        <v>68.7</v>
      </c>
    </row>
    <row r="79" spans="6:12">
      <c r="F79" s="294" t="s">
        <v>171</v>
      </c>
      <c r="G79" s="294">
        <v>84.3</v>
      </c>
      <c r="H79" s="294">
        <v>84.9</v>
      </c>
      <c r="I79" s="294">
        <v>80.099999999999994</v>
      </c>
      <c r="J79" s="294">
        <v>76.3</v>
      </c>
      <c r="K79" s="294">
        <v>77.7</v>
      </c>
      <c r="L79" s="294">
        <v>71.5</v>
      </c>
    </row>
    <row r="80" spans="6:12">
      <c r="F80" s="294" t="s">
        <v>174</v>
      </c>
      <c r="G80" s="294">
        <v>83.2</v>
      </c>
      <c r="H80" s="294">
        <v>82.8</v>
      </c>
      <c r="I80" s="294">
        <v>79.2</v>
      </c>
      <c r="J80" s="294">
        <v>72.5</v>
      </c>
      <c r="K80" s="294">
        <v>74.8</v>
      </c>
      <c r="L80" s="294">
        <v>63.7</v>
      </c>
    </row>
    <row r="81" spans="6:12">
      <c r="F81" s="294" t="s">
        <v>177</v>
      </c>
      <c r="G81" s="294">
        <v>82.1</v>
      </c>
      <c r="H81" s="294">
        <v>81.7</v>
      </c>
      <c r="I81" s="294">
        <v>80.2</v>
      </c>
      <c r="J81" s="294">
        <v>75.900000000000006</v>
      </c>
      <c r="K81" s="294">
        <v>78.900000000000006</v>
      </c>
      <c r="L81" s="294">
        <v>63.8</v>
      </c>
    </row>
    <row r="82" spans="6:12">
      <c r="F82" s="294" t="s">
        <v>180</v>
      </c>
      <c r="G82" s="294">
        <v>81.599999999999994</v>
      </c>
      <c r="H82" s="294">
        <v>81.5</v>
      </c>
      <c r="I82" s="294">
        <v>80.8</v>
      </c>
      <c r="J82" s="294">
        <v>71.3</v>
      </c>
      <c r="K82" s="294">
        <v>73</v>
      </c>
      <c r="L82" s="294">
        <v>63.3</v>
      </c>
    </row>
    <row r="83" spans="6:12">
      <c r="F83" s="294" t="s">
        <v>183</v>
      </c>
      <c r="G83" s="294">
        <v>83.2</v>
      </c>
      <c r="H83" s="294">
        <v>83.9</v>
      </c>
      <c r="I83" s="294">
        <v>79.5</v>
      </c>
      <c r="J83" s="294">
        <v>73.599999999999994</v>
      </c>
      <c r="K83" s="294">
        <v>76</v>
      </c>
      <c r="L83" s="294">
        <v>59.5</v>
      </c>
    </row>
    <row r="84" spans="6:12">
      <c r="F84" s="294" t="s">
        <v>186</v>
      </c>
      <c r="G84" s="294">
        <v>83.2</v>
      </c>
      <c r="H84" s="294">
        <v>83.9</v>
      </c>
      <c r="I84" s="294">
        <v>80.3</v>
      </c>
      <c r="J84" s="294">
        <v>73.3</v>
      </c>
      <c r="K84" s="294">
        <v>74.3</v>
      </c>
      <c r="L84" s="294">
        <v>67.099999999999994</v>
      </c>
    </row>
    <row r="85" spans="6:12">
      <c r="F85" s="294" t="s">
        <v>189</v>
      </c>
      <c r="G85" s="294">
        <v>82.4</v>
      </c>
      <c r="H85" s="294">
        <v>82.5</v>
      </c>
      <c r="I85" s="294">
        <v>81.099999999999994</v>
      </c>
      <c r="J85" s="294">
        <v>71.2</v>
      </c>
      <c r="K85" s="294">
        <v>71.8</v>
      </c>
      <c r="L85" s="294">
        <v>66.900000000000006</v>
      </c>
    </row>
    <row r="86" spans="6:12">
      <c r="F86" s="294" t="s">
        <v>192</v>
      </c>
      <c r="G86" s="294">
        <v>80.900000000000006</v>
      </c>
      <c r="H86" s="294">
        <v>81.099999999999994</v>
      </c>
      <c r="I86" s="294">
        <v>79.5</v>
      </c>
      <c r="J86" s="294">
        <v>67.8</v>
      </c>
      <c r="K86" s="294">
        <v>67.900000000000006</v>
      </c>
      <c r="L86" s="294">
        <v>67.3</v>
      </c>
    </row>
    <row r="87" spans="6:12">
      <c r="F87" s="294" t="s">
        <v>195</v>
      </c>
      <c r="G87" s="294">
        <v>78.3</v>
      </c>
      <c r="H87" s="294">
        <v>76.2</v>
      </c>
      <c r="I87" s="294">
        <v>77.7</v>
      </c>
      <c r="J87" s="294">
        <v>62.7</v>
      </c>
      <c r="K87" s="294">
        <v>62.1</v>
      </c>
      <c r="L87" s="294">
        <v>67.3</v>
      </c>
    </row>
    <row r="88" spans="6:12">
      <c r="F88" s="294" t="s">
        <v>198</v>
      </c>
      <c r="G88" s="294">
        <v>78</v>
      </c>
      <c r="H88" s="294">
        <v>76.5</v>
      </c>
      <c r="I88" s="294">
        <v>77.2</v>
      </c>
      <c r="J88" s="294">
        <v>66.099999999999994</v>
      </c>
      <c r="K88" s="294">
        <v>65.900000000000006</v>
      </c>
      <c r="L88" s="294">
        <v>67.599999999999994</v>
      </c>
    </row>
    <row r="89" spans="6:12">
      <c r="F89" s="294" t="s">
        <v>201</v>
      </c>
      <c r="G89" s="294">
        <v>78</v>
      </c>
      <c r="H89" s="294">
        <v>76.099999999999994</v>
      </c>
      <c r="I89" s="294">
        <v>77.099999999999994</v>
      </c>
      <c r="J89" s="294">
        <v>64.099999999999994</v>
      </c>
      <c r="K89" s="294">
        <v>63.9</v>
      </c>
      <c r="L89" s="294">
        <v>65.599999999999994</v>
      </c>
    </row>
    <row r="90" spans="6:12">
      <c r="F90" s="294" t="s">
        <v>204</v>
      </c>
      <c r="G90" s="294">
        <v>75.7</v>
      </c>
      <c r="H90" s="294">
        <v>73.5</v>
      </c>
      <c r="I90" s="294">
        <v>78.900000000000006</v>
      </c>
      <c r="J90" s="294">
        <v>68.2</v>
      </c>
      <c r="K90" s="294">
        <v>69.3</v>
      </c>
      <c r="L90" s="294">
        <v>61.5</v>
      </c>
    </row>
    <row r="91" spans="6:12">
      <c r="F91" s="294" t="s">
        <v>207</v>
      </c>
      <c r="G91" s="294">
        <v>71.7</v>
      </c>
      <c r="H91" s="294">
        <v>69.400000000000006</v>
      </c>
      <c r="I91" s="294">
        <v>81.400000000000006</v>
      </c>
      <c r="J91" s="294">
        <v>72.7</v>
      </c>
      <c r="K91" s="294">
        <v>74.400000000000006</v>
      </c>
      <c r="L91" s="294">
        <v>63.2</v>
      </c>
    </row>
    <row r="92" spans="6:12">
      <c r="F92" s="294" t="s">
        <v>210</v>
      </c>
      <c r="G92" s="294">
        <v>70.099999999999994</v>
      </c>
      <c r="H92" s="294">
        <v>69.2</v>
      </c>
      <c r="I92" s="294">
        <v>82.2</v>
      </c>
      <c r="J92" s="294">
        <v>70.3</v>
      </c>
      <c r="K92" s="294">
        <v>72.099999999999994</v>
      </c>
      <c r="L92" s="294">
        <v>60.8</v>
      </c>
    </row>
    <row r="93" spans="6:12">
      <c r="F93" s="294" t="s">
        <v>213</v>
      </c>
      <c r="G93" s="294">
        <v>70.7</v>
      </c>
      <c r="H93" s="294">
        <v>71.599999999999994</v>
      </c>
      <c r="I93" s="294">
        <v>82.2</v>
      </c>
      <c r="J93" s="294">
        <v>69.7</v>
      </c>
      <c r="K93" s="294">
        <v>72.2</v>
      </c>
      <c r="L93" s="294">
        <v>57.6</v>
      </c>
    </row>
    <row r="94" spans="6:12">
      <c r="F94" s="294" t="s">
        <v>216</v>
      </c>
      <c r="G94" s="294">
        <v>72.8</v>
      </c>
      <c r="H94" s="294">
        <v>73.3</v>
      </c>
      <c r="I94" s="294">
        <v>81.5</v>
      </c>
      <c r="J94" s="294">
        <v>71.5</v>
      </c>
      <c r="K94" s="294">
        <v>73.7</v>
      </c>
      <c r="L94" s="294">
        <v>61.3</v>
      </c>
    </row>
    <row r="95" spans="6:12">
      <c r="F95" s="294" t="s">
        <v>219</v>
      </c>
      <c r="G95" s="294">
        <v>74.7</v>
      </c>
      <c r="H95" s="294">
        <v>75</v>
      </c>
      <c r="I95" s="294">
        <v>82</v>
      </c>
      <c r="J95" s="294">
        <v>68.7</v>
      </c>
      <c r="K95" s="294">
        <v>70.099999999999994</v>
      </c>
      <c r="L95" s="294">
        <v>62.6</v>
      </c>
    </row>
    <row r="96" spans="6:12">
      <c r="F96" s="294" t="s">
        <v>222</v>
      </c>
      <c r="G96" s="294">
        <v>75.8</v>
      </c>
      <c r="H96" s="294">
        <v>76.2</v>
      </c>
      <c r="I96" s="294">
        <v>81.599999999999994</v>
      </c>
      <c r="J96" s="294">
        <v>71.2</v>
      </c>
      <c r="K96" s="294">
        <v>73</v>
      </c>
      <c r="L96" s="294">
        <v>63.6</v>
      </c>
    </row>
    <row r="97" spans="6:12">
      <c r="F97" s="294" t="s">
        <v>225</v>
      </c>
      <c r="G97" s="294">
        <v>76.2</v>
      </c>
      <c r="H97" s="294">
        <v>76.8</v>
      </c>
      <c r="I97" s="294">
        <v>80.5</v>
      </c>
      <c r="J97" s="294">
        <v>71.3</v>
      </c>
      <c r="K97" s="294">
        <v>73.3</v>
      </c>
      <c r="L97" s="294">
        <v>62.5</v>
      </c>
    </row>
    <row r="98" spans="6:12">
      <c r="F98" s="294" t="s">
        <v>1021</v>
      </c>
      <c r="G98" s="294">
        <v>76.400000000000006</v>
      </c>
      <c r="H98" s="294">
        <v>76.7</v>
      </c>
      <c r="I98" s="294">
        <v>79.099999999999994</v>
      </c>
      <c r="J98" s="294">
        <v>68</v>
      </c>
      <c r="K98" s="294">
        <v>69.7</v>
      </c>
      <c r="L98" s="294">
        <v>59.7</v>
      </c>
    </row>
    <row r="101" spans="6:12">
      <c r="I101" s="171"/>
    </row>
    <row r="102" spans="6:12">
      <c r="I102" s="171"/>
    </row>
  </sheetData>
  <mergeCells count="2">
    <mergeCell ref="A33:E33"/>
    <mergeCell ref="A1:E1"/>
  </mergeCells>
  <pageMargins left="0.7" right="0.7" top="0.75" bottom="0.75" header="0.3" footer="0.3"/>
  <pageSetup orientation="portrait" horizontalDpi="0" verticalDpi="0" r:id="rId1"/>
</worksheet>
</file>

<file path=xl/worksheets/sheet107.xml><?xml version="1.0" encoding="utf-8"?>
<worksheet xmlns="http://schemas.openxmlformats.org/spreadsheetml/2006/main" xmlns:r="http://schemas.openxmlformats.org/officeDocument/2006/relationships">
  <sheetPr codeName="Sheet143"/>
  <dimension ref="A1:J35"/>
  <sheetViews>
    <sheetView view="pageBreakPreview" zoomScaleNormal="100" zoomScaleSheetLayoutView="100" workbookViewId="0"/>
  </sheetViews>
  <sheetFormatPr defaultRowHeight="15" outlineLevelCol="1"/>
  <cols>
    <col min="1" max="1" width="9.7109375" customWidth="1"/>
    <col min="2" max="4" width="27.5703125" customWidth="1"/>
    <col min="6" max="6" width="9.28515625" hidden="1" customWidth="1" outlineLevel="1"/>
    <col min="7" max="9" width="14.7109375" hidden="1" customWidth="1" outlineLevel="1"/>
    <col min="10" max="10" width="9.140625" collapsed="1"/>
  </cols>
  <sheetData>
    <row r="1" spans="1:9">
      <c r="A1" t="s">
        <v>986</v>
      </c>
    </row>
    <row r="2" spans="1:9">
      <c r="B2" s="47" t="s">
        <v>977</v>
      </c>
      <c r="C2" s="47" t="s">
        <v>987</v>
      </c>
      <c r="D2" s="47" t="s">
        <v>32</v>
      </c>
    </row>
    <row r="3" spans="1:9">
      <c r="A3" s="7">
        <v>1999</v>
      </c>
      <c r="B3" s="3">
        <f t="shared" ref="B3:D13" si="0">G3/(10^6)</f>
        <v>252563</v>
      </c>
      <c r="C3" s="3">
        <f t="shared" si="0"/>
        <v>107562</v>
      </c>
      <c r="D3" s="3">
        <f t="shared" si="0"/>
        <v>7535</v>
      </c>
      <c r="F3">
        <v>1999</v>
      </c>
      <c r="G3">
        <v>252563000000</v>
      </c>
      <c r="H3">
        <v>107562000000</v>
      </c>
      <c r="I3">
        <v>7535000000</v>
      </c>
    </row>
    <row r="4" spans="1:9">
      <c r="A4" s="7">
        <f>A3+1</f>
        <v>2000</v>
      </c>
      <c r="B4" s="3">
        <f t="shared" si="0"/>
        <v>319116</v>
      </c>
      <c r="C4" s="3">
        <f t="shared" si="0"/>
        <v>154545</v>
      </c>
      <c r="D4" s="3">
        <f t="shared" si="0"/>
        <v>8019</v>
      </c>
      <c r="F4">
        <v>2000</v>
      </c>
      <c r="G4">
        <v>319116000000</v>
      </c>
      <c r="H4">
        <v>154545000000</v>
      </c>
      <c r="I4">
        <v>8019000000</v>
      </c>
    </row>
    <row r="5" spans="1:9">
      <c r="A5" s="7">
        <f t="shared" ref="A5:A13" si="1">A4+1</f>
        <v>2001</v>
      </c>
      <c r="B5" s="3">
        <f t="shared" si="0"/>
        <v>340429</v>
      </c>
      <c r="C5" s="3">
        <f t="shared" si="0"/>
        <v>145914</v>
      </c>
      <c r="D5" s="3">
        <f t="shared" si="0"/>
        <v>7950</v>
      </c>
      <c r="F5">
        <v>2001</v>
      </c>
      <c r="G5">
        <v>340429000000</v>
      </c>
      <c r="H5">
        <v>145914000000</v>
      </c>
      <c r="I5">
        <v>7950000000</v>
      </c>
    </row>
    <row r="6" spans="1:9">
      <c r="A6" s="7">
        <f t="shared" si="1"/>
        <v>2002</v>
      </c>
      <c r="B6" s="3">
        <f t="shared" si="0"/>
        <v>356819</v>
      </c>
      <c r="C6" s="3">
        <f t="shared" si="0"/>
        <v>151412</v>
      </c>
      <c r="D6" s="3">
        <f t="shared" si="0"/>
        <v>8743</v>
      </c>
      <c r="F6">
        <v>2002</v>
      </c>
      <c r="G6">
        <v>356819000000</v>
      </c>
      <c r="H6">
        <v>151412000000</v>
      </c>
      <c r="I6">
        <v>8743000000</v>
      </c>
    </row>
    <row r="7" spans="1:9">
      <c r="A7" s="7">
        <f t="shared" si="1"/>
        <v>2003</v>
      </c>
      <c r="B7" s="3">
        <f t="shared" si="0"/>
        <v>373685</v>
      </c>
      <c r="C7" s="3">
        <f t="shared" si="0"/>
        <v>140452</v>
      </c>
      <c r="D7" s="3">
        <f t="shared" si="0"/>
        <v>7787</v>
      </c>
      <c r="F7">
        <v>2003</v>
      </c>
      <c r="G7">
        <v>373685000000</v>
      </c>
      <c r="H7">
        <v>140452000000</v>
      </c>
      <c r="I7">
        <v>7787000000</v>
      </c>
    </row>
    <row r="8" spans="1:9">
      <c r="A8" s="7">
        <f t="shared" si="1"/>
        <v>2004</v>
      </c>
      <c r="B8" s="3">
        <f t="shared" si="0"/>
        <v>379450</v>
      </c>
      <c r="C8" s="3">
        <f t="shared" si="0"/>
        <v>140439</v>
      </c>
      <c r="D8" s="3">
        <f t="shared" si="0"/>
        <v>8259</v>
      </c>
      <c r="F8">
        <v>2004</v>
      </c>
      <c r="G8">
        <v>379450000000</v>
      </c>
      <c r="H8">
        <v>140439000000</v>
      </c>
      <c r="I8">
        <v>8259000000</v>
      </c>
    </row>
    <row r="9" spans="1:9">
      <c r="A9" s="7">
        <f t="shared" si="1"/>
        <v>2005</v>
      </c>
      <c r="B9" s="3">
        <f t="shared" si="0"/>
        <v>397828</v>
      </c>
      <c r="C9" s="3">
        <f t="shared" si="0"/>
        <v>135587</v>
      </c>
      <c r="D9" s="3">
        <f t="shared" si="0"/>
        <v>8369</v>
      </c>
      <c r="F9">
        <v>2005</v>
      </c>
      <c r="G9">
        <v>397828000000</v>
      </c>
      <c r="H9">
        <v>135587000000</v>
      </c>
      <c r="I9">
        <v>8369000000</v>
      </c>
    </row>
    <row r="10" spans="1:9">
      <c r="A10" s="7">
        <f t="shared" si="1"/>
        <v>2006</v>
      </c>
      <c r="B10" s="3">
        <f t="shared" si="0"/>
        <v>437171</v>
      </c>
      <c r="C10" s="3">
        <f t="shared" si="0"/>
        <v>155728</v>
      </c>
      <c r="D10" s="3">
        <f t="shared" si="0"/>
        <v>8602</v>
      </c>
      <c r="F10">
        <v>2006</v>
      </c>
      <c r="G10">
        <v>437171000000</v>
      </c>
      <c r="H10">
        <v>155728000000</v>
      </c>
      <c r="I10">
        <v>8602000000</v>
      </c>
    </row>
    <row r="11" spans="1:9">
      <c r="A11" s="7">
        <f t="shared" si="1"/>
        <v>2007</v>
      </c>
      <c r="B11" s="3">
        <f t="shared" si="0"/>
        <v>510139</v>
      </c>
      <c r="C11" s="3">
        <f t="shared" si="0"/>
        <v>188354</v>
      </c>
      <c r="D11" s="3">
        <f t="shared" si="0"/>
        <v>8617</v>
      </c>
      <c r="F11">
        <v>2007</v>
      </c>
      <c r="G11">
        <v>510139000000</v>
      </c>
      <c r="H11">
        <v>188354000000</v>
      </c>
      <c r="I11">
        <v>8617000000</v>
      </c>
    </row>
    <row r="12" spans="1:9">
      <c r="A12" s="7">
        <f t="shared" si="1"/>
        <v>2008</v>
      </c>
      <c r="B12" s="3">
        <f t="shared" si="0"/>
        <v>540830</v>
      </c>
      <c r="C12" s="3">
        <f t="shared" si="0"/>
        <v>194317</v>
      </c>
      <c r="D12" s="3">
        <f t="shared" si="0"/>
        <v>9401</v>
      </c>
      <c r="F12">
        <v>2008</v>
      </c>
      <c r="G12">
        <v>540830000000</v>
      </c>
      <c r="H12">
        <v>194317000000</v>
      </c>
      <c r="I12">
        <v>9401000000</v>
      </c>
    </row>
    <row r="13" spans="1:9">
      <c r="A13" s="7">
        <f t="shared" si="1"/>
        <v>2009</v>
      </c>
      <c r="B13" s="3">
        <f t="shared" si="0"/>
        <v>549400</v>
      </c>
      <c r="C13" s="3">
        <f t="shared" si="0"/>
        <v>195151</v>
      </c>
      <c r="D13" s="3">
        <f>I13/(10^6)</f>
        <v>10191</v>
      </c>
      <c r="F13">
        <v>2009</v>
      </c>
      <c r="G13">
        <v>549400000000</v>
      </c>
      <c r="H13">
        <v>195151000000</v>
      </c>
      <c r="I13">
        <v>10191000000</v>
      </c>
    </row>
    <row r="14" spans="1:9">
      <c r="D14" s="17"/>
    </row>
    <row r="15" spans="1:9">
      <c r="A15" s="9" t="s">
        <v>71</v>
      </c>
    </row>
    <row r="16" spans="1:9">
      <c r="A16" s="7" t="s">
        <v>988</v>
      </c>
      <c r="B16" s="2">
        <f>(POWER(VLOOKUP(VALUE(RIGHT($A16,4)),$A$3:$D$13,COLUMN(B$13),0)/VLOOKUP(VALUE(LEFT($A16,4)),$A$3:$D$13,COLUMN(B$13),0),1/(VALUE(RIGHT($A16,4))-VALUE(LEFT($A16,4))))-1)*100</f>
        <v>8.0816317444750041</v>
      </c>
      <c r="C16" s="2">
        <f>(POWER(VLOOKUP(VALUE(RIGHT($A16,4)),$A$3:$D$13,COLUMN(C$13),0)/VLOOKUP(VALUE(LEFT($A16,4)),$A$3:$D$13,COLUMN(C$13),0),1/(VALUE(RIGHT($A16,4))-VALUE(LEFT($A16,4))))-1)*100</f>
        <v>6.1380712229719636</v>
      </c>
      <c r="D16" s="2">
        <f>(POWER(VLOOKUP(VALUE(RIGHT($A16,4)),$A$3:$D$13,COLUMN(D$13),0)/VLOOKUP(VALUE(LEFT($A16,4)),$A$3:$D$13,COLUMN(D$13),0),1/(VALUE(RIGHT($A16,4))-VALUE(LEFT($A16,4))))-1)*100</f>
        <v>3.0655094941976824</v>
      </c>
    </row>
    <row r="17" spans="1:4">
      <c r="A17" s="7" t="s">
        <v>989</v>
      </c>
      <c r="B17" s="2">
        <f t="shared" ref="B17:D18" si="2">(POWER(VLOOKUP(VALUE(RIGHT($A17,4)),$A$3:$D$13,COLUMN(B$13),0)/VLOOKUP(VALUE(LEFT($A17,4)),$A$3:$D$13,COLUMN(B$13),0),1/(VALUE(RIGHT($A17,4))-VALUE(LEFT($A17,4))))-1)*100</f>
        <v>8.4818207931807166</v>
      </c>
      <c r="C17" s="2">
        <f t="shared" si="2"/>
        <v>5.4789436823827975</v>
      </c>
      <c r="D17" s="2">
        <f t="shared" si="2"/>
        <v>1.8518312657437974</v>
      </c>
    </row>
    <row r="18" spans="1:4">
      <c r="A18" s="7" t="s">
        <v>990</v>
      </c>
      <c r="B18" s="2">
        <f t="shared" si="2"/>
        <v>7.6829189917378748</v>
      </c>
      <c r="C18" s="2">
        <f t="shared" si="2"/>
        <v>6.8013175867081443</v>
      </c>
      <c r="D18" s="2">
        <f t="shared" si="2"/>
        <v>4.2936500531165045</v>
      </c>
    </row>
    <row r="20" spans="1:4">
      <c r="A20" s="229" t="s">
        <v>1354</v>
      </c>
    </row>
    <row r="22" spans="1:4">
      <c r="D22" s="4"/>
    </row>
    <row r="23" spans="1:4">
      <c r="C23" s="229"/>
      <c r="D23" s="4"/>
    </row>
    <row r="24" spans="1:4">
      <c r="C24" s="229"/>
      <c r="D24" s="4"/>
    </row>
    <row r="25" spans="1:4">
      <c r="C25" s="229"/>
      <c r="D25" s="4"/>
    </row>
    <row r="26" spans="1:4">
      <c r="C26" s="229"/>
      <c r="D26" s="4"/>
    </row>
    <row r="27" spans="1:4">
      <c r="C27" s="229"/>
      <c r="D27" s="4"/>
    </row>
    <row r="28" spans="1:4">
      <c r="C28" s="229"/>
      <c r="D28" s="4"/>
    </row>
    <row r="29" spans="1:4">
      <c r="C29" s="229"/>
      <c r="D29" s="4"/>
    </row>
    <row r="30" spans="1:4">
      <c r="C30" s="229"/>
      <c r="D30" s="4"/>
    </row>
    <row r="31" spans="1:4">
      <c r="C31" s="229"/>
      <c r="D31" s="4"/>
    </row>
    <row r="32" spans="1:4">
      <c r="C32" s="229"/>
      <c r="D32" s="4"/>
    </row>
    <row r="33" spans="4:4">
      <c r="D33" s="4"/>
    </row>
    <row r="34" spans="4:4">
      <c r="D34" s="4"/>
    </row>
    <row r="35" spans="4:4">
      <c r="D35" s="229"/>
    </row>
  </sheetData>
  <pageMargins left="0.7" right="0.7" top="0.75" bottom="0.75" header="0.3" footer="0.3"/>
  <pageSetup scale="98" orientation="portrait" horizontalDpi="0" verticalDpi="0" r:id="rId1"/>
</worksheet>
</file>

<file path=xl/worksheets/sheet108.xml><?xml version="1.0" encoding="utf-8"?>
<worksheet xmlns="http://schemas.openxmlformats.org/spreadsheetml/2006/main" xmlns:r="http://schemas.openxmlformats.org/officeDocument/2006/relationships">
  <sheetPr codeName="Sheet144"/>
  <dimension ref="A1:T36"/>
  <sheetViews>
    <sheetView view="pageBreakPreview" zoomScaleNormal="100" zoomScaleSheetLayoutView="100" workbookViewId="0"/>
  </sheetViews>
  <sheetFormatPr defaultRowHeight="15" outlineLevelCol="1"/>
  <cols>
    <col min="1" max="1" width="9.28515625" bestFit="1" customWidth="1"/>
    <col min="2" max="4" width="20.28515625" customWidth="1"/>
    <col min="6" max="7" width="9.28515625" hidden="1" customWidth="1" outlineLevel="1"/>
    <col min="8" max="8" width="14.7109375" hidden="1" customWidth="1" outlineLevel="1"/>
    <col min="9" max="10" width="9.28515625" hidden="1" customWidth="1" outlineLevel="1"/>
    <col min="11" max="11" width="14.7109375" hidden="1" customWidth="1" outlineLevel="1"/>
    <col min="12" max="14" width="0" hidden="1" customWidth="1" outlineLevel="1"/>
    <col min="15" max="15" width="9.140625" collapsed="1"/>
  </cols>
  <sheetData>
    <row r="1" spans="1:14">
      <c r="A1" t="s">
        <v>991</v>
      </c>
    </row>
    <row r="2" spans="1:14" ht="60">
      <c r="B2" s="34" t="s">
        <v>992</v>
      </c>
      <c r="C2" s="34" t="s">
        <v>993</v>
      </c>
      <c r="D2" s="34" t="s">
        <v>994</v>
      </c>
    </row>
    <row r="3" spans="1:14">
      <c r="A3" s="7">
        <v>1990</v>
      </c>
      <c r="B3" s="3">
        <f>G3</f>
        <v>3397</v>
      </c>
      <c r="C3" s="17">
        <f>H3/G3/(10^6)</f>
        <v>3.9249576096555785</v>
      </c>
      <c r="D3" s="41">
        <f>F3/G3</f>
        <v>59.864586399764498</v>
      </c>
      <c r="F3" s="8">
        <v>203360</v>
      </c>
      <c r="G3" s="8">
        <v>3397</v>
      </c>
      <c r="H3" s="8">
        <v>13333081000</v>
      </c>
    </row>
    <row r="4" spans="1:14">
      <c r="A4" s="7">
        <f>A3+1</f>
        <v>1991</v>
      </c>
      <c r="B4" s="3">
        <f t="shared" ref="B4:B16" si="0">G4</f>
        <v>3182</v>
      </c>
      <c r="C4" s="17">
        <f>H4/G4/(10^6)</f>
        <v>4.3906005656819618</v>
      </c>
      <c r="D4" s="41">
        <f t="shared" ref="D4:D15" si="1">F4/G4</f>
        <v>62.11093651791326</v>
      </c>
      <c r="F4" s="8">
        <v>197637</v>
      </c>
      <c r="G4" s="8">
        <v>3182</v>
      </c>
      <c r="H4" s="8">
        <v>13970891000</v>
      </c>
    </row>
    <row r="5" spans="1:14">
      <c r="A5" s="7">
        <f t="shared" ref="A5:A21" si="2">A4+1</f>
        <v>1992</v>
      </c>
      <c r="B5" s="3">
        <f t="shared" si="0"/>
        <v>3059</v>
      </c>
      <c r="C5" s="17">
        <f t="shared" ref="C5:C16" si="3">H5/G5/(10^6)</f>
        <v>4.6491471068976793</v>
      </c>
      <c r="D5" s="41">
        <f t="shared" si="1"/>
        <v>64.858450474011121</v>
      </c>
      <c r="F5" s="8">
        <v>198402</v>
      </c>
      <c r="G5" s="8">
        <v>3059</v>
      </c>
      <c r="H5" s="8">
        <v>14221741000</v>
      </c>
      <c r="M5" s="143" t="s">
        <v>1146</v>
      </c>
      <c r="N5" s="64">
        <f>$D$21</f>
        <v>26.651693577758891</v>
      </c>
    </row>
    <row r="6" spans="1:14">
      <c r="A6" s="7">
        <f t="shared" si="2"/>
        <v>1993</v>
      </c>
      <c r="B6" s="3">
        <f t="shared" si="0"/>
        <v>2998</v>
      </c>
      <c r="C6" s="17">
        <f t="shared" si="3"/>
        <v>4.6466330887258174</v>
      </c>
      <c r="D6" s="41">
        <f t="shared" si="1"/>
        <v>64.683455637091399</v>
      </c>
      <c r="F6" s="8">
        <v>193921</v>
      </c>
      <c r="G6" s="8">
        <v>2998</v>
      </c>
      <c r="H6" s="8">
        <v>13930606000</v>
      </c>
      <c r="M6" s="143" t="s">
        <v>1161</v>
      </c>
      <c r="N6" s="64">
        <f>'17a'!$D$21</f>
        <v>13.81230283911672</v>
      </c>
    </row>
    <row r="7" spans="1:14">
      <c r="A7" s="7">
        <f t="shared" si="2"/>
        <v>1994</v>
      </c>
      <c r="B7" s="3">
        <f t="shared" si="0"/>
        <v>2944</v>
      </c>
      <c r="C7" s="17">
        <f t="shared" si="3"/>
        <v>5.030575407608695</v>
      </c>
      <c r="D7" s="41">
        <f t="shared" si="1"/>
        <v>66.054008152173907</v>
      </c>
      <c r="F7" s="8">
        <v>194463</v>
      </c>
      <c r="G7" s="8">
        <v>2944</v>
      </c>
      <c r="H7" s="8">
        <v>14810014000</v>
      </c>
      <c r="M7" s="143" t="s">
        <v>1162</v>
      </c>
      <c r="N7" s="64">
        <f>'17b'!$D$21</f>
        <v>33.832558139534882</v>
      </c>
    </row>
    <row r="8" spans="1:14">
      <c r="A8" s="7">
        <f t="shared" si="2"/>
        <v>1995</v>
      </c>
      <c r="B8" s="3">
        <f t="shared" si="0"/>
        <v>2953</v>
      </c>
      <c r="C8" s="17">
        <f t="shared" si="3"/>
        <v>5.0239471723670848</v>
      </c>
      <c r="D8" s="41">
        <f t="shared" si="1"/>
        <v>65.322045377582114</v>
      </c>
      <c r="F8" s="8">
        <v>192896</v>
      </c>
      <c r="G8" s="8">
        <v>2953</v>
      </c>
      <c r="H8" s="8">
        <v>14835716000</v>
      </c>
      <c r="M8" s="143" t="s">
        <v>1163</v>
      </c>
      <c r="N8" s="64">
        <f>'17c'!$D$21</f>
        <v>26.093220338983052</v>
      </c>
    </row>
    <row r="9" spans="1:14">
      <c r="A9" s="7">
        <f t="shared" si="2"/>
        <v>1996</v>
      </c>
      <c r="B9" s="3">
        <f t="shared" si="0"/>
        <v>3133</v>
      </c>
      <c r="C9" s="17">
        <f t="shared" si="3"/>
        <v>4.8512914139802099</v>
      </c>
      <c r="D9" s="41">
        <f t="shared" si="1"/>
        <v>63.478774337695498</v>
      </c>
      <c r="F9" s="8">
        <v>198879</v>
      </c>
      <c r="G9" s="8">
        <v>3133</v>
      </c>
      <c r="H9" s="8">
        <v>15199096000</v>
      </c>
      <c r="M9" s="143" t="s">
        <v>1164</v>
      </c>
      <c r="N9" s="64">
        <f>'17d'!$D$21</f>
        <v>38.856862745098042</v>
      </c>
    </row>
    <row r="10" spans="1:14">
      <c r="A10" s="7">
        <f t="shared" si="2"/>
        <v>1997</v>
      </c>
      <c r="B10" s="3">
        <f t="shared" si="0"/>
        <v>3041</v>
      </c>
      <c r="C10" s="17">
        <f t="shared" si="3"/>
        <v>5.3744945741532391</v>
      </c>
      <c r="D10" s="41">
        <f t="shared" si="1"/>
        <v>65.832620848405128</v>
      </c>
      <c r="F10" s="8">
        <v>200197</v>
      </c>
      <c r="G10" s="8">
        <v>3041</v>
      </c>
      <c r="H10" s="8">
        <v>16343838000</v>
      </c>
      <c r="M10" s="143" t="s">
        <v>1140</v>
      </c>
      <c r="N10" s="64">
        <f>'17e'!$D$21</f>
        <v>18.166946308724832</v>
      </c>
    </row>
    <row r="11" spans="1:14">
      <c r="A11" s="7">
        <f t="shared" si="2"/>
        <v>1998</v>
      </c>
      <c r="B11" s="3">
        <f t="shared" si="0"/>
        <v>3664</v>
      </c>
      <c r="C11" s="17">
        <f t="shared" si="3"/>
        <v>4.7184677947598246</v>
      </c>
      <c r="D11" s="41">
        <f t="shared" si="1"/>
        <v>54.637281659388648</v>
      </c>
      <c r="F11" s="8">
        <v>200191</v>
      </c>
      <c r="G11" s="8">
        <v>3664</v>
      </c>
      <c r="H11" s="8">
        <v>17288466000</v>
      </c>
      <c r="M11" s="143" t="s">
        <v>1139</v>
      </c>
      <c r="N11" s="64">
        <f>'17f'!$D$21</f>
        <v>61.041292639138241</v>
      </c>
    </row>
    <row r="12" spans="1:14" ht="15.75" thickBot="1">
      <c r="A12" s="7">
        <f t="shared" si="2"/>
        <v>1999</v>
      </c>
      <c r="B12" s="98">
        <f t="shared" si="0"/>
        <v>3467</v>
      </c>
      <c r="C12" s="99">
        <f t="shared" si="3"/>
        <v>5.2968632823766946</v>
      </c>
      <c r="D12" s="100">
        <f t="shared" si="1"/>
        <v>62.279203922699743</v>
      </c>
      <c r="F12" s="8">
        <v>215922</v>
      </c>
      <c r="G12" s="8">
        <v>3467</v>
      </c>
      <c r="H12" s="8">
        <v>18364225000</v>
      </c>
      <c r="M12" s="143" t="s">
        <v>26</v>
      </c>
      <c r="N12" s="64">
        <f>'17g'!$D$21</f>
        <v>27.340257171117706</v>
      </c>
    </row>
    <row r="13" spans="1:14">
      <c r="A13" s="7">
        <f t="shared" si="2"/>
        <v>2000</v>
      </c>
      <c r="B13" s="3">
        <f t="shared" si="0"/>
        <v>5533</v>
      </c>
      <c r="C13" s="17">
        <f t="shared" si="3"/>
        <v>3.4206473883968913</v>
      </c>
      <c r="D13" s="41">
        <f t="shared" si="1"/>
        <v>41.767757093800832</v>
      </c>
      <c r="F13" s="8">
        <v>231101</v>
      </c>
      <c r="G13" s="8">
        <v>5533</v>
      </c>
      <c r="H13" s="8">
        <v>18926442000</v>
      </c>
      <c r="M13" s="143" t="s">
        <v>1165</v>
      </c>
      <c r="N13" s="64">
        <f>'17h'!$D$21</f>
        <v>15.984595070422536</v>
      </c>
    </row>
    <row r="14" spans="1:14">
      <c r="A14" s="7">
        <f t="shared" si="2"/>
        <v>2001</v>
      </c>
      <c r="B14" s="3">
        <f t="shared" si="0"/>
        <v>5545</v>
      </c>
      <c r="C14" s="17">
        <f t="shared" si="3"/>
        <v>3.6444688908926963</v>
      </c>
      <c r="D14" s="41">
        <f t="shared" si="1"/>
        <v>42.137060414788095</v>
      </c>
      <c r="F14" s="8">
        <v>233650</v>
      </c>
      <c r="G14" s="8">
        <v>5545</v>
      </c>
      <c r="H14" s="8">
        <v>20208580000</v>
      </c>
      <c r="M14" s="143" t="s">
        <v>607</v>
      </c>
      <c r="N14" s="64">
        <f>'17i'!$D$21</f>
        <v>22.280213903743316</v>
      </c>
    </row>
    <row r="15" spans="1:14">
      <c r="A15" s="7">
        <f t="shared" si="2"/>
        <v>2002</v>
      </c>
      <c r="B15" s="3">
        <f t="shared" si="0"/>
        <v>5453</v>
      </c>
      <c r="C15" s="17">
        <f t="shared" si="3"/>
        <v>3.7435387859893638</v>
      </c>
      <c r="D15" s="41">
        <f t="shared" si="1"/>
        <v>44.525398863011183</v>
      </c>
      <c r="F15" s="8">
        <v>242797</v>
      </c>
      <c r="G15" s="8">
        <v>5453</v>
      </c>
      <c r="H15" s="8">
        <v>20413517000</v>
      </c>
    </row>
    <row r="16" spans="1:14" ht="15.75" thickBot="1">
      <c r="A16" s="7">
        <f t="shared" si="2"/>
        <v>2003</v>
      </c>
      <c r="B16" s="98">
        <f t="shared" si="0"/>
        <v>5347</v>
      </c>
      <c r="C16" s="99">
        <f t="shared" si="3"/>
        <v>3.8417735178604824</v>
      </c>
      <c r="D16" s="100">
        <f>F16/G16</f>
        <v>45.678698335515243</v>
      </c>
      <c r="F16" s="8">
        <v>244244</v>
      </c>
      <c r="G16" s="8">
        <v>5347</v>
      </c>
      <c r="H16" s="8">
        <v>20541963000</v>
      </c>
    </row>
    <row r="17" spans="1:20">
      <c r="A17" s="7">
        <f t="shared" si="2"/>
        <v>2004</v>
      </c>
      <c r="B17" s="3">
        <f>J17</f>
        <v>8967</v>
      </c>
      <c r="C17" s="17">
        <f>K17/J17/(10^6)</f>
        <v>2.4069124567859932</v>
      </c>
      <c r="D17" s="41">
        <f>I17/J17</f>
        <v>25.954611352737817</v>
      </c>
      <c r="I17" s="8">
        <v>232735</v>
      </c>
      <c r="J17" s="8">
        <v>8967</v>
      </c>
      <c r="K17" s="8">
        <v>21582784000</v>
      </c>
      <c r="M17" s="143" t="s">
        <v>1161</v>
      </c>
      <c r="N17" s="64">
        <v>13.81230283911672</v>
      </c>
    </row>
    <row r="18" spans="1:20">
      <c r="A18" s="7">
        <f t="shared" si="2"/>
        <v>2005</v>
      </c>
      <c r="B18" s="3">
        <f>J18</f>
        <v>8091</v>
      </c>
      <c r="C18" s="17">
        <f>K18/J18/(10^6)</f>
        <v>2.694337041156841</v>
      </c>
      <c r="D18" s="41">
        <f>I18/J18</f>
        <v>28.125942405141515</v>
      </c>
      <c r="I18" s="8">
        <v>227567</v>
      </c>
      <c r="J18" s="8">
        <v>8091</v>
      </c>
      <c r="K18" s="8">
        <v>21799881000</v>
      </c>
      <c r="M18" s="143" t="s">
        <v>1165</v>
      </c>
      <c r="N18" s="64">
        <v>15.984595070422536</v>
      </c>
    </row>
    <row r="19" spans="1:20">
      <c r="A19" s="7">
        <f>A18+1</f>
        <v>2006</v>
      </c>
      <c r="B19" s="3">
        <f>J19</f>
        <v>8044</v>
      </c>
      <c r="C19" s="17">
        <f>K19/J19/(10^6)</f>
        <v>2.7391949278965688</v>
      </c>
      <c r="D19" s="41">
        <f>I19/J19</f>
        <v>27.609895574341124</v>
      </c>
      <c r="I19" s="8">
        <v>222094</v>
      </c>
      <c r="J19" s="8">
        <v>8044</v>
      </c>
      <c r="K19" s="8">
        <v>22034084000</v>
      </c>
      <c r="M19" s="143" t="s">
        <v>1140</v>
      </c>
      <c r="N19" s="64">
        <v>18.166946308724832</v>
      </c>
    </row>
    <row r="20" spans="1:20">
      <c r="A20" s="7">
        <f t="shared" si="2"/>
        <v>2007</v>
      </c>
      <c r="B20" s="3">
        <f>J20</f>
        <v>8206</v>
      </c>
      <c r="C20" s="17">
        <f>K20/J20/(10^6)</f>
        <v>2.9373374360224229</v>
      </c>
      <c r="D20" s="41">
        <f>I20/J20</f>
        <v>26.824396782841823</v>
      </c>
      <c r="I20" s="8">
        <v>220121</v>
      </c>
      <c r="J20" s="8">
        <v>8206</v>
      </c>
      <c r="K20" s="8">
        <v>24103791000</v>
      </c>
      <c r="M20" s="143" t="s">
        <v>607</v>
      </c>
      <c r="N20" s="64">
        <v>22.280213903743316</v>
      </c>
    </row>
    <row r="21" spans="1:20">
      <c r="A21" s="7">
        <f t="shared" si="2"/>
        <v>2008</v>
      </c>
      <c r="B21" s="3">
        <f>J21</f>
        <v>8237</v>
      </c>
      <c r="C21" s="17">
        <f>K21/J21/(10^6)</f>
        <v>2.8965715673181984</v>
      </c>
      <c r="D21" s="41">
        <f>I21/J21</f>
        <v>26.651693577758891</v>
      </c>
      <c r="I21" s="8">
        <v>219530</v>
      </c>
      <c r="J21" s="8">
        <v>8237</v>
      </c>
      <c r="K21" s="8">
        <v>23859060000</v>
      </c>
      <c r="M21" s="143" t="s">
        <v>1163</v>
      </c>
      <c r="N21" s="64">
        <v>26.093220338983052</v>
      </c>
    </row>
    <row r="22" spans="1:20">
      <c r="M22" s="143" t="s">
        <v>1146</v>
      </c>
      <c r="N22" s="64">
        <v>26.651693577758891</v>
      </c>
    </row>
    <row r="23" spans="1:20">
      <c r="A23" s="331" t="s">
        <v>754</v>
      </c>
      <c r="B23" s="331"/>
      <c r="C23" s="331"/>
      <c r="D23" s="331"/>
      <c r="M23" s="143" t="s">
        <v>26</v>
      </c>
      <c r="N23" s="64">
        <v>27.340257171117706</v>
      </c>
    </row>
    <row r="24" spans="1:20" ht="30" customHeight="1">
      <c r="A24" s="331" t="s">
        <v>995</v>
      </c>
      <c r="B24" s="331"/>
      <c r="C24" s="331"/>
      <c r="D24" s="331"/>
      <c r="M24" s="143" t="s">
        <v>1162</v>
      </c>
      <c r="N24" s="64">
        <v>33.832558139534882</v>
      </c>
    </row>
    <row r="25" spans="1:20" ht="30.75" customHeight="1">
      <c r="A25" s="331" t="s">
        <v>996</v>
      </c>
      <c r="B25" s="331"/>
      <c r="C25" s="331"/>
      <c r="D25" s="331"/>
      <c r="M25" s="143" t="s">
        <v>1164</v>
      </c>
      <c r="N25" s="64">
        <v>38.856862745098042</v>
      </c>
    </row>
    <row r="26" spans="1:20">
      <c r="A26" s="331"/>
      <c r="B26" s="331"/>
      <c r="C26" s="331"/>
      <c r="D26" s="331"/>
      <c r="M26" s="143" t="s">
        <v>1139</v>
      </c>
      <c r="N26" s="64">
        <v>61.041292639138241</v>
      </c>
    </row>
    <row r="27" spans="1:20">
      <c r="A27" s="331" t="s">
        <v>997</v>
      </c>
      <c r="B27" s="331"/>
      <c r="C27" s="331"/>
      <c r="D27" s="331"/>
    </row>
    <row r="28" spans="1:20">
      <c r="A28" s="331" t="s">
        <v>998</v>
      </c>
      <c r="B28" s="331"/>
      <c r="C28" s="331"/>
      <c r="D28" s="331"/>
    </row>
    <row r="31" spans="1:20">
      <c r="A31" t="s">
        <v>999</v>
      </c>
    </row>
    <row r="32" spans="1:20" ht="74.25" customHeight="1">
      <c r="A32" s="379" t="s">
        <v>1000</v>
      </c>
      <c r="B32" s="379"/>
      <c r="C32" s="379"/>
      <c r="D32" s="379"/>
      <c r="E32" s="379"/>
      <c r="F32" s="379"/>
      <c r="G32" s="379"/>
      <c r="H32" s="379"/>
      <c r="I32" s="379"/>
      <c r="J32" s="379"/>
      <c r="K32" s="379"/>
      <c r="L32" s="379"/>
      <c r="M32" s="379"/>
      <c r="N32" s="379"/>
      <c r="O32" s="379"/>
      <c r="P32" s="379"/>
      <c r="Q32" s="379"/>
      <c r="R32" s="379"/>
      <c r="S32" s="379"/>
      <c r="T32" s="379"/>
    </row>
    <row r="33" spans="1:20" ht="47.25" customHeight="1">
      <c r="A33" s="379" t="s">
        <v>1001</v>
      </c>
      <c r="B33" s="379"/>
      <c r="C33" s="379"/>
      <c r="D33" s="379"/>
      <c r="E33" s="379"/>
      <c r="F33" s="379"/>
      <c r="G33" s="379"/>
      <c r="H33" s="379"/>
      <c r="I33" s="379"/>
      <c r="J33" s="379"/>
      <c r="K33" s="379"/>
      <c r="L33" s="379"/>
      <c r="M33" s="379"/>
      <c r="N33" s="379"/>
      <c r="O33" s="379"/>
      <c r="P33" s="379"/>
      <c r="Q33" s="379"/>
      <c r="R33" s="379"/>
      <c r="S33" s="379"/>
      <c r="T33" s="379"/>
    </row>
    <row r="34" spans="1:20" ht="47.25" customHeight="1">
      <c r="A34" s="379" t="s">
        <v>1002</v>
      </c>
      <c r="B34" s="379"/>
      <c r="C34" s="379"/>
      <c r="D34" s="379"/>
      <c r="E34" s="379"/>
      <c r="F34" s="379"/>
      <c r="G34" s="379"/>
      <c r="H34" s="379"/>
      <c r="I34" s="379"/>
      <c r="J34" s="379"/>
      <c r="K34" s="379"/>
      <c r="L34" s="379"/>
      <c r="M34" s="379"/>
      <c r="N34" s="379"/>
      <c r="O34" s="379"/>
      <c r="P34" s="379"/>
      <c r="Q34" s="379"/>
      <c r="R34" s="379"/>
      <c r="S34" s="379"/>
      <c r="T34" s="379"/>
    </row>
    <row r="35" spans="1:20" ht="47.25" customHeight="1">
      <c r="A35" s="379" t="s">
        <v>1003</v>
      </c>
      <c r="B35" s="379"/>
      <c r="C35" s="379"/>
      <c r="D35" s="379"/>
      <c r="E35" s="379"/>
      <c r="F35" s="379"/>
      <c r="G35" s="379"/>
      <c r="H35" s="379"/>
      <c r="I35" s="379"/>
      <c r="J35" s="379"/>
      <c r="K35" s="379"/>
      <c r="L35" s="379"/>
      <c r="M35" s="379"/>
      <c r="N35" s="379"/>
      <c r="O35" s="379"/>
      <c r="P35" s="379"/>
      <c r="Q35" s="379"/>
      <c r="R35" s="379"/>
      <c r="S35" s="379"/>
      <c r="T35" s="379"/>
    </row>
    <row r="36" spans="1:20" ht="47.25" customHeight="1">
      <c r="A36" s="356" t="s">
        <v>1004</v>
      </c>
      <c r="B36" s="356"/>
      <c r="C36" s="356"/>
      <c r="D36" s="356"/>
      <c r="E36" s="356"/>
      <c r="F36" s="356"/>
      <c r="G36" s="356"/>
      <c r="H36" s="356"/>
      <c r="I36" s="356"/>
      <c r="J36" s="356"/>
      <c r="K36" s="356"/>
      <c r="L36" s="356"/>
      <c r="M36" s="356"/>
      <c r="N36" s="356"/>
      <c r="O36" s="356"/>
      <c r="P36" s="356"/>
      <c r="Q36" s="356"/>
      <c r="R36" s="356"/>
      <c r="S36" s="356"/>
      <c r="T36" s="356"/>
    </row>
  </sheetData>
  <sortState ref="M17:N26">
    <sortCondition ref="N17:N26"/>
  </sortState>
  <mergeCells count="11">
    <mergeCell ref="A28:D28"/>
    <mergeCell ref="A23:D23"/>
    <mergeCell ref="A24:D24"/>
    <mergeCell ref="A25:D25"/>
    <mergeCell ref="A26:D26"/>
    <mergeCell ref="A27:D27"/>
    <mergeCell ref="A32:T32"/>
    <mergeCell ref="A33:T33"/>
    <mergeCell ref="A34:T34"/>
    <mergeCell ref="A35:T35"/>
    <mergeCell ref="A36:T36"/>
  </mergeCells>
  <pageMargins left="0.7" right="0.7" top="0.75" bottom="0.75" header="0.3" footer="0.3"/>
  <pageSetup orientation="portrait" horizontalDpi="0" verticalDpi="0" r:id="rId1"/>
</worksheet>
</file>

<file path=xl/worksheets/sheet109.xml><?xml version="1.0" encoding="utf-8"?>
<worksheet xmlns="http://schemas.openxmlformats.org/spreadsheetml/2006/main" xmlns:r="http://schemas.openxmlformats.org/officeDocument/2006/relationships">
  <sheetPr codeName="Sheet145"/>
  <dimension ref="A1:T36"/>
  <sheetViews>
    <sheetView view="pageBreakPreview" zoomScaleNormal="100" zoomScaleSheetLayoutView="100" workbookViewId="0"/>
  </sheetViews>
  <sheetFormatPr defaultRowHeight="15" outlineLevelCol="1"/>
  <cols>
    <col min="1" max="1" width="9.28515625" bestFit="1" customWidth="1"/>
    <col min="2" max="4" width="20.28515625" customWidth="1"/>
    <col min="6" max="7" width="9.28515625" hidden="1" customWidth="1" outlineLevel="1"/>
    <col min="8" max="8" width="13.42578125" hidden="1" customWidth="1" outlineLevel="1"/>
    <col min="9" max="10" width="9.28515625" hidden="1" customWidth="1" outlineLevel="1"/>
    <col min="11" max="11" width="13.42578125" hidden="1" customWidth="1" outlineLevel="1"/>
    <col min="12" max="12" width="9.140625" collapsed="1"/>
  </cols>
  <sheetData>
    <row r="1" spans="1:8">
      <c r="A1" t="s">
        <v>1005</v>
      </c>
    </row>
    <row r="2" spans="1:8" ht="60">
      <c r="B2" s="34" t="s">
        <v>992</v>
      </c>
      <c r="C2" s="34" t="s">
        <v>993</v>
      </c>
      <c r="D2" s="34" t="s">
        <v>994</v>
      </c>
    </row>
    <row r="3" spans="1:8">
      <c r="A3" s="7">
        <v>1990</v>
      </c>
      <c r="B3" s="3" t="s">
        <v>446</v>
      </c>
      <c r="C3" s="3" t="s">
        <v>446</v>
      </c>
      <c r="D3" s="3" t="s">
        <v>446</v>
      </c>
      <c r="F3" s="8">
        <v>9041</v>
      </c>
      <c r="G3" s="8" t="s">
        <v>664</v>
      </c>
      <c r="H3" s="8">
        <v>675433000</v>
      </c>
    </row>
    <row r="4" spans="1:8">
      <c r="A4" s="7">
        <f>A3+1</f>
        <v>1991</v>
      </c>
      <c r="B4" s="3" t="s">
        <v>446</v>
      </c>
      <c r="C4" s="3" t="s">
        <v>446</v>
      </c>
      <c r="D4" s="3" t="s">
        <v>446</v>
      </c>
      <c r="F4" s="8">
        <v>8671</v>
      </c>
      <c r="G4" s="8" t="s">
        <v>664</v>
      </c>
      <c r="H4" s="8">
        <v>632846000</v>
      </c>
    </row>
    <row r="5" spans="1:8">
      <c r="A5" s="7">
        <f t="shared" ref="A5:A21" si="0">A4+1</f>
        <v>1992</v>
      </c>
      <c r="B5" s="3">
        <f t="shared" ref="B5:B16" si="1">G5</f>
        <v>480</v>
      </c>
      <c r="C5" s="17">
        <f t="shared" ref="C5:C16" si="2">H5/G5/(10^6)</f>
        <v>1.4258187499999999</v>
      </c>
      <c r="D5" s="41">
        <f t="shared" ref="D5:D15" si="3">F5/G5</f>
        <v>18.327083333333334</v>
      </c>
      <c r="F5" s="8">
        <v>8797</v>
      </c>
      <c r="G5" s="8">
        <v>480</v>
      </c>
      <c r="H5" s="8">
        <v>684393000</v>
      </c>
    </row>
    <row r="6" spans="1:8">
      <c r="A6" s="7">
        <f t="shared" si="0"/>
        <v>1993</v>
      </c>
      <c r="B6" s="3" t="s">
        <v>446</v>
      </c>
      <c r="C6" s="3" t="s">
        <v>446</v>
      </c>
      <c r="D6" s="3" t="s">
        <v>446</v>
      </c>
      <c r="F6" s="8">
        <v>8891</v>
      </c>
      <c r="G6" s="8" t="s">
        <v>664</v>
      </c>
      <c r="H6" s="8">
        <v>707156000</v>
      </c>
    </row>
    <row r="7" spans="1:8">
      <c r="A7" s="7">
        <f t="shared" si="0"/>
        <v>1994</v>
      </c>
      <c r="B7" s="3" t="s">
        <v>446</v>
      </c>
      <c r="C7" s="3" t="s">
        <v>446</v>
      </c>
      <c r="D7" s="3" t="s">
        <v>446</v>
      </c>
      <c r="F7" s="8">
        <v>9255</v>
      </c>
      <c r="G7" s="8" t="s">
        <v>664</v>
      </c>
      <c r="H7" s="8">
        <v>764579000</v>
      </c>
    </row>
    <row r="8" spans="1:8">
      <c r="A8" s="7">
        <f t="shared" si="0"/>
        <v>1995</v>
      </c>
      <c r="B8" s="3" t="s">
        <v>446</v>
      </c>
      <c r="C8" s="3" t="s">
        <v>446</v>
      </c>
      <c r="D8" s="3" t="s">
        <v>446</v>
      </c>
      <c r="F8" s="8">
        <v>9047</v>
      </c>
      <c r="G8" s="8" t="s">
        <v>664</v>
      </c>
      <c r="H8" s="8">
        <v>775870000</v>
      </c>
    </row>
    <row r="9" spans="1:8">
      <c r="A9" s="7">
        <f t="shared" si="0"/>
        <v>1996</v>
      </c>
      <c r="B9" s="3" t="s">
        <v>446</v>
      </c>
      <c r="C9" s="3" t="s">
        <v>446</v>
      </c>
      <c r="D9" s="3" t="s">
        <v>446</v>
      </c>
      <c r="F9" s="8">
        <v>9600</v>
      </c>
      <c r="G9" s="8" t="s">
        <v>664</v>
      </c>
      <c r="H9" s="8">
        <v>801504000</v>
      </c>
    </row>
    <row r="10" spans="1:8">
      <c r="A10" s="7">
        <f t="shared" si="0"/>
        <v>1997</v>
      </c>
      <c r="B10" s="3">
        <f t="shared" si="1"/>
        <v>467</v>
      </c>
      <c r="C10" s="17">
        <f t="shared" si="2"/>
        <v>2.0262805139186297</v>
      </c>
      <c r="D10" s="41">
        <f t="shared" si="3"/>
        <v>21.087794432548179</v>
      </c>
      <c r="F10" s="8">
        <v>9848</v>
      </c>
      <c r="G10" s="8">
        <v>467</v>
      </c>
      <c r="H10" s="8">
        <v>946273000</v>
      </c>
    </row>
    <row r="11" spans="1:8">
      <c r="A11" s="7">
        <f t="shared" si="0"/>
        <v>1998</v>
      </c>
      <c r="B11" s="3">
        <f t="shared" si="1"/>
        <v>433</v>
      </c>
      <c r="C11" s="17">
        <f t="shared" si="2"/>
        <v>2.2831755196304853</v>
      </c>
      <c r="D11" s="41">
        <f t="shared" si="3"/>
        <v>22.471131639722863</v>
      </c>
      <c r="F11" s="8">
        <v>9730</v>
      </c>
      <c r="G11" s="8">
        <v>433</v>
      </c>
      <c r="H11" s="8">
        <v>988615000</v>
      </c>
    </row>
    <row r="12" spans="1:8" ht="15.75" thickBot="1">
      <c r="A12" s="7">
        <f t="shared" si="0"/>
        <v>1999</v>
      </c>
      <c r="B12" s="98">
        <f t="shared" si="1"/>
        <v>406</v>
      </c>
      <c r="C12" s="99">
        <f t="shared" si="2"/>
        <v>2.5480960591133006</v>
      </c>
      <c r="D12" s="100">
        <f t="shared" si="3"/>
        <v>24.674876847290641</v>
      </c>
      <c r="F12" s="8">
        <v>10018</v>
      </c>
      <c r="G12" s="8">
        <v>406</v>
      </c>
      <c r="H12" s="8">
        <v>1034527000</v>
      </c>
    </row>
    <row r="13" spans="1:8">
      <c r="A13" s="7">
        <f t="shared" si="0"/>
        <v>2000</v>
      </c>
      <c r="B13" s="3">
        <f t="shared" si="1"/>
        <v>554</v>
      </c>
      <c r="C13" s="17">
        <f t="shared" si="2"/>
        <v>2.4304386281588446</v>
      </c>
      <c r="D13" s="41">
        <f t="shared" si="3"/>
        <v>24.274368231046932</v>
      </c>
      <c r="F13" s="8">
        <v>13448</v>
      </c>
      <c r="G13" s="8">
        <v>554</v>
      </c>
      <c r="H13" s="8">
        <v>1346463000</v>
      </c>
    </row>
    <row r="14" spans="1:8">
      <c r="A14" s="7">
        <f t="shared" si="0"/>
        <v>2001</v>
      </c>
      <c r="B14" s="3">
        <f t="shared" si="1"/>
        <v>562</v>
      </c>
      <c r="C14" s="17">
        <f t="shared" si="2"/>
        <v>2.2919644128113879</v>
      </c>
      <c r="D14" s="41">
        <f t="shared" si="3"/>
        <v>20.871886120996443</v>
      </c>
      <c r="F14" s="8">
        <v>11730</v>
      </c>
      <c r="G14" s="8">
        <v>562</v>
      </c>
      <c r="H14" s="8">
        <v>1288084000</v>
      </c>
    </row>
    <row r="15" spans="1:8">
      <c r="A15" s="7">
        <f t="shared" si="0"/>
        <v>2002</v>
      </c>
      <c r="B15" s="3">
        <f t="shared" si="1"/>
        <v>555</v>
      </c>
      <c r="C15" s="17">
        <f t="shared" si="2"/>
        <v>2.3313855855855858</v>
      </c>
      <c r="D15" s="41">
        <f t="shared" si="3"/>
        <v>20.102702702702704</v>
      </c>
      <c r="F15" s="8">
        <v>11157</v>
      </c>
      <c r="G15" s="8">
        <v>555</v>
      </c>
      <c r="H15" s="8">
        <v>1293919000</v>
      </c>
    </row>
    <row r="16" spans="1:8" ht="15.75" thickBot="1">
      <c r="A16" s="7">
        <f t="shared" si="0"/>
        <v>2003</v>
      </c>
      <c r="B16" s="98">
        <f t="shared" si="1"/>
        <v>536</v>
      </c>
      <c r="C16" s="99">
        <f t="shared" si="2"/>
        <v>2.5270503731343283</v>
      </c>
      <c r="D16" s="100">
        <f>F16/G16</f>
        <v>18.65858208955224</v>
      </c>
      <c r="F16" s="8">
        <v>10001</v>
      </c>
      <c r="G16" s="8">
        <v>536</v>
      </c>
      <c r="H16" s="8">
        <v>1354499000</v>
      </c>
    </row>
    <row r="17" spans="1:20">
      <c r="A17" s="7">
        <f t="shared" si="0"/>
        <v>2004</v>
      </c>
      <c r="B17" s="3">
        <f>J17</f>
        <v>675</v>
      </c>
      <c r="C17" s="17">
        <f>K17/J17/(10^6)</f>
        <v>1.808348148148148</v>
      </c>
      <c r="D17" s="41">
        <f>I17/J17</f>
        <v>14.746666666666666</v>
      </c>
      <c r="I17" s="8">
        <v>9954</v>
      </c>
      <c r="J17" s="8">
        <v>675</v>
      </c>
      <c r="K17" s="8">
        <v>1220635000</v>
      </c>
    </row>
    <row r="18" spans="1:20">
      <c r="A18" s="7">
        <f t="shared" si="0"/>
        <v>2005</v>
      </c>
      <c r="B18" s="3">
        <f>J18</f>
        <v>663</v>
      </c>
      <c r="C18" s="17">
        <f>K18/J18/(10^6)</f>
        <v>1.6930708898944193</v>
      </c>
      <c r="D18" s="41">
        <f>I18/J18</f>
        <v>13.733031674208144</v>
      </c>
      <c r="I18" s="8">
        <v>9105</v>
      </c>
      <c r="J18" s="8">
        <v>663</v>
      </c>
      <c r="K18" s="8">
        <v>1122506000</v>
      </c>
    </row>
    <row r="19" spans="1:20">
      <c r="A19" s="7">
        <f>A18+1</f>
        <v>2006</v>
      </c>
      <c r="B19" s="3">
        <f>J19</f>
        <v>644</v>
      </c>
      <c r="C19" s="17">
        <f>K19/J19/(10^6)</f>
        <v>1.6760698757763974</v>
      </c>
      <c r="D19" s="41">
        <f>I19/J19</f>
        <v>13.172360248447205</v>
      </c>
      <c r="I19" s="8">
        <v>8483</v>
      </c>
      <c r="J19" s="8">
        <v>644</v>
      </c>
      <c r="K19" s="8">
        <v>1079389000</v>
      </c>
    </row>
    <row r="20" spans="1:20">
      <c r="A20" s="7">
        <f t="shared" si="0"/>
        <v>2007</v>
      </c>
      <c r="B20" s="3">
        <f>J20</f>
        <v>631</v>
      </c>
      <c r="C20" s="17">
        <f>K20/J20/(10^6)</f>
        <v>1.6644041204437401</v>
      </c>
      <c r="D20" s="41">
        <f>I20/J20</f>
        <v>13.343898573692552</v>
      </c>
      <c r="I20" s="8">
        <v>8420</v>
      </c>
      <c r="J20" s="8">
        <v>631</v>
      </c>
      <c r="K20" s="8">
        <v>1050239000</v>
      </c>
    </row>
    <row r="21" spans="1:20">
      <c r="A21" s="7">
        <f t="shared" si="0"/>
        <v>2008</v>
      </c>
      <c r="B21" s="3">
        <f>J21</f>
        <v>634</v>
      </c>
      <c r="C21" s="17">
        <f>K21/J21/(10^6)</f>
        <v>1.7499195583596217</v>
      </c>
      <c r="D21" s="41">
        <f>I21/J21</f>
        <v>13.81230283911672</v>
      </c>
      <c r="I21" s="8">
        <v>8757</v>
      </c>
      <c r="J21" s="8">
        <v>634</v>
      </c>
      <c r="K21" s="8">
        <v>1109449000</v>
      </c>
    </row>
    <row r="23" spans="1:20">
      <c r="A23" s="331" t="s">
        <v>754</v>
      </c>
      <c r="B23" s="331"/>
      <c r="C23" s="331"/>
      <c r="D23" s="331"/>
    </row>
    <row r="24" spans="1:20" ht="30" customHeight="1">
      <c r="A24" s="331" t="s">
        <v>995</v>
      </c>
      <c r="B24" s="331"/>
      <c r="C24" s="331"/>
      <c r="D24" s="331"/>
    </row>
    <row r="25" spans="1:20" ht="30" customHeight="1">
      <c r="A25" s="331" t="s">
        <v>996</v>
      </c>
      <c r="B25" s="331"/>
      <c r="C25" s="331"/>
      <c r="D25" s="331"/>
    </row>
    <row r="26" spans="1:20">
      <c r="A26" s="331"/>
      <c r="B26" s="331"/>
      <c r="C26" s="331"/>
      <c r="D26" s="331"/>
    </row>
    <row r="27" spans="1:20">
      <c r="A27" s="331" t="s">
        <v>997</v>
      </c>
      <c r="B27" s="331"/>
      <c r="C27" s="331"/>
      <c r="D27" s="331"/>
    </row>
    <row r="28" spans="1:20">
      <c r="A28" s="331" t="s">
        <v>998</v>
      </c>
      <c r="B28" s="331"/>
      <c r="C28" s="331"/>
      <c r="D28" s="331"/>
    </row>
    <row r="31" spans="1:20">
      <c r="A31" t="s">
        <v>999</v>
      </c>
    </row>
    <row r="32" spans="1:20">
      <c r="A32" s="379" t="s">
        <v>1000</v>
      </c>
      <c r="B32" s="379"/>
      <c r="C32" s="379"/>
      <c r="D32" s="379"/>
      <c r="E32" s="379"/>
      <c r="F32" s="379"/>
      <c r="G32" s="379"/>
      <c r="H32" s="379"/>
      <c r="I32" s="379"/>
      <c r="J32" s="379"/>
      <c r="K32" s="379"/>
      <c r="L32" s="379"/>
      <c r="M32" s="379"/>
      <c r="N32" s="379"/>
      <c r="O32" s="379"/>
      <c r="P32" s="379"/>
      <c r="Q32" s="379"/>
      <c r="R32" s="379"/>
      <c r="S32" s="379"/>
      <c r="T32" s="379"/>
    </row>
    <row r="33" spans="1:20">
      <c r="A33" s="379" t="s">
        <v>1001</v>
      </c>
      <c r="B33" s="379"/>
      <c r="C33" s="379"/>
      <c r="D33" s="379"/>
      <c r="E33" s="379"/>
      <c r="F33" s="379"/>
      <c r="G33" s="379"/>
      <c r="H33" s="379"/>
      <c r="I33" s="379"/>
      <c r="J33" s="379"/>
      <c r="K33" s="379"/>
      <c r="L33" s="379"/>
      <c r="M33" s="379"/>
      <c r="N33" s="379"/>
      <c r="O33" s="379"/>
      <c r="P33" s="379"/>
      <c r="Q33" s="379"/>
      <c r="R33" s="379"/>
      <c r="S33" s="379"/>
      <c r="T33" s="379"/>
    </row>
    <row r="34" spans="1:20">
      <c r="A34" s="379" t="s">
        <v>1002</v>
      </c>
      <c r="B34" s="379"/>
      <c r="C34" s="379"/>
      <c r="D34" s="379"/>
      <c r="E34" s="379"/>
      <c r="F34" s="379"/>
      <c r="G34" s="379"/>
      <c r="H34" s="379"/>
      <c r="I34" s="379"/>
      <c r="J34" s="379"/>
      <c r="K34" s="379"/>
      <c r="L34" s="379"/>
      <c r="M34" s="379"/>
      <c r="N34" s="379"/>
      <c r="O34" s="379"/>
      <c r="P34" s="379"/>
      <c r="Q34" s="379"/>
      <c r="R34" s="379"/>
      <c r="S34" s="379"/>
      <c r="T34" s="379"/>
    </row>
    <row r="35" spans="1:20">
      <c r="A35" s="379" t="s">
        <v>1003</v>
      </c>
      <c r="B35" s="379"/>
      <c r="C35" s="379"/>
      <c r="D35" s="379"/>
      <c r="E35" s="379"/>
      <c r="F35" s="379"/>
      <c r="G35" s="379"/>
      <c r="H35" s="379"/>
      <c r="I35" s="379"/>
      <c r="J35" s="379"/>
      <c r="K35" s="379"/>
      <c r="L35" s="379"/>
      <c r="M35" s="379"/>
      <c r="N35" s="379"/>
      <c r="O35" s="379"/>
      <c r="P35" s="379"/>
      <c r="Q35" s="379"/>
      <c r="R35" s="379"/>
      <c r="S35" s="379"/>
      <c r="T35" s="379"/>
    </row>
    <row r="36" spans="1:20">
      <c r="A36" s="356" t="s">
        <v>1004</v>
      </c>
      <c r="B36" s="356"/>
      <c r="C36" s="356"/>
      <c r="D36" s="356"/>
      <c r="E36" s="356"/>
      <c r="F36" s="356"/>
      <c r="G36" s="356"/>
      <c r="H36" s="356"/>
      <c r="I36" s="356"/>
      <c r="J36" s="356"/>
      <c r="K36" s="356"/>
      <c r="L36" s="356"/>
      <c r="M36" s="356"/>
      <c r="N36" s="356"/>
      <c r="O36" s="356"/>
      <c r="P36" s="356"/>
      <c r="Q36" s="356"/>
      <c r="R36" s="356"/>
      <c r="S36" s="356"/>
      <c r="T36" s="356"/>
    </row>
  </sheetData>
  <mergeCells count="11">
    <mergeCell ref="A28:D28"/>
    <mergeCell ref="A23:D23"/>
    <mergeCell ref="A24:D24"/>
    <mergeCell ref="A25:D25"/>
    <mergeCell ref="A26:D26"/>
    <mergeCell ref="A27:D27"/>
    <mergeCell ref="A32:T32"/>
    <mergeCell ref="A33:T33"/>
    <mergeCell ref="A34:T34"/>
    <mergeCell ref="A35:T35"/>
    <mergeCell ref="A36:T36"/>
  </mergeCells>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sheetPr codeName="Sheet63"/>
  <dimension ref="A1:AC365"/>
  <sheetViews>
    <sheetView view="pageBreakPreview" zoomScaleNormal="100" zoomScaleSheetLayoutView="100" workbookViewId="0">
      <selection sqref="A1:J1"/>
    </sheetView>
  </sheetViews>
  <sheetFormatPr defaultRowHeight="15" outlineLevelCol="1"/>
  <cols>
    <col min="1" max="10" width="10" customWidth="1"/>
    <col min="19" max="28" width="0" hidden="1" customWidth="1" outlineLevel="1"/>
    <col min="29" max="29" width="9.140625" collapsed="1"/>
  </cols>
  <sheetData>
    <row r="1" spans="1:28">
      <c r="A1" s="319" t="s">
        <v>452</v>
      </c>
      <c r="B1" s="319"/>
      <c r="C1" s="319"/>
      <c r="D1" s="319"/>
      <c r="E1" s="319"/>
      <c r="F1" s="319"/>
      <c r="G1" s="319"/>
      <c r="H1" s="319"/>
      <c r="I1" s="319"/>
      <c r="J1" s="319"/>
    </row>
    <row r="2" spans="1:28" ht="15" customHeight="1">
      <c r="A2" s="320"/>
      <c r="B2" s="336" t="s">
        <v>453</v>
      </c>
      <c r="C2" s="337"/>
      <c r="D2" s="337"/>
      <c r="E2" s="337"/>
      <c r="F2" s="337"/>
      <c r="G2" s="337"/>
      <c r="H2" s="337"/>
      <c r="I2" s="337"/>
      <c r="J2" s="338"/>
    </row>
    <row r="3" spans="1:28" ht="90">
      <c r="A3" s="320"/>
      <c r="B3" s="32" t="str">
        <f>T6</f>
        <v xml:space="preserve"> Meat, fish and dairy products </v>
      </c>
      <c r="C3" s="33" t="str">
        <f>U6</f>
        <v xml:space="preserve"> Meat products </v>
      </c>
      <c r="D3" s="33" t="str">
        <f t="shared" ref="D3:J3" si="0">V6</f>
        <v xml:space="preserve"> Dairy products </v>
      </c>
      <c r="E3" s="33" t="str">
        <f t="shared" si="0"/>
        <v xml:space="preserve"> Fish products </v>
      </c>
      <c r="F3" s="34" t="str">
        <f t="shared" si="0"/>
        <v xml:space="preserve"> Fruit, vegetable, feeds and other food products </v>
      </c>
      <c r="G3" s="33" t="str">
        <f t="shared" si="0"/>
        <v xml:space="preserve"> Fruit and vegetable preparations </v>
      </c>
      <c r="H3" s="33" t="str">
        <f t="shared" si="0"/>
        <v xml:space="preserve"> Flour, wheat, meal and other cereals </v>
      </c>
      <c r="I3" s="33" t="str">
        <f t="shared" si="0"/>
        <v xml:space="preserve"> Sugar </v>
      </c>
      <c r="J3" s="33" t="str">
        <f t="shared" si="0"/>
        <v xml:space="preserve"> Miscellaneous food products </v>
      </c>
    </row>
    <row r="4" spans="1:28">
      <c r="A4" s="7"/>
      <c r="B4" s="35"/>
    </row>
    <row r="5" spans="1:28">
      <c r="A5" s="16">
        <v>1981</v>
      </c>
      <c r="B5" s="36">
        <f>AVERAGE(T$7:T$18)</f>
        <v>58.31666666666667</v>
      </c>
      <c r="C5" s="36">
        <f t="shared" ref="C5:J5" si="1">AVERAGE(U$7:U$18)</f>
        <v>66.825000000000003</v>
      </c>
      <c r="D5" s="36">
        <f t="shared" si="1"/>
        <v>47.183333333333337</v>
      </c>
      <c r="E5" s="36">
        <f t="shared" si="1"/>
        <v>54.85</v>
      </c>
      <c r="F5" s="36">
        <f t="shared" si="1"/>
        <v>64.716666666666669</v>
      </c>
      <c r="G5" s="36">
        <f t="shared" si="1"/>
        <v>62.5</v>
      </c>
      <c r="H5" s="36">
        <f t="shared" si="1"/>
        <v>64.358333333333334</v>
      </c>
      <c r="I5" s="36">
        <f t="shared" si="1"/>
        <v>66.341666666666683</v>
      </c>
      <c r="J5" s="36">
        <f t="shared" si="1"/>
        <v>64.041666666666671</v>
      </c>
    </row>
    <row r="6" spans="1:28">
      <c r="A6" s="16">
        <v>1982</v>
      </c>
      <c r="B6" s="36">
        <f>AVERAGE(T$19:T$30)</f>
        <v>62.324999999999996</v>
      </c>
      <c r="C6" s="36">
        <f t="shared" ref="C6:J6" si="2">AVERAGE(U$19:U$30)</f>
        <v>70.683333333333337</v>
      </c>
      <c r="D6" s="36">
        <f t="shared" si="2"/>
        <v>52.1</v>
      </c>
      <c r="E6" s="36">
        <f t="shared" si="2"/>
        <v>56.166666666666657</v>
      </c>
      <c r="F6" s="36">
        <f t="shared" si="2"/>
        <v>65.350000000000009</v>
      </c>
      <c r="G6" s="36">
        <f t="shared" si="2"/>
        <v>69.88333333333334</v>
      </c>
      <c r="H6" s="36">
        <f t="shared" si="2"/>
        <v>62.541666666666679</v>
      </c>
      <c r="I6" s="36">
        <f t="shared" si="2"/>
        <v>49.691666666666663</v>
      </c>
      <c r="J6" s="36">
        <f t="shared" si="2"/>
        <v>65.358333333333334</v>
      </c>
      <c r="T6" t="s">
        <v>454</v>
      </c>
      <c r="U6" t="s">
        <v>455</v>
      </c>
      <c r="V6" t="s">
        <v>456</v>
      </c>
      <c r="W6" t="s">
        <v>457</v>
      </c>
      <c r="X6" t="s">
        <v>458</v>
      </c>
      <c r="Y6" t="s">
        <v>459</v>
      </c>
      <c r="Z6" t="s">
        <v>460</v>
      </c>
      <c r="AA6" t="s">
        <v>461</v>
      </c>
      <c r="AB6" t="s">
        <v>462</v>
      </c>
    </row>
    <row r="7" spans="1:28">
      <c r="A7" s="16">
        <v>1983</v>
      </c>
      <c r="B7" s="36">
        <f>AVERAGE(T$31:T$42)</f>
        <v>63.041666666666679</v>
      </c>
      <c r="C7" s="36">
        <f t="shared" ref="C7:J7" si="3">AVERAGE(U$31:U$42)</f>
        <v>69.666666666666671</v>
      </c>
      <c r="D7" s="36">
        <f t="shared" si="3"/>
        <v>54.925000000000004</v>
      </c>
      <c r="E7" s="36">
        <f t="shared" si="3"/>
        <v>58.283333333333339</v>
      </c>
      <c r="F7" s="36">
        <f t="shared" si="3"/>
        <v>68.341666666666669</v>
      </c>
      <c r="G7" s="36">
        <f t="shared" si="3"/>
        <v>72.38333333333334</v>
      </c>
      <c r="H7" s="36">
        <f t="shared" si="3"/>
        <v>63.341666666666661</v>
      </c>
      <c r="I7" s="36">
        <f t="shared" si="3"/>
        <v>52.716666666666661</v>
      </c>
      <c r="J7" s="36">
        <f t="shared" si="3"/>
        <v>67.45</v>
      </c>
      <c r="S7" t="s">
        <v>235</v>
      </c>
      <c r="T7">
        <v>56.8</v>
      </c>
      <c r="U7">
        <v>66.099999999999994</v>
      </c>
      <c r="V7">
        <v>44.5</v>
      </c>
      <c r="W7">
        <v>54.1</v>
      </c>
      <c r="X7">
        <v>65.8</v>
      </c>
      <c r="Y7">
        <v>58.2</v>
      </c>
      <c r="Z7">
        <v>66.099999999999994</v>
      </c>
      <c r="AA7">
        <v>95.1</v>
      </c>
      <c r="AB7">
        <v>62.9</v>
      </c>
    </row>
    <row r="8" spans="1:28">
      <c r="A8" s="16">
        <v>1984</v>
      </c>
      <c r="B8" s="36">
        <f>AVERAGE(T$43:T$54)</f>
        <v>66.383333333333326</v>
      </c>
      <c r="C8" s="36">
        <f t="shared" ref="C8:J8" si="4">AVERAGE(U$43:U$54)</f>
        <v>73.50833333333334</v>
      </c>
      <c r="D8" s="36">
        <f t="shared" si="4"/>
        <v>58.54999999999999</v>
      </c>
      <c r="E8" s="36">
        <f t="shared" si="4"/>
        <v>58.641666666666673</v>
      </c>
      <c r="F8" s="36">
        <f t="shared" si="4"/>
        <v>72.483333333333334</v>
      </c>
      <c r="G8" s="36">
        <f t="shared" si="4"/>
        <v>75.325000000000003</v>
      </c>
      <c r="H8" s="36">
        <f t="shared" si="4"/>
        <v>67.499999999999986</v>
      </c>
      <c r="I8" s="36">
        <f t="shared" si="4"/>
        <v>47.483333333333341</v>
      </c>
      <c r="J8" s="36">
        <f t="shared" si="4"/>
        <v>75.391666666666666</v>
      </c>
      <c r="S8" t="s">
        <v>236</v>
      </c>
      <c r="T8">
        <v>57.1</v>
      </c>
      <c r="U8">
        <v>65.2</v>
      </c>
      <c r="V8">
        <v>45.6</v>
      </c>
      <c r="W8">
        <v>55.8</v>
      </c>
      <c r="X8">
        <v>65.3</v>
      </c>
      <c r="Y8">
        <v>59</v>
      </c>
      <c r="Z8">
        <v>66.099999999999994</v>
      </c>
      <c r="AA8">
        <v>85.9</v>
      </c>
      <c r="AB8">
        <v>63.1</v>
      </c>
    </row>
    <row r="9" spans="1:28">
      <c r="A9" s="16">
        <v>1985</v>
      </c>
      <c r="B9" s="36">
        <f>AVERAGE(T$55:T$66)</f>
        <v>67.091666666666669</v>
      </c>
      <c r="C9" s="36">
        <f t="shared" ref="C9:J9" si="5">AVERAGE(U$55:U$66)</f>
        <v>72.63333333333334</v>
      </c>
      <c r="D9" s="36">
        <f t="shared" si="5"/>
        <v>60.891666666666673</v>
      </c>
      <c r="E9" s="36">
        <f t="shared" si="5"/>
        <v>61.083333333333336</v>
      </c>
      <c r="F9" s="36">
        <f t="shared" si="5"/>
        <v>73.216666666666654</v>
      </c>
      <c r="G9" s="36">
        <f t="shared" si="5"/>
        <v>77.683333333333323</v>
      </c>
      <c r="H9" s="36">
        <f t="shared" si="5"/>
        <v>70.633333333333326</v>
      </c>
      <c r="I9" s="36">
        <f t="shared" si="5"/>
        <v>46.091666666666669</v>
      </c>
      <c r="J9" s="36">
        <f t="shared" si="5"/>
        <v>77.783333333333346</v>
      </c>
      <c r="S9" t="s">
        <v>237</v>
      </c>
      <c r="T9">
        <v>56.5</v>
      </c>
      <c r="U9">
        <v>64.3</v>
      </c>
      <c r="V9">
        <v>45.9</v>
      </c>
      <c r="W9">
        <v>55.4</v>
      </c>
      <c r="X9">
        <v>64.900000000000006</v>
      </c>
      <c r="Y9">
        <v>60</v>
      </c>
      <c r="Z9">
        <v>65.900000000000006</v>
      </c>
      <c r="AA9">
        <v>76.8</v>
      </c>
      <c r="AB9">
        <v>63.3</v>
      </c>
    </row>
    <row r="10" spans="1:28">
      <c r="A10" s="16">
        <v>1986</v>
      </c>
      <c r="B10" s="36">
        <f>AVERAGE(T$67:T$78)</f>
        <v>70.291666666666671</v>
      </c>
      <c r="C10" s="36">
        <f t="shared" ref="C10:J10" si="6">AVERAGE(U$67:U$78)</f>
        <v>75.883333333333326</v>
      </c>
      <c r="D10" s="36">
        <f t="shared" si="6"/>
        <v>62.858333333333327</v>
      </c>
      <c r="E10" s="36">
        <f t="shared" si="6"/>
        <v>68.283333333333331</v>
      </c>
      <c r="F10" s="36">
        <f t="shared" si="6"/>
        <v>75.466666666666669</v>
      </c>
      <c r="G10" s="36">
        <f t="shared" si="6"/>
        <v>79.591666666666683</v>
      </c>
      <c r="H10" s="36">
        <f t="shared" si="6"/>
        <v>76.316666666666663</v>
      </c>
      <c r="I10" s="36">
        <f t="shared" si="6"/>
        <v>51.274999999999999</v>
      </c>
      <c r="J10" s="36">
        <f t="shared" si="6"/>
        <v>79.341666666666654</v>
      </c>
      <c r="S10" t="s">
        <v>238</v>
      </c>
      <c r="T10">
        <v>57.2</v>
      </c>
      <c r="U10">
        <v>65</v>
      </c>
      <c r="V10">
        <v>46.4</v>
      </c>
      <c r="W10">
        <v>55.7</v>
      </c>
      <c r="X10">
        <v>64.599999999999994</v>
      </c>
      <c r="Y10">
        <v>60.8</v>
      </c>
      <c r="Z10">
        <v>64.8</v>
      </c>
      <c r="AA10">
        <v>66.3</v>
      </c>
      <c r="AB10">
        <v>63.6</v>
      </c>
    </row>
    <row r="11" spans="1:28">
      <c r="A11" s="16">
        <v>1987</v>
      </c>
      <c r="B11" s="36">
        <f>AVERAGE(T$79:T$90)</f>
        <v>73.391666666666666</v>
      </c>
      <c r="C11" s="36">
        <f t="shared" ref="C11:J11" si="7">AVERAGE(U$79:U$90)</f>
        <v>78.483333333333348</v>
      </c>
      <c r="D11" s="36">
        <f t="shared" si="7"/>
        <v>64.608333333333348</v>
      </c>
      <c r="E11" s="36">
        <f t="shared" si="7"/>
        <v>77.666666666666671</v>
      </c>
      <c r="F11" s="36">
        <f t="shared" si="7"/>
        <v>76.516666666666666</v>
      </c>
      <c r="G11" s="36">
        <f t="shared" si="7"/>
        <v>83.99166666666666</v>
      </c>
      <c r="H11" s="36">
        <f t="shared" si="7"/>
        <v>76.891666666666666</v>
      </c>
      <c r="I11" s="36">
        <f t="shared" si="7"/>
        <v>53.425000000000004</v>
      </c>
      <c r="J11" s="36">
        <f t="shared" si="7"/>
        <v>78.5</v>
      </c>
      <c r="S11" t="s">
        <v>239</v>
      </c>
      <c r="T11">
        <v>57.4</v>
      </c>
      <c r="U11">
        <v>65.3</v>
      </c>
      <c r="V11">
        <v>46.7</v>
      </c>
      <c r="W11">
        <v>55.1</v>
      </c>
      <c r="X11">
        <v>64.599999999999994</v>
      </c>
      <c r="Y11">
        <v>61.5</v>
      </c>
      <c r="Z11">
        <v>66</v>
      </c>
      <c r="AA11">
        <v>58.3</v>
      </c>
      <c r="AB11">
        <v>64.2</v>
      </c>
    </row>
    <row r="12" spans="1:28">
      <c r="A12" s="16">
        <v>1988</v>
      </c>
      <c r="B12" s="36">
        <f>AVERAGE(T$91:T$102)</f>
        <v>73.74166666666666</v>
      </c>
      <c r="C12" s="36">
        <f t="shared" ref="C12:J12" si="8">AVERAGE(U$91:U$102)</f>
        <v>77.25</v>
      </c>
      <c r="D12" s="36">
        <f t="shared" si="8"/>
        <v>66.691666666666677</v>
      </c>
      <c r="E12" s="36">
        <f t="shared" si="8"/>
        <v>79.133333333333326</v>
      </c>
      <c r="F12" s="36">
        <f t="shared" si="8"/>
        <v>81.99166666666666</v>
      </c>
      <c r="G12" s="36">
        <f t="shared" si="8"/>
        <v>88.833333333333314</v>
      </c>
      <c r="H12" s="36">
        <f t="shared" si="8"/>
        <v>78.875</v>
      </c>
      <c r="I12" s="36">
        <f t="shared" si="8"/>
        <v>61.541666666666664</v>
      </c>
      <c r="J12" s="36">
        <f t="shared" si="8"/>
        <v>82.624999999999986</v>
      </c>
      <c r="S12" t="s">
        <v>240</v>
      </c>
      <c r="T12">
        <v>58.8</v>
      </c>
      <c r="U12">
        <v>67.8</v>
      </c>
      <c r="V12">
        <v>47.1</v>
      </c>
      <c r="W12">
        <v>54.7</v>
      </c>
      <c r="X12">
        <v>64.900000000000006</v>
      </c>
      <c r="Y12">
        <v>61.9</v>
      </c>
      <c r="Z12">
        <v>64.900000000000006</v>
      </c>
      <c r="AA12">
        <v>63.5</v>
      </c>
      <c r="AB12">
        <v>64.8</v>
      </c>
    </row>
    <row r="13" spans="1:28">
      <c r="A13" s="16">
        <v>1989</v>
      </c>
      <c r="B13" s="36">
        <f>AVERAGE(T$103:T$114)</f>
        <v>74.350000000000009</v>
      </c>
      <c r="C13" s="36">
        <f t="shared" ref="C13:J13" si="9">AVERAGE(U$103:U$114)</f>
        <v>77.958333333333329</v>
      </c>
      <c r="D13" s="36">
        <f t="shared" si="9"/>
        <v>68.983333333333334</v>
      </c>
      <c r="E13" s="36">
        <f t="shared" si="9"/>
        <v>74.850000000000009</v>
      </c>
      <c r="F13" s="36">
        <f t="shared" si="9"/>
        <v>84.95</v>
      </c>
      <c r="G13" s="36">
        <f t="shared" si="9"/>
        <v>91.399999999999991</v>
      </c>
      <c r="H13" s="36">
        <f t="shared" si="9"/>
        <v>80.649999999999991</v>
      </c>
      <c r="I13" s="36">
        <f t="shared" si="9"/>
        <v>67.649999999999991</v>
      </c>
      <c r="J13" s="36">
        <f t="shared" si="9"/>
        <v>85.858333333333334</v>
      </c>
      <c r="S13" t="s">
        <v>241</v>
      </c>
      <c r="T13">
        <v>59.2</v>
      </c>
      <c r="U13">
        <v>68.599999999999994</v>
      </c>
      <c r="V13">
        <v>47.2</v>
      </c>
      <c r="W13">
        <v>54.8</v>
      </c>
      <c r="X13">
        <v>65</v>
      </c>
      <c r="Y13">
        <v>62.5</v>
      </c>
      <c r="Z13">
        <v>64.7</v>
      </c>
      <c r="AA13">
        <v>66.599999999999994</v>
      </c>
      <c r="AB13">
        <v>64.400000000000006</v>
      </c>
    </row>
    <row r="14" spans="1:28">
      <c r="A14" s="16">
        <v>1990</v>
      </c>
      <c r="B14" s="36">
        <f>AVERAGE(T$115:T$126)</f>
        <v>76.449999999999989</v>
      </c>
      <c r="C14" s="36">
        <f t="shared" ref="C14:J14" si="10">AVERAGE(U$115:U$126)</f>
        <v>81.308333333333323</v>
      </c>
      <c r="D14" s="36">
        <f t="shared" si="10"/>
        <v>71.374999999999986</v>
      </c>
      <c r="E14" s="36">
        <f t="shared" si="10"/>
        <v>70.23333333333332</v>
      </c>
      <c r="F14" s="36">
        <f t="shared" si="10"/>
        <v>85.208333333333329</v>
      </c>
      <c r="G14" s="36">
        <f t="shared" si="10"/>
        <v>92.083333333333329</v>
      </c>
      <c r="H14" s="36">
        <f t="shared" si="10"/>
        <v>76.475000000000009</v>
      </c>
      <c r="I14" s="36">
        <f t="shared" si="10"/>
        <v>69.400000000000006</v>
      </c>
      <c r="J14" s="36">
        <f t="shared" si="10"/>
        <v>87.166666666666671</v>
      </c>
      <c r="S14" t="s">
        <v>242</v>
      </c>
      <c r="T14">
        <v>59.8</v>
      </c>
      <c r="U14">
        <v>69.3</v>
      </c>
      <c r="V14">
        <v>47.9</v>
      </c>
      <c r="W14">
        <v>54.3</v>
      </c>
      <c r="X14">
        <v>64.900000000000006</v>
      </c>
      <c r="Y14">
        <v>63.5</v>
      </c>
      <c r="Z14">
        <v>62</v>
      </c>
      <c r="AA14">
        <v>64.7</v>
      </c>
      <c r="AB14">
        <v>64.599999999999994</v>
      </c>
    </row>
    <row r="15" spans="1:28">
      <c r="A15" s="16">
        <v>1991</v>
      </c>
      <c r="B15" s="36">
        <f>AVERAGE(T$127:T$138)</f>
        <v>77.224999999999994</v>
      </c>
      <c r="C15" s="36">
        <f t="shared" ref="C15:J15" si="11">AVERAGE(U$127:U$138)</f>
        <v>79.350000000000009</v>
      </c>
      <c r="D15" s="36">
        <f t="shared" si="11"/>
        <v>74.349999999999994</v>
      </c>
      <c r="E15" s="36">
        <f t="shared" si="11"/>
        <v>76.05</v>
      </c>
      <c r="F15" s="36">
        <f t="shared" si="11"/>
        <v>84.908333333333331</v>
      </c>
      <c r="G15" s="36">
        <f t="shared" si="11"/>
        <v>94.733333333333334</v>
      </c>
      <c r="H15" s="36">
        <f t="shared" si="11"/>
        <v>72.150000000000006</v>
      </c>
      <c r="I15" s="36">
        <f t="shared" si="11"/>
        <v>58.933333333333337</v>
      </c>
      <c r="J15" s="36">
        <f t="shared" si="11"/>
        <v>87.858333333333334</v>
      </c>
      <c r="S15" t="s">
        <v>243</v>
      </c>
      <c r="T15">
        <v>59.9</v>
      </c>
      <c r="U15">
        <v>69</v>
      </c>
      <c r="V15">
        <v>48.4</v>
      </c>
      <c r="W15">
        <v>54.1</v>
      </c>
      <c r="X15">
        <v>64</v>
      </c>
      <c r="Y15">
        <v>64.599999999999994</v>
      </c>
      <c r="Z15">
        <v>61.9</v>
      </c>
      <c r="AA15">
        <v>52.7</v>
      </c>
      <c r="AB15">
        <v>64.5</v>
      </c>
    </row>
    <row r="16" spans="1:28">
      <c r="A16" s="16">
        <v>1992</v>
      </c>
      <c r="B16" s="36">
        <f>AVERAGE(T$139:T$150)</f>
        <v>78.058333333333323</v>
      </c>
      <c r="C16" s="36">
        <f t="shared" ref="C16:J16" si="12">AVERAGE(U$139:U$150)</f>
        <v>78.641666666666666</v>
      </c>
      <c r="D16" s="36">
        <f t="shared" si="12"/>
        <v>76.483333333333334</v>
      </c>
      <c r="E16" s="36">
        <f t="shared" si="12"/>
        <v>79.333333333333329</v>
      </c>
      <c r="F16" s="36">
        <f t="shared" si="12"/>
        <v>86.008333333333326</v>
      </c>
      <c r="G16" s="36">
        <f t="shared" si="12"/>
        <v>94.924999999999997</v>
      </c>
      <c r="H16" s="36">
        <f t="shared" si="12"/>
        <v>80.11666666666666</v>
      </c>
      <c r="I16" s="36">
        <f t="shared" si="12"/>
        <v>62.158333333333339</v>
      </c>
      <c r="J16" s="36">
        <f t="shared" si="12"/>
        <v>87.466666666666683</v>
      </c>
      <c r="S16" t="s">
        <v>244</v>
      </c>
      <c r="T16">
        <v>59.6</v>
      </c>
      <c r="U16">
        <v>68.599999999999994</v>
      </c>
      <c r="V16">
        <v>48.4</v>
      </c>
      <c r="W16">
        <v>54.4</v>
      </c>
      <c r="X16">
        <v>64.099999999999994</v>
      </c>
      <c r="Y16">
        <v>65.099999999999994</v>
      </c>
      <c r="Z16">
        <v>63.3</v>
      </c>
      <c r="AA16">
        <v>54.6</v>
      </c>
      <c r="AB16">
        <v>64.400000000000006</v>
      </c>
    </row>
    <row r="17" spans="1:28">
      <c r="A17" s="16">
        <v>1993</v>
      </c>
      <c r="B17" s="36">
        <f>AVERAGE(T$151:T$162)</f>
        <v>82.324999999999989</v>
      </c>
      <c r="C17" s="36">
        <f t="shared" ref="C17:J17" si="13">AVERAGE(U$151:U$162)</f>
        <v>85.283333333333346</v>
      </c>
      <c r="D17" s="36">
        <f t="shared" si="13"/>
        <v>77.433333333333337</v>
      </c>
      <c r="E17" s="36">
        <f t="shared" si="13"/>
        <v>82.883333333333312</v>
      </c>
      <c r="F17" s="36">
        <f t="shared" si="13"/>
        <v>87.166666666666671</v>
      </c>
      <c r="G17" s="36">
        <f t="shared" si="13"/>
        <v>92.100000000000009</v>
      </c>
      <c r="H17" s="36">
        <f t="shared" si="13"/>
        <v>83.75</v>
      </c>
      <c r="I17" s="36">
        <f t="shared" si="13"/>
        <v>69.849999999999994</v>
      </c>
      <c r="J17" s="36">
        <f t="shared" si="13"/>
        <v>88.066666666666677</v>
      </c>
      <c r="S17" t="s">
        <v>245</v>
      </c>
      <c r="T17">
        <v>58.9</v>
      </c>
      <c r="U17">
        <v>66.8</v>
      </c>
      <c r="V17">
        <v>48.9</v>
      </c>
      <c r="W17">
        <v>54.8</v>
      </c>
      <c r="X17">
        <v>64.2</v>
      </c>
      <c r="Y17">
        <v>66.3</v>
      </c>
      <c r="Z17">
        <v>63</v>
      </c>
      <c r="AA17">
        <v>54.2</v>
      </c>
      <c r="AB17">
        <v>64.400000000000006</v>
      </c>
    </row>
    <row r="18" spans="1:28">
      <c r="A18" s="16">
        <v>1994</v>
      </c>
      <c r="B18" s="36">
        <f>AVERAGE(T$163:T$174)</f>
        <v>84.216666666666669</v>
      </c>
      <c r="C18" s="36">
        <f t="shared" ref="C18:J18" si="14">AVERAGE(U$163:U$174)</f>
        <v>85.875</v>
      </c>
      <c r="D18" s="36">
        <f t="shared" si="14"/>
        <v>80.158333333333317</v>
      </c>
      <c r="E18" s="36">
        <f t="shared" si="14"/>
        <v>88.125</v>
      </c>
      <c r="F18" s="36">
        <f t="shared" si="14"/>
        <v>91.475000000000009</v>
      </c>
      <c r="G18" s="36">
        <f t="shared" si="14"/>
        <v>93.874999999999986</v>
      </c>
      <c r="H18" s="36">
        <f t="shared" si="14"/>
        <v>91.65000000000002</v>
      </c>
      <c r="I18" s="36">
        <f t="shared" si="14"/>
        <v>77.991666666666674</v>
      </c>
      <c r="J18" s="36">
        <f t="shared" si="14"/>
        <v>94.583333333333329</v>
      </c>
      <c r="S18" t="s">
        <v>246</v>
      </c>
      <c r="T18">
        <v>58.6</v>
      </c>
      <c r="U18">
        <v>65.900000000000006</v>
      </c>
      <c r="V18">
        <v>49.2</v>
      </c>
      <c r="W18">
        <v>55</v>
      </c>
      <c r="X18">
        <v>64.3</v>
      </c>
      <c r="Y18">
        <v>66.599999999999994</v>
      </c>
      <c r="Z18">
        <v>63.6</v>
      </c>
      <c r="AA18">
        <v>57.4</v>
      </c>
      <c r="AB18">
        <v>64.3</v>
      </c>
    </row>
    <row r="19" spans="1:28">
      <c r="A19" s="16">
        <v>1995</v>
      </c>
      <c r="B19" s="36">
        <f>AVERAGE(T$175:T$186)</f>
        <v>86.258333333333326</v>
      </c>
      <c r="C19" s="36">
        <f t="shared" ref="C19:J19" si="15">AVERAGE(U$175:U$186)</f>
        <v>86.916666666666671</v>
      </c>
      <c r="D19" s="36">
        <f t="shared" si="15"/>
        <v>82.524999999999991</v>
      </c>
      <c r="E19" s="36">
        <f t="shared" si="15"/>
        <v>93.75</v>
      </c>
      <c r="F19" s="36">
        <f t="shared" si="15"/>
        <v>94.316666666666677</v>
      </c>
      <c r="G19" s="36">
        <f t="shared" si="15"/>
        <v>95.066666666666663</v>
      </c>
      <c r="H19" s="36">
        <f t="shared" si="15"/>
        <v>97.391666666666666</v>
      </c>
      <c r="I19" s="36">
        <f t="shared" si="15"/>
        <v>82.866666666666674</v>
      </c>
      <c r="J19" s="36">
        <f t="shared" si="15"/>
        <v>98.658333333333346</v>
      </c>
      <c r="S19" t="s">
        <v>247</v>
      </c>
      <c r="T19">
        <v>58.5</v>
      </c>
      <c r="U19">
        <v>64.900000000000006</v>
      </c>
      <c r="V19">
        <v>50.1</v>
      </c>
      <c r="W19">
        <v>55</v>
      </c>
      <c r="X19">
        <v>65</v>
      </c>
      <c r="Y19">
        <v>67</v>
      </c>
      <c r="Z19">
        <v>63.7</v>
      </c>
      <c r="AA19">
        <v>57.5</v>
      </c>
      <c r="AB19">
        <v>64.900000000000006</v>
      </c>
    </row>
    <row r="20" spans="1:28">
      <c r="A20" s="16">
        <v>1996</v>
      </c>
      <c r="B20" s="36">
        <f>AVERAGE(T$187:T$198)</f>
        <v>90.508333333333326</v>
      </c>
      <c r="C20" s="36">
        <f t="shared" ref="C20:J20" si="16">AVERAGE(U$187:U$198)</f>
        <v>93.383333333333326</v>
      </c>
      <c r="D20" s="36">
        <f t="shared" si="16"/>
        <v>85.083333333333329</v>
      </c>
      <c r="E20" s="36">
        <f t="shared" si="16"/>
        <v>93.008333333333326</v>
      </c>
      <c r="F20" s="36">
        <f t="shared" si="16"/>
        <v>97.983333333333348</v>
      </c>
      <c r="G20" s="36">
        <f t="shared" si="16"/>
        <v>97.216666666666683</v>
      </c>
      <c r="H20" s="36">
        <f t="shared" si="16"/>
        <v>105.63333333333334</v>
      </c>
      <c r="I20" s="36">
        <f t="shared" si="16"/>
        <v>82.6</v>
      </c>
      <c r="J20" s="36">
        <f t="shared" si="16"/>
        <v>97.499999999999986</v>
      </c>
      <c r="S20" t="s">
        <v>248</v>
      </c>
      <c r="T20">
        <v>59.2</v>
      </c>
      <c r="U20">
        <v>66</v>
      </c>
      <c r="V20">
        <v>50.9</v>
      </c>
      <c r="W20">
        <v>55</v>
      </c>
      <c r="X20">
        <v>65.2</v>
      </c>
      <c r="Y20">
        <v>67.5</v>
      </c>
      <c r="Z20">
        <v>62.7</v>
      </c>
      <c r="AA20">
        <v>59.2</v>
      </c>
      <c r="AB20">
        <v>64.8</v>
      </c>
    </row>
    <row r="21" spans="1:28">
      <c r="A21" s="16">
        <v>1997</v>
      </c>
      <c r="B21" s="36">
        <f>AVERAGE(T$199:T$210)</f>
        <v>93.258333333333326</v>
      </c>
      <c r="C21" s="36">
        <f t="shared" ref="C21:J21" si="17">AVERAGE(U$199:U$210)</f>
        <v>97.141666666666694</v>
      </c>
      <c r="D21" s="36">
        <f t="shared" si="17"/>
        <v>87.458333333333329</v>
      </c>
      <c r="E21" s="36">
        <f t="shared" si="17"/>
        <v>92.34999999999998</v>
      </c>
      <c r="F21" s="36">
        <f t="shared" si="17"/>
        <v>98.383333333333326</v>
      </c>
      <c r="G21" s="36">
        <f t="shared" si="17"/>
        <v>96.683333333333337</v>
      </c>
      <c r="H21" s="36">
        <f t="shared" si="17"/>
        <v>100.69999999999999</v>
      </c>
      <c r="I21" s="36">
        <f t="shared" si="17"/>
        <v>90.61666666666666</v>
      </c>
      <c r="J21" s="36">
        <f t="shared" si="17"/>
        <v>98.258333333333326</v>
      </c>
      <c r="S21" t="s">
        <v>249</v>
      </c>
      <c r="T21">
        <v>59.9</v>
      </c>
      <c r="U21">
        <v>66.8</v>
      </c>
      <c r="V21">
        <v>51</v>
      </c>
      <c r="W21">
        <v>55.2</v>
      </c>
      <c r="X21">
        <v>65.400000000000006</v>
      </c>
      <c r="Y21">
        <v>68.5</v>
      </c>
      <c r="Z21">
        <v>64.900000000000006</v>
      </c>
      <c r="AA21">
        <v>54.5</v>
      </c>
      <c r="AB21">
        <v>65.099999999999994</v>
      </c>
    </row>
    <row r="22" spans="1:28">
      <c r="A22" s="16">
        <v>1998</v>
      </c>
      <c r="B22" s="36">
        <f>AVERAGE(T$211:T$222)</f>
        <v>92.058333333333337</v>
      </c>
      <c r="C22" s="36">
        <f t="shared" ref="C22:J22" si="18">AVERAGE(U$211:U$222)</f>
        <v>92.116666666666674</v>
      </c>
      <c r="D22" s="36">
        <f t="shared" si="18"/>
        <v>89.99166666666666</v>
      </c>
      <c r="E22" s="36">
        <f t="shared" si="18"/>
        <v>97.666666666666671</v>
      </c>
      <c r="F22" s="36">
        <f t="shared" si="18"/>
        <v>96.316666666666663</v>
      </c>
      <c r="G22" s="36">
        <f t="shared" si="18"/>
        <v>95.783333333333317</v>
      </c>
      <c r="H22" s="36">
        <f t="shared" si="18"/>
        <v>97.174999999999997</v>
      </c>
      <c r="I22" s="36">
        <f t="shared" si="18"/>
        <v>97.716666666666697</v>
      </c>
      <c r="J22" s="36">
        <f t="shared" si="18"/>
        <v>100.825</v>
      </c>
      <c r="S22" t="s">
        <v>250</v>
      </c>
      <c r="T22">
        <v>61.6</v>
      </c>
      <c r="U22">
        <v>69.8</v>
      </c>
      <c r="V22">
        <v>51.3</v>
      </c>
      <c r="W22">
        <v>55.6</v>
      </c>
      <c r="X22">
        <v>65.599999999999994</v>
      </c>
      <c r="Y22">
        <v>69.3</v>
      </c>
      <c r="Z22">
        <v>62.3</v>
      </c>
      <c r="AA22">
        <v>54</v>
      </c>
      <c r="AB22">
        <v>65.400000000000006</v>
      </c>
    </row>
    <row r="23" spans="1:28">
      <c r="A23" s="16">
        <v>1999</v>
      </c>
      <c r="B23" s="36">
        <f>AVERAGE(T$223:T$234)</f>
        <v>93.625</v>
      </c>
      <c r="C23" s="36">
        <f t="shared" ref="C23:J23" si="19">AVERAGE(U$223:U$234)</f>
        <v>92.90000000000002</v>
      </c>
      <c r="D23" s="36">
        <f t="shared" si="19"/>
        <v>91.583333333333329</v>
      </c>
      <c r="E23" s="36">
        <f t="shared" si="19"/>
        <v>103.03333333333335</v>
      </c>
      <c r="F23" s="36">
        <f t="shared" si="19"/>
        <v>94.066666666666663</v>
      </c>
      <c r="G23" s="36">
        <f t="shared" si="19"/>
        <v>97.308333333333337</v>
      </c>
      <c r="H23" s="36">
        <f t="shared" si="19"/>
        <v>95.233333333333334</v>
      </c>
      <c r="I23" s="36">
        <f t="shared" si="19"/>
        <v>93.741666666666674</v>
      </c>
      <c r="J23" s="36">
        <f t="shared" si="19"/>
        <v>95.699999999999989</v>
      </c>
      <c r="S23" t="s">
        <v>251</v>
      </c>
      <c r="T23">
        <v>63.7</v>
      </c>
      <c r="U23">
        <v>74</v>
      </c>
      <c r="V23">
        <v>51.5</v>
      </c>
      <c r="W23">
        <v>55.4</v>
      </c>
      <c r="X23">
        <v>65.599999999999994</v>
      </c>
      <c r="Y23">
        <v>69.5</v>
      </c>
      <c r="Z23">
        <v>62.4</v>
      </c>
      <c r="AA23">
        <v>47.9</v>
      </c>
      <c r="AB23">
        <v>65.7</v>
      </c>
    </row>
    <row r="24" spans="1:28">
      <c r="A24" s="16">
        <v>2000</v>
      </c>
      <c r="B24" s="36">
        <f>AVERAGE(T$235:T$246)</f>
        <v>97.508333333333326</v>
      </c>
      <c r="C24" s="36">
        <f t="shared" ref="C24:J24" si="20">AVERAGE(U$235:U$246)</f>
        <v>98.583333333333357</v>
      </c>
      <c r="D24" s="36">
        <f t="shared" si="20"/>
        <v>94.366666666666674</v>
      </c>
      <c r="E24" s="36">
        <f t="shared" si="20"/>
        <v>101.72499999999998</v>
      </c>
      <c r="F24" s="36">
        <f t="shared" si="20"/>
        <v>94.066666666666663</v>
      </c>
      <c r="G24" s="36">
        <f t="shared" si="20"/>
        <v>98.408333333333317</v>
      </c>
      <c r="H24" s="36">
        <f t="shared" si="20"/>
        <v>96.625</v>
      </c>
      <c r="I24" s="36">
        <f t="shared" si="20"/>
        <v>101.10833333333333</v>
      </c>
      <c r="J24" s="36">
        <f t="shared" si="20"/>
        <v>91.975000000000009</v>
      </c>
      <c r="S24" t="s">
        <v>252</v>
      </c>
      <c r="T24">
        <v>64.3</v>
      </c>
      <c r="U24">
        <v>74.7</v>
      </c>
      <c r="V24">
        <v>51.6</v>
      </c>
      <c r="W24">
        <v>56.2</v>
      </c>
      <c r="X24">
        <v>65.599999999999994</v>
      </c>
      <c r="Y24">
        <v>69.900000000000006</v>
      </c>
      <c r="Z24">
        <v>61.6</v>
      </c>
      <c r="AA24">
        <v>45.8</v>
      </c>
      <c r="AB24">
        <v>65.8</v>
      </c>
    </row>
    <row r="25" spans="1:28">
      <c r="A25" s="16">
        <v>2001</v>
      </c>
      <c r="B25" s="36">
        <f>AVERAGE(T$247:T$258)</f>
        <v>100.45833333333336</v>
      </c>
      <c r="C25" s="36">
        <f t="shared" ref="C25:J25" si="21">AVERAGE(U$247:U$258)</f>
        <v>102.85833333333333</v>
      </c>
      <c r="D25" s="36">
        <f t="shared" si="21"/>
        <v>96.374999999999986</v>
      </c>
      <c r="E25" s="36">
        <f t="shared" si="21"/>
        <v>101.55833333333332</v>
      </c>
      <c r="F25" s="36">
        <f t="shared" si="21"/>
        <v>96.600000000000009</v>
      </c>
      <c r="G25" s="36">
        <f t="shared" si="21"/>
        <v>99.15833333333336</v>
      </c>
      <c r="H25" s="36">
        <f t="shared" si="21"/>
        <v>97.741666666666674</v>
      </c>
      <c r="I25" s="36">
        <f t="shared" si="21"/>
        <v>104.75833333333333</v>
      </c>
      <c r="J25" s="36">
        <f t="shared" si="21"/>
        <v>93.825000000000003</v>
      </c>
      <c r="S25" t="s">
        <v>253</v>
      </c>
      <c r="T25">
        <v>64</v>
      </c>
      <c r="U25">
        <v>74.400000000000006</v>
      </c>
      <c r="V25">
        <v>51.6</v>
      </c>
      <c r="W25">
        <v>55.9</v>
      </c>
      <c r="X25">
        <v>66.3</v>
      </c>
      <c r="Y25">
        <v>70.400000000000006</v>
      </c>
      <c r="Z25">
        <v>61.4</v>
      </c>
      <c r="AA25">
        <v>51.5</v>
      </c>
      <c r="AB25">
        <v>66</v>
      </c>
    </row>
    <row r="26" spans="1:28">
      <c r="A26" s="16">
        <v>2002</v>
      </c>
      <c r="B26" s="36">
        <f>AVERAGE(T$259:T$270)</f>
        <v>100</v>
      </c>
      <c r="C26" s="36">
        <f t="shared" ref="C26:J26" si="22">AVERAGE(U$259:U$270)</f>
        <v>100</v>
      </c>
      <c r="D26" s="36">
        <f t="shared" si="22"/>
        <v>100.00833333333333</v>
      </c>
      <c r="E26" s="36">
        <f t="shared" si="22"/>
        <v>99.991666666666674</v>
      </c>
      <c r="F26" s="36">
        <f t="shared" si="22"/>
        <v>100.00833333333334</v>
      </c>
      <c r="G26" s="36">
        <f t="shared" si="22"/>
        <v>100.00833333333334</v>
      </c>
      <c r="H26" s="36">
        <f t="shared" si="22"/>
        <v>100.00833333333334</v>
      </c>
      <c r="I26" s="36">
        <f t="shared" si="22"/>
        <v>99.991666666666674</v>
      </c>
      <c r="J26" s="36">
        <f t="shared" si="22"/>
        <v>100</v>
      </c>
      <c r="S26" t="s">
        <v>254</v>
      </c>
      <c r="T26">
        <v>64.2</v>
      </c>
      <c r="U26">
        <v>74</v>
      </c>
      <c r="V26">
        <v>52.6</v>
      </c>
      <c r="W26">
        <v>56</v>
      </c>
      <c r="X26">
        <v>65.8</v>
      </c>
      <c r="Y26">
        <v>71</v>
      </c>
      <c r="Z26">
        <v>62.5</v>
      </c>
      <c r="AA26">
        <v>47.1</v>
      </c>
      <c r="AB26">
        <v>65.5</v>
      </c>
    </row>
    <row r="27" spans="1:28">
      <c r="A27" s="16">
        <v>2003</v>
      </c>
      <c r="B27" s="36">
        <f>AVERAGE(T$271:T$282)</f>
        <v>101.08333333333331</v>
      </c>
      <c r="C27" s="36">
        <f t="shared" ref="C27:J27" si="23">AVERAGE(U$271:U$282)</f>
        <v>101.05</v>
      </c>
      <c r="D27" s="36">
        <f t="shared" si="23"/>
        <v>103.10833333333333</v>
      </c>
      <c r="E27" s="36">
        <f t="shared" si="23"/>
        <v>96.841666666666683</v>
      </c>
      <c r="F27" s="36">
        <f t="shared" si="23"/>
        <v>102.25</v>
      </c>
      <c r="G27" s="36">
        <f t="shared" si="23"/>
        <v>102.56666666666666</v>
      </c>
      <c r="H27" s="36">
        <f t="shared" si="23"/>
        <v>100.75</v>
      </c>
      <c r="I27" s="36">
        <f t="shared" si="23"/>
        <v>101.04166666666664</v>
      </c>
      <c r="J27" s="36">
        <f t="shared" si="23"/>
        <v>102.70833333333333</v>
      </c>
      <c r="S27" t="s">
        <v>255</v>
      </c>
      <c r="T27">
        <v>64.2</v>
      </c>
      <c r="U27">
        <v>73.5</v>
      </c>
      <c r="V27">
        <v>53</v>
      </c>
      <c r="W27">
        <v>56.5</v>
      </c>
      <c r="X27">
        <v>64.900000000000006</v>
      </c>
      <c r="Y27">
        <v>71</v>
      </c>
      <c r="Z27">
        <v>63.5</v>
      </c>
      <c r="AA27">
        <v>42.9</v>
      </c>
      <c r="AB27">
        <v>65.5</v>
      </c>
    </row>
    <row r="28" spans="1:28">
      <c r="A28" s="16">
        <v>2004</v>
      </c>
      <c r="B28" s="36">
        <f>AVERAGE(T$283:T$294)</f>
        <v>102.44999999999999</v>
      </c>
      <c r="C28" s="36">
        <f t="shared" ref="C28:J28" si="24">AVERAGE(U$283:U$294)</f>
        <v>102.825</v>
      </c>
      <c r="D28" s="36">
        <f t="shared" si="24"/>
        <v>104.675</v>
      </c>
      <c r="E28" s="36">
        <f t="shared" si="24"/>
        <v>95.983333333333334</v>
      </c>
      <c r="F28" s="36">
        <f t="shared" si="24"/>
        <v>103.675</v>
      </c>
      <c r="G28" s="36">
        <f t="shared" si="24"/>
        <v>105.45</v>
      </c>
      <c r="H28" s="36">
        <f t="shared" si="24"/>
        <v>97.558333333333337</v>
      </c>
      <c r="I28" s="36">
        <f t="shared" si="24"/>
        <v>101.58333333333333</v>
      </c>
      <c r="J28" s="36">
        <f t="shared" si="24"/>
        <v>103.50833333333334</v>
      </c>
      <c r="S28" t="s">
        <v>256</v>
      </c>
      <c r="T28">
        <v>63.4</v>
      </c>
      <c r="U28">
        <v>71.5</v>
      </c>
      <c r="V28">
        <v>53.8</v>
      </c>
      <c r="W28">
        <v>57.3</v>
      </c>
      <c r="X28">
        <v>64.7</v>
      </c>
      <c r="Y28">
        <v>71.099999999999994</v>
      </c>
      <c r="Z28">
        <v>62.2</v>
      </c>
      <c r="AA28">
        <v>44.9</v>
      </c>
      <c r="AB28">
        <v>65.400000000000006</v>
      </c>
    </row>
    <row r="29" spans="1:28">
      <c r="A29" s="16">
        <v>2005</v>
      </c>
      <c r="B29" s="36">
        <f>AVERAGE(T$295:T$306)</f>
        <v>99.52500000000002</v>
      </c>
      <c r="C29" s="36">
        <f t="shared" ref="C29:J29" si="25">AVERAGE(U$295:U$306)</f>
        <v>95.524999999999991</v>
      </c>
      <c r="D29" s="36">
        <f t="shared" si="25"/>
        <v>108.08333333333333</v>
      </c>
      <c r="E29" s="36">
        <f t="shared" si="25"/>
        <v>97.783333333333346</v>
      </c>
      <c r="F29" s="36">
        <f t="shared" si="25"/>
        <v>101.86666666666667</v>
      </c>
      <c r="G29" s="36">
        <f t="shared" si="25"/>
        <v>108.54166666666669</v>
      </c>
      <c r="H29" s="36">
        <f t="shared" si="25"/>
        <v>99.075000000000003</v>
      </c>
      <c r="I29" s="36">
        <f t="shared" si="25"/>
        <v>106.625</v>
      </c>
      <c r="J29" s="36">
        <f t="shared" si="25"/>
        <v>101.69166666666666</v>
      </c>
      <c r="S29" t="s">
        <v>257</v>
      </c>
      <c r="T29">
        <v>62.6</v>
      </c>
      <c r="U29">
        <v>69.5</v>
      </c>
      <c r="V29">
        <v>54</v>
      </c>
      <c r="W29">
        <v>57.8</v>
      </c>
      <c r="X29">
        <v>64.7</v>
      </c>
      <c r="Y29">
        <v>71.3</v>
      </c>
      <c r="Z29">
        <v>61.6</v>
      </c>
      <c r="AA29">
        <v>45.7</v>
      </c>
      <c r="AB29">
        <v>65</v>
      </c>
    </row>
    <row r="30" spans="1:28">
      <c r="A30" s="16">
        <v>2006</v>
      </c>
      <c r="B30" s="36">
        <f>AVERAGE(T$307:T$318)</f>
        <v>99.300000000000011</v>
      </c>
      <c r="C30" s="36">
        <f t="shared" ref="C30:J30" si="26">AVERAGE(U$307:U$318)</f>
        <v>94.574999999999989</v>
      </c>
      <c r="D30" s="36">
        <f t="shared" si="26"/>
        <v>110.30000000000001</v>
      </c>
      <c r="E30" s="36">
        <f t="shared" si="26"/>
        <v>95.266666666666694</v>
      </c>
      <c r="F30" s="36">
        <f t="shared" si="26"/>
        <v>103.70833333333333</v>
      </c>
      <c r="G30" s="36">
        <f t="shared" si="26"/>
        <v>111.94166666666666</v>
      </c>
      <c r="H30" s="36">
        <f t="shared" si="26"/>
        <v>101.29166666666669</v>
      </c>
      <c r="I30" s="36">
        <f t="shared" si="26"/>
        <v>116.48333333333333</v>
      </c>
      <c r="J30" s="36">
        <f t="shared" si="26"/>
        <v>102.99999999999999</v>
      </c>
      <c r="S30" t="s">
        <v>258</v>
      </c>
      <c r="T30">
        <v>62.3</v>
      </c>
      <c r="U30">
        <v>69.099999999999994</v>
      </c>
      <c r="V30">
        <v>53.8</v>
      </c>
      <c r="W30">
        <v>58.1</v>
      </c>
      <c r="X30">
        <v>65.400000000000006</v>
      </c>
      <c r="Y30">
        <v>72.099999999999994</v>
      </c>
      <c r="Z30">
        <v>61.7</v>
      </c>
      <c r="AA30">
        <v>45.3</v>
      </c>
      <c r="AB30">
        <v>65.2</v>
      </c>
    </row>
    <row r="31" spans="1:28">
      <c r="A31" s="16">
        <v>2007</v>
      </c>
      <c r="B31" s="36">
        <f>AVERAGE(T$319:T$330)</f>
        <v>102.04166666666669</v>
      </c>
      <c r="C31" s="36">
        <f t="shared" ref="C31:J31" si="27">AVERAGE(U$319:U$330)</f>
        <v>98.625</v>
      </c>
      <c r="D31" s="36">
        <f t="shared" si="27"/>
        <v>112.16666666666664</v>
      </c>
      <c r="E31" s="36">
        <f t="shared" si="27"/>
        <v>94.524999999999991</v>
      </c>
      <c r="F31" s="36">
        <f t="shared" si="27"/>
        <v>108.27500000000002</v>
      </c>
      <c r="G31" s="36">
        <f t="shared" si="27"/>
        <v>113.40833333333332</v>
      </c>
      <c r="H31" s="36">
        <f t="shared" si="27"/>
        <v>108.5</v>
      </c>
      <c r="I31" s="36">
        <f t="shared" si="27"/>
        <v>110.47500000000001</v>
      </c>
      <c r="J31" s="36">
        <f t="shared" si="27"/>
        <v>106.95833333333333</v>
      </c>
      <c r="S31" t="s">
        <v>259</v>
      </c>
      <c r="T31">
        <v>62.4</v>
      </c>
      <c r="U31">
        <v>69.099999999999994</v>
      </c>
      <c r="V31">
        <v>54</v>
      </c>
      <c r="W31">
        <v>58.6</v>
      </c>
      <c r="X31">
        <v>65.7</v>
      </c>
      <c r="Y31">
        <v>72.099999999999994</v>
      </c>
      <c r="Z31">
        <v>61.9</v>
      </c>
      <c r="AA31">
        <v>44.9</v>
      </c>
      <c r="AB31">
        <v>65.3</v>
      </c>
    </row>
    <row r="32" spans="1:28">
      <c r="A32" s="16">
        <v>2008</v>
      </c>
      <c r="B32" s="36">
        <f>AVERAGE(T$331:T$342)</f>
        <v>103.06666666666668</v>
      </c>
      <c r="C32" s="36">
        <f t="shared" ref="C32:J32" si="28">AVERAGE(U$331:U$342)</f>
        <v>98.350000000000009</v>
      </c>
      <c r="D32" s="36">
        <f t="shared" si="28"/>
        <v>115.10833333333335</v>
      </c>
      <c r="E32" s="36">
        <f t="shared" si="28"/>
        <v>96.733333333333334</v>
      </c>
      <c r="F32" s="36">
        <f t="shared" si="28"/>
        <v>116.98333333333335</v>
      </c>
      <c r="G32" s="36">
        <f t="shared" si="28"/>
        <v>116.09166666666665</v>
      </c>
      <c r="H32" s="36">
        <f t="shared" si="28"/>
        <v>124.425</v>
      </c>
      <c r="I32" s="36">
        <f t="shared" si="28"/>
        <v>116.44166666666666</v>
      </c>
      <c r="J32" s="36">
        <f t="shared" si="28"/>
        <v>116.78333333333332</v>
      </c>
      <c r="S32" t="s">
        <v>260</v>
      </c>
      <c r="T32">
        <v>63.4</v>
      </c>
      <c r="U32">
        <v>70.900000000000006</v>
      </c>
      <c r="V32">
        <v>54.3</v>
      </c>
      <c r="W32">
        <v>58.3</v>
      </c>
      <c r="X32">
        <v>65.900000000000006</v>
      </c>
      <c r="Y32">
        <v>71.900000000000006</v>
      </c>
      <c r="Z32">
        <v>62.2</v>
      </c>
      <c r="AA32">
        <v>46.9</v>
      </c>
      <c r="AB32">
        <v>64.900000000000006</v>
      </c>
    </row>
    <row r="33" spans="1:28">
      <c r="A33" s="16">
        <v>2009</v>
      </c>
      <c r="B33" s="36">
        <f>AVERAGE(T$343:T$354)</f>
        <v>104.48333333333335</v>
      </c>
      <c r="C33" s="36">
        <f t="shared" ref="C33:J33" si="29">AVERAGE(U$343:U$354)</f>
        <v>98.88333333333334</v>
      </c>
      <c r="D33" s="36">
        <f t="shared" si="29"/>
        <v>117.79999999999997</v>
      </c>
      <c r="E33" s="36">
        <f t="shared" si="29"/>
        <v>99.133333333333326</v>
      </c>
      <c r="F33" s="36">
        <f t="shared" si="29"/>
        <v>118.33333333333336</v>
      </c>
      <c r="G33" s="36">
        <f t="shared" si="29"/>
        <v>120.30000000000003</v>
      </c>
      <c r="H33" s="36">
        <f t="shared" si="29"/>
        <v>109.69166666666668</v>
      </c>
      <c r="I33" s="36">
        <f t="shared" si="29"/>
        <v>128.41666666666666</v>
      </c>
      <c r="J33" s="36">
        <f t="shared" si="29"/>
        <v>118.76666666666665</v>
      </c>
      <c r="S33" t="s">
        <v>261</v>
      </c>
      <c r="T33">
        <v>63</v>
      </c>
      <c r="U33">
        <v>70</v>
      </c>
      <c r="V33">
        <v>54.4</v>
      </c>
      <c r="W33">
        <v>58.2</v>
      </c>
      <c r="X33">
        <v>66</v>
      </c>
      <c r="Y33">
        <v>72.099999999999994</v>
      </c>
      <c r="Z33">
        <v>62.2</v>
      </c>
      <c r="AA33">
        <v>46</v>
      </c>
      <c r="AB33">
        <v>64.900000000000006</v>
      </c>
    </row>
    <row r="34" spans="1:28">
      <c r="A34" s="16">
        <v>2010</v>
      </c>
      <c r="B34" s="36">
        <f>AVERAGE(T$355:T$361)</f>
        <v>104.25714285714287</v>
      </c>
      <c r="C34" s="36">
        <f t="shared" ref="C34:J34" si="30">AVERAGE(U$355:U$361)</f>
        <v>98.885714285714272</v>
      </c>
      <c r="D34" s="36">
        <f t="shared" si="30"/>
        <v>118.97142857142856</v>
      </c>
      <c r="E34" s="36">
        <f t="shared" si="30"/>
        <v>94.957142857142841</v>
      </c>
      <c r="F34" s="36">
        <f t="shared" si="30"/>
        <v>116.95714285714284</v>
      </c>
      <c r="G34" s="36">
        <f t="shared" si="30"/>
        <v>122.6</v>
      </c>
      <c r="H34" s="36">
        <f t="shared" si="30"/>
        <v>104.64285714285714</v>
      </c>
      <c r="I34" s="36">
        <f t="shared" si="30"/>
        <v>132.25714285714284</v>
      </c>
      <c r="J34" s="36">
        <f t="shared" si="30"/>
        <v>118.1</v>
      </c>
      <c r="S34" t="s">
        <v>262</v>
      </c>
      <c r="T34">
        <v>63.3</v>
      </c>
      <c r="U34">
        <v>70.599999999999994</v>
      </c>
      <c r="V34">
        <v>54.5</v>
      </c>
      <c r="W34">
        <v>57.9</v>
      </c>
      <c r="X34">
        <v>66.599999999999994</v>
      </c>
      <c r="Y34">
        <v>72.2</v>
      </c>
      <c r="Z34">
        <v>61.2</v>
      </c>
      <c r="AA34">
        <v>45.9</v>
      </c>
      <c r="AB34">
        <v>66</v>
      </c>
    </row>
    <row r="35" spans="1:28">
      <c r="A35" s="9"/>
      <c r="B35" s="9"/>
      <c r="C35" s="9"/>
      <c r="D35" s="9"/>
      <c r="E35" s="9"/>
      <c r="F35" s="9"/>
      <c r="G35" s="9"/>
      <c r="H35" s="9"/>
      <c r="I35" s="9"/>
      <c r="J35" s="9"/>
      <c r="S35" t="s">
        <v>263</v>
      </c>
      <c r="T35">
        <v>63.3</v>
      </c>
      <c r="U35">
        <v>70.5</v>
      </c>
      <c r="V35">
        <v>54.6</v>
      </c>
      <c r="W35">
        <v>57.8</v>
      </c>
      <c r="X35">
        <v>67.599999999999994</v>
      </c>
      <c r="Y35">
        <v>71.900000000000006</v>
      </c>
      <c r="Z35">
        <v>62.7</v>
      </c>
      <c r="AA35">
        <v>53.7</v>
      </c>
      <c r="AB35">
        <v>66.2</v>
      </c>
    </row>
    <row r="36" spans="1:28">
      <c r="A36" s="18" t="s">
        <v>71</v>
      </c>
      <c r="B36" s="8"/>
      <c r="C36" s="8"/>
      <c r="D36" s="8"/>
      <c r="E36" s="3"/>
      <c r="F36" s="3"/>
      <c r="G36" s="3"/>
      <c r="H36" s="3"/>
      <c r="I36" s="9"/>
      <c r="J36" s="9"/>
      <c r="S36" t="s">
        <v>264</v>
      </c>
      <c r="T36">
        <v>63.3</v>
      </c>
      <c r="U36">
        <v>70.5</v>
      </c>
      <c r="V36">
        <v>54.6</v>
      </c>
      <c r="W36">
        <v>58.1</v>
      </c>
      <c r="X36">
        <v>67.900000000000006</v>
      </c>
      <c r="Y36">
        <v>72.099999999999994</v>
      </c>
      <c r="Z36">
        <v>63.5</v>
      </c>
      <c r="AA36">
        <v>60.2</v>
      </c>
      <c r="AB36">
        <v>66</v>
      </c>
    </row>
    <row r="37" spans="1:28">
      <c r="A37" s="7" t="s">
        <v>447</v>
      </c>
      <c r="B37" s="2">
        <f>(POWER(VLOOKUP(VALUE(RIGHT($A37,4)),$A$5:$J$34,COLUMN(B$34),0)/VLOOKUP(VALUE(LEFT($A37,4)),$A$5:$J$34,COLUMN(B$34),0),1/(VALUE(RIGHT($A37,4))-VALUE(LEFT($A37,4))))-1)*100</f>
        <v>2.0235550582734518</v>
      </c>
      <c r="C37" s="2">
        <f t="shared" ref="C37:J40" si="31">(POWER(VLOOKUP(VALUE(RIGHT($A37,4)),$A$5:$J$34,COLUMN(C$34),0)/VLOOKUP(VALUE(LEFT($A37,4)),$A$5:$J$34,COLUMN(C$34),0),1/(VALUE(RIGHT($A37,4))-VALUE(LEFT($A37,4))))-1)*100</f>
        <v>1.3605080923970503</v>
      </c>
      <c r="D37" s="2">
        <f t="shared" si="31"/>
        <v>3.2405096805781186</v>
      </c>
      <c r="E37" s="2">
        <f t="shared" si="31"/>
        <v>1.9105159278784978</v>
      </c>
      <c r="F37" s="2">
        <f t="shared" si="31"/>
        <v>2.0616146724757645</v>
      </c>
      <c r="G37" s="2">
        <f t="shared" si="31"/>
        <v>2.3505110782462202</v>
      </c>
      <c r="H37" s="2">
        <f t="shared" si="31"/>
        <v>1.69028766183279</v>
      </c>
      <c r="I37" s="2">
        <f t="shared" si="31"/>
        <v>2.407594305612637</v>
      </c>
      <c r="J37" s="2">
        <f t="shared" si="31"/>
        <v>2.1327623635157167</v>
      </c>
      <c r="S37" t="s">
        <v>265</v>
      </c>
      <c r="T37">
        <v>62.8</v>
      </c>
      <c r="U37">
        <v>69.400000000000006</v>
      </c>
      <c r="V37">
        <v>54.6</v>
      </c>
      <c r="W37">
        <v>57.6</v>
      </c>
      <c r="X37">
        <v>68.099999999999994</v>
      </c>
      <c r="Y37">
        <v>72.099999999999994</v>
      </c>
      <c r="Z37">
        <v>63.7</v>
      </c>
      <c r="AA37">
        <v>57.9</v>
      </c>
      <c r="AB37">
        <v>67</v>
      </c>
    </row>
    <row r="38" spans="1:28">
      <c r="A38" s="7" t="s">
        <v>1</v>
      </c>
      <c r="B38" s="2">
        <f>(POWER(VLOOKUP(VALUE(RIGHT($A38,4)),$A$5:$J$34,COLUMN(B$34),0)/VLOOKUP(VALUE(LEFT($A38,4)),$A$5:$J$34,COLUMN(B$34),0),1/(VALUE(RIGHT($A38,4))-VALUE(LEFT($A38,4))))-1)*100</f>
        <v>3.082759287421033</v>
      </c>
      <c r="C38" s="2">
        <f t="shared" si="31"/>
        <v>1.9448866430133771</v>
      </c>
      <c r="D38" s="2">
        <f t="shared" si="31"/>
        <v>4.8623158244151643</v>
      </c>
      <c r="E38" s="2">
        <f t="shared" si="31"/>
        <v>3.9625435926638364</v>
      </c>
      <c r="F38" s="2">
        <f t="shared" si="31"/>
        <v>3.4590307383683294</v>
      </c>
      <c r="G38" s="2">
        <f t="shared" si="31"/>
        <v>4.865654629225169</v>
      </c>
      <c r="H38" s="2">
        <f t="shared" si="31"/>
        <v>2.8608118760856449</v>
      </c>
      <c r="I38" s="2">
        <f t="shared" si="31"/>
        <v>0.2444131820964035</v>
      </c>
      <c r="J38" s="2">
        <f t="shared" si="31"/>
        <v>3.7325319547810265</v>
      </c>
      <c r="S38" t="s">
        <v>266</v>
      </c>
      <c r="T38">
        <v>63.1</v>
      </c>
      <c r="U38">
        <v>69.8</v>
      </c>
      <c r="V38">
        <v>55.2</v>
      </c>
      <c r="W38">
        <v>57.6</v>
      </c>
      <c r="X38">
        <v>69.3</v>
      </c>
      <c r="Y38">
        <v>72.099999999999994</v>
      </c>
      <c r="Z38">
        <v>63.4</v>
      </c>
      <c r="AA38">
        <v>59.2</v>
      </c>
      <c r="AB38">
        <v>67.8</v>
      </c>
    </row>
    <row r="39" spans="1:28">
      <c r="A39" s="7" t="s">
        <v>2</v>
      </c>
      <c r="B39" s="2">
        <f>(POWER(VLOOKUP(VALUE(RIGHT($A39,4)),$A$5:$J$34,COLUMN(B$34),0)/VLOOKUP(VALUE(LEFT($A39,4)),$A$5:$J$34,COLUMN(B$34),0),1/(VALUE(RIGHT($A39,4))-VALUE(LEFT($A39,4))))-1)*100</f>
        <v>2.4956711719800184</v>
      </c>
      <c r="C39" s="2">
        <f t="shared" si="31"/>
        <v>2.156818556499962</v>
      </c>
      <c r="D39" s="2">
        <f t="shared" si="31"/>
        <v>2.8893452431155708</v>
      </c>
      <c r="E39" s="2">
        <f t="shared" si="31"/>
        <v>2.8282285089946457</v>
      </c>
      <c r="F39" s="2">
        <f t="shared" si="31"/>
        <v>0.9310429677753973</v>
      </c>
      <c r="G39" s="2">
        <f t="shared" si="31"/>
        <v>0.67389699349436061</v>
      </c>
      <c r="H39" s="2">
        <f t="shared" si="31"/>
        <v>1.6564670621600275</v>
      </c>
      <c r="I39" s="2">
        <f t="shared" si="31"/>
        <v>3.7206852439726879</v>
      </c>
      <c r="J39" s="2">
        <f t="shared" si="31"/>
        <v>0.62758063047168022</v>
      </c>
      <c r="S39" t="s">
        <v>267</v>
      </c>
      <c r="T39">
        <v>63.2</v>
      </c>
      <c r="U39">
        <v>69.599999999999994</v>
      </c>
      <c r="V39">
        <v>55.5</v>
      </c>
      <c r="W39">
        <v>58.1</v>
      </c>
      <c r="X39">
        <v>70.099999999999994</v>
      </c>
      <c r="Y39">
        <v>72.599999999999994</v>
      </c>
      <c r="Z39">
        <v>63.8</v>
      </c>
      <c r="AA39">
        <v>55.4</v>
      </c>
      <c r="AB39">
        <v>69.3</v>
      </c>
    </row>
    <row r="40" spans="1:28">
      <c r="A40" s="19" t="s">
        <v>448</v>
      </c>
      <c r="B40" s="2">
        <f>(POWER(VLOOKUP(VALUE(RIGHT($A40,4)),$A$5:$J$34,COLUMN(B$34),0)/VLOOKUP(VALUE(LEFT($A40,4)),$A$5:$J$34,COLUMN(B$34),0),1/(VALUE(RIGHT($A40,4))-VALUE(LEFT($A40,4))))-1)*100</f>
        <v>0.67146962136364063</v>
      </c>
      <c r="C40" s="2">
        <f t="shared" si="31"/>
        <v>3.063036969546129E-2</v>
      </c>
      <c r="D40" s="2">
        <f t="shared" si="31"/>
        <v>2.3440045494905304</v>
      </c>
      <c r="E40" s="2">
        <f t="shared" si="31"/>
        <v>-0.68610976407891267</v>
      </c>
      <c r="F40" s="2">
        <f t="shared" si="31"/>
        <v>2.2019305635750719</v>
      </c>
      <c r="G40" s="2">
        <f t="shared" si="31"/>
        <v>2.2223496678073662</v>
      </c>
      <c r="H40" s="2">
        <f t="shared" si="31"/>
        <v>0.80034260402268576</v>
      </c>
      <c r="I40" s="2">
        <f t="shared" si="31"/>
        <v>2.7219413311892593</v>
      </c>
      <c r="J40" s="2">
        <f t="shared" si="31"/>
        <v>2.5316650522579032</v>
      </c>
      <c r="S40" t="s">
        <v>268</v>
      </c>
      <c r="T40">
        <v>62.5</v>
      </c>
      <c r="U40">
        <v>68.099999999999994</v>
      </c>
      <c r="V40">
        <v>55.6</v>
      </c>
      <c r="W40">
        <v>58.6</v>
      </c>
      <c r="X40">
        <v>71</v>
      </c>
      <c r="Y40">
        <v>72.8</v>
      </c>
      <c r="Z40">
        <v>65.2</v>
      </c>
      <c r="AA40">
        <v>57.4</v>
      </c>
      <c r="AB40">
        <v>70.7</v>
      </c>
    </row>
    <row r="41" spans="1:28">
      <c r="A41" s="37"/>
      <c r="B41" s="38"/>
      <c r="C41" s="38"/>
      <c r="D41" s="38"/>
      <c r="E41" s="38"/>
      <c r="F41" s="39"/>
      <c r="G41" s="39"/>
      <c r="H41" s="38"/>
      <c r="I41" s="38"/>
      <c r="J41" s="38"/>
      <c r="S41" t="s">
        <v>269</v>
      </c>
      <c r="T41">
        <v>62.7</v>
      </c>
      <c r="U41">
        <v>68</v>
      </c>
      <c r="V41">
        <v>55.8</v>
      </c>
      <c r="W41">
        <v>59.1</v>
      </c>
      <c r="X41">
        <v>71</v>
      </c>
      <c r="Y41">
        <v>73.3</v>
      </c>
      <c r="Z41">
        <v>65.3</v>
      </c>
      <c r="AA41">
        <v>53.3</v>
      </c>
      <c r="AB41">
        <v>70.5</v>
      </c>
    </row>
    <row r="42" spans="1:28" ht="30" customHeight="1">
      <c r="A42" s="331" t="s">
        <v>1335</v>
      </c>
      <c r="B42" s="331"/>
      <c r="C42" s="331"/>
      <c r="D42" s="331"/>
      <c r="E42" s="331"/>
      <c r="F42" s="331"/>
      <c r="G42" s="331"/>
      <c r="H42" s="331"/>
      <c r="I42" s="331"/>
      <c r="J42" s="331"/>
      <c r="S42" t="s">
        <v>270</v>
      </c>
      <c r="T42">
        <v>63.5</v>
      </c>
      <c r="U42">
        <v>69.5</v>
      </c>
      <c r="V42">
        <v>56</v>
      </c>
      <c r="W42">
        <v>59.5</v>
      </c>
      <c r="X42">
        <v>70.900000000000006</v>
      </c>
      <c r="Y42">
        <v>73.400000000000006</v>
      </c>
      <c r="Z42">
        <v>65</v>
      </c>
      <c r="AA42">
        <v>51.8</v>
      </c>
      <c r="AB42">
        <v>70.8</v>
      </c>
    </row>
    <row r="43" spans="1:28" ht="30" customHeight="1">
      <c r="A43" s="331" t="s">
        <v>463</v>
      </c>
      <c r="B43" s="331"/>
      <c r="C43" s="331"/>
      <c r="D43" s="331"/>
      <c r="E43" s="331"/>
      <c r="F43" s="331"/>
      <c r="G43" s="331"/>
      <c r="H43" s="331"/>
      <c r="I43" s="331"/>
      <c r="J43" s="331"/>
      <c r="S43" t="s">
        <v>271</v>
      </c>
      <c r="T43">
        <v>64.5</v>
      </c>
      <c r="U43">
        <v>70.900000000000006</v>
      </c>
      <c r="V43">
        <v>57</v>
      </c>
      <c r="W43">
        <v>59.1</v>
      </c>
      <c r="X43">
        <v>71.400000000000006</v>
      </c>
      <c r="Y43">
        <v>73.599999999999994</v>
      </c>
      <c r="Z43">
        <v>65</v>
      </c>
      <c r="AA43">
        <v>51.4</v>
      </c>
      <c r="AB43">
        <v>71.7</v>
      </c>
    </row>
    <row r="44" spans="1:28">
      <c r="A44" s="339"/>
      <c r="B44" s="339"/>
      <c r="C44" s="339"/>
      <c r="D44" s="339"/>
      <c r="E44" s="339"/>
      <c r="F44" s="339"/>
      <c r="G44" s="339"/>
      <c r="H44" s="339"/>
      <c r="I44" s="339"/>
      <c r="J44" s="339"/>
      <c r="S44" t="s">
        <v>272</v>
      </c>
      <c r="T44">
        <v>64.900000000000006</v>
      </c>
      <c r="U44">
        <v>71.3</v>
      </c>
      <c r="V44">
        <v>57.4</v>
      </c>
      <c r="W44">
        <v>59.2</v>
      </c>
      <c r="X44">
        <v>71.099999999999994</v>
      </c>
      <c r="Y44">
        <v>74.099999999999994</v>
      </c>
      <c r="Z44">
        <v>67</v>
      </c>
      <c r="AA44">
        <v>50</v>
      </c>
      <c r="AB44">
        <v>71.599999999999994</v>
      </c>
    </row>
    <row r="45" spans="1:28">
      <c r="S45" t="s">
        <v>273</v>
      </c>
      <c r="T45">
        <v>65.3</v>
      </c>
      <c r="U45">
        <v>72.099999999999994</v>
      </c>
      <c r="V45">
        <v>57.5</v>
      </c>
      <c r="W45">
        <v>59</v>
      </c>
      <c r="X45">
        <v>71.599999999999994</v>
      </c>
      <c r="Y45">
        <v>74.3</v>
      </c>
      <c r="Z45">
        <v>67.3</v>
      </c>
      <c r="AA45">
        <v>49.2</v>
      </c>
      <c r="AB45">
        <v>72.5</v>
      </c>
    </row>
    <row r="46" spans="1:28">
      <c r="S46" t="s">
        <v>274</v>
      </c>
      <c r="T46">
        <v>65.900000000000006</v>
      </c>
      <c r="U46">
        <v>73.2</v>
      </c>
      <c r="V46">
        <v>58</v>
      </c>
      <c r="W46">
        <v>58</v>
      </c>
      <c r="X46">
        <v>72.3</v>
      </c>
      <c r="Y46">
        <v>74.8</v>
      </c>
      <c r="Z46">
        <v>66.7</v>
      </c>
      <c r="AA46">
        <v>49.8</v>
      </c>
      <c r="AB46">
        <v>73.900000000000006</v>
      </c>
    </row>
    <row r="47" spans="1:28">
      <c r="S47" t="s">
        <v>275</v>
      </c>
      <c r="T47">
        <v>66.3</v>
      </c>
      <c r="U47">
        <v>73.8</v>
      </c>
      <c r="V47">
        <v>58.3</v>
      </c>
      <c r="W47">
        <v>57.7</v>
      </c>
      <c r="X47">
        <v>72.7</v>
      </c>
      <c r="Y47">
        <v>75</v>
      </c>
      <c r="Z47">
        <v>66.900000000000006</v>
      </c>
      <c r="AA47">
        <v>48.6</v>
      </c>
      <c r="AB47">
        <v>74.8</v>
      </c>
    </row>
    <row r="48" spans="1:28">
      <c r="S48" t="s">
        <v>276</v>
      </c>
      <c r="T48">
        <v>66.8</v>
      </c>
      <c r="U48">
        <v>74.599999999999994</v>
      </c>
      <c r="V48">
        <v>58.3</v>
      </c>
      <c r="W48">
        <v>57.4</v>
      </c>
      <c r="X48">
        <v>73.599999999999994</v>
      </c>
      <c r="Y48">
        <v>75.3</v>
      </c>
      <c r="Z48">
        <v>67.900000000000006</v>
      </c>
      <c r="AA48">
        <v>48.7</v>
      </c>
      <c r="AB48">
        <v>76.900000000000006</v>
      </c>
    </row>
    <row r="49" spans="19:28">
      <c r="S49" t="s">
        <v>277</v>
      </c>
      <c r="T49">
        <v>67.400000000000006</v>
      </c>
      <c r="U49">
        <v>75.599999999999994</v>
      </c>
      <c r="V49">
        <v>58.4</v>
      </c>
      <c r="W49">
        <v>58.3</v>
      </c>
      <c r="X49">
        <v>73.400000000000006</v>
      </c>
      <c r="Y49">
        <v>75.400000000000006</v>
      </c>
      <c r="Z49">
        <v>68.099999999999994</v>
      </c>
      <c r="AA49">
        <v>46</v>
      </c>
      <c r="AB49">
        <v>77.8</v>
      </c>
    </row>
    <row r="50" spans="19:28">
      <c r="S50" t="s">
        <v>279</v>
      </c>
      <c r="T50">
        <v>67.900000000000006</v>
      </c>
      <c r="U50">
        <v>76.2</v>
      </c>
      <c r="V50">
        <v>58.9</v>
      </c>
      <c r="W50">
        <v>58.5</v>
      </c>
      <c r="X50">
        <v>73.400000000000006</v>
      </c>
      <c r="Y50">
        <v>75.599999999999994</v>
      </c>
      <c r="Z50">
        <v>68.5</v>
      </c>
      <c r="AA50">
        <v>44.3</v>
      </c>
      <c r="AB50">
        <v>78.099999999999994</v>
      </c>
    </row>
    <row r="51" spans="19:28">
      <c r="S51" t="s">
        <v>281</v>
      </c>
      <c r="T51">
        <v>67.400000000000006</v>
      </c>
      <c r="U51">
        <v>74.8</v>
      </c>
      <c r="V51">
        <v>59.4</v>
      </c>
      <c r="W51">
        <v>59</v>
      </c>
      <c r="X51">
        <v>72.900000000000006</v>
      </c>
      <c r="Y51">
        <v>76.099999999999994</v>
      </c>
      <c r="Z51">
        <v>67.8</v>
      </c>
      <c r="AA51">
        <v>45</v>
      </c>
      <c r="AB51">
        <v>77.2</v>
      </c>
    </row>
    <row r="52" spans="19:28">
      <c r="S52" t="s">
        <v>282</v>
      </c>
      <c r="T52">
        <v>66.3</v>
      </c>
      <c r="U52">
        <v>72.7</v>
      </c>
      <c r="V52">
        <v>59.6</v>
      </c>
      <c r="W52">
        <v>59</v>
      </c>
      <c r="X52">
        <v>72.7</v>
      </c>
      <c r="Y52">
        <v>76.400000000000006</v>
      </c>
      <c r="Z52">
        <v>67.400000000000006</v>
      </c>
      <c r="AA52">
        <v>46.6</v>
      </c>
      <c r="AB52">
        <v>76.900000000000006</v>
      </c>
    </row>
    <row r="53" spans="19:28">
      <c r="S53" t="s">
        <v>283</v>
      </c>
      <c r="T53">
        <v>66.8</v>
      </c>
      <c r="U53">
        <v>73.2</v>
      </c>
      <c r="V53">
        <v>59.9</v>
      </c>
      <c r="W53">
        <v>59.1</v>
      </c>
      <c r="X53">
        <v>72.5</v>
      </c>
      <c r="Y53">
        <v>76.7</v>
      </c>
      <c r="Z53">
        <v>67.400000000000006</v>
      </c>
      <c r="AA53">
        <v>45.9</v>
      </c>
      <c r="AB53">
        <v>76.900000000000006</v>
      </c>
    </row>
    <row r="54" spans="19:28">
      <c r="S54" t="s">
        <v>284</v>
      </c>
      <c r="T54">
        <v>67.099999999999994</v>
      </c>
      <c r="U54">
        <v>73.7</v>
      </c>
      <c r="V54">
        <v>59.9</v>
      </c>
      <c r="W54">
        <v>59.4</v>
      </c>
      <c r="X54">
        <v>72.2</v>
      </c>
      <c r="Y54">
        <v>76.599999999999994</v>
      </c>
      <c r="Z54">
        <v>70</v>
      </c>
      <c r="AA54">
        <v>44.3</v>
      </c>
      <c r="AB54">
        <v>76.400000000000006</v>
      </c>
    </row>
    <row r="55" spans="19:28">
      <c r="S55" t="s">
        <v>285</v>
      </c>
      <c r="T55">
        <v>67.099999999999994</v>
      </c>
      <c r="U55">
        <v>73.099999999999994</v>
      </c>
      <c r="V55">
        <v>60.3</v>
      </c>
      <c r="W55">
        <v>61</v>
      </c>
      <c r="X55">
        <v>72.900000000000006</v>
      </c>
      <c r="Y55">
        <v>76.599999999999994</v>
      </c>
      <c r="Z55">
        <v>70.400000000000006</v>
      </c>
      <c r="AA55">
        <v>45</v>
      </c>
      <c r="AB55">
        <v>76.599999999999994</v>
      </c>
    </row>
    <row r="56" spans="19:28">
      <c r="S56" t="s">
        <v>286</v>
      </c>
      <c r="T56">
        <v>67.5</v>
      </c>
      <c r="U56">
        <v>73.8</v>
      </c>
      <c r="V56">
        <v>60.3</v>
      </c>
      <c r="W56">
        <v>61.3</v>
      </c>
      <c r="X56">
        <v>73.2</v>
      </c>
      <c r="Y56">
        <v>76.5</v>
      </c>
      <c r="Z56">
        <v>70.599999999999994</v>
      </c>
      <c r="AA56">
        <v>45.2</v>
      </c>
      <c r="AB56">
        <v>76.900000000000006</v>
      </c>
    </row>
    <row r="57" spans="19:28">
      <c r="S57" t="s">
        <v>287</v>
      </c>
      <c r="T57">
        <v>67.5</v>
      </c>
      <c r="U57">
        <v>73.8</v>
      </c>
      <c r="V57">
        <v>60.3</v>
      </c>
      <c r="W57">
        <v>61.5</v>
      </c>
      <c r="X57">
        <v>73.400000000000006</v>
      </c>
      <c r="Y57">
        <v>77.099999999999994</v>
      </c>
      <c r="Z57">
        <v>71</v>
      </c>
      <c r="AA57">
        <v>46.1</v>
      </c>
      <c r="AB57">
        <v>77.400000000000006</v>
      </c>
    </row>
    <row r="58" spans="19:28">
      <c r="S58" t="s">
        <v>288</v>
      </c>
      <c r="T58">
        <v>66.3</v>
      </c>
      <c r="U58">
        <v>71.5</v>
      </c>
      <c r="V58">
        <v>60.6</v>
      </c>
      <c r="W58">
        <v>60.8</v>
      </c>
      <c r="X58">
        <v>73.599999999999994</v>
      </c>
      <c r="Y58">
        <v>77.5</v>
      </c>
      <c r="Z58">
        <v>71</v>
      </c>
      <c r="AA58">
        <v>45.6</v>
      </c>
      <c r="AB58">
        <v>78.2</v>
      </c>
    </row>
    <row r="59" spans="19:28">
      <c r="S59" t="s">
        <v>289</v>
      </c>
      <c r="T59">
        <v>66.5</v>
      </c>
      <c r="U59">
        <v>71.900000000000006</v>
      </c>
      <c r="V59">
        <v>60.7</v>
      </c>
      <c r="W59">
        <v>60.4</v>
      </c>
      <c r="X59">
        <v>73.400000000000006</v>
      </c>
      <c r="Y59">
        <v>77.900000000000006</v>
      </c>
      <c r="Z59">
        <v>71.7</v>
      </c>
      <c r="AA59">
        <v>42.8</v>
      </c>
      <c r="AB59">
        <v>78.400000000000006</v>
      </c>
    </row>
    <row r="60" spans="19:28">
      <c r="S60" t="s">
        <v>290</v>
      </c>
      <c r="T60">
        <v>67.099999999999994</v>
      </c>
      <c r="U60">
        <v>72.599999999999994</v>
      </c>
      <c r="V60">
        <v>60.8</v>
      </c>
      <c r="W60">
        <v>60.6</v>
      </c>
      <c r="X60">
        <v>73.400000000000006</v>
      </c>
      <c r="Y60">
        <v>77.599999999999994</v>
      </c>
      <c r="Z60">
        <v>71.599999999999994</v>
      </c>
      <c r="AA60">
        <v>43.2</v>
      </c>
      <c r="AB60">
        <v>78.8</v>
      </c>
    </row>
    <row r="61" spans="19:28">
      <c r="S61" t="s">
        <v>291</v>
      </c>
      <c r="T61">
        <v>67.3</v>
      </c>
      <c r="U61">
        <v>73.2</v>
      </c>
      <c r="V61">
        <v>60.8</v>
      </c>
      <c r="W61">
        <v>60.3</v>
      </c>
      <c r="X61">
        <v>73.400000000000006</v>
      </c>
      <c r="Y61">
        <v>78.2</v>
      </c>
      <c r="Z61">
        <v>71.400000000000006</v>
      </c>
      <c r="AA61">
        <v>42.2</v>
      </c>
      <c r="AB61">
        <v>79.3</v>
      </c>
    </row>
    <row r="62" spans="19:28">
      <c r="S62" t="s">
        <v>292</v>
      </c>
      <c r="T62">
        <v>66.3</v>
      </c>
      <c r="U62">
        <v>71.5</v>
      </c>
      <c r="V62">
        <v>60.8</v>
      </c>
      <c r="W62">
        <v>59.9</v>
      </c>
      <c r="X62">
        <v>73.400000000000006</v>
      </c>
      <c r="Y62">
        <v>78.400000000000006</v>
      </c>
      <c r="Z62">
        <v>69.400000000000006</v>
      </c>
      <c r="AA62">
        <v>47.2</v>
      </c>
      <c r="AB62">
        <v>78.7</v>
      </c>
    </row>
    <row r="63" spans="19:28">
      <c r="S63" t="s">
        <v>293</v>
      </c>
      <c r="T63">
        <v>66.099999999999994</v>
      </c>
      <c r="U63">
        <v>70.599999999999994</v>
      </c>
      <c r="V63">
        <v>61.3</v>
      </c>
      <c r="W63">
        <v>60.2</v>
      </c>
      <c r="X63">
        <v>72.7</v>
      </c>
      <c r="Y63">
        <v>77.5</v>
      </c>
      <c r="Z63">
        <v>69.599999999999994</v>
      </c>
      <c r="AA63">
        <v>48.8</v>
      </c>
      <c r="AB63">
        <v>77.5</v>
      </c>
    </row>
    <row r="64" spans="19:28">
      <c r="S64" t="s">
        <v>294</v>
      </c>
      <c r="T64">
        <v>67</v>
      </c>
      <c r="U64">
        <v>71.7</v>
      </c>
      <c r="V64">
        <v>61.6</v>
      </c>
      <c r="W64">
        <v>61.5</v>
      </c>
      <c r="X64">
        <v>72.900000000000006</v>
      </c>
      <c r="Y64">
        <v>78.3</v>
      </c>
      <c r="Z64">
        <v>70.2</v>
      </c>
      <c r="AA64">
        <v>48.3</v>
      </c>
      <c r="AB64">
        <v>77.5</v>
      </c>
    </row>
    <row r="65" spans="19:28">
      <c r="S65" t="s">
        <v>295</v>
      </c>
      <c r="T65">
        <v>67.8</v>
      </c>
      <c r="U65">
        <v>73.3</v>
      </c>
      <c r="V65">
        <v>61.6</v>
      </c>
      <c r="W65">
        <v>62.2</v>
      </c>
      <c r="X65">
        <v>72.900000000000006</v>
      </c>
      <c r="Y65">
        <v>78.3</v>
      </c>
      <c r="Z65">
        <v>70.3</v>
      </c>
      <c r="AA65">
        <v>49.8</v>
      </c>
      <c r="AB65">
        <v>76.900000000000006</v>
      </c>
    </row>
    <row r="66" spans="19:28">
      <c r="S66" t="s">
        <v>296</v>
      </c>
      <c r="T66">
        <v>68.599999999999994</v>
      </c>
      <c r="U66">
        <v>74.599999999999994</v>
      </c>
      <c r="V66">
        <v>61.6</v>
      </c>
      <c r="W66">
        <v>63.3</v>
      </c>
      <c r="X66">
        <v>73.400000000000006</v>
      </c>
      <c r="Y66">
        <v>78.3</v>
      </c>
      <c r="Z66">
        <v>70.400000000000006</v>
      </c>
      <c r="AA66">
        <v>48.9</v>
      </c>
      <c r="AB66">
        <v>77.2</v>
      </c>
    </row>
    <row r="67" spans="19:28">
      <c r="S67" t="s">
        <v>297</v>
      </c>
      <c r="T67">
        <v>68.3</v>
      </c>
      <c r="U67">
        <v>73.3</v>
      </c>
      <c r="V67">
        <v>61.8</v>
      </c>
      <c r="W67">
        <v>65.400000000000006</v>
      </c>
      <c r="X67">
        <v>74.7</v>
      </c>
      <c r="Y67">
        <v>79.099999999999994</v>
      </c>
      <c r="Z67">
        <v>75.8</v>
      </c>
      <c r="AA67">
        <v>46.9</v>
      </c>
      <c r="AB67">
        <v>78.5</v>
      </c>
    </row>
    <row r="68" spans="19:28">
      <c r="S68" t="s">
        <v>298</v>
      </c>
      <c r="T68">
        <v>67.400000000000006</v>
      </c>
      <c r="U68">
        <v>71.3</v>
      </c>
      <c r="V68">
        <v>62.2</v>
      </c>
      <c r="W68">
        <v>66.099999999999994</v>
      </c>
      <c r="X68">
        <v>75.400000000000006</v>
      </c>
      <c r="Y68">
        <v>79</v>
      </c>
      <c r="Z68">
        <v>75.7</v>
      </c>
      <c r="AA68">
        <v>50.7</v>
      </c>
      <c r="AB68">
        <v>79.5</v>
      </c>
    </row>
    <row r="69" spans="19:28">
      <c r="S69" t="s">
        <v>299</v>
      </c>
      <c r="T69">
        <v>67.2</v>
      </c>
      <c r="U69">
        <v>71.099999999999994</v>
      </c>
      <c r="V69">
        <v>62.4</v>
      </c>
      <c r="W69">
        <v>65.5</v>
      </c>
      <c r="X69">
        <v>75.599999999999994</v>
      </c>
      <c r="Y69">
        <v>78.5</v>
      </c>
      <c r="Z69">
        <v>75.7</v>
      </c>
      <c r="AA69">
        <v>54.2</v>
      </c>
      <c r="AB69">
        <v>79.599999999999994</v>
      </c>
    </row>
    <row r="70" spans="19:28">
      <c r="S70" t="s">
        <v>300</v>
      </c>
      <c r="T70">
        <v>67.2</v>
      </c>
      <c r="U70">
        <v>71</v>
      </c>
      <c r="V70">
        <v>62.4</v>
      </c>
      <c r="W70">
        <v>65.599999999999994</v>
      </c>
      <c r="X70">
        <v>76</v>
      </c>
      <c r="Y70">
        <v>79</v>
      </c>
      <c r="Z70">
        <v>76.599999999999994</v>
      </c>
      <c r="AA70">
        <v>57.3</v>
      </c>
      <c r="AB70">
        <v>79.900000000000006</v>
      </c>
    </row>
    <row r="71" spans="19:28">
      <c r="S71" t="s">
        <v>301</v>
      </c>
      <c r="T71">
        <v>67.400000000000006</v>
      </c>
      <c r="U71">
        <v>71.3</v>
      </c>
      <c r="V71">
        <v>62.5</v>
      </c>
      <c r="W71">
        <v>64.900000000000006</v>
      </c>
      <c r="X71">
        <v>75.900000000000006</v>
      </c>
      <c r="Y71">
        <v>78.8</v>
      </c>
      <c r="Z71">
        <v>76.599999999999994</v>
      </c>
      <c r="AA71">
        <v>56.4</v>
      </c>
      <c r="AB71">
        <v>80</v>
      </c>
    </row>
    <row r="72" spans="19:28">
      <c r="S72" t="s">
        <v>302</v>
      </c>
      <c r="T72">
        <v>69</v>
      </c>
      <c r="U72">
        <v>74</v>
      </c>
      <c r="V72">
        <v>62.5</v>
      </c>
      <c r="W72">
        <v>66.5</v>
      </c>
      <c r="X72">
        <v>75.599999999999994</v>
      </c>
      <c r="Y72">
        <v>79.5</v>
      </c>
      <c r="Z72">
        <v>76.5</v>
      </c>
      <c r="AA72">
        <v>52.3</v>
      </c>
      <c r="AB72">
        <v>79.099999999999994</v>
      </c>
    </row>
    <row r="73" spans="19:28">
      <c r="S73" t="s">
        <v>303</v>
      </c>
      <c r="T73">
        <v>71</v>
      </c>
      <c r="U73">
        <v>77.5</v>
      </c>
      <c r="V73">
        <v>62.7</v>
      </c>
      <c r="W73">
        <v>66.7</v>
      </c>
      <c r="X73">
        <v>75.5</v>
      </c>
      <c r="Y73">
        <v>79</v>
      </c>
      <c r="Z73">
        <v>76.3</v>
      </c>
      <c r="AA73">
        <v>48.5</v>
      </c>
      <c r="AB73">
        <v>80</v>
      </c>
    </row>
    <row r="74" spans="19:28">
      <c r="S74" t="s">
        <v>304</v>
      </c>
      <c r="T74">
        <v>72.7</v>
      </c>
      <c r="U74">
        <v>80.400000000000006</v>
      </c>
      <c r="V74">
        <v>63.1</v>
      </c>
      <c r="W74">
        <v>68.7</v>
      </c>
      <c r="X74">
        <v>75.599999999999994</v>
      </c>
      <c r="Y74">
        <v>79.5</v>
      </c>
      <c r="Z74">
        <v>76.099999999999994</v>
      </c>
      <c r="AA74">
        <v>49.9</v>
      </c>
      <c r="AB74">
        <v>80.099999999999994</v>
      </c>
    </row>
    <row r="75" spans="19:28">
      <c r="S75" t="s">
        <v>305</v>
      </c>
      <c r="T75">
        <v>73.3</v>
      </c>
      <c r="U75">
        <v>80.900000000000006</v>
      </c>
      <c r="V75">
        <v>63.4</v>
      </c>
      <c r="W75">
        <v>69.599999999999994</v>
      </c>
      <c r="X75">
        <v>75.2</v>
      </c>
      <c r="Y75">
        <v>80.3</v>
      </c>
      <c r="Z75">
        <v>76.099999999999994</v>
      </c>
      <c r="AA75">
        <v>47.7</v>
      </c>
      <c r="AB75">
        <v>78.900000000000006</v>
      </c>
    </row>
    <row r="76" spans="19:28">
      <c r="S76" t="s">
        <v>306</v>
      </c>
      <c r="T76">
        <v>73.099999999999994</v>
      </c>
      <c r="U76">
        <v>79.900000000000006</v>
      </c>
      <c r="V76">
        <v>63.6</v>
      </c>
      <c r="W76">
        <v>72.400000000000006</v>
      </c>
      <c r="X76">
        <v>75.3</v>
      </c>
      <c r="Y76">
        <v>80.2</v>
      </c>
      <c r="Z76">
        <v>76.599999999999994</v>
      </c>
      <c r="AA76">
        <v>49</v>
      </c>
      <c r="AB76">
        <v>79.400000000000006</v>
      </c>
    </row>
    <row r="77" spans="19:28">
      <c r="S77" t="s">
        <v>307</v>
      </c>
      <c r="T77">
        <v>73.599999999999994</v>
      </c>
      <c r="U77">
        <v>80.400000000000006</v>
      </c>
      <c r="V77">
        <v>63.8</v>
      </c>
      <c r="W77">
        <v>73.599999999999994</v>
      </c>
      <c r="X77">
        <v>75.400000000000006</v>
      </c>
      <c r="Y77">
        <v>81.099999999999994</v>
      </c>
      <c r="Z77">
        <v>76.900000000000006</v>
      </c>
      <c r="AA77">
        <v>51.3</v>
      </c>
      <c r="AB77">
        <v>78.8</v>
      </c>
    </row>
    <row r="78" spans="19:28">
      <c r="S78" t="s">
        <v>308</v>
      </c>
      <c r="T78">
        <v>73.3</v>
      </c>
      <c r="U78">
        <v>79.5</v>
      </c>
      <c r="V78">
        <v>63.9</v>
      </c>
      <c r="W78">
        <v>74.400000000000006</v>
      </c>
      <c r="X78">
        <v>75.400000000000006</v>
      </c>
      <c r="Y78">
        <v>81.099999999999994</v>
      </c>
      <c r="Z78">
        <v>76.900000000000006</v>
      </c>
      <c r="AA78">
        <v>51.1</v>
      </c>
      <c r="AB78">
        <v>78.3</v>
      </c>
    </row>
    <row r="79" spans="19:28">
      <c r="S79" t="s">
        <v>309</v>
      </c>
      <c r="T79">
        <v>72.7</v>
      </c>
      <c r="U79">
        <v>77.5</v>
      </c>
      <c r="V79">
        <v>64.099999999999994</v>
      </c>
      <c r="W79">
        <v>77.599999999999994</v>
      </c>
      <c r="X79">
        <v>76</v>
      </c>
      <c r="Y79">
        <v>82.6</v>
      </c>
      <c r="Z79">
        <v>76.8</v>
      </c>
      <c r="AA79">
        <v>52.7</v>
      </c>
      <c r="AB79">
        <v>78.5</v>
      </c>
    </row>
    <row r="80" spans="19:28">
      <c r="S80" t="s">
        <v>310</v>
      </c>
      <c r="T80">
        <v>72</v>
      </c>
      <c r="U80">
        <v>75.900000000000006</v>
      </c>
      <c r="V80">
        <v>64.2</v>
      </c>
      <c r="W80">
        <v>78.599999999999994</v>
      </c>
      <c r="X80">
        <v>76</v>
      </c>
      <c r="Y80">
        <v>82.4</v>
      </c>
      <c r="Z80">
        <v>76.599999999999994</v>
      </c>
      <c r="AA80">
        <v>55.7</v>
      </c>
      <c r="AB80">
        <v>78.599999999999994</v>
      </c>
    </row>
    <row r="81" spans="19:28">
      <c r="S81" t="s">
        <v>311</v>
      </c>
      <c r="T81">
        <v>72</v>
      </c>
      <c r="U81">
        <v>76.099999999999994</v>
      </c>
      <c r="V81">
        <v>64.3</v>
      </c>
      <c r="W81">
        <v>78.400000000000006</v>
      </c>
      <c r="X81">
        <v>76.099999999999994</v>
      </c>
      <c r="Y81">
        <v>82.9</v>
      </c>
      <c r="Z81">
        <v>76.900000000000006</v>
      </c>
      <c r="AA81">
        <v>56.7</v>
      </c>
      <c r="AB81">
        <v>78.599999999999994</v>
      </c>
    </row>
    <row r="82" spans="19:28">
      <c r="S82" t="s">
        <v>312</v>
      </c>
      <c r="T82">
        <v>72</v>
      </c>
      <c r="U82">
        <v>76.5</v>
      </c>
      <c r="V82">
        <v>64.3</v>
      </c>
      <c r="W82">
        <v>76.099999999999994</v>
      </c>
      <c r="X82">
        <v>75.900000000000006</v>
      </c>
      <c r="Y82">
        <v>83.8</v>
      </c>
      <c r="Z82">
        <v>76.900000000000006</v>
      </c>
      <c r="AA82">
        <v>52.7</v>
      </c>
      <c r="AB82">
        <v>77.900000000000006</v>
      </c>
    </row>
    <row r="83" spans="19:28">
      <c r="S83" t="s">
        <v>313</v>
      </c>
      <c r="T83">
        <v>73.7</v>
      </c>
      <c r="U83">
        <v>79.5</v>
      </c>
      <c r="V83">
        <v>64.3</v>
      </c>
      <c r="W83">
        <v>76.400000000000006</v>
      </c>
      <c r="X83">
        <v>76.2</v>
      </c>
      <c r="Y83">
        <v>84</v>
      </c>
      <c r="Z83">
        <v>76.900000000000006</v>
      </c>
      <c r="AA83">
        <v>54.2</v>
      </c>
      <c r="AB83">
        <v>77.7</v>
      </c>
    </row>
    <row r="84" spans="19:28">
      <c r="S84" t="s">
        <v>314</v>
      </c>
      <c r="T84">
        <v>74.099999999999994</v>
      </c>
      <c r="U84">
        <v>80.400000000000006</v>
      </c>
      <c r="V84">
        <v>64.3</v>
      </c>
      <c r="W84">
        <v>75.900000000000006</v>
      </c>
      <c r="X84">
        <v>76.400000000000006</v>
      </c>
      <c r="Y84">
        <v>84.1</v>
      </c>
      <c r="Z84">
        <v>76.900000000000006</v>
      </c>
      <c r="AA84">
        <v>52.7</v>
      </c>
      <c r="AB84">
        <v>77.900000000000006</v>
      </c>
    </row>
    <row r="85" spans="19:28">
      <c r="S85" t="s">
        <v>315</v>
      </c>
      <c r="T85">
        <v>74.3</v>
      </c>
      <c r="U85">
        <v>80.7</v>
      </c>
      <c r="V85">
        <v>64.400000000000006</v>
      </c>
      <c r="W85">
        <v>76.5</v>
      </c>
      <c r="X85">
        <v>76.8</v>
      </c>
      <c r="Y85">
        <v>84.2</v>
      </c>
      <c r="Z85">
        <v>76.8</v>
      </c>
      <c r="AA85">
        <v>52.2</v>
      </c>
      <c r="AB85">
        <v>78.900000000000006</v>
      </c>
    </row>
    <row r="86" spans="19:28">
      <c r="S86" t="s">
        <v>316</v>
      </c>
      <c r="T86">
        <v>74.5</v>
      </c>
      <c r="U86">
        <v>80.5</v>
      </c>
      <c r="V86">
        <v>65</v>
      </c>
      <c r="W86">
        <v>76.7</v>
      </c>
      <c r="X86">
        <v>76.599999999999994</v>
      </c>
      <c r="Y86">
        <v>84.6</v>
      </c>
      <c r="Z86">
        <v>76.8</v>
      </c>
      <c r="AA86">
        <v>50.7</v>
      </c>
      <c r="AB86">
        <v>78.900000000000006</v>
      </c>
    </row>
    <row r="87" spans="19:28">
      <c r="S87" t="s">
        <v>317</v>
      </c>
      <c r="T87">
        <v>74.8</v>
      </c>
      <c r="U87">
        <v>80.7</v>
      </c>
      <c r="V87">
        <v>65.099999999999994</v>
      </c>
      <c r="W87">
        <v>77.900000000000006</v>
      </c>
      <c r="X87">
        <v>76.5</v>
      </c>
      <c r="Y87">
        <v>84.8</v>
      </c>
      <c r="Z87">
        <v>76.7</v>
      </c>
      <c r="AA87">
        <v>50</v>
      </c>
      <c r="AB87">
        <v>78.7</v>
      </c>
    </row>
    <row r="88" spans="19:28">
      <c r="S88" t="s">
        <v>318</v>
      </c>
      <c r="T88">
        <v>74</v>
      </c>
      <c r="U88">
        <v>79.099999999999994</v>
      </c>
      <c r="V88">
        <v>65.099999999999994</v>
      </c>
      <c r="W88">
        <v>79.099999999999994</v>
      </c>
      <c r="X88">
        <v>76.8</v>
      </c>
      <c r="Y88">
        <v>84.6</v>
      </c>
      <c r="Z88">
        <v>76.900000000000006</v>
      </c>
      <c r="AA88">
        <v>52.6</v>
      </c>
      <c r="AB88">
        <v>78.8</v>
      </c>
    </row>
    <row r="89" spans="19:28">
      <c r="S89" t="s">
        <v>319</v>
      </c>
      <c r="T89">
        <v>73.5</v>
      </c>
      <c r="U89">
        <v>77.7</v>
      </c>
      <c r="V89">
        <v>65.099999999999994</v>
      </c>
      <c r="W89">
        <v>79.5</v>
      </c>
      <c r="X89">
        <v>77.2</v>
      </c>
      <c r="Y89">
        <v>84.9</v>
      </c>
      <c r="Z89">
        <v>77.3</v>
      </c>
      <c r="AA89">
        <v>54.7</v>
      </c>
      <c r="AB89">
        <v>78.8</v>
      </c>
    </row>
    <row r="90" spans="19:28">
      <c r="S90" t="s">
        <v>320</v>
      </c>
      <c r="T90">
        <v>73.099999999999994</v>
      </c>
      <c r="U90">
        <v>77.2</v>
      </c>
      <c r="V90">
        <v>65.099999999999994</v>
      </c>
      <c r="W90">
        <v>79.3</v>
      </c>
      <c r="X90">
        <v>77.7</v>
      </c>
      <c r="Y90">
        <v>85</v>
      </c>
      <c r="Z90">
        <v>77.2</v>
      </c>
      <c r="AA90">
        <v>56.2</v>
      </c>
      <c r="AB90">
        <v>78.7</v>
      </c>
    </row>
    <row r="91" spans="19:28">
      <c r="S91" t="s">
        <v>321</v>
      </c>
      <c r="T91">
        <v>73</v>
      </c>
      <c r="U91">
        <v>76.599999999999994</v>
      </c>
      <c r="V91">
        <v>65.400000000000006</v>
      </c>
      <c r="W91">
        <v>79.7</v>
      </c>
      <c r="X91">
        <v>79.2</v>
      </c>
      <c r="Y91">
        <v>87.2</v>
      </c>
      <c r="Z91">
        <v>78.8</v>
      </c>
      <c r="AA91">
        <v>60.7</v>
      </c>
      <c r="AB91">
        <v>80.3</v>
      </c>
    </row>
    <row r="92" spans="19:28">
      <c r="S92" t="s">
        <v>322</v>
      </c>
      <c r="T92">
        <v>73.3</v>
      </c>
      <c r="U92">
        <v>76.900000000000006</v>
      </c>
      <c r="V92">
        <v>65.7</v>
      </c>
      <c r="W92">
        <v>80.099999999999994</v>
      </c>
      <c r="X92">
        <v>79.3</v>
      </c>
      <c r="Y92">
        <v>87.6</v>
      </c>
      <c r="Z92">
        <v>78.5</v>
      </c>
      <c r="AA92">
        <v>57.9</v>
      </c>
      <c r="AB92">
        <v>80.599999999999994</v>
      </c>
    </row>
    <row r="93" spans="19:28">
      <c r="S93" t="s">
        <v>323</v>
      </c>
      <c r="T93">
        <v>73.2</v>
      </c>
      <c r="U93">
        <v>76.5</v>
      </c>
      <c r="V93">
        <v>66.099999999999994</v>
      </c>
      <c r="W93">
        <v>79.599999999999994</v>
      </c>
      <c r="X93">
        <v>79.2</v>
      </c>
      <c r="Y93">
        <v>87.6</v>
      </c>
      <c r="Z93">
        <v>78.5</v>
      </c>
      <c r="AA93">
        <v>56.6</v>
      </c>
      <c r="AB93">
        <v>80.400000000000006</v>
      </c>
    </row>
    <row r="94" spans="19:28">
      <c r="S94" t="s">
        <v>324</v>
      </c>
      <c r="T94">
        <v>73.400000000000006</v>
      </c>
      <c r="U94">
        <v>77.099999999999994</v>
      </c>
      <c r="V94">
        <v>66.099999999999994</v>
      </c>
      <c r="W94">
        <v>78.8</v>
      </c>
      <c r="X94">
        <v>79.599999999999994</v>
      </c>
      <c r="Y94">
        <v>87.6</v>
      </c>
      <c r="Z94">
        <v>78.3</v>
      </c>
      <c r="AA94">
        <v>57.5</v>
      </c>
      <c r="AB94">
        <v>80.7</v>
      </c>
    </row>
    <row r="95" spans="19:28">
      <c r="S95" t="s">
        <v>325</v>
      </c>
      <c r="T95">
        <v>73.900000000000006</v>
      </c>
      <c r="U95">
        <v>77.599999999999994</v>
      </c>
      <c r="V95">
        <v>66.599999999999994</v>
      </c>
      <c r="W95">
        <v>78.8</v>
      </c>
      <c r="X95">
        <v>80.3</v>
      </c>
      <c r="Y95">
        <v>88</v>
      </c>
      <c r="Z95">
        <v>78.3</v>
      </c>
      <c r="AA95">
        <v>59.7</v>
      </c>
      <c r="AB95">
        <v>81.099999999999994</v>
      </c>
    </row>
    <row r="96" spans="19:28">
      <c r="S96" t="s">
        <v>326</v>
      </c>
      <c r="T96">
        <v>74.3</v>
      </c>
      <c r="U96">
        <v>78.599999999999994</v>
      </c>
      <c r="V96">
        <v>66.7</v>
      </c>
      <c r="W96">
        <v>78.099999999999994</v>
      </c>
      <c r="X96">
        <v>82.1</v>
      </c>
      <c r="Y96">
        <v>88.3</v>
      </c>
      <c r="Z96">
        <v>78.099999999999994</v>
      </c>
      <c r="AA96">
        <v>61.5</v>
      </c>
      <c r="AB96">
        <v>81.7</v>
      </c>
    </row>
    <row r="97" spans="19:28">
      <c r="S97" t="s">
        <v>327</v>
      </c>
      <c r="T97">
        <v>73.8</v>
      </c>
      <c r="U97">
        <v>78</v>
      </c>
      <c r="V97">
        <v>66.8</v>
      </c>
      <c r="W97">
        <v>75.900000000000006</v>
      </c>
      <c r="X97">
        <v>83.8</v>
      </c>
      <c r="Y97">
        <v>88.4</v>
      </c>
      <c r="Z97">
        <v>78</v>
      </c>
      <c r="AA97">
        <v>76.5</v>
      </c>
      <c r="AB97">
        <v>83.7</v>
      </c>
    </row>
    <row r="98" spans="19:28">
      <c r="S98" t="s">
        <v>328</v>
      </c>
      <c r="T98">
        <v>74.3</v>
      </c>
      <c r="U98">
        <v>77.900000000000006</v>
      </c>
      <c r="V98">
        <v>67.2</v>
      </c>
      <c r="W98">
        <v>79.599999999999994</v>
      </c>
      <c r="X98">
        <v>83.6</v>
      </c>
      <c r="Y98">
        <v>89.3</v>
      </c>
      <c r="Z98">
        <v>75.7</v>
      </c>
      <c r="AA98">
        <v>63.5</v>
      </c>
      <c r="AB98">
        <v>84.3</v>
      </c>
    </row>
    <row r="99" spans="19:28">
      <c r="S99" t="s">
        <v>329</v>
      </c>
      <c r="T99">
        <v>74.3</v>
      </c>
      <c r="U99">
        <v>77.900000000000006</v>
      </c>
      <c r="V99">
        <v>67.2</v>
      </c>
      <c r="W99">
        <v>79.8</v>
      </c>
      <c r="X99">
        <v>84</v>
      </c>
      <c r="Y99">
        <v>89.8</v>
      </c>
      <c r="Z99">
        <v>80.400000000000006</v>
      </c>
      <c r="AA99">
        <v>60.4</v>
      </c>
      <c r="AB99">
        <v>84.8</v>
      </c>
    </row>
    <row r="100" spans="19:28">
      <c r="S100" t="s">
        <v>330</v>
      </c>
      <c r="T100">
        <v>74</v>
      </c>
      <c r="U100">
        <v>77.3</v>
      </c>
      <c r="V100">
        <v>67.400000000000006</v>
      </c>
      <c r="W100">
        <v>79.400000000000006</v>
      </c>
      <c r="X100">
        <v>84.3</v>
      </c>
      <c r="Y100">
        <v>90.8</v>
      </c>
      <c r="Z100">
        <v>80.400000000000006</v>
      </c>
      <c r="AA100">
        <v>59.2</v>
      </c>
      <c r="AB100">
        <v>84.9</v>
      </c>
    </row>
    <row r="101" spans="19:28">
      <c r="S101" t="s">
        <v>331</v>
      </c>
      <c r="T101">
        <v>73.900000000000006</v>
      </c>
      <c r="U101">
        <v>76.599999999999994</v>
      </c>
      <c r="V101">
        <v>67.5</v>
      </c>
      <c r="W101">
        <v>80</v>
      </c>
      <c r="X101">
        <v>84.2</v>
      </c>
      <c r="Y101">
        <v>90.7</v>
      </c>
      <c r="Z101">
        <v>80.900000000000006</v>
      </c>
      <c r="AA101">
        <v>61.5</v>
      </c>
      <c r="AB101">
        <v>84.5</v>
      </c>
    </row>
    <row r="102" spans="19:28">
      <c r="S102" t="s">
        <v>332</v>
      </c>
      <c r="T102">
        <v>73.5</v>
      </c>
      <c r="U102">
        <v>76</v>
      </c>
      <c r="V102">
        <v>67.599999999999994</v>
      </c>
      <c r="W102">
        <v>79.8</v>
      </c>
      <c r="X102">
        <v>84.3</v>
      </c>
      <c r="Y102">
        <v>90.7</v>
      </c>
      <c r="Z102">
        <v>80.599999999999994</v>
      </c>
      <c r="AA102">
        <v>63.5</v>
      </c>
      <c r="AB102">
        <v>84.5</v>
      </c>
    </row>
    <row r="103" spans="19:28">
      <c r="S103" t="s">
        <v>333</v>
      </c>
      <c r="T103">
        <v>74.099999999999994</v>
      </c>
      <c r="U103">
        <v>77.099999999999994</v>
      </c>
      <c r="V103">
        <v>68</v>
      </c>
      <c r="W103">
        <v>79.3</v>
      </c>
      <c r="X103">
        <v>85</v>
      </c>
      <c r="Y103">
        <v>91.2</v>
      </c>
      <c r="Z103">
        <v>80.400000000000006</v>
      </c>
      <c r="AA103">
        <v>58.5</v>
      </c>
      <c r="AB103">
        <v>85.8</v>
      </c>
    </row>
    <row r="104" spans="19:28">
      <c r="S104" t="s">
        <v>334</v>
      </c>
      <c r="T104">
        <v>74.099999999999994</v>
      </c>
      <c r="U104">
        <v>77.400000000000006</v>
      </c>
      <c r="V104">
        <v>68</v>
      </c>
      <c r="W104">
        <v>77.900000000000006</v>
      </c>
      <c r="X104">
        <v>85</v>
      </c>
      <c r="Y104">
        <v>91.7</v>
      </c>
      <c r="Z104">
        <v>80.099999999999994</v>
      </c>
      <c r="AA104">
        <v>60.4</v>
      </c>
      <c r="AB104">
        <v>85.8</v>
      </c>
    </row>
    <row r="105" spans="19:28">
      <c r="S105" t="s">
        <v>335</v>
      </c>
      <c r="T105">
        <v>74</v>
      </c>
      <c r="U105">
        <v>77</v>
      </c>
      <c r="V105">
        <v>68.599999999999994</v>
      </c>
      <c r="W105">
        <v>77.5</v>
      </c>
      <c r="X105">
        <v>85.1</v>
      </c>
      <c r="Y105">
        <v>91.1</v>
      </c>
      <c r="Z105">
        <v>80.400000000000006</v>
      </c>
      <c r="AA105">
        <v>64.8</v>
      </c>
      <c r="AB105">
        <v>85.9</v>
      </c>
    </row>
    <row r="106" spans="19:28">
      <c r="S106" t="s">
        <v>336</v>
      </c>
      <c r="T106">
        <v>74</v>
      </c>
      <c r="U106">
        <v>76.8</v>
      </c>
      <c r="V106">
        <v>68.8</v>
      </c>
      <c r="W106">
        <v>77</v>
      </c>
      <c r="X106">
        <v>85.1</v>
      </c>
      <c r="Y106">
        <v>90.5</v>
      </c>
      <c r="Z106">
        <v>81.400000000000006</v>
      </c>
      <c r="AA106">
        <v>64.900000000000006</v>
      </c>
      <c r="AB106">
        <v>86.1</v>
      </c>
    </row>
    <row r="107" spans="19:28">
      <c r="S107" t="s">
        <v>337</v>
      </c>
      <c r="T107">
        <v>74.2</v>
      </c>
      <c r="U107">
        <v>77.5</v>
      </c>
      <c r="V107">
        <v>68.8</v>
      </c>
      <c r="W107">
        <v>76.7</v>
      </c>
      <c r="X107">
        <v>85.4</v>
      </c>
      <c r="Y107">
        <v>91.2</v>
      </c>
      <c r="Z107">
        <v>82.5</v>
      </c>
      <c r="AA107">
        <v>66.099999999999994</v>
      </c>
      <c r="AB107">
        <v>86.1</v>
      </c>
    </row>
    <row r="108" spans="19:28">
      <c r="S108" t="s">
        <v>338</v>
      </c>
      <c r="T108">
        <v>74.599999999999994</v>
      </c>
      <c r="U108">
        <v>78.099999999999994</v>
      </c>
      <c r="V108">
        <v>68.900000000000006</v>
      </c>
      <c r="W108">
        <v>76.7</v>
      </c>
      <c r="X108">
        <v>85.3</v>
      </c>
      <c r="Y108">
        <v>91.9</v>
      </c>
      <c r="Z108">
        <v>82.4</v>
      </c>
      <c r="AA108">
        <v>66.7</v>
      </c>
      <c r="AB108">
        <v>85.5</v>
      </c>
    </row>
    <row r="109" spans="19:28">
      <c r="S109" t="s">
        <v>339</v>
      </c>
      <c r="T109">
        <v>74.5</v>
      </c>
      <c r="U109">
        <v>78.400000000000006</v>
      </c>
      <c r="V109">
        <v>68.8</v>
      </c>
      <c r="W109">
        <v>74.8</v>
      </c>
      <c r="X109">
        <v>85.5</v>
      </c>
      <c r="Y109">
        <v>91.9</v>
      </c>
      <c r="Z109">
        <v>82.5</v>
      </c>
      <c r="AA109">
        <v>69.599999999999994</v>
      </c>
      <c r="AB109">
        <v>85.9</v>
      </c>
    </row>
    <row r="110" spans="19:28">
      <c r="S110" t="s">
        <v>340</v>
      </c>
      <c r="T110">
        <v>74.400000000000006</v>
      </c>
      <c r="U110">
        <v>78.5</v>
      </c>
      <c r="V110">
        <v>69</v>
      </c>
      <c r="W110">
        <v>73.099999999999994</v>
      </c>
      <c r="X110">
        <v>85.2</v>
      </c>
      <c r="Y110">
        <v>92.6</v>
      </c>
      <c r="Z110">
        <v>79.8</v>
      </c>
      <c r="AA110">
        <v>71.400000000000006</v>
      </c>
      <c r="AB110">
        <v>85.9</v>
      </c>
    </row>
    <row r="111" spans="19:28">
      <c r="S111" t="s">
        <v>341</v>
      </c>
      <c r="T111">
        <v>74.2</v>
      </c>
      <c r="U111">
        <v>78</v>
      </c>
      <c r="V111">
        <v>69.5</v>
      </c>
      <c r="W111">
        <v>71.8</v>
      </c>
      <c r="X111">
        <v>85</v>
      </c>
      <c r="Y111">
        <v>92.3</v>
      </c>
      <c r="Z111">
        <v>79.900000000000006</v>
      </c>
      <c r="AA111">
        <v>71.900000000000006</v>
      </c>
      <c r="AB111">
        <v>86</v>
      </c>
    </row>
    <row r="112" spans="19:28">
      <c r="S112" t="s">
        <v>342</v>
      </c>
      <c r="T112">
        <v>74.400000000000006</v>
      </c>
      <c r="U112">
        <v>78.5</v>
      </c>
      <c r="V112">
        <v>69.7</v>
      </c>
      <c r="W112">
        <v>71</v>
      </c>
      <c r="X112">
        <v>84.3</v>
      </c>
      <c r="Y112">
        <v>90.9</v>
      </c>
      <c r="Z112">
        <v>79.599999999999994</v>
      </c>
      <c r="AA112">
        <v>72.599999999999994</v>
      </c>
      <c r="AB112">
        <v>85.9</v>
      </c>
    </row>
    <row r="113" spans="19:28">
      <c r="S113" t="s">
        <v>343</v>
      </c>
      <c r="T113">
        <v>74.7</v>
      </c>
      <c r="U113">
        <v>78.8</v>
      </c>
      <c r="V113">
        <v>69.8</v>
      </c>
      <c r="W113">
        <v>71.2</v>
      </c>
      <c r="X113">
        <v>84.3</v>
      </c>
      <c r="Y113">
        <v>90.8</v>
      </c>
      <c r="Z113">
        <v>79.5</v>
      </c>
      <c r="AA113">
        <v>75.400000000000006</v>
      </c>
      <c r="AB113">
        <v>85.9</v>
      </c>
    </row>
    <row r="114" spans="19:28">
      <c r="S114" t="s">
        <v>344</v>
      </c>
      <c r="T114">
        <v>75</v>
      </c>
      <c r="U114">
        <v>79.400000000000006</v>
      </c>
      <c r="V114">
        <v>69.900000000000006</v>
      </c>
      <c r="W114">
        <v>71.2</v>
      </c>
      <c r="X114">
        <v>84.2</v>
      </c>
      <c r="Y114">
        <v>90.7</v>
      </c>
      <c r="Z114">
        <v>79.3</v>
      </c>
      <c r="AA114">
        <v>69.5</v>
      </c>
      <c r="AB114">
        <v>85.5</v>
      </c>
    </row>
    <row r="115" spans="19:28">
      <c r="S115" t="s">
        <v>345</v>
      </c>
      <c r="T115">
        <v>75.099999999999994</v>
      </c>
      <c r="U115">
        <v>79.2</v>
      </c>
      <c r="V115">
        <v>70.400000000000006</v>
      </c>
      <c r="W115">
        <v>70.7</v>
      </c>
      <c r="X115">
        <v>85</v>
      </c>
      <c r="Y115">
        <v>91</v>
      </c>
      <c r="Z115">
        <v>79.400000000000006</v>
      </c>
      <c r="AA115">
        <v>71.099999999999994</v>
      </c>
      <c r="AB115">
        <v>86.5</v>
      </c>
    </row>
    <row r="116" spans="19:28">
      <c r="S116" t="s">
        <v>346</v>
      </c>
      <c r="T116">
        <v>75.2</v>
      </c>
      <c r="U116">
        <v>79.3</v>
      </c>
      <c r="V116">
        <v>70.7</v>
      </c>
      <c r="W116">
        <v>70.7</v>
      </c>
      <c r="X116">
        <v>85</v>
      </c>
      <c r="Y116">
        <v>91.4</v>
      </c>
      <c r="Z116">
        <v>79.8</v>
      </c>
      <c r="AA116">
        <v>75.2</v>
      </c>
      <c r="AB116">
        <v>86.7</v>
      </c>
    </row>
    <row r="117" spans="19:28">
      <c r="S117" t="s">
        <v>347</v>
      </c>
      <c r="T117">
        <v>75.400000000000006</v>
      </c>
      <c r="U117">
        <v>79.7</v>
      </c>
      <c r="V117">
        <v>70.7</v>
      </c>
      <c r="W117">
        <v>70.099999999999994</v>
      </c>
      <c r="X117">
        <v>85</v>
      </c>
      <c r="Y117">
        <v>90.9</v>
      </c>
      <c r="Z117">
        <v>79.5</v>
      </c>
      <c r="AA117">
        <v>76.900000000000006</v>
      </c>
      <c r="AB117">
        <v>86.8</v>
      </c>
    </row>
    <row r="118" spans="19:28">
      <c r="S118" t="s">
        <v>348</v>
      </c>
      <c r="T118">
        <v>75.599999999999994</v>
      </c>
      <c r="U118">
        <v>80.099999999999994</v>
      </c>
      <c r="V118">
        <v>70.7</v>
      </c>
      <c r="W118">
        <v>70.7</v>
      </c>
      <c r="X118">
        <v>85.7</v>
      </c>
      <c r="Y118">
        <v>91.9</v>
      </c>
      <c r="Z118">
        <v>77.5</v>
      </c>
      <c r="AA118">
        <v>75.400000000000006</v>
      </c>
      <c r="AB118">
        <v>87.2</v>
      </c>
    </row>
    <row r="119" spans="19:28">
      <c r="S119" t="s">
        <v>349</v>
      </c>
      <c r="T119">
        <v>76.8</v>
      </c>
      <c r="U119">
        <v>82.5</v>
      </c>
      <c r="V119">
        <v>70.7</v>
      </c>
      <c r="W119">
        <v>69.3</v>
      </c>
      <c r="X119">
        <v>85.8</v>
      </c>
      <c r="Y119">
        <v>91.3</v>
      </c>
      <c r="Z119">
        <v>77.7</v>
      </c>
      <c r="AA119">
        <v>74.400000000000006</v>
      </c>
      <c r="AB119">
        <v>87.7</v>
      </c>
    </row>
    <row r="120" spans="19:28">
      <c r="S120" t="s">
        <v>350</v>
      </c>
      <c r="T120">
        <v>76.900000000000006</v>
      </c>
      <c r="U120">
        <v>82.9</v>
      </c>
      <c r="V120">
        <v>70.900000000000006</v>
      </c>
      <c r="W120">
        <v>68.900000000000006</v>
      </c>
      <c r="X120">
        <v>85.8</v>
      </c>
      <c r="Y120">
        <v>92</v>
      </c>
      <c r="Z120">
        <v>78.099999999999994</v>
      </c>
      <c r="AA120">
        <v>68.400000000000006</v>
      </c>
      <c r="AB120">
        <v>87.7</v>
      </c>
    </row>
    <row r="121" spans="19:28">
      <c r="S121" t="s">
        <v>351</v>
      </c>
      <c r="T121">
        <v>76.8</v>
      </c>
      <c r="U121">
        <v>82.5</v>
      </c>
      <c r="V121">
        <v>70.7</v>
      </c>
      <c r="W121">
        <v>69.7</v>
      </c>
      <c r="X121">
        <v>85.7</v>
      </c>
      <c r="Y121">
        <v>92.7</v>
      </c>
      <c r="Z121">
        <v>75.5</v>
      </c>
      <c r="AA121">
        <v>68.2</v>
      </c>
      <c r="AB121">
        <v>87.4</v>
      </c>
    </row>
    <row r="122" spans="19:28">
      <c r="S122" t="s">
        <v>352</v>
      </c>
      <c r="T122">
        <v>76.8</v>
      </c>
      <c r="U122">
        <v>82.2</v>
      </c>
      <c r="V122">
        <v>71.3</v>
      </c>
      <c r="W122">
        <v>69.599999999999994</v>
      </c>
      <c r="X122">
        <v>85.4</v>
      </c>
      <c r="Y122">
        <v>93.4</v>
      </c>
      <c r="Z122">
        <v>74.5</v>
      </c>
      <c r="AA122">
        <v>65.3</v>
      </c>
      <c r="AB122">
        <v>87.3</v>
      </c>
    </row>
    <row r="123" spans="19:28">
      <c r="S123" t="s">
        <v>353</v>
      </c>
      <c r="T123">
        <v>76.900000000000006</v>
      </c>
      <c r="U123">
        <v>81.900000000000006</v>
      </c>
      <c r="V123">
        <v>72.3</v>
      </c>
      <c r="W123">
        <v>69.599999999999994</v>
      </c>
      <c r="X123">
        <v>85</v>
      </c>
      <c r="Y123">
        <v>92.3</v>
      </c>
      <c r="Z123">
        <v>74.2</v>
      </c>
      <c r="AA123">
        <v>66.7</v>
      </c>
      <c r="AB123">
        <v>87.3</v>
      </c>
    </row>
    <row r="124" spans="19:28">
      <c r="S124" t="s">
        <v>354</v>
      </c>
      <c r="T124">
        <v>77.400000000000006</v>
      </c>
      <c r="U124">
        <v>82.3</v>
      </c>
      <c r="V124">
        <v>72.5</v>
      </c>
      <c r="W124">
        <v>70.3</v>
      </c>
      <c r="X124">
        <v>84.9</v>
      </c>
      <c r="Y124">
        <v>92.5</v>
      </c>
      <c r="Z124">
        <v>73.5</v>
      </c>
      <c r="AA124">
        <v>63.5</v>
      </c>
      <c r="AB124">
        <v>87.1</v>
      </c>
    </row>
    <row r="125" spans="19:28">
      <c r="S125" t="s">
        <v>355</v>
      </c>
      <c r="T125">
        <v>77.3</v>
      </c>
      <c r="U125">
        <v>81.7</v>
      </c>
      <c r="V125">
        <v>72.8</v>
      </c>
      <c r="W125">
        <v>71.400000000000006</v>
      </c>
      <c r="X125">
        <v>84.5</v>
      </c>
      <c r="Y125">
        <v>92.7</v>
      </c>
      <c r="Z125">
        <v>73.8</v>
      </c>
      <c r="AA125">
        <v>64.099999999999994</v>
      </c>
      <c r="AB125">
        <v>87.1</v>
      </c>
    </row>
    <row r="126" spans="19:28">
      <c r="S126" t="s">
        <v>356</v>
      </c>
      <c r="T126">
        <v>77.2</v>
      </c>
      <c r="U126">
        <v>81.400000000000006</v>
      </c>
      <c r="V126">
        <v>72.8</v>
      </c>
      <c r="W126">
        <v>71.8</v>
      </c>
      <c r="X126">
        <v>84.7</v>
      </c>
      <c r="Y126">
        <v>92.9</v>
      </c>
      <c r="Z126">
        <v>74.2</v>
      </c>
      <c r="AA126">
        <v>63.6</v>
      </c>
      <c r="AB126">
        <v>87.2</v>
      </c>
    </row>
    <row r="127" spans="19:28">
      <c r="S127" t="s">
        <v>357</v>
      </c>
      <c r="T127">
        <v>77.5</v>
      </c>
      <c r="U127">
        <v>81.3</v>
      </c>
      <c r="V127">
        <v>72.8</v>
      </c>
      <c r="W127">
        <v>74.8</v>
      </c>
      <c r="X127">
        <v>84.8</v>
      </c>
      <c r="Y127">
        <v>94.7</v>
      </c>
      <c r="Z127">
        <v>70.7</v>
      </c>
      <c r="AA127">
        <v>61.1</v>
      </c>
      <c r="AB127">
        <v>87.4</v>
      </c>
    </row>
    <row r="128" spans="19:28">
      <c r="S128" t="s">
        <v>358</v>
      </c>
      <c r="T128">
        <v>77.8</v>
      </c>
      <c r="U128">
        <v>81.7</v>
      </c>
      <c r="V128">
        <v>72.900000000000006</v>
      </c>
      <c r="W128">
        <v>74.8</v>
      </c>
      <c r="X128">
        <v>84.5</v>
      </c>
      <c r="Y128">
        <v>94.7</v>
      </c>
      <c r="Z128">
        <v>70.2</v>
      </c>
      <c r="AA128">
        <v>56.8</v>
      </c>
      <c r="AB128">
        <v>87.5</v>
      </c>
    </row>
    <row r="129" spans="19:28">
      <c r="S129" t="s">
        <v>359</v>
      </c>
      <c r="T129">
        <v>77.7</v>
      </c>
      <c r="U129">
        <v>80.8</v>
      </c>
      <c r="V129">
        <v>73.5</v>
      </c>
      <c r="W129">
        <v>76.2</v>
      </c>
      <c r="X129">
        <v>84.8</v>
      </c>
      <c r="Y129">
        <v>94.2</v>
      </c>
      <c r="Z129">
        <v>71</v>
      </c>
      <c r="AA129">
        <v>58.9</v>
      </c>
      <c r="AB129">
        <v>87.7</v>
      </c>
    </row>
    <row r="130" spans="19:28">
      <c r="S130" t="s">
        <v>360</v>
      </c>
      <c r="T130">
        <v>77.400000000000006</v>
      </c>
      <c r="U130">
        <v>80</v>
      </c>
      <c r="V130">
        <v>73.900000000000006</v>
      </c>
      <c r="W130">
        <v>76</v>
      </c>
      <c r="X130">
        <v>85</v>
      </c>
      <c r="Y130">
        <v>94.6</v>
      </c>
      <c r="Z130">
        <v>71.400000000000006</v>
      </c>
      <c r="AA130">
        <v>57.5</v>
      </c>
      <c r="AB130">
        <v>87.7</v>
      </c>
    </row>
    <row r="131" spans="19:28">
      <c r="S131" t="s">
        <v>361</v>
      </c>
      <c r="T131">
        <v>77.8</v>
      </c>
      <c r="U131">
        <v>80.7</v>
      </c>
      <c r="V131">
        <v>74</v>
      </c>
      <c r="W131">
        <v>76</v>
      </c>
      <c r="X131">
        <v>84.7</v>
      </c>
      <c r="Y131">
        <v>94.7</v>
      </c>
      <c r="Z131">
        <v>71.400000000000006</v>
      </c>
      <c r="AA131">
        <v>55.4</v>
      </c>
      <c r="AB131">
        <v>87.6</v>
      </c>
    </row>
    <row r="132" spans="19:28">
      <c r="S132" t="s">
        <v>362</v>
      </c>
      <c r="T132">
        <v>77.900000000000006</v>
      </c>
      <c r="U132">
        <v>80.8</v>
      </c>
      <c r="V132">
        <v>74</v>
      </c>
      <c r="W132">
        <v>76.599999999999994</v>
      </c>
      <c r="X132">
        <v>84.6</v>
      </c>
      <c r="Y132">
        <v>94.3</v>
      </c>
      <c r="Z132">
        <v>70.599999999999994</v>
      </c>
      <c r="AA132">
        <v>58.6</v>
      </c>
      <c r="AB132">
        <v>87.6</v>
      </c>
    </row>
    <row r="133" spans="19:28">
      <c r="S133" t="s">
        <v>363</v>
      </c>
      <c r="T133">
        <v>77.400000000000006</v>
      </c>
      <c r="U133">
        <v>79.900000000000006</v>
      </c>
      <c r="V133">
        <v>74.099999999999994</v>
      </c>
      <c r="W133">
        <v>76.2</v>
      </c>
      <c r="X133">
        <v>84.6</v>
      </c>
      <c r="Y133">
        <v>94.6</v>
      </c>
      <c r="Z133">
        <v>70</v>
      </c>
      <c r="AA133">
        <v>64.400000000000006</v>
      </c>
      <c r="AB133">
        <v>87.7</v>
      </c>
    </row>
    <row r="134" spans="19:28">
      <c r="S134" t="s">
        <v>364</v>
      </c>
      <c r="T134">
        <v>77.3</v>
      </c>
      <c r="U134">
        <v>79.5</v>
      </c>
      <c r="V134">
        <v>74.599999999999994</v>
      </c>
      <c r="W134">
        <v>76.099999999999994</v>
      </c>
      <c r="X134">
        <v>84.8</v>
      </c>
      <c r="Y134">
        <v>94.2</v>
      </c>
      <c r="Z134">
        <v>71.400000000000006</v>
      </c>
      <c r="AA134">
        <v>59.8</v>
      </c>
      <c r="AB134">
        <v>87.9</v>
      </c>
    </row>
    <row r="135" spans="19:28">
      <c r="S135" t="s">
        <v>365</v>
      </c>
      <c r="T135">
        <v>76.8</v>
      </c>
      <c r="U135">
        <v>77.900000000000006</v>
      </c>
      <c r="V135">
        <v>75.3</v>
      </c>
      <c r="W135">
        <v>75.8</v>
      </c>
      <c r="X135">
        <v>85</v>
      </c>
      <c r="Y135">
        <v>94.3</v>
      </c>
      <c r="Z135">
        <v>72.5</v>
      </c>
      <c r="AA135">
        <v>59.2</v>
      </c>
      <c r="AB135">
        <v>88.1</v>
      </c>
    </row>
    <row r="136" spans="19:28">
      <c r="S136" t="s">
        <v>366</v>
      </c>
      <c r="T136">
        <v>76.599999999999994</v>
      </c>
      <c r="U136">
        <v>77.400000000000006</v>
      </c>
      <c r="V136">
        <v>75.5</v>
      </c>
      <c r="W136">
        <v>76.099999999999994</v>
      </c>
      <c r="X136">
        <v>85.1</v>
      </c>
      <c r="Y136">
        <v>95.2</v>
      </c>
      <c r="Z136">
        <v>74.099999999999994</v>
      </c>
      <c r="AA136">
        <v>59</v>
      </c>
      <c r="AB136">
        <v>88.1</v>
      </c>
    </row>
    <row r="137" spans="19:28">
      <c r="S137" t="s">
        <v>367</v>
      </c>
      <c r="T137">
        <v>76.3</v>
      </c>
      <c r="U137">
        <v>76.2</v>
      </c>
      <c r="V137">
        <v>75.8</v>
      </c>
      <c r="W137">
        <v>77.099999999999994</v>
      </c>
      <c r="X137">
        <v>85.3</v>
      </c>
      <c r="Y137">
        <v>95.7</v>
      </c>
      <c r="Z137">
        <v>74.900000000000006</v>
      </c>
      <c r="AA137">
        <v>57.6</v>
      </c>
      <c r="AB137">
        <v>88.3</v>
      </c>
    </row>
    <row r="138" spans="19:28">
      <c r="S138" t="s">
        <v>368</v>
      </c>
      <c r="T138">
        <v>76.2</v>
      </c>
      <c r="U138">
        <v>76</v>
      </c>
      <c r="V138">
        <v>75.8</v>
      </c>
      <c r="W138">
        <v>76.900000000000006</v>
      </c>
      <c r="X138">
        <v>85.7</v>
      </c>
      <c r="Y138">
        <v>95.6</v>
      </c>
      <c r="Z138">
        <v>77.599999999999994</v>
      </c>
      <c r="AA138">
        <v>58.9</v>
      </c>
      <c r="AB138">
        <v>88.7</v>
      </c>
    </row>
    <row r="139" spans="19:28">
      <c r="S139" t="s">
        <v>369</v>
      </c>
      <c r="T139">
        <v>75.599999999999994</v>
      </c>
      <c r="U139">
        <v>75.599999999999994</v>
      </c>
      <c r="V139">
        <v>75.599999999999994</v>
      </c>
      <c r="W139">
        <v>75</v>
      </c>
      <c r="X139">
        <v>85.4</v>
      </c>
      <c r="Y139">
        <v>95.9</v>
      </c>
      <c r="Z139">
        <v>79.400000000000006</v>
      </c>
      <c r="AA139">
        <v>58.5</v>
      </c>
      <c r="AB139">
        <v>87.3</v>
      </c>
    </row>
    <row r="140" spans="19:28">
      <c r="S140" t="s">
        <v>370</v>
      </c>
      <c r="T140">
        <v>77.099999999999994</v>
      </c>
      <c r="U140">
        <v>77.900000000000006</v>
      </c>
      <c r="V140">
        <v>76.3</v>
      </c>
      <c r="W140">
        <v>75.599999999999994</v>
      </c>
      <c r="X140">
        <v>85.4</v>
      </c>
      <c r="Y140">
        <v>95.9</v>
      </c>
      <c r="Z140">
        <v>80.900000000000006</v>
      </c>
      <c r="AA140">
        <v>56.6</v>
      </c>
      <c r="AB140">
        <v>87.2</v>
      </c>
    </row>
    <row r="141" spans="19:28">
      <c r="S141" t="s">
        <v>371</v>
      </c>
      <c r="T141">
        <v>76.7</v>
      </c>
      <c r="U141">
        <v>76.5</v>
      </c>
      <c r="V141">
        <v>76.400000000000006</v>
      </c>
      <c r="W141">
        <v>77.599999999999994</v>
      </c>
      <c r="X141">
        <v>85.8</v>
      </c>
      <c r="Y141">
        <v>96.5</v>
      </c>
      <c r="Z141">
        <v>80.5</v>
      </c>
      <c r="AA141">
        <v>58.7</v>
      </c>
      <c r="AB141">
        <v>87</v>
      </c>
    </row>
    <row r="142" spans="19:28">
      <c r="S142" t="s">
        <v>372</v>
      </c>
      <c r="T142">
        <v>76.7</v>
      </c>
      <c r="U142">
        <v>76.5</v>
      </c>
      <c r="V142">
        <v>76.3</v>
      </c>
      <c r="W142">
        <v>77.7</v>
      </c>
      <c r="X142">
        <v>85.8</v>
      </c>
      <c r="Y142">
        <v>95.9</v>
      </c>
      <c r="Z142">
        <v>80.2</v>
      </c>
      <c r="AA142">
        <v>61.8</v>
      </c>
      <c r="AB142">
        <v>87.1</v>
      </c>
    </row>
    <row r="143" spans="19:28">
      <c r="S143" t="s">
        <v>373</v>
      </c>
      <c r="T143">
        <v>77.599999999999994</v>
      </c>
      <c r="U143">
        <v>78.3</v>
      </c>
      <c r="V143">
        <v>76.400000000000006</v>
      </c>
      <c r="W143">
        <v>76.900000000000006</v>
      </c>
      <c r="X143">
        <v>86.3</v>
      </c>
      <c r="Y143">
        <v>96.2</v>
      </c>
      <c r="Z143">
        <v>80.900000000000006</v>
      </c>
      <c r="AA143">
        <v>63.3</v>
      </c>
      <c r="AB143">
        <v>87.5</v>
      </c>
    </row>
    <row r="144" spans="19:28">
      <c r="S144" t="s">
        <v>374</v>
      </c>
      <c r="T144">
        <v>78.2</v>
      </c>
      <c r="U144">
        <v>79.3</v>
      </c>
      <c r="V144">
        <v>76.5</v>
      </c>
      <c r="W144">
        <v>77.5</v>
      </c>
      <c r="X144">
        <v>86.5</v>
      </c>
      <c r="Y144">
        <v>96.4</v>
      </c>
      <c r="Z144">
        <v>80.900000000000006</v>
      </c>
      <c r="AA144">
        <v>63.4</v>
      </c>
      <c r="AB144">
        <v>87.5</v>
      </c>
    </row>
    <row r="145" spans="19:28">
      <c r="S145" t="s">
        <v>375</v>
      </c>
      <c r="T145">
        <v>77.599999999999994</v>
      </c>
      <c r="U145">
        <v>77.8</v>
      </c>
      <c r="V145">
        <v>76.599999999999994</v>
      </c>
      <c r="W145">
        <v>78.400000000000006</v>
      </c>
      <c r="X145">
        <v>86.3</v>
      </c>
      <c r="Y145">
        <v>96.4</v>
      </c>
      <c r="Z145">
        <v>79.400000000000006</v>
      </c>
      <c r="AA145">
        <v>63.6</v>
      </c>
      <c r="AB145">
        <v>87.4</v>
      </c>
    </row>
    <row r="146" spans="19:28">
      <c r="S146" t="s">
        <v>376</v>
      </c>
      <c r="T146">
        <v>79.099999999999994</v>
      </c>
      <c r="U146">
        <v>80.400000000000006</v>
      </c>
      <c r="V146">
        <v>76.5</v>
      </c>
      <c r="W146">
        <v>80.2</v>
      </c>
      <c r="X146">
        <v>86.1</v>
      </c>
      <c r="Y146">
        <v>95.8</v>
      </c>
      <c r="Z146">
        <v>78.5</v>
      </c>
      <c r="AA146">
        <v>63.6</v>
      </c>
      <c r="AB146">
        <v>87.4</v>
      </c>
    </row>
    <row r="147" spans="19:28">
      <c r="S147" t="s">
        <v>377</v>
      </c>
      <c r="T147">
        <v>79.3</v>
      </c>
      <c r="U147">
        <v>80.099999999999994</v>
      </c>
      <c r="V147">
        <v>76.599999999999994</v>
      </c>
      <c r="W147">
        <v>83</v>
      </c>
      <c r="X147">
        <v>85.9</v>
      </c>
      <c r="Y147">
        <v>92.8</v>
      </c>
      <c r="Z147">
        <v>79.3</v>
      </c>
      <c r="AA147">
        <v>63.9</v>
      </c>
      <c r="AB147">
        <v>87.5</v>
      </c>
    </row>
    <row r="148" spans="19:28">
      <c r="S148" t="s">
        <v>378</v>
      </c>
      <c r="T148">
        <v>79.2</v>
      </c>
      <c r="U148">
        <v>79.7</v>
      </c>
      <c r="V148">
        <v>76.8</v>
      </c>
      <c r="W148">
        <v>83.3</v>
      </c>
      <c r="X148">
        <v>86</v>
      </c>
      <c r="Y148">
        <v>92.9</v>
      </c>
      <c r="Z148">
        <v>80.099999999999994</v>
      </c>
      <c r="AA148">
        <v>64.099999999999994</v>
      </c>
      <c r="AB148">
        <v>87.7</v>
      </c>
    </row>
    <row r="149" spans="19:28">
      <c r="S149" t="s">
        <v>379</v>
      </c>
      <c r="T149">
        <v>79.7</v>
      </c>
      <c r="U149">
        <v>80.7</v>
      </c>
      <c r="V149">
        <v>76.900000000000006</v>
      </c>
      <c r="W149">
        <v>83.2</v>
      </c>
      <c r="X149">
        <v>86.1</v>
      </c>
      <c r="Y149">
        <v>92.4</v>
      </c>
      <c r="Z149">
        <v>80.5</v>
      </c>
      <c r="AA149">
        <v>64.5</v>
      </c>
      <c r="AB149">
        <v>87.7</v>
      </c>
    </row>
    <row r="150" spans="19:28">
      <c r="S150" t="s">
        <v>380</v>
      </c>
      <c r="T150">
        <v>79.900000000000006</v>
      </c>
      <c r="U150">
        <v>80.900000000000006</v>
      </c>
      <c r="V150">
        <v>76.900000000000006</v>
      </c>
      <c r="W150">
        <v>83.6</v>
      </c>
      <c r="X150">
        <v>86.5</v>
      </c>
      <c r="Y150">
        <v>92</v>
      </c>
      <c r="Z150">
        <v>80.8</v>
      </c>
      <c r="AA150">
        <v>63.9</v>
      </c>
      <c r="AB150">
        <v>88.3</v>
      </c>
    </row>
    <row r="151" spans="19:28">
      <c r="S151" t="s">
        <v>381</v>
      </c>
      <c r="T151">
        <v>80.8</v>
      </c>
      <c r="U151">
        <v>82.8</v>
      </c>
      <c r="V151">
        <v>76.5</v>
      </c>
      <c r="W151">
        <v>83.7</v>
      </c>
      <c r="X151">
        <v>86.5</v>
      </c>
      <c r="Y151">
        <v>91.9</v>
      </c>
      <c r="Z151">
        <v>81.099999999999994</v>
      </c>
      <c r="AA151">
        <v>64.400000000000006</v>
      </c>
      <c r="AB151">
        <v>88.3</v>
      </c>
    </row>
    <row r="152" spans="19:28">
      <c r="S152" t="s">
        <v>382</v>
      </c>
      <c r="T152">
        <v>80.900000000000006</v>
      </c>
      <c r="U152">
        <v>83.1</v>
      </c>
      <c r="V152">
        <v>76.599999999999994</v>
      </c>
      <c r="W152">
        <v>82.9</v>
      </c>
      <c r="X152">
        <v>86.3</v>
      </c>
      <c r="Y152">
        <v>91.8</v>
      </c>
      <c r="Z152">
        <v>79.7</v>
      </c>
      <c r="AA152">
        <v>64.900000000000006</v>
      </c>
      <c r="AB152">
        <v>88</v>
      </c>
    </row>
    <row r="153" spans="19:28">
      <c r="S153" t="s">
        <v>383</v>
      </c>
      <c r="T153">
        <v>81.099999999999994</v>
      </c>
      <c r="U153">
        <v>83.2</v>
      </c>
      <c r="V153">
        <v>77</v>
      </c>
      <c r="W153">
        <v>83.6</v>
      </c>
      <c r="X153">
        <v>86.3</v>
      </c>
      <c r="Y153">
        <v>91.6</v>
      </c>
      <c r="Z153">
        <v>79.8</v>
      </c>
      <c r="AA153">
        <v>67.3</v>
      </c>
      <c r="AB153">
        <v>87.8</v>
      </c>
    </row>
    <row r="154" spans="19:28">
      <c r="S154" t="s">
        <v>384</v>
      </c>
      <c r="T154">
        <v>81.8</v>
      </c>
      <c r="U154">
        <v>84.2</v>
      </c>
      <c r="V154">
        <v>77.099999999999994</v>
      </c>
      <c r="W154">
        <v>84.1</v>
      </c>
      <c r="X154">
        <v>86.4</v>
      </c>
      <c r="Y154">
        <v>91.7</v>
      </c>
      <c r="Z154">
        <v>79.599999999999994</v>
      </c>
      <c r="AA154">
        <v>71.400000000000006</v>
      </c>
      <c r="AB154">
        <v>87.5</v>
      </c>
    </row>
    <row r="155" spans="19:28">
      <c r="S155" t="s">
        <v>385</v>
      </c>
      <c r="T155">
        <v>82.7</v>
      </c>
      <c r="U155">
        <v>86.2</v>
      </c>
      <c r="V155">
        <v>77.3</v>
      </c>
      <c r="W155">
        <v>82.3</v>
      </c>
      <c r="X155">
        <v>86.7</v>
      </c>
      <c r="Y155">
        <v>92</v>
      </c>
      <c r="Z155">
        <v>79.5</v>
      </c>
      <c r="AA155">
        <v>76.5</v>
      </c>
      <c r="AB155">
        <v>87.3</v>
      </c>
    </row>
    <row r="156" spans="19:28">
      <c r="S156" t="s">
        <v>386</v>
      </c>
      <c r="T156">
        <v>82.2</v>
      </c>
      <c r="U156">
        <v>85.5</v>
      </c>
      <c r="V156">
        <v>77.3</v>
      </c>
      <c r="W156">
        <v>81.2</v>
      </c>
      <c r="X156">
        <v>86.8</v>
      </c>
      <c r="Y156">
        <v>92.4</v>
      </c>
      <c r="Z156">
        <v>79.7</v>
      </c>
      <c r="AA156">
        <v>72.099999999999994</v>
      </c>
      <c r="AB156">
        <v>87</v>
      </c>
    </row>
    <row r="157" spans="19:28">
      <c r="S157" t="s">
        <v>387</v>
      </c>
      <c r="T157">
        <v>82.4</v>
      </c>
      <c r="U157">
        <v>85.5</v>
      </c>
      <c r="V157">
        <v>77.400000000000006</v>
      </c>
      <c r="W157">
        <v>83</v>
      </c>
      <c r="X157">
        <v>87.4</v>
      </c>
      <c r="Y157">
        <v>92.5</v>
      </c>
      <c r="Z157">
        <v>80.7</v>
      </c>
      <c r="AA157">
        <v>68.5</v>
      </c>
      <c r="AB157">
        <v>87.5</v>
      </c>
    </row>
    <row r="158" spans="19:28">
      <c r="S158" t="s">
        <v>388</v>
      </c>
      <c r="T158">
        <v>83.4</v>
      </c>
      <c r="U158">
        <v>87.3</v>
      </c>
      <c r="V158">
        <v>77.599999999999994</v>
      </c>
      <c r="W158">
        <v>82.8</v>
      </c>
      <c r="X158">
        <v>87.3</v>
      </c>
      <c r="Y158">
        <v>91.8</v>
      </c>
      <c r="Z158">
        <v>83.6</v>
      </c>
      <c r="AA158">
        <v>68.2</v>
      </c>
      <c r="AB158">
        <v>87.7</v>
      </c>
    </row>
    <row r="159" spans="19:28">
      <c r="S159" t="s">
        <v>389</v>
      </c>
      <c r="T159">
        <v>82.8</v>
      </c>
      <c r="U159">
        <v>86.1</v>
      </c>
      <c r="V159">
        <v>77.7</v>
      </c>
      <c r="W159">
        <v>82.8</v>
      </c>
      <c r="X159">
        <v>87.4</v>
      </c>
      <c r="Y159">
        <v>92.1</v>
      </c>
      <c r="Z159">
        <v>86</v>
      </c>
      <c r="AA159">
        <v>69.400000000000006</v>
      </c>
      <c r="AB159">
        <v>88.4</v>
      </c>
    </row>
    <row r="160" spans="19:28">
      <c r="S160" t="s">
        <v>390</v>
      </c>
      <c r="T160">
        <v>83.4</v>
      </c>
      <c r="U160">
        <v>86.7</v>
      </c>
      <c r="V160">
        <v>78</v>
      </c>
      <c r="W160">
        <v>83.4</v>
      </c>
      <c r="X160">
        <v>87.6</v>
      </c>
      <c r="Y160">
        <v>92.2</v>
      </c>
      <c r="Z160">
        <v>89.9</v>
      </c>
      <c r="AA160">
        <v>72.8</v>
      </c>
      <c r="AB160">
        <v>88.2</v>
      </c>
    </row>
    <row r="161" spans="19:28">
      <c r="S161" t="s">
        <v>391</v>
      </c>
      <c r="T161">
        <v>83.3</v>
      </c>
      <c r="U161">
        <v>86.6</v>
      </c>
      <c r="V161">
        <v>78.3</v>
      </c>
      <c r="W161">
        <v>82.3</v>
      </c>
      <c r="X161">
        <v>88.3</v>
      </c>
      <c r="Y161">
        <v>92.6</v>
      </c>
      <c r="Z161">
        <v>92.5</v>
      </c>
      <c r="AA161">
        <v>70.3</v>
      </c>
      <c r="AB161">
        <v>89.1</v>
      </c>
    </row>
    <row r="162" spans="19:28">
      <c r="S162" t="s">
        <v>392</v>
      </c>
      <c r="T162">
        <v>83.1</v>
      </c>
      <c r="U162">
        <v>86.2</v>
      </c>
      <c r="V162">
        <v>78.400000000000006</v>
      </c>
      <c r="W162">
        <v>82.5</v>
      </c>
      <c r="X162">
        <v>89</v>
      </c>
      <c r="Y162">
        <v>92.6</v>
      </c>
      <c r="Z162">
        <v>92.9</v>
      </c>
      <c r="AA162">
        <v>72.400000000000006</v>
      </c>
      <c r="AB162">
        <v>90</v>
      </c>
    </row>
    <row r="163" spans="19:28">
      <c r="S163" t="s">
        <v>393</v>
      </c>
      <c r="T163">
        <v>82.9</v>
      </c>
      <c r="U163">
        <v>85.9</v>
      </c>
      <c r="V163">
        <v>78.5</v>
      </c>
      <c r="W163">
        <v>81.900000000000006</v>
      </c>
      <c r="X163">
        <v>89.7</v>
      </c>
      <c r="Y163">
        <v>92.8</v>
      </c>
      <c r="Z163">
        <v>93</v>
      </c>
      <c r="AA163">
        <v>72.2</v>
      </c>
      <c r="AB163">
        <v>90.6</v>
      </c>
    </row>
    <row r="164" spans="19:28">
      <c r="S164" t="s">
        <v>394</v>
      </c>
      <c r="T164">
        <v>84.2</v>
      </c>
      <c r="U164">
        <v>87.5</v>
      </c>
      <c r="V164">
        <v>79.099999999999994</v>
      </c>
      <c r="W164">
        <v>83.8</v>
      </c>
      <c r="X164">
        <v>90.1</v>
      </c>
      <c r="Y164">
        <v>93</v>
      </c>
      <c r="Z164">
        <v>94.1</v>
      </c>
      <c r="AA164">
        <v>74.900000000000006</v>
      </c>
      <c r="AB164">
        <v>91.1</v>
      </c>
    </row>
    <row r="165" spans="19:28">
      <c r="S165" t="s">
        <v>395</v>
      </c>
      <c r="T165">
        <v>84.8</v>
      </c>
      <c r="U165">
        <v>88.1</v>
      </c>
      <c r="V165">
        <v>79.099999999999994</v>
      </c>
      <c r="W165">
        <v>86</v>
      </c>
      <c r="X165">
        <v>90.3</v>
      </c>
      <c r="Y165">
        <v>93.7</v>
      </c>
      <c r="Z165">
        <v>92.4</v>
      </c>
      <c r="AA165">
        <v>77.400000000000006</v>
      </c>
      <c r="AB165">
        <v>91.4</v>
      </c>
    </row>
    <row r="166" spans="19:28">
      <c r="S166" t="s">
        <v>396</v>
      </c>
      <c r="T166">
        <v>84.5</v>
      </c>
      <c r="U166">
        <v>87.7</v>
      </c>
      <c r="V166">
        <v>79.099999999999994</v>
      </c>
      <c r="W166">
        <v>85.4</v>
      </c>
      <c r="X166">
        <v>90.6</v>
      </c>
      <c r="Y166">
        <v>93.8</v>
      </c>
      <c r="Z166">
        <v>92.6</v>
      </c>
      <c r="AA166">
        <v>74.900000000000006</v>
      </c>
      <c r="AB166">
        <v>92.1</v>
      </c>
    </row>
    <row r="167" spans="19:28">
      <c r="S167" t="s">
        <v>397</v>
      </c>
      <c r="T167">
        <v>84.3</v>
      </c>
      <c r="U167">
        <v>86.9</v>
      </c>
      <c r="V167">
        <v>79.3</v>
      </c>
      <c r="W167">
        <v>86.5</v>
      </c>
      <c r="X167">
        <v>91</v>
      </c>
      <c r="Y167">
        <v>94</v>
      </c>
      <c r="Z167">
        <v>93.1</v>
      </c>
      <c r="AA167">
        <v>77.400000000000006</v>
      </c>
      <c r="AB167">
        <v>92.6</v>
      </c>
    </row>
    <row r="168" spans="19:28">
      <c r="S168" t="s">
        <v>398</v>
      </c>
      <c r="T168">
        <v>84</v>
      </c>
      <c r="U168">
        <v>85.2</v>
      </c>
      <c r="V168">
        <v>80.8</v>
      </c>
      <c r="W168">
        <v>87.9</v>
      </c>
      <c r="X168">
        <v>91.5</v>
      </c>
      <c r="Y168">
        <v>94</v>
      </c>
      <c r="Z168">
        <v>90.5</v>
      </c>
      <c r="AA168">
        <v>78.400000000000006</v>
      </c>
      <c r="AB168">
        <v>92.8</v>
      </c>
    </row>
    <row r="169" spans="19:28">
      <c r="S169" t="s">
        <v>399</v>
      </c>
      <c r="T169">
        <v>84.2</v>
      </c>
      <c r="U169">
        <v>85.5</v>
      </c>
      <c r="V169">
        <v>81</v>
      </c>
      <c r="W169">
        <v>87.6</v>
      </c>
      <c r="X169">
        <v>91.4</v>
      </c>
      <c r="Y169">
        <v>94.5</v>
      </c>
      <c r="Z169">
        <v>88.7</v>
      </c>
      <c r="AA169">
        <v>77.2</v>
      </c>
      <c r="AB169">
        <v>93.5</v>
      </c>
    </row>
    <row r="170" spans="19:28">
      <c r="S170" t="s">
        <v>400</v>
      </c>
      <c r="T170">
        <v>85.4</v>
      </c>
      <c r="U170">
        <v>87.3</v>
      </c>
      <c r="V170">
        <v>80.7</v>
      </c>
      <c r="W170">
        <v>90.4</v>
      </c>
      <c r="X170">
        <v>92.1</v>
      </c>
      <c r="Y170">
        <v>94.3</v>
      </c>
      <c r="Z170">
        <v>89.3</v>
      </c>
      <c r="AA170">
        <v>76.900000000000006</v>
      </c>
      <c r="AB170">
        <v>96.9</v>
      </c>
    </row>
    <row r="171" spans="19:28">
      <c r="S171" t="s">
        <v>401</v>
      </c>
      <c r="T171">
        <v>85.2</v>
      </c>
      <c r="U171">
        <v>86.6</v>
      </c>
      <c r="V171">
        <v>80.8</v>
      </c>
      <c r="W171">
        <v>91.3</v>
      </c>
      <c r="X171">
        <v>92.3</v>
      </c>
      <c r="Y171">
        <v>94.3</v>
      </c>
      <c r="Z171">
        <v>90.2</v>
      </c>
      <c r="AA171">
        <v>78.400000000000006</v>
      </c>
      <c r="AB171">
        <v>97.4</v>
      </c>
    </row>
    <row r="172" spans="19:28">
      <c r="S172" t="s">
        <v>402</v>
      </c>
      <c r="T172">
        <v>84.8</v>
      </c>
      <c r="U172">
        <v>85.6</v>
      </c>
      <c r="V172">
        <v>80.8</v>
      </c>
      <c r="W172">
        <v>91.9</v>
      </c>
      <c r="X172">
        <v>92.4</v>
      </c>
      <c r="Y172">
        <v>94.2</v>
      </c>
      <c r="Z172">
        <v>91.6</v>
      </c>
      <c r="AA172">
        <v>78.3</v>
      </c>
      <c r="AB172">
        <v>97.7</v>
      </c>
    </row>
    <row r="173" spans="19:28">
      <c r="S173" t="s">
        <v>403</v>
      </c>
      <c r="T173">
        <v>83.4</v>
      </c>
      <c r="U173">
        <v>82.7</v>
      </c>
      <c r="V173">
        <v>81.3</v>
      </c>
      <c r="W173">
        <v>92.1</v>
      </c>
      <c r="X173">
        <v>92.9</v>
      </c>
      <c r="Y173">
        <v>94.1</v>
      </c>
      <c r="Z173">
        <v>92.3</v>
      </c>
      <c r="AA173">
        <v>82.7</v>
      </c>
      <c r="AB173">
        <v>99.1</v>
      </c>
    </row>
    <row r="174" spans="19:28">
      <c r="S174" t="s">
        <v>404</v>
      </c>
      <c r="T174">
        <v>82.9</v>
      </c>
      <c r="U174">
        <v>81.5</v>
      </c>
      <c r="V174">
        <v>81.400000000000006</v>
      </c>
      <c r="W174">
        <v>92.7</v>
      </c>
      <c r="X174">
        <v>93.4</v>
      </c>
      <c r="Y174">
        <v>93.8</v>
      </c>
      <c r="Z174">
        <v>92</v>
      </c>
      <c r="AA174">
        <v>87.2</v>
      </c>
      <c r="AB174">
        <v>99.8</v>
      </c>
    </row>
    <row r="175" spans="19:28">
      <c r="S175" t="s">
        <v>405</v>
      </c>
      <c r="T175">
        <v>83.7</v>
      </c>
      <c r="U175">
        <v>82.7</v>
      </c>
      <c r="V175">
        <v>81.599999999999994</v>
      </c>
      <c r="W175">
        <v>93.1</v>
      </c>
      <c r="X175">
        <v>93.7</v>
      </c>
      <c r="Y175">
        <v>93.7</v>
      </c>
      <c r="Z175">
        <v>92.3</v>
      </c>
      <c r="AA175">
        <v>89.4</v>
      </c>
      <c r="AB175">
        <v>100.1</v>
      </c>
    </row>
    <row r="176" spans="19:28">
      <c r="S176" t="s">
        <v>406</v>
      </c>
      <c r="T176">
        <v>86</v>
      </c>
      <c r="U176">
        <v>87</v>
      </c>
      <c r="V176">
        <v>81.5</v>
      </c>
      <c r="W176">
        <v>93.8</v>
      </c>
      <c r="X176">
        <v>93.2</v>
      </c>
      <c r="Y176">
        <v>93.4</v>
      </c>
      <c r="Z176">
        <v>90.9</v>
      </c>
      <c r="AA176">
        <v>86.4</v>
      </c>
      <c r="AB176">
        <v>99.6</v>
      </c>
    </row>
    <row r="177" spans="19:28">
      <c r="S177" t="s">
        <v>407</v>
      </c>
      <c r="T177">
        <v>85.8</v>
      </c>
      <c r="U177">
        <v>86.3</v>
      </c>
      <c r="V177">
        <v>81.900000000000006</v>
      </c>
      <c r="W177">
        <v>94.3</v>
      </c>
      <c r="X177">
        <v>93.8</v>
      </c>
      <c r="Y177">
        <v>94.8</v>
      </c>
      <c r="Z177">
        <v>91.3</v>
      </c>
      <c r="AA177">
        <v>87</v>
      </c>
      <c r="AB177">
        <v>99.5</v>
      </c>
    </row>
    <row r="178" spans="19:28">
      <c r="S178" t="s">
        <v>408</v>
      </c>
      <c r="T178">
        <v>85.2</v>
      </c>
      <c r="U178">
        <v>85.2</v>
      </c>
      <c r="V178">
        <v>82.1</v>
      </c>
      <c r="W178">
        <v>93.9</v>
      </c>
      <c r="X178">
        <v>93.8</v>
      </c>
      <c r="Y178">
        <v>95.3</v>
      </c>
      <c r="Z178">
        <v>92.2</v>
      </c>
      <c r="AA178">
        <v>85.9</v>
      </c>
      <c r="AB178">
        <v>98.9</v>
      </c>
    </row>
    <row r="179" spans="19:28">
      <c r="S179" t="s">
        <v>409</v>
      </c>
      <c r="T179">
        <v>85.4</v>
      </c>
      <c r="U179">
        <v>85.7</v>
      </c>
      <c r="V179">
        <v>82.2</v>
      </c>
      <c r="W179">
        <v>93.2</v>
      </c>
      <c r="X179">
        <v>93.8</v>
      </c>
      <c r="Y179">
        <v>95.8</v>
      </c>
      <c r="Z179">
        <v>94.2</v>
      </c>
      <c r="AA179">
        <v>80.7</v>
      </c>
      <c r="AB179">
        <v>98.6</v>
      </c>
    </row>
    <row r="180" spans="19:28">
      <c r="S180" t="s">
        <v>410</v>
      </c>
      <c r="T180">
        <v>85.3</v>
      </c>
      <c r="U180">
        <v>85.5</v>
      </c>
      <c r="V180">
        <v>82.1</v>
      </c>
      <c r="W180">
        <v>93.7</v>
      </c>
      <c r="X180">
        <v>93.8</v>
      </c>
      <c r="Y180">
        <v>95.3</v>
      </c>
      <c r="Z180">
        <v>96.7</v>
      </c>
      <c r="AA180">
        <v>81.599999999999994</v>
      </c>
      <c r="AB180">
        <v>98.6</v>
      </c>
    </row>
    <row r="181" spans="19:28">
      <c r="S181" t="s">
        <v>411</v>
      </c>
      <c r="T181">
        <v>86.3</v>
      </c>
      <c r="U181">
        <v>87.1</v>
      </c>
      <c r="V181">
        <v>82.1</v>
      </c>
      <c r="W181">
        <v>93.8</v>
      </c>
      <c r="X181">
        <v>94.2</v>
      </c>
      <c r="Y181">
        <v>95.3</v>
      </c>
      <c r="Z181">
        <v>100.2</v>
      </c>
      <c r="AA181">
        <v>78.400000000000006</v>
      </c>
      <c r="AB181">
        <v>98.6</v>
      </c>
    </row>
    <row r="182" spans="19:28">
      <c r="S182" t="s">
        <v>412</v>
      </c>
      <c r="T182">
        <v>86.7</v>
      </c>
      <c r="U182">
        <v>87.6</v>
      </c>
      <c r="V182">
        <v>82.5</v>
      </c>
      <c r="W182">
        <v>94.9</v>
      </c>
      <c r="X182">
        <v>94.3</v>
      </c>
      <c r="Y182">
        <v>95.2</v>
      </c>
      <c r="Z182">
        <v>99.5</v>
      </c>
      <c r="AA182">
        <v>81.7</v>
      </c>
      <c r="AB182">
        <v>98.7</v>
      </c>
    </row>
    <row r="183" spans="19:28">
      <c r="S183" t="s">
        <v>413</v>
      </c>
      <c r="T183">
        <v>88.1</v>
      </c>
      <c r="U183">
        <v>89.8</v>
      </c>
      <c r="V183">
        <v>83.3</v>
      </c>
      <c r="W183">
        <v>93.9</v>
      </c>
      <c r="X183">
        <v>94.4</v>
      </c>
      <c r="Y183">
        <v>95.1</v>
      </c>
      <c r="Z183">
        <v>101.5</v>
      </c>
      <c r="AA183">
        <v>80.7</v>
      </c>
      <c r="AB183">
        <v>97.9</v>
      </c>
    </row>
    <row r="184" spans="19:28">
      <c r="S184" t="s">
        <v>414</v>
      </c>
      <c r="T184">
        <v>87.3</v>
      </c>
      <c r="U184">
        <v>88.7</v>
      </c>
      <c r="V184">
        <v>83.4</v>
      </c>
      <c r="W184">
        <v>92.4</v>
      </c>
      <c r="X184">
        <v>94.9</v>
      </c>
      <c r="Y184">
        <v>95.7</v>
      </c>
      <c r="Z184">
        <v>102</v>
      </c>
      <c r="AA184">
        <v>79.5</v>
      </c>
      <c r="AB184">
        <v>97.8</v>
      </c>
    </row>
    <row r="185" spans="19:28">
      <c r="S185" t="s">
        <v>415</v>
      </c>
      <c r="T185">
        <v>87.3</v>
      </c>
      <c r="U185">
        <v>88.1</v>
      </c>
      <c r="V185">
        <v>83.8</v>
      </c>
      <c r="W185">
        <v>93.1</v>
      </c>
      <c r="X185">
        <v>95.5</v>
      </c>
      <c r="Y185">
        <v>95.6</v>
      </c>
      <c r="Z185">
        <v>103.2</v>
      </c>
      <c r="AA185">
        <v>80.400000000000006</v>
      </c>
      <c r="AB185">
        <v>97.8</v>
      </c>
    </row>
    <row r="186" spans="19:28">
      <c r="S186" t="s">
        <v>416</v>
      </c>
      <c r="T186">
        <v>88</v>
      </c>
      <c r="U186">
        <v>89.3</v>
      </c>
      <c r="V186">
        <v>83.8</v>
      </c>
      <c r="W186">
        <v>94.9</v>
      </c>
      <c r="X186">
        <v>96.4</v>
      </c>
      <c r="Y186">
        <v>95.6</v>
      </c>
      <c r="Z186">
        <v>104.7</v>
      </c>
      <c r="AA186">
        <v>82.7</v>
      </c>
      <c r="AB186">
        <v>97.8</v>
      </c>
    </row>
    <row r="187" spans="19:28">
      <c r="S187" t="s">
        <v>417</v>
      </c>
      <c r="T187">
        <v>87.7</v>
      </c>
      <c r="U187">
        <v>88.6</v>
      </c>
      <c r="V187">
        <v>83.9</v>
      </c>
      <c r="W187">
        <v>94.5</v>
      </c>
      <c r="X187">
        <v>96.5</v>
      </c>
      <c r="Y187">
        <v>95.6</v>
      </c>
      <c r="Z187">
        <v>104.2</v>
      </c>
      <c r="AA187">
        <v>83.7</v>
      </c>
      <c r="AB187">
        <v>97.1</v>
      </c>
    </row>
    <row r="188" spans="19:28">
      <c r="S188" t="s">
        <v>418</v>
      </c>
      <c r="T188">
        <v>87.9</v>
      </c>
      <c r="U188">
        <v>88.5</v>
      </c>
      <c r="V188">
        <v>84.5</v>
      </c>
      <c r="W188">
        <v>94.4</v>
      </c>
      <c r="X188">
        <v>96.6</v>
      </c>
      <c r="Y188">
        <v>95.6</v>
      </c>
      <c r="Z188">
        <v>105.4</v>
      </c>
      <c r="AA188">
        <v>84.9</v>
      </c>
      <c r="AB188">
        <v>97</v>
      </c>
    </row>
    <row r="189" spans="19:28">
      <c r="S189" t="s">
        <v>419</v>
      </c>
      <c r="T189">
        <v>88.1</v>
      </c>
      <c r="U189">
        <v>88.9</v>
      </c>
      <c r="V189">
        <v>84.4</v>
      </c>
      <c r="W189">
        <v>94.9</v>
      </c>
      <c r="X189">
        <v>97.1</v>
      </c>
      <c r="Y189">
        <v>95.9</v>
      </c>
      <c r="Z189">
        <v>105</v>
      </c>
      <c r="AA189">
        <v>84.7</v>
      </c>
      <c r="AB189">
        <v>97.3</v>
      </c>
    </row>
    <row r="190" spans="19:28">
      <c r="S190" t="s">
        <v>420</v>
      </c>
      <c r="T190">
        <v>89.2</v>
      </c>
      <c r="U190">
        <v>91</v>
      </c>
      <c r="V190">
        <v>84.5</v>
      </c>
      <c r="W190">
        <v>94.3</v>
      </c>
      <c r="X190">
        <v>97.9</v>
      </c>
      <c r="Y190">
        <v>95.7</v>
      </c>
      <c r="Z190">
        <v>108.2</v>
      </c>
      <c r="AA190">
        <v>83.1</v>
      </c>
      <c r="AB190">
        <v>97.7</v>
      </c>
    </row>
    <row r="191" spans="19:28">
      <c r="S191" t="s">
        <v>421</v>
      </c>
      <c r="T191">
        <v>91.1</v>
      </c>
      <c r="U191">
        <v>94.7</v>
      </c>
      <c r="V191">
        <v>84.5</v>
      </c>
      <c r="W191">
        <v>93.7</v>
      </c>
      <c r="X191">
        <v>98.6</v>
      </c>
      <c r="Y191">
        <v>96.1</v>
      </c>
      <c r="Z191">
        <v>111.9</v>
      </c>
      <c r="AA191">
        <v>81.7</v>
      </c>
      <c r="AB191">
        <v>98.1</v>
      </c>
    </row>
    <row r="192" spans="19:28">
      <c r="S192" t="s">
        <v>422</v>
      </c>
      <c r="T192">
        <v>90.1</v>
      </c>
      <c r="U192">
        <v>93.4</v>
      </c>
      <c r="V192">
        <v>84.5</v>
      </c>
      <c r="W192">
        <v>90.9</v>
      </c>
      <c r="X192">
        <v>99.2</v>
      </c>
      <c r="Y192">
        <v>98.2</v>
      </c>
      <c r="Z192">
        <v>111.1</v>
      </c>
      <c r="AA192">
        <v>83.1</v>
      </c>
      <c r="AB192">
        <v>97.8</v>
      </c>
    </row>
    <row r="193" spans="19:28">
      <c r="S193" t="s">
        <v>423</v>
      </c>
      <c r="T193">
        <v>91.1</v>
      </c>
      <c r="U193">
        <v>95.3</v>
      </c>
      <c r="V193">
        <v>84.5</v>
      </c>
      <c r="W193">
        <v>91.3</v>
      </c>
      <c r="X193">
        <v>99.2</v>
      </c>
      <c r="Y193">
        <v>98.1</v>
      </c>
      <c r="Z193">
        <v>108.8</v>
      </c>
      <c r="AA193">
        <v>83.6</v>
      </c>
      <c r="AB193">
        <v>97.5</v>
      </c>
    </row>
    <row r="194" spans="19:28">
      <c r="S194" t="s">
        <v>424</v>
      </c>
      <c r="T194">
        <v>93.8</v>
      </c>
      <c r="U194">
        <v>99.9</v>
      </c>
      <c r="V194">
        <v>84.9</v>
      </c>
      <c r="W194">
        <v>92.3</v>
      </c>
      <c r="X194">
        <v>99.3</v>
      </c>
      <c r="Y194">
        <v>98.5</v>
      </c>
      <c r="Z194">
        <v>105</v>
      </c>
      <c r="AA194">
        <v>84.1</v>
      </c>
      <c r="AB194">
        <v>97.7</v>
      </c>
    </row>
    <row r="195" spans="19:28">
      <c r="S195" t="s">
        <v>425</v>
      </c>
      <c r="T195">
        <v>92</v>
      </c>
      <c r="U195">
        <v>96.3</v>
      </c>
      <c r="V195">
        <v>85.1</v>
      </c>
      <c r="W195">
        <v>93</v>
      </c>
      <c r="X195">
        <v>99.1</v>
      </c>
      <c r="Y195">
        <v>98.7</v>
      </c>
      <c r="Z195">
        <v>103.2</v>
      </c>
      <c r="AA195">
        <v>84.6</v>
      </c>
      <c r="AB195">
        <v>97.6</v>
      </c>
    </row>
    <row r="196" spans="19:28">
      <c r="S196" t="s">
        <v>426</v>
      </c>
      <c r="T196">
        <v>92.2</v>
      </c>
      <c r="U196">
        <v>95.8</v>
      </c>
      <c r="V196">
        <v>86.6</v>
      </c>
      <c r="W196">
        <v>92.4</v>
      </c>
      <c r="X196">
        <v>97.5</v>
      </c>
      <c r="Y196">
        <v>98</v>
      </c>
      <c r="Z196">
        <v>101.8</v>
      </c>
      <c r="AA196">
        <v>79.8</v>
      </c>
      <c r="AB196">
        <v>97.3</v>
      </c>
    </row>
    <row r="197" spans="19:28">
      <c r="S197" t="s">
        <v>427</v>
      </c>
      <c r="T197">
        <v>90.9</v>
      </c>
      <c r="U197">
        <v>93.2</v>
      </c>
      <c r="V197">
        <v>86.8</v>
      </c>
      <c r="W197">
        <v>91.8</v>
      </c>
      <c r="X197">
        <v>97.3</v>
      </c>
      <c r="Y197">
        <v>98</v>
      </c>
      <c r="Z197">
        <v>101.3</v>
      </c>
      <c r="AA197">
        <v>79</v>
      </c>
      <c r="AB197">
        <v>97.3</v>
      </c>
    </row>
    <row r="198" spans="19:28">
      <c r="S198" t="s">
        <v>428</v>
      </c>
      <c r="T198">
        <v>92</v>
      </c>
      <c r="U198">
        <v>95</v>
      </c>
      <c r="V198">
        <v>86.8</v>
      </c>
      <c r="W198">
        <v>92.6</v>
      </c>
      <c r="X198">
        <v>97.5</v>
      </c>
      <c r="Y198">
        <v>98.2</v>
      </c>
      <c r="Z198">
        <v>101.7</v>
      </c>
      <c r="AA198">
        <v>78.900000000000006</v>
      </c>
      <c r="AB198">
        <v>97.6</v>
      </c>
    </row>
    <row r="199" spans="19:28">
      <c r="S199" t="s">
        <v>56</v>
      </c>
      <c r="T199">
        <v>92</v>
      </c>
      <c r="U199">
        <v>95.3</v>
      </c>
      <c r="V199">
        <v>86.8</v>
      </c>
      <c r="W199">
        <v>92.1</v>
      </c>
      <c r="X199">
        <v>97.3</v>
      </c>
      <c r="Y199">
        <v>97.4</v>
      </c>
      <c r="Z199">
        <v>101.7</v>
      </c>
      <c r="AA199">
        <v>79.3</v>
      </c>
      <c r="AB199">
        <v>97</v>
      </c>
    </row>
    <row r="200" spans="19:28">
      <c r="S200" t="s">
        <v>57</v>
      </c>
      <c r="T200">
        <v>92</v>
      </c>
      <c r="U200">
        <v>94.9</v>
      </c>
      <c r="V200">
        <v>87.3</v>
      </c>
      <c r="W200">
        <v>92.3</v>
      </c>
      <c r="X200">
        <v>97.7</v>
      </c>
      <c r="Y200">
        <v>97.4</v>
      </c>
      <c r="Z200">
        <v>101.1</v>
      </c>
      <c r="AA200">
        <v>83.3</v>
      </c>
      <c r="AB200">
        <v>97.1</v>
      </c>
    </row>
    <row r="201" spans="19:28">
      <c r="S201" t="s">
        <v>58</v>
      </c>
      <c r="T201">
        <v>92.6</v>
      </c>
      <c r="U201">
        <v>96</v>
      </c>
      <c r="V201">
        <v>87.4</v>
      </c>
      <c r="W201">
        <v>92.4</v>
      </c>
      <c r="X201">
        <v>98.9</v>
      </c>
      <c r="Y201">
        <v>97.5</v>
      </c>
      <c r="Z201">
        <v>102.1</v>
      </c>
      <c r="AA201">
        <v>84.6</v>
      </c>
      <c r="AB201">
        <v>97.4</v>
      </c>
    </row>
    <row r="202" spans="19:28">
      <c r="S202" t="s">
        <v>59</v>
      </c>
      <c r="T202">
        <v>94.1</v>
      </c>
      <c r="U202">
        <v>98.7</v>
      </c>
      <c r="V202">
        <v>87.3</v>
      </c>
      <c r="W202">
        <v>92.9</v>
      </c>
      <c r="X202">
        <v>99.5</v>
      </c>
      <c r="Y202">
        <v>97.1</v>
      </c>
      <c r="Z202">
        <v>101</v>
      </c>
      <c r="AA202">
        <v>86.8</v>
      </c>
      <c r="AB202">
        <v>98.5</v>
      </c>
    </row>
    <row r="203" spans="19:28">
      <c r="S203" t="s">
        <v>60</v>
      </c>
      <c r="T203">
        <v>94.8</v>
      </c>
      <c r="U203">
        <v>100.1</v>
      </c>
      <c r="V203">
        <v>87.5</v>
      </c>
      <c r="W203">
        <v>92.2</v>
      </c>
      <c r="X203">
        <v>99.7</v>
      </c>
      <c r="Y203">
        <v>97.4</v>
      </c>
      <c r="Z203">
        <v>102.4</v>
      </c>
      <c r="AA203">
        <v>86.5</v>
      </c>
      <c r="AB203">
        <v>98.5</v>
      </c>
    </row>
    <row r="204" spans="19:28">
      <c r="S204" t="s">
        <v>61</v>
      </c>
      <c r="T204">
        <v>94.3</v>
      </c>
      <c r="U204">
        <v>99.2</v>
      </c>
      <c r="V204">
        <v>87.5</v>
      </c>
      <c r="W204">
        <v>90.9</v>
      </c>
      <c r="X204">
        <v>98.6</v>
      </c>
      <c r="Y204">
        <v>96.3</v>
      </c>
      <c r="Z204">
        <v>101.6</v>
      </c>
      <c r="AA204">
        <v>87.5</v>
      </c>
      <c r="AB204">
        <v>98.1</v>
      </c>
    </row>
    <row r="205" spans="19:28">
      <c r="S205" t="s">
        <v>62</v>
      </c>
      <c r="T205">
        <v>94.3</v>
      </c>
      <c r="U205">
        <v>99.1</v>
      </c>
      <c r="V205">
        <v>87.6</v>
      </c>
      <c r="W205">
        <v>92.2</v>
      </c>
      <c r="X205">
        <v>97.9</v>
      </c>
      <c r="Y205">
        <v>96.4</v>
      </c>
      <c r="Z205">
        <v>101.1</v>
      </c>
      <c r="AA205">
        <v>87.6</v>
      </c>
      <c r="AB205">
        <v>98</v>
      </c>
    </row>
    <row r="206" spans="19:28">
      <c r="S206" t="s">
        <v>63</v>
      </c>
      <c r="T206">
        <v>94.7</v>
      </c>
      <c r="U206">
        <v>99.7</v>
      </c>
      <c r="V206">
        <v>87.5</v>
      </c>
      <c r="W206">
        <v>92.4</v>
      </c>
      <c r="X206">
        <v>98.2</v>
      </c>
      <c r="Y206">
        <v>96.4</v>
      </c>
      <c r="Z206">
        <v>101.8</v>
      </c>
      <c r="AA206">
        <v>91.3</v>
      </c>
      <c r="AB206">
        <v>98.1</v>
      </c>
    </row>
    <row r="207" spans="19:28">
      <c r="S207" t="s">
        <v>64</v>
      </c>
      <c r="T207">
        <v>93.7</v>
      </c>
      <c r="U207">
        <v>98.1</v>
      </c>
      <c r="V207">
        <v>87.3</v>
      </c>
      <c r="W207">
        <v>92.4</v>
      </c>
      <c r="X207">
        <v>98.3</v>
      </c>
      <c r="Y207">
        <v>96.7</v>
      </c>
      <c r="Z207">
        <v>98.9</v>
      </c>
      <c r="AA207">
        <v>97.9</v>
      </c>
      <c r="AB207">
        <v>98.8</v>
      </c>
    </row>
    <row r="208" spans="19:28">
      <c r="S208" t="s">
        <v>65</v>
      </c>
      <c r="T208">
        <v>92.4</v>
      </c>
      <c r="U208">
        <v>95.2</v>
      </c>
      <c r="V208">
        <v>87.9</v>
      </c>
      <c r="W208">
        <v>92.8</v>
      </c>
      <c r="X208">
        <v>98</v>
      </c>
      <c r="Y208">
        <v>95.8</v>
      </c>
      <c r="Z208">
        <v>99.3</v>
      </c>
      <c r="AA208">
        <v>98.4</v>
      </c>
      <c r="AB208">
        <v>98.8</v>
      </c>
    </row>
    <row r="209" spans="19:28">
      <c r="S209" t="s">
        <v>66</v>
      </c>
      <c r="T209">
        <v>92.6</v>
      </c>
      <c r="U209">
        <v>95.5</v>
      </c>
      <c r="V209">
        <v>87.9</v>
      </c>
      <c r="W209">
        <v>93</v>
      </c>
      <c r="X209">
        <v>98.6</v>
      </c>
      <c r="Y209">
        <v>95.9</v>
      </c>
      <c r="Z209">
        <v>99.2</v>
      </c>
      <c r="AA209">
        <v>102</v>
      </c>
      <c r="AB209">
        <v>99.5</v>
      </c>
    </row>
    <row r="210" spans="19:28">
      <c r="S210" t="s">
        <v>67</v>
      </c>
      <c r="T210">
        <v>91.6</v>
      </c>
      <c r="U210">
        <v>93.9</v>
      </c>
      <c r="V210">
        <v>87.5</v>
      </c>
      <c r="W210">
        <v>92.6</v>
      </c>
      <c r="X210">
        <v>97.9</v>
      </c>
      <c r="Y210">
        <v>95.9</v>
      </c>
      <c r="Z210">
        <v>98.2</v>
      </c>
      <c r="AA210">
        <v>102.2</v>
      </c>
      <c r="AB210">
        <v>99.3</v>
      </c>
    </row>
    <row r="211" spans="19:28">
      <c r="S211" t="s">
        <v>68</v>
      </c>
      <c r="T211">
        <v>91.4</v>
      </c>
      <c r="U211">
        <v>92.4</v>
      </c>
      <c r="V211">
        <v>88.7</v>
      </c>
      <c r="W211">
        <v>95.1</v>
      </c>
      <c r="X211">
        <v>97.5</v>
      </c>
      <c r="Y211">
        <v>95.9</v>
      </c>
      <c r="Z211">
        <v>100.3</v>
      </c>
      <c r="AA211">
        <v>100.9</v>
      </c>
      <c r="AB211">
        <v>99.3</v>
      </c>
    </row>
    <row r="212" spans="19:28">
      <c r="S212" t="s">
        <v>69</v>
      </c>
      <c r="T212">
        <v>91.4</v>
      </c>
      <c r="U212">
        <v>92</v>
      </c>
      <c r="V212">
        <v>89.2</v>
      </c>
      <c r="W212">
        <v>95.2</v>
      </c>
      <c r="X212">
        <v>97.2</v>
      </c>
      <c r="Y212">
        <v>95.6</v>
      </c>
      <c r="Z212">
        <v>99.3</v>
      </c>
      <c r="AA212">
        <v>101</v>
      </c>
      <c r="AB212">
        <v>100.5</v>
      </c>
    </row>
    <row r="213" spans="19:28">
      <c r="S213" t="s">
        <v>70</v>
      </c>
      <c r="T213">
        <v>91.1</v>
      </c>
      <c r="U213">
        <v>91</v>
      </c>
      <c r="V213">
        <v>89.5</v>
      </c>
      <c r="W213">
        <v>95.7</v>
      </c>
      <c r="X213">
        <v>96.8</v>
      </c>
      <c r="Y213">
        <v>95.6</v>
      </c>
      <c r="Z213">
        <v>97.8</v>
      </c>
      <c r="AA213">
        <v>96.3</v>
      </c>
      <c r="AB213">
        <v>101</v>
      </c>
    </row>
    <row r="214" spans="19:28">
      <c r="S214" t="s">
        <v>72</v>
      </c>
      <c r="T214">
        <v>91.4</v>
      </c>
      <c r="U214">
        <v>91.2</v>
      </c>
      <c r="V214">
        <v>90.2</v>
      </c>
      <c r="W214">
        <v>95.6</v>
      </c>
      <c r="X214">
        <v>97</v>
      </c>
      <c r="Y214">
        <v>96</v>
      </c>
      <c r="Z214">
        <v>98</v>
      </c>
      <c r="AA214">
        <v>97.2</v>
      </c>
      <c r="AB214">
        <v>102.2</v>
      </c>
    </row>
    <row r="215" spans="19:28">
      <c r="S215" t="s">
        <v>73</v>
      </c>
      <c r="T215">
        <v>92.6</v>
      </c>
      <c r="U215">
        <v>93.8</v>
      </c>
      <c r="V215">
        <v>90.2</v>
      </c>
      <c r="W215">
        <v>94.3</v>
      </c>
      <c r="X215">
        <v>96.8</v>
      </c>
      <c r="Y215">
        <v>96.1</v>
      </c>
      <c r="Z215">
        <v>98</v>
      </c>
      <c r="AA215">
        <v>97.2</v>
      </c>
      <c r="AB215">
        <v>101.8</v>
      </c>
    </row>
    <row r="216" spans="19:28">
      <c r="S216" t="s">
        <v>74</v>
      </c>
      <c r="T216">
        <v>92.8</v>
      </c>
      <c r="U216">
        <v>93.9</v>
      </c>
      <c r="V216">
        <v>90.2</v>
      </c>
      <c r="W216">
        <v>94.9</v>
      </c>
      <c r="X216">
        <v>96.7</v>
      </c>
      <c r="Y216">
        <v>95.8</v>
      </c>
      <c r="Z216">
        <v>96.4</v>
      </c>
      <c r="AA216">
        <v>93.9</v>
      </c>
      <c r="AB216">
        <v>101.6</v>
      </c>
    </row>
    <row r="217" spans="19:28">
      <c r="S217" t="s">
        <v>75</v>
      </c>
      <c r="T217">
        <v>93</v>
      </c>
      <c r="U217">
        <v>93.7</v>
      </c>
      <c r="V217">
        <v>90.2</v>
      </c>
      <c r="W217">
        <v>97.5</v>
      </c>
      <c r="X217">
        <v>96.5</v>
      </c>
      <c r="Y217">
        <v>95.8</v>
      </c>
      <c r="Z217">
        <v>97</v>
      </c>
      <c r="AA217">
        <v>97.2</v>
      </c>
      <c r="AB217">
        <v>100.9</v>
      </c>
    </row>
    <row r="218" spans="19:28">
      <c r="S218" t="s">
        <v>76</v>
      </c>
      <c r="T218">
        <v>93.6</v>
      </c>
      <c r="U218">
        <v>94.4</v>
      </c>
      <c r="V218">
        <v>90.2</v>
      </c>
      <c r="W218">
        <v>99.7</v>
      </c>
      <c r="X218">
        <v>95.8</v>
      </c>
      <c r="Y218">
        <v>95.8</v>
      </c>
      <c r="Z218">
        <v>97.7</v>
      </c>
      <c r="AA218">
        <v>97.2</v>
      </c>
      <c r="AB218">
        <v>100.2</v>
      </c>
    </row>
    <row r="219" spans="19:28">
      <c r="S219" t="s">
        <v>77</v>
      </c>
      <c r="T219">
        <v>93</v>
      </c>
      <c r="U219">
        <v>93.1</v>
      </c>
      <c r="V219">
        <v>90.3</v>
      </c>
      <c r="W219">
        <v>99.8</v>
      </c>
      <c r="X219">
        <v>94.9</v>
      </c>
      <c r="Y219">
        <v>95.5</v>
      </c>
      <c r="Z219">
        <v>94.3</v>
      </c>
      <c r="AA219">
        <v>94.7</v>
      </c>
      <c r="AB219">
        <v>100.6</v>
      </c>
    </row>
    <row r="220" spans="19:28">
      <c r="S220" t="s">
        <v>79</v>
      </c>
      <c r="T220">
        <v>91.9</v>
      </c>
      <c r="U220">
        <v>91</v>
      </c>
      <c r="V220">
        <v>90.3</v>
      </c>
      <c r="W220">
        <v>100.5</v>
      </c>
      <c r="X220">
        <v>95.2</v>
      </c>
      <c r="Y220">
        <v>95.7</v>
      </c>
      <c r="Z220">
        <v>95.5</v>
      </c>
      <c r="AA220">
        <v>97.6</v>
      </c>
      <c r="AB220">
        <v>100.5</v>
      </c>
    </row>
    <row r="221" spans="19:28">
      <c r="S221" t="s">
        <v>80</v>
      </c>
      <c r="T221">
        <v>91.6</v>
      </c>
      <c r="U221">
        <v>90.2</v>
      </c>
      <c r="V221">
        <v>90.3</v>
      </c>
      <c r="W221">
        <v>101.6</v>
      </c>
      <c r="X221">
        <v>95.7</v>
      </c>
      <c r="Y221">
        <v>95.6</v>
      </c>
      <c r="Z221">
        <v>95.7</v>
      </c>
      <c r="AA221">
        <v>100</v>
      </c>
      <c r="AB221">
        <v>100.9</v>
      </c>
    </row>
    <row r="222" spans="19:28">
      <c r="S222" t="s">
        <v>81</v>
      </c>
      <c r="T222">
        <v>90.9</v>
      </c>
      <c r="U222">
        <v>88.7</v>
      </c>
      <c r="V222">
        <v>90.6</v>
      </c>
      <c r="W222">
        <v>102.1</v>
      </c>
      <c r="X222">
        <v>95.7</v>
      </c>
      <c r="Y222">
        <v>96</v>
      </c>
      <c r="Z222">
        <v>96.1</v>
      </c>
      <c r="AA222">
        <v>99.4</v>
      </c>
      <c r="AB222">
        <v>100.4</v>
      </c>
    </row>
    <row r="223" spans="19:28">
      <c r="S223" t="s">
        <v>82</v>
      </c>
      <c r="T223">
        <v>92</v>
      </c>
      <c r="U223">
        <v>90.6</v>
      </c>
      <c r="V223">
        <v>90.6</v>
      </c>
      <c r="W223">
        <v>103.3</v>
      </c>
      <c r="X223">
        <v>95.4</v>
      </c>
      <c r="Y223">
        <v>96.7</v>
      </c>
      <c r="Z223">
        <v>96</v>
      </c>
      <c r="AA223">
        <v>100.1</v>
      </c>
      <c r="AB223">
        <v>99.2</v>
      </c>
    </row>
    <row r="224" spans="19:28">
      <c r="S224" t="s">
        <v>84</v>
      </c>
      <c r="T224">
        <v>92.9</v>
      </c>
      <c r="U224">
        <v>91.9</v>
      </c>
      <c r="V224">
        <v>91.4</v>
      </c>
      <c r="W224">
        <v>102.2</v>
      </c>
      <c r="X224">
        <v>94.5</v>
      </c>
      <c r="Y224">
        <v>96.9</v>
      </c>
      <c r="Z224">
        <v>95.1</v>
      </c>
      <c r="AA224">
        <v>94.3</v>
      </c>
      <c r="AB224">
        <v>97.3</v>
      </c>
    </row>
    <row r="225" spans="19:28">
      <c r="S225" t="s">
        <v>86</v>
      </c>
      <c r="T225">
        <v>92</v>
      </c>
      <c r="U225">
        <v>89.6</v>
      </c>
      <c r="V225">
        <v>91.5</v>
      </c>
      <c r="W225">
        <v>104.3</v>
      </c>
      <c r="X225">
        <v>94.7</v>
      </c>
      <c r="Y225">
        <v>97.2</v>
      </c>
      <c r="Z225">
        <v>94.9</v>
      </c>
      <c r="AA225">
        <v>93.3</v>
      </c>
      <c r="AB225">
        <v>97.7</v>
      </c>
    </row>
    <row r="226" spans="19:28">
      <c r="S226" t="s">
        <v>88</v>
      </c>
      <c r="T226">
        <v>92.6</v>
      </c>
      <c r="U226">
        <v>90.7</v>
      </c>
      <c r="V226">
        <v>92.1</v>
      </c>
      <c r="W226">
        <v>102.8</v>
      </c>
      <c r="X226">
        <v>94.4</v>
      </c>
      <c r="Y226">
        <v>96.6</v>
      </c>
      <c r="Z226">
        <v>95</v>
      </c>
      <c r="AA226">
        <v>90.6</v>
      </c>
      <c r="AB226">
        <v>97.1</v>
      </c>
    </row>
    <row r="227" spans="19:28">
      <c r="S227" t="s">
        <v>89</v>
      </c>
      <c r="T227">
        <v>93.4</v>
      </c>
      <c r="U227">
        <v>92.4</v>
      </c>
      <c r="V227">
        <v>92</v>
      </c>
      <c r="W227">
        <v>102.8</v>
      </c>
      <c r="X227">
        <v>94.2</v>
      </c>
      <c r="Y227">
        <v>96.9</v>
      </c>
      <c r="Z227">
        <v>94.6</v>
      </c>
      <c r="AA227">
        <v>89.4</v>
      </c>
      <c r="AB227">
        <v>96.5</v>
      </c>
    </row>
    <row r="228" spans="19:28">
      <c r="S228" t="s">
        <v>90</v>
      </c>
      <c r="T228">
        <v>93.1</v>
      </c>
      <c r="U228">
        <v>92.2</v>
      </c>
      <c r="V228">
        <v>91.6</v>
      </c>
      <c r="W228">
        <v>101.6</v>
      </c>
      <c r="X228">
        <v>94.2</v>
      </c>
      <c r="Y228">
        <v>97.2</v>
      </c>
      <c r="Z228">
        <v>95</v>
      </c>
      <c r="AA228">
        <v>91.2</v>
      </c>
      <c r="AB228">
        <v>96.3</v>
      </c>
    </row>
    <row r="229" spans="19:28">
      <c r="S229" t="s">
        <v>91</v>
      </c>
      <c r="T229">
        <v>93.4</v>
      </c>
      <c r="U229">
        <v>92.4</v>
      </c>
      <c r="V229">
        <v>91.8</v>
      </c>
      <c r="W229">
        <v>102.9</v>
      </c>
      <c r="X229">
        <v>93.8</v>
      </c>
      <c r="Y229">
        <v>97.4</v>
      </c>
      <c r="Z229">
        <v>95.1</v>
      </c>
      <c r="AA229">
        <v>91.7</v>
      </c>
      <c r="AB229">
        <v>95.5</v>
      </c>
    </row>
    <row r="230" spans="19:28">
      <c r="S230" t="s">
        <v>95</v>
      </c>
      <c r="T230">
        <v>95.8</v>
      </c>
      <c r="U230">
        <v>96.6</v>
      </c>
      <c r="V230">
        <v>91.9</v>
      </c>
      <c r="W230">
        <v>103.3</v>
      </c>
      <c r="X230">
        <v>94</v>
      </c>
      <c r="Y230">
        <v>97.7</v>
      </c>
      <c r="Z230">
        <v>96.3</v>
      </c>
      <c r="AA230">
        <v>93.2</v>
      </c>
      <c r="AB230">
        <v>95.2</v>
      </c>
    </row>
    <row r="231" spans="19:28">
      <c r="S231" t="s">
        <v>96</v>
      </c>
      <c r="T231">
        <v>94.7</v>
      </c>
      <c r="U231">
        <v>94.7</v>
      </c>
      <c r="V231">
        <v>91.2</v>
      </c>
      <c r="W231">
        <v>104.2</v>
      </c>
      <c r="X231">
        <v>93.8</v>
      </c>
      <c r="Y231">
        <v>97.4</v>
      </c>
      <c r="Z231">
        <v>94.8</v>
      </c>
      <c r="AA231">
        <v>95.4</v>
      </c>
      <c r="AB231">
        <v>94.8</v>
      </c>
    </row>
    <row r="232" spans="19:28">
      <c r="S232" t="s">
        <v>97</v>
      </c>
      <c r="T232">
        <v>94.8</v>
      </c>
      <c r="U232">
        <v>94.9</v>
      </c>
      <c r="V232">
        <v>91.6</v>
      </c>
      <c r="W232">
        <v>103.5</v>
      </c>
      <c r="X232">
        <v>93.4</v>
      </c>
      <c r="Y232">
        <v>98</v>
      </c>
      <c r="Z232">
        <v>96.7</v>
      </c>
      <c r="AA232">
        <v>95.9</v>
      </c>
      <c r="AB232">
        <v>93.3</v>
      </c>
    </row>
    <row r="233" spans="19:28">
      <c r="S233" t="s">
        <v>98</v>
      </c>
      <c r="T233">
        <v>93.8</v>
      </c>
      <c r="U233">
        <v>93.3</v>
      </c>
      <c r="V233">
        <v>91.8</v>
      </c>
      <c r="W233">
        <v>102.1</v>
      </c>
      <c r="X233">
        <v>93.5</v>
      </c>
      <c r="Y233">
        <v>97.9</v>
      </c>
      <c r="Z233">
        <v>94.8</v>
      </c>
      <c r="AA233">
        <v>95.8</v>
      </c>
      <c r="AB233">
        <v>93.3</v>
      </c>
    </row>
    <row r="234" spans="19:28">
      <c r="S234" t="s">
        <v>99</v>
      </c>
      <c r="T234">
        <v>95</v>
      </c>
      <c r="U234">
        <v>95.5</v>
      </c>
      <c r="V234">
        <v>91.5</v>
      </c>
      <c r="W234">
        <v>103.4</v>
      </c>
      <c r="X234">
        <v>92.9</v>
      </c>
      <c r="Y234">
        <v>97.8</v>
      </c>
      <c r="Z234">
        <v>94.5</v>
      </c>
      <c r="AA234">
        <v>94</v>
      </c>
      <c r="AB234">
        <v>92.2</v>
      </c>
    </row>
    <row r="235" spans="19:28">
      <c r="S235" t="s">
        <v>100</v>
      </c>
      <c r="T235">
        <v>95.9</v>
      </c>
      <c r="U235">
        <v>96.5</v>
      </c>
      <c r="V235">
        <v>93</v>
      </c>
      <c r="W235">
        <v>101.6</v>
      </c>
      <c r="X235">
        <v>93.2</v>
      </c>
      <c r="Y235">
        <v>98.3</v>
      </c>
      <c r="Z235">
        <v>95.5</v>
      </c>
      <c r="AA235">
        <v>91.9</v>
      </c>
      <c r="AB235">
        <v>92.5</v>
      </c>
    </row>
    <row r="236" spans="19:28">
      <c r="S236" t="s">
        <v>101</v>
      </c>
      <c r="T236">
        <v>96.1</v>
      </c>
      <c r="U236">
        <v>95.9</v>
      </c>
      <c r="V236">
        <v>93.8</v>
      </c>
      <c r="W236">
        <v>103.4</v>
      </c>
      <c r="X236">
        <v>93.2</v>
      </c>
      <c r="Y236">
        <v>98.4</v>
      </c>
      <c r="Z236">
        <v>95.7</v>
      </c>
      <c r="AA236">
        <v>91.4</v>
      </c>
      <c r="AB236">
        <v>92.1</v>
      </c>
    </row>
    <row r="237" spans="19:28">
      <c r="S237" t="s">
        <v>102</v>
      </c>
      <c r="T237">
        <v>96.8</v>
      </c>
      <c r="U237">
        <v>97.5</v>
      </c>
      <c r="V237">
        <v>94</v>
      </c>
      <c r="W237">
        <v>101.5</v>
      </c>
      <c r="X237">
        <v>93.9</v>
      </c>
      <c r="Y237">
        <v>98.5</v>
      </c>
      <c r="Z237">
        <v>96.5</v>
      </c>
      <c r="AA237">
        <v>91.8</v>
      </c>
      <c r="AB237">
        <v>93.1</v>
      </c>
    </row>
    <row r="238" spans="19:28">
      <c r="S238" t="s">
        <v>103</v>
      </c>
      <c r="T238">
        <v>98.2</v>
      </c>
      <c r="U238">
        <v>99.7</v>
      </c>
      <c r="V238">
        <v>94.2</v>
      </c>
      <c r="W238">
        <v>102.5</v>
      </c>
      <c r="X238">
        <v>93.9</v>
      </c>
      <c r="Y238">
        <v>98.6</v>
      </c>
      <c r="Z238">
        <v>95.9</v>
      </c>
      <c r="AA238">
        <v>94.4</v>
      </c>
      <c r="AB238">
        <v>93</v>
      </c>
    </row>
    <row r="239" spans="19:28">
      <c r="S239" t="s">
        <v>104</v>
      </c>
      <c r="T239">
        <v>98.8</v>
      </c>
      <c r="U239">
        <v>101.4</v>
      </c>
      <c r="V239">
        <v>94.2</v>
      </c>
      <c r="W239">
        <v>100.5</v>
      </c>
      <c r="X239">
        <v>94.2</v>
      </c>
      <c r="Y239">
        <v>98.5</v>
      </c>
      <c r="Z239">
        <v>97</v>
      </c>
      <c r="AA239">
        <v>96.5</v>
      </c>
      <c r="AB239">
        <v>92.5</v>
      </c>
    </row>
    <row r="240" spans="19:28">
      <c r="S240" t="s">
        <v>105</v>
      </c>
      <c r="T240">
        <v>99.1</v>
      </c>
      <c r="U240">
        <v>102</v>
      </c>
      <c r="V240">
        <v>94.2</v>
      </c>
      <c r="W240">
        <v>100.6</v>
      </c>
      <c r="X240">
        <v>94.2</v>
      </c>
      <c r="Y240">
        <v>98.3</v>
      </c>
      <c r="Z240">
        <v>96.9</v>
      </c>
      <c r="AA240">
        <v>102.4</v>
      </c>
      <c r="AB240">
        <v>92</v>
      </c>
    </row>
    <row r="241" spans="19:28">
      <c r="S241" t="s">
        <v>106</v>
      </c>
      <c r="T241">
        <v>99</v>
      </c>
      <c r="U241">
        <v>101.5</v>
      </c>
      <c r="V241">
        <v>94.5</v>
      </c>
      <c r="W241">
        <v>100.9</v>
      </c>
      <c r="X241">
        <v>93.8</v>
      </c>
      <c r="Y241">
        <v>98.5</v>
      </c>
      <c r="Z241">
        <v>96.2</v>
      </c>
      <c r="AA241">
        <v>104.5</v>
      </c>
      <c r="AB241">
        <v>91.6</v>
      </c>
    </row>
    <row r="242" spans="19:28">
      <c r="S242" t="s">
        <v>107</v>
      </c>
      <c r="T242">
        <v>99</v>
      </c>
      <c r="U242">
        <v>101.1</v>
      </c>
      <c r="V242">
        <v>94.8</v>
      </c>
      <c r="W242">
        <v>100.9</v>
      </c>
      <c r="X242">
        <v>94.1</v>
      </c>
      <c r="Y242">
        <v>98.5</v>
      </c>
      <c r="Z242">
        <v>96.6</v>
      </c>
      <c r="AA242">
        <v>109.2</v>
      </c>
      <c r="AB242">
        <v>91.7</v>
      </c>
    </row>
    <row r="243" spans="19:28">
      <c r="S243" t="s">
        <v>108</v>
      </c>
      <c r="T243">
        <v>96.8</v>
      </c>
      <c r="U243">
        <v>97.1</v>
      </c>
      <c r="V243">
        <v>94.9</v>
      </c>
      <c r="W243">
        <v>100.9</v>
      </c>
      <c r="X243">
        <v>94.2</v>
      </c>
      <c r="Y243">
        <v>98.4</v>
      </c>
      <c r="Z243">
        <v>97.8</v>
      </c>
      <c r="AA243">
        <v>108.6</v>
      </c>
      <c r="AB243">
        <v>91</v>
      </c>
    </row>
    <row r="244" spans="19:28">
      <c r="S244" t="s">
        <v>109</v>
      </c>
      <c r="T244">
        <v>97</v>
      </c>
      <c r="U244">
        <v>97.2</v>
      </c>
      <c r="V244">
        <v>95</v>
      </c>
      <c r="W244">
        <v>101.8</v>
      </c>
      <c r="X244">
        <v>94.3</v>
      </c>
      <c r="Y244">
        <v>98.4</v>
      </c>
      <c r="Z244">
        <v>97.2</v>
      </c>
      <c r="AA244">
        <v>110.8</v>
      </c>
      <c r="AB244">
        <v>91.4</v>
      </c>
    </row>
    <row r="245" spans="19:28">
      <c r="S245" t="s">
        <v>110</v>
      </c>
      <c r="T245">
        <v>96.8</v>
      </c>
      <c r="U245">
        <v>96.7</v>
      </c>
      <c r="V245">
        <v>94.9</v>
      </c>
      <c r="W245">
        <v>103</v>
      </c>
      <c r="X245">
        <v>94.6</v>
      </c>
      <c r="Y245">
        <v>98.4</v>
      </c>
      <c r="Z245">
        <v>97.7</v>
      </c>
      <c r="AA245">
        <v>105.3</v>
      </c>
      <c r="AB245">
        <v>91.2</v>
      </c>
    </row>
    <row r="246" spans="19:28">
      <c r="S246" t="s">
        <v>111</v>
      </c>
      <c r="T246">
        <v>96.6</v>
      </c>
      <c r="U246">
        <v>96.4</v>
      </c>
      <c r="V246">
        <v>94.9</v>
      </c>
      <c r="W246">
        <v>103.1</v>
      </c>
      <c r="X246">
        <v>95.2</v>
      </c>
      <c r="Y246">
        <v>98.1</v>
      </c>
      <c r="Z246">
        <v>96.5</v>
      </c>
      <c r="AA246">
        <v>106.5</v>
      </c>
      <c r="AB246">
        <v>91.6</v>
      </c>
    </row>
    <row r="247" spans="19:28">
      <c r="S247" t="s">
        <v>112</v>
      </c>
      <c r="T247">
        <v>97.9</v>
      </c>
      <c r="U247">
        <v>98.6</v>
      </c>
      <c r="V247">
        <v>95</v>
      </c>
      <c r="W247">
        <v>103.3</v>
      </c>
      <c r="X247">
        <v>95.3</v>
      </c>
      <c r="Y247">
        <v>98.1</v>
      </c>
      <c r="Z247">
        <v>97.4</v>
      </c>
      <c r="AA247">
        <v>108.4</v>
      </c>
      <c r="AB247">
        <v>91.1</v>
      </c>
    </row>
    <row r="248" spans="19:28">
      <c r="S248" t="s">
        <v>113</v>
      </c>
      <c r="T248">
        <v>99.2</v>
      </c>
      <c r="U248">
        <v>99.8</v>
      </c>
      <c r="V248">
        <v>96.7</v>
      </c>
      <c r="W248">
        <v>103.4</v>
      </c>
      <c r="X248">
        <v>95.5</v>
      </c>
      <c r="Y248">
        <v>98.5</v>
      </c>
      <c r="Z248">
        <v>97.3</v>
      </c>
      <c r="AA248">
        <v>107.8</v>
      </c>
      <c r="AB248">
        <v>91.9</v>
      </c>
    </row>
    <row r="249" spans="19:28">
      <c r="S249" t="s">
        <v>114</v>
      </c>
      <c r="T249">
        <v>100.6</v>
      </c>
      <c r="U249">
        <v>102.2</v>
      </c>
      <c r="V249">
        <v>97</v>
      </c>
      <c r="W249">
        <v>104.4</v>
      </c>
      <c r="X249">
        <v>95.8</v>
      </c>
      <c r="Y249">
        <v>98.5</v>
      </c>
      <c r="Z249">
        <v>98.3</v>
      </c>
      <c r="AA249">
        <v>106.2</v>
      </c>
      <c r="AB249">
        <v>92.9</v>
      </c>
    </row>
    <row r="250" spans="19:28">
      <c r="S250" t="s">
        <v>115</v>
      </c>
      <c r="T250">
        <v>102.2</v>
      </c>
      <c r="U250">
        <v>105.2</v>
      </c>
      <c r="V250">
        <v>97.1</v>
      </c>
      <c r="W250">
        <v>103.9</v>
      </c>
      <c r="X250">
        <v>95.7</v>
      </c>
      <c r="Y250">
        <v>99.3</v>
      </c>
      <c r="Z250">
        <v>97.7</v>
      </c>
      <c r="AA250">
        <v>104.7</v>
      </c>
      <c r="AB250">
        <v>93</v>
      </c>
    </row>
    <row r="251" spans="19:28">
      <c r="S251" t="s">
        <v>116</v>
      </c>
      <c r="T251">
        <v>100.9</v>
      </c>
      <c r="U251">
        <v>103.7</v>
      </c>
      <c r="V251">
        <v>96.2</v>
      </c>
      <c r="W251">
        <v>101.9</v>
      </c>
      <c r="X251">
        <v>96</v>
      </c>
      <c r="Y251">
        <v>99.2</v>
      </c>
      <c r="Z251">
        <v>97.7</v>
      </c>
      <c r="AA251">
        <v>106.8</v>
      </c>
      <c r="AB251">
        <v>93</v>
      </c>
    </row>
    <row r="252" spans="19:28">
      <c r="S252" t="s">
        <v>117</v>
      </c>
      <c r="T252">
        <v>100.9</v>
      </c>
      <c r="U252">
        <v>104.1</v>
      </c>
      <c r="V252">
        <v>96.3</v>
      </c>
      <c r="W252">
        <v>99.6</v>
      </c>
      <c r="X252">
        <v>96.8</v>
      </c>
      <c r="Y252">
        <v>99.1</v>
      </c>
      <c r="Z252">
        <v>97.1</v>
      </c>
      <c r="AA252">
        <v>105.6</v>
      </c>
      <c r="AB252">
        <v>94.2</v>
      </c>
    </row>
    <row r="253" spans="19:28">
      <c r="S253" t="s">
        <v>118</v>
      </c>
      <c r="T253">
        <v>102.2</v>
      </c>
      <c r="U253">
        <v>106.1</v>
      </c>
      <c r="V253">
        <v>96.4</v>
      </c>
      <c r="W253">
        <v>101.8</v>
      </c>
      <c r="X253">
        <v>97.4</v>
      </c>
      <c r="Y253">
        <v>99.7</v>
      </c>
      <c r="Z253">
        <v>97.5</v>
      </c>
      <c r="AA253">
        <v>105.6</v>
      </c>
      <c r="AB253">
        <v>95.5</v>
      </c>
    </row>
    <row r="254" spans="19:28">
      <c r="S254" t="s">
        <v>119</v>
      </c>
      <c r="T254">
        <v>102.4</v>
      </c>
      <c r="U254">
        <v>106.3</v>
      </c>
      <c r="V254">
        <v>96.4</v>
      </c>
      <c r="W254">
        <v>102</v>
      </c>
      <c r="X254">
        <v>97.3</v>
      </c>
      <c r="Y254">
        <v>99.7</v>
      </c>
      <c r="Z254">
        <v>97.6</v>
      </c>
      <c r="AA254">
        <v>103.9</v>
      </c>
      <c r="AB254">
        <v>95.2</v>
      </c>
    </row>
    <row r="255" spans="19:28">
      <c r="S255" t="s">
        <v>120</v>
      </c>
      <c r="T255">
        <v>101.2</v>
      </c>
      <c r="U255">
        <v>104.1</v>
      </c>
      <c r="V255">
        <v>96.4</v>
      </c>
      <c r="W255">
        <v>102</v>
      </c>
      <c r="X255">
        <v>97.2</v>
      </c>
      <c r="Y255">
        <v>99.5</v>
      </c>
      <c r="Z255">
        <v>97.8</v>
      </c>
      <c r="AA255">
        <v>103.7</v>
      </c>
      <c r="AB255">
        <v>94.5</v>
      </c>
    </row>
    <row r="256" spans="19:28">
      <c r="S256" t="s">
        <v>121</v>
      </c>
      <c r="T256">
        <v>100.3</v>
      </c>
      <c r="U256">
        <v>103</v>
      </c>
      <c r="V256">
        <v>96.4</v>
      </c>
      <c r="W256">
        <v>100.7</v>
      </c>
      <c r="X256">
        <v>97.2</v>
      </c>
      <c r="Y256">
        <v>99.5</v>
      </c>
      <c r="Z256">
        <v>98.9</v>
      </c>
      <c r="AA256">
        <v>99.6</v>
      </c>
      <c r="AB256">
        <v>94.1</v>
      </c>
    </row>
    <row r="257" spans="19:28">
      <c r="S257" t="s">
        <v>122</v>
      </c>
      <c r="T257">
        <v>98.8</v>
      </c>
      <c r="U257">
        <v>100.5</v>
      </c>
      <c r="V257">
        <v>96.3</v>
      </c>
      <c r="W257">
        <v>98.1</v>
      </c>
      <c r="X257">
        <v>97.5</v>
      </c>
      <c r="Y257">
        <v>99.4</v>
      </c>
      <c r="Z257">
        <v>97.9</v>
      </c>
      <c r="AA257">
        <v>102.6</v>
      </c>
      <c r="AB257">
        <v>94.9</v>
      </c>
    </row>
    <row r="258" spans="19:28">
      <c r="S258" t="s">
        <v>429</v>
      </c>
      <c r="T258">
        <v>98.9</v>
      </c>
      <c r="U258">
        <v>100.7</v>
      </c>
      <c r="V258">
        <v>96.3</v>
      </c>
      <c r="W258">
        <v>97.6</v>
      </c>
      <c r="X258">
        <v>97.5</v>
      </c>
      <c r="Y258">
        <v>99.4</v>
      </c>
      <c r="Z258">
        <v>97.7</v>
      </c>
      <c r="AA258">
        <v>102.2</v>
      </c>
      <c r="AB258">
        <v>95.6</v>
      </c>
    </row>
    <row r="259" spans="19:28">
      <c r="S259" t="s">
        <v>430</v>
      </c>
      <c r="T259">
        <v>99.3</v>
      </c>
      <c r="U259">
        <v>100.9</v>
      </c>
      <c r="V259">
        <v>96.3</v>
      </c>
      <c r="W259">
        <v>99</v>
      </c>
      <c r="X259">
        <v>98.4</v>
      </c>
      <c r="Y259">
        <v>99.6</v>
      </c>
      <c r="Z259">
        <v>97.9</v>
      </c>
      <c r="AA259">
        <v>104</v>
      </c>
      <c r="AB259">
        <v>97.5</v>
      </c>
    </row>
    <row r="260" spans="19:28">
      <c r="S260" t="s">
        <v>431</v>
      </c>
      <c r="T260">
        <v>100.7</v>
      </c>
      <c r="U260">
        <v>101.8</v>
      </c>
      <c r="V260">
        <v>99.1</v>
      </c>
      <c r="W260">
        <v>99.3</v>
      </c>
      <c r="X260">
        <v>98.3</v>
      </c>
      <c r="Y260">
        <v>99.6</v>
      </c>
      <c r="Z260">
        <v>97.7</v>
      </c>
      <c r="AA260">
        <v>99.8</v>
      </c>
      <c r="AB260">
        <v>97.9</v>
      </c>
    </row>
    <row r="261" spans="19:28">
      <c r="S261" t="s">
        <v>123</v>
      </c>
      <c r="T261">
        <v>101</v>
      </c>
      <c r="U261">
        <v>102.1</v>
      </c>
      <c r="V261">
        <v>99.6</v>
      </c>
      <c r="W261">
        <v>99.4</v>
      </c>
      <c r="X261">
        <v>98.8</v>
      </c>
      <c r="Y261">
        <v>99.5</v>
      </c>
      <c r="Z261">
        <v>97.7</v>
      </c>
      <c r="AA261">
        <v>99.9</v>
      </c>
      <c r="AB261">
        <v>98.3</v>
      </c>
    </row>
    <row r="262" spans="19:28">
      <c r="S262" t="s">
        <v>124</v>
      </c>
      <c r="T262">
        <v>100.1</v>
      </c>
      <c r="U262">
        <v>100.5</v>
      </c>
      <c r="V262">
        <v>100</v>
      </c>
      <c r="W262">
        <v>98.5</v>
      </c>
      <c r="X262">
        <v>98.5</v>
      </c>
      <c r="Y262">
        <v>99.5</v>
      </c>
      <c r="Z262">
        <v>95.6</v>
      </c>
      <c r="AA262">
        <v>97.6</v>
      </c>
      <c r="AB262">
        <v>98</v>
      </c>
    </row>
    <row r="263" spans="19:28">
      <c r="S263" t="s">
        <v>125</v>
      </c>
      <c r="T263">
        <v>99.1</v>
      </c>
      <c r="U263">
        <v>98.8</v>
      </c>
      <c r="V263">
        <v>100</v>
      </c>
      <c r="W263">
        <v>98.1</v>
      </c>
      <c r="X263">
        <v>98.8</v>
      </c>
      <c r="Y263">
        <v>99.5</v>
      </c>
      <c r="Z263">
        <v>95.7</v>
      </c>
      <c r="AA263">
        <v>98.5</v>
      </c>
      <c r="AB263">
        <v>98.3</v>
      </c>
    </row>
    <row r="264" spans="19:28">
      <c r="S264" t="s">
        <v>126</v>
      </c>
      <c r="T264">
        <v>99</v>
      </c>
      <c r="U264">
        <v>98.3</v>
      </c>
      <c r="V264">
        <v>100.2</v>
      </c>
      <c r="W264">
        <v>99.7</v>
      </c>
      <c r="X264">
        <v>99.1</v>
      </c>
      <c r="Y264">
        <v>99.5</v>
      </c>
      <c r="Z264">
        <v>96.4</v>
      </c>
      <c r="AA264">
        <v>96.7</v>
      </c>
      <c r="AB264">
        <v>98.8</v>
      </c>
    </row>
    <row r="265" spans="19:28">
      <c r="S265" t="s">
        <v>127</v>
      </c>
      <c r="T265">
        <v>100.6</v>
      </c>
      <c r="U265">
        <v>100.4</v>
      </c>
      <c r="V265">
        <v>100.9</v>
      </c>
      <c r="W265">
        <v>100.5</v>
      </c>
      <c r="X265">
        <v>100.1</v>
      </c>
      <c r="Y265">
        <v>100</v>
      </c>
      <c r="Z265">
        <v>98.3</v>
      </c>
      <c r="AA265">
        <v>97.6</v>
      </c>
      <c r="AB265">
        <v>100.3</v>
      </c>
    </row>
    <row r="266" spans="19:28">
      <c r="S266" t="s">
        <v>128</v>
      </c>
      <c r="T266">
        <v>100.1</v>
      </c>
      <c r="U266">
        <v>99.4</v>
      </c>
      <c r="V266">
        <v>100.8</v>
      </c>
      <c r="W266">
        <v>101.7</v>
      </c>
      <c r="X266">
        <v>100.6</v>
      </c>
      <c r="Y266">
        <v>100</v>
      </c>
      <c r="Z266">
        <v>100.4</v>
      </c>
      <c r="AA266">
        <v>98.4</v>
      </c>
      <c r="AB266">
        <v>100.5</v>
      </c>
    </row>
    <row r="267" spans="19:28">
      <c r="S267" t="s">
        <v>129</v>
      </c>
      <c r="T267">
        <v>98.9</v>
      </c>
      <c r="U267">
        <v>97.4</v>
      </c>
      <c r="V267">
        <v>100.7</v>
      </c>
      <c r="W267">
        <v>101.6</v>
      </c>
      <c r="X267">
        <v>101.7</v>
      </c>
      <c r="Y267">
        <v>99.9</v>
      </c>
      <c r="Z267">
        <v>106.7</v>
      </c>
      <c r="AA267">
        <v>100.7</v>
      </c>
      <c r="AB267">
        <v>102.2</v>
      </c>
    </row>
    <row r="268" spans="19:28">
      <c r="S268" t="s">
        <v>130</v>
      </c>
      <c r="T268">
        <v>100.2</v>
      </c>
      <c r="U268">
        <v>99.9</v>
      </c>
      <c r="V268">
        <v>100.7</v>
      </c>
      <c r="W268">
        <v>100.9</v>
      </c>
      <c r="X268">
        <v>101.7</v>
      </c>
      <c r="Y268">
        <v>100.8</v>
      </c>
      <c r="Z268">
        <v>103.7</v>
      </c>
      <c r="AA268">
        <v>101.6</v>
      </c>
      <c r="AB268">
        <v>102.9</v>
      </c>
    </row>
    <row r="269" spans="19:28">
      <c r="S269" t="s">
        <v>131</v>
      </c>
      <c r="T269">
        <v>99.7</v>
      </c>
      <c r="U269">
        <v>99</v>
      </c>
      <c r="V269">
        <v>100.7</v>
      </c>
      <c r="W269">
        <v>100.1</v>
      </c>
      <c r="X269">
        <v>101.9</v>
      </c>
      <c r="Y269">
        <v>101</v>
      </c>
      <c r="Z269">
        <v>105.3</v>
      </c>
      <c r="AA269">
        <v>101.8</v>
      </c>
      <c r="AB269">
        <v>102.4</v>
      </c>
    </row>
    <row r="270" spans="19:28">
      <c r="S270" t="s">
        <v>132</v>
      </c>
      <c r="T270">
        <v>101.3</v>
      </c>
      <c r="U270">
        <v>101.5</v>
      </c>
      <c r="V270">
        <v>101.1</v>
      </c>
      <c r="W270">
        <v>101.1</v>
      </c>
      <c r="X270">
        <v>102.2</v>
      </c>
      <c r="Y270">
        <v>101.2</v>
      </c>
      <c r="Z270">
        <v>104.7</v>
      </c>
      <c r="AA270">
        <v>103.3</v>
      </c>
      <c r="AB270">
        <v>102.9</v>
      </c>
    </row>
    <row r="271" spans="19:28">
      <c r="S271" t="s">
        <v>133</v>
      </c>
      <c r="T271">
        <v>102.1</v>
      </c>
      <c r="U271">
        <v>102.7</v>
      </c>
      <c r="V271">
        <v>101.6</v>
      </c>
      <c r="W271">
        <v>100.9</v>
      </c>
      <c r="X271">
        <v>102.3</v>
      </c>
      <c r="Y271">
        <v>101.3</v>
      </c>
      <c r="Z271">
        <v>104.4</v>
      </c>
      <c r="AA271">
        <v>104.5</v>
      </c>
      <c r="AB271">
        <v>102.5</v>
      </c>
    </row>
    <row r="272" spans="19:28">
      <c r="S272" t="s">
        <v>134</v>
      </c>
      <c r="T272">
        <v>102.7</v>
      </c>
      <c r="U272">
        <v>103.3</v>
      </c>
      <c r="V272">
        <v>102.3</v>
      </c>
      <c r="W272">
        <v>100.6</v>
      </c>
      <c r="X272">
        <v>102.4</v>
      </c>
      <c r="Y272">
        <v>101.7</v>
      </c>
      <c r="Z272">
        <v>104.8</v>
      </c>
      <c r="AA272">
        <v>107.2</v>
      </c>
      <c r="AB272">
        <v>102.6</v>
      </c>
    </row>
    <row r="273" spans="19:28">
      <c r="S273" t="s">
        <v>135</v>
      </c>
      <c r="T273">
        <v>103.4</v>
      </c>
      <c r="U273">
        <v>104.3</v>
      </c>
      <c r="V273">
        <v>103</v>
      </c>
      <c r="W273">
        <v>100.4</v>
      </c>
      <c r="X273">
        <v>102.3</v>
      </c>
      <c r="Y273">
        <v>101.7</v>
      </c>
      <c r="Z273">
        <v>104.3</v>
      </c>
      <c r="AA273">
        <v>105.5</v>
      </c>
      <c r="AB273">
        <v>102.5</v>
      </c>
    </row>
    <row r="274" spans="19:28">
      <c r="S274" t="s">
        <v>136</v>
      </c>
      <c r="T274">
        <v>102.7</v>
      </c>
      <c r="U274">
        <v>103.7</v>
      </c>
      <c r="V274">
        <v>103.3</v>
      </c>
      <c r="W274">
        <v>97.3</v>
      </c>
      <c r="X274">
        <v>102.1</v>
      </c>
      <c r="Y274">
        <v>101.9</v>
      </c>
      <c r="Z274">
        <v>103.1</v>
      </c>
      <c r="AA274">
        <v>102.1</v>
      </c>
      <c r="AB274">
        <v>102.6</v>
      </c>
    </row>
    <row r="275" spans="19:28">
      <c r="S275" t="s">
        <v>137</v>
      </c>
      <c r="T275">
        <v>102.7</v>
      </c>
      <c r="U275">
        <v>104.3</v>
      </c>
      <c r="V275">
        <v>103.3</v>
      </c>
      <c r="W275">
        <v>94.5</v>
      </c>
      <c r="X275">
        <v>102.2</v>
      </c>
      <c r="Y275">
        <v>102</v>
      </c>
      <c r="Z275">
        <v>103.4</v>
      </c>
      <c r="AA275">
        <v>100.3</v>
      </c>
      <c r="AB275">
        <v>102.4</v>
      </c>
    </row>
    <row r="276" spans="19:28">
      <c r="S276" t="s">
        <v>138</v>
      </c>
      <c r="T276">
        <v>102</v>
      </c>
      <c r="U276">
        <v>103.3</v>
      </c>
      <c r="V276">
        <v>103.6</v>
      </c>
      <c r="W276">
        <v>93.3</v>
      </c>
      <c r="X276">
        <v>101.8</v>
      </c>
      <c r="Y276">
        <v>102.6</v>
      </c>
      <c r="Z276">
        <v>102.6</v>
      </c>
      <c r="AA276">
        <v>98.9</v>
      </c>
      <c r="AB276">
        <v>101.6</v>
      </c>
    </row>
    <row r="277" spans="19:28">
      <c r="S277" t="s">
        <v>139</v>
      </c>
      <c r="T277">
        <v>99.6</v>
      </c>
      <c r="U277">
        <v>98.2</v>
      </c>
      <c r="V277">
        <v>103.7</v>
      </c>
      <c r="W277">
        <v>96.5</v>
      </c>
      <c r="X277">
        <v>101.8</v>
      </c>
      <c r="Y277">
        <v>102.6</v>
      </c>
      <c r="Z277">
        <v>105.1</v>
      </c>
      <c r="AA277">
        <v>99.8</v>
      </c>
      <c r="AB277">
        <v>102.6</v>
      </c>
    </row>
    <row r="278" spans="19:28">
      <c r="S278" t="s">
        <v>140</v>
      </c>
      <c r="T278">
        <v>98.3</v>
      </c>
      <c r="U278">
        <v>95.5</v>
      </c>
      <c r="V278">
        <v>103.6</v>
      </c>
      <c r="W278">
        <v>98.6</v>
      </c>
      <c r="X278">
        <v>101.4</v>
      </c>
      <c r="Y278">
        <v>102.8</v>
      </c>
      <c r="Z278">
        <v>96.6</v>
      </c>
      <c r="AA278">
        <v>99.9</v>
      </c>
      <c r="AB278">
        <v>102.5</v>
      </c>
    </row>
    <row r="279" spans="19:28">
      <c r="S279" t="s">
        <v>141</v>
      </c>
      <c r="T279">
        <v>99.4</v>
      </c>
      <c r="U279">
        <v>97.8</v>
      </c>
      <c r="V279">
        <v>103.6</v>
      </c>
      <c r="W279">
        <v>96.8</v>
      </c>
      <c r="X279">
        <v>102.2</v>
      </c>
      <c r="Y279">
        <v>103.4</v>
      </c>
      <c r="Z279">
        <v>95.9</v>
      </c>
      <c r="AA279">
        <v>98.9</v>
      </c>
      <c r="AB279">
        <v>103.1</v>
      </c>
    </row>
    <row r="280" spans="19:28">
      <c r="S280" t="s">
        <v>142</v>
      </c>
      <c r="T280">
        <v>99.4</v>
      </c>
      <c r="U280">
        <v>98.7</v>
      </c>
      <c r="V280">
        <v>103.1</v>
      </c>
      <c r="W280">
        <v>94.6</v>
      </c>
      <c r="X280">
        <v>102.5</v>
      </c>
      <c r="Y280">
        <v>103.6</v>
      </c>
      <c r="Z280">
        <v>96.4</v>
      </c>
      <c r="AA280">
        <v>98.1</v>
      </c>
      <c r="AB280">
        <v>103.3</v>
      </c>
    </row>
    <row r="281" spans="19:28">
      <c r="S281" t="s">
        <v>143</v>
      </c>
      <c r="T281">
        <v>100.1</v>
      </c>
      <c r="U281">
        <v>100.1</v>
      </c>
      <c r="V281">
        <v>103.1</v>
      </c>
      <c r="W281">
        <v>93.7</v>
      </c>
      <c r="X281">
        <v>103.1</v>
      </c>
      <c r="Y281">
        <v>103.6</v>
      </c>
      <c r="Z281">
        <v>96.6</v>
      </c>
      <c r="AA281">
        <v>98</v>
      </c>
      <c r="AB281">
        <v>103.2</v>
      </c>
    </row>
    <row r="282" spans="19:28">
      <c r="S282" t="s">
        <v>144</v>
      </c>
      <c r="T282">
        <v>100.6</v>
      </c>
      <c r="U282">
        <v>100.7</v>
      </c>
      <c r="V282">
        <v>103.1</v>
      </c>
      <c r="W282">
        <v>94.9</v>
      </c>
      <c r="X282">
        <v>102.9</v>
      </c>
      <c r="Y282">
        <v>103.6</v>
      </c>
      <c r="Z282">
        <v>95.8</v>
      </c>
      <c r="AA282">
        <v>99.3</v>
      </c>
      <c r="AB282">
        <v>103.6</v>
      </c>
    </row>
    <row r="283" spans="19:28">
      <c r="S283" t="s">
        <v>145</v>
      </c>
      <c r="T283">
        <v>99.5</v>
      </c>
      <c r="U283">
        <v>98.7</v>
      </c>
      <c r="V283">
        <v>103.2</v>
      </c>
      <c r="W283">
        <v>94.9</v>
      </c>
      <c r="X283">
        <v>103.3</v>
      </c>
      <c r="Y283">
        <v>103.5</v>
      </c>
      <c r="Z283">
        <v>97.2</v>
      </c>
      <c r="AA283">
        <v>97.2</v>
      </c>
      <c r="AB283">
        <v>103.7</v>
      </c>
    </row>
    <row r="284" spans="19:28">
      <c r="S284" t="s">
        <v>146</v>
      </c>
      <c r="T284">
        <v>101.9</v>
      </c>
      <c r="U284">
        <v>102.1</v>
      </c>
      <c r="V284">
        <v>104</v>
      </c>
      <c r="W284">
        <v>96.5</v>
      </c>
      <c r="X284">
        <v>103.8</v>
      </c>
      <c r="Y284">
        <v>103.5</v>
      </c>
      <c r="Z284">
        <v>97.4</v>
      </c>
      <c r="AA284">
        <v>96.8</v>
      </c>
      <c r="AB284">
        <v>104.5</v>
      </c>
    </row>
    <row r="285" spans="19:28">
      <c r="S285" t="s">
        <v>147</v>
      </c>
      <c r="T285">
        <v>103</v>
      </c>
      <c r="U285">
        <v>104</v>
      </c>
      <c r="V285">
        <v>104.4</v>
      </c>
      <c r="W285">
        <v>95.6</v>
      </c>
      <c r="X285">
        <v>104.7</v>
      </c>
      <c r="Y285">
        <v>103.5</v>
      </c>
      <c r="Z285">
        <v>99</v>
      </c>
      <c r="AA285">
        <v>99.9</v>
      </c>
      <c r="AB285">
        <v>104.4</v>
      </c>
    </row>
    <row r="286" spans="19:28">
      <c r="S286" t="s">
        <v>148</v>
      </c>
      <c r="T286">
        <v>104.4</v>
      </c>
      <c r="U286">
        <v>106.3</v>
      </c>
      <c r="V286">
        <v>104.9</v>
      </c>
      <c r="W286">
        <v>95.7</v>
      </c>
      <c r="X286">
        <v>105.7</v>
      </c>
      <c r="Y286">
        <v>103.6</v>
      </c>
      <c r="Z286">
        <v>99.5</v>
      </c>
      <c r="AA286">
        <v>101</v>
      </c>
      <c r="AB286">
        <v>104.1</v>
      </c>
    </row>
    <row r="287" spans="19:28">
      <c r="S287" t="s">
        <v>149</v>
      </c>
      <c r="T287">
        <v>106</v>
      </c>
      <c r="U287">
        <v>109.2</v>
      </c>
      <c r="V287">
        <v>104.7</v>
      </c>
      <c r="W287">
        <v>95.3</v>
      </c>
      <c r="X287">
        <v>105.7</v>
      </c>
      <c r="Y287">
        <v>105</v>
      </c>
      <c r="Z287">
        <v>97.6</v>
      </c>
      <c r="AA287">
        <v>101</v>
      </c>
      <c r="AB287">
        <v>104.1</v>
      </c>
    </row>
    <row r="288" spans="19:28">
      <c r="S288" t="s">
        <v>150</v>
      </c>
      <c r="T288">
        <v>105.3</v>
      </c>
      <c r="U288">
        <v>107.9</v>
      </c>
      <c r="V288">
        <v>104.7</v>
      </c>
      <c r="W288">
        <v>95.4</v>
      </c>
      <c r="X288">
        <v>105.3</v>
      </c>
      <c r="Y288">
        <v>106</v>
      </c>
      <c r="Z288">
        <v>96.6</v>
      </c>
      <c r="AA288">
        <v>101.3</v>
      </c>
      <c r="AB288">
        <v>103.7</v>
      </c>
    </row>
    <row r="289" spans="19:28">
      <c r="S289" t="s">
        <v>151</v>
      </c>
      <c r="T289">
        <v>105.8</v>
      </c>
      <c r="U289">
        <v>108.4</v>
      </c>
      <c r="V289">
        <v>104.9</v>
      </c>
      <c r="W289">
        <v>96.9</v>
      </c>
      <c r="X289">
        <v>105.3</v>
      </c>
      <c r="Y289">
        <v>106</v>
      </c>
      <c r="Z289">
        <v>96.3</v>
      </c>
      <c r="AA289">
        <v>103.5</v>
      </c>
      <c r="AB289">
        <v>103.9</v>
      </c>
    </row>
    <row r="290" spans="19:28">
      <c r="S290" t="s">
        <v>152</v>
      </c>
      <c r="T290">
        <v>104.7</v>
      </c>
      <c r="U290">
        <v>106.1</v>
      </c>
      <c r="V290">
        <v>104.8</v>
      </c>
      <c r="W290">
        <v>98.3</v>
      </c>
      <c r="X290">
        <v>103.6</v>
      </c>
      <c r="Y290">
        <v>106.6</v>
      </c>
      <c r="Z290">
        <v>96.9</v>
      </c>
      <c r="AA290">
        <v>103.4</v>
      </c>
      <c r="AB290">
        <v>104</v>
      </c>
    </row>
    <row r="291" spans="19:28">
      <c r="S291" t="s">
        <v>153</v>
      </c>
      <c r="T291">
        <v>100.8</v>
      </c>
      <c r="U291">
        <v>99.4</v>
      </c>
      <c r="V291">
        <v>105.1</v>
      </c>
      <c r="W291">
        <v>96.8</v>
      </c>
      <c r="X291">
        <v>102.8</v>
      </c>
      <c r="Y291">
        <v>106.9</v>
      </c>
      <c r="Z291">
        <v>97.3</v>
      </c>
      <c r="AA291">
        <v>102.7</v>
      </c>
      <c r="AB291">
        <v>103.6</v>
      </c>
    </row>
    <row r="292" spans="19:28">
      <c r="S292" t="s">
        <v>154</v>
      </c>
      <c r="T292">
        <v>100.3</v>
      </c>
      <c r="U292">
        <v>98.9</v>
      </c>
      <c r="V292">
        <v>105.1</v>
      </c>
      <c r="W292">
        <v>95.8</v>
      </c>
      <c r="X292">
        <v>101.9</v>
      </c>
      <c r="Y292">
        <v>106.9</v>
      </c>
      <c r="Z292">
        <v>97.2</v>
      </c>
      <c r="AA292">
        <v>104.9</v>
      </c>
      <c r="AB292">
        <v>102.6</v>
      </c>
    </row>
    <row r="293" spans="19:28">
      <c r="S293" t="s">
        <v>155</v>
      </c>
      <c r="T293">
        <v>98.5</v>
      </c>
      <c r="U293">
        <v>95.9</v>
      </c>
      <c r="V293">
        <v>105.1</v>
      </c>
      <c r="W293">
        <v>94.7</v>
      </c>
      <c r="X293">
        <v>100.9</v>
      </c>
      <c r="Y293">
        <v>106.9</v>
      </c>
      <c r="Z293">
        <v>97.9</v>
      </c>
      <c r="AA293">
        <v>103.4</v>
      </c>
      <c r="AB293">
        <v>101.7</v>
      </c>
    </row>
    <row r="294" spans="19:28">
      <c r="S294" t="s">
        <v>156</v>
      </c>
      <c r="T294">
        <v>99.2</v>
      </c>
      <c r="U294">
        <v>97</v>
      </c>
      <c r="V294">
        <v>105.2</v>
      </c>
      <c r="W294">
        <v>95.9</v>
      </c>
      <c r="X294">
        <v>101.1</v>
      </c>
      <c r="Y294">
        <v>107</v>
      </c>
      <c r="Z294">
        <v>97.8</v>
      </c>
      <c r="AA294">
        <v>103.9</v>
      </c>
      <c r="AB294">
        <v>101.8</v>
      </c>
    </row>
    <row r="295" spans="19:28">
      <c r="S295" t="s">
        <v>157</v>
      </c>
      <c r="T295">
        <v>99.8</v>
      </c>
      <c r="U295">
        <v>97.5</v>
      </c>
      <c r="V295">
        <v>105.4</v>
      </c>
      <c r="W295">
        <v>97.2</v>
      </c>
      <c r="X295">
        <v>100.6</v>
      </c>
      <c r="Y295">
        <v>107</v>
      </c>
      <c r="Z295">
        <v>97.9</v>
      </c>
      <c r="AA295">
        <v>104.2</v>
      </c>
      <c r="AB295">
        <v>100.8</v>
      </c>
    </row>
    <row r="296" spans="19:28">
      <c r="S296" t="s">
        <v>158</v>
      </c>
      <c r="T296">
        <v>101.1</v>
      </c>
      <c r="U296">
        <v>98.6</v>
      </c>
      <c r="V296">
        <v>107.2</v>
      </c>
      <c r="W296">
        <v>97.9</v>
      </c>
      <c r="X296">
        <v>101</v>
      </c>
      <c r="Y296">
        <v>107.3</v>
      </c>
      <c r="Z296">
        <v>98</v>
      </c>
      <c r="AA296">
        <v>105</v>
      </c>
      <c r="AB296">
        <v>101.2</v>
      </c>
    </row>
    <row r="297" spans="19:28">
      <c r="S297" t="s">
        <v>159</v>
      </c>
      <c r="T297">
        <v>101</v>
      </c>
      <c r="U297">
        <v>97.9</v>
      </c>
      <c r="V297">
        <v>108</v>
      </c>
      <c r="W297">
        <v>98.7</v>
      </c>
      <c r="X297">
        <v>101.8</v>
      </c>
      <c r="Y297">
        <v>107.9</v>
      </c>
      <c r="Z297">
        <v>98.2</v>
      </c>
      <c r="AA297">
        <v>104.9</v>
      </c>
      <c r="AB297">
        <v>102.1</v>
      </c>
    </row>
    <row r="298" spans="19:28">
      <c r="S298" t="s">
        <v>160</v>
      </c>
      <c r="T298">
        <v>100.2</v>
      </c>
      <c r="U298">
        <v>96.5</v>
      </c>
      <c r="V298">
        <v>108</v>
      </c>
      <c r="W298">
        <v>99</v>
      </c>
      <c r="X298">
        <v>101.7</v>
      </c>
      <c r="Y298">
        <v>108.2</v>
      </c>
      <c r="Z298">
        <v>98</v>
      </c>
      <c r="AA298">
        <v>104.2</v>
      </c>
      <c r="AB298">
        <v>101.5</v>
      </c>
    </row>
    <row r="299" spans="19:28">
      <c r="S299" t="s">
        <v>161</v>
      </c>
      <c r="T299">
        <v>100.9</v>
      </c>
      <c r="U299">
        <v>98.1</v>
      </c>
      <c r="V299">
        <v>108.1</v>
      </c>
      <c r="W299">
        <v>97.4</v>
      </c>
      <c r="X299">
        <v>101.9</v>
      </c>
      <c r="Y299">
        <v>108.6</v>
      </c>
      <c r="Z299">
        <v>99.9</v>
      </c>
      <c r="AA299">
        <v>104.4</v>
      </c>
      <c r="AB299">
        <v>101.7</v>
      </c>
    </row>
    <row r="300" spans="19:28">
      <c r="S300" t="s">
        <v>162</v>
      </c>
      <c r="T300">
        <v>98.5</v>
      </c>
      <c r="U300">
        <v>93.9</v>
      </c>
      <c r="V300">
        <v>108.1</v>
      </c>
      <c r="W300">
        <v>96.9</v>
      </c>
      <c r="X300">
        <v>102.3</v>
      </c>
      <c r="Y300">
        <v>108.6</v>
      </c>
      <c r="Z300">
        <v>99.5</v>
      </c>
      <c r="AA300">
        <v>105.1</v>
      </c>
      <c r="AB300">
        <v>102.1</v>
      </c>
    </row>
    <row r="301" spans="19:28">
      <c r="S301" t="s">
        <v>163</v>
      </c>
      <c r="T301">
        <v>98.2</v>
      </c>
      <c r="U301">
        <v>92.9</v>
      </c>
      <c r="V301">
        <v>108.4</v>
      </c>
      <c r="W301">
        <v>98.6</v>
      </c>
      <c r="X301">
        <v>102.6</v>
      </c>
      <c r="Y301">
        <v>108.4</v>
      </c>
      <c r="Z301">
        <v>100</v>
      </c>
      <c r="AA301">
        <v>105.6</v>
      </c>
      <c r="AB301">
        <v>101.9</v>
      </c>
    </row>
    <row r="302" spans="19:28">
      <c r="S302" t="s">
        <v>164</v>
      </c>
      <c r="T302">
        <v>99.8</v>
      </c>
      <c r="U302">
        <v>95.5</v>
      </c>
      <c r="V302">
        <v>108.6</v>
      </c>
      <c r="W302">
        <v>98.5</v>
      </c>
      <c r="X302">
        <v>102</v>
      </c>
      <c r="Y302">
        <v>108.5</v>
      </c>
      <c r="Z302">
        <v>99.5</v>
      </c>
      <c r="AA302">
        <v>106</v>
      </c>
      <c r="AB302">
        <v>101.8</v>
      </c>
    </row>
    <row r="303" spans="19:28">
      <c r="S303" t="s">
        <v>165</v>
      </c>
      <c r="T303">
        <v>99.2</v>
      </c>
      <c r="U303">
        <v>94.5</v>
      </c>
      <c r="V303">
        <v>108.8</v>
      </c>
      <c r="W303">
        <v>98.1</v>
      </c>
      <c r="X303">
        <v>101.5</v>
      </c>
      <c r="Y303">
        <v>108.4</v>
      </c>
      <c r="Z303">
        <v>99.8</v>
      </c>
      <c r="AA303">
        <v>107.3</v>
      </c>
      <c r="AB303">
        <v>101.7</v>
      </c>
    </row>
    <row r="304" spans="19:28">
      <c r="S304" t="s">
        <v>166</v>
      </c>
      <c r="T304">
        <v>98.7</v>
      </c>
      <c r="U304">
        <v>93.9</v>
      </c>
      <c r="V304">
        <v>108.8</v>
      </c>
      <c r="W304">
        <v>97.3</v>
      </c>
      <c r="X304">
        <v>101.9</v>
      </c>
      <c r="Y304">
        <v>109.8</v>
      </c>
      <c r="Z304">
        <v>99.7</v>
      </c>
      <c r="AA304">
        <v>109.3</v>
      </c>
      <c r="AB304">
        <v>101.6</v>
      </c>
    </row>
    <row r="305" spans="19:28">
      <c r="S305" t="s">
        <v>167</v>
      </c>
      <c r="T305">
        <v>98.4</v>
      </c>
      <c r="U305">
        <v>93.2</v>
      </c>
      <c r="V305">
        <v>108.8</v>
      </c>
      <c r="W305">
        <v>97.4</v>
      </c>
      <c r="X305">
        <v>102.2</v>
      </c>
      <c r="Y305">
        <v>109.9</v>
      </c>
      <c r="Z305">
        <v>99.2</v>
      </c>
      <c r="AA305">
        <v>110</v>
      </c>
      <c r="AB305">
        <v>101.9</v>
      </c>
    </row>
    <row r="306" spans="19:28">
      <c r="S306" t="s">
        <v>168</v>
      </c>
      <c r="T306">
        <v>98.5</v>
      </c>
      <c r="U306">
        <v>93.8</v>
      </c>
      <c r="V306">
        <v>108.8</v>
      </c>
      <c r="W306">
        <v>96.4</v>
      </c>
      <c r="X306">
        <v>102.9</v>
      </c>
      <c r="Y306">
        <v>109.9</v>
      </c>
      <c r="Z306">
        <v>99.2</v>
      </c>
      <c r="AA306">
        <v>113.5</v>
      </c>
      <c r="AB306">
        <v>102</v>
      </c>
    </row>
    <row r="307" spans="19:28">
      <c r="S307" t="s">
        <v>169</v>
      </c>
      <c r="T307">
        <v>98.1</v>
      </c>
      <c r="U307">
        <v>93</v>
      </c>
      <c r="V307">
        <v>108.8</v>
      </c>
      <c r="W307">
        <v>96.4</v>
      </c>
      <c r="X307">
        <v>103.3</v>
      </c>
      <c r="Y307">
        <v>111</v>
      </c>
      <c r="Z307">
        <v>98.8</v>
      </c>
      <c r="AA307">
        <v>115.4</v>
      </c>
      <c r="AB307">
        <v>102.5</v>
      </c>
    </row>
    <row r="308" spans="19:28">
      <c r="S308" t="s">
        <v>170</v>
      </c>
      <c r="T308">
        <v>98</v>
      </c>
      <c r="U308">
        <v>92.3</v>
      </c>
      <c r="V308">
        <v>109.8</v>
      </c>
      <c r="W308">
        <v>96.3</v>
      </c>
      <c r="X308">
        <v>103.1</v>
      </c>
      <c r="Y308">
        <v>111.5</v>
      </c>
      <c r="Z308">
        <v>99.7</v>
      </c>
      <c r="AA308">
        <v>121.5</v>
      </c>
      <c r="AB308">
        <v>102.4</v>
      </c>
    </row>
    <row r="309" spans="19:28">
      <c r="S309" t="s">
        <v>171</v>
      </c>
      <c r="T309">
        <v>98.4</v>
      </c>
      <c r="U309">
        <v>92.7</v>
      </c>
      <c r="V309">
        <v>110</v>
      </c>
      <c r="W309">
        <v>97.1</v>
      </c>
      <c r="X309">
        <v>103.5</v>
      </c>
      <c r="Y309">
        <v>111.5</v>
      </c>
      <c r="Z309">
        <v>99.5</v>
      </c>
      <c r="AA309">
        <v>120.1</v>
      </c>
      <c r="AB309">
        <v>102.9</v>
      </c>
    </row>
    <row r="310" spans="19:28">
      <c r="S310" t="s">
        <v>172</v>
      </c>
      <c r="T310">
        <v>97.7</v>
      </c>
      <c r="U310">
        <v>92.1</v>
      </c>
      <c r="V310">
        <v>110</v>
      </c>
      <c r="W310">
        <v>94.7</v>
      </c>
      <c r="X310">
        <v>103.3</v>
      </c>
      <c r="Y310">
        <v>111.8</v>
      </c>
      <c r="Z310">
        <v>98.9</v>
      </c>
      <c r="AA310">
        <v>120.4</v>
      </c>
      <c r="AB310">
        <v>102.6</v>
      </c>
    </row>
    <row r="311" spans="19:28">
      <c r="S311" t="s">
        <v>173</v>
      </c>
      <c r="T311">
        <v>98.4</v>
      </c>
      <c r="U311">
        <v>93.4</v>
      </c>
      <c r="V311">
        <v>110.3</v>
      </c>
      <c r="W311">
        <v>93.7</v>
      </c>
      <c r="X311">
        <v>103.2</v>
      </c>
      <c r="Y311">
        <v>112</v>
      </c>
      <c r="Z311">
        <v>100.1</v>
      </c>
      <c r="AA311">
        <v>120.7</v>
      </c>
      <c r="AB311">
        <v>102.9</v>
      </c>
    </row>
    <row r="312" spans="19:28">
      <c r="S312" t="s">
        <v>174</v>
      </c>
      <c r="T312">
        <v>99</v>
      </c>
      <c r="U312">
        <v>94.3</v>
      </c>
      <c r="V312">
        <v>110.5</v>
      </c>
      <c r="W312">
        <v>94.1</v>
      </c>
      <c r="X312">
        <v>103.3</v>
      </c>
      <c r="Y312">
        <v>112.2</v>
      </c>
      <c r="Z312">
        <v>102.1</v>
      </c>
      <c r="AA312">
        <v>116.6</v>
      </c>
      <c r="AB312">
        <v>102.8</v>
      </c>
    </row>
    <row r="313" spans="19:28">
      <c r="S313" t="s">
        <v>175</v>
      </c>
      <c r="T313">
        <v>101.2</v>
      </c>
      <c r="U313">
        <v>97.6</v>
      </c>
      <c r="V313">
        <v>110.5</v>
      </c>
      <c r="W313">
        <v>96.1</v>
      </c>
      <c r="X313">
        <v>103.5</v>
      </c>
      <c r="Y313">
        <v>112.6</v>
      </c>
      <c r="Z313">
        <v>102.3</v>
      </c>
      <c r="AA313">
        <v>119</v>
      </c>
      <c r="AB313">
        <v>103.2</v>
      </c>
    </row>
    <row r="314" spans="19:28">
      <c r="S314" t="s">
        <v>176</v>
      </c>
      <c r="T314">
        <v>100.1</v>
      </c>
      <c r="U314">
        <v>95.7</v>
      </c>
      <c r="V314">
        <v>110.6</v>
      </c>
      <c r="W314">
        <v>95.6</v>
      </c>
      <c r="X314">
        <v>102.8</v>
      </c>
      <c r="Y314">
        <v>111.9</v>
      </c>
      <c r="Z314">
        <v>102.1</v>
      </c>
      <c r="AA314">
        <v>113.4</v>
      </c>
      <c r="AB314">
        <v>102.9</v>
      </c>
    </row>
    <row r="315" spans="19:28">
      <c r="S315" t="s">
        <v>177</v>
      </c>
      <c r="T315">
        <v>101.2</v>
      </c>
      <c r="U315">
        <v>97.8</v>
      </c>
      <c r="V315">
        <v>110.7</v>
      </c>
      <c r="W315">
        <v>94.7</v>
      </c>
      <c r="X315">
        <v>102.9</v>
      </c>
      <c r="Y315">
        <v>111.9</v>
      </c>
      <c r="Z315">
        <v>102.1</v>
      </c>
      <c r="AA315">
        <v>112.6</v>
      </c>
      <c r="AB315">
        <v>102.7</v>
      </c>
    </row>
    <row r="316" spans="19:28">
      <c r="S316" t="s">
        <v>178</v>
      </c>
      <c r="T316">
        <v>99.4</v>
      </c>
      <c r="U316">
        <v>94.9</v>
      </c>
      <c r="V316">
        <v>110.7</v>
      </c>
      <c r="W316">
        <v>93.7</v>
      </c>
      <c r="X316">
        <v>104.2</v>
      </c>
      <c r="Y316">
        <v>112.3</v>
      </c>
      <c r="Z316">
        <v>103.7</v>
      </c>
      <c r="AA316">
        <v>111.8</v>
      </c>
      <c r="AB316">
        <v>103.2</v>
      </c>
    </row>
    <row r="317" spans="19:28">
      <c r="S317" t="s">
        <v>179</v>
      </c>
      <c r="T317">
        <v>99.9</v>
      </c>
      <c r="U317">
        <v>95.1</v>
      </c>
      <c r="V317">
        <v>110.8</v>
      </c>
      <c r="W317">
        <v>95.9</v>
      </c>
      <c r="X317">
        <v>105.5</v>
      </c>
      <c r="Y317">
        <v>112.3</v>
      </c>
      <c r="Z317">
        <v>103.5</v>
      </c>
      <c r="AA317">
        <v>113.2</v>
      </c>
      <c r="AB317">
        <v>103.8</v>
      </c>
    </row>
    <row r="318" spans="19:28">
      <c r="S318" t="s">
        <v>180</v>
      </c>
      <c r="T318">
        <v>100.2</v>
      </c>
      <c r="U318">
        <v>96</v>
      </c>
      <c r="V318">
        <v>110.9</v>
      </c>
      <c r="W318">
        <v>94.9</v>
      </c>
      <c r="X318">
        <v>105.9</v>
      </c>
      <c r="Y318">
        <v>112.3</v>
      </c>
      <c r="Z318">
        <v>102.7</v>
      </c>
      <c r="AA318">
        <v>113.1</v>
      </c>
      <c r="AB318">
        <v>104.1</v>
      </c>
    </row>
    <row r="319" spans="19:28">
      <c r="S319" t="s">
        <v>181</v>
      </c>
      <c r="T319">
        <v>101.1</v>
      </c>
      <c r="U319">
        <v>97.4</v>
      </c>
      <c r="V319">
        <v>110.9</v>
      </c>
      <c r="W319">
        <v>95.7</v>
      </c>
      <c r="X319">
        <v>106.5</v>
      </c>
      <c r="Y319">
        <v>112.3</v>
      </c>
      <c r="Z319">
        <v>102.4</v>
      </c>
      <c r="AA319">
        <v>113.1</v>
      </c>
      <c r="AB319">
        <v>104.8</v>
      </c>
    </row>
    <row r="320" spans="19:28">
      <c r="S320" t="s">
        <v>182</v>
      </c>
      <c r="T320">
        <v>103.2</v>
      </c>
      <c r="U320">
        <v>100.7</v>
      </c>
      <c r="V320">
        <v>111.4</v>
      </c>
      <c r="W320">
        <v>96.3</v>
      </c>
      <c r="X320">
        <v>107.3</v>
      </c>
      <c r="Y320">
        <v>112.3</v>
      </c>
      <c r="Z320">
        <v>102.7</v>
      </c>
      <c r="AA320">
        <v>112.7</v>
      </c>
      <c r="AB320">
        <v>105.8</v>
      </c>
    </row>
    <row r="321" spans="19:28">
      <c r="S321" t="s">
        <v>183</v>
      </c>
      <c r="T321">
        <v>103.8</v>
      </c>
      <c r="U321">
        <v>101.2</v>
      </c>
      <c r="V321">
        <v>111.7</v>
      </c>
      <c r="W321">
        <v>97.4</v>
      </c>
      <c r="X321">
        <v>107.8</v>
      </c>
      <c r="Y321">
        <v>112.6</v>
      </c>
      <c r="Z321">
        <v>102.7</v>
      </c>
      <c r="AA321">
        <v>112.7</v>
      </c>
      <c r="AB321">
        <v>106</v>
      </c>
    </row>
    <row r="322" spans="19:28">
      <c r="S322" t="s">
        <v>184</v>
      </c>
      <c r="T322">
        <v>104.1</v>
      </c>
      <c r="U322">
        <v>101.3</v>
      </c>
      <c r="V322">
        <v>111.9</v>
      </c>
      <c r="W322">
        <v>99.3</v>
      </c>
      <c r="X322">
        <v>107.3</v>
      </c>
      <c r="Y322">
        <v>112.8</v>
      </c>
      <c r="Z322">
        <v>102.8</v>
      </c>
      <c r="AA322">
        <v>111.3</v>
      </c>
      <c r="AB322">
        <v>106.4</v>
      </c>
    </row>
    <row r="323" spans="19:28">
      <c r="S323" t="s">
        <v>185</v>
      </c>
      <c r="T323">
        <v>104.1</v>
      </c>
      <c r="U323">
        <v>102.5</v>
      </c>
      <c r="V323">
        <v>112.1</v>
      </c>
      <c r="W323">
        <v>93.5</v>
      </c>
      <c r="X323">
        <v>107.3</v>
      </c>
      <c r="Y323">
        <v>112.7</v>
      </c>
      <c r="Z323">
        <v>103.1</v>
      </c>
      <c r="AA323">
        <v>109.2</v>
      </c>
      <c r="AB323">
        <v>106.7</v>
      </c>
    </row>
    <row r="324" spans="19:28">
      <c r="S324" t="s">
        <v>186</v>
      </c>
      <c r="T324">
        <v>103.2</v>
      </c>
      <c r="U324">
        <v>100.8</v>
      </c>
      <c r="V324">
        <v>112.4</v>
      </c>
      <c r="W324">
        <v>93.1</v>
      </c>
      <c r="X324">
        <v>107.8</v>
      </c>
      <c r="Y324">
        <v>113.3</v>
      </c>
      <c r="Z324">
        <v>104.2</v>
      </c>
      <c r="AA324">
        <v>108.2</v>
      </c>
      <c r="AB324">
        <v>107</v>
      </c>
    </row>
    <row r="325" spans="19:28">
      <c r="S325" t="s">
        <v>187</v>
      </c>
      <c r="T325">
        <v>103.5</v>
      </c>
      <c r="U325">
        <v>101.1</v>
      </c>
      <c r="V325">
        <v>112.4</v>
      </c>
      <c r="W325">
        <v>94.6</v>
      </c>
      <c r="X325">
        <v>108</v>
      </c>
      <c r="Y325">
        <v>113.3</v>
      </c>
      <c r="Z325">
        <v>106.8</v>
      </c>
      <c r="AA325">
        <v>109.8</v>
      </c>
      <c r="AB325">
        <v>107.3</v>
      </c>
    </row>
    <row r="326" spans="19:28">
      <c r="S326" t="s">
        <v>188</v>
      </c>
      <c r="T326">
        <v>102.4</v>
      </c>
      <c r="U326">
        <v>99</v>
      </c>
      <c r="V326">
        <v>112.5</v>
      </c>
      <c r="W326">
        <v>95.2</v>
      </c>
      <c r="X326">
        <v>107.8</v>
      </c>
      <c r="Y326">
        <v>113.3</v>
      </c>
      <c r="Z326">
        <v>108.9</v>
      </c>
      <c r="AA326">
        <v>109.7</v>
      </c>
      <c r="AB326">
        <v>107</v>
      </c>
    </row>
    <row r="327" spans="19:28">
      <c r="S327" t="s">
        <v>189</v>
      </c>
      <c r="T327">
        <v>101.4</v>
      </c>
      <c r="U327">
        <v>97.3</v>
      </c>
      <c r="V327">
        <v>112.7</v>
      </c>
      <c r="W327">
        <v>93.9</v>
      </c>
      <c r="X327">
        <v>108.6</v>
      </c>
      <c r="Y327">
        <v>113.5</v>
      </c>
      <c r="Z327">
        <v>114.8</v>
      </c>
      <c r="AA327">
        <v>109.1</v>
      </c>
      <c r="AB327">
        <v>107.2</v>
      </c>
    </row>
    <row r="328" spans="19:28">
      <c r="S328" t="s">
        <v>190</v>
      </c>
      <c r="T328">
        <v>99</v>
      </c>
      <c r="U328">
        <v>93.8</v>
      </c>
      <c r="V328">
        <v>112.6</v>
      </c>
      <c r="W328">
        <v>91.4</v>
      </c>
      <c r="X328">
        <v>109.3</v>
      </c>
      <c r="Y328">
        <v>114.6</v>
      </c>
      <c r="Z328">
        <v>114.6</v>
      </c>
      <c r="AA328">
        <v>109.4</v>
      </c>
      <c r="AB328">
        <v>107.3</v>
      </c>
    </row>
    <row r="329" spans="19:28">
      <c r="S329" t="s">
        <v>191</v>
      </c>
      <c r="T329">
        <v>98.8</v>
      </c>
      <c r="U329">
        <v>93.5</v>
      </c>
      <c r="V329">
        <v>112.6</v>
      </c>
      <c r="W329">
        <v>91.2</v>
      </c>
      <c r="X329">
        <v>109.9</v>
      </c>
      <c r="Y329">
        <v>115.2</v>
      </c>
      <c r="Z329">
        <v>117.2</v>
      </c>
      <c r="AA329">
        <v>109.5</v>
      </c>
      <c r="AB329">
        <v>108.5</v>
      </c>
    </row>
    <row r="330" spans="19:28">
      <c r="S330" t="s">
        <v>192</v>
      </c>
      <c r="T330">
        <v>99.9</v>
      </c>
      <c r="U330">
        <v>94.9</v>
      </c>
      <c r="V330">
        <v>112.8</v>
      </c>
      <c r="W330">
        <v>92.7</v>
      </c>
      <c r="X330">
        <v>111.7</v>
      </c>
      <c r="Y330">
        <v>115</v>
      </c>
      <c r="Z330">
        <v>121.8</v>
      </c>
      <c r="AA330">
        <v>111</v>
      </c>
      <c r="AB330">
        <v>109.5</v>
      </c>
    </row>
    <row r="331" spans="19:28">
      <c r="S331" t="s">
        <v>193</v>
      </c>
      <c r="T331">
        <v>99.9</v>
      </c>
      <c r="U331">
        <v>94.5</v>
      </c>
      <c r="V331">
        <v>113</v>
      </c>
      <c r="W331">
        <v>94.4</v>
      </c>
      <c r="X331">
        <v>113.8</v>
      </c>
      <c r="Y331">
        <v>115</v>
      </c>
      <c r="Z331">
        <v>129.6</v>
      </c>
      <c r="AA331">
        <v>113.4</v>
      </c>
      <c r="AB331">
        <v>111.9</v>
      </c>
    </row>
    <row r="332" spans="19:28">
      <c r="S332" t="s">
        <v>194</v>
      </c>
      <c r="T332">
        <v>100.1</v>
      </c>
      <c r="U332">
        <v>94.4</v>
      </c>
      <c r="V332">
        <v>114</v>
      </c>
      <c r="W332">
        <v>94.2</v>
      </c>
      <c r="X332">
        <v>115.8</v>
      </c>
      <c r="Y332">
        <v>115.3</v>
      </c>
      <c r="Z332">
        <v>145</v>
      </c>
      <c r="AA332">
        <v>115.6</v>
      </c>
      <c r="AB332">
        <v>115.2</v>
      </c>
    </row>
    <row r="333" spans="19:28">
      <c r="S333" t="s">
        <v>195</v>
      </c>
      <c r="T333">
        <v>100.8</v>
      </c>
      <c r="U333">
        <v>95.1</v>
      </c>
      <c r="V333">
        <v>114.5</v>
      </c>
      <c r="W333">
        <v>95.2</v>
      </c>
      <c r="X333">
        <v>116</v>
      </c>
      <c r="Y333">
        <v>115.4</v>
      </c>
      <c r="Z333">
        <v>134</v>
      </c>
      <c r="AA333">
        <v>115.7</v>
      </c>
      <c r="AB333">
        <v>115.8</v>
      </c>
    </row>
    <row r="334" spans="19:28">
      <c r="S334" t="s">
        <v>196</v>
      </c>
      <c r="T334">
        <v>101</v>
      </c>
      <c r="U334">
        <v>95.5</v>
      </c>
      <c r="V334">
        <v>114.7</v>
      </c>
      <c r="W334">
        <v>94.7</v>
      </c>
      <c r="X334">
        <v>117</v>
      </c>
      <c r="Y334">
        <v>115.6</v>
      </c>
      <c r="Z334">
        <v>126.3</v>
      </c>
      <c r="AA334">
        <v>114.8</v>
      </c>
      <c r="AB334">
        <v>117.6</v>
      </c>
    </row>
    <row r="335" spans="19:28">
      <c r="S335" t="s">
        <v>197</v>
      </c>
      <c r="T335">
        <v>102.7</v>
      </c>
      <c r="U335">
        <v>98.4</v>
      </c>
      <c r="V335">
        <v>114.9</v>
      </c>
      <c r="W335">
        <v>94.3</v>
      </c>
      <c r="X335">
        <v>117.2</v>
      </c>
      <c r="Y335">
        <v>115.6</v>
      </c>
      <c r="Z335">
        <v>125.1</v>
      </c>
      <c r="AA335">
        <v>113.1</v>
      </c>
      <c r="AB335">
        <v>118.1</v>
      </c>
    </row>
    <row r="336" spans="19:28">
      <c r="S336" t="s">
        <v>198</v>
      </c>
      <c r="T336">
        <v>103.5</v>
      </c>
      <c r="U336">
        <v>99.3</v>
      </c>
      <c r="V336">
        <v>115.1</v>
      </c>
      <c r="W336">
        <v>95.6</v>
      </c>
      <c r="X336">
        <v>119</v>
      </c>
      <c r="Y336">
        <v>115.7</v>
      </c>
      <c r="Z336">
        <v>125.1</v>
      </c>
      <c r="AA336">
        <v>112.6</v>
      </c>
      <c r="AB336">
        <v>119.7</v>
      </c>
    </row>
    <row r="337" spans="19:28">
      <c r="S337" t="s">
        <v>199</v>
      </c>
      <c r="T337">
        <v>104.7</v>
      </c>
      <c r="U337">
        <v>101.1</v>
      </c>
      <c r="V337">
        <v>115.1</v>
      </c>
      <c r="W337">
        <v>96.9</v>
      </c>
      <c r="X337">
        <v>119.6</v>
      </c>
      <c r="Y337">
        <v>115.7</v>
      </c>
      <c r="Z337">
        <v>121.6</v>
      </c>
      <c r="AA337">
        <v>117.4</v>
      </c>
      <c r="AB337">
        <v>120.1</v>
      </c>
    </row>
    <row r="338" spans="19:28">
      <c r="S338" t="s">
        <v>200</v>
      </c>
      <c r="T338">
        <v>106.2</v>
      </c>
      <c r="U338">
        <v>103.2</v>
      </c>
      <c r="V338">
        <v>115.1</v>
      </c>
      <c r="W338">
        <v>99.6</v>
      </c>
      <c r="X338">
        <v>118.7</v>
      </c>
      <c r="Y338">
        <v>116.6</v>
      </c>
      <c r="Z338">
        <v>121</v>
      </c>
      <c r="AA338">
        <v>118</v>
      </c>
      <c r="AB338">
        <v>118.3</v>
      </c>
    </row>
    <row r="339" spans="19:28">
      <c r="S339" t="s">
        <v>201</v>
      </c>
      <c r="T339">
        <v>104.7</v>
      </c>
      <c r="U339">
        <v>100.3</v>
      </c>
      <c r="V339">
        <v>115.9</v>
      </c>
      <c r="W339">
        <v>98.4</v>
      </c>
      <c r="X339">
        <v>117.8</v>
      </c>
      <c r="Y339">
        <v>116.9</v>
      </c>
      <c r="Z339">
        <v>116.3</v>
      </c>
      <c r="AA339">
        <v>116.9</v>
      </c>
      <c r="AB339">
        <v>117.3</v>
      </c>
    </row>
    <row r="340" spans="19:28">
      <c r="S340" t="s">
        <v>202</v>
      </c>
      <c r="T340">
        <v>104.3</v>
      </c>
      <c r="U340">
        <v>99.7</v>
      </c>
      <c r="V340">
        <v>116.2</v>
      </c>
      <c r="W340">
        <v>97.7</v>
      </c>
      <c r="X340">
        <v>116.4</v>
      </c>
      <c r="Y340">
        <v>117.1</v>
      </c>
      <c r="Z340">
        <v>116.8</v>
      </c>
      <c r="AA340">
        <v>118.7</v>
      </c>
      <c r="AB340">
        <v>116</v>
      </c>
    </row>
    <row r="341" spans="19:28">
      <c r="S341" t="s">
        <v>203</v>
      </c>
      <c r="T341">
        <v>104.5</v>
      </c>
      <c r="U341">
        <v>99.5</v>
      </c>
      <c r="V341">
        <v>116.2</v>
      </c>
      <c r="W341">
        <v>100</v>
      </c>
      <c r="X341">
        <v>116.2</v>
      </c>
      <c r="Y341">
        <v>117.1</v>
      </c>
      <c r="Z341">
        <v>116.5</v>
      </c>
      <c r="AA341">
        <v>120.3</v>
      </c>
      <c r="AB341">
        <v>115.3</v>
      </c>
    </row>
    <row r="342" spans="19:28">
      <c r="S342" t="s">
        <v>204</v>
      </c>
      <c r="T342">
        <v>104.4</v>
      </c>
      <c r="U342">
        <v>99.2</v>
      </c>
      <c r="V342">
        <v>116.6</v>
      </c>
      <c r="W342">
        <v>99.8</v>
      </c>
      <c r="X342">
        <v>116.3</v>
      </c>
      <c r="Y342">
        <v>117.1</v>
      </c>
      <c r="Z342">
        <v>115.8</v>
      </c>
      <c r="AA342">
        <v>120.8</v>
      </c>
      <c r="AB342">
        <v>116.1</v>
      </c>
    </row>
    <row r="343" spans="19:28">
      <c r="S343" t="s">
        <v>205</v>
      </c>
      <c r="T343">
        <v>104.5</v>
      </c>
      <c r="U343">
        <v>98.8</v>
      </c>
      <c r="V343">
        <v>116.6</v>
      </c>
      <c r="W343">
        <v>102.1</v>
      </c>
      <c r="X343">
        <v>117.7</v>
      </c>
      <c r="Y343">
        <v>117.6</v>
      </c>
      <c r="Z343">
        <v>116.9</v>
      </c>
      <c r="AA343">
        <v>120.7</v>
      </c>
      <c r="AB343">
        <v>117.7</v>
      </c>
    </row>
    <row r="344" spans="19:28">
      <c r="S344" t="s">
        <v>206</v>
      </c>
      <c r="T344">
        <v>104.9</v>
      </c>
      <c r="U344">
        <v>98.9</v>
      </c>
      <c r="V344">
        <v>117.1</v>
      </c>
      <c r="W344">
        <v>103.6</v>
      </c>
      <c r="X344">
        <v>117.3</v>
      </c>
      <c r="Y344">
        <v>117.9</v>
      </c>
      <c r="Z344">
        <v>116.9</v>
      </c>
      <c r="AA344">
        <v>122.9</v>
      </c>
      <c r="AB344">
        <v>117.5</v>
      </c>
    </row>
    <row r="345" spans="19:28">
      <c r="S345" t="s">
        <v>207</v>
      </c>
      <c r="T345">
        <v>106.1</v>
      </c>
      <c r="U345">
        <v>100.4</v>
      </c>
      <c r="V345">
        <v>117.7</v>
      </c>
      <c r="W345">
        <v>105</v>
      </c>
      <c r="X345">
        <v>117.7</v>
      </c>
      <c r="Y345">
        <v>119.2</v>
      </c>
      <c r="Z345">
        <v>116.3</v>
      </c>
      <c r="AA345">
        <v>124.1</v>
      </c>
      <c r="AB345">
        <v>118.7</v>
      </c>
    </row>
    <row r="346" spans="19:28">
      <c r="S346" t="s">
        <v>208</v>
      </c>
      <c r="T346">
        <v>106.3</v>
      </c>
      <c r="U346">
        <v>101.6</v>
      </c>
      <c r="V346">
        <v>117.9</v>
      </c>
      <c r="W346">
        <v>101</v>
      </c>
      <c r="X346">
        <v>118.4</v>
      </c>
      <c r="Y346">
        <v>119.9</v>
      </c>
      <c r="Z346">
        <v>113.2</v>
      </c>
      <c r="AA346">
        <v>122.7</v>
      </c>
      <c r="AB346">
        <v>119.2</v>
      </c>
    </row>
    <row r="347" spans="19:28">
      <c r="S347" t="s">
        <v>209</v>
      </c>
      <c r="T347">
        <v>104.9</v>
      </c>
      <c r="U347">
        <v>100</v>
      </c>
      <c r="V347">
        <v>117.9</v>
      </c>
      <c r="W347">
        <v>97.6</v>
      </c>
      <c r="X347">
        <v>119.2</v>
      </c>
      <c r="Y347">
        <v>120.2</v>
      </c>
      <c r="Z347">
        <v>112.8</v>
      </c>
      <c r="AA347">
        <v>125.5</v>
      </c>
      <c r="AB347">
        <v>118.7</v>
      </c>
    </row>
    <row r="348" spans="19:28">
      <c r="S348" t="s">
        <v>210</v>
      </c>
      <c r="T348">
        <v>104.4</v>
      </c>
      <c r="U348">
        <v>99.3</v>
      </c>
      <c r="V348">
        <v>117.9</v>
      </c>
      <c r="W348">
        <v>96.7</v>
      </c>
      <c r="X348">
        <v>119.8</v>
      </c>
      <c r="Y348">
        <v>120.7</v>
      </c>
      <c r="Z348">
        <v>110.7</v>
      </c>
      <c r="AA348">
        <v>124.1</v>
      </c>
      <c r="AB348">
        <v>119.1</v>
      </c>
    </row>
    <row r="349" spans="19:28">
      <c r="S349" t="s">
        <v>211</v>
      </c>
      <c r="T349">
        <v>104.4</v>
      </c>
      <c r="U349">
        <v>98.5</v>
      </c>
      <c r="V349">
        <v>117.9</v>
      </c>
      <c r="W349">
        <v>99.8</v>
      </c>
      <c r="X349">
        <v>118.7</v>
      </c>
      <c r="Y349">
        <v>120.7</v>
      </c>
      <c r="Z349">
        <v>111.2</v>
      </c>
      <c r="AA349">
        <v>128.5</v>
      </c>
      <c r="AB349">
        <v>118</v>
      </c>
    </row>
    <row r="350" spans="19:28">
      <c r="S350" t="s">
        <v>212</v>
      </c>
      <c r="T350">
        <v>104.2</v>
      </c>
      <c r="U350">
        <v>98.7</v>
      </c>
      <c r="V350">
        <v>117.9</v>
      </c>
      <c r="W350">
        <v>97.5</v>
      </c>
      <c r="X350">
        <v>119.1</v>
      </c>
      <c r="Y350">
        <v>121.6</v>
      </c>
      <c r="Z350">
        <v>102.5</v>
      </c>
      <c r="AA350">
        <v>133.6</v>
      </c>
      <c r="AB350">
        <v>118.8</v>
      </c>
    </row>
    <row r="351" spans="19:28">
      <c r="S351" t="s">
        <v>213</v>
      </c>
      <c r="T351">
        <v>103.8</v>
      </c>
      <c r="U351">
        <v>98</v>
      </c>
      <c r="V351">
        <v>118.1</v>
      </c>
      <c r="W351">
        <v>97.1</v>
      </c>
      <c r="X351">
        <v>117.9</v>
      </c>
      <c r="Y351">
        <v>121.4</v>
      </c>
      <c r="Z351">
        <v>104</v>
      </c>
      <c r="AA351">
        <v>133.30000000000001</v>
      </c>
      <c r="AB351">
        <v>118.8</v>
      </c>
    </row>
    <row r="352" spans="19:28">
      <c r="S352" t="s">
        <v>214</v>
      </c>
      <c r="T352">
        <v>103.2</v>
      </c>
      <c r="U352">
        <v>97.2</v>
      </c>
      <c r="V352">
        <v>118.1</v>
      </c>
      <c r="W352">
        <v>96.1</v>
      </c>
      <c r="X352">
        <v>117.6</v>
      </c>
      <c r="Y352">
        <v>121.4</v>
      </c>
      <c r="Z352">
        <v>102.3</v>
      </c>
      <c r="AA352">
        <v>133.69999999999999</v>
      </c>
      <c r="AB352">
        <v>119.3</v>
      </c>
    </row>
    <row r="353" spans="19:28">
      <c r="S353" t="s">
        <v>215</v>
      </c>
      <c r="T353">
        <v>103.7</v>
      </c>
      <c r="U353">
        <v>97.8</v>
      </c>
      <c r="V353">
        <v>118.2</v>
      </c>
      <c r="W353">
        <v>96.8</v>
      </c>
      <c r="X353">
        <v>118.2</v>
      </c>
      <c r="Y353">
        <v>121.3</v>
      </c>
      <c r="Z353">
        <v>104.9</v>
      </c>
      <c r="AA353">
        <v>134.1</v>
      </c>
      <c r="AB353">
        <v>119.6</v>
      </c>
    </row>
    <row r="354" spans="19:28">
      <c r="S354" t="s">
        <v>216</v>
      </c>
      <c r="T354">
        <v>103.4</v>
      </c>
      <c r="U354">
        <v>97.4</v>
      </c>
      <c r="V354">
        <v>118.3</v>
      </c>
      <c r="W354">
        <v>96.3</v>
      </c>
      <c r="X354">
        <v>118.4</v>
      </c>
      <c r="Y354">
        <v>121.7</v>
      </c>
      <c r="Z354">
        <v>104.6</v>
      </c>
      <c r="AA354">
        <v>137.80000000000001</v>
      </c>
      <c r="AB354">
        <v>119.8</v>
      </c>
    </row>
    <row r="355" spans="19:28">
      <c r="S355" t="s">
        <v>217</v>
      </c>
      <c r="T355">
        <v>103.2</v>
      </c>
      <c r="U355">
        <v>97.3</v>
      </c>
      <c r="V355">
        <v>118.2</v>
      </c>
      <c r="W355">
        <v>95.4</v>
      </c>
      <c r="X355">
        <v>117.9</v>
      </c>
      <c r="Y355">
        <v>122.7</v>
      </c>
      <c r="Z355">
        <v>104.7</v>
      </c>
      <c r="AA355">
        <v>139.69999999999999</v>
      </c>
      <c r="AB355">
        <v>118.9</v>
      </c>
    </row>
    <row r="356" spans="19:28">
      <c r="S356" t="s">
        <v>218</v>
      </c>
      <c r="T356">
        <v>103.5</v>
      </c>
      <c r="U356">
        <v>97.5</v>
      </c>
      <c r="V356">
        <v>118.7</v>
      </c>
      <c r="W356">
        <v>96</v>
      </c>
      <c r="X356">
        <v>117.3</v>
      </c>
      <c r="Y356">
        <v>122.4</v>
      </c>
      <c r="Z356">
        <v>105</v>
      </c>
      <c r="AA356">
        <v>140.5</v>
      </c>
      <c r="AB356">
        <v>118.5</v>
      </c>
    </row>
    <row r="357" spans="19:28">
      <c r="S357" t="s">
        <v>219</v>
      </c>
      <c r="T357">
        <v>104</v>
      </c>
      <c r="U357">
        <v>98.5</v>
      </c>
      <c r="V357">
        <v>118.9</v>
      </c>
      <c r="W357">
        <v>94.9</v>
      </c>
      <c r="X357">
        <v>116.4</v>
      </c>
      <c r="Y357">
        <v>122.8</v>
      </c>
      <c r="Z357">
        <v>104.4</v>
      </c>
      <c r="AA357">
        <v>133.6</v>
      </c>
      <c r="AB357">
        <v>117.8</v>
      </c>
    </row>
    <row r="358" spans="19:28">
      <c r="S358" t="s">
        <v>220</v>
      </c>
      <c r="T358">
        <v>104.7</v>
      </c>
      <c r="U358">
        <v>100</v>
      </c>
      <c r="V358">
        <v>118.9</v>
      </c>
      <c r="W358">
        <v>93.6</v>
      </c>
      <c r="X358">
        <v>116.4</v>
      </c>
      <c r="Y358">
        <v>122.7</v>
      </c>
      <c r="Z358">
        <v>104.1</v>
      </c>
      <c r="AA358">
        <v>129.1</v>
      </c>
      <c r="AB358">
        <v>117.8</v>
      </c>
    </row>
    <row r="359" spans="19:28">
      <c r="S359" t="s">
        <v>221</v>
      </c>
      <c r="T359">
        <v>105.2</v>
      </c>
      <c r="U359">
        <v>100.5</v>
      </c>
      <c r="V359">
        <v>119.4</v>
      </c>
      <c r="W359">
        <v>94.2</v>
      </c>
      <c r="X359">
        <v>116.6</v>
      </c>
      <c r="Y359">
        <v>122.9</v>
      </c>
      <c r="Z359">
        <v>104.3</v>
      </c>
      <c r="AA359">
        <v>126.7</v>
      </c>
      <c r="AB359">
        <v>117.8</v>
      </c>
    </row>
    <row r="360" spans="19:28">
      <c r="S360" t="s">
        <v>222</v>
      </c>
      <c r="T360">
        <v>104.6</v>
      </c>
      <c r="U360">
        <v>99.5</v>
      </c>
      <c r="V360">
        <v>119.3</v>
      </c>
      <c r="W360">
        <v>94.2</v>
      </c>
      <c r="X360">
        <v>116.8</v>
      </c>
      <c r="Y360">
        <v>122.3</v>
      </c>
      <c r="Z360">
        <v>104</v>
      </c>
      <c r="AA360">
        <v>127.4</v>
      </c>
      <c r="AB360">
        <v>117.8</v>
      </c>
    </row>
    <row r="361" spans="19:28">
      <c r="S361" t="s">
        <v>223</v>
      </c>
      <c r="T361">
        <v>104.6</v>
      </c>
      <c r="U361">
        <v>98.9</v>
      </c>
      <c r="V361">
        <v>119.4</v>
      </c>
      <c r="W361">
        <v>96.4</v>
      </c>
      <c r="X361">
        <v>117.3</v>
      </c>
      <c r="Y361">
        <v>122.4</v>
      </c>
      <c r="Z361">
        <v>106</v>
      </c>
      <c r="AA361">
        <v>128.80000000000001</v>
      </c>
      <c r="AB361">
        <v>118.1</v>
      </c>
    </row>
    <row r="362" spans="19:28">
      <c r="T362">
        <v>105</v>
      </c>
      <c r="U362">
        <v>99.4</v>
      </c>
      <c r="V362">
        <v>119.3</v>
      </c>
      <c r="W362">
        <v>97.1</v>
      </c>
      <c r="X362">
        <v>117.5</v>
      </c>
      <c r="Y362">
        <v>122.4</v>
      </c>
      <c r="Z362">
        <v>107.7</v>
      </c>
      <c r="AA362">
        <v>132.69999999999999</v>
      </c>
      <c r="AB362">
        <v>117.7</v>
      </c>
    </row>
    <row r="363" spans="19:28">
      <c r="T363">
        <v>105.2</v>
      </c>
      <c r="U363">
        <v>99.7</v>
      </c>
      <c r="V363">
        <v>119.3</v>
      </c>
      <c r="W363">
        <v>97.4</v>
      </c>
      <c r="X363">
        <v>118.1</v>
      </c>
      <c r="Y363">
        <v>122.1</v>
      </c>
      <c r="Z363">
        <v>108.8</v>
      </c>
      <c r="AA363">
        <v>141.6</v>
      </c>
      <c r="AB363">
        <v>117.6</v>
      </c>
    </row>
    <row r="364" spans="19:28">
      <c r="T364">
        <v>104.7</v>
      </c>
      <c r="U364">
        <v>99.3</v>
      </c>
      <c r="V364">
        <v>119.3</v>
      </c>
      <c r="W364">
        <v>95.4</v>
      </c>
      <c r="X364">
        <v>119.2</v>
      </c>
      <c r="Y364">
        <v>122.1</v>
      </c>
      <c r="Z364">
        <v>108</v>
      </c>
      <c r="AA364">
        <v>148</v>
      </c>
      <c r="AB364">
        <v>118.9</v>
      </c>
    </row>
    <row r="365" spans="19:28">
      <c r="T365">
        <v>105.2</v>
      </c>
      <c r="U365">
        <v>100.1</v>
      </c>
      <c r="V365">
        <v>119.3</v>
      </c>
      <c r="W365">
        <v>96.3</v>
      </c>
      <c r="X365">
        <v>119.6</v>
      </c>
      <c r="Y365">
        <v>122.1</v>
      </c>
      <c r="Z365">
        <v>109</v>
      </c>
      <c r="AA365">
        <v>150</v>
      </c>
      <c r="AB365">
        <v>119.3</v>
      </c>
    </row>
  </sheetData>
  <mergeCells count="6">
    <mergeCell ref="A1:J1"/>
    <mergeCell ref="A2:A3"/>
    <mergeCell ref="B2:J2"/>
    <mergeCell ref="A42:J42"/>
    <mergeCell ref="A44:J44"/>
    <mergeCell ref="A43:J43"/>
  </mergeCells>
  <pageMargins left="0.7" right="0.7" top="0.75" bottom="0.75" header="0.3" footer="0.3"/>
  <pageSetup scale="90" orientation="portrait" horizontalDpi="0" verticalDpi="0" r:id="rId1"/>
</worksheet>
</file>

<file path=xl/worksheets/sheet110.xml><?xml version="1.0" encoding="utf-8"?>
<worksheet xmlns="http://schemas.openxmlformats.org/spreadsheetml/2006/main" xmlns:r="http://schemas.openxmlformats.org/officeDocument/2006/relationships">
  <sheetPr codeName="Sheet146"/>
  <dimension ref="A1:T36"/>
  <sheetViews>
    <sheetView view="pageBreakPreview" zoomScale="60" zoomScaleNormal="100" workbookViewId="0"/>
  </sheetViews>
  <sheetFormatPr defaultRowHeight="15" outlineLevelCol="1"/>
  <cols>
    <col min="1" max="1" width="9.28515625" bestFit="1" customWidth="1"/>
    <col min="2" max="4" width="20.28515625" customWidth="1"/>
    <col min="6" max="7" width="9.28515625" hidden="1" customWidth="1" outlineLevel="1"/>
    <col min="8" max="8" width="13.42578125" hidden="1" customWidth="1" outlineLevel="1"/>
    <col min="9" max="10" width="9.28515625" hidden="1" customWidth="1" outlineLevel="1"/>
    <col min="11" max="11" width="13.42578125" hidden="1" customWidth="1" outlineLevel="1"/>
    <col min="12" max="12" width="9.140625" collapsed="1"/>
  </cols>
  <sheetData>
    <row r="1" spans="1:8">
      <c r="A1" s="143" t="s">
        <v>1006</v>
      </c>
    </row>
    <row r="2" spans="1:8" ht="60">
      <c r="B2" s="34" t="s">
        <v>992</v>
      </c>
      <c r="C2" s="34" t="s">
        <v>993</v>
      </c>
      <c r="D2" s="34" t="s">
        <v>994</v>
      </c>
    </row>
    <row r="3" spans="1:8">
      <c r="A3" s="7">
        <v>1990</v>
      </c>
      <c r="B3" s="3">
        <f>G3</f>
        <v>105</v>
      </c>
      <c r="C3" s="17">
        <f>H3/G3/(10^6)</f>
        <v>10.523199999999999</v>
      </c>
      <c r="D3" s="41">
        <f>F3/G3</f>
        <v>91.095238095238102</v>
      </c>
      <c r="F3" s="8">
        <v>9565</v>
      </c>
      <c r="G3" s="8">
        <v>105</v>
      </c>
      <c r="H3" s="8">
        <v>1104936000</v>
      </c>
    </row>
    <row r="4" spans="1:8">
      <c r="A4" s="7">
        <f>A3+1</f>
        <v>1991</v>
      </c>
      <c r="B4" s="3">
        <f t="shared" ref="B4:B16" si="0">G4</f>
        <v>92</v>
      </c>
      <c r="C4" s="17">
        <f t="shared" ref="C4:C16" si="1">H4/G4/(10^6)</f>
        <v>13.315836956521739</v>
      </c>
      <c r="D4" s="41">
        <f t="shared" ref="D4:D15" si="2">F4/G4</f>
        <v>94.673913043478265</v>
      </c>
      <c r="F4" s="8">
        <v>8710</v>
      </c>
      <c r="G4" s="8">
        <v>92</v>
      </c>
      <c r="H4" s="8">
        <v>1225057000</v>
      </c>
    </row>
    <row r="5" spans="1:8">
      <c r="A5" s="7">
        <f t="shared" ref="A5:A21" si="3">A4+1</f>
        <v>1992</v>
      </c>
      <c r="B5" s="3">
        <f t="shared" si="0"/>
        <v>94</v>
      </c>
      <c r="C5" s="17">
        <f t="shared" si="1"/>
        <v>14.876138297872341</v>
      </c>
      <c r="D5" s="41">
        <f t="shared" si="2"/>
        <v>94.648936170212764</v>
      </c>
      <c r="F5" s="8">
        <v>8897</v>
      </c>
      <c r="G5" s="8">
        <v>94</v>
      </c>
      <c r="H5" s="8">
        <v>1398357000</v>
      </c>
    </row>
    <row r="6" spans="1:8">
      <c r="A6" s="7">
        <f t="shared" si="3"/>
        <v>1993</v>
      </c>
      <c r="B6" s="3" t="s">
        <v>446</v>
      </c>
      <c r="C6" s="3" t="s">
        <v>446</v>
      </c>
      <c r="D6" s="3" t="s">
        <v>446</v>
      </c>
      <c r="F6" s="8">
        <v>8648</v>
      </c>
      <c r="G6" s="8" t="s">
        <v>664</v>
      </c>
      <c r="H6" s="8">
        <v>1263564000</v>
      </c>
    </row>
    <row r="7" spans="1:8">
      <c r="A7" s="7">
        <f t="shared" si="3"/>
        <v>1994</v>
      </c>
      <c r="B7" s="3" t="s">
        <v>446</v>
      </c>
      <c r="C7" s="3" t="s">
        <v>446</v>
      </c>
      <c r="D7" s="3" t="s">
        <v>446</v>
      </c>
      <c r="F7" s="8">
        <v>8441</v>
      </c>
      <c r="G7" s="8" t="s">
        <v>664</v>
      </c>
      <c r="H7" s="8">
        <v>1479833000</v>
      </c>
    </row>
    <row r="8" spans="1:8">
      <c r="A8" s="7">
        <f t="shared" si="3"/>
        <v>1995</v>
      </c>
      <c r="B8" s="3">
        <f t="shared" si="0"/>
        <v>100</v>
      </c>
      <c r="C8" s="17">
        <f t="shared" si="1"/>
        <v>16.220549999999999</v>
      </c>
      <c r="D8" s="41">
        <f t="shared" si="2"/>
        <v>87.55</v>
      </c>
      <c r="F8" s="8">
        <v>8755</v>
      </c>
      <c r="G8" s="8">
        <v>100</v>
      </c>
      <c r="H8" s="8">
        <v>1622055000</v>
      </c>
    </row>
    <row r="9" spans="1:8">
      <c r="A9" s="7">
        <f t="shared" si="3"/>
        <v>1996</v>
      </c>
      <c r="B9" s="3">
        <f t="shared" si="0"/>
        <v>105</v>
      </c>
      <c r="C9" s="17">
        <f t="shared" si="1"/>
        <v>15.782314285714286</v>
      </c>
      <c r="D9" s="41">
        <f t="shared" si="2"/>
        <v>79.523809523809518</v>
      </c>
      <c r="F9" s="8">
        <v>8350</v>
      </c>
      <c r="G9" s="8">
        <v>105</v>
      </c>
      <c r="H9" s="8">
        <v>1657143000</v>
      </c>
    </row>
    <row r="10" spans="1:8">
      <c r="A10" s="7">
        <f t="shared" si="3"/>
        <v>1997</v>
      </c>
      <c r="B10" s="3">
        <f t="shared" si="0"/>
        <v>109</v>
      </c>
      <c r="C10" s="17">
        <f t="shared" si="1"/>
        <v>17.961550458715596</v>
      </c>
      <c r="D10" s="41">
        <f t="shared" si="2"/>
        <v>75.165137614678898</v>
      </c>
      <c r="F10" s="8">
        <v>8193</v>
      </c>
      <c r="G10" s="8">
        <v>109</v>
      </c>
      <c r="H10" s="8">
        <v>1957809000</v>
      </c>
    </row>
    <row r="11" spans="1:8">
      <c r="A11" s="7">
        <f t="shared" si="3"/>
        <v>1998</v>
      </c>
      <c r="B11" s="3">
        <f t="shared" si="0"/>
        <v>107</v>
      </c>
      <c r="C11" s="17">
        <f t="shared" si="1"/>
        <v>17.872738317757012</v>
      </c>
      <c r="D11" s="41">
        <f t="shared" si="2"/>
        <v>73.280373831775705</v>
      </c>
      <c r="F11" s="8">
        <v>7841</v>
      </c>
      <c r="G11" s="8">
        <v>107</v>
      </c>
      <c r="H11" s="8">
        <v>1912383000</v>
      </c>
    </row>
    <row r="12" spans="1:8" ht="15.75" thickBot="1">
      <c r="A12" s="7">
        <f t="shared" si="3"/>
        <v>1999</v>
      </c>
      <c r="B12" s="98">
        <f t="shared" si="0"/>
        <v>108</v>
      </c>
      <c r="C12" s="99">
        <f t="shared" si="1"/>
        <v>16.280842592592592</v>
      </c>
      <c r="D12" s="100">
        <f t="shared" si="2"/>
        <v>77.768518518518519</v>
      </c>
      <c r="F12" s="8">
        <v>8399</v>
      </c>
      <c r="G12" s="8">
        <v>108</v>
      </c>
      <c r="H12" s="8">
        <v>1758331000</v>
      </c>
    </row>
    <row r="13" spans="1:8">
      <c r="A13" s="7">
        <f t="shared" si="3"/>
        <v>2000</v>
      </c>
      <c r="B13" s="3">
        <f t="shared" si="0"/>
        <v>168</v>
      </c>
      <c r="C13" s="17">
        <f t="shared" si="1"/>
        <v>9.6141369047619047</v>
      </c>
      <c r="D13" s="41">
        <f t="shared" si="2"/>
        <v>45.970238095238095</v>
      </c>
      <c r="F13" s="8">
        <v>7723</v>
      </c>
      <c r="G13" s="8">
        <v>168</v>
      </c>
      <c r="H13" s="8">
        <v>1615175000</v>
      </c>
    </row>
    <row r="14" spans="1:8">
      <c r="A14" s="7">
        <f t="shared" si="3"/>
        <v>2001</v>
      </c>
      <c r="B14" s="3">
        <f t="shared" si="0"/>
        <v>177</v>
      </c>
      <c r="C14" s="17">
        <f t="shared" si="1"/>
        <v>10.266468926553673</v>
      </c>
      <c r="D14" s="41">
        <f t="shared" si="2"/>
        <v>44.751412429378533</v>
      </c>
      <c r="F14" s="8">
        <v>7921</v>
      </c>
      <c r="G14" s="8">
        <v>177</v>
      </c>
      <c r="H14" s="8">
        <v>1817165000</v>
      </c>
    </row>
    <row r="15" spans="1:8">
      <c r="A15" s="7">
        <f t="shared" si="3"/>
        <v>2002</v>
      </c>
      <c r="B15" s="3">
        <f t="shared" si="0"/>
        <v>169</v>
      </c>
      <c r="C15" s="17">
        <f t="shared" si="1"/>
        <v>10.712875739644971</v>
      </c>
      <c r="D15" s="41">
        <f t="shared" si="2"/>
        <v>52.80473372781065</v>
      </c>
      <c r="F15" s="8">
        <v>8924</v>
      </c>
      <c r="G15" s="8">
        <v>169</v>
      </c>
      <c r="H15" s="8">
        <v>1810476000</v>
      </c>
    </row>
    <row r="16" spans="1:8" ht="15.75" thickBot="1">
      <c r="A16" s="7">
        <f t="shared" si="3"/>
        <v>2003</v>
      </c>
      <c r="B16" s="98">
        <f t="shared" si="0"/>
        <v>167</v>
      </c>
      <c r="C16" s="99">
        <f t="shared" si="1"/>
        <v>10.974586826347304</v>
      </c>
      <c r="D16" s="100">
        <f>F16/G16</f>
        <v>55.544910179640716</v>
      </c>
      <c r="F16" s="8">
        <v>9276</v>
      </c>
      <c r="G16" s="8">
        <v>167</v>
      </c>
      <c r="H16" s="8">
        <v>1832756000</v>
      </c>
    </row>
    <row r="17" spans="1:20">
      <c r="A17" s="7">
        <f t="shared" si="3"/>
        <v>2004</v>
      </c>
      <c r="B17" s="3">
        <f>J17</f>
        <v>243</v>
      </c>
      <c r="C17" s="17">
        <f>K17/J17/(10^6)</f>
        <v>6.5365390946502062</v>
      </c>
      <c r="D17" s="41">
        <f>I17/J17</f>
        <v>29.555555555555557</v>
      </c>
      <c r="I17" s="8">
        <v>7182</v>
      </c>
      <c r="J17" s="8">
        <v>243</v>
      </c>
      <c r="K17" s="8">
        <v>1588379000</v>
      </c>
    </row>
    <row r="18" spans="1:20">
      <c r="A18" s="7">
        <f t="shared" si="3"/>
        <v>2005</v>
      </c>
      <c r="B18" s="3">
        <f>J18</f>
        <v>231</v>
      </c>
      <c r="C18" s="17">
        <f>K18/J18/(10^6)</f>
        <v>7.3776623376623371</v>
      </c>
      <c r="D18" s="41">
        <f>I18/J18</f>
        <v>30.012987012987011</v>
      </c>
      <c r="I18" s="8">
        <v>6933</v>
      </c>
      <c r="J18" s="8">
        <v>231</v>
      </c>
      <c r="K18" s="8">
        <v>1704240000</v>
      </c>
    </row>
    <row r="19" spans="1:20">
      <c r="A19" s="7">
        <f>A18+1</f>
        <v>2006</v>
      </c>
      <c r="B19" s="3">
        <f>J19</f>
        <v>233</v>
      </c>
      <c r="C19" s="17">
        <f>K19/J19/(10^6)</f>
        <v>8.1113133047210297</v>
      </c>
      <c r="D19" s="41">
        <f>I19/J19</f>
        <v>30.291845493562231</v>
      </c>
      <c r="I19" s="8">
        <v>7058</v>
      </c>
      <c r="J19" s="8">
        <v>233</v>
      </c>
      <c r="K19" s="8">
        <v>1889936000</v>
      </c>
    </row>
    <row r="20" spans="1:20">
      <c r="A20" s="7">
        <f t="shared" si="3"/>
        <v>2007</v>
      </c>
      <c r="B20" s="3">
        <f>J20</f>
        <v>224</v>
      </c>
      <c r="C20" s="17">
        <f>K20/J20/(10^6)</f>
        <v>9.120196428571429</v>
      </c>
      <c r="D20" s="41">
        <f>I20/J20</f>
        <v>30.986607142857142</v>
      </c>
      <c r="I20" s="8">
        <v>6941</v>
      </c>
      <c r="J20" s="8">
        <v>224</v>
      </c>
      <c r="K20" s="8">
        <v>2042924000</v>
      </c>
    </row>
    <row r="21" spans="1:20">
      <c r="A21" s="7">
        <f t="shared" si="3"/>
        <v>2008</v>
      </c>
      <c r="B21" s="3">
        <f>J21</f>
        <v>215</v>
      </c>
      <c r="C21" s="17">
        <f>K21/J21/(10^6)</f>
        <v>10.37565581395349</v>
      </c>
      <c r="D21" s="41">
        <f>I21/J21</f>
        <v>33.832558139534882</v>
      </c>
      <c r="I21" s="8">
        <v>7274</v>
      </c>
      <c r="J21" s="8">
        <v>215</v>
      </c>
      <c r="K21" s="8">
        <v>2230766000</v>
      </c>
    </row>
    <row r="23" spans="1:20">
      <c r="A23" s="331" t="s">
        <v>754</v>
      </c>
      <c r="B23" s="331"/>
      <c r="C23" s="331"/>
      <c r="D23" s="331"/>
    </row>
    <row r="24" spans="1:20" ht="30" customHeight="1">
      <c r="A24" s="331" t="s">
        <v>995</v>
      </c>
      <c r="B24" s="331"/>
      <c r="C24" s="331"/>
      <c r="D24" s="331"/>
    </row>
    <row r="25" spans="1:20" ht="30" customHeight="1">
      <c r="A25" s="331" t="s">
        <v>996</v>
      </c>
      <c r="B25" s="331"/>
      <c r="C25" s="331"/>
      <c r="D25" s="331"/>
    </row>
    <row r="26" spans="1:20">
      <c r="A26" s="331"/>
      <c r="B26" s="331"/>
      <c r="C26" s="331"/>
      <c r="D26" s="331"/>
    </row>
    <row r="27" spans="1:20">
      <c r="A27" s="331" t="s">
        <v>997</v>
      </c>
      <c r="B27" s="331"/>
      <c r="C27" s="331"/>
      <c r="D27" s="331"/>
    </row>
    <row r="28" spans="1:20" ht="15" customHeight="1">
      <c r="A28" s="331" t="s">
        <v>998</v>
      </c>
      <c r="B28" s="331"/>
      <c r="C28" s="331"/>
      <c r="D28" s="331"/>
    </row>
    <row r="31" spans="1:20">
      <c r="A31" t="s">
        <v>999</v>
      </c>
    </row>
    <row r="32" spans="1:20">
      <c r="A32" s="379" t="s">
        <v>1000</v>
      </c>
      <c r="B32" s="379"/>
      <c r="C32" s="379"/>
      <c r="D32" s="379"/>
      <c r="E32" s="379"/>
      <c r="F32" s="379"/>
      <c r="G32" s="379"/>
      <c r="H32" s="379"/>
      <c r="I32" s="379"/>
      <c r="J32" s="379"/>
      <c r="K32" s="379"/>
      <c r="L32" s="379"/>
      <c r="M32" s="379"/>
      <c r="N32" s="379"/>
      <c r="O32" s="379"/>
      <c r="P32" s="379"/>
      <c r="Q32" s="379"/>
      <c r="R32" s="379"/>
      <c r="S32" s="379"/>
      <c r="T32" s="379"/>
    </row>
    <row r="33" spans="1:20">
      <c r="A33" s="379" t="s">
        <v>1001</v>
      </c>
      <c r="B33" s="379"/>
      <c r="C33" s="379"/>
      <c r="D33" s="379"/>
      <c r="E33" s="379"/>
      <c r="F33" s="379"/>
      <c r="G33" s="379"/>
      <c r="H33" s="379"/>
      <c r="I33" s="379"/>
      <c r="J33" s="379"/>
      <c r="K33" s="379"/>
      <c r="L33" s="379"/>
      <c r="M33" s="379"/>
      <c r="N33" s="379"/>
      <c r="O33" s="379"/>
      <c r="P33" s="379"/>
      <c r="Q33" s="379"/>
      <c r="R33" s="379"/>
      <c r="S33" s="379"/>
      <c r="T33" s="379"/>
    </row>
    <row r="34" spans="1:20">
      <c r="A34" s="379" t="s">
        <v>1002</v>
      </c>
      <c r="B34" s="379"/>
      <c r="C34" s="379"/>
      <c r="D34" s="379"/>
      <c r="E34" s="379"/>
      <c r="F34" s="379"/>
      <c r="G34" s="379"/>
      <c r="H34" s="379"/>
      <c r="I34" s="379"/>
      <c r="J34" s="379"/>
      <c r="K34" s="379"/>
      <c r="L34" s="379"/>
      <c r="M34" s="379"/>
      <c r="N34" s="379"/>
      <c r="O34" s="379"/>
      <c r="P34" s="379"/>
      <c r="Q34" s="379"/>
      <c r="R34" s="379"/>
      <c r="S34" s="379"/>
      <c r="T34" s="379"/>
    </row>
    <row r="35" spans="1:20">
      <c r="A35" s="379" t="s">
        <v>1003</v>
      </c>
      <c r="B35" s="379"/>
      <c r="C35" s="379"/>
      <c r="D35" s="379"/>
      <c r="E35" s="379"/>
      <c r="F35" s="379"/>
      <c r="G35" s="379"/>
      <c r="H35" s="379"/>
      <c r="I35" s="379"/>
      <c r="J35" s="379"/>
      <c r="K35" s="379"/>
      <c r="L35" s="379"/>
      <c r="M35" s="379"/>
      <c r="N35" s="379"/>
      <c r="O35" s="379"/>
      <c r="P35" s="379"/>
      <c r="Q35" s="379"/>
      <c r="R35" s="379"/>
      <c r="S35" s="379"/>
      <c r="T35" s="379"/>
    </row>
    <row r="36" spans="1:20">
      <c r="A36" s="356" t="s">
        <v>1004</v>
      </c>
      <c r="B36" s="356"/>
      <c r="C36" s="356"/>
      <c r="D36" s="356"/>
      <c r="E36" s="356"/>
      <c r="F36" s="356"/>
      <c r="G36" s="356"/>
      <c r="H36" s="356"/>
      <c r="I36" s="356"/>
      <c r="J36" s="356"/>
      <c r="K36" s="356"/>
      <c r="L36" s="356"/>
      <c r="M36" s="356"/>
      <c r="N36" s="356"/>
      <c r="O36" s="356"/>
      <c r="P36" s="356"/>
      <c r="Q36" s="356"/>
      <c r="R36" s="356"/>
      <c r="S36" s="356"/>
      <c r="T36" s="356"/>
    </row>
  </sheetData>
  <mergeCells count="11">
    <mergeCell ref="A28:D28"/>
    <mergeCell ref="A23:D23"/>
    <mergeCell ref="A24:D24"/>
    <mergeCell ref="A25:D25"/>
    <mergeCell ref="A26:D26"/>
    <mergeCell ref="A27:D27"/>
    <mergeCell ref="A32:T32"/>
    <mergeCell ref="A33:T33"/>
    <mergeCell ref="A34:T34"/>
    <mergeCell ref="A35:T35"/>
    <mergeCell ref="A36:T36"/>
  </mergeCells>
  <pageMargins left="0.7" right="0.7" top="0.75" bottom="0.75" header="0.3" footer="0.3"/>
  <pageSetup orientation="portrait" horizontalDpi="0" verticalDpi="0" r:id="rId1"/>
</worksheet>
</file>

<file path=xl/worksheets/sheet111.xml><?xml version="1.0" encoding="utf-8"?>
<worksheet xmlns="http://schemas.openxmlformats.org/spreadsheetml/2006/main" xmlns:r="http://schemas.openxmlformats.org/officeDocument/2006/relationships">
  <sheetPr codeName="Sheet147"/>
  <dimension ref="A1:T36"/>
  <sheetViews>
    <sheetView view="pageBreakPreview" zoomScale="60" zoomScaleNormal="100" workbookViewId="0"/>
  </sheetViews>
  <sheetFormatPr defaultRowHeight="15" outlineLevelCol="1"/>
  <cols>
    <col min="1" max="1" width="9.28515625" bestFit="1" customWidth="1"/>
    <col min="2" max="4" width="20.28515625" customWidth="1"/>
    <col min="6" max="7" width="9.28515625" hidden="1" customWidth="1" outlineLevel="1"/>
    <col min="8" max="8" width="13.42578125" hidden="1" customWidth="1" outlineLevel="1"/>
    <col min="9" max="10" width="9.28515625" hidden="1" customWidth="1" outlineLevel="1"/>
    <col min="11" max="11" width="13.42578125" hidden="1" customWidth="1" outlineLevel="1"/>
    <col min="12" max="12" width="9.140625" collapsed="1"/>
  </cols>
  <sheetData>
    <row r="1" spans="1:8">
      <c r="A1" s="143" t="s">
        <v>1007</v>
      </c>
    </row>
    <row r="2" spans="1:8" ht="60">
      <c r="B2" s="34" t="s">
        <v>992</v>
      </c>
      <c r="C2" s="34" t="s">
        <v>993</v>
      </c>
      <c r="D2" s="34" t="s">
        <v>994</v>
      </c>
    </row>
    <row r="3" spans="1:8">
      <c r="A3" s="7">
        <v>1990</v>
      </c>
      <c r="B3" s="3" t="s">
        <v>446</v>
      </c>
      <c r="C3" s="3" t="s">
        <v>446</v>
      </c>
      <c r="D3" s="3" t="s">
        <v>446</v>
      </c>
      <c r="F3" s="8">
        <v>10682</v>
      </c>
      <c r="G3" s="8" t="s">
        <v>664</v>
      </c>
      <c r="H3" s="8">
        <v>848021000</v>
      </c>
    </row>
    <row r="4" spans="1:8">
      <c r="A4" s="7">
        <f>A3+1</f>
        <v>1991</v>
      </c>
      <c r="B4" s="3" t="s">
        <v>446</v>
      </c>
      <c r="C4" s="3" t="s">
        <v>446</v>
      </c>
      <c r="D4" s="3" t="s">
        <v>446</v>
      </c>
      <c r="F4" s="8">
        <v>10530</v>
      </c>
      <c r="G4" s="8" t="s">
        <v>664</v>
      </c>
      <c r="H4" s="8">
        <v>865518000</v>
      </c>
    </row>
    <row r="5" spans="1:8">
      <c r="A5" s="7">
        <f t="shared" ref="A5:A21" si="0">A4+1</f>
        <v>1992</v>
      </c>
      <c r="B5" s="3">
        <f t="shared" ref="B5:B16" si="1">G5</f>
        <v>106</v>
      </c>
      <c r="C5" s="17">
        <f t="shared" ref="C5:C16" si="2">H5/G5/(10^6)</f>
        <v>9.6117641509433973</v>
      </c>
      <c r="D5" s="41">
        <f t="shared" ref="D5:D15" si="3">F5/G5</f>
        <v>103.89622641509433</v>
      </c>
      <c r="F5" s="8">
        <v>11013</v>
      </c>
      <c r="G5" s="8">
        <v>106</v>
      </c>
      <c r="H5" s="8">
        <v>1018847000</v>
      </c>
    </row>
    <row r="6" spans="1:8">
      <c r="A6" s="7">
        <f t="shared" si="0"/>
        <v>1993</v>
      </c>
      <c r="B6" s="3">
        <f t="shared" si="1"/>
        <v>96</v>
      </c>
      <c r="C6" s="17">
        <f t="shared" si="2"/>
        <v>11.189927083333334</v>
      </c>
      <c r="D6" s="41">
        <f t="shared" si="3"/>
        <v>118.1875</v>
      </c>
      <c r="F6" s="8">
        <v>11346</v>
      </c>
      <c r="G6" s="8">
        <v>96</v>
      </c>
      <c r="H6" s="8">
        <v>1074233000</v>
      </c>
    </row>
    <row r="7" spans="1:8">
      <c r="A7" s="7">
        <f t="shared" si="0"/>
        <v>1994</v>
      </c>
      <c r="B7" s="3">
        <f t="shared" si="1"/>
        <v>96</v>
      </c>
      <c r="C7" s="17">
        <f t="shared" si="2"/>
        <v>11.06315625</v>
      </c>
      <c r="D7" s="41">
        <f t="shared" si="3"/>
        <v>114.3125</v>
      </c>
      <c r="F7" s="8">
        <v>10974</v>
      </c>
      <c r="G7" s="8">
        <v>96</v>
      </c>
      <c r="H7" s="8">
        <v>1062063000</v>
      </c>
    </row>
    <row r="8" spans="1:8">
      <c r="A8" s="7">
        <f t="shared" si="0"/>
        <v>1995</v>
      </c>
      <c r="B8" s="3" t="s">
        <v>446</v>
      </c>
      <c r="C8" s="3" t="s">
        <v>446</v>
      </c>
      <c r="D8" s="3" t="s">
        <v>446</v>
      </c>
      <c r="F8" s="8">
        <v>10996</v>
      </c>
      <c r="G8" s="8" t="s">
        <v>664</v>
      </c>
      <c r="H8" s="8">
        <v>1079791000</v>
      </c>
    </row>
    <row r="9" spans="1:8">
      <c r="A9" s="7">
        <f t="shared" si="0"/>
        <v>1996</v>
      </c>
      <c r="B9" s="3">
        <f t="shared" si="1"/>
        <v>118</v>
      </c>
      <c r="C9" s="17">
        <f t="shared" si="2"/>
        <v>10.117364406779663</v>
      </c>
      <c r="D9" s="41">
        <f t="shared" si="3"/>
        <v>95.29661016949153</v>
      </c>
      <c r="F9" s="8">
        <v>11245</v>
      </c>
      <c r="G9" s="8">
        <v>118</v>
      </c>
      <c r="H9" s="8">
        <v>1193849000</v>
      </c>
    </row>
    <row r="10" spans="1:8">
      <c r="A10" s="7">
        <f t="shared" si="0"/>
        <v>1997</v>
      </c>
      <c r="B10" s="3">
        <f t="shared" si="1"/>
        <v>116</v>
      </c>
      <c r="C10" s="17">
        <f t="shared" si="2"/>
        <v>10.161939655172413</v>
      </c>
      <c r="D10" s="41">
        <f t="shared" si="3"/>
        <v>101.04310344827586</v>
      </c>
      <c r="F10" s="8">
        <v>11721</v>
      </c>
      <c r="G10" s="8">
        <v>116</v>
      </c>
      <c r="H10" s="8">
        <v>1178785000</v>
      </c>
    </row>
    <row r="11" spans="1:8">
      <c r="A11" s="7">
        <f t="shared" si="0"/>
        <v>1998</v>
      </c>
      <c r="B11" s="3">
        <f t="shared" si="1"/>
        <v>101</v>
      </c>
      <c r="C11" s="17">
        <f t="shared" si="2"/>
        <v>13.977663366336634</v>
      </c>
      <c r="D11" s="41">
        <f t="shared" si="3"/>
        <v>115.65346534653466</v>
      </c>
      <c r="F11" s="8">
        <v>11681</v>
      </c>
      <c r="G11" s="8">
        <v>101</v>
      </c>
      <c r="H11" s="8">
        <v>1411744000</v>
      </c>
    </row>
    <row r="12" spans="1:8" ht="15.75" thickBot="1">
      <c r="A12" s="7">
        <f t="shared" si="0"/>
        <v>1999</v>
      </c>
      <c r="B12" s="98">
        <f t="shared" si="1"/>
        <v>118</v>
      </c>
      <c r="C12" s="99">
        <f t="shared" si="2"/>
        <v>13.221169491525425</v>
      </c>
      <c r="D12" s="100">
        <f t="shared" si="3"/>
        <v>113.94915254237289</v>
      </c>
      <c r="F12" s="8">
        <v>13446</v>
      </c>
      <c r="G12" s="8">
        <v>118</v>
      </c>
      <c r="H12" s="8">
        <v>1560098000</v>
      </c>
    </row>
    <row r="13" spans="1:8">
      <c r="A13" s="7">
        <f t="shared" si="0"/>
        <v>2000</v>
      </c>
      <c r="B13" s="3">
        <f t="shared" si="1"/>
        <v>183</v>
      </c>
      <c r="C13" s="17">
        <f t="shared" si="2"/>
        <v>7.9093989071038253</v>
      </c>
      <c r="D13" s="41">
        <f t="shared" si="3"/>
        <v>60.896174863387976</v>
      </c>
      <c r="F13" s="8">
        <v>11144</v>
      </c>
      <c r="G13" s="8">
        <v>183</v>
      </c>
      <c r="H13" s="8">
        <v>1447420000</v>
      </c>
    </row>
    <row r="14" spans="1:8">
      <c r="A14" s="7">
        <f t="shared" si="0"/>
        <v>2001</v>
      </c>
      <c r="B14" s="3">
        <f t="shared" si="1"/>
        <v>189</v>
      </c>
      <c r="C14" s="17">
        <f t="shared" si="2"/>
        <v>8.3817671957671962</v>
      </c>
      <c r="D14" s="41">
        <f t="shared" si="3"/>
        <v>62.359788359788361</v>
      </c>
      <c r="F14" s="8">
        <v>11786</v>
      </c>
      <c r="G14" s="8">
        <v>189</v>
      </c>
      <c r="H14" s="8">
        <v>1584154000</v>
      </c>
    </row>
    <row r="15" spans="1:8">
      <c r="A15" s="7">
        <f t="shared" si="0"/>
        <v>2002</v>
      </c>
      <c r="B15" s="3">
        <f t="shared" si="1"/>
        <v>194</v>
      </c>
      <c r="C15" s="17">
        <f t="shared" si="2"/>
        <v>8.3729690721649472</v>
      </c>
      <c r="D15" s="41">
        <f t="shared" si="3"/>
        <v>68.340206185567013</v>
      </c>
      <c r="F15" s="8">
        <v>13258</v>
      </c>
      <c r="G15" s="8">
        <v>194</v>
      </c>
      <c r="H15" s="8">
        <v>1624356000</v>
      </c>
    </row>
    <row r="16" spans="1:8" ht="15.75" thickBot="1">
      <c r="A16" s="7">
        <f t="shared" si="0"/>
        <v>2003</v>
      </c>
      <c r="B16" s="98">
        <f t="shared" si="1"/>
        <v>210</v>
      </c>
      <c r="C16" s="99">
        <f t="shared" si="2"/>
        <v>8.7848333333333333</v>
      </c>
      <c r="D16" s="100">
        <f>F16/G16</f>
        <v>66.085714285714289</v>
      </c>
      <c r="F16" s="8">
        <v>13878</v>
      </c>
      <c r="G16" s="8">
        <v>210</v>
      </c>
      <c r="H16" s="8">
        <v>1844815000</v>
      </c>
    </row>
    <row r="17" spans="1:20">
      <c r="A17" s="7">
        <f t="shared" si="0"/>
        <v>2004</v>
      </c>
      <c r="B17" s="3">
        <f>J17</f>
        <v>381</v>
      </c>
      <c r="C17" s="17">
        <f>K17/J17/(10^6)</f>
        <v>4.6500866141732278</v>
      </c>
      <c r="D17" s="41">
        <f>I17/J17</f>
        <v>38.391076115485568</v>
      </c>
      <c r="I17" s="8">
        <v>14627</v>
      </c>
      <c r="J17" s="8">
        <v>381</v>
      </c>
      <c r="K17" s="8">
        <v>1771683000</v>
      </c>
    </row>
    <row r="18" spans="1:20">
      <c r="A18" s="7">
        <f t="shared" si="0"/>
        <v>2005</v>
      </c>
      <c r="B18" s="3">
        <f>J18</f>
        <v>358</v>
      </c>
      <c r="C18" s="17">
        <f>K18/J18/(10^6)</f>
        <v>4.8716256983240216</v>
      </c>
      <c r="D18" s="41">
        <f>I18/J18</f>
        <v>36.072625698324025</v>
      </c>
      <c r="I18" s="8">
        <v>12914</v>
      </c>
      <c r="J18" s="8">
        <v>358</v>
      </c>
      <c r="K18" s="8">
        <v>1744042000</v>
      </c>
    </row>
    <row r="19" spans="1:20">
      <c r="A19" s="7">
        <f>A18+1</f>
        <v>2006</v>
      </c>
      <c r="B19" s="3">
        <f>J19</f>
        <v>350</v>
      </c>
      <c r="C19" s="17">
        <f>K19/J19/(10^6)</f>
        <v>4.5382199999999999</v>
      </c>
      <c r="D19" s="41">
        <f>I19/J19</f>
        <v>34.574285714285715</v>
      </c>
      <c r="I19" s="8">
        <v>12101</v>
      </c>
      <c r="J19" s="8">
        <v>350</v>
      </c>
      <c r="K19" s="8">
        <v>1588377000</v>
      </c>
    </row>
    <row r="20" spans="1:20">
      <c r="A20" s="7">
        <f t="shared" si="0"/>
        <v>2007</v>
      </c>
      <c r="B20" s="3">
        <f>J20</f>
        <v>353</v>
      </c>
      <c r="C20" s="17">
        <f>K20/J20/(10^6)</f>
        <v>4.0536062322946176</v>
      </c>
      <c r="D20" s="41">
        <f>I20/J20</f>
        <v>30.03116147308782</v>
      </c>
      <c r="I20" s="8">
        <v>10601</v>
      </c>
      <c r="J20" s="8">
        <v>353</v>
      </c>
      <c r="K20" s="8">
        <v>1430923000</v>
      </c>
    </row>
    <row r="21" spans="1:20">
      <c r="A21" s="7">
        <f t="shared" si="0"/>
        <v>2008</v>
      </c>
      <c r="B21" s="3">
        <f>J21</f>
        <v>354</v>
      </c>
      <c r="C21" s="17">
        <f>K21/J21/(10^6)</f>
        <v>3.6072288135593222</v>
      </c>
      <c r="D21" s="41">
        <f>I21/J21</f>
        <v>26.093220338983052</v>
      </c>
      <c r="I21" s="8">
        <v>9237</v>
      </c>
      <c r="J21" s="8">
        <v>354</v>
      </c>
      <c r="K21" s="8">
        <v>1276959000</v>
      </c>
    </row>
    <row r="23" spans="1:20">
      <c r="A23" s="331" t="s">
        <v>754</v>
      </c>
      <c r="B23" s="331"/>
      <c r="C23" s="331"/>
      <c r="D23" s="331"/>
    </row>
    <row r="24" spans="1:20" ht="30" customHeight="1">
      <c r="A24" s="331" t="s">
        <v>995</v>
      </c>
      <c r="B24" s="331"/>
      <c r="C24" s="331"/>
      <c r="D24" s="331"/>
    </row>
    <row r="25" spans="1:20" ht="30" customHeight="1">
      <c r="A25" s="331" t="s">
        <v>996</v>
      </c>
      <c r="B25" s="331"/>
      <c r="C25" s="331"/>
      <c r="D25" s="331"/>
    </row>
    <row r="26" spans="1:20">
      <c r="A26" s="331"/>
      <c r="B26" s="331"/>
      <c r="C26" s="331"/>
      <c r="D26" s="331"/>
    </row>
    <row r="27" spans="1:20">
      <c r="A27" s="331" t="s">
        <v>997</v>
      </c>
      <c r="B27" s="331"/>
      <c r="C27" s="331"/>
      <c r="D27" s="331"/>
    </row>
    <row r="28" spans="1:20" ht="15" customHeight="1">
      <c r="A28" s="331" t="s">
        <v>998</v>
      </c>
      <c r="B28" s="331"/>
      <c r="C28" s="331"/>
      <c r="D28" s="331"/>
    </row>
    <row r="31" spans="1:20">
      <c r="A31" t="s">
        <v>999</v>
      </c>
    </row>
    <row r="32" spans="1:20">
      <c r="A32" s="379" t="s">
        <v>1000</v>
      </c>
      <c r="B32" s="379"/>
      <c r="C32" s="379"/>
      <c r="D32" s="379"/>
      <c r="E32" s="379"/>
      <c r="F32" s="379"/>
      <c r="G32" s="379"/>
      <c r="H32" s="379"/>
      <c r="I32" s="379"/>
      <c r="J32" s="379"/>
      <c r="K32" s="379"/>
      <c r="L32" s="379"/>
      <c r="M32" s="379"/>
      <c r="N32" s="379"/>
      <c r="O32" s="379"/>
      <c r="P32" s="379"/>
      <c r="Q32" s="379"/>
      <c r="R32" s="379"/>
      <c r="S32" s="379"/>
      <c r="T32" s="379"/>
    </row>
    <row r="33" spans="1:20">
      <c r="A33" s="379" t="s">
        <v>1001</v>
      </c>
      <c r="B33" s="379"/>
      <c r="C33" s="379"/>
      <c r="D33" s="379"/>
      <c r="E33" s="379"/>
      <c r="F33" s="379"/>
      <c r="G33" s="379"/>
      <c r="H33" s="379"/>
      <c r="I33" s="379"/>
      <c r="J33" s="379"/>
      <c r="K33" s="379"/>
      <c r="L33" s="379"/>
      <c r="M33" s="379"/>
      <c r="N33" s="379"/>
      <c r="O33" s="379"/>
      <c r="P33" s="379"/>
      <c r="Q33" s="379"/>
      <c r="R33" s="379"/>
      <c r="S33" s="379"/>
      <c r="T33" s="379"/>
    </row>
    <row r="34" spans="1:20">
      <c r="A34" s="379" t="s">
        <v>1002</v>
      </c>
      <c r="B34" s="379"/>
      <c r="C34" s="379"/>
      <c r="D34" s="379"/>
      <c r="E34" s="379"/>
      <c r="F34" s="379"/>
      <c r="G34" s="379"/>
      <c r="H34" s="379"/>
      <c r="I34" s="379"/>
      <c r="J34" s="379"/>
      <c r="K34" s="379"/>
      <c r="L34" s="379"/>
      <c r="M34" s="379"/>
      <c r="N34" s="379"/>
      <c r="O34" s="379"/>
      <c r="P34" s="379"/>
      <c r="Q34" s="379"/>
      <c r="R34" s="379"/>
      <c r="S34" s="379"/>
      <c r="T34" s="379"/>
    </row>
    <row r="35" spans="1:20">
      <c r="A35" s="379" t="s">
        <v>1003</v>
      </c>
      <c r="B35" s="379"/>
      <c r="C35" s="379"/>
      <c r="D35" s="379"/>
      <c r="E35" s="379"/>
      <c r="F35" s="379"/>
      <c r="G35" s="379"/>
      <c r="H35" s="379"/>
      <c r="I35" s="379"/>
      <c r="J35" s="379"/>
      <c r="K35" s="379"/>
      <c r="L35" s="379"/>
      <c r="M35" s="379"/>
      <c r="N35" s="379"/>
      <c r="O35" s="379"/>
      <c r="P35" s="379"/>
      <c r="Q35" s="379"/>
      <c r="R35" s="379"/>
      <c r="S35" s="379"/>
      <c r="T35" s="379"/>
    </row>
    <row r="36" spans="1:20">
      <c r="A36" s="356" t="s">
        <v>1004</v>
      </c>
      <c r="B36" s="356"/>
      <c r="C36" s="356"/>
      <c r="D36" s="356"/>
      <c r="E36" s="356"/>
      <c r="F36" s="356"/>
      <c r="G36" s="356"/>
      <c r="H36" s="356"/>
      <c r="I36" s="356"/>
      <c r="J36" s="356"/>
      <c r="K36" s="356"/>
      <c r="L36" s="356"/>
      <c r="M36" s="356"/>
      <c r="N36" s="356"/>
      <c r="O36" s="356"/>
      <c r="P36" s="356"/>
      <c r="Q36" s="356"/>
      <c r="R36" s="356"/>
      <c r="S36" s="356"/>
      <c r="T36" s="356"/>
    </row>
  </sheetData>
  <mergeCells count="11">
    <mergeCell ref="A28:D28"/>
    <mergeCell ref="A23:D23"/>
    <mergeCell ref="A24:D24"/>
    <mergeCell ref="A25:D25"/>
    <mergeCell ref="A26:D26"/>
    <mergeCell ref="A27:D27"/>
    <mergeCell ref="A32:T32"/>
    <mergeCell ref="A33:T33"/>
    <mergeCell ref="A34:T34"/>
    <mergeCell ref="A35:T35"/>
    <mergeCell ref="A36:T36"/>
  </mergeCells>
  <pageMargins left="0.7" right="0.7" top="0.75" bottom="0.75" header="0.3" footer="0.3"/>
  <pageSetup orientation="portrait" horizontalDpi="0" verticalDpi="0" r:id="rId1"/>
</worksheet>
</file>

<file path=xl/worksheets/sheet112.xml><?xml version="1.0" encoding="utf-8"?>
<worksheet xmlns="http://schemas.openxmlformats.org/spreadsheetml/2006/main" xmlns:r="http://schemas.openxmlformats.org/officeDocument/2006/relationships">
  <sheetPr codeName="Sheet148"/>
  <dimension ref="A1:T36"/>
  <sheetViews>
    <sheetView view="pageBreakPreview" zoomScale="60" zoomScaleNormal="100" workbookViewId="0"/>
  </sheetViews>
  <sheetFormatPr defaultRowHeight="15" outlineLevelCol="1"/>
  <cols>
    <col min="1" max="1" width="9.28515625" bestFit="1" customWidth="1"/>
    <col min="2" max="4" width="20.28515625" customWidth="1"/>
    <col min="6" max="7" width="9.28515625" hidden="1" customWidth="1" outlineLevel="1"/>
    <col min="8" max="8" width="13.42578125" hidden="1" customWidth="1" outlineLevel="1"/>
    <col min="9" max="10" width="9.28515625" hidden="1" customWidth="1" outlineLevel="1"/>
    <col min="11" max="11" width="13.42578125" hidden="1" customWidth="1" outlineLevel="1"/>
    <col min="12" max="12" width="9.140625" collapsed="1"/>
  </cols>
  <sheetData>
    <row r="1" spans="1:8">
      <c r="A1" s="143" t="s">
        <v>1008</v>
      </c>
    </row>
    <row r="2" spans="1:8" ht="60">
      <c r="B2" s="34" t="s">
        <v>992</v>
      </c>
      <c r="C2" s="34" t="s">
        <v>993</v>
      </c>
      <c r="D2" s="34" t="s">
        <v>994</v>
      </c>
    </row>
    <row r="3" spans="1:8">
      <c r="A3" s="7">
        <v>1990</v>
      </c>
      <c r="B3" s="3">
        <f>G3</f>
        <v>238</v>
      </c>
      <c r="C3" s="17">
        <f>H3/G3/(10^6)</f>
        <v>6.8506848739495796</v>
      </c>
      <c r="D3" s="41">
        <f>F3/G3</f>
        <v>83.357142857142861</v>
      </c>
      <c r="F3" s="8">
        <v>19839</v>
      </c>
      <c r="G3" s="8">
        <v>238</v>
      </c>
      <c r="H3" s="8">
        <v>1630463000</v>
      </c>
    </row>
    <row r="4" spans="1:8">
      <c r="A4" s="7">
        <f>A3+1</f>
        <v>1991</v>
      </c>
      <c r="B4" s="3">
        <f t="shared" ref="B4:B16" si="0">G4</f>
        <v>215</v>
      </c>
      <c r="C4" s="17">
        <f t="shared" ref="C4:C16" si="1">H4/G4/(10^6)</f>
        <v>8.2826000000000004</v>
      </c>
      <c r="D4" s="41">
        <f t="shared" ref="D4:D15" si="2">F4/G4</f>
        <v>87.213953488372098</v>
      </c>
      <c r="F4" s="8">
        <v>18751</v>
      </c>
      <c r="G4" s="8">
        <v>215</v>
      </c>
      <c r="H4" s="8">
        <v>1780759000</v>
      </c>
    </row>
    <row r="5" spans="1:8">
      <c r="A5" s="7">
        <f t="shared" ref="A5:A21" si="3">A4+1</f>
        <v>1992</v>
      </c>
      <c r="B5" s="3">
        <f t="shared" si="0"/>
        <v>217</v>
      </c>
      <c r="C5" s="17">
        <f t="shared" si="1"/>
        <v>7.8901105990783416</v>
      </c>
      <c r="D5" s="41">
        <f t="shared" si="2"/>
        <v>90.142857142857139</v>
      </c>
      <c r="F5" s="8">
        <v>19561</v>
      </c>
      <c r="G5" s="8">
        <v>217</v>
      </c>
      <c r="H5" s="8">
        <v>1712154000</v>
      </c>
    </row>
    <row r="6" spans="1:8">
      <c r="A6" s="7">
        <f t="shared" si="3"/>
        <v>1993</v>
      </c>
      <c r="B6" s="3">
        <f t="shared" si="0"/>
        <v>202</v>
      </c>
      <c r="C6" s="17">
        <f t="shared" si="1"/>
        <v>9.0917920792079219</v>
      </c>
      <c r="D6" s="41">
        <f t="shared" si="2"/>
        <v>92.103960396039611</v>
      </c>
      <c r="F6" s="8">
        <v>18605</v>
      </c>
      <c r="G6" s="8">
        <v>202</v>
      </c>
      <c r="H6" s="8">
        <v>1836542000</v>
      </c>
    </row>
    <row r="7" spans="1:8">
      <c r="A7" s="7">
        <f t="shared" si="3"/>
        <v>1994</v>
      </c>
      <c r="B7" s="3">
        <f t="shared" si="0"/>
        <v>195</v>
      </c>
      <c r="C7" s="17">
        <f t="shared" si="1"/>
        <v>9.6573384615384619</v>
      </c>
      <c r="D7" s="41">
        <f t="shared" si="2"/>
        <v>97.994871794871798</v>
      </c>
      <c r="F7" s="8">
        <v>19109</v>
      </c>
      <c r="G7" s="8">
        <v>195</v>
      </c>
      <c r="H7" s="8">
        <v>1883181000</v>
      </c>
    </row>
    <row r="8" spans="1:8">
      <c r="A8" s="7">
        <f t="shared" si="3"/>
        <v>1995</v>
      </c>
      <c r="B8" s="3">
        <f t="shared" si="0"/>
        <v>204</v>
      </c>
      <c r="C8" s="17">
        <f t="shared" si="1"/>
        <v>9.5151960784313729</v>
      </c>
      <c r="D8" s="41">
        <f t="shared" si="2"/>
        <v>93.666666666666671</v>
      </c>
      <c r="F8" s="8">
        <v>19108</v>
      </c>
      <c r="G8" s="8">
        <v>204</v>
      </c>
      <c r="H8" s="8">
        <v>1941100000</v>
      </c>
    </row>
    <row r="9" spans="1:8">
      <c r="A9" s="7">
        <f t="shared" si="3"/>
        <v>1996</v>
      </c>
      <c r="B9" s="3">
        <f t="shared" si="0"/>
        <v>225</v>
      </c>
      <c r="C9" s="17">
        <f t="shared" si="1"/>
        <v>8.1970533333333329</v>
      </c>
      <c r="D9" s="41">
        <f t="shared" si="2"/>
        <v>90.768888888888895</v>
      </c>
      <c r="F9" s="8">
        <v>20423</v>
      </c>
      <c r="G9" s="8">
        <v>225</v>
      </c>
      <c r="H9" s="8">
        <v>1844337000</v>
      </c>
    </row>
    <row r="10" spans="1:8">
      <c r="A10" s="7">
        <f t="shared" si="3"/>
        <v>1997</v>
      </c>
      <c r="B10" s="3">
        <f t="shared" si="0"/>
        <v>218</v>
      </c>
      <c r="C10" s="17">
        <f t="shared" si="1"/>
        <v>9.4561788990825697</v>
      </c>
      <c r="D10" s="41">
        <f t="shared" si="2"/>
        <v>93.344036697247702</v>
      </c>
      <c r="F10" s="8">
        <v>20349</v>
      </c>
      <c r="G10" s="8">
        <v>218</v>
      </c>
      <c r="H10" s="8">
        <v>2061447000</v>
      </c>
    </row>
    <row r="11" spans="1:8">
      <c r="A11" s="7">
        <f t="shared" si="3"/>
        <v>1998</v>
      </c>
      <c r="B11" s="3">
        <f t="shared" si="0"/>
        <v>216</v>
      </c>
      <c r="C11" s="17">
        <f t="shared" si="1"/>
        <v>9.233310185185184</v>
      </c>
      <c r="D11" s="41">
        <f t="shared" si="2"/>
        <v>91.611111111111114</v>
      </c>
      <c r="F11" s="8">
        <v>19788</v>
      </c>
      <c r="G11" s="8">
        <v>216</v>
      </c>
      <c r="H11" s="8">
        <v>1994395000</v>
      </c>
    </row>
    <row r="12" spans="1:8" ht="15.75" thickBot="1">
      <c r="A12" s="7">
        <f t="shared" si="3"/>
        <v>1999</v>
      </c>
      <c r="B12" s="98">
        <f t="shared" si="0"/>
        <v>211</v>
      </c>
      <c r="C12" s="99">
        <f t="shared" si="1"/>
        <v>10.893436018957347</v>
      </c>
      <c r="D12" s="100">
        <f t="shared" si="2"/>
        <v>103.97156398104265</v>
      </c>
      <c r="F12" s="8">
        <v>21938</v>
      </c>
      <c r="G12" s="8">
        <v>211</v>
      </c>
      <c r="H12" s="8">
        <v>2298515000</v>
      </c>
    </row>
    <row r="13" spans="1:8">
      <c r="A13" s="7">
        <f t="shared" si="3"/>
        <v>2000</v>
      </c>
      <c r="B13" s="3">
        <f t="shared" si="0"/>
        <v>377</v>
      </c>
      <c r="C13" s="17">
        <f t="shared" si="1"/>
        <v>6.5678992042440312</v>
      </c>
      <c r="D13" s="41">
        <f t="shared" si="2"/>
        <v>63.867374005305038</v>
      </c>
      <c r="F13" s="8">
        <v>24078</v>
      </c>
      <c r="G13" s="8">
        <v>377</v>
      </c>
      <c r="H13" s="8">
        <v>2476098000</v>
      </c>
    </row>
    <row r="14" spans="1:8">
      <c r="A14" s="7">
        <f t="shared" si="3"/>
        <v>2001</v>
      </c>
      <c r="B14" s="3">
        <f t="shared" si="0"/>
        <v>372</v>
      </c>
      <c r="C14" s="17">
        <f t="shared" si="1"/>
        <v>7.2619059139784943</v>
      </c>
      <c r="D14" s="41">
        <f t="shared" si="2"/>
        <v>65.384408602150543</v>
      </c>
      <c r="F14" s="8">
        <v>24323</v>
      </c>
      <c r="G14" s="8">
        <v>372</v>
      </c>
      <c r="H14" s="8">
        <v>2701429000</v>
      </c>
    </row>
    <row r="15" spans="1:8">
      <c r="A15" s="7">
        <f t="shared" si="3"/>
        <v>2002</v>
      </c>
      <c r="B15" s="3">
        <f t="shared" si="0"/>
        <v>377</v>
      </c>
      <c r="C15" s="17">
        <f t="shared" si="1"/>
        <v>7.0886392572944299</v>
      </c>
      <c r="D15" s="41">
        <f t="shared" si="2"/>
        <v>66.42440318302387</v>
      </c>
      <c r="F15" s="8">
        <v>25042</v>
      </c>
      <c r="G15" s="8">
        <v>377</v>
      </c>
      <c r="H15" s="8">
        <v>2672417000</v>
      </c>
    </row>
    <row r="16" spans="1:8" ht="15.75" thickBot="1">
      <c r="A16" s="7">
        <f t="shared" si="3"/>
        <v>2003</v>
      </c>
      <c r="B16" s="98">
        <f t="shared" si="0"/>
        <v>376</v>
      </c>
      <c r="C16" s="99">
        <f t="shared" si="1"/>
        <v>6.7311143617021276</v>
      </c>
      <c r="D16" s="100">
        <f>F16/G16</f>
        <v>68.390957446808514</v>
      </c>
      <c r="F16" s="8">
        <v>25715</v>
      </c>
      <c r="G16" s="8">
        <v>376</v>
      </c>
      <c r="H16" s="8">
        <v>2530899000</v>
      </c>
    </row>
    <row r="17" spans="1:20">
      <c r="A17" s="7">
        <f t="shared" si="3"/>
        <v>2004</v>
      </c>
      <c r="B17" s="3">
        <f>J17</f>
        <v>555</v>
      </c>
      <c r="C17" s="17">
        <f>K17/J17/(10^6)</f>
        <v>4.4055945945945947</v>
      </c>
      <c r="D17" s="41">
        <f>I17/J17</f>
        <v>43.470270270270269</v>
      </c>
      <c r="I17" s="8">
        <v>24126</v>
      </c>
      <c r="J17" s="8">
        <v>555</v>
      </c>
      <c r="K17" s="8">
        <v>2445105000</v>
      </c>
    </row>
    <row r="18" spans="1:20">
      <c r="A18" s="7">
        <f t="shared" si="3"/>
        <v>2005</v>
      </c>
      <c r="B18" s="3">
        <f>J18</f>
        <v>544</v>
      </c>
      <c r="C18" s="17">
        <f>K18/J18/(10^6)</f>
        <v>4.057332720588235</v>
      </c>
      <c r="D18" s="41">
        <f>I18/J18</f>
        <v>39.169117647058826</v>
      </c>
      <c r="I18" s="8">
        <v>21308</v>
      </c>
      <c r="J18" s="8">
        <v>544</v>
      </c>
      <c r="K18" s="8">
        <v>2207189000</v>
      </c>
    </row>
    <row r="19" spans="1:20">
      <c r="A19" s="7">
        <f>A18+1</f>
        <v>2006</v>
      </c>
      <c r="B19" s="3">
        <f>J19</f>
        <v>536</v>
      </c>
      <c r="C19" s="17">
        <f>K19/J19/(10^6)</f>
        <v>4.4968041044776124</v>
      </c>
      <c r="D19" s="41">
        <f>I19/J19</f>
        <v>39.518656716417908</v>
      </c>
      <c r="I19" s="8">
        <v>21182</v>
      </c>
      <c r="J19" s="8">
        <v>536</v>
      </c>
      <c r="K19" s="8">
        <v>2410287000</v>
      </c>
    </row>
    <row r="20" spans="1:20">
      <c r="A20" s="7">
        <f t="shared" si="3"/>
        <v>2007</v>
      </c>
      <c r="B20" s="3">
        <f>J20</f>
        <v>533</v>
      </c>
      <c r="C20" s="17">
        <f>K20/J20/(10^6)</f>
        <v>4.9731106941838643</v>
      </c>
      <c r="D20" s="41">
        <f>I20/J20</f>
        <v>36.771106941838646</v>
      </c>
      <c r="I20" s="8">
        <v>19599</v>
      </c>
      <c r="J20" s="8">
        <v>533</v>
      </c>
      <c r="K20" s="8">
        <v>2650668000</v>
      </c>
    </row>
    <row r="21" spans="1:20">
      <c r="A21" s="7">
        <f t="shared" si="3"/>
        <v>2008</v>
      </c>
      <c r="B21" s="3">
        <f>J21</f>
        <v>510</v>
      </c>
      <c r="C21" s="17">
        <f>K21/J21/(10^6)</f>
        <v>4.997358823529412</v>
      </c>
      <c r="D21" s="41">
        <f>I21/J21</f>
        <v>38.856862745098042</v>
      </c>
      <c r="I21" s="8">
        <v>19817</v>
      </c>
      <c r="J21" s="8">
        <v>510</v>
      </c>
      <c r="K21" s="8">
        <v>2548653000</v>
      </c>
    </row>
    <row r="23" spans="1:20">
      <c r="A23" s="331" t="s">
        <v>754</v>
      </c>
      <c r="B23" s="331"/>
      <c r="C23" s="331"/>
      <c r="D23" s="331"/>
    </row>
    <row r="24" spans="1:20" ht="30" customHeight="1">
      <c r="A24" s="331" t="s">
        <v>995</v>
      </c>
      <c r="B24" s="331"/>
      <c r="C24" s="331"/>
      <c r="D24" s="331"/>
    </row>
    <row r="25" spans="1:20" ht="30" customHeight="1">
      <c r="A25" s="331" t="s">
        <v>996</v>
      </c>
      <c r="B25" s="331"/>
      <c r="C25" s="331"/>
      <c r="D25" s="331"/>
    </row>
    <row r="26" spans="1:20">
      <c r="A26" s="331"/>
      <c r="B26" s="331"/>
      <c r="C26" s="331"/>
      <c r="D26" s="331"/>
    </row>
    <row r="27" spans="1:20">
      <c r="A27" s="331" t="s">
        <v>997</v>
      </c>
      <c r="B27" s="331"/>
      <c r="C27" s="331"/>
      <c r="D27" s="331"/>
    </row>
    <row r="28" spans="1:20" ht="15" customHeight="1">
      <c r="A28" s="331" t="s">
        <v>998</v>
      </c>
      <c r="B28" s="331"/>
      <c r="C28" s="331"/>
      <c r="D28" s="331"/>
    </row>
    <row r="31" spans="1:20">
      <c r="A31" t="s">
        <v>999</v>
      </c>
    </row>
    <row r="32" spans="1:20">
      <c r="A32" s="379" t="s">
        <v>1000</v>
      </c>
      <c r="B32" s="379"/>
      <c r="C32" s="379"/>
      <c r="D32" s="379"/>
      <c r="E32" s="379"/>
      <c r="F32" s="379"/>
      <c r="G32" s="379"/>
      <c r="H32" s="379"/>
      <c r="I32" s="379"/>
      <c r="J32" s="379"/>
      <c r="K32" s="379"/>
      <c r="L32" s="379"/>
      <c r="M32" s="379"/>
      <c r="N32" s="379"/>
      <c r="O32" s="379"/>
      <c r="P32" s="379"/>
      <c r="Q32" s="379"/>
      <c r="R32" s="379"/>
      <c r="S32" s="379"/>
      <c r="T32" s="379"/>
    </row>
    <row r="33" spans="1:20">
      <c r="A33" s="379" t="s">
        <v>1001</v>
      </c>
      <c r="B33" s="379"/>
      <c r="C33" s="379"/>
      <c r="D33" s="379"/>
      <c r="E33" s="379"/>
      <c r="F33" s="379"/>
      <c r="G33" s="379"/>
      <c r="H33" s="379"/>
      <c r="I33" s="379"/>
      <c r="J33" s="379"/>
      <c r="K33" s="379"/>
      <c r="L33" s="379"/>
      <c r="M33" s="379"/>
      <c r="N33" s="379"/>
      <c r="O33" s="379"/>
      <c r="P33" s="379"/>
      <c r="Q33" s="379"/>
      <c r="R33" s="379"/>
      <c r="S33" s="379"/>
      <c r="T33" s="379"/>
    </row>
    <row r="34" spans="1:20">
      <c r="A34" s="379" t="s">
        <v>1002</v>
      </c>
      <c r="B34" s="379"/>
      <c r="C34" s="379"/>
      <c r="D34" s="379"/>
      <c r="E34" s="379"/>
      <c r="F34" s="379"/>
      <c r="G34" s="379"/>
      <c r="H34" s="379"/>
      <c r="I34" s="379"/>
      <c r="J34" s="379"/>
      <c r="K34" s="379"/>
      <c r="L34" s="379"/>
      <c r="M34" s="379"/>
      <c r="N34" s="379"/>
      <c r="O34" s="379"/>
      <c r="P34" s="379"/>
      <c r="Q34" s="379"/>
      <c r="R34" s="379"/>
      <c r="S34" s="379"/>
      <c r="T34" s="379"/>
    </row>
    <row r="35" spans="1:20">
      <c r="A35" s="379" t="s">
        <v>1003</v>
      </c>
      <c r="B35" s="379"/>
      <c r="C35" s="379"/>
      <c r="D35" s="379"/>
      <c r="E35" s="379"/>
      <c r="F35" s="379"/>
      <c r="G35" s="379"/>
      <c r="H35" s="379"/>
      <c r="I35" s="379"/>
      <c r="J35" s="379"/>
      <c r="K35" s="379"/>
      <c r="L35" s="379"/>
      <c r="M35" s="379"/>
      <c r="N35" s="379"/>
      <c r="O35" s="379"/>
      <c r="P35" s="379"/>
      <c r="Q35" s="379"/>
      <c r="R35" s="379"/>
      <c r="S35" s="379"/>
      <c r="T35" s="379"/>
    </row>
    <row r="36" spans="1:20">
      <c r="A36" s="356" t="s">
        <v>1004</v>
      </c>
      <c r="B36" s="356"/>
      <c r="C36" s="356"/>
      <c r="D36" s="356"/>
      <c r="E36" s="356"/>
      <c r="F36" s="356"/>
      <c r="G36" s="356"/>
      <c r="H36" s="356"/>
      <c r="I36" s="356"/>
      <c r="J36" s="356"/>
      <c r="K36" s="356"/>
      <c r="L36" s="356"/>
      <c r="M36" s="356"/>
      <c r="N36" s="356"/>
      <c r="O36" s="356"/>
      <c r="P36" s="356"/>
      <c r="Q36" s="356"/>
      <c r="R36" s="356"/>
      <c r="S36" s="356"/>
      <c r="T36" s="356"/>
    </row>
  </sheetData>
  <mergeCells count="11">
    <mergeCell ref="A28:D28"/>
    <mergeCell ref="A23:D23"/>
    <mergeCell ref="A24:D24"/>
    <mergeCell ref="A25:D25"/>
    <mergeCell ref="A26:D26"/>
    <mergeCell ref="A27:D27"/>
    <mergeCell ref="A32:T32"/>
    <mergeCell ref="A33:T33"/>
    <mergeCell ref="A34:T34"/>
    <mergeCell ref="A35:T35"/>
    <mergeCell ref="A36:T36"/>
  </mergeCells>
  <pageMargins left="0.7" right="0.7" top="0.75" bottom="0.75" header="0.3" footer="0.3"/>
  <pageSetup orientation="portrait" horizontalDpi="0" verticalDpi="0" r:id="rId1"/>
</worksheet>
</file>

<file path=xl/worksheets/sheet113.xml><?xml version="1.0" encoding="utf-8"?>
<worksheet xmlns="http://schemas.openxmlformats.org/spreadsheetml/2006/main" xmlns:r="http://schemas.openxmlformats.org/officeDocument/2006/relationships">
  <sheetPr codeName="Sheet149"/>
  <dimension ref="A1:T36"/>
  <sheetViews>
    <sheetView view="pageBreakPreview" zoomScale="60" zoomScaleNormal="100" workbookViewId="0"/>
  </sheetViews>
  <sheetFormatPr defaultRowHeight="15" outlineLevelCol="1"/>
  <cols>
    <col min="1" max="1" width="9.28515625" bestFit="1" customWidth="1"/>
    <col min="2" max="4" width="20.28515625" customWidth="1"/>
    <col min="6" max="7" width="9.28515625" hidden="1" customWidth="1" outlineLevel="1"/>
    <col min="8" max="8" width="13.42578125" hidden="1" customWidth="1" outlineLevel="1"/>
    <col min="9" max="10" width="9.28515625" hidden="1" customWidth="1" outlineLevel="1"/>
    <col min="11" max="11" width="13.42578125" hidden="1" customWidth="1" outlineLevel="1"/>
    <col min="12" max="12" width="9.140625" collapsed="1"/>
  </cols>
  <sheetData>
    <row r="1" spans="1:8">
      <c r="A1" t="s">
        <v>1009</v>
      </c>
    </row>
    <row r="2" spans="1:8" ht="60">
      <c r="B2" s="34" t="s">
        <v>992</v>
      </c>
      <c r="C2" s="34" t="s">
        <v>993</v>
      </c>
      <c r="D2" s="34" t="s">
        <v>994</v>
      </c>
    </row>
    <row r="3" spans="1:8">
      <c r="A3" s="7">
        <v>1990</v>
      </c>
      <c r="B3" s="3">
        <f>G3</f>
        <v>340</v>
      </c>
      <c r="C3" s="17">
        <f>H3/G3/(10^6)</f>
        <v>7.3038794117647052</v>
      </c>
      <c r="D3" s="41">
        <f>F3/G3</f>
        <v>74.705882352941174</v>
      </c>
      <c r="F3" s="8">
        <v>25400</v>
      </c>
      <c r="G3" s="8">
        <v>340</v>
      </c>
      <c r="H3" s="8">
        <v>2483319000</v>
      </c>
    </row>
    <row r="4" spans="1:8">
      <c r="A4" s="7">
        <f>A3+1</f>
        <v>1991</v>
      </c>
      <c r="B4" s="3">
        <f t="shared" ref="B4:B16" si="0">G4</f>
        <v>317</v>
      </c>
      <c r="C4" s="17">
        <f t="shared" ref="C4:C16" si="1">H4/G4/(10^6)</f>
        <v>7.8981703470031546</v>
      </c>
      <c r="D4" s="41">
        <f t="shared" ref="D4:D15" si="2">F4/G4</f>
        <v>82.160883280757105</v>
      </c>
      <c r="F4" s="8">
        <v>26045</v>
      </c>
      <c r="G4" s="8">
        <v>317</v>
      </c>
      <c r="H4" s="8">
        <v>2503720000</v>
      </c>
    </row>
    <row r="5" spans="1:8">
      <c r="A5" s="7">
        <f t="shared" ref="A5:A21" si="3">A4+1</f>
        <v>1992</v>
      </c>
      <c r="B5" s="3">
        <f t="shared" si="0"/>
        <v>310</v>
      </c>
      <c r="C5" s="17">
        <f t="shared" si="1"/>
        <v>7.2249967741935484</v>
      </c>
      <c r="D5" s="41">
        <f t="shared" si="2"/>
        <v>80.145161290322577</v>
      </c>
      <c r="F5" s="8">
        <v>24845</v>
      </c>
      <c r="G5" s="8">
        <v>310</v>
      </c>
      <c r="H5" s="8">
        <v>2239749000</v>
      </c>
    </row>
    <row r="6" spans="1:8">
      <c r="A6" s="7">
        <f t="shared" si="3"/>
        <v>1993</v>
      </c>
      <c r="B6" s="3">
        <f t="shared" si="0"/>
        <v>295</v>
      </c>
      <c r="C6" s="17">
        <f t="shared" si="1"/>
        <v>7.1537118644067794</v>
      </c>
      <c r="D6" s="41">
        <f t="shared" si="2"/>
        <v>80.230508474576268</v>
      </c>
      <c r="F6" s="8">
        <v>23668</v>
      </c>
      <c r="G6" s="8">
        <v>295</v>
      </c>
      <c r="H6" s="8">
        <v>2110345000</v>
      </c>
    </row>
    <row r="7" spans="1:8">
      <c r="A7" s="7">
        <f t="shared" si="3"/>
        <v>1994</v>
      </c>
      <c r="B7" s="3">
        <f t="shared" si="0"/>
        <v>282</v>
      </c>
      <c r="C7" s="17">
        <f t="shared" si="1"/>
        <v>7.7734716312056733</v>
      </c>
      <c r="D7" s="41">
        <f t="shared" si="2"/>
        <v>82.59574468085107</v>
      </c>
      <c r="F7" s="8">
        <v>23292</v>
      </c>
      <c r="G7" s="8">
        <v>282</v>
      </c>
      <c r="H7" s="8">
        <v>2192119000</v>
      </c>
    </row>
    <row r="8" spans="1:8">
      <c r="A8" s="7">
        <f t="shared" si="3"/>
        <v>1995</v>
      </c>
      <c r="B8" s="3">
        <f t="shared" si="0"/>
        <v>275</v>
      </c>
      <c r="C8" s="17">
        <f t="shared" si="1"/>
        <v>7.2594399999999997</v>
      </c>
      <c r="D8" s="41">
        <f t="shared" si="2"/>
        <v>80.218181818181819</v>
      </c>
      <c r="F8" s="8">
        <v>22060</v>
      </c>
      <c r="G8" s="8">
        <v>275</v>
      </c>
      <c r="H8" s="8">
        <v>1996346000</v>
      </c>
    </row>
    <row r="9" spans="1:8">
      <c r="A9" s="7">
        <f t="shared" si="3"/>
        <v>1996</v>
      </c>
      <c r="B9" s="3">
        <f t="shared" si="0"/>
        <v>280</v>
      </c>
      <c r="C9" s="17">
        <f t="shared" si="1"/>
        <v>7.8202035714285723</v>
      </c>
      <c r="D9" s="41">
        <f t="shared" si="2"/>
        <v>74.710714285714289</v>
      </c>
      <c r="F9" s="8">
        <v>20919</v>
      </c>
      <c r="G9" s="8">
        <v>280</v>
      </c>
      <c r="H9" s="8">
        <v>2189657000</v>
      </c>
    </row>
    <row r="10" spans="1:8">
      <c r="A10" s="7">
        <f t="shared" si="3"/>
        <v>1997</v>
      </c>
      <c r="B10" s="3" t="s">
        <v>446</v>
      </c>
      <c r="C10" s="3" t="s">
        <v>446</v>
      </c>
      <c r="D10" s="3" t="s">
        <v>446</v>
      </c>
      <c r="F10" s="8">
        <v>20944</v>
      </c>
      <c r="G10" s="8" t="s">
        <v>664</v>
      </c>
      <c r="H10" s="8">
        <v>2237022000</v>
      </c>
    </row>
    <row r="11" spans="1:8">
      <c r="A11" s="7">
        <f t="shared" si="3"/>
        <v>1998</v>
      </c>
      <c r="B11" s="3">
        <f t="shared" si="0"/>
        <v>261</v>
      </c>
      <c r="C11" s="17">
        <f t="shared" si="1"/>
        <v>9.1671302681992337</v>
      </c>
      <c r="D11" s="41">
        <f t="shared" si="2"/>
        <v>79.70498084291188</v>
      </c>
      <c r="F11" s="8">
        <v>20803</v>
      </c>
      <c r="G11" s="8">
        <v>261</v>
      </c>
      <c r="H11" s="8">
        <v>2392621000</v>
      </c>
    </row>
    <row r="12" spans="1:8" ht="15.75" thickBot="1">
      <c r="A12" s="7">
        <f t="shared" si="3"/>
        <v>1999</v>
      </c>
      <c r="B12" s="98">
        <f t="shared" si="0"/>
        <v>243</v>
      </c>
      <c r="C12" s="99">
        <f t="shared" si="1"/>
        <v>12.325074074074074</v>
      </c>
      <c r="D12" s="100">
        <f t="shared" si="2"/>
        <v>86.386831275720169</v>
      </c>
      <c r="F12" s="8">
        <v>20992</v>
      </c>
      <c r="G12" s="8">
        <v>243</v>
      </c>
      <c r="H12" s="8">
        <v>2994993000</v>
      </c>
    </row>
    <row r="13" spans="1:8">
      <c r="A13" s="7">
        <f t="shared" si="3"/>
        <v>2000</v>
      </c>
      <c r="B13" s="3">
        <f t="shared" si="0"/>
        <v>440</v>
      </c>
      <c r="C13" s="17">
        <f t="shared" si="1"/>
        <v>5.4259613636363637</v>
      </c>
      <c r="D13" s="41">
        <f t="shared" si="2"/>
        <v>45.465909090909093</v>
      </c>
      <c r="F13" s="8">
        <v>20005</v>
      </c>
      <c r="G13" s="8">
        <v>440</v>
      </c>
      <c r="H13" s="8">
        <v>2387423000</v>
      </c>
    </row>
    <row r="14" spans="1:8">
      <c r="A14" s="7">
        <f t="shared" si="3"/>
        <v>2001</v>
      </c>
      <c r="B14" s="3">
        <f t="shared" si="0"/>
        <v>434</v>
      </c>
      <c r="C14" s="17">
        <f t="shared" si="1"/>
        <v>6.275785714285715</v>
      </c>
      <c r="D14" s="41">
        <f t="shared" si="2"/>
        <v>44.910138248847929</v>
      </c>
      <c r="F14" s="8">
        <v>19491</v>
      </c>
      <c r="G14" s="8">
        <v>434</v>
      </c>
      <c r="H14" s="8">
        <v>2723691000</v>
      </c>
    </row>
    <row r="15" spans="1:8">
      <c r="A15" s="7">
        <f t="shared" si="3"/>
        <v>2002</v>
      </c>
      <c r="B15" s="3">
        <f t="shared" si="0"/>
        <v>436</v>
      </c>
      <c r="C15" s="17">
        <f t="shared" si="1"/>
        <v>5.7275779816513763</v>
      </c>
      <c r="D15" s="41">
        <f t="shared" si="2"/>
        <v>44.802752293577981</v>
      </c>
      <c r="F15" s="8">
        <v>19534</v>
      </c>
      <c r="G15" s="8">
        <v>436</v>
      </c>
      <c r="H15" s="8">
        <v>2497224000</v>
      </c>
    </row>
    <row r="16" spans="1:8" ht="15.75" thickBot="1">
      <c r="A16" s="7">
        <f t="shared" si="3"/>
        <v>2003</v>
      </c>
      <c r="B16" s="98">
        <f t="shared" si="0"/>
        <v>422</v>
      </c>
      <c r="C16" s="99">
        <f t="shared" si="1"/>
        <v>5.9610592417061605</v>
      </c>
      <c r="D16" s="100">
        <f>F16/G16</f>
        <v>48.599526066350712</v>
      </c>
      <c r="F16" s="8">
        <v>20509</v>
      </c>
      <c r="G16" s="8">
        <v>422</v>
      </c>
      <c r="H16" s="8">
        <v>2515567000</v>
      </c>
    </row>
    <row r="17" spans="1:20">
      <c r="A17" s="7">
        <f t="shared" si="3"/>
        <v>2004</v>
      </c>
      <c r="B17" s="3">
        <f>J17</f>
        <v>1051</v>
      </c>
      <c r="C17" s="17">
        <f>K17/J17/(10^6)</f>
        <v>2.1192007611798287</v>
      </c>
      <c r="D17" s="41">
        <f>I17/J17</f>
        <v>19.019029495718364</v>
      </c>
      <c r="I17" s="8">
        <v>19989</v>
      </c>
      <c r="J17" s="8">
        <v>1051</v>
      </c>
      <c r="K17" s="8">
        <v>2227280000</v>
      </c>
    </row>
    <row r="18" spans="1:20">
      <c r="A18" s="7">
        <f t="shared" si="3"/>
        <v>2005</v>
      </c>
      <c r="B18" s="3">
        <f>J18</f>
        <v>821</v>
      </c>
      <c r="C18" s="17">
        <f>K18/J18/(10^6)</f>
        <v>2.9095030450669914</v>
      </c>
      <c r="D18" s="41">
        <f>I18/J18</f>
        <v>25.511571254567599</v>
      </c>
      <c r="I18" s="8">
        <v>20945</v>
      </c>
      <c r="J18" s="8">
        <v>821</v>
      </c>
      <c r="K18" s="8">
        <v>2388702000</v>
      </c>
    </row>
    <row r="19" spans="1:20">
      <c r="A19" s="7">
        <f>A18+1</f>
        <v>2006</v>
      </c>
      <c r="B19" s="3">
        <f>J19</f>
        <v>936</v>
      </c>
      <c r="C19" s="17">
        <f>K19/J19/(10^6)</f>
        <v>2.4153792735042736</v>
      </c>
      <c r="D19" s="41">
        <f>I19/J19</f>
        <v>20.70405982905983</v>
      </c>
      <c r="I19" s="8">
        <v>19379</v>
      </c>
      <c r="J19" s="8">
        <v>936</v>
      </c>
      <c r="K19" s="8">
        <v>2260795000</v>
      </c>
    </row>
    <row r="20" spans="1:20">
      <c r="A20" s="7">
        <f t="shared" si="3"/>
        <v>2007</v>
      </c>
      <c r="B20" s="3">
        <f>J20</f>
        <v>1066</v>
      </c>
      <c r="C20" s="17">
        <f>K20/J20/(10^6)</f>
        <v>3.2000112570356469</v>
      </c>
      <c r="D20" s="41">
        <f>I20/J20</f>
        <v>19.724202626641652</v>
      </c>
      <c r="I20" s="8">
        <v>21026</v>
      </c>
      <c r="J20" s="8">
        <v>1066</v>
      </c>
      <c r="K20" s="8">
        <v>3411212000</v>
      </c>
    </row>
    <row r="21" spans="1:20">
      <c r="A21" s="7">
        <f t="shared" si="3"/>
        <v>2008</v>
      </c>
      <c r="B21" s="3">
        <f>J21</f>
        <v>1192</v>
      </c>
      <c r="C21" s="17">
        <f>K21/J21/(10^6)</f>
        <v>2.7369395973154362</v>
      </c>
      <c r="D21" s="41">
        <f>I21/J21</f>
        <v>18.166946308724832</v>
      </c>
      <c r="I21" s="8">
        <v>21655</v>
      </c>
      <c r="J21" s="8">
        <v>1192</v>
      </c>
      <c r="K21" s="8">
        <v>3262432000</v>
      </c>
    </row>
    <row r="23" spans="1:20">
      <c r="A23" s="331" t="s">
        <v>754</v>
      </c>
      <c r="B23" s="331"/>
      <c r="C23" s="331"/>
      <c r="D23" s="331"/>
    </row>
    <row r="24" spans="1:20" ht="30" customHeight="1">
      <c r="A24" s="331" t="s">
        <v>995</v>
      </c>
      <c r="B24" s="331"/>
      <c r="C24" s="331"/>
      <c r="D24" s="331"/>
    </row>
    <row r="25" spans="1:20" ht="30" customHeight="1">
      <c r="A25" s="331" t="s">
        <v>996</v>
      </c>
      <c r="B25" s="331"/>
      <c r="C25" s="331"/>
      <c r="D25" s="331"/>
    </row>
    <row r="26" spans="1:20">
      <c r="A26" s="331"/>
      <c r="B26" s="331"/>
      <c r="C26" s="331"/>
      <c r="D26" s="331"/>
    </row>
    <row r="27" spans="1:20">
      <c r="A27" s="331" t="s">
        <v>997</v>
      </c>
      <c r="B27" s="331"/>
      <c r="C27" s="331"/>
      <c r="D27" s="331"/>
    </row>
    <row r="28" spans="1:20" ht="15" customHeight="1">
      <c r="A28" s="331" t="s">
        <v>998</v>
      </c>
      <c r="B28" s="331"/>
      <c r="C28" s="331"/>
      <c r="D28" s="331"/>
    </row>
    <row r="31" spans="1:20">
      <c r="A31" t="s">
        <v>999</v>
      </c>
    </row>
    <row r="32" spans="1:20">
      <c r="A32" s="379" t="s">
        <v>1000</v>
      </c>
      <c r="B32" s="379"/>
      <c r="C32" s="379"/>
      <c r="D32" s="379"/>
      <c r="E32" s="379"/>
      <c r="F32" s="379"/>
      <c r="G32" s="379"/>
      <c r="H32" s="379"/>
      <c r="I32" s="379"/>
      <c r="J32" s="379"/>
      <c r="K32" s="379"/>
      <c r="L32" s="379"/>
      <c r="M32" s="379"/>
      <c r="N32" s="379"/>
      <c r="O32" s="379"/>
      <c r="P32" s="379"/>
      <c r="Q32" s="379"/>
      <c r="R32" s="379"/>
      <c r="S32" s="379"/>
      <c r="T32" s="379"/>
    </row>
    <row r="33" spans="1:20">
      <c r="A33" s="379" t="s">
        <v>1001</v>
      </c>
      <c r="B33" s="379"/>
      <c r="C33" s="379"/>
      <c r="D33" s="379"/>
      <c r="E33" s="379"/>
      <c r="F33" s="379"/>
      <c r="G33" s="379"/>
      <c r="H33" s="379"/>
      <c r="I33" s="379"/>
      <c r="J33" s="379"/>
      <c r="K33" s="379"/>
      <c r="L33" s="379"/>
      <c r="M33" s="379"/>
      <c r="N33" s="379"/>
      <c r="O33" s="379"/>
      <c r="P33" s="379"/>
      <c r="Q33" s="379"/>
      <c r="R33" s="379"/>
      <c r="S33" s="379"/>
      <c r="T33" s="379"/>
    </row>
    <row r="34" spans="1:20">
      <c r="A34" s="379" t="s">
        <v>1002</v>
      </c>
      <c r="B34" s="379"/>
      <c r="C34" s="379"/>
      <c r="D34" s="379"/>
      <c r="E34" s="379"/>
      <c r="F34" s="379"/>
      <c r="G34" s="379"/>
      <c r="H34" s="379"/>
      <c r="I34" s="379"/>
      <c r="J34" s="379"/>
      <c r="K34" s="379"/>
      <c r="L34" s="379"/>
      <c r="M34" s="379"/>
      <c r="N34" s="379"/>
      <c r="O34" s="379"/>
      <c r="P34" s="379"/>
      <c r="Q34" s="379"/>
      <c r="R34" s="379"/>
      <c r="S34" s="379"/>
      <c r="T34" s="379"/>
    </row>
    <row r="35" spans="1:20">
      <c r="A35" s="379" t="s">
        <v>1003</v>
      </c>
      <c r="B35" s="379"/>
      <c r="C35" s="379"/>
      <c r="D35" s="379"/>
      <c r="E35" s="379"/>
      <c r="F35" s="379"/>
      <c r="G35" s="379"/>
      <c r="H35" s="379"/>
      <c r="I35" s="379"/>
      <c r="J35" s="379"/>
      <c r="K35" s="379"/>
      <c r="L35" s="379"/>
      <c r="M35" s="379"/>
      <c r="N35" s="379"/>
      <c r="O35" s="379"/>
      <c r="P35" s="379"/>
      <c r="Q35" s="379"/>
      <c r="R35" s="379"/>
      <c r="S35" s="379"/>
      <c r="T35" s="379"/>
    </row>
    <row r="36" spans="1:20">
      <c r="A36" s="356" t="s">
        <v>1004</v>
      </c>
      <c r="B36" s="356"/>
      <c r="C36" s="356"/>
      <c r="D36" s="356"/>
      <c r="E36" s="356"/>
      <c r="F36" s="356"/>
      <c r="G36" s="356"/>
      <c r="H36" s="356"/>
      <c r="I36" s="356"/>
      <c r="J36" s="356"/>
      <c r="K36" s="356"/>
      <c r="L36" s="356"/>
      <c r="M36" s="356"/>
      <c r="N36" s="356"/>
      <c r="O36" s="356"/>
      <c r="P36" s="356"/>
      <c r="Q36" s="356"/>
      <c r="R36" s="356"/>
      <c r="S36" s="356"/>
      <c r="T36" s="356"/>
    </row>
  </sheetData>
  <mergeCells count="11">
    <mergeCell ref="A28:D28"/>
    <mergeCell ref="A23:D23"/>
    <mergeCell ref="A24:D24"/>
    <mergeCell ref="A25:D25"/>
    <mergeCell ref="A26:D26"/>
    <mergeCell ref="A27:D27"/>
    <mergeCell ref="A32:T32"/>
    <mergeCell ref="A33:T33"/>
    <mergeCell ref="A34:T34"/>
    <mergeCell ref="A35:T35"/>
    <mergeCell ref="A36:T36"/>
  </mergeCells>
  <pageMargins left="0.7" right="0.7" top="0.75" bottom="0.75" header="0.3" footer="0.3"/>
  <pageSetup orientation="portrait" horizontalDpi="0" verticalDpi="0" r:id="rId1"/>
</worksheet>
</file>

<file path=xl/worksheets/sheet114.xml><?xml version="1.0" encoding="utf-8"?>
<worksheet xmlns="http://schemas.openxmlformats.org/spreadsheetml/2006/main" xmlns:r="http://schemas.openxmlformats.org/officeDocument/2006/relationships">
  <sheetPr codeName="Sheet150"/>
  <dimension ref="A1:T36"/>
  <sheetViews>
    <sheetView view="pageBreakPreview" zoomScale="60" zoomScaleNormal="100" workbookViewId="0"/>
  </sheetViews>
  <sheetFormatPr defaultRowHeight="15" outlineLevelCol="1"/>
  <cols>
    <col min="1" max="1" width="9.28515625" bestFit="1" customWidth="1"/>
    <col min="2" max="4" width="20.28515625" customWidth="1"/>
    <col min="6" max="7" width="9.28515625" hidden="1" customWidth="1" outlineLevel="1"/>
    <col min="8" max="8" width="13.42578125" hidden="1" customWidth="1" outlineLevel="1"/>
    <col min="9" max="10" width="9.28515625" hidden="1" customWidth="1" outlineLevel="1"/>
    <col min="11" max="11" width="13.42578125" hidden="1" customWidth="1" outlineLevel="1"/>
    <col min="12" max="12" width="9.140625" collapsed="1"/>
  </cols>
  <sheetData>
    <row r="1" spans="1:8">
      <c r="A1" t="s">
        <v>1010</v>
      </c>
    </row>
    <row r="2" spans="1:8" ht="60">
      <c r="B2" s="34" t="s">
        <v>992</v>
      </c>
      <c r="C2" s="34" t="s">
        <v>993</v>
      </c>
      <c r="D2" s="34" t="s">
        <v>994</v>
      </c>
    </row>
    <row r="3" spans="1:8">
      <c r="A3" s="7">
        <v>1990</v>
      </c>
      <c r="B3" s="3">
        <f>G3</f>
        <v>633</v>
      </c>
      <c r="C3" s="17">
        <f>H3/G3/(10^6)</f>
        <v>3.91211532385466</v>
      </c>
      <c r="D3" s="41">
        <f>F3/G3</f>
        <v>73.698262243285939</v>
      </c>
      <c r="F3" s="8">
        <v>46651</v>
      </c>
      <c r="G3" s="8">
        <v>633</v>
      </c>
      <c r="H3" s="8">
        <v>2476369000</v>
      </c>
    </row>
    <row r="4" spans="1:8">
      <c r="A4" s="7">
        <f>A3+1</f>
        <v>1991</v>
      </c>
      <c r="B4" s="3">
        <f t="shared" ref="B4:B16" si="0">G4</f>
        <v>608</v>
      </c>
      <c r="C4" s="17">
        <f t="shared" ref="C4:C16" si="1">H4/G4/(10^6)</f>
        <v>4.2621315789473684</v>
      </c>
      <c r="D4" s="41">
        <f t="shared" ref="D4:D15" si="2">F4/G4</f>
        <v>74.003289473684205</v>
      </c>
      <c r="F4" s="8">
        <v>44994</v>
      </c>
      <c r="G4" s="8">
        <v>608</v>
      </c>
      <c r="H4" s="8">
        <v>2591376000</v>
      </c>
    </row>
    <row r="5" spans="1:8">
      <c r="A5" s="7">
        <f t="shared" ref="A5:A21" si="3">A4+1</f>
        <v>1992</v>
      </c>
      <c r="B5" s="3">
        <f t="shared" si="0"/>
        <v>588</v>
      </c>
      <c r="C5" s="17">
        <f t="shared" si="1"/>
        <v>4.7278639455782319</v>
      </c>
      <c r="D5" s="41">
        <f t="shared" si="2"/>
        <v>79.673469387755105</v>
      </c>
      <c r="F5" s="8">
        <v>46848</v>
      </c>
      <c r="G5" s="8">
        <v>588</v>
      </c>
      <c r="H5" s="8">
        <v>2779984000</v>
      </c>
    </row>
    <row r="6" spans="1:8">
      <c r="A6" s="7">
        <f t="shared" si="3"/>
        <v>1993</v>
      </c>
      <c r="B6" s="3" t="s">
        <v>446</v>
      </c>
      <c r="C6" s="3" t="s">
        <v>446</v>
      </c>
      <c r="D6" s="3" t="s">
        <v>446</v>
      </c>
      <c r="F6" s="8">
        <v>47010</v>
      </c>
      <c r="G6" s="8" t="s">
        <v>664</v>
      </c>
      <c r="H6" s="8">
        <v>2681305000</v>
      </c>
    </row>
    <row r="7" spans="1:8">
      <c r="A7" s="7">
        <f t="shared" si="3"/>
        <v>1994</v>
      </c>
      <c r="B7" s="3">
        <f t="shared" si="0"/>
        <v>558</v>
      </c>
      <c r="C7" s="17">
        <f t="shared" si="1"/>
        <v>5.0446899641577065</v>
      </c>
      <c r="D7" s="41">
        <f t="shared" si="2"/>
        <v>83.933691756272395</v>
      </c>
      <c r="F7" s="8">
        <v>46835</v>
      </c>
      <c r="G7" s="8">
        <v>558</v>
      </c>
      <c r="H7" s="8">
        <v>2814937000</v>
      </c>
    </row>
    <row r="8" spans="1:8">
      <c r="A8" s="7">
        <f t="shared" si="3"/>
        <v>1995</v>
      </c>
      <c r="B8" s="3">
        <f t="shared" si="0"/>
        <v>564</v>
      </c>
      <c r="C8" s="17">
        <f t="shared" si="1"/>
        <v>5.0597836879432618</v>
      </c>
      <c r="D8" s="41">
        <f t="shared" si="2"/>
        <v>85.987588652482273</v>
      </c>
      <c r="F8" s="8">
        <v>48497</v>
      </c>
      <c r="G8" s="8">
        <v>564</v>
      </c>
      <c r="H8" s="8">
        <v>2853718000</v>
      </c>
    </row>
    <row r="9" spans="1:8">
      <c r="A9" s="7">
        <f t="shared" si="3"/>
        <v>1996</v>
      </c>
      <c r="B9" s="3">
        <f t="shared" si="0"/>
        <v>588</v>
      </c>
      <c r="C9" s="17">
        <f t="shared" si="1"/>
        <v>5.2645068027210886</v>
      </c>
      <c r="D9" s="41">
        <f t="shared" si="2"/>
        <v>89.336734693877546</v>
      </c>
      <c r="F9" s="8">
        <v>52530</v>
      </c>
      <c r="G9" s="8">
        <v>588</v>
      </c>
      <c r="H9" s="8">
        <v>3095530000</v>
      </c>
    </row>
    <row r="10" spans="1:8">
      <c r="A10" s="7">
        <f t="shared" si="3"/>
        <v>1997</v>
      </c>
      <c r="B10" s="3">
        <f t="shared" si="0"/>
        <v>580</v>
      </c>
      <c r="C10" s="17">
        <f t="shared" si="1"/>
        <v>5.7029362068965517</v>
      </c>
      <c r="D10" s="41">
        <f t="shared" si="2"/>
        <v>94.955172413793107</v>
      </c>
      <c r="F10" s="8">
        <v>55074</v>
      </c>
      <c r="G10" s="8">
        <v>580</v>
      </c>
      <c r="H10" s="8">
        <v>3307703000</v>
      </c>
    </row>
    <row r="11" spans="1:8">
      <c r="A11" s="7">
        <f t="shared" si="3"/>
        <v>1998</v>
      </c>
      <c r="B11" s="3">
        <f t="shared" si="0"/>
        <v>522</v>
      </c>
      <c r="C11" s="17">
        <f t="shared" si="1"/>
        <v>7.0873544061302685</v>
      </c>
      <c r="D11" s="41">
        <f t="shared" si="2"/>
        <v>103.10919540229885</v>
      </c>
      <c r="F11" s="8">
        <v>53823</v>
      </c>
      <c r="G11" s="8">
        <v>522</v>
      </c>
      <c r="H11" s="8">
        <v>3699599000</v>
      </c>
    </row>
    <row r="12" spans="1:8" ht="15.75" thickBot="1">
      <c r="A12" s="7">
        <f t="shared" si="3"/>
        <v>1999</v>
      </c>
      <c r="B12" s="98">
        <f t="shared" si="0"/>
        <v>498</v>
      </c>
      <c r="C12" s="99">
        <f t="shared" si="1"/>
        <v>7.0799879518072286</v>
      </c>
      <c r="D12" s="100">
        <f t="shared" si="2"/>
        <v>117.06024096385542</v>
      </c>
      <c r="F12" s="8">
        <v>58296</v>
      </c>
      <c r="G12" s="8">
        <v>498</v>
      </c>
      <c r="H12" s="8">
        <v>3525834000</v>
      </c>
    </row>
    <row r="13" spans="1:8">
      <c r="A13" s="7">
        <f t="shared" si="3"/>
        <v>2000</v>
      </c>
      <c r="B13" s="3">
        <f t="shared" si="0"/>
        <v>777</v>
      </c>
      <c r="C13" s="17">
        <f t="shared" si="1"/>
        <v>5.1839266409266402</v>
      </c>
      <c r="D13" s="41">
        <f t="shared" si="2"/>
        <v>84.054054054054049</v>
      </c>
      <c r="F13" s="8">
        <v>65310</v>
      </c>
      <c r="G13" s="8">
        <v>777</v>
      </c>
      <c r="H13" s="8">
        <v>4027911000</v>
      </c>
    </row>
    <row r="14" spans="1:8">
      <c r="A14" s="7">
        <f t="shared" si="3"/>
        <v>2001</v>
      </c>
      <c r="B14" s="3">
        <f t="shared" si="0"/>
        <v>769</v>
      </c>
      <c r="C14" s="17">
        <f t="shared" si="1"/>
        <v>5.6396306892067622</v>
      </c>
      <c r="D14" s="41">
        <f t="shared" si="2"/>
        <v>88.20286085825748</v>
      </c>
      <c r="F14" s="8">
        <v>67828</v>
      </c>
      <c r="G14" s="8">
        <v>769</v>
      </c>
      <c r="H14" s="8">
        <v>4336876000</v>
      </c>
    </row>
    <row r="15" spans="1:8">
      <c r="A15" s="7">
        <f t="shared" si="3"/>
        <v>2002</v>
      </c>
      <c r="B15" s="3">
        <f t="shared" si="0"/>
        <v>790</v>
      </c>
      <c r="C15" s="17">
        <f t="shared" si="1"/>
        <v>5.3455202531645565</v>
      </c>
      <c r="D15" s="41">
        <f t="shared" si="2"/>
        <v>82.393670886075952</v>
      </c>
      <c r="F15" s="8">
        <v>65091</v>
      </c>
      <c r="G15" s="8">
        <v>790</v>
      </c>
      <c r="H15" s="8">
        <v>4222961000</v>
      </c>
    </row>
    <row r="16" spans="1:8" ht="15.75" thickBot="1">
      <c r="A16" s="7">
        <f t="shared" si="3"/>
        <v>2003</v>
      </c>
      <c r="B16" s="98">
        <f t="shared" si="0"/>
        <v>769</v>
      </c>
      <c r="C16" s="99">
        <f t="shared" si="1"/>
        <v>5.8084473342002605</v>
      </c>
      <c r="D16" s="100">
        <f>F16/G16</f>
        <v>86.745123537061119</v>
      </c>
      <c r="F16" s="8">
        <v>66707</v>
      </c>
      <c r="G16" s="8">
        <v>769</v>
      </c>
      <c r="H16" s="8">
        <v>4466696000</v>
      </c>
    </row>
    <row r="17" spans="1:20">
      <c r="A17" s="7">
        <f t="shared" si="3"/>
        <v>2004</v>
      </c>
      <c r="B17" s="3">
        <f>J17</f>
        <v>1161</v>
      </c>
      <c r="C17" s="17">
        <f>K17/J17/(10^6)</f>
        <v>4.8690335917312657</v>
      </c>
      <c r="D17" s="41">
        <f>I17/J17</f>
        <v>58.140396210163651</v>
      </c>
      <c r="I17" s="8">
        <v>67501</v>
      </c>
      <c r="J17" s="8">
        <v>1161</v>
      </c>
      <c r="K17" s="8">
        <v>5652948000</v>
      </c>
    </row>
    <row r="18" spans="1:20">
      <c r="A18" s="7">
        <f t="shared" si="3"/>
        <v>2005</v>
      </c>
      <c r="B18" s="3">
        <f>J18</f>
        <v>1150</v>
      </c>
      <c r="C18" s="17">
        <f>K18/J18/(10^6)</f>
        <v>5.1190417391304344</v>
      </c>
      <c r="D18" s="41">
        <f>I18/J18</f>
        <v>58.989565217391302</v>
      </c>
      <c r="I18" s="8">
        <v>67838</v>
      </c>
      <c r="J18" s="8">
        <v>1150</v>
      </c>
      <c r="K18" s="8">
        <v>5886898000</v>
      </c>
    </row>
    <row r="19" spans="1:20">
      <c r="A19" s="7">
        <f>A18+1</f>
        <v>2006</v>
      </c>
      <c r="B19" s="3">
        <f>J19</f>
        <v>1129</v>
      </c>
      <c r="C19" s="17">
        <f>K19/J19/(10^6)</f>
        <v>5.4013658104517273</v>
      </c>
      <c r="D19" s="41">
        <f>I19/J19</f>
        <v>60.489813994685562</v>
      </c>
      <c r="I19" s="8">
        <v>68293</v>
      </c>
      <c r="J19" s="8">
        <v>1129</v>
      </c>
      <c r="K19" s="8">
        <v>6098142000</v>
      </c>
    </row>
    <row r="20" spans="1:20">
      <c r="A20" s="7">
        <f t="shared" si="3"/>
        <v>2007</v>
      </c>
      <c r="B20" s="3">
        <f>J20</f>
        <v>1123</v>
      </c>
      <c r="C20" s="17">
        <f>K20/J20/(10^6)</f>
        <v>5.6937266251113092</v>
      </c>
      <c r="D20" s="41">
        <f>I20/J20</f>
        <v>60.543187889581475</v>
      </c>
      <c r="I20" s="8">
        <v>67990</v>
      </c>
      <c r="J20" s="8">
        <v>1123</v>
      </c>
      <c r="K20" s="8">
        <v>6394055000</v>
      </c>
    </row>
    <row r="21" spans="1:20">
      <c r="A21" s="7">
        <f t="shared" si="3"/>
        <v>2008</v>
      </c>
      <c r="B21" s="3">
        <f>J21</f>
        <v>1114</v>
      </c>
      <c r="C21" s="17">
        <f>K21/J21/(10^6)</f>
        <v>5.3922989228007179</v>
      </c>
      <c r="D21" s="41">
        <f>I21/J21</f>
        <v>61.041292639138241</v>
      </c>
      <c r="I21" s="8">
        <v>68000</v>
      </c>
      <c r="J21" s="8">
        <v>1114</v>
      </c>
      <c r="K21" s="8">
        <v>6007021000</v>
      </c>
    </row>
    <row r="23" spans="1:20">
      <c r="A23" s="331" t="s">
        <v>754</v>
      </c>
      <c r="B23" s="331"/>
      <c r="C23" s="331"/>
      <c r="D23" s="331"/>
    </row>
    <row r="24" spans="1:20" ht="30" customHeight="1">
      <c r="A24" s="331" t="s">
        <v>995</v>
      </c>
      <c r="B24" s="331"/>
      <c r="C24" s="331"/>
      <c r="D24" s="331"/>
    </row>
    <row r="25" spans="1:20" ht="30" customHeight="1">
      <c r="A25" s="331" t="s">
        <v>996</v>
      </c>
      <c r="B25" s="331"/>
      <c r="C25" s="331"/>
      <c r="D25" s="331"/>
    </row>
    <row r="26" spans="1:20">
      <c r="A26" s="331"/>
      <c r="B26" s="331"/>
      <c r="C26" s="331"/>
      <c r="D26" s="331"/>
    </row>
    <row r="27" spans="1:20">
      <c r="A27" s="331" t="s">
        <v>997</v>
      </c>
      <c r="B27" s="331"/>
      <c r="C27" s="331"/>
      <c r="D27" s="331"/>
    </row>
    <row r="28" spans="1:20" ht="15" customHeight="1">
      <c r="A28" s="331" t="s">
        <v>998</v>
      </c>
      <c r="B28" s="331"/>
      <c r="C28" s="331"/>
      <c r="D28" s="331"/>
    </row>
    <row r="31" spans="1:20">
      <c r="A31" t="s">
        <v>999</v>
      </c>
    </row>
    <row r="32" spans="1:20">
      <c r="A32" s="379" t="s">
        <v>1000</v>
      </c>
      <c r="B32" s="379"/>
      <c r="C32" s="379"/>
      <c r="D32" s="379"/>
      <c r="E32" s="379"/>
      <c r="F32" s="379"/>
      <c r="G32" s="379"/>
      <c r="H32" s="379"/>
      <c r="I32" s="379"/>
      <c r="J32" s="379"/>
      <c r="K32" s="379"/>
      <c r="L32" s="379"/>
      <c r="M32" s="379"/>
      <c r="N32" s="379"/>
      <c r="O32" s="379"/>
      <c r="P32" s="379"/>
      <c r="Q32" s="379"/>
      <c r="R32" s="379"/>
      <c r="S32" s="379"/>
      <c r="T32" s="379"/>
    </row>
    <row r="33" spans="1:20">
      <c r="A33" s="379" t="s">
        <v>1001</v>
      </c>
      <c r="B33" s="379"/>
      <c r="C33" s="379"/>
      <c r="D33" s="379"/>
      <c r="E33" s="379"/>
      <c r="F33" s="379"/>
      <c r="G33" s="379"/>
      <c r="H33" s="379"/>
      <c r="I33" s="379"/>
      <c r="J33" s="379"/>
      <c r="K33" s="379"/>
      <c r="L33" s="379"/>
      <c r="M33" s="379"/>
      <c r="N33" s="379"/>
      <c r="O33" s="379"/>
      <c r="P33" s="379"/>
      <c r="Q33" s="379"/>
      <c r="R33" s="379"/>
      <c r="S33" s="379"/>
      <c r="T33" s="379"/>
    </row>
    <row r="34" spans="1:20">
      <c r="A34" s="379" t="s">
        <v>1002</v>
      </c>
      <c r="B34" s="379"/>
      <c r="C34" s="379"/>
      <c r="D34" s="379"/>
      <c r="E34" s="379"/>
      <c r="F34" s="379"/>
      <c r="G34" s="379"/>
      <c r="H34" s="379"/>
      <c r="I34" s="379"/>
      <c r="J34" s="379"/>
      <c r="K34" s="379"/>
      <c r="L34" s="379"/>
      <c r="M34" s="379"/>
      <c r="N34" s="379"/>
      <c r="O34" s="379"/>
      <c r="P34" s="379"/>
      <c r="Q34" s="379"/>
      <c r="R34" s="379"/>
      <c r="S34" s="379"/>
      <c r="T34" s="379"/>
    </row>
    <row r="35" spans="1:20">
      <c r="A35" s="379" t="s">
        <v>1003</v>
      </c>
      <c r="B35" s="379"/>
      <c r="C35" s="379"/>
      <c r="D35" s="379"/>
      <c r="E35" s="379"/>
      <c r="F35" s="379"/>
      <c r="G35" s="379"/>
      <c r="H35" s="379"/>
      <c r="I35" s="379"/>
      <c r="J35" s="379"/>
      <c r="K35" s="379"/>
      <c r="L35" s="379"/>
      <c r="M35" s="379"/>
      <c r="N35" s="379"/>
      <c r="O35" s="379"/>
      <c r="P35" s="379"/>
      <c r="Q35" s="379"/>
      <c r="R35" s="379"/>
      <c r="S35" s="379"/>
      <c r="T35" s="379"/>
    </row>
    <row r="36" spans="1:20">
      <c r="A36" s="356" t="s">
        <v>1004</v>
      </c>
      <c r="B36" s="356"/>
      <c r="C36" s="356"/>
      <c r="D36" s="356"/>
      <c r="E36" s="356"/>
      <c r="F36" s="356"/>
      <c r="G36" s="356"/>
      <c r="H36" s="356"/>
      <c r="I36" s="356"/>
      <c r="J36" s="356"/>
      <c r="K36" s="356"/>
      <c r="L36" s="356"/>
      <c r="M36" s="356"/>
      <c r="N36" s="356"/>
      <c r="O36" s="356"/>
      <c r="P36" s="356"/>
      <c r="Q36" s="356"/>
      <c r="R36" s="356"/>
      <c r="S36" s="356"/>
      <c r="T36" s="356"/>
    </row>
  </sheetData>
  <mergeCells count="11">
    <mergeCell ref="A28:D28"/>
    <mergeCell ref="A23:D23"/>
    <mergeCell ref="A24:D24"/>
    <mergeCell ref="A25:D25"/>
    <mergeCell ref="A26:D26"/>
    <mergeCell ref="A27:D27"/>
    <mergeCell ref="A32:T32"/>
    <mergeCell ref="A33:T33"/>
    <mergeCell ref="A34:T34"/>
    <mergeCell ref="A35:T35"/>
    <mergeCell ref="A36:T36"/>
  </mergeCells>
  <pageMargins left="0.7" right="0.7" top="0.75" bottom="0.75" header="0.3" footer="0.3"/>
  <pageSetup orientation="portrait" horizontalDpi="0" verticalDpi="0" r:id="rId1"/>
</worksheet>
</file>

<file path=xl/worksheets/sheet115.xml><?xml version="1.0" encoding="utf-8"?>
<worksheet xmlns="http://schemas.openxmlformats.org/spreadsheetml/2006/main" xmlns:r="http://schemas.openxmlformats.org/officeDocument/2006/relationships">
  <sheetPr codeName="Sheet151"/>
  <dimension ref="A1:T36"/>
  <sheetViews>
    <sheetView view="pageBreakPreview" zoomScale="60" zoomScaleNormal="100" workbookViewId="0"/>
  </sheetViews>
  <sheetFormatPr defaultRowHeight="15" outlineLevelCol="1"/>
  <cols>
    <col min="1" max="1" width="9.28515625" bestFit="1" customWidth="1"/>
    <col min="2" max="4" width="20.28515625" customWidth="1"/>
    <col min="6" max="7" width="9.28515625" hidden="1" customWidth="1" outlineLevel="1"/>
    <col min="8" max="8" width="13.42578125" hidden="1" customWidth="1" outlineLevel="1"/>
    <col min="9" max="10" width="9.28515625" hidden="1" customWidth="1" outlineLevel="1"/>
    <col min="11" max="11" width="13.42578125" hidden="1" customWidth="1" outlineLevel="1"/>
    <col min="12" max="12" width="9.140625" collapsed="1"/>
  </cols>
  <sheetData>
    <row r="1" spans="1:8">
      <c r="A1" t="s">
        <v>1011</v>
      </c>
    </row>
    <row r="2" spans="1:8" ht="60">
      <c r="B2" s="34" t="s">
        <v>992</v>
      </c>
      <c r="C2" s="34" t="s">
        <v>993</v>
      </c>
      <c r="D2" s="34" t="s">
        <v>994</v>
      </c>
    </row>
    <row r="3" spans="1:8">
      <c r="A3" s="7">
        <v>1990</v>
      </c>
      <c r="B3" s="3">
        <f>G3</f>
        <v>464</v>
      </c>
      <c r="C3" s="17">
        <f>H3/G3/(10^6)</f>
        <v>2.0392025862068963</v>
      </c>
      <c r="D3" s="41">
        <f>F3/G3</f>
        <v>59.954741379310342</v>
      </c>
      <c r="F3" s="8">
        <v>27819</v>
      </c>
      <c r="G3" s="8">
        <v>464</v>
      </c>
      <c r="H3" s="8">
        <v>946190000</v>
      </c>
    </row>
    <row r="4" spans="1:8">
      <c r="A4" s="7">
        <f>A3+1</f>
        <v>1991</v>
      </c>
      <c r="B4" s="3">
        <f t="shared" ref="B4:B16" si="0">G4</f>
        <v>436</v>
      </c>
      <c r="C4" s="17">
        <f t="shared" ref="C4:C16" si="1">H4/G4/(10^6)</f>
        <v>2.1273027522935779</v>
      </c>
      <c r="D4" s="41">
        <f t="shared" ref="D4:D15" si="2">F4/G4</f>
        <v>59.137614678899084</v>
      </c>
      <c r="F4" s="8">
        <v>25784</v>
      </c>
      <c r="G4" s="8">
        <v>436</v>
      </c>
      <c r="H4" s="8">
        <v>927504000</v>
      </c>
    </row>
    <row r="5" spans="1:8">
      <c r="A5" s="7">
        <f t="shared" ref="A5:A21" si="3">A4+1</f>
        <v>1992</v>
      </c>
      <c r="B5" s="3" t="s">
        <v>446</v>
      </c>
      <c r="C5" s="3" t="s">
        <v>446</v>
      </c>
      <c r="D5" s="3" t="s">
        <v>446</v>
      </c>
      <c r="F5" s="8">
        <v>24381</v>
      </c>
      <c r="G5" s="8" t="s">
        <v>664</v>
      </c>
      <c r="H5" s="8">
        <v>798020000</v>
      </c>
    </row>
    <row r="6" spans="1:8">
      <c r="A6" s="7">
        <f t="shared" si="3"/>
        <v>1993</v>
      </c>
      <c r="B6" s="3" t="s">
        <v>446</v>
      </c>
      <c r="C6" s="3" t="s">
        <v>446</v>
      </c>
      <c r="D6" s="3" t="s">
        <v>446</v>
      </c>
      <c r="F6" s="8">
        <v>21737</v>
      </c>
      <c r="G6" s="8" t="s">
        <v>664</v>
      </c>
      <c r="H6" s="8">
        <v>815340000</v>
      </c>
    </row>
    <row r="7" spans="1:8">
      <c r="A7" s="7">
        <f t="shared" si="3"/>
        <v>1994</v>
      </c>
      <c r="B7" s="3">
        <f t="shared" si="0"/>
        <v>404</v>
      </c>
      <c r="C7" s="17">
        <f t="shared" si="1"/>
        <v>2.268730198019802</v>
      </c>
      <c r="D7" s="41">
        <f t="shared" si="2"/>
        <v>53.789603960396036</v>
      </c>
      <c r="F7" s="8">
        <v>21731</v>
      </c>
      <c r="G7" s="8">
        <v>404</v>
      </c>
      <c r="H7" s="8">
        <v>916567000</v>
      </c>
    </row>
    <row r="8" spans="1:8">
      <c r="A8" s="7">
        <f t="shared" si="3"/>
        <v>1995</v>
      </c>
      <c r="B8" s="3">
        <f t="shared" si="0"/>
        <v>395</v>
      </c>
      <c r="C8" s="17">
        <f t="shared" si="1"/>
        <v>2.3071088607594938</v>
      </c>
      <c r="D8" s="41">
        <f t="shared" si="2"/>
        <v>54.531645569620252</v>
      </c>
      <c r="F8" s="8">
        <v>21540</v>
      </c>
      <c r="G8" s="8">
        <v>395</v>
      </c>
      <c r="H8" s="8">
        <v>911308000</v>
      </c>
    </row>
    <row r="9" spans="1:8">
      <c r="A9" s="7">
        <f t="shared" si="3"/>
        <v>1996</v>
      </c>
      <c r="B9" s="3" t="s">
        <v>446</v>
      </c>
      <c r="C9" s="3" t="s">
        <v>446</v>
      </c>
      <c r="D9" s="3" t="s">
        <v>446</v>
      </c>
      <c r="F9" s="8">
        <v>21485</v>
      </c>
      <c r="G9" s="8" t="s">
        <v>664</v>
      </c>
      <c r="H9" s="8">
        <v>809168000</v>
      </c>
    </row>
    <row r="10" spans="1:8">
      <c r="A10" s="7">
        <f t="shared" si="3"/>
        <v>1997</v>
      </c>
      <c r="B10" s="3" t="s">
        <v>446</v>
      </c>
      <c r="C10" s="3" t="s">
        <v>446</v>
      </c>
      <c r="D10" s="3" t="s">
        <v>446</v>
      </c>
      <c r="F10" s="8">
        <v>21634</v>
      </c>
      <c r="G10" s="8" t="s">
        <v>664</v>
      </c>
      <c r="H10" s="8">
        <v>794106000</v>
      </c>
    </row>
    <row r="11" spans="1:8">
      <c r="A11" s="7">
        <f t="shared" si="3"/>
        <v>1998</v>
      </c>
      <c r="B11" s="3">
        <f t="shared" si="0"/>
        <v>429</v>
      </c>
      <c r="C11" s="17">
        <f t="shared" si="1"/>
        <v>2.0706503496503497</v>
      </c>
      <c r="D11" s="41">
        <f t="shared" si="2"/>
        <v>52.920745920745922</v>
      </c>
      <c r="F11" s="8">
        <v>22703</v>
      </c>
      <c r="G11" s="8">
        <v>429</v>
      </c>
      <c r="H11" s="8">
        <v>888309000</v>
      </c>
    </row>
    <row r="12" spans="1:8" ht="15.75" thickBot="1">
      <c r="A12" s="7">
        <f t="shared" si="3"/>
        <v>1999</v>
      </c>
      <c r="B12" s="98">
        <f t="shared" si="0"/>
        <v>391</v>
      </c>
      <c r="C12" s="99">
        <f t="shared" si="1"/>
        <v>2.6632659846547315</v>
      </c>
      <c r="D12" s="100">
        <f t="shared" si="2"/>
        <v>62.258312020460359</v>
      </c>
      <c r="F12" s="8">
        <v>24343</v>
      </c>
      <c r="G12" s="8">
        <v>391</v>
      </c>
      <c r="H12" s="8">
        <v>1041337000</v>
      </c>
    </row>
    <row r="13" spans="1:8">
      <c r="A13" s="7">
        <f t="shared" si="3"/>
        <v>2000</v>
      </c>
      <c r="B13" s="3">
        <f t="shared" si="0"/>
        <v>708</v>
      </c>
      <c r="C13" s="17">
        <f t="shared" si="1"/>
        <v>1.5919364406779659</v>
      </c>
      <c r="D13" s="41">
        <f t="shared" si="2"/>
        <v>45.279661016949156</v>
      </c>
      <c r="F13" s="8">
        <v>32058</v>
      </c>
      <c r="G13" s="8">
        <v>708</v>
      </c>
      <c r="H13" s="8">
        <v>1127091000</v>
      </c>
    </row>
    <row r="14" spans="1:8">
      <c r="A14" s="7">
        <f t="shared" si="3"/>
        <v>2001</v>
      </c>
      <c r="B14" s="3">
        <f t="shared" si="0"/>
        <v>700</v>
      </c>
      <c r="C14" s="17">
        <f t="shared" si="1"/>
        <v>1.6542314285714286</v>
      </c>
      <c r="D14" s="41">
        <f t="shared" si="2"/>
        <v>49.77</v>
      </c>
      <c r="F14" s="8">
        <v>34839</v>
      </c>
      <c r="G14" s="8">
        <v>700</v>
      </c>
      <c r="H14" s="8">
        <v>1157962000</v>
      </c>
    </row>
    <row r="15" spans="1:8">
      <c r="A15" s="7">
        <f t="shared" si="3"/>
        <v>2002</v>
      </c>
      <c r="B15" s="3">
        <f t="shared" si="0"/>
        <v>687</v>
      </c>
      <c r="C15" s="17">
        <f t="shared" si="1"/>
        <v>1.8496229985443959</v>
      </c>
      <c r="D15" s="41">
        <f t="shared" si="2"/>
        <v>55.084425036390101</v>
      </c>
      <c r="F15" s="8">
        <v>37843</v>
      </c>
      <c r="G15" s="8">
        <v>687</v>
      </c>
      <c r="H15" s="8">
        <v>1270691000</v>
      </c>
    </row>
    <row r="16" spans="1:8" ht="15.75" thickBot="1">
      <c r="A16" s="7">
        <f t="shared" si="3"/>
        <v>2003</v>
      </c>
      <c r="B16" s="98">
        <f t="shared" si="0"/>
        <v>672</v>
      </c>
      <c r="C16" s="99">
        <f t="shared" si="1"/>
        <v>1.7574940476190475</v>
      </c>
      <c r="D16" s="100">
        <f>F16/G16</f>
        <v>54.748511904761905</v>
      </c>
      <c r="F16" s="8">
        <v>36791</v>
      </c>
      <c r="G16" s="8">
        <v>672</v>
      </c>
      <c r="H16" s="8">
        <v>1181036000</v>
      </c>
    </row>
    <row r="17" spans="1:20">
      <c r="A17" s="7">
        <f t="shared" si="3"/>
        <v>2004</v>
      </c>
      <c r="B17" s="3">
        <f>J17</f>
        <v>1295</v>
      </c>
      <c r="C17" s="17">
        <f>K17/J17/(10^6)</f>
        <v>0.88977374517374519</v>
      </c>
      <c r="D17" s="41">
        <f>I17/J17</f>
        <v>26.158301158301157</v>
      </c>
      <c r="I17" s="8">
        <v>33875</v>
      </c>
      <c r="J17" s="8">
        <v>1295</v>
      </c>
      <c r="K17" s="8">
        <v>1152257000</v>
      </c>
    </row>
    <row r="18" spans="1:20">
      <c r="A18" s="7">
        <f t="shared" si="3"/>
        <v>2005</v>
      </c>
      <c r="B18" s="3">
        <f>J18</f>
        <v>1066</v>
      </c>
      <c r="C18" s="17">
        <f>K18/J18/(10^6)</f>
        <v>1.0656210131332082</v>
      </c>
      <c r="D18" s="41">
        <f>I18/J18</f>
        <v>28.794559099437148</v>
      </c>
      <c r="I18" s="8">
        <v>30695</v>
      </c>
      <c r="J18" s="8">
        <v>1066</v>
      </c>
      <c r="K18" s="8">
        <v>1135952000</v>
      </c>
    </row>
    <row r="19" spans="1:20">
      <c r="A19" s="7">
        <f>A18+1</f>
        <v>2006</v>
      </c>
      <c r="B19" s="3">
        <f>J19</f>
        <v>1069</v>
      </c>
      <c r="C19" s="17">
        <f>K19/J19/(10^6)</f>
        <v>1.0803956969130029</v>
      </c>
      <c r="D19" s="41">
        <f>I19/J19</f>
        <v>27.536014967259121</v>
      </c>
      <c r="I19" s="8">
        <v>29436</v>
      </c>
      <c r="J19" s="8">
        <v>1069</v>
      </c>
      <c r="K19" s="8">
        <v>1154943000</v>
      </c>
    </row>
    <row r="20" spans="1:20">
      <c r="A20" s="7">
        <f t="shared" si="3"/>
        <v>2007</v>
      </c>
      <c r="B20" s="3">
        <f>J20</f>
        <v>1057</v>
      </c>
      <c r="C20" s="17">
        <f>K20/J20/(10^6)</f>
        <v>1.068639545884579</v>
      </c>
      <c r="D20" s="41">
        <f>I20/J20</f>
        <v>28.59508041627247</v>
      </c>
      <c r="I20" s="8">
        <v>30225</v>
      </c>
      <c r="J20" s="8">
        <v>1057</v>
      </c>
      <c r="K20" s="8">
        <v>1129552000</v>
      </c>
    </row>
    <row r="21" spans="1:20">
      <c r="A21" s="7">
        <f t="shared" si="3"/>
        <v>2008</v>
      </c>
      <c r="B21" s="3">
        <f>J21</f>
        <v>1011</v>
      </c>
      <c r="C21" s="17">
        <f>K21/J21/(10^6)</f>
        <v>1.0604441147378831</v>
      </c>
      <c r="D21" s="41">
        <f>I21/J21</f>
        <v>27.340257171117706</v>
      </c>
      <c r="I21" s="8">
        <v>27641</v>
      </c>
      <c r="J21" s="8">
        <v>1011</v>
      </c>
      <c r="K21" s="8">
        <v>1072109000</v>
      </c>
    </row>
    <row r="23" spans="1:20">
      <c r="A23" s="331" t="s">
        <v>754</v>
      </c>
      <c r="B23" s="331"/>
      <c r="C23" s="331"/>
      <c r="D23" s="331"/>
    </row>
    <row r="24" spans="1:20" ht="30" customHeight="1">
      <c r="A24" s="331" t="s">
        <v>995</v>
      </c>
      <c r="B24" s="331"/>
      <c r="C24" s="331"/>
      <c r="D24" s="331"/>
    </row>
    <row r="25" spans="1:20" ht="30" customHeight="1">
      <c r="A25" s="331" t="s">
        <v>996</v>
      </c>
      <c r="B25" s="331"/>
      <c r="C25" s="331"/>
      <c r="D25" s="331"/>
    </row>
    <row r="26" spans="1:20">
      <c r="A26" s="331"/>
      <c r="B26" s="331"/>
      <c r="C26" s="331"/>
      <c r="D26" s="331"/>
    </row>
    <row r="27" spans="1:20">
      <c r="A27" s="331" t="s">
        <v>997</v>
      </c>
      <c r="B27" s="331"/>
      <c r="C27" s="331"/>
      <c r="D27" s="331"/>
    </row>
    <row r="28" spans="1:20" ht="15" customHeight="1">
      <c r="A28" s="331" t="s">
        <v>998</v>
      </c>
      <c r="B28" s="331"/>
      <c r="C28" s="331"/>
      <c r="D28" s="331"/>
    </row>
    <row r="31" spans="1:20">
      <c r="A31" t="s">
        <v>999</v>
      </c>
    </row>
    <row r="32" spans="1:20">
      <c r="A32" s="379" t="s">
        <v>1000</v>
      </c>
      <c r="B32" s="379"/>
      <c r="C32" s="379"/>
      <c r="D32" s="379"/>
      <c r="E32" s="379"/>
      <c r="F32" s="379"/>
      <c r="G32" s="379"/>
      <c r="H32" s="379"/>
      <c r="I32" s="379"/>
      <c r="J32" s="379"/>
      <c r="K32" s="379"/>
      <c r="L32" s="379"/>
      <c r="M32" s="379"/>
      <c r="N32" s="379"/>
      <c r="O32" s="379"/>
      <c r="P32" s="379"/>
      <c r="Q32" s="379"/>
      <c r="R32" s="379"/>
      <c r="S32" s="379"/>
      <c r="T32" s="379"/>
    </row>
    <row r="33" spans="1:20">
      <c r="A33" s="379" t="s">
        <v>1001</v>
      </c>
      <c r="B33" s="379"/>
      <c r="C33" s="379"/>
      <c r="D33" s="379"/>
      <c r="E33" s="379"/>
      <c r="F33" s="379"/>
      <c r="G33" s="379"/>
      <c r="H33" s="379"/>
      <c r="I33" s="379"/>
      <c r="J33" s="379"/>
      <c r="K33" s="379"/>
      <c r="L33" s="379"/>
      <c r="M33" s="379"/>
      <c r="N33" s="379"/>
      <c r="O33" s="379"/>
      <c r="P33" s="379"/>
      <c r="Q33" s="379"/>
      <c r="R33" s="379"/>
      <c r="S33" s="379"/>
      <c r="T33" s="379"/>
    </row>
    <row r="34" spans="1:20">
      <c r="A34" s="379" t="s">
        <v>1002</v>
      </c>
      <c r="B34" s="379"/>
      <c r="C34" s="379"/>
      <c r="D34" s="379"/>
      <c r="E34" s="379"/>
      <c r="F34" s="379"/>
      <c r="G34" s="379"/>
      <c r="H34" s="379"/>
      <c r="I34" s="379"/>
      <c r="J34" s="379"/>
      <c r="K34" s="379"/>
      <c r="L34" s="379"/>
      <c r="M34" s="379"/>
      <c r="N34" s="379"/>
      <c r="O34" s="379"/>
      <c r="P34" s="379"/>
      <c r="Q34" s="379"/>
      <c r="R34" s="379"/>
      <c r="S34" s="379"/>
      <c r="T34" s="379"/>
    </row>
    <row r="35" spans="1:20">
      <c r="A35" s="379" t="s">
        <v>1003</v>
      </c>
      <c r="B35" s="379"/>
      <c r="C35" s="379"/>
      <c r="D35" s="379"/>
      <c r="E35" s="379"/>
      <c r="F35" s="379"/>
      <c r="G35" s="379"/>
      <c r="H35" s="379"/>
      <c r="I35" s="379"/>
      <c r="J35" s="379"/>
      <c r="K35" s="379"/>
      <c r="L35" s="379"/>
      <c r="M35" s="379"/>
      <c r="N35" s="379"/>
      <c r="O35" s="379"/>
      <c r="P35" s="379"/>
      <c r="Q35" s="379"/>
      <c r="R35" s="379"/>
      <c r="S35" s="379"/>
      <c r="T35" s="379"/>
    </row>
    <row r="36" spans="1:20">
      <c r="A36" s="356" t="s">
        <v>1004</v>
      </c>
      <c r="B36" s="356"/>
      <c r="C36" s="356"/>
      <c r="D36" s="356"/>
      <c r="E36" s="356"/>
      <c r="F36" s="356"/>
      <c r="G36" s="356"/>
      <c r="H36" s="356"/>
      <c r="I36" s="356"/>
      <c r="J36" s="356"/>
      <c r="K36" s="356"/>
      <c r="L36" s="356"/>
      <c r="M36" s="356"/>
      <c r="N36" s="356"/>
      <c r="O36" s="356"/>
      <c r="P36" s="356"/>
      <c r="Q36" s="356"/>
      <c r="R36" s="356"/>
      <c r="S36" s="356"/>
      <c r="T36" s="356"/>
    </row>
  </sheetData>
  <mergeCells count="11">
    <mergeCell ref="A28:D28"/>
    <mergeCell ref="A23:D23"/>
    <mergeCell ref="A24:D24"/>
    <mergeCell ref="A25:D25"/>
    <mergeCell ref="A26:D26"/>
    <mergeCell ref="A27:D27"/>
    <mergeCell ref="A32:T32"/>
    <mergeCell ref="A33:T33"/>
    <mergeCell ref="A34:T34"/>
    <mergeCell ref="A35:T35"/>
    <mergeCell ref="A36:T36"/>
  </mergeCells>
  <pageMargins left="0.7" right="0.7" top="0.75" bottom="0.75" header="0.3" footer="0.3"/>
  <pageSetup orientation="portrait" horizontalDpi="0" verticalDpi="0" r:id="rId1"/>
</worksheet>
</file>

<file path=xl/worksheets/sheet116.xml><?xml version="1.0" encoding="utf-8"?>
<worksheet xmlns="http://schemas.openxmlformats.org/spreadsheetml/2006/main" xmlns:r="http://schemas.openxmlformats.org/officeDocument/2006/relationships">
  <sheetPr codeName="Sheet152"/>
  <dimension ref="A1:T36"/>
  <sheetViews>
    <sheetView view="pageBreakPreview" zoomScale="60" zoomScaleNormal="100" workbookViewId="0"/>
  </sheetViews>
  <sheetFormatPr defaultRowHeight="15" outlineLevelCol="1"/>
  <cols>
    <col min="1" max="1" width="9.28515625" bestFit="1" customWidth="1"/>
    <col min="2" max="4" width="20.28515625" customWidth="1"/>
    <col min="6" max="7" width="9.28515625" hidden="1" customWidth="1" outlineLevel="1"/>
    <col min="8" max="8" width="13.42578125" hidden="1" customWidth="1" outlineLevel="1"/>
    <col min="9" max="10" width="9.28515625" hidden="1" customWidth="1" outlineLevel="1"/>
    <col min="11" max="11" width="13.42578125" hidden="1" customWidth="1" outlineLevel="1"/>
    <col min="12" max="12" width="9.140625" collapsed="1"/>
  </cols>
  <sheetData>
    <row r="1" spans="1:8">
      <c r="A1" t="s">
        <v>1012</v>
      </c>
    </row>
    <row r="2" spans="1:8" ht="60">
      <c r="B2" s="34" t="s">
        <v>992</v>
      </c>
      <c r="C2" s="34" t="s">
        <v>993</v>
      </c>
      <c r="D2" s="34" t="s">
        <v>994</v>
      </c>
    </row>
    <row r="3" spans="1:8">
      <c r="A3" s="7">
        <v>1990</v>
      </c>
      <c r="B3" s="3">
        <f>G3</f>
        <v>665</v>
      </c>
      <c r="C3" s="17">
        <f>H3/G3/(10^6)</f>
        <v>2.5509353383458646</v>
      </c>
      <c r="D3" s="41">
        <f>F3/G3</f>
        <v>56.604511278195488</v>
      </c>
      <c r="F3" s="8">
        <v>37642</v>
      </c>
      <c r="G3" s="8">
        <v>665</v>
      </c>
      <c r="H3" s="8">
        <v>1696372000</v>
      </c>
    </row>
    <row r="4" spans="1:8">
      <c r="A4" s="7">
        <f>A3+1</f>
        <v>1991</v>
      </c>
      <c r="B4" s="3">
        <f t="shared" ref="B4:B16" si="0">G4</f>
        <v>598</v>
      </c>
      <c r="C4" s="17">
        <f t="shared" ref="C4:C16" si="1">H4/G4/(10^6)</f>
        <v>2.8594247491638796</v>
      </c>
      <c r="D4" s="41">
        <f t="shared" ref="D4:D15" si="2">F4/G4</f>
        <v>59.851170568561876</v>
      </c>
      <c r="F4" s="8">
        <v>35791</v>
      </c>
      <c r="G4" s="8">
        <v>598</v>
      </c>
      <c r="H4" s="8">
        <v>1709936000</v>
      </c>
    </row>
    <row r="5" spans="1:8">
      <c r="A5" s="7">
        <f t="shared" ref="A5:A21" si="3">A4+1</f>
        <v>1992</v>
      </c>
      <c r="B5" s="3" t="s">
        <v>446</v>
      </c>
      <c r="C5" s="3" t="s">
        <v>446</v>
      </c>
      <c r="D5" s="3" t="s">
        <v>446</v>
      </c>
      <c r="F5" s="8">
        <v>36568</v>
      </c>
      <c r="G5" s="8" t="s">
        <v>664</v>
      </c>
      <c r="H5" s="8">
        <v>1901161000</v>
      </c>
    </row>
    <row r="6" spans="1:8">
      <c r="A6" s="7">
        <f t="shared" si="3"/>
        <v>1993</v>
      </c>
      <c r="B6" s="3">
        <f t="shared" si="0"/>
        <v>561</v>
      </c>
      <c r="C6" s="17">
        <f t="shared" si="1"/>
        <v>3.2657486631016042</v>
      </c>
      <c r="D6" s="41">
        <f t="shared" si="2"/>
        <v>63.538324420677363</v>
      </c>
      <c r="F6" s="8">
        <v>35645</v>
      </c>
      <c r="G6" s="8">
        <v>561</v>
      </c>
      <c r="H6" s="8">
        <v>1832085000</v>
      </c>
    </row>
    <row r="7" spans="1:8">
      <c r="A7" s="7">
        <f t="shared" si="3"/>
        <v>1994</v>
      </c>
      <c r="B7" s="3">
        <f t="shared" si="0"/>
        <v>543</v>
      </c>
      <c r="C7" s="17">
        <f t="shared" si="1"/>
        <v>3.7821583793738487</v>
      </c>
      <c r="D7" s="41">
        <f t="shared" si="2"/>
        <v>66.52670349907919</v>
      </c>
      <c r="F7" s="8">
        <v>36124</v>
      </c>
      <c r="G7" s="8">
        <v>543</v>
      </c>
      <c r="H7" s="8">
        <v>2053712000</v>
      </c>
    </row>
    <row r="8" spans="1:8">
      <c r="A8" s="7">
        <f t="shared" si="3"/>
        <v>1995</v>
      </c>
      <c r="B8" s="3">
        <f t="shared" si="0"/>
        <v>543</v>
      </c>
      <c r="C8" s="17">
        <f t="shared" si="1"/>
        <v>3.6204254143646413</v>
      </c>
      <c r="D8" s="41">
        <f t="shared" si="2"/>
        <v>63.887661141804791</v>
      </c>
      <c r="F8" s="8">
        <v>34691</v>
      </c>
      <c r="G8" s="8">
        <v>543</v>
      </c>
      <c r="H8" s="8">
        <v>1965891000</v>
      </c>
    </row>
    <row r="9" spans="1:8">
      <c r="A9" s="7">
        <f t="shared" si="3"/>
        <v>1996</v>
      </c>
      <c r="B9" s="3">
        <f t="shared" si="0"/>
        <v>594</v>
      </c>
      <c r="C9" s="17">
        <f t="shared" si="1"/>
        <v>3.337823232323232</v>
      </c>
      <c r="D9" s="41">
        <f t="shared" si="2"/>
        <v>58.905723905723903</v>
      </c>
      <c r="F9" s="8">
        <v>34990</v>
      </c>
      <c r="G9" s="8">
        <v>594</v>
      </c>
      <c r="H9" s="8">
        <v>1982667000</v>
      </c>
    </row>
    <row r="10" spans="1:8">
      <c r="A10" s="7">
        <f t="shared" si="3"/>
        <v>1997</v>
      </c>
      <c r="B10" s="3">
        <f t="shared" si="0"/>
        <v>572</v>
      </c>
      <c r="C10" s="17">
        <f t="shared" si="1"/>
        <v>3.6582395104895102</v>
      </c>
      <c r="D10" s="41">
        <f t="shared" si="2"/>
        <v>60.099650349650346</v>
      </c>
      <c r="F10" s="8">
        <v>34377</v>
      </c>
      <c r="G10" s="8">
        <v>572</v>
      </c>
      <c r="H10" s="8">
        <v>2092513000</v>
      </c>
    </row>
    <row r="11" spans="1:8">
      <c r="A11" s="7">
        <f t="shared" si="3"/>
        <v>1998</v>
      </c>
      <c r="B11" s="3">
        <f t="shared" si="0"/>
        <v>1355</v>
      </c>
      <c r="C11" s="17">
        <f t="shared" si="1"/>
        <v>1.5567638376383763</v>
      </c>
      <c r="D11" s="41">
        <f t="shared" si="2"/>
        <v>25.993357933579336</v>
      </c>
      <c r="F11" s="8">
        <v>35221</v>
      </c>
      <c r="G11" s="8">
        <v>1355</v>
      </c>
      <c r="H11" s="8">
        <v>2109415000</v>
      </c>
    </row>
    <row r="12" spans="1:8" ht="15.75" thickBot="1">
      <c r="A12" s="7">
        <f t="shared" si="3"/>
        <v>1999</v>
      </c>
      <c r="B12" s="98">
        <f t="shared" si="0"/>
        <v>1261</v>
      </c>
      <c r="C12" s="99">
        <f t="shared" si="1"/>
        <v>1.7339603489294211</v>
      </c>
      <c r="D12" s="100">
        <f t="shared" si="2"/>
        <v>31.650277557494054</v>
      </c>
      <c r="F12" s="8">
        <v>39911</v>
      </c>
      <c r="G12" s="8">
        <v>1261</v>
      </c>
      <c r="H12" s="8">
        <v>2186524000</v>
      </c>
    </row>
    <row r="13" spans="1:8">
      <c r="A13" s="7">
        <f t="shared" si="3"/>
        <v>2000</v>
      </c>
      <c r="B13" s="3">
        <f t="shared" si="0"/>
        <v>1779</v>
      </c>
      <c r="C13" s="17">
        <f t="shared" si="1"/>
        <v>1.35896514896009</v>
      </c>
      <c r="D13" s="41">
        <f t="shared" si="2"/>
        <v>19.321528948847668</v>
      </c>
      <c r="F13" s="8">
        <v>34373</v>
      </c>
      <c r="G13" s="8">
        <v>1779</v>
      </c>
      <c r="H13" s="8">
        <v>2417599000</v>
      </c>
    </row>
    <row r="14" spans="1:8">
      <c r="A14" s="7">
        <f t="shared" si="3"/>
        <v>2001</v>
      </c>
      <c r="B14" s="3">
        <f t="shared" si="0"/>
        <v>1779</v>
      </c>
      <c r="C14" s="17">
        <f t="shared" si="1"/>
        <v>1.3841450252951097</v>
      </c>
      <c r="D14" s="41">
        <f t="shared" si="2"/>
        <v>20.258010118043845</v>
      </c>
      <c r="F14" s="8">
        <v>36039</v>
      </c>
      <c r="G14" s="8">
        <v>1779</v>
      </c>
      <c r="H14" s="8">
        <v>2462394000</v>
      </c>
    </row>
    <row r="15" spans="1:8">
      <c r="A15" s="7">
        <f t="shared" si="3"/>
        <v>2002</v>
      </c>
      <c r="B15" s="3">
        <f t="shared" si="0"/>
        <v>1694</v>
      </c>
      <c r="C15" s="17">
        <f t="shared" si="1"/>
        <v>1.5846877213695396</v>
      </c>
      <c r="D15" s="41">
        <f t="shared" si="2"/>
        <v>24.00177095631641</v>
      </c>
      <c r="F15" s="8">
        <v>40659</v>
      </c>
      <c r="G15" s="8">
        <v>1694</v>
      </c>
      <c r="H15" s="8">
        <v>2684461000</v>
      </c>
    </row>
    <row r="16" spans="1:8" ht="15.75" thickBot="1">
      <c r="A16" s="7">
        <f t="shared" si="3"/>
        <v>2003</v>
      </c>
      <c r="B16" s="98">
        <f t="shared" si="0"/>
        <v>1629</v>
      </c>
      <c r="C16" s="99">
        <f t="shared" si="1"/>
        <v>1.5423290362185389</v>
      </c>
      <c r="D16" s="100">
        <f>F16/G16</f>
        <v>24.104972375690608</v>
      </c>
      <c r="F16" s="8">
        <v>39267</v>
      </c>
      <c r="G16" s="8">
        <v>1629</v>
      </c>
      <c r="H16" s="8">
        <v>2512454000</v>
      </c>
    </row>
    <row r="17" spans="1:20">
      <c r="A17" s="7">
        <f t="shared" si="3"/>
        <v>2004</v>
      </c>
      <c r="B17" s="3">
        <f>J17</f>
        <v>2815</v>
      </c>
      <c r="C17" s="17">
        <f>K17/J17/(10^6)</f>
        <v>1.0512600355239787</v>
      </c>
      <c r="D17" s="41">
        <f>I17/J17</f>
        <v>12.746003552397868</v>
      </c>
      <c r="I17" s="8">
        <v>35880</v>
      </c>
      <c r="J17" s="8">
        <v>2815</v>
      </c>
      <c r="K17" s="8">
        <v>2959297000</v>
      </c>
    </row>
    <row r="18" spans="1:20">
      <c r="A18" s="7">
        <f t="shared" si="3"/>
        <v>2005</v>
      </c>
      <c r="B18" s="3">
        <f>J18</f>
        <v>2382</v>
      </c>
      <c r="C18" s="17">
        <f>K18/J18/(10^6)</f>
        <v>1.2264307304785895</v>
      </c>
      <c r="D18" s="41">
        <f>I18/J18</f>
        <v>15.345088161209068</v>
      </c>
      <c r="I18" s="8">
        <v>36552</v>
      </c>
      <c r="J18" s="8">
        <v>2382</v>
      </c>
      <c r="K18" s="8">
        <v>2921358000</v>
      </c>
    </row>
    <row r="19" spans="1:20">
      <c r="A19" s="7">
        <f>A18+1</f>
        <v>2006</v>
      </c>
      <c r="B19" s="3">
        <f>J19</f>
        <v>2285</v>
      </c>
      <c r="C19" s="17">
        <f>K19/J19/(10^6)</f>
        <v>1.2963028446389497</v>
      </c>
      <c r="D19" s="41">
        <f>I19/J19</f>
        <v>15.581181619256018</v>
      </c>
      <c r="I19" s="8">
        <v>35603</v>
      </c>
      <c r="J19" s="8">
        <v>2285</v>
      </c>
      <c r="K19" s="8">
        <v>2962052000</v>
      </c>
    </row>
    <row r="20" spans="1:20">
      <c r="A20" s="7">
        <f t="shared" si="3"/>
        <v>2007</v>
      </c>
      <c r="B20" s="3">
        <f>J20</f>
        <v>2290</v>
      </c>
      <c r="C20" s="17">
        <f>K20/J20/(10^6)</f>
        <v>1.4474082969432316</v>
      </c>
      <c r="D20" s="41">
        <f>I20/J20</f>
        <v>15.193449781659389</v>
      </c>
      <c r="I20" s="8">
        <v>34793</v>
      </c>
      <c r="J20" s="8">
        <v>2290</v>
      </c>
      <c r="K20" s="8">
        <v>3314565000</v>
      </c>
    </row>
    <row r="21" spans="1:20">
      <c r="A21" s="7">
        <f t="shared" si="3"/>
        <v>2008</v>
      </c>
      <c r="B21" s="3">
        <f>J21</f>
        <v>2272</v>
      </c>
      <c r="C21" s="17">
        <f>K21/J21/(10^6)</f>
        <v>1.548118838028169</v>
      </c>
      <c r="D21" s="41">
        <f>I21/J21</f>
        <v>15.984595070422536</v>
      </c>
      <c r="I21" s="8">
        <v>36317</v>
      </c>
      <c r="J21" s="8">
        <v>2272</v>
      </c>
      <c r="K21" s="8">
        <v>3517326000</v>
      </c>
    </row>
    <row r="23" spans="1:20">
      <c r="A23" s="331" t="s">
        <v>754</v>
      </c>
      <c r="B23" s="331"/>
      <c r="C23" s="331"/>
      <c r="D23" s="331"/>
    </row>
    <row r="24" spans="1:20" ht="30" customHeight="1">
      <c r="A24" s="331" t="s">
        <v>995</v>
      </c>
      <c r="B24" s="331"/>
      <c r="C24" s="331"/>
      <c r="D24" s="331"/>
    </row>
    <row r="25" spans="1:20" ht="30" customHeight="1">
      <c r="A25" s="331" t="s">
        <v>996</v>
      </c>
      <c r="B25" s="331"/>
      <c r="C25" s="331"/>
      <c r="D25" s="331"/>
    </row>
    <row r="26" spans="1:20">
      <c r="A26" s="331"/>
      <c r="B26" s="331"/>
      <c r="C26" s="331"/>
      <c r="D26" s="331"/>
    </row>
    <row r="27" spans="1:20">
      <c r="A27" s="331" t="s">
        <v>997</v>
      </c>
      <c r="B27" s="331"/>
      <c r="C27" s="331"/>
      <c r="D27" s="331"/>
    </row>
    <row r="28" spans="1:20" ht="15" customHeight="1">
      <c r="A28" s="331" t="s">
        <v>998</v>
      </c>
      <c r="B28" s="331"/>
      <c r="C28" s="331"/>
      <c r="D28" s="331"/>
    </row>
    <row r="31" spans="1:20">
      <c r="A31" t="s">
        <v>999</v>
      </c>
    </row>
    <row r="32" spans="1:20">
      <c r="A32" s="379" t="s">
        <v>1000</v>
      </c>
      <c r="B32" s="379"/>
      <c r="C32" s="379"/>
      <c r="D32" s="379"/>
      <c r="E32" s="379"/>
      <c r="F32" s="379"/>
      <c r="G32" s="379"/>
      <c r="H32" s="379"/>
      <c r="I32" s="379"/>
      <c r="J32" s="379"/>
      <c r="K32" s="379"/>
      <c r="L32" s="379"/>
      <c r="M32" s="379"/>
      <c r="N32" s="379"/>
      <c r="O32" s="379"/>
      <c r="P32" s="379"/>
      <c r="Q32" s="379"/>
      <c r="R32" s="379"/>
      <c r="S32" s="379"/>
      <c r="T32" s="379"/>
    </row>
    <row r="33" spans="1:20">
      <c r="A33" s="379" t="s">
        <v>1001</v>
      </c>
      <c r="B33" s="379"/>
      <c r="C33" s="379"/>
      <c r="D33" s="379"/>
      <c r="E33" s="379"/>
      <c r="F33" s="379"/>
      <c r="G33" s="379"/>
      <c r="H33" s="379"/>
      <c r="I33" s="379"/>
      <c r="J33" s="379"/>
      <c r="K33" s="379"/>
      <c r="L33" s="379"/>
      <c r="M33" s="379"/>
      <c r="N33" s="379"/>
      <c r="O33" s="379"/>
      <c r="P33" s="379"/>
      <c r="Q33" s="379"/>
      <c r="R33" s="379"/>
      <c r="S33" s="379"/>
      <c r="T33" s="379"/>
    </row>
    <row r="34" spans="1:20">
      <c r="A34" s="379" t="s">
        <v>1002</v>
      </c>
      <c r="B34" s="379"/>
      <c r="C34" s="379"/>
      <c r="D34" s="379"/>
      <c r="E34" s="379"/>
      <c r="F34" s="379"/>
      <c r="G34" s="379"/>
      <c r="H34" s="379"/>
      <c r="I34" s="379"/>
      <c r="J34" s="379"/>
      <c r="K34" s="379"/>
      <c r="L34" s="379"/>
      <c r="M34" s="379"/>
      <c r="N34" s="379"/>
      <c r="O34" s="379"/>
      <c r="P34" s="379"/>
      <c r="Q34" s="379"/>
      <c r="R34" s="379"/>
      <c r="S34" s="379"/>
      <c r="T34" s="379"/>
    </row>
    <row r="35" spans="1:20">
      <c r="A35" s="379" t="s">
        <v>1003</v>
      </c>
      <c r="B35" s="379"/>
      <c r="C35" s="379"/>
      <c r="D35" s="379"/>
      <c r="E35" s="379"/>
      <c r="F35" s="379"/>
      <c r="G35" s="379"/>
      <c r="H35" s="379"/>
      <c r="I35" s="379"/>
      <c r="J35" s="379"/>
      <c r="K35" s="379"/>
      <c r="L35" s="379"/>
      <c r="M35" s="379"/>
      <c r="N35" s="379"/>
      <c r="O35" s="379"/>
      <c r="P35" s="379"/>
      <c r="Q35" s="379"/>
      <c r="R35" s="379"/>
      <c r="S35" s="379"/>
      <c r="T35" s="379"/>
    </row>
    <row r="36" spans="1:20">
      <c r="A36" s="356" t="s">
        <v>1004</v>
      </c>
      <c r="B36" s="356"/>
      <c r="C36" s="356"/>
      <c r="D36" s="356"/>
      <c r="E36" s="356"/>
      <c r="F36" s="356"/>
      <c r="G36" s="356"/>
      <c r="H36" s="356"/>
      <c r="I36" s="356"/>
      <c r="J36" s="356"/>
      <c r="K36" s="356"/>
      <c r="L36" s="356"/>
      <c r="M36" s="356"/>
      <c r="N36" s="356"/>
      <c r="O36" s="356"/>
      <c r="P36" s="356"/>
      <c r="Q36" s="356"/>
      <c r="R36" s="356"/>
      <c r="S36" s="356"/>
      <c r="T36" s="356"/>
    </row>
  </sheetData>
  <mergeCells count="11">
    <mergeCell ref="A28:D28"/>
    <mergeCell ref="A23:D23"/>
    <mergeCell ref="A24:D24"/>
    <mergeCell ref="A25:D25"/>
    <mergeCell ref="A26:D26"/>
    <mergeCell ref="A27:D27"/>
    <mergeCell ref="A32:T32"/>
    <mergeCell ref="A33:T33"/>
    <mergeCell ref="A34:T34"/>
    <mergeCell ref="A35:T35"/>
    <mergeCell ref="A36:T36"/>
  </mergeCells>
  <pageMargins left="0.7" right="0.7" top="0.75" bottom="0.75" header="0.3" footer="0.3"/>
  <pageSetup orientation="portrait" horizontalDpi="0" verticalDpi="0" r:id="rId1"/>
</worksheet>
</file>

<file path=xl/worksheets/sheet117.xml><?xml version="1.0" encoding="utf-8"?>
<worksheet xmlns="http://schemas.openxmlformats.org/spreadsheetml/2006/main" xmlns:r="http://schemas.openxmlformats.org/officeDocument/2006/relationships">
  <sheetPr codeName="Sheet153"/>
  <dimension ref="A1:T36"/>
  <sheetViews>
    <sheetView view="pageBreakPreview" zoomScale="60" zoomScaleNormal="100" workbookViewId="0"/>
  </sheetViews>
  <sheetFormatPr defaultRowHeight="15" outlineLevelCol="1"/>
  <cols>
    <col min="1" max="1" width="9.28515625" bestFit="1" customWidth="1"/>
    <col min="2" max="4" width="20.28515625" customWidth="1"/>
    <col min="6" max="7" width="9.28515625" hidden="1" customWidth="1" outlineLevel="1"/>
    <col min="8" max="8" width="13.42578125" hidden="1" customWidth="1" outlineLevel="1"/>
    <col min="9" max="10" width="9.28515625" hidden="1" customWidth="1" outlineLevel="1"/>
    <col min="11" max="11" width="13.42578125" hidden="1" customWidth="1" outlineLevel="1"/>
    <col min="12" max="12" width="9.140625" collapsed="1"/>
  </cols>
  <sheetData>
    <row r="1" spans="1:8">
      <c r="A1" t="s">
        <v>1013</v>
      </c>
    </row>
    <row r="2" spans="1:8" ht="60">
      <c r="B2" s="34" t="s">
        <v>992</v>
      </c>
      <c r="C2" s="34" t="s">
        <v>993</v>
      </c>
      <c r="D2" s="34" t="s">
        <v>994</v>
      </c>
    </row>
    <row r="3" spans="1:8">
      <c r="A3" s="7">
        <v>1990</v>
      </c>
      <c r="B3" s="3">
        <f>G3</f>
        <v>319</v>
      </c>
      <c r="C3" s="17">
        <f>H3/G3/(10^6)</f>
        <v>4.6143510971786839</v>
      </c>
      <c r="D3" s="41">
        <f>F3/G3</f>
        <v>52.41692789968652</v>
      </c>
      <c r="F3" s="8">
        <v>16721</v>
      </c>
      <c r="G3" s="8">
        <v>319</v>
      </c>
      <c r="H3" s="8">
        <v>1471978000</v>
      </c>
    </row>
    <row r="4" spans="1:8">
      <c r="A4" s="7">
        <f>A3+1</f>
        <v>1991</v>
      </c>
      <c r="B4" s="3">
        <f t="shared" ref="B4:B16" si="0">G4</f>
        <v>320</v>
      </c>
      <c r="C4" s="17">
        <f t="shared" ref="C4:C16" si="1">H4/G4/(10^6)</f>
        <v>5.4192968749999997</v>
      </c>
      <c r="D4" s="41">
        <f t="shared" ref="D4:D15" si="2">F4/G4</f>
        <v>57.378124999999997</v>
      </c>
      <c r="F4" s="8">
        <v>18361</v>
      </c>
      <c r="G4" s="8">
        <v>320</v>
      </c>
      <c r="H4" s="8">
        <v>1734175000</v>
      </c>
    </row>
    <row r="5" spans="1:8">
      <c r="A5" s="7">
        <f t="shared" ref="A5:A21" si="3">A4+1</f>
        <v>1992</v>
      </c>
      <c r="B5" s="3">
        <f t="shared" si="0"/>
        <v>262</v>
      </c>
      <c r="C5" s="17">
        <f t="shared" si="1"/>
        <v>6.4468549618320612</v>
      </c>
      <c r="D5" s="41">
        <f t="shared" si="2"/>
        <v>66.763358778625957</v>
      </c>
      <c r="F5" s="8">
        <v>17492</v>
      </c>
      <c r="G5" s="8">
        <v>262</v>
      </c>
      <c r="H5" s="8">
        <v>1689076000</v>
      </c>
    </row>
    <row r="6" spans="1:8">
      <c r="A6" s="7">
        <f t="shared" si="3"/>
        <v>1993</v>
      </c>
      <c r="B6" s="3">
        <f t="shared" si="0"/>
        <v>282</v>
      </c>
      <c r="C6" s="17">
        <f t="shared" si="1"/>
        <v>5.7093475177304969</v>
      </c>
      <c r="D6" s="41">
        <f t="shared" si="2"/>
        <v>65.145390070921991</v>
      </c>
      <c r="F6" s="8">
        <v>18371</v>
      </c>
      <c r="G6" s="8">
        <v>282</v>
      </c>
      <c r="H6" s="8">
        <v>1610036000</v>
      </c>
    </row>
    <row r="7" spans="1:8">
      <c r="A7" s="7">
        <f t="shared" si="3"/>
        <v>1994</v>
      </c>
      <c r="B7" s="3">
        <f t="shared" si="0"/>
        <v>296</v>
      </c>
      <c r="C7" s="17">
        <f t="shared" si="1"/>
        <v>5.5507533783783778</v>
      </c>
      <c r="D7" s="41">
        <f t="shared" si="2"/>
        <v>63.182432432432435</v>
      </c>
      <c r="F7" s="8">
        <v>18702</v>
      </c>
      <c r="G7" s="8">
        <v>296</v>
      </c>
      <c r="H7" s="8">
        <v>1643023000</v>
      </c>
    </row>
    <row r="8" spans="1:8">
      <c r="A8" s="7">
        <f t="shared" si="3"/>
        <v>1995</v>
      </c>
      <c r="B8" s="3">
        <f t="shared" si="0"/>
        <v>298</v>
      </c>
      <c r="C8" s="17">
        <f t="shared" si="1"/>
        <v>5.6699228187919468</v>
      </c>
      <c r="D8" s="41">
        <f t="shared" si="2"/>
        <v>61.080536912751676</v>
      </c>
      <c r="F8" s="8">
        <v>18202</v>
      </c>
      <c r="G8" s="8">
        <v>298</v>
      </c>
      <c r="H8" s="8">
        <v>1689637000</v>
      </c>
    </row>
    <row r="9" spans="1:8">
      <c r="A9" s="7">
        <f t="shared" si="3"/>
        <v>1996</v>
      </c>
      <c r="B9" s="3">
        <f t="shared" si="0"/>
        <v>324</v>
      </c>
      <c r="C9" s="17">
        <f t="shared" si="1"/>
        <v>5.0161759259259266</v>
      </c>
      <c r="D9" s="41">
        <f t="shared" si="2"/>
        <v>59.682098765432102</v>
      </c>
      <c r="F9" s="8">
        <v>19337</v>
      </c>
      <c r="G9" s="8">
        <v>324</v>
      </c>
      <c r="H9" s="8">
        <v>1625241000</v>
      </c>
    </row>
    <row r="10" spans="1:8">
      <c r="A10" s="7">
        <f t="shared" si="3"/>
        <v>1997</v>
      </c>
      <c r="B10" s="3">
        <f t="shared" si="0"/>
        <v>274</v>
      </c>
      <c r="C10" s="17">
        <f t="shared" si="1"/>
        <v>6.4532116788321163</v>
      </c>
      <c r="D10" s="41">
        <f t="shared" si="2"/>
        <v>65.901459854014604</v>
      </c>
      <c r="F10" s="8">
        <v>18057</v>
      </c>
      <c r="G10" s="8">
        <v>274</v>
      </c>
      <c r="H10" s="8">
        <v>1768180000</v>
      </c>
    </row>
    <row r="11" spans="1:8">
      <c r="A11" s="7">
        <f t="shared" si="3"/>
        <v>1998</v>
      </c>
      <c r="B11" s="3">
        <f t="shared" si="0"/>
        <v>240</v>
      </c>
      <c r="C11" s="17">
        <f t="shared" si="1"/>
        <v>7.8807708333333331</v>
      </c>
      <c r="D11" s="41">
        <f t="shared" si="2"/>
        <v>77.504166666666663</v>
      </c>
      <c r="F11" s="8">
        <v>18601</v>
      </c>
      <c r="G11" s="8">
        <v>240</v>
      </c>
      <c r="H11" s="8">
        <v>1891385000</v>
      </c>
    </row>
    <row r="12" spans="1:8" ht="15.75" thickBot="1">
      <c r="A12" s="7">
        <f t="shared" si="3"/>
        <v>1999</v>
      </c>
      <c r="B12" s="98">
        <f t="shared" si="0"/>
        <v>231</v>
      </c>
      <c r="C12" s="99">
        <f t="shared" si="1"/>
        <v>8.5024502164502156</v>
      </c>
      <c r="D12" s="100">
        <f t="shared" si="2"/>
        <v>80.428571428571431</v>
      </c>
      <c r="F12" s="8">
        <v>18579</v>
      </c>
      <c r="G12" s="8">
        <v>231</v>
      </c>
      <c r="H12" s="8">
        <v>1964066000</v>
      </c>
    </row>
    <row r="13" spans="1:8">
      <c r="A13" s="7">
        <f t="shared" si="3"/>
        <v>2000</v>
      </c>
      <c r="B13" s="3">
        <f t="shared" si="0"/>
        <v>547</v>
      </c>
      <c r="C13" s="17">
        <f t="shared" si="1"/>
        <v>3.8048665447897623</v>
      </c>
      <c r="D13" s="41">
        <f t="shared" si="2"/>
        <v>41.97806215722121</v>
      </c>
      <c r="F13" s="8">
        <v>22962</v>
      </c>
      <c r="G13" s="8">
        <v>547</v>
      </c>
      <c r="H13" s="8">
        <v>2081262000</v>
      </c>
    </row>
    <row r="14" spans="1:8">
      <c r="A14" s="7">
        <f t="shared" si="3"/>
        <v>2001</v>
      </c>
      <c r="B14" s="3">
        <f t="shared" si="0"/>
        <v>563</v>
      </c>
      <c r="C14" s="17">
        <f t="shared" si="1"/>
        <v>3.7954262877442275</v>
      </c>
      <c r="D14" s="41">
        <f t="shared" si="2"/>
        <v>34.978685612788631</v>
      </c>
      <c r="F14" s="8">
        <v>19693</v>
      </c>
      <c r="G14" s="8">
        <v>563</v>
      </c>
      <c r="H14" s="8">
        <v>2136825000</v>
      </c>
    </row>
    <row r="15" spans="1:8">
      <c r="A15" s="7">
        <f t="shared" si="3"/>
        <v>2002</v>
      </c>
      <c r="B15" s="3">
        <f t="shared" si="0"/>
        <v>551</v>
      </c>
      <c r="C15" s="17">
        <f t="shared" si="1"/>
        <v>4.2414010889292193</v>
      </c>
      <c r="D15" s="41">
        <f t="shared" si="2"/>
        <v>38.637023593466424</v>
      </c>
      <c r="F15" s="8">
        <v>21289</v>
      </c>
      <c r="G15" s="8">
        <v>551</v>
      </c>
      <c r="H15" s="8">
        <v>2337012000</v>
      </c>
    </row>
    <row r="16" spans="1:8" ht="15.75" thickBot="1">
      <c r="A16" s="7">
        <f t="shared" si="3"/>
        <v>2003</v>
      </c>
      <c r="B16" s="98">
        <f t="shared" si="0"/>
        <v>566</v>
      </c>
      <c r="C16" s="99">
        <f t="shared" si="1"/>
        <v>4.0693303886925793</v>
      </c>
      <c r="D16" s="100">
        <f>F16/G16</f>
        <v>39.045936395759718</v>
      </c>
      <c r="F16" s="8">
        <v>22100</v>
      </c>
      <c r="G16" s="8">
        <v>566</v>
      </c>
      <c r="H16" s="8">
        <v>2303241000</v>
      </c>
    </row>
    <row r="17" spans="1:20">
      <c r="A17" s="7">
        <f t="shared" si="3"/>
        <v>2004</v>
      </c>
      <c r="B17" s="3">
        <f>J17</f>
        <v>791</v>
      </c>
      <c r="C17" s="17">
        <f>K17/J17/(10^6)</f>
        <v>3.2429835651074588</v>
      </c>
      <c r="D17" s="41">
        <f>I17/J17</f>
        <v>24.780025284450062</v>
      </c>
      <c r="I17" s="8">
        <v>19601</v>
      </c>
      <c r="J17" s="8">
        <v>791</v>
      </c>
      <c r="K17" s="8">
        <v>2565200000</v>
      </c>
    </row>
    <row r="18" spans="1:20">
      <c r="A18" s="7">
        <f t="shared" si="3"/>
        <v>2005</v>
      </c>
      <c r="B18" s="3">
        <f>J18</f>
        <v>876</v>
      </c>
      <c r="C18" s="17">
        <f>K18/J18/(10^6)</f>
        <v>3.0696278538812787</v>
      </c>
      <c r="D18" s="41">
        <f>I18/J18</f>
        <v>24.288812785388128</v>
      </c>
      <c r="I18" s="8">
        <v>21277</v>
      </c>
      <c r="J18" s="8">
        <v>876</v>
      </c>
      <c r="K18" s="8">
        <v>2688994000</v>
      </c>
    </row>
    <row r="19" spans="1:20">
      <c r="A19" s="7">
        <f>A18+1</f>
        <v>2006</v>
      </c>
      <c r="B19" s="3">
        <f>J19</f>
        <v>862</v>
      </c>
      <c r="C19" s="17">
        <f>K19/J19/(10^6)</f>
        <v>3.0048294663573083</v>
      </c>
      <c r="D19" s="41">
        <f>I19/J19</f>
        <v>23.850348027842227</v>
      </c>
      <c r="I19" s="8">
        <v>20559</v>
      </c>
      <c r="J19" s="8">
        <v>862</v>
      </c>
      <c r="K19" s="8">
        <v>2590163000</v>
      </c>
    </row>
    <row r="20" spans="1:20">
      <c r="A20" s="7">
        <f t="shared" si="3"/>
        <v>2007</v>
      </c>
      <c r="B20" s="3">
        <f>J20</f>
        <v>929</v>
      </c>
      <c r="C20" s="17">
        <f>K20/J20/(10^6)</f>
        <v>2.884448869752422</v>
      </c>
      <c r="D20" s="41">
        <f>I20/J20</f>
        <v>22.094725511302475</v>
      </c>
      <c r="I20" s="8">
        <v>20526</v>
      </c>
      <c r="J20" s="8">
        <v>929</v>
      </c>
      <c r="K20" s="8">
        <v>2679653000</v>
      </c>
    </row>
    <row r="21" spans="1:20">
      <c r="A21" s="7">
        <f t="shared" si="3"/>
        <v>2008</v>
      </c>
      <c r="B21" s="3">
        <f>J21</f>
        <v>935</v>
      </c>
      <c r="C21" s="17">
        <f>K21/J21/(10^6)</f>
        <v>3.0313850267379681</v>
      </c>
      <c r="D21" s="41">
        <f>I21/J21</f>
        <v>22.280213903743316</v>
      </c>
      <c r="I21" s="8">
        <v>20832</v>
      </c>
      <c r="J21" s="8">
        <v>935</v>
      </c>
      <c r="K21" s="8">
        <v>2834345000</v>
      </c>
    </row>
    <row r="23" spans="1:20">
      <c r="A23" s="331" t="s">
        <v>754</v>
      </c>
      <c r="B23" s="331"/>
      <c r="C23" s="331"/>
      <c r="D23" s="331"/>
    </row>
    <row r="24" spans="1:20" ht="30" customHeight="1">
      <c r="A24" s="331" t="s">
        <v>995</v>
      </c>
      <c r="B24" s="331"/>
      <c r="C24" s="331"/>
      <c r="D24" s="331"/>
    </row>
    <row r="25" spans="1:20" ht="30" customHeight="1">
      <c r="A25" s="331" t="s">
        <v>996</v>
      </c>
      <c r="B25" s="331"/>
      <c r="C25" s="331"/>
      <c r="D25" s="331"/>
    </row>
    <row r="26" spans="1:20">
      <c r="A26" s="331"/>
      <c r="B26" s="331"/>
      <c r="C26" s="331"/>
      <c r="D26" s="331"/>
    </row>
    <row r="27" spans="1:20">
      <c r="A27" s="331" t="s">
        <v>997</v>
      </c>
      <c r="B27" s="331"/>
      <c r="C27" s="331"/>
      <c r="D27" s="331"/>
    </row>
    <row r="28" spans="1:20" ht="15" customHeight="1">
      <c r="A28" s="331" t="s">
        <v>998</v>
      </c>
      <c r="B28" s="331"/>
      <c r="C28" s="331"/>
      <c r="D28" s="331"/>
    </row>
    <row r="31" spans="1:20">
      <c r="A31" t="s">
        <v>999</v>
      </c>
    </row>
    <row r="32" spans="1:20">
      <c r="A32" s="379" t="s">
        <v>1000</v>
      </c>
      <c r="B32" s="379"/>
      <c r="C32" s="379"/>
      <c r="D32" s="379"/>
      <c r="E32" s="379"/>
      <c r="F32" s="379"/>
      <c r="G32" s="379"/>
      <c r="H32" s="379"/>
      <c r="I32" s="379"/>
      <c r="J32" s="379"/>
      <c r="K32" s="379"/>
      <c r="L32" s="379"/>
      <c r="M32" s="379"/>
      <c r="N32" s="379"/>
      <c r="O32" s="379"/>
      <c r="P32" s="379"/>
      <c r="Q32" s="379"/>
      <c r="R32" s="379"/>
      <c r="S32" s="379"/>
      <c r="T32" s="379"/>
    </row>
    <row r="33" spans="1:20">
      <c r="A33" s="379" t="s">
        <v>1001</v>
      </c>
      <c r="B33" s="379"/>
      <c r="C33" s="379"/>
      <c r="D33" s="379"/>
      <c r="E33" s="379"/>
      <c r="F33" s="379"/>
      <c r="G33" s="379"/>
      <c r="H33" s="379"/>
      <c r="I33" s="379"/>
      <c r="J33" s="379"/>
      <c r="K33" s="379"/>
      <c r="L33" s="379"/>
      <c r="M33" s="379"/>
      <c r="N33" s="379"/>
      <c r="O33" s="379"/>
      <c r="P33" s="379"/>
      <c r="Q33" s="379"/>
      <c r="R33" s="379"/>
      <c r="S33" s="379"/>
      <c r="T33" s="379"/>
    </row>
    <row r="34" spans="1:20">
      <c r="A34" s="379" t="s">
        <v>1002</v>
      </c>
      <c r="B34" s="379"/>
      <c r="C34" s="379"/>
      <c r="D34" s="379"/>
      <c r="E34" s="379"/>
      <c r="F34" s="379"/>
      <c r="G34" s="379"/>
      <c r="H34" s="379"/>
      <c r="I34" s="379"/>
      <c r="J34" s="379"/>
      <c r="K34" s="379"/>
      <c r="L34" s="379"/>
      <c r="M34" s="379"/>
      <c r="N34" s="379"/>
      <c r="O34" s="379"/>
      <c r="P34" s="379"/>
      <c r="Q34" s="379"/>
      <c r="R34" s="379"/>
      <c r="S34" s="379"/>
      <c r="T34" s="379"/>
    </row>
    <row r="35" spans="1:20">
      <c r="A35" s="379" t="s">
        <v>1003</v>
      </c>
      <c r="B35" s="379"/>
      <c r="C35" s="379"/>
      <c r="D35" s="379"/>
      <c r="E35" s="379"/>
      <c r="F35" s="379"/>
      <c r="G35" s="379"/>
      <c r="H35" s="379"/>
      <c r="I35" s="379"/>
      <c r="J35" s="379"/>
      <c r="K35" s="379"/>
      <c r="L35" s="379"/>
      <c r="M35" s="379"/>
      <c r="N35" s="379"/>
      <c r="O35" s="379"/>
      <c r="P35" s="379"/>
      <c r="Q35" s="379"/>
      <c r="R35" s="379"/>
      <c r="S35" s="379"/>
      <c r="T35" s="379"/>
    </row>
    <row r="36" spans="1:20">
      <c r="A36" s="356" t="s">
        <v>1004</v>
      </c>
      <c r="B36" s="356"/>
      <c r="C36" s="356"/>
      <c r="D36" s="356"/>
      <c r="E36" s="356"/>
      <c r="F36" s="356"/>
      <c r="G36" s="356"/>
      <c r="H36" s="356"/>
      <c r="I36" s="356"/>
      <c r="J36" s="356"/>
      <c r="K36" s="356"/>
      <c r="L36" s="356"/>
      <c r="M36" s="356"/>
      <c r="N36" s="356"/>
      <c r="O36" s="356"/>
      <c r="P36" s="356"/>
      <c r="Q36" s="356"/>
      <c r="R36" s="356"/>
      <c r="S36" s="356"/>
      <c r="T36" s="356"/>
    </row>
  </sheetData>
  <mergeCells count="11">
    <mergeCell ref="A28:D28"/>
    <mergeCell ref="A23:D23"/>
    <mergeCell ref="A24:D24"/>
    <mergeCell ref="A25:D25"/>
    <mergeCell ref="A26:D26"/>
    <mergeCell ref="A27:D27"/>
    <mergeCell ref="A32:T32"/>
    <mergeCell ref="A33:T33"/>
    <mergeCell ref="A34:T34"/>
    <mergeCell ref="A35:T35"/>
    <mergeCell ref="A36:T36"/>
  </mergeCells>
  <pageMargins left="0.7" right="0.7" top="0.75" bottom="0.75" header="0.3" footer="0.3"/>
  <pageSetup orientation="portrait" horizontalDpi="0" verticalDpi="0" r:id="rId1"/>
</worksheet>
</file>

<file path=xl/worksheets/sheet118.xml><?xml version="1.0" encoding="utf-8"?>
<worksheet xmlns="http://schemas.openxmlformats.org/spreadsheetml/2006/main" xmlns:r="http://schemas.openxmlformats.org/officeDocument/2006/relationships">
  <sheetPr codeName="Sheet154"/>
  <dimension ref="A1:N16"/>
  <sheetViews>
    <sheetView view="pageBreakPreview" zoomScaleNormal="100" zoomScaleSheetLayoutView="100" workbookViewId="0"/>
  </sheetViews>
  <sheetFormatPr defaultRowHeight="15" outlineLevelCol="1"/>
  <cols>
    <col min="1" max="1" width="9.28515625" bestFit="1" customWidth="1"/>
    <col min="2" max="3" width="18.42578125" style="8" customWidth="1"/>
    <col min="10" max="11" width="13.42578125" hidden="1" customWidth="1" outlineLevel="1"/>
    <col min="12" max="12" width="10" hidden="1" customWidth="1" outlineLevel="1"/>
    <col min="13" max="13" width="9.140625" collapsed="1"/>
  </cols>
  <sheetData>
    <row r="1" spans="1:14">
      <c r="A1" t="s">
        <v>1014</v>
      </c>
    </row>
    <row r="2" spans="1:14" ht="45">
      <c r="B2" s="55" t="s">
        <v>758</v>
      </c>
      <c r="C2" s="55" t="s">
        <v>1015</v>
      </c>
      <c r="J2" t="s">
        <v>758</v>
      </c>
      <c r="K2" t="s">
        <v>1015</v>
      </c>
    </row>
    <row r="3" spans="1:14">
      <c r="A3" s="7">
        <v>1998</v>
      </c>
      <c r="B3" s="3">
        <f>J3/(10^6)</f>
        <v>2304</v>
      </c>
      <c r="C3" s="3"/>
      <c r="J3">
        <v>2304000000</v>
      </c>
    </row>
    <row r="4" spans="1:14">
      <c r="A4" s="7">
        <v>1999</v>
      </c>
      <c r="B4" s="3">
        <f>J4/(10^6)</f>
        <v>2909</v>
      </c>
      <c r="C4" s="3">
        <f t="shared" ref="C4:C13" si="0">K4/(10^6)</f>
        <v>3419</v>
      </c>
      <c r="J4">
        <v>2909000000</v>
      </c>
      <c r="K4">
        <v>3419000000</v>
      </c>
      <c r="L4">
        <f>K4-J4</f>
        <v>510000000</v>
      </c>
    </row>
    <row r="5" spans="1:14">
      <c r="A5" s="7">
        <v>2000</v>
      </c>
      <c r="B5" s="3">
        <f>J5/(10^6)</f>
        <v>2919</v>
      </c>
      <c r="C5" s="3">
        <f t="shared" si="0"/>
        <v>3155</v>
      </c>
      <c r="J5">
        <v>2919000000</v>
      </c>
      <c r="K5">
        <v>3155000000</v>
      </c>
      <c r="L5" s="235">
        <f>K5-J5</f>
        <v>236000000</v>
      </c>
      <c r="M5" s="235"/>
    </row>
    <row r="6" spans="1:14">
      <c r="A6" s="7">
        <v>2001</v>
      </c>
      <c r="B6" s="3">
        <f>J6/(10^6)</f>
        <v>3058</v>
      </c>
      <c r="C6" s="3">
        <f t="shared" si="0"/>
        <v>3331</v>
      </c>
      <c r="J6">
        <v>3058000000</v>
      </c>
      <c r="K6">
        <v>3331000000</v>
      </c>
      <c r="L6" s="235">
        <f>K6-J6</f>
        <v>273000000</v>
      </c>
      <c r="M6" s="235"/>
      <c r="N6" s="235"/>
    </row>
    <row r="7" spans="1:14">
      <c r="A7" s="7">
        <v>2002</v>
      </c>
      <c r="B7" s="3">
        <f>J7/(10^6)</f>
        <v>3476</v>
      </c>
      <c r="C7" s="3">
        <f t="shared" si="0"/>
        <v>3599</v>
      </c>
      <c r="E7" s="235"/>
      <c r="J7">
        <v>3476000000</v>
      </c>
      <c r="K7">
        <v>3599000000</v>
      </c>
      <c r="L7" s="235">
        <f>K7-J7</f>
        <v>123000000</v>
      </c>
      <c r="M7" s="235"/>
      <c r="N7" s="235"/>
    </row>
    <row r="8" spans="1:14">
      <c r="A8" s="7">
        <v>2003</v>
      </c>
      <c r="B8" s="3"/>
      <c r="C8" s="3">
        <f t="shared" si="0"/>
        <v>3561</v>
      </c>
      <c r="K8">
        <v>3561000000</v>
      </c>
      <c r="N8" s="235"/>
    </row>
    <row r="9" spans="1:14">
      <c r="A9" s="7">
        <v>2004</v>
      </c>
      <c r="B9" s="3"/>
      <c r="C9" s="3">
        <f t="shared" si="0"/>
        <v>4503</v>
      </c>
      <c r="K9">
        <v>4503000000</v>
      </c>
      <c r="N9" s="235"/>
    </row>
    <row r="10" spans="1:14">
      <c r="A10" s="7">
        <v>2005</v>
      </c>
      <c r="B10" s="3"/>
      <c r="C10" s="3">
        <f t="shared" si="0"/>
        <v>4188</v>
      </c>
      <c r="K10">
        <v>4188000000</v>
      </c>
      <c r="N10" s="235"/>
    </row>
    <row r="11" spans="1:14">
      <c r="A11" s="7">
        <v>2006</v>
      </c>
      <c r="B11" s="3"/>
      <c r="C11" s="3">
        <f t="shared" si="0"/>
        <v>4158</v>
      </c>
      <c r="K11">
        <v>4158000000</v>
      </c>
      <c r="N11" s="235"/>
    </row>
    <row r="12" spans="1:14">
      <c r="A12" s="7">
        <v>2007</v>
      </c>
      <c r="B12" s="3"/>
      <c r="C12" s="3">
        <f t="shared" si="0"/>
        <v>4968</v>
      </c>
      <c r="K12">
        <v>4968000000</v>
      </c>
      <c r="N12" s="235"/>
    </row>
    <row r="13" spans="1:14">
      <c r="A13" s="7">
        <v>2008</v>
      </c>
      <c r="B13" s="3"/>
      <c r="C13" s="3">
        <f t="shared" si="0"/>
        <v>4849</v>
      </c>
      <c r="K13">
        <v>4849000000</v>
      </c>
      <c r="N13" s="235"/>
    </row>
    <row r="14" spans="1:14">
      <c r="N14" s="235"/>
    </row>
    <row r="15" spans="1:14">
      <c r="A15" s="229" t="s">
        <v>1355</v>
      </c>
      <c r="N15" s="235"/>
    </row>
    <row r="16" spans="1:14">
      <c r="N16" s="235"/>
    </row>
  </sheetData>
  <pageMargins left="0.7" right="0.7" top="0.75" bottom="0.75" header="0.3" footer="0.3"/>
  <pageSetup scale="90" orientation="portrait" horizontalDpi="0" verticalDpi="0" r:id="rId1"/>
</worksheet>
</file>

<file path=xl/worksheets/sheet119.xml><?xml version="1.0" encoding="utf-8"?>
<worksheet xmlns="http://schemas.openxmlformats.org/spreadsheetml/2006/main" xmlns:r="http://schemas.openxmlformats.org/officeDocument/2006/relationships">
  <sheetPr codeName="Sheet155"/>
  <dimension ref="A1:H123"/>
  <sheetViews>
    <sheetView view="pageBreakPreview" zoomScaleNormal="100" zoomScaleSheetLayoutView="100" workbookViewId="0"/>
  </sheetViews>
  <sheetFormatPr defaultRowHeight="15" outlineLevelRow="1"/>
  <cols>
    <col min="2" max="3" width="14.85546875" customWidth="1"/>
  </cols>
  <sheetData>
    <row r="1" spans="1:3">
      <c r="A1" s="9" t="s">
        <v>1016</v>
      </c>
      <c r="B1" s="35"/>
      <c r="C1" s="35"/>
    </row>
    <row r="2" spans="1:3">
      <c r="B2" s="96" t="s">
        <v>1017</v>
      </c>
      <c r="C2" s="96" t="s">
        <v>1018</v>
      </c>
    </row>
    <row r="3" spans="1:3" hidden="1">
      <c r="B3" s="35"/>
      <c r="C3" s="35"/>
    </row>
    <row r="4" spans="1:3">
      <c r="A4" s="7"/>
      <c r="B4" s="376" t="s">
        <v>1019</v>
      </c>
      <c r="C4" s="376"/>
    </row>
    <row r="5" spans="1:3" ht="15.75">
      <c r="A5" s="101">
        <v>1989</v>
      </c>
      <c r="B5" s="102">
        <f>AVERAGE(F35:F38)</f>
        <v>1.183975</v>
      </c>
      <c r="C5" s="102">
        <f>AVERAGE(G35:G38)</f>
        <v>0.84467151885438208</v>
      </c>
    </row>
    <row r="6" spans="1:3" ht="15.75">
      <c r="A6" s="101">
        <v>1990</v>
      </c>
      <c r="B6" s="102">
        <f>AVERAGE(F39:F42)</f>
        <v>1.1667749999999999</v>
      </c>
      <c r="C6" s="102">
        <f>AVERAGE(G39:G42)</f>
        <v>0.85713927963353509</v>
      </c>
    </row>
    <row r="7" spans="1:3" ht="15.75">
      <c r="A7" s="101">
        <v>1991</v>
      </c>
      <c r="B7" s="102">
        <f>AVERAGE(F43:F46)</f>
        <v>1.14575</v>
      </c>
      <c r="C7" s="102">
        <f>AVERAGE(G43:G46)</f>
        <v>0.87283029801644307</v>
      </c>
    </row>
    <row r="8" spans="1:3" ht="15.75">
      <c r="A8" s="101">
        <v>1992</v>
      </c>
      <c r="B8" s="102">
        <f>AVERAGE(F47:F50)</f>
        <v>1.208725</v>
      </c>
      <c r="C8" s="102">
        <f>AVERAGE(G47:G50)</f>
        <v>0.82788338052765886</v>
      </c>
    </row>
    <row r="9" spans="1:3" ht="15.75">
      <c r="A9" s="101">
        <v>1993</v>
      </c>
      <c r="B9" s="102">
        <f>AVERAGE(F51:F54)</f>
        <v>1.2901</v>
      </c>
      <c r="C9" s="102">
        <f>AVERAGE(G51:G54)</f>
        <v>0.77543786418497984</v>
      </c>
    </row>
    <row r="10" spans="1:3" ht="15.75">
      <c r="A10" s="101">
        <v>1994</v>
      </c>
      <c r="B10" s="102">
        <f>AVERAGE(F55:F58)</f>
        <v>1.3656999999999999</v>
      </c>
      <c r="C10" s="102">
        <f>AVERAGE(G55:G58)</f>
        <v>0.73231526666990265</v>
      </c>
    </row>
    <row r="11" spans="1:3" ht="15.75">
      <c r="A11" s="101">
        <v>1995</v>
      </c>
      <c r="B11" s="102">
        <f>AVERAGE(F59:F62)</f>
        <v>1.372425</v>
      </c>
      <c r="C11" s="102">
        <f>AVERAGE(G59:G62)</f>
        <v>0.72880397099650129</v>
      </c>
    </row>
    <row r="12" spans="1:3" ht="15.75">
      <c r="A12" s="101">
        <v>1996</v>
      </c>
      <c r="B12" s="102">
        <f>AVERAGE(F63:F66)</f>
        <v>1.3634999999999999</v>
      </c>
      <c r="C12" s="102">
        <f>AVERAGE(G63:G66)</f>
        <v>0.73343147989053703</v>
      </c>
    </row>
    <row r="13" spans="1:3" ht="15.75">
      <c r="A13" s="101">
        <v>1997</v>
      </c>
      <c r="B13" s="102">
        <f>AVERAGE(F67:F70)</f>
        <v>1.3845750000000001</v>
      </c>
      <c r="C13" s="102">
        <f>AVERAGE(G67:G70)</f>
        <v>0.72236354729552232</v>
      </c>
    </row>
    <row r="14" spans="1:3" ht="15.75">
      <c r="A14" s="101">
        <v>1998</v>
      </c>
      <c r="B14" s="102">
        <f>AVERAGE(F71:F74)</f>
        <v>1.483525</v>
      </c>
      <c r="C14" s="102">
        <f>AVERAGE(G71:G74)</f>
        <v>0.67472773563461552</v>
      </c>
    </row>
    <row r="15" spans="1:3" ht="15.75">
      <c r="A15" s="101">
        <v>1999</v>
      </c>
      <c r="B15" s="102">
        <f>AVERAGE(F75:F78)</f>
        <v>1.4857</v>
      </c>
      <c r="C15" s="102">
        <f>AVERAGE(G75:G78)</f>
        <v>0.6731583104506571</v>
      </c>
    </row>
    <row r="16" spans="1:3" ht="15.75">
      <c r="A16" s="101">
        <v>2000</v>
      </c>
      <c r="B16" s="102">
        <f>AVERAGE(F79:F82)</f>
        <v>1.4853999999999998</v>
      </c>
      <c r="C16" s="102">
        <f>AVERAGE(G79:G82)</f>
        <v>0.67342212722317285</v>
      </c>
    </row>
    <row r="17" spans="1:5" ht="15.75">
      <c r="A17" s="101">
        <v>2001</v>
      </c>
      <c r="B17" s="102">
        <f>AVERAGE(F83:F86)</f>
        <v>1.5488500000000001</v>
      </c>
      <c r="C17" s="102">
        <f>AVERAGE(G83:G86)</f>
        <v>0.64574074722670538</v>
      </c>
    </row>
    <row r="18" spans="1:5" ht="15.75">
      <c r="A18" s="101">
        <v>2002</v>
      </c>
      <c r="B18" s="102">
        <f>AVERAGE(F87:F90)</f>
        <v>1.570325</v>
      </c>
      <c r="C18" s="102">
        <f>AVERAGE(G87:G90)</f>
        <v>0.63686800371080987</v>
      </c>
    </row>
    <row r="19" spans="1:5" ht="15.75">
      <c r="A19" s="101">
        <v>2003</v>
      </c>
      <c r="B19" s="102">
        <f>AVERAGE(F91:F94)</f>
        <v>1.401025</v>
      </c>
      <c r="C19" s="102">
        <f>AVERAGE(G91:G94)</f>
        <v>0.71550536314100743</v>
      </c>
    </row>
    <row r="20" spans="1:5" ht="15.75">
      <c r="A20" s="101">
        <v>2004</v>
      </c>
      <c r="B20" s="102">
        <f>AVERAGE(F95:F98)</f>
        <v>1.3012999999999999</v>
      </c>
      <c r="C20" s="102">
        <f>AVERAGE(G95:G98)</f>
        <v>0.76965025368096507</v>
      </c>
    </row>
    <row r="21" spans="1:5" ht="15.75">
      <c r="A21" s="101">
        <v>2005</v>
      </c>
      <c r="B21" s="102">
        <f>AVERAGE(F99:F102)</f>
        <v>1.2114000000000003</v>
      </c>
      <c r="C21" s="102">
        <f>AVERAGE(G99:G102)</f>
        <v>0.8258954061363164</v>
      </c>
    </row>
    <row r="22" spans="1:5" ht="15.75">
      <c r="A22" s="101">
        <v>2006</v>
      </c>
      <c r="B22" s="102">
        <f>AVERAGE(F103:F106)</f>
        <v>1.13435</v>
      </c>
      <c r="C22" s="102">
        <f>AVERAGE(G103:G106)</f>
        <v>0.88168931926720773</v>
      </c>
    </row>
    <row r="23" spans="1:5" ht="15.75">
      <c r="A23" s="101">
        <v>2007</v>
      </c>
      <c r="B23" s="102">
        <f>AVERAGE(F107:F110)</f>
        <v>1.074025</v>
      </c>
      <c r="C23" s="102">
        <f>AVERAGE(G107:G110)</f>
        <v>0.93500977869891777</v>
      </c>
    </row>
    <row r="24" spans="1:5" ht="15.75">
      <c r="A24" s="101">
        <v>2008</v>
      </c>
      <c r="B24" s="102">
        <f>AVERAGE(F111:F114)</f>
        <v>1.0670999999999999</v>
      </c>
      <c r="C24" s="102">
        <f>AVERAGE(G111:G114)</f>
        <v>0.94265878875731912</v>
      </c>
    </row>
    <row r="25" spans="1:5" ht="15.75">
      <c r="A25" s="101">
        <v>2009</v>
      </c>
      <c r="B25" s="102">
        <f>AVERAGE(F115:F118)</f>
        <v>1.1415500000000001</v>
      </c>
      <c r="C25" s="102">
        <f>AVERAGE(G115:G118)</f>
        <v>0.87942901511357496</v>
      </c>
    </row>
    <row r="26" spans="1:5" ht="15.75">
      <c r="A26" s="101">
        <v>2010</v>
      </c>
      <c r="B26" s="102">
        <f>AVERAGE(F119:F121)</f>
        <v>1.0358666666666667</v>
      </c>
      <c r="C26" s="102">
        <f>AVERAGE(G119:G121)</f>
        <v>0.9654065544562932</v>
      </c>
    </row>
    <row r="28" spans="1:5">
      <c r="A28" s="9" t="s">
        <v>71</v>
      </c>
      <c r="B28" s="35"/>
      <c r="C28" s="35"/>
    </row>
    <row r="29" spans="1:5">
      <c r="A29" s="7" t="s">
        <v>603</v>
      </c>
      <c r="B29" s="38">
        <f>((B26/B5)^(1/21)-1)*100</f>
        <v>-0.63435553915304199</v>
      </c>
      <c r="C29" s="38">
        <f>((C26/C5)^(1/21)-1)*100</f>
        <v>0.63822563482320849</v>
      </c>
    </row>
    <row r="30" spans="1:5">
      <c r="A30" s="7" t="s">
        <v>2</v>
      </c>
      <c r="B30" s="38">
        <f>((B16/B5)^(1/11)-1)*100</f>
        <v>2.083282436906253</v>
      </c>
      <c r="C30" s="38">
        <f>((C16/C5)^(1/11)-1)*100</f>
        <v>-2.0387083319318378</v>
      </c>
    </row>
    <row r="31" spans="1:5">
      <c r="A31" s="7" t="s">
        <v>448</v>
      </c>
      <c r="B31" s="38">
        <f>((B26/B16)^(1/10)-1)*100</f>
        <v>-3.5402695798036898</v>
      </c>
      <c r="C31" s="38">
        <f>((C26/C16)^(1/10)-1)*100</f>
        <v>3.6674190011519947</v>
      </c>
      <c r="E31" s="229"/>
    </row>
    <row r="33" spans="1:8" ht="30.75" customHeight="1">
      <c r="A33" s="331" t="s">
        <v>1356</v>
      </c>
      <c r="B33" s="331"/>
      <c r="C33" s="331"/>
      <c r="D33" s="331"/>
      <c r="E33" s="331"/>
      <c r="F33" s="331"/>
      <c r="G33" s="331"/>
      <c r="H33" s="331"/>
    </row>
    <row r="34" spans="1:8">
      <c r="A34" s="20" t="s">
        <v>1020</v>
      </c>
    </row>
    <row r="35" spans="1:8" ht="15.75" hidden="1" outlineLevel="1">
      <c r="E35" s="101" t="s">
        <v>335</v>
      </c>
      <c r="F35">
        <v>1.1919</v>
      </c>
      <c r="G35" s="102">
        <f>1/F35</f>
        <v>0.83899656011410351</v>
      </c>
    </row>
    <row r="36" spans="1:8" ht="15.75" hidden="1" outlineLevel="1">
      <c r="E36" s="101" t="s">
        <v>338</v>
      </c>
      <c r="F36">
        <v>1.1932</v>
      </c>
      <c r="G36" s="102">
        <f t="shared" ref="G36:G99" si="0">1/F36</f>
        <v>0.83808246731478375</v>
      </c>
    </row>
    <row r="37" spans="1:8" ht="15.75" hidden="1" outlineLevel="1">
      <c r="E37" s="101" t="s">
        <v>341</v>
      </c>
      <c r="F37">
        <v>1.1822999999999999</v>
      </c>
      <c r="G37" s="102">
        <f t="shared" si="0"/>
        <v>0.84580901632411409</v>
      </c>
    </row>
    <row r="38" spans="1:8" ht="15.75" hidden="1" outlineLevel="1">
      <c r="E38" s="101" t="s">
        <v>344</v>
      </c>
      <c r="F38">
        <v>1.1685000000000001</v>
      </c>
      <c r="G38" s="102">
        <f t="shared" si="0"/>
        <v>0.85579803166452706</v>
      </c>
    </row>
    <row r="39" spans="1:8" ht="15.75" hidden="1" outlineLevel="1">
      <c r="E39" s="101" t="s">
        <v>347</v>
      </c>
      <c r="F39">
        <v>1.1826000000000001</v>
      </c>
      <c r="G39" s="102">
        <f t="shared" si="0"/>
        <v>0.84559445290038893</v>
      </c>
    </row>
    <row r="40" spans="1:8" ht="15.75" hidden="1" outlineLevel="1">
      <c r="E40" s="101" t="s">
        <v>350</v>
      </c>
      <c r="F40">
        <v>1.1704000000000001</v>
      </c>
      <c r="G40" s="102">
        <f t="shared" si="0"/>
        <v>0.85440874914559117</v>
      </c>
    </row>
    <row r="41" spans="1:8" ht="15.75" hidden="1" outlineLevel="1">
      <c r="E41" s="101" t="s">
        <v>353</v>
      </c>
      <c r="F41">
        <v>1.1531</v>
      </c>
      <c r="G41" s="102">
        <f t="shared" si="0"/>
        <v>0.86722747376636888</v>
      </c>
    </row>
    <row r="42" spans="1:8" ht="15.75" hidden="1" outlineLevel="1">
      <c r="E42" s="101" t="s">
        <v>356</v>
      </c>
      <c r="F42">
        <v>1.161</v>
      </c>
      <c r="G42" s="102">
        <f t="shared" si="0"/>
        <v>0.86132644272179149</v>
      </c>
    </row>
    <row r="43" spans="1:8" ht="15.75" hidden="1" outlineLevel="1">
      <c r="E43" s="101" t="s">
        <v>359</v>
      </c>
      <c r="F43">
        <v>1.1557999999999999</v>
      </c>
      <c r="G43" s="102">
        <f t="shared" si="0"/>
        <v>0.86520159197092927</v>
      </c>
    </row>
    <row r="44" spans="1:8" ht="15.75" hidden="1" outlineLevel="1">
      <c r="E44" s="101" t="s">
        <v>362</v>
      </c>
      <c r="F44">
        <v>1.1489</v>
      </c>
      <c r="G44" s="102">
        <f t="shared" si="0"/>
        <v>0.87039777178170419</v>
      </c>
    </row>
    <row r="45" spans="1:8" ht="15.75" hidden="1" outlineLevel="1">
      <c r="E45" s="101" t="s">
        <v>365</v>
      </c>
      <c r="F45">
        <v>1.1435999999999999</v>
      </c>
      <c r="G45" s="102">
        <f t="shared" si="0"/>
        <v>0.87443161944735925</v>
      </c>
    </row>
    <row r="46" spans="1:8" ht="15.75" hidden="1" outlineLevel="1">
      <c r="E46" s="101" t="s">
        <v>368</v>
      </c>
      <c r="F46">
        <v>1.1347</v>
      </c>
      <c r="G46" s="102">
        <f t="shared" si="0"/>
        <v>0.88129020886577947</v>
      </c>
    </row>
    <row r="47" spans="1:8" ht="15.75" hidden="1" outlineLevel="1">
      <c r="E47" s="101" t="s">
        <v>371</v>
      </c>
      <c r="F47">
        <v>1.1772</v>
      </c>
      <c r="G47" s="102">
        <f t="shared" si="0"/>
        <v>0.8494733265375467</v>
      </c>
    </row>
    <row r="48" spans="1:8" ht="15.75" hidden="1" outlineLevel="1">
      <c r="E48" s="101" t="s">
        <v>374</v>
      </c>
      <c r="F48">
        <v>1.1941999999999999</v>
      </c>
      <c r="G48" s="102">
        <f t="shared" si="0"/>
        <v>0.83738067325406129</v>
      </c>
    </row>
    <row r="49" spans="5:7" ht="15.75" hidden="1" outlineLevel="1">
      <c r="E49" s="101" t="s">
        <v>377</v>
      </c>
      <c r="F49">
        <v>1.2016</v>
      </c>
      <c r="G49" s="102">
        <f t="shared" si="0"/>
        <v>0.83222370173102533</v>
      </c>
    </row>
    <row r="50" spans="5:7" ht="15.75" hidden="1" outlineLevel="1">
      <c r="E50" s="101" t="s">
        <v>380</v>
      </c>
      <c r="F50">
        <v>1.2619</v>
      </c>
      <c r="G50" s="102">
        <f t="shared" si="0"/>
        <v>0.79245582058800224</v>
      </c>
    </row>
    <row r="51" spans="5:7" ht="15.75" hidden="1" outlineLevel="1">
      <c r="E51" s="101" t="s">
        <v>383</v>
      </c>
      <c r="F51">
        <v>1.2614000000000001</v>
      </c>
      <c r="G51" s="102">
        <f t="shared" si="0"/>
        <v>0.79276993816394481</v>
      </c>
    </row>
    <row r="52" spans="5:7" ht="15.75" hidden="1" outlineLevel="1">
      <c r="E52" s="101" t="s">
        <v>386</v>
      </c>
      <c r="F52">
        <v>1.2702</v>
      </c>
      <c r="G52" s="102">
        <f t="shared" si="0"/>
        <v>0.78727759407967246</v>
      </c>
    </row>
    <row r="53" spans="5:7" ht="15.75" hidden="1" outlineLevel="1">
      <c r="E53" s="101" t="s">
        <v>389</v>
      </c>
      <c r="F53">
        <v>1.3039000000000001</v>
      </c>
      <c r="G53" s="102">
        <f t="shared" si="0"/>
        <v>0.76692997929289053</v>
      </c>
    </row>
    <row r="54" spans="5:7" ht="15.75" hidden="1" outlineLevel="1">
      <c r="E54" s="101" t="s">
        <v>392</v>
      </c>
      <c r="F54">
        <v>1.3249</v>
      </c>
      <c r="G54" s="102">
        <f t="shared" si="0"/>
        <v>0.75477394520341157</v>
      </c>
    </row>
    <row r="55" spans="5:7" ht="15.75" hidden="1" outlineLevel="1">
      <c r="E55" s="101" t="s">
        <v>395</v>
      </c>
      <c r="F55">
        <v>1.3412999999999999</v>
      </c>
      <c r="G55" s="102">
        <f t="shared" si="0"/>
        <v>0.74554536643554759</v>
      </c>
    </row>
    <row r="56" spans="5:7" ht="15.75" hidden="1" outlineLevel="1">
      <c r="E56" s="101" t="s">
        <v>398</v>
      </c>
      <c r="F56">
        <v>1.3824000000000001</v>
      </c>
      <c r="G56" s="102">
        <f t="shared" si="0"/>
        <v>0.72337962962962954</v>
      </c>
    </row>
    <row r="57" spans="5:7" ht="15.75" hidden="1" outlineLevel="1">
      <c r="E57" s="101" t="s">
        <v>401</v>
      </c>
      <c r="F57">
        <v>1.3713</v>
      </c>
      <c r="G57" s="102">
        <f t="shared" si="0"/>
        <v>0.729235032450959</v>
      </c>
    </row>
    <row r="58" spans="5:7" ht="15.75" hidden="1" outlineLevel="1">
      <c r="E58" s="101" t="s">
        <v>404</v>
      </c>
      <c r="F58">
        <v>1.3677999999999999</v>
      </c>
      <c r="G58" s="102">
        <f t="shared" si="0"/>
        <v>0.73110103816347427</v>
      </c>
    </row>
    <row r="59" spans="5:7" ht="15.75" hidden="1" outlineLevel="1">
      <c r="E59" s="101" t="s">
        <v>407</v>
      </c>
      <c r="F59">
        <v>1.4069</v>
      </c>
      <c r="G59" s="102">
        <f t="shared" si="0"/>
        <v>0.71078257161134406</v>
      </c>
    </row>
    <row r="60" spans="5:7" ht="15.75" hidden="1" outlineLevel="1">
      <c r="E60" s="101" t="s">
        <v>410</v>
      </c>
      <c r="F60">
        <v>1.3713</v>
      </c>
      <c r="G60" s="102">
        <f t="shared" si="0"/>
        <v>0.729235032450959</v>
      </c>
    </row>
    <row r="61" spans="5:7" ht="15.75" hidden="1" outlineLevel="1">
      <c r="E61" s="101" t="s">
        <v>413</v>
      </c>
      <c r="F61">
        <v>1.3554999999999999</v>
      </c>
      <c r="G61" s="102">
        <f t="shared" si="0"/>
        <v>0.73773515308004434</v>
      </c>
    </row>
    <row r="62" spans="5:7" ht="15.75" hidden="1" outlineLevel="1">
      <c r="E62" s="101" t="s">
        <v>416</v>
      </c>
      <c r="F62">
        <v>1.3560000000000001</v>
      </c>
      <c r="G62" s="102">
        <f t="shared" si="0"/>
        <v>0.73746312684365778</v>
      </c>
    </row>
    <row r="63" spans="5:7" ht="15.75" hidden="1" outlineLevel="1">
      <c r="E63" s="101" t="s">
        <v>419</v>
      </c>
      <c r="F63">
        <v>1.3691</v>
      </c>
      <c r="G63" s="102">
        <f t="shared" si="0"/>
        <v>0.73040683660799066</v>
      </c>
    </row>
    <row r="64" spans="5:7" ht="15.75" hidden="1" outlineLevel="1">
      <c r="E64" s="101" t="s">
        <v>422</v>
      </c>
      <c r="F64">
        <v>1.3645</v>
      </c>
      <c r="G64" s="102">
        <f t="shared" si="0"/>
        <v>0.73286918285086111</v>
      </c>
    </row>
    <row r="65" spans="5:7" ht="15.75" hidden="1" outlineLevel="1">
      <c r="E65" s="101" t="s">
        <v>425</v>
      </c>
      <c r="F65">
        <v>1.3701000000000001</v>
      </c>
      <c r="G65" s="102">
        <f t="shared" si="0"/>
        <v>0.72987373184439086</v>
      </c>
    </row>
    <row r="66" spans="5:7" ht="15.75" hidden="1" outlineLevel="1">
      <c r="E66" s="101" t="s">
        <v>428</v>
      </c>
      <c r="F66">
        <v>1.3503000000000001</v>
      </c>
      <c r="G66" s="102">
        <f t="shared" si="0"/>
        <v>0.74057616825890538</v>
      </c>
    </row>
    <row r="67" spans="5:7" ht="15.75" hidden="1" outlineLevel="1">
      <c r="E67" s="101" t="s">
        <v>58</v>
      </c>
      <c r="F67">
        <v>1.3585</v>
      </c>
      <c r="G67" s="102">
        <f t="shared" si="0"/>
        <v>0.73610599926389397</v>
      </c>
    </row>
    <row r="68" spans="5:7" ht="15.75" hidden="1" outlineLevel="1">
      <c r="E68" s="101" t="s">
        <v>61</v>
      </c>
      <c r="F68">
        <v>1.3861000000000001</v>
      </c>
      <c r="G68" s="102">
        <f t="shared" si="0"/>
        <v>0.72144866892720583</v>
      </c>
    </row>
    <row r="69" spans="5:7" ht="15.75" hidden="1" outlineLevel="1">
      <c r="E69" s="101" t="s">
        <v>64</v>
      </c>
      <c r="F69">
        <v>1.3848</v>
      </c>
      <c r="G69" s="102">
        <f t="shared" si="0"/>
        <v>0.72212593876372033</v>
      </c>
    </row>
    <row r="70" spans="5:7" ht="15.75" hidden="1" outlineLevel="1">
      <c r="E70" s="101" t="s">
        <v>67</v>
      </c>
      <c r="F70">
        <v>1.4089</v>
      </c>
      <c r="G70" s="102">
        <f t="shared" si="0"/>
        <v>0.70977358222726949</v>
      </c>
    </row>
    <row r="71" spans="5:7" ht="15.75" hidden="1" outlineLevel="1">
      <c r="E71" s="101" t="s">
        <v>70</v>
      </c>
      <c r="F71">
        <v>1.4303999999999999</v>
      </c>
      <c r="G71" s="102">
        <f t="shared" si="0"/>
        <v>0.69910514541387025</v>
      </c>
    </row>
    <row r="72" spans="5:7" ht="15.75" hidden="1" outlineLevel="1">
      <c r="E72" s="101" t="s">
        <v>74</v>
      </c>
      <c r="F72">
        <v>1.4467000000000001</v>
      </c>
      <c r="G72" s="102">
        <f t="shared" si="0"/>
        <v>0.69122831271168861</v>
      </c>
    </row>
    <row r="73" spans="5:7" ht="15.75" hidden="1" outlineLevel="1">
      <c r="E73" s="101" t="s">
        <v>77</v>
      </c>
      <c r="F73">
        <v>1.5147999999999999</v>
      </c>
      <c r="G73" s="102">
        <f t="shared" si="0"/>
        <v>0.66015315553208342</v>
      </c>
    </row>
    <row r="74" spans="5:7" ht="15.75" hidden="1" outlineLevel="1">
      <c r="E74" s="101" t="s">
        <v>81</v>
      </c>
      <c r="F74">
        <v>1.5422</v>
      </c>
      <c r="G74" s="102">
        <f t="shared" si="0"/>
        <v>0.64842432888081958</v>
      </c>
    </row>
    <row r="75" spans="5:7" ht="15.75" hidden="1" outlineLevel="1">
      <c r="E75" s="101" t="s">
        <v>86</v>
      </c>
      <c r="F75">
        <v>1.5113000000000001</v>
      </c>
      <c r="G75" s="102">
        <f t="shared" si="0"/>
        <v>0.66168199563289876</v>
      </c>
    </row>
    <row r="76" spans="5:7" ht="15.75" hidden="1" outlineLevel="1">
      <c r="E76" s="101" t="s">
        <v>90</v>
      </c>
      <c r="F76">
        <v>1.4728000000000001</v>
      </c>
      <c r="G76" s="102">
        <f t="shared" si="0"/>
        <v>0.67897881586094511</v>
      </c>
    </row>
    <row r="77" spans="5:7" ht="15.75" hidden="1" outlineLevel="1">
      <c r="E77" s="101" t="s">
        <v>96</v>
      </c>
      <c r="F77">
        <v>1.486</v>
      </c>
      <c r="G77" s="102">
        <f t="shared" si="0"/>
        <v>0.67294751009421261</v>
      </c>
    </row>
    <row r="78" spans="5:7" ht="15.75" hidden="1" outlineLevel="1">
      <c r="E78" s="101" t="s">
        <v>99</v>
      </c>
      <c r="F78">
        <v>1.4726999999999999</v>
      </c>
      <c r="G78" s="102">
        <f t="shared" si="0"/>
        <v>0.67902492021457195</v>
      </c>
    </row>
    <row r="79" spans="5:7" ht="15.75" hidden="1" outlineLevel="1">
      <c r="E79" s="101" t="s">
        <v>102</v>
      </c>
      <c r="F79">
        <v>1.4535</v>
      </c>
      <c r="G79" s="102">
        <f t="shared" si="0"/>
        <v>0.68799449604403162</v>
      </c>
    </row>
    <row r="80" spans="5:7" ht="15.75" hidden="1" outlineLevel="1">
      <c r="E80" s="101" t="s">
        <v>105</v>
      </c>
      <c r="F80">
        <v>1.4802</v>
      </c>
      <c r="G80" s="102">
        <f t="shared" si="0"/>
        <v>0.67558438048912306</v>
      </c>
    </row>
    <row r="81" spans="5:7" ht="15.75" hidden="1" outlineLevel="1">
      <c r="E81" s="101" t="s">
        <v>108</v>
      </c>
      <c r="F81">
        <v>1.4822</v>
      </c>
      <c r="G81" s="102">
        <f t="shared" si="0"/>
        <v>0.67467278369990558</v>
      </c>
    </row>
    <row r="82" spans="5:7" ht="15.75" hidden="1" outlineLevel="1">
      <c r="E82" s="101" t="s">
        <v>111</v>
      </c>
      <c r="F82">
        <v>1.5257000000000001</v>
      </c>
      <c r="G82" s="102">
        <f t="shared" si="0"/>
        <v>0.65543684865963159</v>
      </c>
    </row>
    <row r="83" spans="5:7" ht="15.75" hidden="1" outlineLevel="1">
      <c r="E83" s="101" t="s">
        <v>114</v>
      </c>
      <c r="F83">
        <v>1.5278</v>
      </c>
      <c r="G83" s="102">
        <f t="shared" si="0"/>
        <v>0.65453593402277788</v>
      </c>
    </row>
    <row r="84" spans="5:7" ht="15.75" hidden="1" outlineLevel="1">
      <c r="E84" s="101" t="s">
        <v>117</v>
      </c>
      <c r="F84">
        <v>1.5410999999999999</v>
      </c>
      <c r="G84" s="102">
        <f t="shared" si="0"/>
        <v>0.64888715852313283</v>
      </c>
    </row>
    <row r="85" spans="5:7" ht="15.75" hidden="1" outlineLevel="1">
      <c r="E85" s="101" t="s">
        <v>120</v>
      </c>
      <c r="F85">
        <v>1.5461</v>
      </c>
      <c r="G85" s="102">
        <f t="shared" si="0"/>
        <v>0.6467886941336265</v>
      </c>
    </row>
    <row r="86" spans="5:7" ht="15.75" hidden="1" outlineLevel="1">
      <c r="E86" s="101" t="s">
        <v>429</v>
      </c>
      <c r="F86">
        <v>1.5804</v>
      </c>
      <c r="G86" s="102">
        <f t="shared" si="0"/>
        <v>0.6327512022272842</v>
      </c>
    </row>
    <row r="87" spans="5:7" ht="15.75" hidden="1" outlineLevel="1">
      <c r="E87" s="101" t="s">
        <v>123</v>
      </c>
      <c r="F87">
        <v>1.5944</v>
      </c>
      <c r="G87" s="102">
        <f t="shared" si="0"/>
        <v>0.62719518314099343</v>
      </c>
    </row>
    <row r="88" spans="5:7" ht="15.75" hidden="1" outlineLevel="1">
      <c r="E88" s="101" t="s">
        <v>126</v>
      </c>
      <c r="F88">
        <v>1.5542</v>
      </c>
      <c r="G88" s="102">
        <f t="shared" si="0"/>
        <v>0.64341783554240117</v>
      </c>
    </row>
    <row r="89" spans="5:7" ht="15.75" hidden="1" outlineLevel="1">
      <c r="E89" s="101" t="s">
        <v>129</v>
      </c>
      <c r="F89">
        <v>1.5631999999999999</v>
      </c>
      <c r="G89" s="102">
        <f t="shared" si="0"/>
        <v>0.63971340839303992</v>
      </c>
    </row>
    <row r="90" spans="5:7" ht="15.75" hidden="1" outlineLevel="1">
      <c r="E90" s="101" t="s">
        <v>132</v>
      </c>
      <c r="F90">
        <v>1.5694999999999999</v>
      </c>
      <c r="G90" s="102">
        <f t="shared" si="0"/>
        <v>0.63714558776680474</v>
      </c>
    </row>
    <row r="91" spans="5:7" ht="15.75" hidden="1" outlineLevel="1">
      <c r="E91" s="101" t="s">
        <v>135</v>
      </c>
      <c r="F91">
        <v>1.5098</v>
      </c>
      <c r="G91" s="102">
        <f t="shared" si="0"/>
        <v>0.66233938269969528</v>
      </c>
    </row>
    <row r="92" spans="5:7" ht="15.75" hidden="1" outlineLevel="1">
      <c r="E92" s="101" t="s">
        <v>138</v>
      </c>
      <c r="F92">
        <v>1.3984000000000001</v>
      </c>
      <c r="G92" s="102">
        <f t="shared" si="0"/>
        <v>0.71510297482837526</v>
      </c>
    </row>
    <row r="93" spans="5:7" ht="15.75" hidden="1" outlineLevel="1">
      <c r="E93" s="101" t="s">
        <v>141</v>
      </c>
      <c r="F93">
        <v>1.3801000000000001</v>
      </c>
      <c r="G93" s="102">
        <f t="shared" si="0"/>
        <v>0.72458517498731967</v>
      </c>
    </row>
    <row r="94" spans="5:7" ht="15.75" hidden="1" outlineLevel="1">
      <c r="E94" s="101" t="s">
        <v>144</v>
      </c>
      <c r="F94">
        <v>1.3158000000000001</v>
      </c>
      <c r="G94" s="102">
        <f t="shared" si="0"/>
        <v>0.75999392004863953</v>
      </c>
    </row>
    <row r="95" spans="5:7" ht="15.75" hidden="1" outlineLevel="1">
      <c r="E95" s="101" t="s">
        <v>147</v>
      </c>
      <c r="F95">
        <v>1.3178000000000001</v>
      </c>
      <c r="G95" s="102">
        <f t="shared" si="0"/>
        <v>0.75884049172863854</v>
      </c>
    </row>
    <row r="96" spans="5:7" ht="15.75" hidden="1" outlineLevel="1">
      <c r="E96" s="101" t="s">
        <v>150</v>
      </c>
      <c r="F96">
        <v>1.3594999999999999</v>
      </c>
      <c r="G96" s="102">
        <f t="shared" si="0"/>
        <v>0.73556454578889297</v>
      </c>
    </row>
    <row r="97" spans="5:7" ht="15.75" hidden="1" outlineLevel="1">
      <c r="E97" s="101" t="s">
        <v>153</v>
      </c>
      <c r="F97">
        <v>1.3071999999999999</v>
      </c>
      <c r="G97" s="102">
        <f t="shared" si="0"/>
        <v>0.76499388004895963</v>
      </c>
    </row>
    <row r="98" spans="5:7" ht="15.75" hidden="1" outlineLevel="1">
      <c r="E98" s="101" t="s">
        <v>156</v>
      </c>
      <c r="F98">
        <v>1.2206999999999999</v>
      </c>
      <c r="G98" s="102">
        <f t="shared" si="0"/>
        <v>0.8192020971573688</v>
      </c>
    </row>
    <row r="99" spans="5:7" ht="15.75" hidden="1" outlineLevel="1">
      <c r="E99" s="101" t="s">
        <v>159</v>
      </c>
      <c r="F99">
        <v>1.2270000000000001</v>
      </c>
      <c r="G99" s="102">
        <f t="shared" si="0"/>
        <v>0.81499592502037488</v>
      </c>
    </row>
    <row r="100" spans="5:7" ht="15.75" hidden="1" outlineLevel="1">
      <c r="E100" s="101" t="s">
        <v>162</v>
      </c>
      <c r="F100">
        <v>1.2439</v>
      </c>
      <c r="G100" s="102">
        <f t="shared" ref="G100:G121" si="1">1/F100</f>
        <v>0.80392314494734307</v>
      </c>
    </row>
    <row r="101" spans="5:7" ht="15.75" hidden="1" outlineLevel="1">
      <c r="E101" s="101" t="s">
        <v>165</v>
      </c>
      <c r="F101">
        <v>1.2015</v>
      </c>
      <c r="G101" s="102">
        <f t="shared" si="1"/>
        <v>0.8322929671244278</v>
      </c>
    </row>
    <row r="102" spans="5:7" ht="15.75" hidden="1" outlineLevel="1">
      <c r="E102" s="101" t="s">
        <v>168</v>
      </c>
      <c r="F102">
        <v>1.1732</v>
      </c>
      <c r="G102" s="102">
        <f t="shared" si="1"/>
        <v>0.85236958745311964</v>
      </c>
    </row>
    <row r="103" spans="5:7" ht="15.75" hidden="1" outlineLevel="1">
      <c r="E103" s="101" t="s">
        <v>171</v>
      </c>
      <c r="F103">
        <v>1.1545000000000001</v>
      </c>
      <c r="G103" s="102">
        <f t="shared" si="1"/>
        <v>0.86617583369423989</v>
      </c>
    </row>
    <row r="104" spans="5:7" ht="15.75" hidden="1" outlineLevel="1">
      <c r="E104" s="101" t="s">
        <v>174</v>
      </c>
      <c r="F104">
        <v>1.1224000000000001</v>
      </c>
      <c r="G104" s="102">
        <f t="shared" si="1"/>
        <v>0.89094796863863146</v>
      </c>
    </row>
    <row r="105" spans="5:7" ht="15.75" hidden="1" outlineLevel="1">
      <c r="E105" s="101" t="s">
        <v>177</v>
      </c>
      <c r="F105">
        <v>1.1212</v>
      </c>
      <c r="G105" s="102">
        <f t="shared" si="1"/>
        <v>0.89190153407063866</v>
      </c>
    </row>
    <row r="106" spans="5:7" ht="15.75" hidden="1" outlineLevel="1">
      <c r="E106" s="101" t="s">
        <v>180</v>
      </c>
      <c r="F106">
        <v>1.1393</v>
      </c>
      <c r="G106" s="102">
        <f t="shared" si="1"/>
        <v>0.87773194066532079</v>
      </c>
    </row>
    <row r="107" spans="5:7" ht="15.75" hidden="1" outlineLevel="1">
      <c r="E107" s="101" t="s">
        <v>183</v>
      </c>
      <c r="F107">
        <v>1.1716</v>
      </c>
      <c r="G107" s="102">
        <f t="shared" si="1"/>
        <v>0.85353362922499143</v>
      </c>
    </row>
    <row r="108" spans="5:7" ht="15.75" hidden="1" outlineLevel="1">
      <c r="E108" s="101" t="s">
        <v>186</v>
      </c>
      <c r="F108">
        <v>1.0981000000000001</v>
      </c>
      <c r="G108" s="102">
        <f t="shared" si="1"/>
        <v>0.91066387396411974</v>
      </c>
    </row>
    <row r="109" spans="5:7" ht="15.75" hidden="1" outlineLevel="1">
      <c r="E109" s="101" t="s">
        <v>189</v>
      </c>
      <c r="F109">
        <v>1.0446</v>
      </c>
      <c r="G109" s="102">
        <f t="shared" si="1"/>
        <v>0.95730423128470232</v>
      </c>
    </row>
    <row r="110" spans="5:7" ht="15.75" hidden="1" outlineLevel="1">
      <c r="E110" s="101" t="s">
        <v>192</v>
      </c>
      <c r="F110">
        <v>0.98180000000000001</v>
      </c>
      <c r="G110" s="102">
        <f t="shared" si="1"/>
        <v>1.0185373803218578</v>
      </c>
    </row>
    <row r="111" spans="5:7" ht="15.75" hidden="1" outlineLevel="1">
      <c r="E111" s="101" t="s">
        <v>195</v>
      </c>
      <c r="F111">
        <v>1.0041</v>
      </c>
      <c r="G111" s="102">
        <f t="shared" si="1"/>
        <v>0.9959167413604223</v>
      </c>
    </row>
    <row r="112" spans="5:7" ht="15.75" hidden="1" outlineLevel="1">
      <c r="E112" s="101" t="s">
        <v>198</v>
      </c>
      <c r="F112">
        <v>1.01</v>
      </c>
      <c r="G112" s="102">
        <f t="shared" si="1"/>
        <v>0.99009900990099009</v>
      </c>
    </row>
    <row r="113" spans="5:7" ht="15.75" hidden="1" outlineLevel="1">
      <c r="E113" s="101" t="s">
        <v>201</v>
      </c>
      <c r="F113">
        <v>1.0418000000000001</v>
      </c>
      <c r="G113" s="102">
        <f t="shared" si="1"/>
        <v>0.95987713572662692</v>
      </c>
    </row>
    <row r="114" spans="5:7" ht="15.75" hidden="1" outlineLevel="1">
      <c r="E114" s="101" t="s">
        <v>204</v>
      </c>
      <c r="F114">
        <v>1.2124999999999999</v>
      </c>
      <c r="G114" s="102">
        <f t="shared" si="1"/>
        <v>0.82474226804123718</v>
      </c>
    </row>
    <row r="115" spans="5:7" ht="15.75" hidden="1" outlineLevel="1">
      <c r="E115" s="101" t="s">
        <v>207</v>
      </c>
      <c r="F115">
        <v>1.2453000000000001</v>
      </c>
      <c r="G115" s="102">
        <f t="shared" si="1"/>
        <v>0.80301935276640157</v>
      </c>
    </row>
    <row r="116" spans="5:7" ht="15.75" hidden="1" outlineLevel="1">
      <c r="E116" s="101" t="s">
        <v>210</v>
      </c>
      <c r="F116">
        <v>1.1672</v>
      </c>
      <c r="G116" s="102">
        <f t="shared" si="1"/>
        <v>0.85675119945167921</v>
      </c>
    </row>
    <row r="117" spans="5:7" ht="15.75" hidden="1" outlineLevel="1">
      <c r="E117" s="101" t="s">
        <v>213</v>
      </c>
      <c r="F117">
        <v>1.0973999999999999</v>
      </c>
      <c r="G117" s="102">
        <f t="shared" si="1"/>
        <v>0.91124476034262814</v>
      </c>
    </row>
    <row r="118" spans="5:7" ht="15.75" hidden="1" outlineLevel="1">
      <c r="E118" s="101" t="s">
        <v>216</v>
      </c>
      <c r="F118">
        <v>1.0563</v>
      </c>
      <c r="G118" s="102">
        <f t="shared" si="1"/>
        <v>0.94670074789359082</v>
      </c>
    </row>
    <row r="119" spans="5:7" ht="15.75" hidden="1" outlineLevel="1">
      <c r="E119" s="101" t="s">
        <v>219</v>
      </c>
      <c r="F119">
        <v>1.0408999999999999</v>
      </c>
      <c r="G119" s="102">
        <f t="shared" si="1"/>
        <v>0.96070708041118269</v>
      </c>
    </row>
    <row r="120" spans="5:7" ht="15.75" hidden="1" outlineLevel="1">
      <c r="E120" s="101" t="s">
        <v>222</v>
      </c>
      <c r="F120">
        <v>1.0276000000000001</v>
      </c>
      <c r="G120" s="102">
        <f t="shared" si="1"/>
        <v>0.97314130011677691</v>
      </c>
    </row>
    <row r="121" spans="5:7" ht="15.75" hidden="1" outlineLevel="1">
      <c r="E121" s="101" t="s">
        <v>225</v>
      </c>
      <c r="F121">
        <v>1.0390999999999999</v>
      </c>
      <c r="G121" s="102">
        <f t="shared" si="1"/>
        <v>0.96237128284092011</v>
      </c>
    </row>
    <row r="122" spans="5:7" ht="15.75" hidden="1" outlineLevel="1">
      <c r="E122" s="101" t="s">
        <v>1021</v>
      </c>
    </row>
    <row r="123" spans="5:7" collapsed="1"/>
  </sheetData>
  <mergeCells count="2">
    <mergeCell ref="B4:C4"/>
    <mergeCell ref="A33:H33"/>
  </mergeCells>
  <pageMargins left="0.7" right="0.7" top="0.75" bottom="0.75" header="0.3" footer="0.3"/>
  <pageSetup orientation="portrait" horizontalDpi="0" verticalDpi="0" r:id="rId1"/>
</worksheet>
</file>

<file path=xl/worksheets/sheet12.xml><?xml version="1.0" encoding="utf-8"?>
<worksheet xmlns="http://schemas.openxmlformats.org/spreadsheetml/2006/main" xmlns:r="http://schemas.openxmlformats.org/officeDocument/2006/relationships">
  <sheetPr codeName="Sheet64"/>
  <dimension ref="A1:AN233"/>
  <sheetViews>
    <sheetView view="pageBreakPreview" zoomScale="75" zoomScaleNormal="100" zoomScaleSheetLayoutView="75" workbookViewId="0">
      <selection sqref="A1:K1"/>
    </sheetView>
  </sheetViews>
  <sheetFormatPr defaultRowHeight="15" outlineLevelCol="1"/>
  <cols>
    <col min="1" max="1" width="10.85546875" customWidth="1"/>
    <col min="2" max="2" width="14.42578125" customWidth="1"/>
    <col min="3" max="3" width="14.28515625" customWidth="1"/>
    <col min="4" max="4" width="15.140625" customWidth="1"/>
    <col min="5" max="5" width="12.140625" customWidth="1"/>
    <col min="6" max="6" width="15.140625" customWidth="1"/>
    <col min="7" max="7" width="14.5703125" customWidth="1"/>
    <col min="8" max="9" width="15.140625" customWidth="1"/>
    <col min="10" max="11" width="12.85546875" customWidth="1"/>
    <col min="12" max="12" width="11.28515625" customWidth="1"/>
    <col min="13" max="13" width="12.42578125" customWidth="1"/>
    <col min="14" max="14" width="14.5703125" customWidth="1"/>
    <col min="15" max="15" width="15.140625" customWidth="1"/>
    <col min="16" max="16" width="15.28515625" customWidth="1"/>
    <col min="24" max="39" width="0" hidden="1" customWidth="1" outlineLevel="1"/>
    <col min="40" max="40" width="9.140625" collapsed="1"/>
  </cols>
  <sheetData>
    <row r="1" spans="1:39" ht="21">
      <c r="A1" s="346" t="s">
        <v>464</v>
      </c>
      <c r="B1" s="346"/>
      <c r="C1" s="346"/>
      <c r="D1" s="346"/>
      <c r="E1" s="346"/>
      <c r="F1" s="346"/>
      <c r="G1" s="346"/>
      <c r="H1" s="346"/>
      <c r="I1" s="346"/>
      <c r="J1" s="346"/>
      <c r="K1" s="346"/>
    </row>
    <row r="2" spans="1:39" ht="15" customHeight="1">
      <c r="A2" s="320"/>
      <c r="B2" s="321" t="str">
        <f>Y6</f>
        <v xml:space="preserve"> All manufacturing</v>
      </c>
      <c r="C2" s="321" t="str">
        <f>Z6</f>
        <v xml:space="preserve"> Food manufacturing [311]</v>
      </c>
      <c r="D2" s="347" t="s">
        <v>46</v>
      </c>
      <c r="E2" s="348"/>
      <c r="F2" s="348"/>
      <c r="G2" s="348"/>
      <c r="H2" s="348"/>
      <c r="I2" s="348"/>
      <c r="J2" s="348"/>
      <c r="K2" s="348"/>
      <c r="L2" s="348"/>
      <c r="M2" s="348"/>
      <c r="N2" s="348"/>
      <c r="O2" s="348"/>
      <c r="P2" s="349"/>
    </row>
    <row r="3" spans="1:39" ht="15" customHeight="1">
      <c r="A3" s="320"/>
      <c r="B3" s="321"/>
      <c r="C3" s="321"/>
      <c r="D3" s="333" t="str">
        <f t="shared" ref="D3:I3" si="0">AA6</f>
        <v xml:space="preserve"> Animal food manufacturing [3111]</v>
      </c>
      <c r="E3" s="333" t="str">
        <f t="shared" si="0"/>
        <v xml:space="preserve"> Grain and oilseed milling [3112]</v>
      </c>
      <c r="F3" s="333" t="str">
        <f t="shared" si="0"/>
        <v xml:space="preserve"> Sugar and confectionery product manufacturing [3113]</v>
      </c>
      <c r="G3" s="333" t="str">
        <f t="shared" si="0"/>
        <v xml:space="preserve"> Fruit and vegetable preserving and specialty food manufacturing [3114]</v>
      </c>
      <c r="H3" s="333" t="str">
        <f t="shared" si="0"/>
        <v xml:space="preserve"> Dairy product manufacturing [3115]</v>
      </c>
      <c r="I3" s="333" t="str">
        <f t="shared" si="0"/>
        <v xml:space="preserve"> Meat product manufacturing [3116]</v>
      </c>
      <c r="J3" s="343" t="s">
        <v>47</v>
      </c>
      <c r="K3" s="344"/>
      <c r="L3" s="345"/>
      <c r="M3" s="333" t="str">
        <f>AJ6</f>
        <v xml:space="preserve"> Seafood product preparation and packaging [3117]</v>
      </c>
      <c r="N3" s="333" t="str">
        <f>AK6</f>
        <v xml:space="preserve"> Bakeries and tortilla manufacturing [3118]</v>
      </c>
      <c r="O3" s="333" t="str">
        <f>AL6</f>
        <v xml:space="preserve"> Other food manufacturing [3119]</v>
      </c>
      <c r="P3" s="333" t="str">
        <f>AM6</f>
        <v xml:space="preserve"> Miscellaneous food manufacturing</v>
      </c>
      <c r="Q3" s="340"/>
    </row>
    <row r="4" spans="1:39" ht="15" customHeight="1">
      <c r="A4" s="320"/>
      <c r="B4" s="321"/>
      <c r="C4" s="321"/>
      <c r="D4" s="350"/>
      <c r="E4" s="334"/>
      <c r="F4" s="334"/>
      <c r="G4" s="334"/>
      <c r="H4" s="334"/>
      <c r="I4" s="334"/>
      <c r="J4" s="333" t="str">
        <f>AG6</f>
        <v xml:space="preserve"> Animal (except poultry) slaughtering [311611]</v>
      </c>
      <c r="K4" s="333" t="str">
        <f>AH6</f>
        <v xml:space="preserve"> Rendering and meat processing from carcasses [311614]</v>
      </c>
      <c r="L4" s="333" t="str">
        <f>AI6</f>
        <v xml:space="preserve"> Poultry processing [311615]</v>
      </c>
      <c r="M4" s="334"/>
      <c r="N4" s="334"/>
      <c r="O4" s="334"/>
      <c r="P4" s="334"/>
      <c r="Q4" s="341"/>
    </row>
    <row r="5" spans="1:39" ht="113.25" customHeight="1">
      <c r="A5" s="320"/>
      <c r="B5" s="321"/>
      <c r="C5" s="321"/>
      <c r="D5" s="342"/>
      <c r="E5" s="335"/>
      <c r="F5" s="335"/>
      <c r="G5" s="335"/>
      <c r="H5" s="335"/>
      <c r="I5" s="335"/>
      <c r="J5" s="342"/>
      <c r="K5" s="342"/>
      <c r="L5" s="342"/>
      <c r="M5" s="335"/>
      <c r="N5" s="335"/>
      <c r="O5" s="335"/>
      <c r="P5" s="335"/>
      <c r="Q5" s="341"/>
    </row>
    <row r="6" spans="1:39">
      <c r="A6" s="7"/>
      <c r="F6" s="3"/>
      <c r="G6" s="3"/>
      <c r="H6" s="3"/>
      <c r="I6" s="3"/>
      <c r="J6" s="3"/>
      <c r="K6" s="3"/>
      <c r="Y6" t="s">
        <v>465</v>
      </c>
      <c r="Z6" t="s">
        <v>7</v>
      </c>
      <c r="AA6" t="s">
        <v>8</v>
      </c>
      <c r="AB6" t="s">
        <v>9</v>
      </c>
      <c r="AC6" t="s">
        <v>11</v>
      </c>
      <c r="AD6" t="s">
        <v>12</v>
      </c>
      <c r="AE6" t="s">
        <v>13</v>
      </c>
      <c r="AF6" t="s">
        <v>14</v>
      </c>
      <c r="AG6" t="s">
        <v>52</v>
      </c>
      <c r="AH6" t="s">
        <v>53</v>
      </c>
      <c r="AI6" t="s">
        <v>54</v>
      </c>
      <c r="AJ6" t="s">
        <v>15</v>
      </c>
      <c r="AK6" t="s">
        <v>16</v>
      </c>
      <c r="AL6" t="s">
        <v>17</v>
      </c>
      <c r="AM6" t="s">
        <v>33</v>
      </c>
    </row>
    <row r="7" spans="1:39">
      <c r="A7" s="16">
        <v>1992</v>
      </c>
      <c r="B7" s="41">
        <f>AVERAGE(Y$7:Y$18)</f>
        <v>77.833333333333329</v>
      </c>
      <c r="C7" s="41">
        <f t="shared" ref="C7:P7" si="1">AVERAGE(Z$7:Z$18)</f>
        <v>82.325000000000003</v>
      </c>
      <c r="D7" s="41">
        <f t="shared" si="1"/>
        <v>84.091666666666683</v>
      </c>
      <c r="E7" s="41">
        <f t="shared" si="1"/>
        <v>79.875</v>
      </c>
      <c r="F7" s="41">
        <f t="shared" si="1"/>
        <v>81.14166666666668</v>
      </c>
      <c r="G7" s="41">
        <f t="shared" si="1"/>
        <v>91.675000000000011</v>
      </c>
      <c r="H7" s="41">
        <f t="shared" si="1"/>
        <v>76.816666666666677</v>
      </c>
      <c r="I7" s="41">
        <f t="shared" si="1"/>
        <v>81.391666666666666</v>
      </c>
      <c r="J7" s="41">
        <f t="shared" si="1"/>
        <v>75.158333333333317</v>
      </c>
      <c r="K7" s="41">
        <f t="shared" si="1"/>
        <v>81.858333333333334</v>
      </c>
      <c r="L7" s="41">
        <f t="shared" si="1"/>
        <v>96.99166666666666</v>
      </c>
      <c r="M7" s="41">
        <f t="shared" si="1"/>
        <v>79.208333333333329</v>
      </c>
      <c r="N7" s="41">
        <f t="shared" si="1"/>
        <v>86.36666666666666</v>
      </c>
      <c r="O7" s="41">
        <f t="shared" si="1"/>
        <v>88.691666666666677</v>
      </c>
      <c r="P7" s="41">
        <f t="shared" si="1"/>
        <v>89.258333333333326</v>
      </c>
      <c r="X7" t="s">
        <v>369</v>
      </c>
      <c r="Y7">
        <v>76.2</v>
      </c>
      <c r="Z7">
        <v>80.8</v>
      </c>
      <c r="AA7">
        <v>83.7</v>
      </c>
      <c r="AB7">
        <v>78.400000000000006</v>
      </c>
      <c r="AC7">
        <v>79.8</v>
      </c>
      <c r="AD7">
        <v>92.2</v>
      </c>
      <c r="AE7">
        <v>75.900000000000006</v>
      </c>
      <c r="AF7">
        <v>78.599999999999994</v>
      </c>
      <c r="AG7">
        <v>71.099999999999994</v>
      </c>
      <c r="AH7">
        <v>79.5</v>
      </c>
      <c r="AI7">
        <v>97.1</v>
      </c>
      <c r="AJ7">
        <v>74.400000000000006</v>
      </c>
      <c r="AK7">
        <v>85.3</v>
      </c>
      <c r="AL7">
        <v>88.6</v>
      </c>
      <c r="AM7">
        <v>89.2</v>
      </c>
    </row>
    <row r="8" spans="1:39">
      <c r="A8" s="16">
        <v>1993</v>
      </c>
      <c r="B8" s="41">
        <f>AVERAGE(Y$19:Y$30)</f>
        <v>80.625</v>
      </c>
      <c r="C8" s="41">
        <f t="shared" ref="C8:P8" si="2">AVERAGE(Z$19:Z$30)</f>
        <v>85.183333333333337</v>
      </c>
      <c r="D8" s="41">
        <f t="shared" si="2"/>
        <v>85.908333333333346</v>
      </c>
      <c r="E8" s="41">
        <f t="shared" si="2"/>
        <v>84.674999999999997</v>
      </c>
      <c r="F8" s="41">
        <f t="shared" si="2"/>
        <v>83.533333333333331</v>
      </c>
      <c r="G8" s="41">
        <f t="shared" si="2"/>
        <v>89.524999999999991</v>
      </c>
      <c r="H8" s="41">
        <f t="shared" si="2"/>
        <v>77.591666666666669</v>
      </c>
      <c r="I8" s="41">
        <f t="shared" si="2"/>
        <v>87.59999999999998</v>
      </c>
      <c r="J8" s="41">
        <f t="shared" si="2"/>
        <v>83.058333333333351</v>
      </c>
      <c r="K8" s="41">
        <f t="shared" si="2"/>
        <v>87.808333333333337</v>
      </c>
      <c r="L8" s="41">
        <f t="shared" si="2"/>
        <v>99.125</v>
      </c>
      <c r="M8" s="41">
        <f t="shared" si="2"/>
        <v>83.300000000000011</v>
      </c>
      <c r="N8" s="41">
        <f t="shared" si="2"/>
        <v>87.71666666666664</v>
      </c>
      <c r="O8" s="41">
        <f t="shared" si="2"/>
        <v>88.625</v>
      </c>
      <c r="P8" s="41">
        <f t="shared" si="2"/>
        <v>89.516666666666666</v>
      </c>
      <c r="X8" t="s">
        <v>370</v>
      </c>
      <c r="Y8">
        <v>76.900000000000006</v>
      </c>
      <c r="Z8">
        <v>81.5</v>
      </c>
      <c r="AA8">
        <v>83.8</v>
      </c>
      <c r="AB8">
        <v>78.599999999999994</v>
      </c>
      <c r="AC8">
        <v>79.400000000000006</v>
      </c>
      <c r="AD8">
        <v>92.3</v>
      </c>
      <c r="AE8">
        <v>76.599999999999994</v>
      </c>
      <c r="AF8">
        <v>80.599999999999994</v>
      </c>
      <c r="AG8">
        <v>74.2</v>
      </c>
      <c r="AH8">
        <v>80.7</v>
      </c>
      <c r="AI8">
        <v>96.8</v>
      </c>
      <c r="AJ8">
        <v>75</v>
      </c>
      <c r="AK8">
        <v>85.5</v>
      </c>
      <c r="AL8">
        <v>88.1</v>
      </c>
      <c r="AM8">
        <v>89.1</v>
      </c>
    </row>
    <row r="9" spans="1:39">
      <c r="A9" s="16">
        <v>1994</v>
      </c>
      <c r="B9" s="41">
        <f>AVERAGE(Y$31:Y$42)</f>
        <v>85.516666666666666</v>
      </c>
      <c r="C9" s="41">
        <f t="shared" ref="C9:P9" si="3">AVERAGE(Z$31:Z$42)</f>
        <v>88.216666666666683</v>
      </c>
      <c r="D9" s="41">
        <f t="shared" si="3"/>
        <v>89.441666666666663</v>
      </c>
      <c r="E9" s="41">
        <f t="shared" si="3"/>
        <v>92.108333333333334</v>
      </c>
      <c r="F9" s="41">
        <f t="shared" si="3"/>
        <v>87.416666666666671</v>
      </c>
      <c r="G9" s="41">
        <f t="shared" si="3"/>
        <v>91.725000000000009</v>
      </c>
      <c r="H9" s="41">
        <f t="shared" si="3"/>
        <v>80.316666666666663</v>
      </c>
      <c r="I9" s="41">
        <f t="shared" si="3"/>
        <v>87.733333333333348</v>
      </c>
      <c r="J9" s="41">
        <f t="shared" si="3"/>
        <v>84.616666666666674</v>
      </c>
      <c r="K9" s="41">
        <f t="shared" si="3"/>
        <v>89.208333333333357</v>
      </c>
      <c r="L9" s="41">
        <f t="shared" si="3"/>
        <v>93.999999999999986</v>
      </c>
      <c r="M9" s="41">
        <f t="shared" si="3"/>
        <v>88.933333333333323</v>
      </c>
      <c r="N9" s="41">
        <f t="shared" si="3"/>
        <v>90.341666666666654</v>
      </c>
      <c r="O9" s="41">
        <f t="shared" si="3"/>
        <v>94.524999999999991</v>
      </c>
      <c r="P9" s="41">
        <f t="shared" si="3"/>
        <v>91.966666666666654</v>
      </c>
      <c r="X9" t="s">
        <v>371</v>
      </c>
      <c r="Y9">
        <v>77.099999999999994</v>
      </c>
      <c r="Z9">
        <v>81.599999999999994</v>
      </c>
      <c r="AA9">
        <v>84.4</v>
      </c>
      <c r="AB9">
        <v>78.7</v>
      </c>
      <c r="AC9">
        <v>79.8</v>
      </c>
      <c r="AD9">
        <v>93</v>
      </c>
      <c r="AE9">
        <v>76.8</v>
      </c>
      <c r="AF9">
        <v>79.5</v>
      </c>
      <c r="AG9">
        <v>72.5</v>
      </c>
      <c r="AH9">
        <v>80.2</v>
      </c>
      <c r="AI9">
        <v>96.8</v>
      </c>
      <c r="AJ9">
        <v>78.2</v>
      </c>
      <c r="AK9">
        <v>85.5</v>
      </c>
      <c r="AL9">
        <v>88.7</v>
      </c>
      <c r="AM9">
        <v>89</v>
      </c>
    </row>
    <row r="10" spans="1:39">
      <c r="A10" s="16">
        <v>1995</v>
      </c>
      <c r="B10" s="41">
        <f>AVERAGE(Y$43:Y$54)</f>
        <v>91.88333333333334</v>
      </c>
      <c r="C10" s="41">
        <f t="shared" ref="C10:P10" si="4">AVERAGE(Z$43:Z$54)</f>
        <v>90.38333333333334</v>
      </c>
      <c r="D10" s="41">
        <f t="shared" si="4"/>
        <v>93.574999999999989</v>
      </c>
      <c r="E10" s="41">
        <f t="shared" si="4"/>
        <v>94.74166666666666</v>
      </c>
      <c r="F10" s="41">
        <f t="shared" si="4"/>
        <v>89.274999999999991</v>
      </c>
      <c r="G10" s="41">
        <f t="shared" si="4"/>
        <v>93.491666666666674</v>
      </c>
      <c r="H10" s="41">
        <f t="shared" si="4"/>
        <v>82.691666666666677</v>
      </c>
      <c r="I10" s="41">
        <f t="shared" si="4"/>
        <v>88.22499999999998</v>
      </c>
      <c r="J10" s="41">
        <f t="shared" si="4"/>
        <v>85.8</v>
      </c>
      <c r="K10" s="41">
        <f t="shared" si="4"/>
        <v>88.966666666666654</v>
      </c>
      <c r="L10" s="41">
        <f t="shared" si="4"/>
        <v>93.574999999999989</v>
      </c>
      <c r="M10" s="41">
        <f t="shared" si="4"/>
        <v>94.550000000000011</v>
      </c>
      <c r="N10" s="41">
        <f t="shared" si="4"/>
        <v>91.90000000000002</v>
      </c>
      <c r="O10" s="41">
        <f t="shared" si="4"/>
        <v>98.55</v>
      </c>
      <c r="P10" s="41">
        <f t="shared" si="4"/>
        <v>93.2</v>
      </c>
      <c r="X10" t="s">
        <v>372</v>
      </c>
      <c r="Y10">
        <v>76.900000000000006</v>
      </c>
      <c r="Z10">
        <v>81.7</v>
      </c>
      <c r="AA10">
        <v>83.6</v>
      </c>
      <c r="AB10">
        <v>79.2</v>
      </c>
      <c r="AC10">
        <v>80.3</v>
      </c>
      <c r="AD10">
        <v>92.5</v>
      </c>
      <c r="AE10">
        <v>76.7</v>
      </c>
      <c r="AF10">
        <v>79.599999999999994</v>
      </c>
      <c r="AG10">
        <v>72.8</v>
      </c>
      <c r="AH10">
        <v>80.400000000000006</v>
      </c>
      <c r="AI10">
        <v>96.2</v>
      </c>
      <c r="AJ10">
        <v>78.3</v>
      </c>
      <c r="AK10">
        <v>86.1</v>
      </c>
      <c r="AL10">
        <v>88.6</v>
      </c>
      <c r="AM10">
        <v>88.7</v>
      </c>
    </row>
    <row r="11" spans="1:39">
      <c r="A11" s="16">
        <v>1996</v>
      </c>
      <c r="B11" s="41">
        <f>AVERAGE(Y$55:Y$66)</f>
        <v>92.274999999999991</v>
      </c>
      <c r="C11" s="41">
        <f t="shared" ref="C11:P11" si="5">AVERAGE(Z$55:Z$66)</f>
        <v>94.225000000000009</v>
      </c>
      <c r="D11" s="41">
        <f t="shared" si="5"/>
        <v>107.78333333333335</v>
      </c>
      <c r="E11" s="41">
        <f t="shared" si="5"/>
        <v>99.516666666666694</v>
      </c>
      <c r="F11" s="41">
        <f t="shared" si="5"/>
        <v>89.408333333333346</v>
      </c>
      <c r="G11" s="41">
        <f t="shared" si="5"/>
        <v>95.591666666666654</v>
      </c>
      <c r="H11" s="41">
        <f t="shared" si="5"/>
        <v>85.266666666666666</v>
      </c>
      <c r="I11" s="41">
        <f t="shared" si="5"/>
        <v>93.708333333333329</v>
      </c>
      <c r="J11" s="41">
        <f t="shared" si="5"/>
        <v>90.241666666666674</v>
      </c>
      <c r="K11" s="41">
        <f t="shared" si="5"/>
        <v>92.825000000000003</v>
      </c>
      <c r="L11" s="41">
        <f t="shared" si="5"/>
        <v>103.72500000000001</v>
      </c>
      <c r="M11" s="41">
        <f t="shared" si="5"/>
        <v>93.733333333333334</v>
      </c>
      <c r="N11" s="41">
        <f t="shared" si="5"/>
        <v>93.95</v>
      </c>
      <c r="O11" s="41">
        <f t="shared" si="5"/>
        <v>97.441666666666649</v>
      </c>
      <c r="P11" s="41">
        <f t="shared" si="5"/>
        <v>95.174999999999997</v>
      </c>
      <c r="X11" t="s">
        <v>373</v>
      </c>
      <c r="Y11">
        <v>77.5</v>
      </c>
      <c r="Z11">
        <v>82.2</v>
      </c>
      <c r="AA11">
        <v>83.8</v>
      </c>
      <c r="AB11">
        <v>80.2</v>
      </c>
      <c r="AC11">
        <v>80.7</v>
      </c>
      <c r="AD11">
        <v>92.7</v>
      </c>
      <c r="AE11">
        <v>76.8</v>
      </c>
      <c r="AF11">
        <v>80.900000000000006</v>
      </c>
      <c r="AG11">
        <v>74.900000000000006</v>
      </c>
      <c r="AH11">
        <v>81.099999999999994</v>
      </c>
      <c r="AI11">
        <v>96.3</v>
      </c>
      <c r="AJ11">
        <v>76.7</v>
      </c>
      <c r="AK11">
        <v>86.4</v>
      </c>
      <c r="AL11">
        <v>89.1</v>
      </c>
      <c r="AM11">
        <v>89.4</v>
      </c>
    </row>
    <row r="12" spans="1:39">
      <c r="A12" s="16">
        <v>1997</v>
      </c>
      <c r="B12" s="41">
        <f>AVERAGE(Y$67:Y$78)</f>
        <v>92.924999999999997</v>
      </c>
      <c r="C12" s="41">
        <f t="shared" ref="C12:P12" si="6">AVERAGE(Z$67:Z$78)</f>
        <v>95.75</v>
      </c>
      <c r="D12" s="41">
        <f t="shared" si="6"/>
        <v>105.65833333333335</v>
      </c>
      <c r="E12" s="41">
        <f t="shared" si="6"/>
        <v>99.333333333333314</v>
      </c>
      <c r="F12" s="41">
        <f t="shared" si="6"/>
        <v>92.3</v>
      </c>
      <c r="G12" s="41">
        <f t="shared" si="6"/>
        <v>96.100000000000009</v>
      </c>
      <c r="H12" s="41">
        <f t="shared" si="6"/>
        <v>87.575000000000003</v>
      </c>
      <c r="I12" s="41">
        <f t="shared" si="6"/>
        <v>97.22499999999998</v>
      </c>
      <c r="J12" s="41">
        <f t="shared" si="6"/>
        <v>94.575000000000031</v>
      </c>
      <c r="K12" s="41">
        <f t="shared" si="6"/>
        <v>96.649999999999991</v>
      </c>
      <c r="L12" s="41">
        <f t="shared" si="6"/>
        <v>104.64999999999999</v>
      </c>
      <c r="M12" s="41">
        <f t="shared" si="6"/>
        <v>92.091666666666683</v>
      </c>
      <c r="N12" s="41">
        <f t="shared" si="6"/>
        <v>94.408333333333346</v>
      </c>
      <c r="O12" s="41">
        <f t="shared" si="6"/>
        <v>100.10833333333333</v>
      </c>
      <c r="P12" s="41">
        <f t="shared" si="6"/>
        <v>96.416666666666671</v>
      </c>
      <c r="X12" t="s">
        <v>374</v>
      </c>
      <c r="Y12">
        <v>77.7</v>
      </c>
      <c r="Z12">
        <v>82.5</v>
      </c>
      <c r="AA12">
        <v>84.4</v>
      </c>
      <c r="AB12">
        <v>80.5</v>
      </c>
      <c r="AC12">
        <v>80.5</v>
      </c>
      <c r="AD12">
        <v>93</v>
      </c>
      <c r="AE12">
        <v>76.8</v>
      </c>
      <c r="AF12">
        <v>81.900000000000006</v>
      </c>
      <c r="AG12">
        <v>76</v>
      </c>
      <c r="AH12">
        <v>81.900000000000006</v>
      </c>
      <c r="AI12">
        <v>96.8</v>
      </c>
      <c r="AJ12">
        <v>77.2</v>
      </c>
      <c r="AK12">
        <v>86.7</v>
      </c>
      <c r="AL12">
        <v>89</v>
      </c>
      <c r="AM12">
        <v>89.4</v>
      </c>
    </row>
    <row r="13" spans="1:39">
      <c r="A13" s="16">
        <v>1998</v>
      </c>
      <c r="B13" s="41">
        <f>AVERAGE(Y$79:Y$90)</f>
        <v>93.25833333333334</v>
      </c>
      <c r="C13" s="41">
        <f t="shared" ref="C13:P13" si="7">AVERAGE(Z$79:Z$90)</f>
        <v>94.149999999999991</v>
      </c>
      <c r="D13" s="41">
        <f t="shared" si="7"/>
        <v>95.750000000000014</v>
      </c>
      <c r="E13" s="41">
        <f t="shared" si="7"/>
        <v>96.183333333333323</v>
      </c>
      <c r="F13" s="41">
        <f t="shared" si="7"/>
        <v>94.941666666666663</v>
      </c>
      <c r="G13" s="41">
        <f t="shared" si="7"/>
        <v>95.649999999999991</v>
      </c>
      <c r="H13" s="41">
        <f t="shared" si="7"/>
        <v>90.125</v>
      </c>
      <c r="I13" s="41">
        <f t="shared" si="7"/>
        <v>92.216666666666683</v>
      </c>
      <c r="J13" s="41">
        <f t="shared" si="7"/>
        <v>87.975000000000009</v>
      </c>
      <c r="K13" s="41">
        <f t="shared" si="7"/>
        <v>92.791666666666671</v>
      </c>
      <c r="L13" s="41">
        <f t="shared" si="7"/>
        <v>102.51666666666667</v>
      </c>
      <c r="M13" s="41">
        <f t="shared" si="7"/>
        <v>97.325000000000003</v>
      </c>
      <c r="N13" s="41">
        <f t="shared" si="7"/>
        <v>94.458333333333329</v>
      </c>
      <c r="O13" s="41">
        <f t="shared" si="7"/>
        <v>100.97499999999998</v>
      </c>
      <c r="P13" s="41">
        <f t="shared" si="7"/>
        <v>97.808333333333351</v>
      </c>
      <c r="X13" t="s">
        <v>375</v>
      </c>
      <c r="Y13">
        <v>77.8</v>
      </c>
      <c r="Z13">
        <v>82.2</v>
      </c>
      <c r="AA13">
        <v>83.8</v>
      </c>
      <c r="AB13">
        <v>79.5</v>
      </c>
      <c r="AC13">
        <v>81.099999999999994</v>
      </c>
      <c r="AD13">
        <v>93</v>
      </c>
      <c r="AE13">
        <v>76.900000000000006</v>
      </c>
      <c r="AF13">
        <v>80.7</v>
      </c>
      <c r="AG13">
        <v>74.3</v>
      </c>
      <c r="AH13">
        <v>81.2</v>
      </c>
      <c r="AI13">
        <v>96.5</v>
      </c>
      <c r="AJ13">
        <v>78.8</v>
      </c>
      <c r="AK13">
        <v>86.7</v>
      </c>
      <c r="AL13">
        <v>89</v>
      </c>
      <c r="AM13">
        <v>89.6</v>
      </c>
    </row>
    <row r="14" spans="1:39">
      <c r="A14" s="16">
        <v>1999</v>
      </c>
      <c r="B14" s="41">
        <f>AVERAGE(Y$91:Y$102)</f>
        <v>94.925000000000026</v>
      </c>
      <c r="C14" s="41">
        <f t="shared" ref="C14:P14" si="8">AVERAGE(Z$91:Z$102)</f>
        <v>93.816666666666677</v>
      </c>
      <c r="D14" s="41">
        <f t="shared" si="8"/>
        <v>91.399999999999977</v>
      </c>
      <c r="E14" s="41">
        <f t="shared" si="8"/>
        <v>89.558333333333337</v>
      </c>
      <c r="F14" s="41">
        <f t="shared" si="8"/>
        <v>92.516666666666666</v>
      </c>
      <c r="G14" s="41">
        <f t="shared" si="8"/>
        <v>97.11666666666666</v>
      </c>
      <c r="H14" s="41">
        <f t="shared" si="8"/>
        <v>91.658333333333346</v>
      </c>
      <c r="I14" s="41">
        <f t="shared" si="8"/>
        <v>92.966666666666654</v>
      </c>
      <c r="J14" s="41">
        <f t="shared" si="8"/>
        <v>90.958333333333329</v>
      </c>
      <c r="K14" s="41">
        <f t="shared" si="8"/>
        <v>92.691666666666677</v>
      </c>
      <c r="L14" s="41">
        <f t="shared" si="8"/>
        <v>98.399999999999991</v>
      </c>
      <c r="M14" s="41">
        <f t="shared" si="8"/>
        <v>103.15833333333336</v>
      </c>
      <c r="N14" s="41">
        <f t="shared" si="8"/>
        <v>95.375</v>
      </c>
      <c r="O14" s="41">
        <f t="shared" si="8"/>
        <v>99.45</v>
      </c>
      <c r="P14" s="41">
        <f t="shared" si="8"/>
        <v>97.975000000000009</v>
      </c>
      <c r="X14" t="s">
        <v>376</v>
      </c>
      <c r="Y14">
        <v>78</v>
      </c>
      <c r="Z14">
        <v>82.8</v>
      </c>
      <c r="AA14">
        <v>83.2</v>
      </c>
      <c r="AB14">
        <v>79.2</v>
      </c>
      <c r="AC14">
        <v>82.2</v>
      </c>
      <c r="AD14">
        <v>92.4</v>
      </c>
      <c r="AE14">
        <v>76.900000000000006</v>
      </c>
      <c r="AF14">
        <v>82.8</v>
      </c>
      <c r="AG14">
        <v>77.400000000000006</v>
      </c>
      <c r="AH14">
        <v>82.8</v>
      </c>
      <c r="AI14">
        <v>97</v>
      </c>
      <c r="AJ14">
        <v>80.3</v>
      </c>
      <c r="AK14">
        <v>86.8</v>
      </c>
      <c r="AL14">
        <v>88.5</v>
      </c>
      <c r="AM14">
        <v>88.9</v>
      </c>
    </row>
    <row r="15" spans="1:39">
      <c r="A15" s="16">
        <v>2000</v>
      </c>
      <c r="B15" s="41">
        <f>AVERAGE(Y$103:Y$114)</f>
        <v>98.99166666666666</v>
      </c>
      <c r="C15" s="41">
        <f t="shared" ref="C15:P15" si="9">AVERAGE(Z$103:Z$114)</f>
        <v>95.800000000000011</v>
      </c>
      <c r="D15" s="41">
        <f t="shared" si="9"/>
        <v>91.583333333333357</v>
      </c>
      <c r="E15" s="41">
        <f t="shared" si="9"/>
        <v>88.075000000000003</v>
      </c>
      <c r="F15" s="41">
        <f t="shared" si="9"/>
        <v>93.475000000000009</v>
      </c>
      <c r="G15" s="41">
        <f t="shared" si="9"/>
        <v>98.374999999999986</v>
      </c>
      <c r="H15" s="41">
        <f t="shared" si="9"/>
        <v>94.425000000000011</v>
      </c>
      <c r="I15" s="41">
        <f t="shared" si="9"/>
        <v>98.608333333333348</v>
      </c>
      <c r="J15" s="41">
        <f t="shared" si="9"/>
        <v>99.891666666666652</v>
      </c>
      <c r="K15" s="41">
        <f t="shared" si="9"/>
        <v>97.741666666666674</v>
      </c>
      <c r="L15" s="41">
        <f t="shared" si="9"/>
        <v>96.291666666666686</v>
      </c>
      <c r="M15" s="41">
        <f t="shared" si="9"/>
        <v>101.91666666666667</v>
      </c>
      <c r="N15" s="41">
        <f t="shared" si="9"/>
        <v>96.058333333333337</v>
      </c>
      <c r="O15" s="41">
        <f t="shared" si="9"/>
        <v>98.566666666666663</v>
      </c>
      <c r="P15" s="41">
        <f t="shared" si="9"/>
        <v>97.899999999999991</v>
      </c>
      <c r="X15" t="s">
        <v>377</v>
      </c>
      <c r="Y15">
        <v>78.400000000000006</v>
      </c>
      <c r="Z15">
        <v>82.9</v>
      </c>
      <c r="AA15">
        <v>84.2</v>
      </c>
      <c r="AB15">
        <v>80.099999999999994</v>
      </c>
      <c r="AC15">
        <v>82.2</v>
      </c>
      <c r="AD15">
        <v>90</v>
      </c>
      <c r="AE15">
        <v>76.900000000000006</v>
      </c>
      <c r="AF15">
        <v>82.6</v>
      </c>
      <c r="AG15">
        <v>77</v>
      </c>
      <c r="AH15">
        <v>83</v>
      </c>
      <c r="AI15">
        <v>97.1</v>
      </c>
      <c r="AJ15">
        <v>82.7</v>
      </c>
      <c r="AK15">
        <v>86.8</v>
      </c>
      <c r="AL15">
        <v>88.7</v>
      </c>
      <c r="AM15">
        <v>89.5</v>
      </c>
    </row>
    <row r="16" spans="1:39">
      <c r="A16" s="16">
        <v>2001</v>
      </c>
      <c r="B16" s="41">
        <f>AVERAGE(Y$115:Y$126)</f>
        <v>99.949999999999989</v>
      </c>
      <c r="C16" s="41">
        <f t="shared" ref="C16:P16" si="10">AVERAGE(Z$115:Z$126)</f>
        <v>98.55</v>
      </c>
      <c r="D16" s="41">
        <f t="shared" si="10"/>
        <v>96.908333333333317</v>
      </c>
      <c r="E16" s="41">
        <f t="shared" si="10"/>
        <v>92.175000000000011</v>
      </c>
      <c r="F16" s="41">
        <f t="shared" si="10"/>
        <v>95.75833333333334</v>
      </c>
      <c r="G16" s="41">
        <f t="shared" si="10"/>
        <v>99.125</v>
      </c>
      <c r="H16" s="41">
        <f t="shared" si="10"/>
        <v>96.383333333333326</v>
      </c>
      <c r="I16" s="41">
        <f t="shared" si="10"/>
        <v>102.89999999999999</v>
      </c>
      <c r="J16" s="41">
        <f t="shared" si="10"/>
        <v>104.39999999999999</v>
      </c>
      <c r="K16" s="41">
        <f t="shared" si="10"/>
        <v>100.78333333333335</v>
      </c>
      <c r="L16" s="41">
        <f t="shared" si="10"/>
        <v>101.50833333333333</v>
      </c>
      <c r="M16" s="41">
        <f t="shared" si="10"/>
        <v>101.60833333333333</v>
      </c>
      <c r="N16" s="41">
        <f t="shared" si="10"/>
        <v>97.808333333333323</v>
      </c>
      <c r="O16" s="41">
        <f t="shared" si="10"/>
        <v>98.95</v>
      </c>
      <c r="P16" s="41">
        <f t="shared" si="10"/>
        <v>98.924999999999997</v>
      </c>
      <c r="X16" t="s">
        <v>378</v>
      </c>
      <c r="Y16">
        <v>78.900000000000006</v>
      </c>
      <c r="Z16">
        <v>82.9</v>
      </c>
      <c r="AA16">
        <v>84.4</v>
      </c>
      <c r="AB16">
        <v>80.5</v>
      </c>
      <c r="AC16">
        <v>82.1</v>
      </c>
      <c r="AD16">
        <v>90.1</v>
      </c>
      <c r="AE16">
        <v>77.099999999999994</v>
      </c>
      <c r="AF16">
        <v>82.4</v>
      </c>
      <c r="AG16">
        <v>76.3</v>
      </c>
      <c r="AH16">
        <v>83.1</v>
      </c>
      <c r="AI16">
        <v>97.4</v>
      </c>
      <c r="AJ16">
        <v>83</v>
      </c>
      <c r="AK16">
        <v>86.8</v>
      </c>
      <c r="AL16">
        <v>88.7</v>
      </c>
      <c r="AM16">
        <v>89.3</v>
      </c>
    </row>
    <row r="17" spans="1:39">
      <c r="A17" s="16">
        <v>2002</v>
      </c>
      <c r="B17" s="41">
        <f>AVERAGE(Y$127:Y$138)</f>
        <v>100</v>
      </c>
      <c r="C17" s="41">
        <f t="shared" ref="C17:P17" si="11">AVERAGE(Z$127:Z$138)</f>
        <v>99.975000000000009</v>
      </c>
      <c r="D17" s="41">
        <f t="shared" si="11"/>
        <v>100.00833333333334</v>
      </c>
      <c r="E17" s="41">
        <f t="shared" si="11"/>
        <v>100.00833333333333</v>
      </c>
      <c r="F17" s="41">
        <f t="shared" si="11"/>
        <v>100.00833333333333</v>
      </c>
      <c r="G17" s="41">
        <f t="shared" si="11"/>
        <v>99.983333333333306</v>
      </c>
      <c r="H17" s="41">
        <f t="shared" si="11"/>
        <v>100</v>
      </c>
      <c r="I17" s="41">
        <f t="shared" si="11"/>
        <v>100</v>
      </c>
      <c r="J17" s="41">
        <f t="shared" si="11"/>
        <v>100.00833333333333</v>
      </c>
      <c r="K17" s="41">
        <f t="shared" si="11"/>
        <v>100.00000000000001</v>
      </c>
      <c r="L17" s="41">
        <f t="shared" si="11"/>
        <v>100.00833333333334</v>
      </c>
      <c r="M17" s="41">
        <f t="shared" si="11"/>
        <v>100</v>
      </c>
      <c r="N17" s="41">
        <f t="shared" si="11"/>
        <v>99.991666666666674</v>
      </c>
      <c r="O17" s="41">
        <f t="shared" si="11"/>
        <v>100.00833333333334</v>
      </c>
      <c r="P17" s="41">
        <f t="shared" si="11"/>
        <v>99.991666666666674</v>
      </c>
      <c r="X17" t="s">
        <v>379</v>
      </c>
      <c r="Y17">
        <v>79.2</v>
      </c>
      <c r="Z17">
        <v>83.2</v>
      </c>
      <c r="AA17">
        <v>84.2</v>
      </c>
      <c r="AB17">
        <v>81.099999999999994</v>
      </c>
      <c r="AC17">
        <v>82.9</v>
      </c>
      <c r="AD17">
        <v>89.5</v>
      </c>
      <c r="AE17">
        <v>77.2</v>
      </c>
      <c r="AF17">
        <v>83.4</v>
      </c>
      <c r="AG17">
        <v>77.5</v>
      </c>
      <c r="AH17">
        <v>83.9</v>
      </c>
      <c r="AI17">
        <v>98.1</v>
      </c>
      <c r="AJ17">
        <v>82.8</v>
      </c>
      <c r="AK17">
        <v>86.8</v>
      </c>
      <c r="AL17">
        <v>88.5</v>
      </c>
      <c r="AM17">
        <v>89.3</v>
      </c>
    </row>
    <row r="18" spans="1:39">
      <c r="A18" s="16">
        <v>2003</v>
      </c>
      <c r="B18" s="41">
        <f>AVERAGE(Y$139:Y$150)</f>
        <v>98.783333333333317</v>
      </c>
      <c r="C18" s="41">
        <f t="shared" ref="C18:P18" si="12">AVERAGE(Z$139:Z$150)</f>
        <v>101.65833333333335</v>
      </c>
      <c r="D18" s="41">
        <f t="shared" si="12"/>
        <v>101.04166666666667</v>
      </c>
      <c r="E18" s="41">
        <f t="shared" si="12"/>
        <v>102.39166666666667</v>
      </c>
      <c r="F18" s="41">
        <f t="shared" si="12"/>
        <v>101.75</v>
      </c>
      <c r="G18" s="41">
        <f t="shared" si="12"/>
        <v>102.875</v>
      </c>
      <c r="H18" s="41">
        <f t="shared" si="12"/>
        <v>103.08333333333333</v>
      </c>
      <c r="I18" s="41">
        <f t="shared" si="12"/>
        <v>100.96666666666665</v>
      </c>
      <c r="J18" s="41">
        <f t="shared" si="12"/>
        <v>100.30833333333334</v>
      </c>
      <c r="K18" s="41">
        <f t="shared" si="12"/>
        <v>99.90833333333336</v>
      </c>
      <c r="L18" s="41">
        <f t="shared" si="12"/>
        <v>103.72500000000001</v>
      </c>
      <c r="M18" s="41">
        <f t="shared" si="12"/>
        <v>96.875</v>
      </c>
      <c r="N18" s="41">
        <f t="shared" si="12"/>
        <v>103.67500000000001</v>
      </c>
      <c r="O18" s="41">
        <f t="shared" si="12"/>
        <v>102</v>
      </c>
      <c r="P18" s="41">
        <f t="shared" si="12"/>
        <v>101.72500000000001</v>
      </c>
      <c r="X18" t="s">
        <v>380</v>
      </c>
      <c r="Y18">
        <v>79.400000000000006</v>
      </c>
      <c r="Z18">
        <v>83.6</v>
      </c>
      <c r="AA18">
        <v>85.6</v>
      </c>
      <c r="AB18">
        <v>82.5</v>
      </c>
      <c r="AC18">
        <v>82.7</v>
      </c>
      <c r="AD18">
        <v>89.4</v>
      </c>
      <c r="AE18">
        <v>77.2</v>
      </c>
      <c r="AF18">
        <v>83.7</v>
      </c>
      <c r="AG18">
        <v>77.900000000000006</v>
      </c>
      <c r="AH18">
        <v>84.5</v>
      </c>
      <c r="AI18">
        <v>97.8</v>
      </c>
      <c r="AJ18">
        <v>83.1</v>
      </c>
      <c r="AK18">
        <v>87</v>
      </c>
      <c r="AL18">
        <v>88.8</v>
      </c>
      <c r="AM18">
        <v>89.7</v>
      </c>
    </row>
    <row r="19" spans="1:39">
      <c r="A19" s="16">
        <v>2004</v>
      </c>
      <c r="B19" s="41">
        <f>AVERAGE(Y$151:Y$162)</f>
        <v>101.95</v>
      </c>
      <c r="C19" s="41">
        <f t="shared" ref="C19:P19" si="13">AVERAGE(Z$151:Z$162)</f>
        <v>102.95833333333333</v>
      </c>
      <c r="D19" s="41">
        <f t="shared" si="13"/>
        <v>101.80833333333334</v>
      </c>
      <c r="E19" s="41">
        <f t="shared" si="13"/>
        <v>103.85000000000001</v>
      </c>
      <c r="F19" s="41">
        <f t="shared" si="13"/>
        <v>101.97500000000001</v>
      </c>
      <c r="G19" s="41">
        <f t="shared" si="13"/>
        <v>105.075</v>
      </c>
      <c r="H19" s="41">
        <f t="shared" si="13"/>
        <v>104.71666666666665</v>
      </c>
      <c r="I19" s="41">
        <f t="shared" si="13"/>
        <v>102.65833333333335</v>
      </c>
      <c r="J19" s="41">
        <f t="shared" si="13"/>
        <v>101.8</v>
      </c>
      <c r="K19" s="41">
        <f t="shared" si="13"/>
        <v>100.71666666666665</v>
      </c>
      <c r="L19" s="41">
        <f t="shared" si="13"/>
        <v>106.89999999999999</v>
      </c>
      <c r="M19" s="41">
        <f t="shared" si="13"/>
        <v>96.083333333333329</v>
      </c>
      <c r="N19" s="41">
        <f t="shared" si="13"/>
        <v>105.51666666666669</v>
      </c>
      <c r="O19" s="41">
        <f t="shared" si="13"/>
        <v>102.60000000000001</v>
      </c>
      <c r="P19" s="41">
        <f t="shared" si="13"/>
        <v>101.89166666666665</v>
      </c>
      <c r="X19" t="s">
        <v>381</v>
      </c>
      <c r="Y19">
        <v>80.099999999999994</v>
      </c>
      <c r="Z19">
        <v>84.2</v>
      </c>
      <c r="AA19">
        <v>85.5</v>
      </c>
      <c r="AB19">
        <v>82.9</v>
      </c>
      <c r="AC19">
        <v>82.1</v>
      </c>
      <c r="AD19">
        <v>89.2</v>
      </c>
      <c r="AE19">
        <v>76.8</v>
      </c>
      <c r="AF19">
        <v>85.6</v>
      </c>
      <c r="AG19">
        <v>80.5</v>
      </c>
      <c r="AH19">
        <v>86.1</v>
      </c>
      <c r="AI19">
        <v>98.4</v>
      </c>
      <c r="AJ19">
        <v>83.4</v>
      </c>
      <c r="AK19">
        <v>87.4</v>
      </c>
      <c r="AL19">
        <v>88.6</v>
      </c>
      <c r="AM19">
        <v>89.3</v>
      </c>
    </row>
    <row r="20" spans="1:39">
      <c r="A20" s="16">
        <v>2005</v>
      </c>
      <c r="B20" s="41">
        <f>AVERAGE(Y$163:Y$174)</f>
        <v>103.625</v>
      </c>
      <c r="C20" s="41">
        <f t="shared" ref="C20:P20" si="14">AVERAGE(Z$163:Z$174)</f>
        <v>100.50833333333337</v>
      </c>
      <c r="D20" s="41">
        <f t="shared" si="14"/>
        <v>91.649999999999991</v>
      </c>
      <c r="E20" s="41">
        <f t="shared" si="14"/>
        <v>98.408333333333346</v>
      </c>
      <c r="F20" s="41">
        <f t="shared" si="14"/>
        <v>103.03333333333335</v>
      </c>
      <c r="G20" s="41">
        <f t="shared" si="14"/>
        <v>106.925</v>
      </c>
      <c r="H20" s="41">
        <f t="shared" si="14"/>
        <v>108.11666666666669</v>
      </c>
      <c r="I20" s="41">
        <f t="shared" si="14"/>
        <v>95.366666666666674</v>
      </c>
      <c r="J20" s="41">
        <f t="shared" si="14"/>
        <v>92.516666666666666</v>
      </c>
      <c r="K20" s="41">
        <f t="shared" si="14"/>
        <v>96.008333333333326</v>
      </c>
      <c r="L20" s="41">
        <f t="shared" si="14"/>
        <v>101.51666666666667</v>
      </c>
      <c r="M20" s="41">
        <f t="shared" si="14"/>
        <v>97.958333333333314</v>
      </c>
      <c r="N20" s="41">
        <f t="shared" si="14"/>
        <v>107.175</v>
      </c>
      <c r="O20" s="41">
        <f t="shared" si="14"/>
        <v>102.92500000000001</v>
      </c>
      <c r="P20" s="41">
        <f t="shared" si="14"/>
        <v>101.34166666666668</v>
      </c>
      <c r="X20" t="s">
        <v>382</v>
      </c>
      <c r="Y20">
        <v>80.2</v>
      </c>
      <c r="Z20">
        <v>84.1</v>
      </c>
      <c r="AA20">
        <v>84.6</v>
      </c>
      <c r="AB20">
        <v>82.4</v>
      </c>
      <c r="AC20">
        <v>82</v>
      </c>
      <c r="AD20">
        <v>89.1</v>
      </c>
      <c r="AE20">
        <v>76.900000000000006</v>
      </c>
      <c r="AF20">
        <v>85.8</v>
      </c>
      <c r="AG20">
        <v>80.900000000000006</v>
      </c>
      <c r="AH20">
        <v>86.4</v>
      </c>
      <c r="AI20">
        <v>98.2</v>
      </c>
      <c r="AJ20">
        <v>83.1</v>
      </c>
      <c r="AK20">
        <v>87.6</v>
      </c>
      <c r="AL20">
        <v>88.4</v>
      </c>
      <c r="AM20">
        <v>89.3</v>
      </c>
    </row>
    <row r="21" spans="1:39">
      <c r="A21" s="16">
        <v>2006</v>
      </c>
      <c r="B21" s="41">
        <f>AVERAGE(Y$175:Y$186)</f>
        <v>105.98333333333333</v>
      </c>
      <c r="C21" s="41">
        <f t="shared" ref="C21:P21" si="15">AVERAGE(Z$175:Z$186)</f>
        <v>101.19166666666666</v>
      </c>
      <c r="D21" s="41">
        <f t="shared" si="15"/>
        <v>92.975000000000009</v>
      </c>
      <c r="E21" s="41">
        <f t="shared" si="15"/>
        <v>98.25</v>
      </c>
      <c r="F21" s="41">
        <f t="shared" si="15"/>
        <v>107.10000000000001</v>
      </c>
      <c r="G21" s="41">
        <f t="shared" si="15"/>
        <v>109.70833333333336</v>
      </c>
      <c r="H21" s="41">
        <f t="shared" si="15"/>
        <v>110.36666666666667</v>
      </c>
      <c r="I21" s="41">
        <f t="shared" si="15"/>
        <v>94.449999999999989</v>
      </c>
      <c r="J21" s="41">
        <f t="shared" si="15"/>
        <v>90.883333333333326</v>
      </c>
      <c r="K21" s="41">
        <f t="shared" si="15"/>
        <v>95.725000000000009</v>
      </c>
      <c r="L21" s="41">
        <f t="shared" si="15"/>
        <v>101.63333333333334</v>
      </c>
      <c r="M21" s="41">
        <f t="shared" si="15"/>
        <v>95.524999999999977</v>
      </c>
      <c r="N21" s="41">
        <f t="shared" si="15"/>
        <v>108.85000000000001</v>
      </c>
      <c r="O21" s="41">
        <f t="shared" si="15"/>
        <v>103.85833333333333</v>
      </c>
      <c r="P21" s="41">
        <f t="shared" si="15"/>
        <v>102.52499999999999</v>
      </c>
      <c r="X21" t="s">
        <v>383</v>
      </c>
      <c r="Y21">
        <v>80.400000000000006</v>
      </c>
      <c r="Z21">
        <v>84.2</v>
      </c>
      <c r="AA21">
        <v>84.5</v>
      </c>
      <c r="AB21">
        <v>82.1</v>
      </c>
      <c r="AC21">
        <v>82.5</v>
      </c>
      <c r="AD21">
        <v>89</v>
      </c>
      <c r="AE21">
        <v>77.2</v>
      </c>
      <c r="AF21">
        <v>85.9</v>
      </c>
      <c r="AG21">
        <v>81</v>
      </c>
      <c r="AH21">
        <v>86.5</v>
      </c>
      <c r="AI21">
        <v>98.1</v>
      </c>
      <c r="AJ21">
        <v>84.1</v>
      </c>
      <c r="AK21">
        <v>87.5</v>
      </c>
      <c r="AL21">
        <v>88.6</v>
      </c>
      <c r="AM21">
        <v>89.6</v>
      </c>
    </row>
    <row r="22" spans="1:39">
      <c r="A22" s="16">
        <v>2007</v>
      </c>
      <c r="B22" s="41">
        <f>AVERAGE(Y$187:Y$198)</f>
        <v>107.60833333333331</v>
      </c>
      <c r="C22" s="41">
        <f t="shared" ref="C22:P22" si="16">AVERAGE(Z$187:Z$198)</f>
        <v>104.85000000000001</v>
      </c>
      <c r="D22" s="41">
        <f t="shared" si="16"/>
        <v>105.40833333333332</v>
      </c>
      <c r="E22" s="41">
        <f t="shared" si="16"/>
        <v>106.15833333333332</v>
      </c>
      <c r="F22" s="41">
        <f t="shared" si="16"/>
        <v>108.03333333333335</v>
      </c>
      <c r="G22" s="41">
        <f t="shared" si="16"/>
        <v>111.80833333333334</v>
      </c>
      <c r="H22" s="41">
        <f t="shared" si="16"/>
        <v>112.27499999999999</v>
      </c>
      <c r="I22" s="41">
        <f t="shared" si="16"/>
        <v>98.291666666666671</v>
      </c>
      <c r="J22" s="41">
        <f t="shared" si="16"/>
        <v>93.016666666666666</v>
      </c>
      <c r="K22" s="41">
        <f t="shared" si="16"/>
        <v>98.991666666666674</v>
      </c>
      <c r="L22" s="41">
        <f t="shared" si="16"/>
        <v>110.24999999999999</v>
      </c>
      <c r="M22" s="41">
        <f t="shared" si="16"/>
        <v>94.649999999999991</v>
      </c>
      <c r="N22" s="41">
        <f t="shared" si="16"/>
        <v>111.33333333333336</v>
      </c>
      <c r="O22" s="41">
        <f t="shared" si="16"/>
        <v>105.08333333333333</v>
      </c>
      <c r="P22" s="41">
        <f t="shared" si="16"/>
        <v>103.69166666666666</v>
      </c>
      <c r="X22" t="s">
        <v>384</v>
      </c>
      <c r="Y22">
        <v>80.3</v>
      </c>
      <c r="Z22">
        <v>84.5</v>
      </c>
      <c r="AA22">
        <v>84.3</v>
      </c>
      <c r="AB22">
        <v>82</v>
      </c>
      <c r="AC22">
        <v>83.8</v>
      </c>
      <c r="AD22">
        <v>89.2</v>
      </c>
      <c r="AE22">
        <v>77.2</v>
      </c>
      <c r="AF22">
        <v>86.9</v>
      </c>
      <c r="AG22">
        <v>82</v>
      </c>
      <c r="AH22">
        <v>87.5</v>
      </c>
      <c r="AI22">
        <v>99</v>
      </c>
      <c r="AJ22">
        <v>84.6</v>
      </c>
      <c r="AK22">
        <v>87.7</v>
      </c>
      <c r="AL22">
        <v>88.5</v>
      </c>
      <c r="AM22">
        <v>89.4</v>
      </c>
    </row>
    <row r="23" spans="1:39">
      <c r="A23" s="16">
        <v>2008</v>
      </c>
      <c r="B23" s="41">
        <f>AVERAGE(Y$199:Y$210)</f>
        <v>112.28333333333335</v>
      </c>
      <c r="C23" s="41">
        <f t="shared" ref="C23:P23" si="17">AVERAGE(Z$199:Z$210)</f>
        <v>109.50833333333334</v>
      </c>
      <c r="D23" s="41">
        <f t="shared" si="17"/>
        <v>122.11666666666667</v>
      </c>
      <c r="E23" s="41">
        <f t="shared" si="17"/>
        <v>123.375</v>
      </c>
      <c r="F23" s="41">
        <f t="shared" si="17"/>
        <v>111.94999999999999</v>
      </c>
      <c r="G23" s="41">
        <f t="shared" si="17"/>
        <v>114.35000000000002</v>
      </c>
      <c r="H23" s="41">
        <f t="shared" si="17"/>
        <v>115.425</v>
      </c>
      <c r="I23" s="41">
        <f t="shared" si="17"/>
        <v>97.758333333333326</v>
      </c>
      <c r="J23" s="41">
        <f t="shared" si="17"/>
        <v>93.50833333333334</v>
      </c>
      <c r="K23" s="41">
        <f t="shared" si="17"/>
        <v>102.60000000000001</v>
      </c>
      <c r="L23" s="41">
        <f t="shared" si="17"/>
        <v>102.64999999999998</v>
      </c>
      <c r="M23" s="41">
        <f t="shared" si="17"/>
        <v>96.808333333333337</v>
      </c>
      <c r="N23" s="41">
        <f t="shared" si="17"/>
        <v>117.66666666666669</v>
      </c>
      <c r="O23" s="41">
        <f t="shared" si="17"/>
        <v>108.21666666666665</v>
      </c>
      <c r="P23" s="41">
        <f t="shared" si="17"/>
        <v>108.35833333333333</v>
      </c>
      <c r="X23" t="s">
        <v>385</v>
      </c>
      <c r="Y23">
        <v>80.099999999999994</v>
      </c>
      <c r="Z23">
        <v>85</v>
      </c>
      <c r="AA23">
        <v>84.6</v>
      </c>
      <c r="AB23">
        <v>82.1</v>
      </c>
      <c r="AC23">
        <v>85.3</v>
      </c>
      <c r="AD23">
        <v>89.4</v>
      </c>
      <c r="AE23">
        <v>77.400000000000006</v>
      </c>
      <c r="AF23">
        <v>88.7</v>
      </c>
      <c r="AG23">
        <v>84.6</v>
      </c>
      <c r="AH23">
        <v>88.5</v>
      </c>
      <c r="AI23">
        <v>99.4</v>
      </c>
      <c r="AJ23">
        <v>82</v>
      </c>
      <c r="AK23">
        <v>87.6</v>
      </c>
      <c r="AL23">
        <v>88.5</v>
      </c>
      <c r="AM23">
        <v>89.2</v>
      </c>
    </row>
    <row r="24" spans="1:39">
      <c r="A24" s="16">
        <v>2009</v>
      </c>
      <c r="B24" s="41">
        <f>AVERAGE(Y$211:Y$222)</f>
        <v>108.35833333333333</v>
      </c>
      <c r="C24" s="41">
        <f t="shared" ref="C24:P24" si="18">AVERAGE(Z$211:Z$222)</f>
        <v>110.85833333333333</v>
      </c>
      <c r="D24" s="41">
        <f t="shared" si="18"/>
        <v>121.15000000000002</v>
      </c>
      <c r="E24" s="41">
        <f t="shared" si="18"/>
        <v>118.65833333333335</v>
      </c>
      <c r="F24" s="41">
        <f t="shared" si="18"/>
        <v>119.65000000000003</v>
      </c>
      <c r="G24" s="41">
        <f t="shared" si="18"/>
        <v>117.94166666666668</v>
      </c>
      <c r="H24" s="41">
        <f t="shared" si="18"/>
        <v>118.16666666666663</v>
      </c>
      <c r="I24" s="41">
        <f t="shared" si="18"/>
        <v>98.38333333333334</v>
      </c>
      <c r="J24" s="41">
        <f t="shared" si="18"/>
        <v>93.75</v>
      </c>
      <c r="K24" s="41">
        <f t="shared" si="18"/>
        <v>103.85833333333333</v>
      </c>
      <c r="L24" s="41">
        <f t="shared" si="18"/>
        <v>103.36666666666666</v>
      </c>
      <c r="M24" s="41">
        <f t="shared" si="18"/>
        <v>99.391666666666652</v>
      </c>
      <c r="N24" s="41">
        <f t="shared" si="18"/>
        <v>119.56666666666666</v>
      </c>
      <c r="O24" s="41">
        <f t="shared" si="18"/>
        <v>110.38333333333333</v>
      </c>
      <c r="P24" s="41">
        <f t="shared" si="18"/>
        <v>111.70000000000003</v>
      </c>
      <c r="X24" t="s">
        <v>386</v>
      </c>
      <c r="Y24">
        <v>79.900000000000006</v>
      </c>
      <c r="Z24">
        <v>84.8</v>
      </c>
      <c r="AA24">
        <v>85.1</v>
      </c>
      <c r="AB24">
        <v>83.3</v>
      </c>
      <c r="AC24">
        <v>83.1</v>
      </c>
      <c r="AD24">
        <v>89.6</v>
      </c>
      <c r="AE24">
        <v>77.5</v>
      </c>
      <c r="AF24">
        <v>87.8</v>
      </c>
      <c r="AG24">
        <v>83.4</v>
      </c>
      <c r="AH24">
        <v>87.7</v>
      </c>
      <c r="AI24">
        <v>99.4</v>
      </c>
      <c r="AJ24">
        <v>80.8</v>
      </c>
      <c r="AK24">
        <v>87.8</v>
      </c>
      <c r="AL24">
        <v>88.4</v>
      </c>
      <c r="AM24">
        <v>89.4</v>
      </c>
    </row>
    <row r="25" spans="1:39">
      <c r="A25" s="16">
        <v>2010</v>
      </c>
      <c r="B25" s="41">
        <f>AVERAGE(Y$223:Y$233)</f>
        <v>109.23636363636365</v>
      </c>
      <c r="C25" s="41">
        <f t="shared" ref="C25:P25" si="19">AVERAGE(Z$223:Z$233)</f>
        <v>110.50909090909092</v>
      </c>
      <c r="D25" s="41">
        <f t="shared" si="19"/>
        <v>115.23636363636363</v>
      </c>
      <c r="E25" s="41">
        <f t="shared" si="19"/>
        <v>113.23636363636365</v>
      </c>
      <c r="F25" s="41">
        <f t="shared" si="19"/>
        <v>123.42727272727274</v>
      </c>
      <c r="G25" s="41">
        <f t="shared" si="19"/>
        <v>120</v>
      </c>
      <c r="H25" s="41">
        <f t="shared" si="19"/>
        <v>119.45454545454545</v>
      </c>
      <c r="I25" s="41">
        <f t="shared" si="19"/>
        <v>98.590909090909093</v>
      </c>
      <c r="J25" s="41">
        <f t="shared" si="19"/>
        <v>94.181818181818201</v>
      </c>
      <c r="K25" s="41">
        <f t="shared" si="19"/>
        <v>103.60909090909091</v>
      </c>
      <c r="L25" s="41">
        <f t="shared" si="19"/>
        <v>103.56363636363636</v>
      </c>
      <c r="M25" s="41">
        <f t="shared" si="19"/>
        <v>95.754545454545465</v>
      </c>
      <c r="N25" s="41">
        <f t="shared" si="19"/>
        <v>121.82727272727274</v>
      </c>
      <c r="O25" s="41">
        <f t="shared" si="19"/>
        <v>111.03636363636362</v>
      </c>
      <c r="P25" s="41">
        <f t="shared" si="19"/>
        <v>112.28181818181817</v>
      </c>
      <c r="X25" t="s">
        <v>387</v>
      </c>
      <c r="Y25">
        <v>80</v>
      </c>
      <c r="Z25">
        <v>85.3</v>
      </c>
      <c r="AA25">
        <v>86.9</v>
      </c>
      <c r="AB25">
        <v>85.4</v>
      </c>
      <c r="AC25">
        <v>82.3</v>
      </c>
      <c r="AD25">
        <v>89.9</v>
      </c>
      <c r="AE25">
        <v>77.5</v>
      </c>
      <c r="AF25">
        <v>87.6</v>
      </c>
      <c r="AG25">
        <v>83.1</v>
      </c>
      <c r="AH25">
        <v>87.6</v>
      </c>
      <c r="AI25">
        <v>99.2</v>
      </c>
      <c r="AJ25">
        <v>83.5</v>
      </c>
      <c r="AK25">
        <v>87.9</v>
      </c>
      <c r="AL25">
        <v>88.5</v>
      </c>
      <c r="AM25">
        <v>89.4</v>
      </c>
    </row>
    <row r="26" spans="1:39">
      <c r="A26" s="9"/>
      <c r="B26" s="30"/>
      <c r="C26" s="30"/>
      <c r="D26" s="30"/>
      <c r="E26" s="30"/>
      <c r="F26" s="30"/>
      <c r="G26" s="30"/>
      <c r="H26" s="30"/>
      <c r="I26" s="30"/>
      <c r="J26" s="30"/>
      <c r="K26" s="30"/>
      <c r="X26" t="s">
        <v>388</v>
      </c>
      <c r="Y26">
        <v>80.7</v>
      </c>
      <c r="Z26">
        <v>85.7</v>
      </c>
      <c r="AA26">
        <v>87</v>
      </c>
      <c r="AB26">
        <v>85.7</v>
      </c>
      <c r="AC26">
        <v>82.5</v>
      </c>
      <c r="AD26">
        <v>89.4</v>
      </c>
      <c r="AE26">
        <v>77.7</v>
      </c>
      <c r="AF26">
        <v>89</v>
      </c>
      <c r="AG26">
        <v>85.1</v>
      </c>
      <c r="AH26">
        <v>88.7</v>
      </c>
      <c r="AI26">
        <v>99.1</v>
      </c>
      <c r="AJ26">
        <v>83.7</v>
      </c>
      <c r="AK26">
        <v>87.8</v>
      </c>
      <c r="AL26">
        <v>88.5</v>
      </c>
      <c r="AM26">
        <v>89.3</v>
      </c>
    </row>
    <row r="27" spans="1:39">
      <c r="A27" s="18" t="s">
        <v>71</v>
      </c>
      <c r="B27" s="8"/>
      <c r="C27" s="8"/>
      <c r="D27" s="8"/>
      <c r="E27" s="3"/>
      <c r="F27" s="3"/>
      <c r="G27" s="3"/>
      <c r="H27" s="3"/>
      <c r="I27" s="3"/>
      <c r="J27" s="3"/>
      <c r="K27" s="3"/>
      <c r="L27" s="3"/>
      <c r="M27" s="2"/>
      <c r="N27" s="3"/>
      <c r="O27" s="3"/>
      <c r="P27" s="3"/>
      <c r="Q27" s="3"/>
      <c r="X27" t="s">
        <v>389</v>
      </c>
      <c r="Y27">
        <v>80.8</v>
      </c>
      <c r="Z27">
        <v>85.5</v>
      </c>
      <c r="AA27">
        <v>86.2</v>
      </c>
      <c r="AB27">
        <v>85.5</v>
      </c>
      <c r="AC27">
        <v>83.6</v>
      </c>
      <c r="AD27">
        <v>89.5</v>
      </c>
      <c r="AE27">
        <v>77.900000000000006</v>
      </c>
      <c r="AF27">
        <v>87.9</v>
      </c>
      <c r="AG27">
        <v>83.6</v>
      </c>
      <c r="AH27">
        <v>88.1</v>
      </c>
      <c r="AI27">
        <v>98.9</v>
      </c>
      <c r="AJ27">
        <v>84.1</v>
      </c>
      <c r="AK27">
        <v>87.8</v>
      </c>
      <c r="AL27">
        <v>88.7</v>
      </c>
      <c r="AM27">
        <v>89.5</v>
      </c>
    </row>
    <row r="28" spans="1:39">
      <c r="A28" s="7" t="s">
        <v>466</v>
      </c>
      <c r="B28" s="2">
        <f>(POWER(VLOOKUP(VALUE(RIGHT($A28,4)),$A$7:$P$25,COLUMN(B$25),0)/VLOOKUP(VALUE(LEFT($A28,4)),$A$7:$P$25,COLUMN(B$22),0),1/(VALUE(RIGHT($A28,4))-VALUE(LEFT($A28,4))))-1)*100</f>
        <v>1.9008641351386801</v>
      </c>
      <c r="C28" s="2">
        <f t="shared" ref="C28:P30" si="20">(POWER(VLOOKUP(VALUE(RIGHT($A28,4)),$A$7:$P$25,COLUMN(C$25),0)/VLOOKUP(VALUE(LEFT($A28,4)),$A$7:$P$25,COLUMN(C$22),0),1/(VALUE(RIGHT($A28,4))-VALUE(LEFT($A28,4))))-1)*100</f>
        <v>1.6491336431651016</v>
      </c>
      <c r="D28" s="2">
        <f t="shared" si="20"/>
        <v>1.7658425285550949</v>
      </c>
      <c r="E28" s="2">
        <f t="shared" si="20"/>
        <v>1.9578891760697825</v>
      </c>
      <c r="F28" s="2">
        <f t="shared" si="20"/>
        <v>2.3576721561928471</v>
      </c>
      <c r="G28" s="2">
        <f t="shared" si="20"/>
        <v>1.5070319602228155</v>
      </c>
      <c r="H28" s="2">
        <f t="shared" si="20"/>
        <v>2.4831872170778979</v>
      </c>
      <c r="I28" s="2">
        <f t="shared" si="20"/>
        <v>1.0707259268231573</v>
      </c>
      <c r="J28" s="2">
        <f t="shared" si="20"/>
        <v>1.2613900880956486</v>
      </c>
      <c r="K28" s="2">
        <f t="shared" si="20"/>
        <v>1.3176891454244943</v>
      </c>
      <c r="L28" s="2">
        <f t="shared" si="20"/>
        <v>0.36489302899387344</v>
      </c>
      <c r="M28" s="2">
        <f t="shared" si="20"/>
        <v>1.0594988398829885</v>
      </c>
      <c r="N28" s="2">
        <f t="shared" si="20"/>
        <v>1.9295035787086467</v>
      </c>
      <c r="O28" s="2">
        <f t="shared" si="20"/>
        <v>1.2561114811997287</v>
      </c>
      <c r="P28" s="2">
        <f t="shared" si="20"/>
        <v>1.283034249775139</v>
      </c>
      <c r="Q28" s="2"/>
      <c r="X28" t="s">
        <v>390</v>
      </c>
      <c r="Y28">
        <v>81.3</v>
      </c>
      <c r="Z28">
        <v>85.9</v>
      </c>
      <c r="AA28">
        <v>85.8</v>
      </c>
      <c r="AB28">
        <v>86</v>
      </c>
      <c r="AC28">
        <v>84.6</v>
      </c>
      <c r="AD28">
        <v>89.7</v>
      </c>
      <c r="AE28">
        <v>78.099999999999994</v>
      </c>
      <c r="AF28">
        <v>88.8</v>
      </c>
      <c r="AG28">
        <v>84.6</v>
      </c>
      <c r="AH28">
        <v>88.8</v>
      </c>
      <c r="AI28">
        <v>99.4</v>
      </c>
      <c r="AJ28">
        <v>84.2</v>
      </c>
      <c r="AK28">
        <v>87.9</v>
      </c>
      <c r="AL28">
        <v>88.8</v>
      </c>
      <c r="AM28">
        <v>89.6</v>
      </c>
    </row>
    <row r="29" spans="1:39">
      <c r="A29" s="7" t="s">
        <v>467</v>
      </c>
      <c r="B29" s="2">
        <f>(POWER(VLOOKUP(VALUE(RIGHT($A29,4)),$A$7:$P$25,COLUMN(B$25),0)/VLOOKUP(VALUE(LEFT($A29,4)),$A$7:$P$25,COLUMN(B$22),0),1/(VALUE(RIGHT($A29,4))-VALUE(LEFT($A29,4))))-1)*100</f>
        <v>3.0514544615662276</v>
      </c>
      <c r="C29" s="2">
        <f t="shared" si="20"/>
        <v>1.9129143860725062</v>
      </c>
      <c r="D29" s="2">
        <f t="shared" si="20"/>
        <v>1.0724831959025849</v>
      </c>
      <c r="E29" s="2">
        <f t="shared" si="20"/>
        <v>1.2290643170743909</v>
      </c>
      <c r="F29" s="2">
        <f t="shared" si="20"/>
        <v>1.784452225382771</v>
      </c>
      <c r="G29" s="2">
        <f t="shared" si="20"/>
        <v>0.88561094314689726</v>
      </c>
      <c r="H29" s="2">
        <f t="shared" si="20"/>
        <v>2.6133679080166283</v>
      </c>
      <c r="I29" s="2">
        <f t="shared" si="20"/>
        <v>2.4275322638148022</v>
      </c>
      <c r="J29" s="2">
        <f t="shared" si="20"/>
        <v>3.6201018436533339</v>
      </c>
      <c r="K29" s="2">
        <f t="shared" si="20"/>
        <v>2.2414747679068814</v>
      </c>
      <c r="L29" s="2">
        <f t="shared" si="20"/>
        <v>-9.0500076875021929E-2</v>
      </c>
      <c r="M29" s="2">
        <f t="shared" si="20"/>
        <v>3.2010918267355581</v>
      </c>
      <c r="N29" s="2">
        <f t="shared" si="20"/>
        <v>1.3382992053118103</v>
      </c>
      <c r="O29" s="2">
        <f t="shared" si="20"/>
        <v>1.3283350497359736</v>
      </c>
      <c r="P29" s="2">
        <f t="shared" si="20"/>
        <v>1.1618446194004761</v>
      </c>
      <c r="Q29" s="2"/>
      <c r="X29" t="s">
        <v>391</v>
      </c>
      <c r="Y29">
        <v>81.599999999999994</v>
      </c>
      <c r="Z29">
        <v>86.3</v>
      </c>
      <c r="AA29">
        <v>87.1</v>
      </c>
      <c r="AB29">
        <v>88.4</v>
      </c>
      <c r="AC29">
        <v>84.9</v>
      </c>
      <c r="AD29">
        <v>90.1</v>
      </c>
      <c r="AE29">
        <v>78.400000000000006</v>
      </c>
      <c r="AF29">
        <v>88.7</v>
      </c>
      <c r="AG29">
        <v>84.2</v>
      </c>
      <c r="AH29">
        <v>88.8</v>
      </c>
      <c r="AI29">
        <v>100.4</v>
      </c>
      <c r="AJ29">
        <v>83.1</v>
      </c>
      <c r="AK29">
        <v>87.8</v>
      </c>
      <c r="AL29">
        <v>89</v>
      </c>
      <c r="AM29">
        <v>89.9</v>
      </c>
    </row>
    <row r="30" spans="1:39">
      <c r="A30" s="7" t="s">
        <v>3</v>
      </c>
      <c r="B30" s="2">
        <f>(POWER(VLOOKUP(VALUE(RIGHT($A30,4)),$A$7:$P$25,COLUMN(B$25),0)/VLOOKUP(VALUE(LEFT($A30,4)),$A$7:$P$25,COLUMN(B$22),0),1/(VALUE(RIGHT($A30,4))-VALUE(LEFT($A30,4))))-1)*100</f>
        <v>1.199456767089413</v>
      </c>
      <c r="C30" s="2">
        <f t="shared" si="20"/>
        <v>1.2978943639823104</v>
      </c>
      <c r="D30" s="2">
        <f t="shared" si="20"/>
        <v>2.0287680732550717</v>
      </c>
      <c r="E30" s="2">
        <f t="shared" si="20"/>
        <v>2.7036598453719307</v>
      </c>
      <c r="F30" s="2">
        <f t="shared" si="20"/>
        <v>2.0893241994904166</v>
      </c>
      <c r="G30" s="2">
        <f t="shared" si="20"/>
        <v>1.8453832772799661</v>
      </c>
      <c r="H30" s="2">
        <f t="shared" si="20"/>
        <v>2.5043499322815022</v>
      </c>
      <c r="I30" s="2">
        <f t="shared" si="20"/>
        <v>-4.5939809333572779E-2</v>
      </c>
      <c r="J30" s="2">
        <f t="shared" si="20"/>
        <v>-1.0135087014942035</v>
      </c>
      <c r="K30" s="2">
        <f t="shared" si="20"/>
        <v>0.18170384985927157</v>
      </c>
      <c r="L30" s="2">
        <f t="shared" si="20"/>
        <v>1.9526588495107244</v>
      </c>
      <c r="M30" s="2">
        <f t="shared" si="20"/>
        <v>-1.051145137019649</v>
      </c>
      <c r="N30" s="2">
        <f t="shared" si="20"/>
        <v>2.1305657912071174</v>
      </c>
      <c r="O30" s="2">
        <f t="shared" si="20"/>
        <v>0.91877431231992546</v>
      </c>
      <c r="P30" s="2">
        <f t="shared" si="20"/>
        <v>0.8244543806186666</v>
      </c>
      <c r="Q30" s="2"/>
      <c r="X30" t="s">
        <v>392</v>
      </c>
      <c r="Y30">
        <v>82.1</v>
      </c>
      <c r="Z30">
        <v>86.7</v>
      </c>
      <c r="AA30">
        <v>89.3</v>
      </c>
      <c r="AB30">
        <v>90.3</v>
      </c>
      <c r="AC30">
        <v>85.7</v>
      </c>
      <c r="AD30">
        <v>90.2</v>
      </c>
      <c r="AE30">
        <v>78.5</v>
      </c>
      <c r="AF30">
        <v>88.5</v>
      </c>
      <c r="AG30">
        <v>83.7</v>
      </c>
      <c r="AH30">
        <v>89</v>
      </c>
      <c r="AI30">
        <v>100</v>
      </c>
      <c r="AJ30">
        <v>83</v>
      </c>
      <c r="AK30">
        <v>87.8</v>
      </c>
      <c r="AL30">
        <v>89</v>
      </c>
      <c r="AM30">
        <v>90.3</v>
      </c>
    </row>
    <row r="31" spans="1:39">
      <c r="A31" s="24"/>
      <c r="B31" s="2"/>
      <c r="C31" s="2"/>
      <c r="D31" s="2"/>
      <c r="E31" s="2"/>
      <c r="F31" s="2"/>
      <c r="G31" s="2"/>
      <c r="H31" s="2"/>
      <c r="I31" s="2"/>
      <c r="J31" s="2"/>
      <c r="K31" s="2"/>
      <c r="L31" s="2"/>
      <c r="M31" s="2"/>
      <c r="N31" s="2"/>
      <c r="O31" s="2"/>
      <c r="P31" s="2"/>
      <c r="Q31" s="2"/>
      <c r="X31" t="s">
        <v>393</v>
      </c>
      <c r="Y31">
        <v>82.3</v>
      </c>
      <c r="Z31">
        <v>86.9</v>
      </c>
      <c r="AA31">
        <v>89.9</v>
      </c>
      <c r="AB31">
        <v>91.2</v>
      </c>
      <c r="AC31">
        <v>84.7</v>
      </c>
      <c r="AD31">
        <v>90.7</v>
      </c>
      <c r="AE31">
        <v>78.7</v>
      </c>
      <c r="AF31">
        <v>88.1</v>
      </c>
      <c r="AG31">
        <v>83.6</v>
      </c>
      <c r="AH31">
        <v>88.8</v>
      </c>
      <c r="AI31">
        <v>99</v>
      </c>
      <c r="AJ31">
        <v>82.5</v>
      </c>
      <c r="AK31">
        <v>89.5</v>
      </c>
      <c r="AL31">
        <v>90.1</v>
      </c>
      <c r="AM31">
        <v>91.2</v>
      </c>
    </row>
    <row r="32" spans="1:39">
      <c r="A32" s="331" t="s">
        <v>1336</v>
      </c>
      <c r="B32" s="331"/>
      <c r="C32" s="331"/>
      <c r="D32" s="331"/>
      <c r="E32" s="331"/>
      <c r="F32" s="331"/>
      <c r="G32" s="331"/>
      <c r="H32" s="331"/>
      <c r="I32" s="2"/>
      <c r="J32" s="2"/>
      <c r="K32" s="2"/>
      <c r="L32" s="2"/>
      <c r="M32" s="2"/>
      <c r="N32" s="2"/>
      <c r="O32" s="2"/>
      <c r="P32" s="2"/>
      <c r="Q32" s="2"/>
      <c r="X32" t="s">
        <v>394</v>
      </c>
      <c r="Y32">
        <v>83.3</v>
      </c>
      <c r="Z32">
        <v>87.7</v>
      </c>
      <c r="AA32">
        <v>90</v>
      </c>
      <c r="AB32">
        <v>92</v>
      </c>
      <c r="AC32">
        <v>85.5</v>
      </c>
      <c r="AD32">
        <v>90.8</v>
      </c>
      <c r="AE32">
        <v>79.3</v>
      </c>
      <c r="AF32">
        <v>89.4</v>
      </c>
      <c r="AG32">
        <v>85.6</v>
      </c>
      <c r="AH32">
        <v>89.9</v>
      </c>
      <c r="AI32">
        <v>98.8</v>
      </c>
      <c r="AJ32">
        <v>84.7</v>
      </c>
      <c r="AK32">
        <v>89.7</v>
      </c>
      <c r="AL32">
        <v>90.3</v>
      </c>
      <c r="AM32">
        <v>91.7</v>
      </c>
    </row>
    <row r="33" spans="1:39">
      <c r="A33" s="332" t="s">
        <v>468</v>
      </c>
      <c r="B33" s="332"/>
      <c r="C33" s="332"/>
      <c r="D33" s="332"/>
      <c r="E33" s="332"/>
      <c r="F33" s="332"/>
      <c r="G33" s="332"/>
      <c r="H33" s="332"/>
      <c r="I33" s="3"/>
      <c r="J33" s="3"/>
      <c r="K33" s="3"/>
      <c r="X33" t="s">
        <v>395</v>
      </c>
      <c r="Y33">
        <v>83.7</v>
      </c>
      <c r="Z33">
        <v>88.1</v>
      </c>
      <c r="AA33">
        <v>89.8</v>
      </c>
      <c r="AB33">
        <v>91.7</v>
      </c>
      <c r="AC33">
        <v>86.6</v>
      </c>
      <c r="AD33">
        <v>91.6</v>
      </c>
      <c r="AE33">
        <v>79.3</v>
      </c>
      <c r="AF33">
        <v>90</v>
      </c>
      <c r="AG33">
        <v>86.9</v>
      </c>
      <c r="AH33">
        <v>90.7</v>
      </c>
      <c r="AI33">
        <v>97.3</v>
      </c>
      <c r="AJ33">
        <v>86.9</v>
      </c>
      <c r="AK33">
        <v>89.6</v>
      </c>
      <c r="AL33">
        <v>90.4</v>
      </c>
      <c r="AM33">
        <v>91.6</v>
      </c>
    </row>
    <row r="34" spans="1:39" ht="15" customHeight="1">
      <c r="I34" s="14"/>
      <c r="J34" s="14"/>
      <c r="K34" s="14"/>
      <c r="X34" t="s">
        <v>396</v>
      </c>
      <c r="Y34">
        <v>84</v>
      </c>
      <c r="Z34">
        <v>88.2</v>
      </c>
      <c r="AA34">
        <v>90</v>
      </c>
      <c r="AB34">
        <v>92.8</v>
      </c>
      <c r="AC34">
        <v>85.7</v>
      </c>
      <c r="AD34">
        <v>91.8</v>
      </c>
      <c r="AE34">
        <v>79.400000000000006</v>
      </c>
      <c r="AF34">
        <v>89.6</v>
      </c>
      <c r="AG34">
        <v>87.1</v>
      </c>
      <c r="AH34">
        <v>90.7</v>
      </c>
      <c r="AI34">
        <v>94.7</v>
      </c>
      <c r="AJ34">
        <v>85.8</v>
      </c>
      <c r="AK34">
        <v>90.4</v>
      </c>
      <c r="AL34">
        <v>90.6</v>
      </c>
      <c r="AM34">
        <v>91.9</v>
      </c>
    </row>
    <row r="35" spans="1:39">
      <c r="I35" s="31"/>
      <c r="J35" s="3"/>
      <c r="K35" s="3"/>
      <c r="X35" t="s">
        <v>397</v>
      </c>
      <c r="Y35">
        <v>84.6</v>
      </c>
      <c r="Z35">
        <v>88.2</v>
      </c>
      <c r="AA35">
        <v>89.8</v>
      </c>
      <c r="AB35">
        <v>93.5</v>
      </c>
      <c r="AC35">
        <v>86.9</v>
      </c>
      <c r="AD35">
        <v>91.9</v>
      </c>
      <c r="AE35">
        <v>79.599999999999994</v>
      </c>
      <c r="AF35">
        <v>88.8</v>
      </c>
      <c r="AG35">
        <v>86.3</v>
      </c>
      <c r="AH35">
        <v>90.2</v>
      </c>
      <c r="AI35">
        <v>93</v>
      </c>
      <c r="AJ35">
        <v>87.1</v>
      </c>
      <c r="AK35">
        <v>90.4</v>
      </c>
      <c r="AL35">
        <v>91.2</v>
      </c>
      <c r="AM35">
        <v>91.6</v>
      </c>
    </row>
    <row r="36" spans="1:39">
      <c r="X36" t="s">
        <v>398</v>
      </c>
      <c r="Y36">
        <v>85.5</v>
      </c>
      <c r="Z36">
        <v>88.2</v>
      </c>
      <c r="AA36">
        <v>91.1</v>
      </c>
      <c r="AB36">
        <v>93</v>
      </c>
      <c r="AC36">
        <v>87.3</v>
      </c>
      <c r="AD36">
        <v>91.8</v>
      </c>
      <c r="AE36">
        <v>80.8</v>
      </c>
      <c r="AF36">
        <v>87</v>
      </c>
      <c r="AG36">
        <v>83.8</v>
      </c>
      <c r="AH36">
        <v>88.7</v>
      </c>
      <c r="AI36">
        <v>93.2</v>
      </c>
      <c r="AJ36">
        <v>88.9</v>
      </c>
      <c r="AK36">
        <v>90.5</v>
      </c>
      <c r="AL36">
        <v>92.2</v>
      </c>
      <c r="AM36">
        <v>92.1</v>
      </c>
    </row>
    <row r="37" spans="1:39">
      <c r="X37" t="s">
        <v>399</v>
      </c>
      <c r="Y37">
        <v>85.9</v>
      </c>
      <c r="Z37">
        <v>88.1</v>
      </c>
      <c r="AA37">
        <v>90.1</v>
      </c>
      <c r="AB37">
        <v>91.5</v>
      </c>
      <c r="AC37">
        <v>87.2</v>
      </c>
      <c r="AD37">
        <v>92.3</v>
      </c>
      <c r="AE37">
        <v>81.099999999999994</v>
      </c>
      <c r="AF37">
        <v>87.1</v>
      </c>
      <c r="AG37">
        <v>84.1</v>
      </c>
      <c r="AH37">
        <v>88.7</v>
      </c>
      <c r="AI37">
        <v>93.3</v>
      </c>
      <c r="AJ37">
        <v>88.8</v>
      </c>
      <c r="AK37">
        <v>90.6</v>
      </c>
      <c r="AL37">
        <v>93.5</v>
      </c>
      <c r="AM37">
        <v>91.9</v>
      </c>
    </row>
    <row r="38" spans="1:39">
      <c r="X38" t="s">
        <v>400</v>
      </c>
      <c r="Y38">
        <v>86.7</v>
      </c>
      <c r="Z38">
        <v>88.9</v>
      </c>
      <c r="AA38">
        <v>88.3</v>
      </c>
      <c r="AB38">
        <v>90.5</v>
      </c>
      <c r="AC38">
        <v>88.1</v>
      </c>
      <c r="AD38">
        <v>92.2</v>
      </c>
      <c r="AE38">
        <v>80.8</v>
      </c>
      <c r="AF38">
        <v>88.7</v>
      </c>
      <c r="AG38">
        <v>86.5</v>
      </c>
      <c r="AH38">
        <v>89.7</v>
      </c>
      <c r="AI38">
        <v>93.1</v>
      </c>
      <c r="AJ38">
        <v>91.8</v>
      </c>
      <c r="AK38">
        <v>90.8</v>
      </c>
      <c r="AL38">
        <v>98.6</v>
      </c>
      <c r="AM38">
        <v>91.9</v>
      </c>
    </row>
    <row r="39" spans="1:39">
      <c r="X39" t="s">
        <v>401</v>
      </c>
      <c r="Y39">
        <v>86.4</v>
      </c>
      <c r="Z39">
        <v>88.9</v>
      </c>
      <c r="AA39">
        <v>89.3</v>
      </c>
      <c r="AB39">
        <v>89.9</v>
      </c>
      <c r="AC39">
        <v>88.5</v>
      </c>
      <c r="AD39">
        <v>92.1</v>
      </c>
      <c r="AE39">
        <v>80.900000000000006</v>
      </c>
      <c r="AF39">
        <v>88.2</v>
      </c>
      <c r="AG39">
        <v>85.5</v>
      </c>
      <c r="AH39">
        <v>89.6</v>
      </c>
      <c r="AI39">
        <v>93.3</v>
      </c>
      <c r="AJ39">
        <v>92.5</v>
      </c>
      <c r="AK39">
        <v>90.8</v>
      </c>
      <c r="AL39">
        <v>99.1</v>
      </c>
      <c r="AM39">
        <v>92.2</v>
      </c>
    </row>
    <row r="40" spans="1:39">
      <c r="X40" t="s">
        <v>402</v>
      </c>
      <c r="Y40">
        <v>87</v>
      </c>
      <c r="Z40">
        <v>88.6</v>
      </c>
      <c r="AA40">
        <v>88.9</v>
      </c>
      <c r="AB40">
        <v>90.9</v>
      </c>
      <c r="AC40">
        <v>88.3</v>
      </c>
      <c r="AD40">
        <v>91.9</v>
      </c>
      <c r="AE40">
        <v>81</v>
      </c>
      <c r="AF40">
        <v>87.1</v>
      </c>
      <c r="AG40">
        <v>84.2</v>
      </c>
      <c r="AH40">
        <v>88.7</v>
      </c>
      <c r="AI40">
        <v>92.8</v>
      </c>
      <c r="AJ40">
        <v>92.5</v>
      </c>
      <c r="AK40">
        <v>90.7</v>
      </c>
      <c r="AL40">
        <v>99.2</v>
      </c>
      <c r="AM40">
        <v>92.4</v>
      </c>
    </row>
    <row r="41" spans="1:39">
      <c r="X41" t="s">
        <v>403</v>
      </c>
      <c r="Y41">
        <v>88</v>
      </c>
      <c r="Z41">
        <v>88.4</v>
      </c>
      <c r="AA41">
        <v>87.5</v>
      </c>
      <c r="AB41">
        <v>93.7</v>
      </c>
      <c r="AC41">
        <v>89.5</v>
      </c>
      <c r="AD41">
        <v>91.9</v>
      </c>
      <c r="AE41">
        <v>81.400000000000006</v>
      </c>
      <c r="AF41">
        <v>84.8</v>
      </c>
      <c r="AG41">
        <v>81.400000000000006</v>
      </c>
      <c r="AH41">
        <v>87.4</v>
      </c>
      <c r="AI41">
        <v>90.4</v>
      </c>
      <c r="AJ41">
        <v>92.6</v>
      </c>
      <c r="AK41">
        <v>90.5</v>
      </c>
      <c r="AL41">
        <v>99.5</v>
      </c>
      <c r="AM41">
        <v>92.5</v>
      </c>
    </row>
    <row r="42" spans="1:39">
      <c r="X42" t="s">
        <v>404</v>
      </c>
      <c r="Y42">
        <v>88.8</v>
      </c>
      <c r="Z42">
        <v>88.4</v>
      </c>
      <c r="AA42">
        <v>88.6</v>
      </c>
      <c r="AB42">
        <v>94.6</v>
      </c>
      <c r="AC42">
        <v>90.7</v>
      </c>
      <c r="AD42">
        <v>91.7</v>
      </c>
      <c r="AE42">
        <v>81.5</v>
      </c>
      <c r="AF42">
        <v>84</v>
      </c>
      <c r="AG42">
        <v>80.400000000000006</v>
      </c>
      <c r="AH42">
        <v>87.4</v>
      </c>
      <c r="AI42">
        <v>89.1</v>
      </c>
      <c r="AJ42">
        <v>93.1</v>
      </c>
      <c r="AK42">
        <v>90.6</v>
      </c>
      <c r="AL42">
        <v>99.6</v>
      </c>
      <c r="AM42">
        <v>92.6</v>
      </c>
    </row>
    <row r="43" spans="1:39">
      <c r="X43" t="s">
        <v>405</v>
      </c>
      <c r="Y43">
        <v>90.9</v>
      </c>
      <c r="Z43">
        <v>88.9</v>
      </c>
      <c r="AA43">
        <v>89.3</v>
      </c>
      <c r="AB43">
        <v>94.8</v>
      </c>
      <c r="AC43">
        <v>91.7</v>
      </c>
      <c r="AD43">
        <v>91.9</v>
      </c>
      <c r="AE43">
        <v>81.7</v>
      </c>
      <c r="AF43">
        <v>85.1</v>
      </c>
      <c r="AG43">
        <v>81.900000000000006</v>
      </c>
      <c r="AH43">
        <v>88.3</v>
      </c>
      <c r="AI43">
        <v>89.5</v>
      </c>
      <c r="AJ43">
        <v>93.4</v>
      </c>
      <c r="AK43">
        <v>90.8</v>
      </c>
      <c r="AL43">
        <v>99.7</v>
      </c>
      <c r="AM43">
        <v>92.7</v>
      </c>
    </row>
    <row r="44" spans="1:39">
      <c r="X44" t="s">
        <v>406</v>
      </c>
      <c r="Y44">
        <v>91.2</v>
      </c>
      <c r="Z44">
        <v>89.8</v>
      </c>
      <c r="AA44">
        <v>89.1</v>
      </c>
      <c r="AB44">
        <v>93.9</v>
      </c>
      <c r="AC44">
        <v>90.7</v>
      </c>
      <c r="AD44">
        <v>91.8</v>
      </c>
      <c r="AE44">
        <v>81.8</v>
      </c>
      <c r="AF44">
        <v>88.8</v>
      </c>
      <c r="AG44">
        <v>87.4</v>
      </c>
      <c r="AH44">
        <v>90.5</v>
      </c>
      <c r="AI44">
        <v>90.2</v>
      </c>
      <c r="AJ44">
        <v>94.6</v>
      </c>
      <c r="AK44">
        <v>91.4</v>
      </c>
      <c r="AL44">
        <v>98.7</v>
      </c>
      <c r="AM44">
        <v>92.2</v>
      </c>
    </row>
    <row r="45" spans="1:39">
      <c r="X45" t="s">
        <v>407</v>
      </c>
      <c r="Y45">
        <v>91.7</v>
      </c>
      <c r="Z45">
        <v>90</v>
      </c>
      <c r="AA45">
        <v>90.1</v>
      </c>
      <c r="AB45">
        <v>94</v>
      </c>
      <c r="AC45">
        <v>90.9</v>
      </c>
      <c r="AD45">
        <v>93.2</v>
      </c>
      <c r="AE45">
        <v>82.1</v>
      </c>
      <c r="AF45">
        <v>88.1</v>
      </c>
      <c r="AG45">
        <v>86.3</v>
      </c>
      <c r="AH45">
        <v>89.6</v>
      </c>
      <c r="AI45">
        <v>90.5</v>
      </c>
      <c r="AJ45">
        <v>95</v>
      </c>
      <c r="AK45">
        <v>91.7</v>
      </c>
      <c r="AL45">
        <v>99</v>
      </c>
      <c r="AM45">
        <v>92.6</v>
      </c>
    </row>
    <row r="46" spans="1:39">
      <c r="X46" t="s">
        <v>408</v>
      </c>
      <c r="Y46">
        <v>91.3</v>
      </c>
      <c r="Z46">
        <v>89.7</v>
      </c>
      <c r="AA46">
        <v>91.5</v>
      </c>
      <c r="AB46">
        <v>92.8</v>
      </c>
      <c r="AC46">
        <v>90.5</v>
      </c>
      <c r="AD46">
        <v>93.8</v>
      </c>
      <c r="AE46">
        <v>82.2</v>
      </c>
      <c r="AF46">
        <v>86.9</v>
      </c>
      <c r="AG46">
        <v>84.6</v>
      </c>
      <c r="AH46">
        <v>88.3</v>
      </c>
      <c r="AI46">
        <v>91</v>
      </c>
      <c r="AJ46">
        <v>94.6</v>
      </c>
      <c r="AK46">
        <v>91.7</v>
      </c>
      <c r="AL46">
        <v>99.1</v>
      </c>
      <c r="AM46">
        <v>93</v>
      </c>
    </row>
    <row r="47" spans="1:39">
      <c r="X47" t="s">
        <v>409</v>
      </c>
      <c r="Y47">
        <v>91.3</v>
      </c>
      <c r="Z47">
        <v>89.7</v>
      </c>
      <c r="AA47">
        <v>91.9</v>
      </c>
      <c r="AB47">
        <v>92.2</v>
      </c>
      <c r="AC47">
        <v>88.7</v>
      </c>
      <c r="AD47">
        <v>94.3</v>
      </c>
      <c r="AE47">
        <v>82.3</v>
      </c>
      <c r="AF47">
        <v>87.4</v>
      </c>
      <c r="AG47">
        <v>84.9</v>
      </c>
      <c r="AH47">
        <v>88.3</v>
      </c>
      <c r="AI47">
        <v>92.6</v>
      </c>
      <c r="AJ47">
        <v>93.9</v>
      </c>
      <c r="AK47">
        <v>91.7</v>
      </c>
      <c r="AL47">
        <v>99.3</v>
      </c>
      <c r="AM47">
        <v>93.2</v>
      </c>
    </row>
    <row r="48" spans="1:39">
      <c r="X48" t="s">
        <v>410</v>
      </c>
      <c r="Y48">
        <v>92</v>
      </c>
      <c r="Z48">
        <v>89.6</v>
      </c>
      <c r="AA48">
        <v>92.4</v>
      </c>
      <c r="AB48">
        <v>93.3</v>
      </c>
      <c r="AC48">
        <v>89</v>
      </c>
      <c r="AD48">
        <v>93.8</v>
      </c>
      <c r="AE48">
        <v>82.3</v>
      </c>
      <c r="AF48">
        <v>86.9</v>
      </c>
      <c r="AG48">
        <v>84.2</v>
      </c>
      <c r="AH48">
        <v>87.3</v>
      </c>
      <c r="AI48">
        <v>93.6</v>
      </c>
      <c r="AJ48">
        <v>94.2</v>
      </c>
      <c r="AK48">
        <v>91.5</v>
      </c>
      <c r="AL48">
        <v>98.5</v>
      </c>
      <c r="AM48">
        <v>93.1</v>
      </c>
    </row>
    <row r="49" spans="24:39">
      <c r="X49" t="s">
        <v>411</v>
      </c>
      <c r="Y49">
        <v>92.3</v>
      </c>
      <c r="Z49">
        <v>90.2</v>
      </c>
      <c r="AA49">
        <v>93.8</v>
      </c>
      <c r="AB49">
        <v>95.2</v>
      </c>
      <c r="AC49">
        <v>87.3</v>
      </c>
      <c r="AD49">
        <v>93.6</v>
      </c>
      <c r="AE49">
        <v>82.3</v>
      </c>
      <c r="AF49">
        <v>88.1</v>
      </c>
      <c r="AG49">
        <v>85.9</v>
      </c>
      <c r="AH49">
        <v>88.1</v>
      </c>
      <c r="AI49">
        <v>93.9</v>
      </c>
      <c r="AJ49">
        <v>94.7</v>
      </c>
      <c r="AK49">
        <v>91.7</v>
      </c>
      <c r="AL49">
        <v>98.3</v>
      </c>
      <c r="AM49">
        <v>93.2</v>
      </c>
    </row>
    <row r="50" spans="24:39">
      <c r="X50" t="s">
        <v>412</v>
      </c>
      <c r="Y50">
        <v>92.2</v>
      </c>
      <c r="Z50">
        <v>90.5</v>
      </c>
      <c r="AA50">
        <v>93.6</v>
      </c>
      <c r="AB50">
        <v>94.8</v>
      </c>
      <c r="AC50">
        <v>88.5</v>
      </c>
      <c r="AD50">
        <v>93.6</v>
      </c>
      <c r="AE50">
        <v>82.7</v>
      </c>
      <c r="AF50">
        <v>88.3</v>
      </c>
      <c r="AG50">
        <v>86</v>
      </c>
      <c r="AH50">
        <v>87.8</v>
      </c>
      <c r="AI50">
        <v>94.8</v>
      </c>
      <c r="AJ50">
        <v>96</v>
      </c>
      <c r="AK50">
        <v>91.9</v>
      </c>
      <c r="AL50">
        <v>98.3</v>
      </c>
      <c r="AM50">
        <v>93.1</v>
      </c>
    </row>
    <row r="51" spans="24:39">
      <c r="X51" t="s">
        <v>413</v>
      </c>
      <c r="Y51">
        <v>92.6</v>
      </c>
      <c r="Z51">
        <v>91.2</v>
      </c>
      <c r="AA51">
        <v>94.5</v>
      </c>
      <c r="AB51">
        <v>94.9</v>
      </c>
      <c r="AC51">
        <v>88.2</v>
      </c>
      <c r="AD51">
        <v>93.6</v>
      </c>
      <c r="AE51">
        <v>83.5</v>
      </c>
      <c r="AF51">
        <v>90.2</v>
      </c>
      <c r="AG51">
        <v>88.5</v>
      </c>
      <c r="AH51">
        <v>89.4</v>
      </c>
      <c r="AI51">
        <v>95.4</v>
      </c>
      <c r="AJ51">
        <v>95.1</v>
      </c>
      <c r="AK51">
        <v>92.2</v>
      </c>
      <c r="AL51">
        <v>98.1</v>
      </c>
      <c r="AM51">
        <v>93.5</v>
      </c>
    </row>
    <row r="52" spans="24:39">
      <c r="X52" t="s">
        <v>414</v>
      </c>
      <c r="Y52">
        <v>92.2</v>
      </c>
      <c r="Z52">
        <v>91.2</v>
      </c>
      <c r="AA52">
        <v>96.6</v>
      </c>
      <c r="AB52">
        <v>95.8</v>
      </c>
      <c r="AC52">
        <v>87.8</v>
      </c>
      <c r="AD52">
        <v>94.2</v>
      </c>
      <c r="AE52">
        <v>83.5</v>
      </c>
      <c r="AF52">
        <v>89.4</v>
      </c>
      <c r="AG52">
        <v>86.9</v>
      </c>
      <c r="AH52">
        <v>89.4</v>
      </c>
      <c r="AI52">
        <v>96.1</v>
      </c>
      <c r="AJ52">
        <v>93.2</v>
      </c>
      <c r="AK52">
        <v>92.6</v>
      </c>
      <c r="AL52">
        <v>98</v>
      </c>
      <c r="AM52">
        <v>93.8</v>
      </c>
    </row>
    <row r="53" spans="24:39">
      <c r="X53" t="s">
        <v>415</v>
      </c>
      <c r="Y53">
        <v>92.3</v>
      </c>
      <c r="Z53">
        <v>91.4</v>
      </c>
      <c r="AA53">
        <v>98.8</v>
      </c>
      <c r="AB53">
        <v>96.7</v>
      </c>
      <c r="AC53">
        <v>88.5</v>
      </c>
      <c r="AD53">
        <v>94</v>
      </c>
      <c r="AE53">
        <v>83.9</v>
      </c>
      <c r="AF53">
        <v>89.3</v>
      </c>
      <c r="AG53">
        <v>86</v>
      </c>
      <c r="AH53">
        <v>90</v>
      </c>
      <c r="AI53">
        <v>97.2</v>
      </c>
      <c r="AJ53">
        <v>93.7</v>
      </c>
      <c r="AK53">
        <v>92.6</v>
      </c>
      <c r="AL53">
        <v>97.8</v>
      </c>
      <c r="AM53">
        <v>94</v>
      </c>
    </row>
    <row r="54" spans="24:39">
      <c r="X54" t="s">
        <v>416</v>
      </c>
      <c r="Y54">
        <v>92.6</v>
      </c>
      <c r="Z54">
        <v>92.4</v>
      </c>
      <c r="AA54">
        <v>101.3</v>
      </c>
      <c r="AB54">
        <v>98.5</v>
      </c>
      <c r="AC54">
        <v>89.5</v>
      </c>
      <c r="AD54">
        <v>94.1</v>
      </c>
      <c r="AE54">
        <v>84</v>
      </c>
      <c r="AF54">
        <v>90.2</v>
      </c>
      <c r="AG54">
        <v>87</v>
      </c>
      <c r="AH54">
        <v>90.6</v>
      </c>
      <c r="AI54">
        <v>98.1</v>
      </c>
      <c r="AJ54">
        <v>96.2</v>
      </c>
      <c r="AK54">
        <v>93</v>
      </c>
      <c r="AL54">
        <v>97.8</v>
      </c>
      <c r="AM54">
        <v>94</v>
      </c>
    </row>
    <row r="55" spans="24:39">
      <c r="X55" t="s">
        <v>417</v>
      </c>
      <c r="Y55">
        <v>92.5</v>
      </c>
      <c r="Z55">
        <v>92.2</v>
      </c>
      <c r="AA55">
        <v>103.5</v>
      </c>
      <c r="AB55">
        <v>98.2</v>
      </c>
      <c r="AC55">
        <v>88.5</v>
      </c>
      <c r="AD55">
        <v>94.1</v>
      </c>
      <c r="AE55">
        <v>84.1</v>
      </c>
      <c r="AF55">
        <v>89.5</v>
      </c>
      <c r="AG55">
        <v>85.9</v>
      </c>
      <c r="AH55">
        <v>89.9</v>
      </c>
      <c r="AI55">
        <v>98.5</v>
      </c>
      <c r="AJ55">
        <v>96</v>
      </c>
      <c r="AK55">
        <v>92.8</v>
      </c>
      <c r="AL55">
        <v>97.7</v>
      </c>
      <c r="AM55">
        <v>94.1</v>
      </c>
    </row>
    <row r="56" spans="24:39">
      <c r="X56" t="s">
        <v>418</v>
      </c>
      <c r="Y56">
        <v>92.4</v>
      </c>
      <c r="Z56">
        <v>92.3</v>
      </c>
      <c r="AA56">
        <v>103.9</v>
      </c>
      <c r="AB56">
        <v>97.8</v>
      </c>
      <c r="AC56">
        <v>89.8</v>
      </c>
      <c r="AD56">
        <v>94.2</v>
      </c>
      <c r="AE56">
        <v>84.6</v>
      </c>
      <c r="AF56">
        <v>89.1</v>
      </c>
      <c r="AG56">
        <v>85.5</v>
      </c>
      <c r="AH56">
        <v>89</v>
      </c>
      <c r="AI56">
        <v>98.9</v>
      </c>
      <c r="AJ56">
        <v>95.9</v>
      </c>
      <c r="AK56">
        <v>93.3</v>
      </c>
      <c r="AL56">
        <v>97.1</v>
      </c>
      <c r="AM56">
        <v>94.9</v>
      </c>
    </row>
    <row r="57" spans="24:39">
      <c r="X57" t="s">
        <v>419</v>
      </c>
      <c r="Y57">
        <v>91.8</v>
      </c>
      <c r="Z57">
        <v>92.7</v>
      </c>
      <c r="AA57">
        <v>104.8</v>
      </c>
      <c r="AB57">
        <v>99</v>
      </c>
      <c r="AC57">
        <v>89.6</v>
      </c>
      <c r="AD57">
        <v>94.3</v>
      </c>
      <c r="AE57">
        <v>84.6</v>
      </c>
      <c r="AF57">
        <v>89.6</v>
      </c>
      <c r="AG57">
        <v>85.6</v>
      </c>
      <c r="AH57">
        <v>89.2</v>
      </c>
      <c r="AI57">
        <v>100.7</v>
      </c>
      <c r="AJ57">
        <v>97.1</v>
      </c>
      <c r="AK57">
        <v>93.2</v>
      </c>
      <c r="AL57">
        <v>97.3</v>
      </c>
      <c r="AM57">
        <v>95.2</v>
      </c>
    </row>
    <row r="58" spans="24:39">
      <c r="X58" t="s">
        <v>420</v>
      </c>
      <c r="Y58">
        <v>91.7</v>
      </c>
      <c r="Z58">
        <v>93.5</v>
      </c>
      <c r="AA58">
        <v>108.5</v>
      </c>
      <c r="AB58">
        <v>100.4</v>
      </c>
      <c r="AC58">
        <v>89.6</v>
      </c>
      <c r="AD58">
        <v>94.3</v>
      </c>
      <c r="AE58">
        <v>84.6</v>
      </c>
      <c r="AF58">
        <v>91.3</v>
      </c>
      <c r="AG58">
        <v>88.1</v>
      </c>
      <c r="AH58">
        <v>89.8</v>
      </c>
      <c r="AI58">
        <v>101.4</v>
      </c>
      <c r="AJ58">
        <v>96</v>
      </c>
      <c r="AK58">
        <v>93.3</v>
      </c>
      <c r="AL58">
        <v>97.2</v>
      </c>
      <c r="AM58">
        <v>94.9</v>
      </c>
    </row>
    <row r="59" spans="24:39">
      <c r="X59" t="s">
        <v>421</v>
      </c>
      <c r="Y59">
        <v>92.6</v>
      </c>
      <c r="Z59">
        <v>94.8</v>
      </c>
      <c r="AA59">
        <v>110.8</v>
      </c>
      <c r="AB59">
        <v>101.6</v>
      </c>
      <c r="AC59">
        <v>89.6</v>
      </c>
      <c r="AD59">
        <v>94.7</v>
      </c>
      <c r="AE59">
        <v>84.7</v>
      </c>
      <c r="AF59">
        <v>94.6</v>
      </c>
      <c r="AG59">
        <v>92</v>
      </c>
      <c r="AH59">
        <v>92.4</v>
      </c>
      <c r="AI59">
        <v>103.6</v>
      </c>
      <c r="AJ59">
        <v>95.1</v>
      </c>
      <c r="AK59">
        <v>93.5</v>
      </c>
      <c r="AL59">
        <v>97.4</v>
      </c>
      <c r="AM59">
        <v>95</v>
      </c>
    </row>
    <row r="60" spans="24:39">
      <c r="X60" t="s">
        <v>422</v>
      </c>
      <c r="Y60">
        <v>92</v>
      </c>
      <c r="Z60">
        <v>94.7</v>
      </c>
      <c r="AA60">
        <v>111.6</v>
      </c>
      <c r="AB60">
        <v>101.7</v>
      </c>
      <c r="AC60">
        <v>90</v>
      </c>
      <c r="AD60">
        <v>96.4</v>
      </c>
      <c r="AE60">
        <v>84.7</v>
      </c>
      <c r="AF60">
        <v>93.9</v>
      </c>
      <c r="AG60">
        <v>90</v>
      </c>
      <c r="AH60">
        <v>92.6</v>
      </c>
      <c r="AI60">
        <v>105.5</v>
      </c>
      <c r="AJ60">
        <v>90.6</v>
      </c>
      <c r="AK60">
        <v>94.1</v>
      </c>
      <c r="AL60">
        <v>97.3</v>
      </c>
      <c r="AM60">
        <v>94.9</v>
      </c>
    </row>
    <row r="61" spans="24:39">
      <c r="X61" t="s">
        <v>423</v>
      </c>
      <c r="Y61">
        <v>91.9</v>
      </c>
      <c r="Z61">
        <v>95.1</v>
      </c>
      <c r="AA61">
        <v>112.4</v>
      </c>
      <c r="AB61">
        <v>100.7</v>
      </c>
      <c r="AC61">
        <v>89.8</v>
      </c>
      <c r="AD61">
        <v>96.4</v>
      </c>
      <c r="AE61">
        <v>84.7</v>
      </c>
      <c r="AF61">
        <v>95.4</v>
      </c>
      <c r="AG61">
        <v>92</v>
      </c>
      <c r="AH61">
        <v>93.9</v>
      </c>
      <c r="AI61">
        <v>105.8</v>
      </c>
      <c r="AJ61">
        <v>92.1</v>
      </c>
      <c r="AK61">
        <v>94.4</v>
      </c>
      <c r="AL61">
        <v>97.3</v>
      </c>
      <c r="AM61">
        <v>95.1</v>
      </c>
    </row>
    <row r="62" spans="24:39">
      <c r="X62" t="s">
        <v>424</v>
      </c>
      <c r="Y62">
        <v>92.6</v>
      </c>
      <c r="Z62">
        <v>96.4</v>
      </c>
      <c r="AA62">
        <v>111.6</v>
      </c>
      <c r="AB62">
        <v>101.6</v>
      </c>
      <c r="AC62">
        <v>90</v>
      </c>
      <c r="AD62">
        <v>96.7</v>
      </c>
      <c r="AE62">
        <v>85.1</v>
      </c>
      <c r="AF62">
        <v>99.3</v>
      </c>
      <c r="AG62">
        <v>97.3</v>
      </c>
      <c r="AH62">
        <v>96.8</v>
      </c>
      <c r="AI62">
        <v>107.5</v>
      </c>
      <c r="AJ62">
        <v>92.5</v>
      </c>
      <c r="AK62">
        <v>94.5</v>
      </c>
      <c r="AL62">
        <v>97.3</v>
      </c>
      <c r="AM62">
        <v>95</v>
      </c>
    </row>
    <row r="63" spans="24:39">
      <c r="X63" t="s">
        <v>425</v>
      </c>
      <c r="Y63">
        <v>92.7</v>
      </c>
      <c r="Z63">
        <v>95.7</v>
      </c>
      <c r="AA63">
        <v>111.2</v>
      </c>
      <c r="AB63">
        <v>100.2</v>
      </c>
      <c r="AC63">
        <v>90.4</v>
      </c>
      <c r="AD63">
        <v>96.9</v>
      </c>
      <c r="AE63">
        <v>85.3</v>
      </c>
      <c r="AF63">
        <v>96.7</v>
      </c>
      <c r="AG63">
        <v>92.8</v>
      </c>
      <c r="AH63">
        <v>96.1</v>
      </c>
      <c r="AI63">
        <v>107.6</v>
      </c>
      <c r="AJ63">
        <v>93.4</v>
      </c>
      <c r="AK63">
        <v>94.6</v>
      </c>
      <c r="AL63">
        <v>97.3</v>
      </c>
      <c r="AM63">
        <v>95.1</v>
      </c>
    </row>
    <row r="64" spans="24:39">
      <c r="X64" t="s">
        <v>426</v>
      </c>
      <c r="Y64">
        <v>92.3</v>
      </c>
      <c r="Z64">
        <v>94.7</v>
      </c>
      <c r="AA64">
        <v>106.1</v>
      </c>
      <c r="AB64">
        <v>96.9</v>
      </c>
      <c r="AC64">
        <v>88.7</v>
      </c>
      <c r="AD64">
        <v>96.3</v>
      </c>
      <c r="AE64">
        <v>86.8</v>
      </c>
      <c r="AF64">
        <v>96</v>
      </c>
      <c r="AG64">
        <v>92.2</v>
      </c>
      <c r="AH64">
        <v>95.4</v>
      </c>
      <c r="AI64">
        <v>106.6</v>
      </c>
      <c r="AJ64">
        <v>92.3</v>
      </c>
      <c r="AK64">
        <v>94.6</v>
      </c>
      <c r="AL64">
        <v>97.8</v>
      </c>
      <c r="AM64">
        <v>95.9</v>
      </c>
    </row>
    <row r="65" spans="24:39">
      <c r="X65" t="s">
        <v>427</v>
      </c>
      <c r="Y65">
        <v>92.2</v>
      </c>
      <c r="Z65">
        <v>94.1</v>
      </c>
      <c r="AA65">
        <v>104.1</v>
      </c>
      <c r="AB65">
        <v>98.2</v>
      </c>
      <c r="AC65">
        <v>88.4</v>
      </c>
      <c r="AD65">
        <v>96.3</v>
      </c>
      <c r="AE65">
        <v>87</v>
      </c>
      <c r="AF65">
        <v>94</v>
      </c>
      <c r="AG65">
        <v>89.7</v>
      </c>
      <c r="AH65">
        <v>94.2</v>
      </c>
      <c r="AI65">
        <v>104.9</v>
      </c>
      <c r="AJ65">
        <v>91.5</v>
      </c>
      <c r="AK65">
        <v>94.6</v>
      </c>
      <c r="AL65">
        <v>97.8</v>
      </c>
      <c r="AM65">
        <v>96</v>
      </c>
    </row>
    <row r="66" spans="24:39">
      <c r="X66" t="s">
        <v>428</v>
      </c>
      <c r="Y66">
        <v>92.6</v>
      </c>
      <c r="Z66">
        <v>94.5</v>
      </c>
      <c r="AA66">
        <v>104.9</v>
      </c>
      <c r="AB66">
        <v>97.9</v>
      </c>
      <c r="AC66">
        <v>88.5</v>
      </c>
      <c r="AD66">
        <v>96.5</v>
      </c>
      <c r="AE66">
        <v>87</v>
      </c>
      <c r="AF66">
        <v>95.1</v>
      </c>
      <c r="AG66">
        <v>91.8</v>
      </c>
      <c r="AH66">
        <v>94.6</v>
      </c>
      <c r="AI66">
        <v>103.7</v>
      </c>
      <c r="AJ66">
        <v>92.3</v>
      </c>
      <c r="AK66">
        <v>94.5</v>
      </c>
      <c r="AL66">
        <v>97.8</v>
      </c>
      <c r="AM66">
        <v>96</v>
      </c>
    </row>
    <row r="67" spans="24:39">
      <c r="X67" t="s">
        <v>56</v>
      </c>
      <c r="Y67">
        <v>92.4</v>
      </c>
      <c r="Z67">
        <v>94.5</v>
      </c>
      <c r="AA67">
        <v>104.3</v>
      </c>
      <c r="AB67">
        <v>98.4</v>
      </c>
      <c r="AC67">
        <v>88.3</v>
      </c>
      <c r="AD67">
        <v>96.3</v>
      </c>
      <c r="AE67">
        <v>87</v>
      </c>
      <c r="AF67">
        <v>95.4</v>
      </c>
      <c r="AG67">
        <v>92.3</v>
      </c>
      <c r="AH67">
        <v>95.2</v>
      </c>
      <c r="AI67">
        <v>103.2</v>
      </c>
      <c r="AJ67">
        <v>91.8</v>
      </c>
      <c r="AK67">
        <v>94.5</v>
      </c>
      <c r="AL67">
        <v>97.8</v>
      </c>
      <c r="AM67">
        <v>96</v>
      </c>
    </row>
    <row r="68" spans="24:39">
      <c r="X68" t="s">
        <v>57</v>
      </c>
      <c r="Y68">
        <v>92.5</v>
      </c>
      <c r="Z68">
        <v>94.8</v>
      </c>
      <c r="AA68">
        <v>104.6</v>
      </c>
      <c r="AB68">
        <v>99.2</v>
      </c>
      <c r="AC68">
        <v>89.3</v>
      </c>
      <c r="AD68">
        <v>96.7</v>
      </c>
      <c r="AE68">
        <v>87.5</v>
      </c>
      <c r="AF68">
        <v>95</v>
      </c>
      <c r="AG68">
        <v>92</v>
      </c>
      <c r="AH68">
        <v>94.7</v>
      </c>
      <c r="AI68">
        <v>102.9</v>
      </c>
      <c r="AJ68">
        <v>92</v>
      </c>
      <c r="AK68">
        <v>94.5</v>
      </c>
      <c r="AL68">
        <v>98.2</v>
      </c>
      <c r="AM68">
        <v>96</v>
      </c>
    </row>
    <row r="69" spans="24:39">
      <c r="X69" t="s">
        <v>58</v>
      </c>
      <c r="Y69">
        <v>92.6</v>
      </c>
      <c r="Z69">
        <v>95.7</v>
      </c>
      <c r="AA69">
        <v>107.9</v>
      </c>
      <c r="AB69">
        <v>100.8</v>
      </c>
      <c r="AC69">
        <v>90.4</v>
      </c>
      <c r="AD69">
        <v>96.6</v>
      </c>
      <c r="AE69">
        <v>87.5</v>
      </c>
      <c r="AF69">
        <v>95.9</v>
      </c>
      <c r="AG69">
        <v>93.3</v>
      </c>
      <c r="AH69">
        <v>95.8</v>
      </c>
      <c r="AI69">
        <v>103.3</v>
      </c>
      <c r="AJ69">
        <v>92.2</v>
      </c>
      <c r="AK69">
        <v>94.3</v>
      </c>
      <c r="AL69">
        <v>99.2</v>
      </c>
      <c r="AM69">
        <v>96.2</v>
      </c>
    </row>
    <row r="70" spans="24:39">
      <c r="X70" t="s">
        <v>59</v>
      </c>
      <c r="Y70">
        <v>93.3</v>
      </c>
      <c r="Z70">
        <v>96.7</v>
      </c>
      <c r="AA70">
        <v>108.7</v>
      </c>
      <c r="AB70">
        <v>102.3</v>
      </c>
      <c r="AC70">
        <v>91.3</v>
      </c>
      <c r="AD70">
        <v>96.7</v>
      </c>
      <c r="AE70">
        <v>87.4</v>
      </c>
      <c r="AF70">
        <v>98.7</v>
      </c>
      <c r="AG70">
        <v>97.1</v>
      </c>
      <c r="AH70">
        <v>97.6</v>
      </c>
      <c r="AI70">
        <v>103.8</v>
      </c>
      <c r="AJ70">
        <v>92.6</v>
      </c>
      <c r="AK70">
        <v>94.3</v>
      </c>
      <c r="AL70">
        <v>99.7</v>
      </c>
      <c r="AM70">
        <v>96.3</v>
      </c>
    </row>
    <row r="71" spans="24:39">
      <c r="X71" t="s">
        <v>60</v>
      </c>
      <c r="Y71">
        <v>93.2</v>
      </c>
      <c r="Z71">
        <v>97.2</v>
      </c>
      <c r="AA71">
        <v>109.1</v>
      </c>
      <c r="AB71">
        <v>102.4</v>
      </c>
      <c r="AC71">
        <v>91.1</v>
      </c>
      <c r="AD71">
        <v>96.7</v>
      </c>
      <c r="AE71">
        <v>87.6</v>
      </c>
      <c r="AF71">
        <v>100.1</v>
      </c>
      <c r="AG71">
        <v>99.2</v>
      </c>
      <c r="AH71">
        <v>98.5</v>
      </c>
      <c r="AI71">
        <v>104.4</v>
      </c>
      <c r="AJ71">
        <v>92</v>
      </c>
      <c r="AK71">
        <v>94.3</v>
      </c>
      <c r="AL71">
        <v>100.6</v>
      </c>
      <c r="AM71">
        <v>96.4</v>
      </c>
    </row>
    <row r="72" spans="24:39">
      <c r="X72" t="s">
        <v>61</v>
      </c>
      <c r="Y72">
        <v>92.8</v>
      </c>
      <c r="Z72">
        <v>96.3</v>
      </c>
      <c r="AA72">
        <v>106.7</v>
      </c>
      <c r="AB72">
        <v>100</v>
      </c>
      <c r="AC72">
        <v>91.5</v>
      </c>
      <c r="AD72">
        <v>95.8</v>
      </c>
      <c r="AE72">
        <v>87.7</v>
      </c>
      <c r="AF72">
        <v>99.3</v>
      </c>
      <c r="AG72">
        <v>97.5</v>
      </c>
      <c r="AH72">
        <v>97.9</v>
      </c>
      <c r="AI72">
        <v>105.2</v>
      </c>
      <c r="AJ72">
        <v>90.7</v>
      </c>
      <c r="AK72">
        <v>94.3</v>
      </c>
      <c r="AL72">
        <v>100.5</v>
      </c>
      <c r="AM72">
        <v>96.2</v>
      </c>
    </row>
    <row r="73" spans="24:39">
      <c r="X73" t="s">
        <v>62</v>
      </c>
      <c r="Y73">
        <v>92.6</v>
      </c>
      <c r="Z73">
        <v>96</v>
      </c>
      <c r="AA73">
        <v>103.3</v>
      </c>
      <c r="AB73">
        <v>99.3</v>
      </c>
      <c r="AC73">
        <v>91.5</v>
      </c>
      <c r="AD73">
        <v>95.8</v>
      </c>
      <c r="AE73">
        <v>87.7</v>
      </c>
      <c r="AF73">
        <v>99.2</v>
      </c>
      <c r="AG73">
        <v>97.1</v>
      </c>
      <c r="AH73">
        <v>97.8</v>
      </c>
      <c r="AI73">
        <v>105.8</v>
      </c>
      <c r="AJ73">
        <v>91.9</v>
      </c>
      <c r="AK73">
        <v>94.4</v>
      </c>
      <c r="AL73">
        <v>100.5</v>
      </c>
      <c r="AM73">
        <v>96.3</v>
      </c>
    </row>
    <row r="74" spans="24:39">
      <c r="X74" t="s">
        <v>63</v>
      </c>
      <c r="Y74">
        <v>93.2</v>
      </c>
      <c r="Z74">
        <v>96.4</v>
      </c>
      <c r="AA74">
        <v>104.2</v>
      </c>
      <c r="AB74">
        <v>99.4</v>
      </c>
      <c r="AC74">
        <v>92.5</v>
      </c>
      <c r="AD74">
        <v>95.9</v>
      </c>
      <c r="AE74">
        <v>87.7</v>
      </c>
      <c r="AF74">
        <v>99.7</v>
      </c>
      <c r="AG74">
        <v>98</v>
      </c>
      <c r="AH74">
        <v>98.3</v>
      </c>
      <c r="AI74">
        <v>105.9</v>
      </c>
      <c r="AJ74">
        <v>92.3</v>
      </c>
      <c r="AK74">
        <v>94.4</v>
      </c>
      <c r="AL74">
        <v>100.5</v>
      </c>
      <c r="AM74">
        <v>96.3</v>
      </c>
    </row>
    <row r="75" spans="24:39">
      <c r="X75" t="s">
        <v>64</v>
      </c>
      <c r="Y75">
        <v>93</v>
      </c>
      <c r="Z75">
        <v>95.9</v>
      </c>
      <c r="AA75">
        <v>107.2</v>
      </c>
      <c r="AB75">
        <v>96.3</v>
      </c>
      <c r="AC75">
        <v>94.9</v>
      </c>
      <c r="AD75">
        <v>96.2</v>
      </c>
      <c r="AE75">
        <v>87.3</v>
      </c>
      <c r="AF75">
        <v>98.3</v>
      </c>
      <c r="AG75">
        <v>95.7</v>
      </c>
      <c r="AH75">
        <v>97.7</v>
      </c>
      <c r="AI75">
        <v>105.6</v>
      </c>
      <c r="AJ75">
        <v>92.2</v>
      </c>
      <c r="AK75">
        <v>94.4</v>
      </c>
      <c r="AL75">
        <v>100.8</v>
      </c>
      <c r="AM75">
        <v>96.7</v>
      </c>
    </row>
    <row r="76" spans="24:39">
      <c r="X76" t="s">
        <v>65</v>
      </c>
      <c r="Y76">
        <v>92.9</v>
      </c>
      <c r="Z76">
        <v>95.2</v>
      </c>
      <c r="AA76">
        <v>104.5</v>
      </c>
      <c r="AB76">
        <v>97.5</v>
      </c>
      <c r="AC76">
        <v>94.9</v>
      </c>
      <c r="AD76">
        <v>95.5</v>
      </c>
      <c r="AE76">
        <v>87.9</v>
      </c>
      <c r="AF76">
        <v>95.3</v>
      </c>
      <c r="AG76">
        <v>91.2</v>
      </c>
      <c r="AH76">
        <v>95.7</v>
      </c>
      <c r="AI76">
        <v>105.4</v>
      </c>
      <c r="AJ76">
        <v>92.5</v>
      </c>
      <c r="AK76">
        <v>94.5</v>
      </c>
      <c r="AL76">
        <v>101</v>
      </c>
      <c r="AM76">
        <v>96.8</v>
      </c>
    </row>
    <row r="77" spans="24:39">
      <c r="X77" t="s">
        <v>66</v>
      </c>
      <c r="Y77">
        <v>93.4</v>
      </c>
      <c r="Z77">
        <v>95.6</v>
      </c>
      <c r="AA77">
        <v>104.2</v>
      </c>
      <c r="AB77">
        <v>99.3</v>
      </c>
      <c r="AC77">
        <v>96</v>
      </c>
      <c r="AD77">
        <v>95.6</v>
      </c>
      <c r="AE77">
        <v>88</v>
      </c>
      <c r="AF77">
        <v>95.7</v>
      </c>
      <c r="AG77">
        <v>91.8</v>
      </c>
      <c r="AH77">
        <v>95.7</v>
      </c>
      <c r="AI77">
        <v>105.5</v>
      </c>
      <c r="AJ77">
        <v>92.6</v>
      </c>
      <c r="AK77">
        <v>94.5</v>
      </c>
      <c r="AL77">
        <v>101.2</v>
      </c>
      <c r="AM77">
        <v>96.8</v>
      </c>
    </row>
    <row r="78" spans="24:39">
      <c r="X78" t="s">
        <v>67</v>
      </c>
      <c r="Y78">
        <v>93.2</v>
      </c>
      <c r="Z78">
        <v>94.7</v>
      </c>
      <c r="AA78">
        <v>103.2</v>
      </c>
      <c r="AB78">
        <v>97.1</v>
      </c>
      <c r="AC78">
        <v>95.9</v>
      </c>
      <c r="AD78">
        <v>95.4</v>
      </c>
      <c r="AE78">
        <v>87.6</v>
      </c>
      <c r="AF78">
        <v>94.1</v>
      </c>
      <c r="AG78">
        <v>89.7</v>
      </c>
      <c r="AH78">
        <v>94.9</v>
      </c>
      <c r="AI78">
        <v>104.8</v>
      </c>
      <c r="AJ78">
        <v>92.3</v>
      </c>
      <c r="AK78">
        <v>94.5</v>
      </c>
      <c r="AL78">
        <v>101.3</v>
      </c>
      <c r="AM78">
        <v>97</v>
      </c>
    </row>
    <row r="79" spans="24:39">
      <c r="X79" t="s">
        <v>68</v>
      </c>
      <c r="Y79">
        <v>93.2</v>
      </c>
      <c r="Z79">
        <v>94.4</v>
      </c>
      <c r="AA79">
        <v>101.9</v>
      </c>
      <c r="AB79">
        <v>96.5</v>
      </c>
      <c r="AC79">
        <v>95.7</v>
      </c>
      <c r="AD79">
        <v>95.6</v>
      </c>
      <c r="AE79">
        <v>88.7</v>
      </c>
      <c r="AF79">
        <v>92.5</v>
      </c>
      <c r="AG79">
        <v>87.4</v>
      </c>
      <c r="AH79">
        <v>93.9</v>
      </c>
      <c r="AI79">
        <v>104.4</v>
      </c>
      <c r="AJ79">
        <v>94.6</v>
      </c>
      <c r="AK79">
        <v>94.4</v>
      </c>
      <c r="AL79">
        <v>101.4</v>
      </c>
      <c r="AM79">
        <v>97.3</v>
      </c>
    </row>
    <row r="80" spans="24:39">
      <c r="X80" t="s">
        <v>69</v>
      </c>
      <c r="Y80">
        <v>93.1</v>
      </c>
      <c r="Z80">
        <v>94.3</v>
      </c>
      <c r="AA80">
        <v>100.3</v>
      </c>
      <c r="AB80">
        <v>96.7</v>
      </c>
      <c r="AC80">
        <v>95.7</v>
      </c>
      <c r="AD80">
        <v>95.4</v>
      </c>
      <c r="AE80">
        <v>89.2</v>
      </c>
      <c r="AF80">
        <v>92.2</v>
      </c>
      <c r="AG80">
        <v>87.9</v>
      </c>
      <c r="AH80">
        <v>92.1</v>
      </c>
      <c r="AI80">
        <v>103</v>
      </c>
      <c r="AJ80">
        <v>94.8</v>
      </c>
      <c r="AK80">
        <v>94.3</v>
      </c>
      <c r="AL80">
        <v>101.4</v>
      </c>
      <c r="AM80">
        <v>97.4</v>
      </c>
    </row>
    <row r="81" spans="24:39">
      <c r="X81" t="s">
        <v>70</v>
      </c>
      <c r="Y81">
        <v>92</v>
      </c>
      <c r="Z81">
        <v>93.9</v>
      </c>
      <c r="AA81">
        <v>98.4</v>
      </c>
      <c r="AB81">
        <v>96.8</v>
      </c>
      <c r="AC81">
        <v>94.3</v>
      </c>
      <c r="AD81">
        <v>95.3</v>
      </c>
      <c r="AE81">
        <v>89.7</v>
      </c>
      <c r="AF81">
        <v>91.2</v>
      </c>
      <c r="AG81">
        <v>86.5</v>
      </c>
      <c r="AH81">
        <v>91.5</v>
      </c>
      <c r="AI81">
        <v>102.8</v>
      </c>
      <c r="AJ81">
        <v>95.2</v>
      </c>
      <c r="AK81">
        <v>94.3</v>
      </c>
      <c r="AL81">
        <v>101.2</v>
      </c>
      <c r="AM81">
        <v>97.4</v>
      </c>
    </row>
    <row r="82" spans="24:39">
      <c r="X82" t="s">
        <v>72</v>
      </c>
      <c r="Y82">
        <v>92.8</v>
      </c>
      <c r="Z82">
        <v>94.1</v>
      </c>
      <c r="AA82">
        <v>96.4</v>
      </c>
      <c r="AB82">
        <v>98.4</v>
      </c>
      <c r="AC82">
        <v>94.6</v>
      </c>
      <c r="AD82">
        <v>95.8</v>
      </c>
      <c r="AE82">
        <v>90.3</v>
      </c>
      <c r="AF82">
        <v>91.4</v>
      </c>
      <c r="AG82">
        <v>86.9</v>
      </c>
      <c r="AH82">
        <v>92.1</v>
      </c>
      <c r="AI82">
        <v>102</v>
      </c>
      <c r="AJ82">
        <v>95.1</v>
      </c>
      <c r="AK82">
        <v>94.4</v>
      </c>
      <c r="AL82">
        <v>101.3</v>
      </c>
      <c r="AM82">
        <v>97.6</v>
      </c>
    </row>
    <row r="83" spans="24:39">
      <c r="X83" t="s">
        <v>73</v>
      </c>
      <c r="Y83">
        <v>92.8</v>
      </c>
      <c r="Z83">
        <v>94.7</v>
      </c>
      <c r="AA83">
        <v>96.1</v>
      </c>
      <c r="AB83">
        <v>98.1</v>
      </c>
      <c r="AC83">
        <v>94.7</v>
      </c>
      <c r="AD83">
        <v>95.9</v>
      </c>
      <c r="AE83">
        <v>90.3</v>
      </c>
      <c r="AF83">
        <v>93.9</v>
      </c>
      <c r="AG83">
        <v>90.8</v>
      </c>
      <c r="AH83">
        <v>94</v>
      </c>
      <c r="AI83">
        <v>101.7</v>
      </c>
      <c r="AJ83">
        <v>94</v>
      </c>
      <c r="AK83">
        <v>93.7</v>
      </c>
      <c r="AL83">
        <v>101.3</v>
      </c>
      <c r="AM83">
        <v>97.6</v>
      </c>
    </row>
    <row r="84" spans="24:39">
      <c r="X84" t="s">
        <v>74</v>
      </c>
      <c r="Y84">
        <v>93</v>
      </c>
      <c r="Z84">
        <v>94.7</v>
      </c>
      <c r="AA84">
        <v>95.6</v>
      </c>
      <c r="AB84">
        <v>97.8</v>
      </c>
      <c r="AC84">
        <v>94.1</v>
      </c>
      <c r="AD84">
        <v>95.7</v>
      </c>
      <c r="AE84">
        <v>90.3</v>
      </c>
      <c r="AF84">
        <v>94</v>
      </c>
      <c r="AG84">
        <v>90.8</v>
      </c>
      <c r="AH84">
        <v>94.4</v>
      </c>
      <c r="AI84">
        <v>101.9</v>
      </c>
      <c r="AJ84">
        <v>94.6</v>
      </c>
      <c r="AK84">
        <v>94.5</v>
      </c>
      <c r="AL84">
        <v>101.3</v>
      </c>
      <c r="AM84">
        <v>97.6</v>
      </c>
    </row>
    <row r="85" spans="24:39">
      <c r="X85" t="s">
        <v>75</v>
      </c>
      <c r="Y85">
        <v>93.3</v>
      </c>
      <c r="Z85">
        <v>94.7</v>
      </c>
      <c r="AA85">
        <v>96.4</v>
      </c>
      <c r="AB85">
        <v>96.8</v>
      </c>
      <c r="AC85">
        <v>95</v>
      </c>
      <c r="AD85">
        <v>95.7</v>
      </c>
      <c r="AE85">
        <v>90.4</v>
      </c>
      <c r="AF85">
        <v>93.7</v>
      </c>
      <c r="AG85">
        <v>90.2</v>
      </c>
      <c r="AH85">
        <v>93.7</v>
      </c>
      <c r="AI85">
        <v>103.1</v>
      </c>
      <c r="AJ85">
        <v>97.2</v>
      </c>
      <c r="AK85">
        <v>94.7</v>
      </c>
      <c r="AL85">
        <v>100.5</v>
      </c>
      <c r="AM85">
        <v>98.2</v>
      </c>
    </row>
    <row r="86" spans="24:39">
      <c r="X86" t="s">
        <v>76</v>
      </c>
      <c r="Y86">
        <v>93.9</v>
      </c>
      <c r="Z86">
        <v>94.7</v>
      </c>
      <c r="AA86">
        <v>94.7</v>
      </c>
      <c r="AB86">
        <v>94.8</v>
      </c>
      <c r="AC86">
        <v>95</v>
      </c>
      <c r="AD86">
        <v>95.8</v>
      </c>
      <c r="AE86">
        <v>90.4</v>
      </c>
      <c r="AF86">
        <v>94.5</v>
      </c>
      <c r="AG86">
        <v>91.3</v>
      </c>
      <c r="AH86">
        <v>94.4</v>
      </c>
      <c r="AI86">
        <v>102.8</v>
      </c>
      <c r="AJ86">
        <v>99.5</v>
      </c>
      <c r="AK86">
        <v>94.6</v>
      </c>
      <c r="AL86">
        <v>100.5</v>
      </c>
      <c r="AM86">
        <v>98.1</v>
      </c>
    </row>
    <row r="87" spans="24:39">
      <c r="X87" t="s">
        <v>77</v>
      </c>
      <c r="Y87">
        <v>93.4</v>
      </c>
      <c r="Z87">
        <v>93.9</v>
      </c>
      <c r="AA87">
        <v>91.4</v>
      </c>
      <c r="AB87">
        <v>93.7</v>
      </c>
      <c r="AC87">
        <v>94.2</v>
      </c>
      <c r="AD87">
        <v>95.5</v>
      </c>
      <c r="AE87">
        <v>90.5</v>
      </c>
      <c r="AF87">
        <v>93.1</v>
      </c>
      <c r="AG87">
        <v>89.3</v>
      </c>
      <c r="AH87">
        <v>93</v>
      </c>
      <c r="AI87">
        <v>103.4</v>
      </c>
      <c r="AJ87">
        <v>99.5</v>
      </c>
      <c r="AK87">
        <v>94.6</v>
      </c>
      <c r="AL87">
        <v>100.5</v>
      </c>
      <c r="AM87">
        <v>97.8</v>
      </c>
    </row>
    <row r="88" spans="24:39">
      <c r="X88" t="s">
        <v>79</v>
      </c>
      <c r="Y88">
        <v>94.1</v>
      </c>
      <c r="Z88">
        <v>93.5</v>
      </c>
      <c r="AA88">
        <v>91.1</v>
      </c>
      <c r="AB88">
        <v>94.3</v>
      </c>
      <c r="AC88">
        <v>95.4</v>
      </c>
      <c r="AD88">
        <v>95.7</v>
      </c>
      <c r="AE88">
        <v>90.5</v>
      </c>
      <c r="AF88">
        <v>91.1</v>
      </c>
      <c r="AG88">
        <v>86</v>
      </c>
      <c r="AH88">
        <v>92.2</v>
      </c>
      <c r="AI88">
        <v>103</v>
      </c>
      <c r="AJ88">
        <v>100.2</v>
      </c>
      <c r="AK88">
        <v>94.6</v>
      </c>
      <c r="AL88">
        <v>100.8</v>
      </c>
      <c r="AM88">
        <v>98.2</v>
      </c>
    </row>
    <row r="89" spans="24:39">
      <c r="X89" t="s">
        <v>80</v>
      </c>
      <c r="Y89">
        <v>94.1</v>
      </c>
      <c r="Z89">
        <v>93.6</v>
      </c>
      <c r="AA89">
        <v>93</v>
      </c>
      <c r="AB89">
        <v>95.3</v>
      </c>
      <c r="AC89">
        <v>95.6</v>
      </c>
      <c r="AD89">
        <v>95.6</v>
      </c>
      <c r="AE89">
        <v>90.5</v>
      </c>
      <c r="AF89">
        <v>90.2</v>
      </c>
      <c r="AG89">
        <v>85.1</v>
      </c>
      <c r="AH89">
        <v>91.7</v>
      </c>
      <c r="AI89">
        <v>101.7</v>
      </c>
      <c r="AJ89">
        <v>101.4</v>
      </c>
      <c r="AK89">
        <v>94.7</v>
      </c>
      <c r="AL89">
        <v>100.7</v>
      </c>
      <c r="AM89">
        <v>98.1</v>
      </c>
    </row>
    <row r="90" spans="24:39">
      <c r="X90" t="s">
        <v>81</v>
      </c>
      <c r="Y90">
        <v>93.4</v>
      </c>
      <c r="Z90">
        <v>93.3</v>
      </c>
      <c r="AA90">
        <v>93.7</v>
      </c>
      <c r="AB90">
        <v>95</v>
      </c>
      <c r="AC90">
        <v>95</v>
      </c>
      <c r="AD90">
        <v>95.8</v>
      </c>
      <c r="AE90">
        <v>90.7</v>
      </c>
      <c r="AF90">
        <v>88.8</v>
      </c>
      <c r="AG90">
        <v>83.5</v>
      </c>
      <c r="AH90">
        <v>90.5</v>
      </c>
      <c r="AI90">
        <v>100.4</v>
      </c>
      <c r="AJ90">
        <v>101.8</v>
      </c>
      <c r="AK90">
        <v>94.7</v>
      </c>
      <c r="AL90">
        <v>100.8</v>
      </c>
      <c r="AM90">
        <v>98.4</v>
      </c>
    </row>
    <row r="91" spans="24:39">
      <c r="X91" t="s">
        <v>82</v>
      </c>
      <c r="Y91">
        <v>93.3</v>
      </c>
      <c r="Z91">
        <v>93.7</v>
      </c>
      <c r="AA91">
        <v>93.2</v>
      </c>
      <c r="AB91">
        <v>93.6</v>
      </c>
      <c r="AC91">
        <v>94.9</v>
      </c>
      <c r="AD91">
        <v>96.6</v>
      </c>
      <c r="AE91">
        <v>90.7</v>
      </c>
      <c r="AF91">
        <v>90.7</v>
      </c>
      <c r="AG91">
        <v>87.1</v>
      </c>
      <c r="AH91">
        <v>91.5</v>
      </c>
      <c r="AI91">
        <v>99.2</v>
      </c>
      <c r="AJ91">
        <v>103</v>
      </c>
      <c r="AK91">
        <v>94.8</v>
      </c>
      <c r="AL91">
        <v>100.7</v>
      </c>
      <c r="AM91">
        <v>98.2</v>
      </c>
    </row>
    <row r="92" spans="24:39">
      <c r="X92" t="s">
        <v>84</v>
      </c>
      <c r="Y92">
        <v>92.9</v>
      </c>
      <c r="Z92">
        <v>93.7</v>
      </c>
      <c r="AA92">
        <v>92.7</v>
      </c>
      <c r="AB92">
        <v>91.1</v>
      </c>
      <c r="AC92">
        <v>92.8</v>
      </c>
      <c r="AD92">
        <v>96.7</v>
      </c>
      <c r="AE92">
        <v>91.4</v>
      </c>
      <c r="AF92">
        <v>92</v>
      </c>
      <c r="AG92">
        <v>89</v>
      </c>
      <c r="AH92">
        <v>92.4</v>
      </c>
      <c r="AI92">
        <v>98.9</v>
      </c>
      <c r="AJ92">
        <v>102.1</v>
      </c>
      <c r="AK92">
        <v>94.9</v>
      </c>
      <c r="AL92">
        <v>100.2</v>
      </c>
      <c r="AM92">
        <v>97.9</v>
      </c>
    </row>
    <row r="93" spans="24:39">
      <c r="X93" t="s">
        <v>86</v>
      </c>
      <c r="Y93">
        <v>93.9</v>
      </c>
      <c r="Z93">
        <v>93.3</v>
      </c>
      <c r="AA93">
        <v>92.5</v>
      </c>
      <c r="AB93">
        <v>91.2</v>
      </c>
      <c r="AC93">
        <v>93.4</v>
      </c>
      <c r="AD93">
        <v>97</v>
      </c>
      <c r="AE93">
        <v>91.5</v>
      </c>
      <c r="AF93">
        <v>89.6</v>
      </c>
      <c r="AG93">
        <v>85.8</v>
      </c>
      <c r="AH93">
        <v>90.7</v>
      </c>
      <c r="AI93">
        <v>98.2</v>
      </c>
      <c r="AJ93">
        <v>104.2</v>
      </c>
      <c r="AK93">
        <v>95</v>
      </c>
      <c r="AL93">
        <v>100.4</v>
      </c>
      <c r="AM93">
        <v>98.3</v>
      </c>
    </row>
    <row r="94" spans="24:39">
      <c r="X94" t="s">
        <v>88</v>
      </c>
      <c r="Y94">
        <v>93.9</v>
      </c>
      <c r="Z94">
        <v>93.4</v>
      </c>
      <c r="AA94">
        <v>92.9</v>
      </c>
      <c r="AB94">
        <v>90.5</v>
      </c>
      <c r="AC94">
        <v>91.9</v>
      </c>
      <c r="AD94">
        <v>96.5</v>
      </c>
      <c r="AE94">
        <v>92.1</v>
      </c>
      <c r="AF94">
        <v>90.8</v>
      </c>
      <c r="AG94">
        <v>87.9</v>
      </c>
      <c r="AH94">
        <v>91.5</v>
      </c>
      <c r="AI94">
        <v>97.6</v>
      </c>
      <c r="AJ94">
        <v>102.7</v>
      </c>
      <c r="AK94">
        <v>95.3</v>
      </c>
      <c r="AL94">
        <v>100.1</v>
      </c>
      <c r="AM94">
        <v>98.4</v>
      </c>
    </row>
    <row r="95" spans="24:39">
      <c r="X95" t="s">
        <v>89</v>
      </c>
      <c r="Y95">
        <v>94</v>
      </c>
      <c r="Z95">
        <v>93.8</v>
      </c>
      <c r="AA95">
        <v>91.8</v>
      </c>
      <c r="AB95">
        <v>90</v>
      </c>
      <c r="AC95">
        <v>91.6</v>
      </c>
      <c r="AD95">
        <v>96.8</v>
      </c>
      <c r="AE95">
        <v>92</v>
      </c>
      <c r="AF95">
        <v>92.5</v>
      </c>
      <c r="AG95">
        <v>90.8</v>
      </c>
      <c r="AH95">
        <v>92</v>
      </c>
      <c r="AI95">
        <v>97.6</v>
      </c>
      <c r="AJ95">
        <v>102.7</v>
      </c>
      <c r="AK95">
        <v>95.6</v>
      </c>
      <c r="AL95">
        <v>99.8</v>
      </c>
      <c r="AM95">
        <v>98.3</v>
      </c>
    </row>
    <row r="96" spans="24:39">
      <c r="X96" t="s">
        <v>90</v>
      </c>
      <c r="Y96">
        <v>94.2</v>
      </c>
      <c r="Z96">
        <v>93.6</v>
      </c>
      <c r="AA96">
        <v>91.3</v>
      </c>
      <c r="AB96">
        <v>89.5</v>
      </c>
      <c r="AC96">
        <v>92.5</v>
      </c>
      <c r="AD96">
        <v>97</v>
      </c>
      <c r="AE96">
        <v>91.7</v>
      </c>
      <c r="AF96">
        <v>92.2</v>
      </c>
      <c r="AG96">
        <v>90.2</v>
      </c>
      <c r="AH96">
        <v>92</v>
      </c>
      <c r="AI96">
        <v>97.5</v>
      </c>
      <c r="AJ96">
        <v>101.7</v>
      </c>
      <c r="AK96">
        <v>95.7</v>
      </c>
      <c r="AL96">
        <v>99.9</v>
      </c>
      <c r="AM96">
        <v>98.4</v>
      </c>
    </row>
    <row r="97" spans="24:39">
      <c r="X97" t="s">
        <v>91</v>
      </c>
      <c r="Y97">
        <v>95.6</v>
      </c>
      <c r="Z97">
        <v>93.6</v>
      </c>
      <c r="AA97">
        <v>90</v>
      </c>
      <c r="AB97">
        <v>89.4</v>
      </c>
      <c r="AC97">
        <v>91.7</v>
      </c>
      <c r="AD97">
        <v>97.1</v>
      </c>
      <c r="AE97">
        <v>92</v>
      </c>
      <c r="AF97">
        <v>92.4</v>
      </c>
      <c r="AG97">
        <v>90.3</v>
      </c>
      <c r="AH97">
        <v>92</v>
      </c>
      <c r="AI97">
        <v>98.3</v>
      </c>
      <c r="AJ97">
        <v>103.2</v>
      </c>
      <c r="AK97">
        <v>95.6</v>
      </c>
      <c r="AL97">
        <v>99.4</v>
      </c>
      <c r="AM97">
        <v>97.8</v>
      </c>
    </row>
    <row r="98" spans="24:39">
      <c r="X98" t="s">
        <v>95</v>
      </c>
      <c r="Y98">
        <v>95.7</v>
      </c>
      <c r="Z98">
        <v>94.9</v>
      </c>
      <c r="AA98">
        <v>91</v>
      </c>
      <c r="AB98">
        <v>89.5</v>
      </c>
      <c r="AC98">
        <v>91.6</v>
      </c>
      <c r="AD98">
        <v>97.5</v>
      </c>
      <c r="AE98">
        <v>92</v>
      </c>
      <c r="AF98">
        <v>96.7</v>
      </c>
      <c r="AG98">
        <v>96.8</v>
      </c>
      <c r="AH98">
        <v>94.7</v>
      </c>
      <c r="AI98">
        <v>98.5</v>
      </c>
      <c r="AJ98">
        <v>103.7</v>
      </c>
      <c r="AK98">
        <v>95.5</v>
      </c>
      <c r="AL98">
        <v>99.4</v>
      </c>
      <c r="AM98">
        <v>97.8</v>
      </c>
    </row>
    <row r="99" spans="24:39">
      <c r="X99" t="s">
        <v>96</v>
      </c>
      <c r="Y99">
        <v>96.2</v>
      </c>
      <c r="Z99">
        <v>94.2</v>
      </c>
      <c r="AA99">
        <v>90.8</v>
      </c>
      <c r="AB99">
        <v>88.6</v>
      </c>
      <c r="AC99">
        <v>92.9</v>
      </c>
      <c r="AD99">
        <v>97.2</v>
      </c>
      <c r="AE99">
        <v>91.3</v>
      </c>
      <c r="AF99">
        <v>94.8</v>
      </c>
      <c r="AG99">
        <v>93.6</v>
      </c>
      <c r="AH99">
        <v>93.6</v>
      </c>
      <c r="AI99">
        <v>99.1</v>
      </c>
      <c r="AJ99">
        <v>104.5</v>
      </c>
      <c r="AK99">
        <v>95.6</v>
      </c>
      <c r="AL99">
        <v>98.7</v>
      </c>
      <c r="AM99">
        <v>97.7</v>
      </c>
    </row>
    <row r="100" spans="24:39">
      <c r="X100" t="s">
        <v>97</v>
      </c>
      <c r="Y100">
        <v>96.2</v>
      </c>
      <c r="Z100">
        <v>94.1</v>
      </c>
      <c r="AA100">
        <v>90.3</v>
      </c>
      <c r="AB100">
        <v>87.1</v>
      </c>
      <c r="AC100">
        <v>92.9</v>
      </c>
      <c r="AD100">
        <v>97.8</v>
      </c>
      <c r="AE100">
        <v>91.7</v>
      </c>
      <c r="AF100">
        <v>94.9</v>
      </c>
      <c r="AG100">
        <v>93.7</v>
      </c>
      <c r="AH100">
        <v>94.1</v>
      </c>
      <c r="AI100">
        <v>98.7</v>
      </c>
      <c r="AJ100">
        <v>103.9</v>
      </c>
      <c r="AK100">
        <v>95.5</v>
      </c>
      <c r="AL100">
        <v>98.7</v>
      </c>
      <c r="AM100">
        <v>97.6</v>
      </c>
    </row>
    <row r="101" spans="24:39">
      <c r="X101" t="s">
        <v>98</v>
      </c>
      <c r="Y101">
        <v>96.3</v>
      </c>
      <c r="Z101">
        <v>93.6</v>
      </c>
      <c r="AA101">
        <v>90.8</v>
      </c>
      <c r="AB101">
        <v>87.8</v>
      </c>
      <c r="AC101">
        <v>92.3</v>
      </c>
      <c r="AD101">
        <v>97.6</v>
      </c>
      <c r="AE101">
        <v>92</v>
      </c>
      <c r="AF101">
        <v>93.4</v>
      </c>
      <c r="AG101">
        <v>91.4</v>
      </c>
      <c r="AH101">
        <v>93.2</v>
      </c>
      <c r="AI101">
        <v>98.9</v>
      </c>
      <c r="AJ101">
        <v>102.4</v>
      </c>
      <c r="AK101">
        <v>95.5</v>
      </c>
      <c r="AL101">
        <v>98</v>
      </c>
      <c r="AM101">
        <v>97.6</v>
      </c>
    </row>
    <row r="102" spans="24:39">
      <c r="X102" t="s">
        <v>99</v>
      </c>
      <c r="Y102">
        <v>96.9</v>
      </c>
      <c r="Z102">
        <v>93.9</v>
      </c>
      <c r="AA102">
        <v>89.5</v>
      </c>
      <c r="AB102">
        <v>86.4</v>
      </c>
      <c r="AC102">
        <v>91.7</v>
      </c>
      <c r="AD102">
        <v>97.6</v>
      </c>
      <c r="AE102">
        <v>91.5</v>
      </c>
      <c r="AF102">
        <v>95.6</v>
      </c>
      <c r="AG102">
        <v>94.9</v>
      </c>
      <c r="AH102">
        <v>94.6</v>
      </c>
      <c r="AI102">
        <v>98.3</v>
      </c>
      <c r="AJ102">
        <v>103.8</v>
      </c>
      <c r="AK102">
        <v>95.5</v>
      </c>
      <c r="AL102">
        <v>98.1</v>
      </c>
      <c r="AM102">
        <v>97.7</v>
      </c>
    </row>
    <row r="103" spans="24:39">
      <c r="X103" t="s">
        <v>100</v>
      </c>
      <c r="Y103">
        <v>96.8</v>
      </c>
      <c r="Z103">
        <v>94.5</v>
      </c>
      <c r="AA103">
        <v>89.4</v>
      </c>
      <c r="AB103">
        <v>87.5</v>
      </c>
      <c r="AC103">
        <v>91.1</v>
      </c>
      <c r="AD103">
        <v>98.1</v>
      </c>
      <c r="AE103">
        <v>93.1</v>
      </c>
      <c r="AF103">
        <v>96.5</v>
      </c>
      <c r="AG103">
        <v>96.9</v>
      </c>
      <c r="AH103">
        <v>95.4</v>
      </c>
      <c r="AI103">
        <v>96.8</v>
      </c>
      <c r="AJ103">
        <v>101.8</v>
      </c>
      <c r="AK103">
        <v>95.5</v>
      </c>
      <c r="AL103">
        <v>98.1</v>
      </c>
      <c r="AM103">
        <v>97.8</v>
      </c>
    </row>
    <row r="104" spans="24:39">
      <c r="X104" t="s">
        <v>101</v>
      </c>
      <c r="Y104">
        <v>97.8</v>
      </c>
      <c r="Z104">
        <v>94.6</v>
      </c>
      <c r="AA104">
        <v>89.9</v>
      </c>
      <c r="AB104">
        <v>87.2</v>
      </c>
      <c r="AC104">
        <v>90.7</v>
      </c>
      <c r="AD104">
        <v>98.2</v>
      </c>
      <c r="AE104">
        <v>94</v>
      </c>
      <c r="AF104">
        <v>95.9</v>
      </c>
      <c r="AG104">
        <v>95.8</v>
      </c>
      <c r="AH104">
        <v>95.5</v>
      </c>
      <c r="AI104">
        <v>96.5</v>
      </c>
      <c r="AJ104">
        <v>103.7</v>
      </c>
      <c r="AK104">
        <v>95.5</v>
      </c>
      <c r="AL104">
        <v>98.3</v>
      </c>
      <c r="AM104">
        <v>97.8</v>
      </c>
    </row>
    <row r="105" spans="24:39">
      <c r="X105" t="s">
        <v>102</v>
      </c>
      <c r="Y105">
        <v>98.5</v>
      </c>
      <c r="Z105">
        <v>95.4</v>
      </c>
      <c r="AA105">
        <v>90.9</v>
      </c>
      <c r="AB105">
        <v>89.1</v>
      </c>
      <c r="AC105">
        <v>90.9</v>
      </c>
      <c r="AD105">
        <v>98.5</v>
      </c>
      <c r="AE105">
        <v>94.1</v>
      </c>
      <c r="AF105">
        <v>97.6</v>
      </c>
      <c r="AG105">
        <v>98.3</v>
      </c>
      <c r="AH105">
        <v>96.7</v>
      </c>
      <c r="AI105">
        <v>96.8</v>
      </c>
      <c r="AJ105">
        <v>101.8</v>
      </c>
      <c r="AK105">
        <v>95.6</v>
      </c>
      <c r="AL105">
        <v>98.5</v>
      </c>
      <c r="AM105">
        <v>97.6</v>
      </c>
    </row>
    <row r="106" spans="24:39">
      <c r="X106" t="s">
        <v>103</v>
      </c>
      <c r="Y106">
        <v>98.5</v>
      </c>
      <c r="Z106">
        <v>96</v>
      </c>
      <c r="AA106">
        <v>90.8</v>
      </c>
      <c r="AB106">
        <v>88.6</v>
      </c>
      <c r="AC106">
        <v>91.6</v>
      </c>
      <c r="AD106">
        <v>98.6</v>
      </c>
      <c r="AE106">
        <v>94.2</v>
      </c>
      <c r="AF106">
        <v>99.8</v>
      </c>
      <c r="AG106">
        <v>102.2</v>
      </c>
      <c r="AH106">
        <v>98.3</v>
      </c>
      <c r="AI106">
        <v>95.2</v>
      </c>
      <c r="AJ106">
        <v>102.7</v>
      </c>
      <c r="AK106">
        <v>95.7</v>
      </c>
      <c r="AL106">
        <v>98.9</v>
      </c>
      <c r="AM106">
        <v>97.7</v>
      </c>
    </row>
    <row r="107" spans="24:39">
      <c r="X107" t="s">
        <v>104</v>
      </c>
      <c r="Y107">
        <v>98.9</v>
      </c>
      <c r="Z107">
        <v>96.5</v>
      </c>
      <c r="AA107">
        <v>91.9</v>
      </c>
      <c r="AB107">
        <v>88.8</v>
      </c>
      <c r="AC107">
        <v>92.1</v>
      </c>
      <c r="AD107">
        <v>98.6</v>
      </c>
      <c r="AE107">
        <v>94.2</v>
      </c>
      <c r="AF107">
        <v>101.4</v>
      </c>
      <c r="AG107">
        <v>104.5</v>
      </c>
      <c r="AH107">
        <v>99.9</v>
      </c>
      <c r="AI107">
        <v>94.9</v>
      </c>
      <c r="AJ107">
        <v>100.7</v>
      </c>
      <c r="AK107">
        <v>95.8</v>
      </c>
      <c r="AL107">
        <v>98.9</v>
      </c>
      <c r="AM107">
        <v>97.7</v>
      </c>
    </row>
    <row r="108" spans="24:39">
      <c r="X108" t="s">
        <v>105</v>
      </c>
      <c r="Y108">
        <v>98.9</v>
      </c>
      <c r="Z108">
        <v>96.7</v>
      </c>
      <c r="AA108">
        <v>92.1</v>
      </c>
      <c r="AB108">
        <v>87.9</v>
      </c>
      <c r="AC108">
        <v>93.9</v>
      </c>
      <c r="AD108">
        <v>98.3</v>
      </c>
      <c r="AE108">
        <v>94.2</v>
      </c>
      <c r="AF108">
        <v>102</v>
      </c>
      <c r="AG108">
        <v>105.3</v>
      </c>
      <c r="AH108">
        <v>100.5</v>
      </c>
      <c r="AI108">
        <v>95.2</v>
      </c>
      <c r="AJ108">
        <v>100.8</v>
      </c>
      <c r="AK108">
        <v>96.3</v>
      </c>
      <c r="AL108">
        <v>98.5</v>
      </c>
      <c r="AM108">
        <v>97.8</v>
      </c>
    </row>
    <row r="109" spans="24:39">
      <c r="X109" t="s">
        <v>106</v>
      </c>
      <c r="Y109">
        <v>98.9</v>
      </c>
      <c r="Z109">
        <v>96.4</v>
      </c>
      <c r="AA109">
        <v>91.2</v>
      </c>
      <c r="AB109">
        <v>86.3</v>
      </c>
      <c r="AC109">
        <v>94.6</v>
      </c>
      <c r="AD109">
        <v>98.5</v>
      </c>
      <c r="AE109">
        <v>94.7</v>
      </c>
      <c r="AF109">
        <v>101.5</v>
      </c>
      <c r="AG109">
        <v>104.5</v>
      </c>
      <c r="AH109">
        <v>100.1</v>
      </c>
      <c r="AI109">
        <v>95.3</v>
      </c>
      <c r="AJ109">
        <v>101.2</v>
      </c>
      <c r="AK109">
        <v>96.3</v>
      </c>
      <c r="AL109">
        <v>98.7</v>
      </c>
      <c r="AM109">
        <v>98.1</v>
      </c>
    </row>
    <row r="110" spans="24:39">
      <c r="X110" t="s">
        <v>107</v>
      </c>
      <c r="Y110">
        <v>98.9</v>
      </c>
      <c r="Z110">
        <v>96.6</v>
      </c>
      <c r="AA110">
        <v>90.2</v>
      </c>
      <c r="AB110">
        <v>88</v>
      </c>
      <c r="AC110">
        <v>95.6</v>
      </c>
      <c r="AD110">
        <v>98.5</v>
      </c>
      <c r="AE110">
        <v>94.9</v>
      </c>
      <c r="AF110">
        <v>101.1</v>
      </c>
      <c r="AG110">
        <v>103.8</v>
      </c>
      <c r="AH110">
        <v>99.6</v>
      </c>
      <c r="AI110">
        <v>95.8</v>
      </c>
      <c r="AJ110">
        <v>101.1</v>
      </c>
      <c r="AK110">
        <v>96.2</v>
      </c>
      <c r="AL110">
        <v>98.7</v>
      </c>
      <c r="AM110">
        <v>98.1</v>
      </c>
    </row>
    <row r="111" spans="24:39">
      <c r="X111" t="s">
        <v>108</v>
      </c>
      <c r="Y111">
        <v>99.3</v>
      </c>
      <c r="Z111">
        <v>95.6</v>
      </c>
      <c r="AA111">
        <v>91.1</v>
      </c>
      <c r="AB111">
        <v>88</v>
      </c>
      <c r="AC111">
        <v>95.4</v>
      </c>
      <c r="AD111">
        <v>98.4</v>
      </c>
      <c r="AE111">
        <v>94.9</v>
      </c>
      <c r="AF111">
        <v>97.1</v>
      </c>
      <c r="AG111">
        <v>97.6</v>
      </c>
      <c r="AH111">
        <v>96.9</v>
      </c>
      <c r="AI111">
        <v>96.2</v>
      </c>
      <c r="AJ111">
        <v>101.1</v>
      </c>
      <c r="AK111">
        <v>96.2</v>
      </c>
      <c r="AL111">
        <v>98.6</v>
      </c>
      <c r="AM111">
        <v>98</v>
      </c>
    </row>
    <row r="112" spans="24:39">
      <c r="X112" t="s">
        <v>109</v>
      </c>
      <c r="Y112">
        <v>100.2</v>
      </c>
      <c r="Z112">
        <v>95.7</v>
      </c>
      <c r="AA112">
        <v>92.1</v>
      </c>
      <c r="AB112">
        <v>87.4</v>
      </c>
      <c r="AC112">
        <v>96.2</v>
      </c>
      <c r="AD112">
        <v>98.4</v>
      </c>
      <c r="AE112">
        <v>95</v>
      </c>
      <c r="AF112">
        <v>97.3</v>
      </c>
      <c r="AG112">
        <v>97.3</v>
      </c>
      <c r="AH112">
        <v>96.9</v>
      </c>
      <c r="AI112">
        <v>97.6</v>
      </c>
      <c r="AJ112">
        <v>101.9</v>
      </c>
      <c r="AK112">
        <v>96.3</v>
      </c>
      <c r="AL112">
        <v>98.5</v>
      </c>
      <c r="AM112">
        <v>98.1</v>
      </c>
    </row>
    <row r="113" spans="24:39">
      <c r="X113" t="s">
        <v>110</v>
      </c>
      <c r="Y113">
        <v>100.9</v>
      </c>
      <c r="Z113">
        <v>95.7</v>
      </c>
      <c r="AA113">
        <v>93.7</v>
      </c>
      <c r="AB113">
        <v>88.7</v>
      </c>
      <c r="AC113">
        <v>94.3</v>
      </c>
      <c r="AD113">
        <v>98.3</v>
      </c>
      <c r="AE113">
        <v>94.9</v>
      </c>
      <c r="AF113">
        <v>96.7</v>
      </c>
      <c r="AG113">
        <v>96.5</v>
      </c>
      <c r="AH113">
        <v>96.7</v>
      </c>
      <c r="AI113">
        <v>97.5</v>
      </c>
      <c r="AJ113">
        <v>103.1</v>
      </c>
      <c r="AK113">
        <v>96.6</v>
      </c>
      <c r="AL113">
        <v>98.5</v>
      </c>
      <c r="AM113">
        <v>98.1</v>
      </c>
    </row>
    <row r="114" spans="24:39">
      <c r="X114" t="s">
        <v>111</v>
      </c>
      <c r="Y114">
        <v>100.3</v>
      </c>
      <c r="Z114">
        <v>95.9</v>
      </c>
      <c r="AA114">
        <v>95.7</v>
      </c>
      <c r="AB114">
        <v>89.4</v>
      </c>
      <c r="AC114">
        <v>95.3</v>
      </c>
      <c r="AD114">
        <v>98.1</v>
      </c>
      <c r="AE114">
        <v>94.9</v>
      </c>
      <c r="AF114">
        <v>96.4</v>
      </c>
      <c r="AG114">
        <v>96</v>
      </c>
      <c r="AH114">
        <v>96.4</v>
      </c>
      <c r="AI114">
        <v>97.7</v>
      </c>
      <c r="AJ114">
        <v>103.1</v>
      </c>
      <c r="AK114">
        <v>96.7</v>
      </c>
      <c r="AL114">
        <v>98.6</v>
      </c>
      <c r="AM114">
        <v>98</v>
      </c>
    </row>
    <row r="115" spans="24:39">
      <c r="X115" t="s">
        <v>112</v>
      </c>
      <c r="Y115">
        <v>99.9</v>
      </c>
      <c r="Z115">
        <v>96.6</v>
      </c>
      <c r="AA115">
        <v>96.4</v>
      </c>
      <c r="AB115">
        <v>88.5</v>
      </c>
      <c r="AC115">
        <v>96</v>
      </c>
      <c r="AD115">
        <v>98.3</v>
      </c>
      <c r="AE115">
        <v>95</v>
      </c>
      <c r="AF115">
        <v>98.7</v>
      </c>
      <c r="AG115">
        <v>98.5</v>
      </c>
      <c r="AH115">
        <v>98.3</v>
      </c>
      <c r="AI115">
        <v>99.5</v>
      </c>
      <c r="AJ115">
        <v>103.4</v>
      </c>
      <c r="AK115">
        <v>97.2</v>
      </c>
      <c r="AL115">
        <v>98.6</v>
      </c>
      <c r="AM115">
        <v>98.1</v>
      </c>
    </row>
    <row r="116" spans="24:39">
      <c r="X116" t="s">
        <v>113</v>
      </c>
      <c r="Y116">
        <v>100.3</v>
      </c>
      <c r="Z116">
        <v>97.5</v>
      </c>
      <c r="AA116">
        <v>95.5</v>
      </c>
      <c r="AB116">
        <v>89.3</v>
      </c>
      <c r="AC116">
        <v>96.8</v>
      </c>
      <c r="AD116">
        <v>98.8</v>
      </c>
      <c r="AE116">
        <v>96.8</v>
      </c>
      <c r="AF116">
        <v>99.9</v>
      </c>
      <c r="AG116">
        <v>100.5</v>
      </c>
      <c r="AH116">
        <v>98.5</v>
      </c>
      <c r="AI116">
        <v>99.9</v>
      </c>
      <c r="AJ116">
        <v>103.6</v>
      </c>
      <c r="AK116">
        <v>97.4</v>
      </c>
      <c r="AL116">
        <v>98.6</v>
      </c>
      <c r="AM116">
        <v>98.2</v>
      </c>
    </row>
    <row r="117" spans="24:39">
      <c r="X117" t="s">
        <v>114</v>
      </c>
      <c r="Y117">
        <v>100.8</v>
      </c>
      <c r="Z117">
        <v>98.2</v>
      </c>
      <c r="AA117">
        <v>95.5</v>
      </c>
      <c r="AB117">
        <v>90.3</v>
      </c>
      <c r="AC117">
        <v>96.3</v>
      </c>
      <c r="AD117">
        <v>98.9</v>
      </c>
      <c r="AE117">
        <v>97</v>
      </c>
      <c r="AF117">
        <v>102.2</v>
      </c>
      <c r="AG117">
        <v>103.8</v>
      </c>
      <c r="AH117">
        <v>100.3</v>
      </c>
      <c r="AI117">
        <v>100.5</v>
      </c>
      <c r="AJ117">
        <v>104.5</v>
      </c>
      <c r="AK117">
        <v>97.4</v>
      </c>
      <c r="AL117">
        <v>98.8</v>
      </c>
      <c r="AM117">
        <v>98.9</v>
      </c>
    </row>
    <row r="118" spans="24:39">
      <c r="X118" t="s">
        <v>115</v>
      </c>
      <c r="Y118">
        <v>101.2</v>
      </c>
      <c r="Z118">
        <v>99</v>
      </c>
      <c r="AA118">
        <v>95.1</v>
      </c>
      <c r="AB118">
        <v>90</v>
      </c>
      <c r="AC118">
        <v>95.5</v>
      </c>
      <c r="AD118">
        <v>99.1</v>
      </c>
      <c r="AE118">
        <v>97.1</v>
      </c>
      <c r="AF118">
        <v>105.2</v>
      </c>
      <c r="AG118">
        <v>108.3</v>
      </c>
      <c r="AH118">
        <v>101.7</v>
      </c>
      <c r="AI118">
        <v>101.2</v>
      </c>
      <c r="AJ118">
        <v>104</v>
      </c>
      <c r="AK118">
        <v>97.5</v>
      </c>
      <c r="AL118">
        <v>98.8</v>
      </c>
      <c r="AM118">
        <v>98.9</v>
      </c>
    </row>
    <row r="119" spans="24:39">
      <c r="X119" t="s">
        <v>116</v>
      </c>
      <c r="Y119">
        <v>101.7</v>
      </c>
      <c r="Z119">
        <v>98.5</v>
      </c>
      <c r="AA119">
        <v>95.2</v>
      </c>
      <c r="AB119">
        <v>90.8</v>
      </c>
      <c r="AC119">
        <v>96.2</v>
      </c>
      <c r="AD119">
        <v>99.1</v>
      </c>
      <c r="AE119">
        <v>96.3</v>
      </c>
      <c r="AF119">
        <v>103.7</v>
      </c>
      <c r="AG119">
        <v>105.8</v>
      </c>
      <c r="AH119">
        <v>100.6</v>
      </c>
      <c r="AI119">
        <v>102</v>
      </c>
      <c r="AJ119">
        <v>101.9</v>
      </c>
      <c r="AK119">
        <v>97.7</v>
      </c>
      <c r="AL119">
        <v>98.8</v>
      </c>
      <c r="AM119">
        <v>98.9</v>
      </c>
    </row>
    <row r="120" spans="24:39">
      <c r="X120" t="s">
        <v>117</v>
      </c>
      <c r="Y120">
        <v>100.4</v>
      </c>
      <c r="Z120">
        <v>98.8</v>
      </c>
      <c r="AA120">
        <v>96.1</v>
      </c>
      <c r="AB120">
        <v>93.9</v>
      </c>
      <c r="AC120">
        <v>95.3</v>
      </c>
      <c r="AD120">
        <v>99</v>
      </c>
      <c r="AE120">
        <v>96.3</v>
      </c>
      <c r="AF120">
        <v>104.1</v>
      </c>
      <c r="AG120">
        <v>106.4</v>
      </c>
      <c r="AH120">
        <v>100.7</v>
      </c>
      <c r="AI120">
        <v>102.2</v>
      </c>
      <c r="AJ120">
        <v>99.7</v>
      </c>
      <c r="AK120">
        <v>97.7</v>
      </c>
      <c r="AL120">
        <v>98.7</v>
      </c>
      <c r="AM120">
        <v>98.9</v>
      </c>
    </row>
    <row r="121" spans="24:39">
      <c r="X121" t="s">
        <v>118</v>
      </c>
      <c r="Y121">
        <v>99.6</v>
      </c>
      <c r="Z121">
        <v>99.9</v>
      </c>
      <c r="AA121">
        <v>96.8</v>
      </c>
      <c r="AB121">
        <v>95.5</v>
      </c>
      <c r="AC121">
        <v>95.3</v>
      </c>
      <c r="AD121">
        <v>99.5</v>
      </c>
      <c r="AE121">
        <v>96.4</v>
      </c>
      <c r="AF121">
        <v>106.1</v>
      </c>
      <c r="AG121">
        <v>108.9</v>
      </c>
      <c r="AH121">
        <v>102.5</v>
      </c>
      <c r="AI121">
        <v>103</v>
      </c>
      <c r="AJ121">
        <v>101.8</v>
      </c>
      <c r="AK121">
        <v>97.7</v>
      </c>
      <c r="AL121">
        <v>98.7</v>
      </c>
      <c r="AM121">
        <v>98.9</v>
      </c>
    </row>
    <row r="122" spans="24:39">
      <c r="X122" t="s">
        <v>119</v>
      </c>
      <c r="Y122">
        <v>99.6</v>
      </c>
      <c r="Z122">
        <v>99.9</v>
      </c>
      <c r="AA122">
        <v>98</v>
      </c>
      <c r="AB122">
        <v>94.4</v>
      </c>
      <c r="AC122">
        <v>95.2</v>
      </c>
      <c r="AD122">
        <v>99.5</v>
      </c>
      <c r="AE122">
        <v>96.4</v>
      </c>
      <c r="AF122">
        <v>106.4</v>
      </c>
      <c r="AG122">
        <v>108.8</v>
      </c>
      <c r="AH122">
        <v>103.6</v>
      </c>
      <c r="AI122">
        <v>103.3</v>
      </c>
      <c r="AJ122">
        <v>102</v>
      </c>
      <c r="AK122">
        <v>97.8</v>
      </c>
      <c r="AL122">
        <v>98.8</v>
      </c>
      <c r="AM122">
        <v>99</v>
      </c>
    </row>
    <row r="123" spans="24:39">
      <c r="X123" t="s">
        <v>120</v>
      </c>
      <c r="Y123">
        <v>100.4</v>
      </c>
      <c r="Z123">
        <v>99.2</v>
      </c>
      <c r="AA123">
        <v>98.7</v>
      </c>
      <c r="AB123">
        <v>93.7</v>
      </c>
      <c r="AC123">
        <v>95.2</v>
      </c>
      <c r="AD123">
        <v>99.3</v>
      </c>
      <c r="AE123">
        <v>96.4</v>
      </c>
      <c r="AF123">
        <v>104.2</v>
      </c>
      <c r="AG123">
        <v>105.5</v>
      </c>
      <c r="AH123">
        <v>102.2</v>
      </c>
      <c r="AI123">
        <v>103</v>
      </c>
      <c r="AJ123">
        <v>102</v>
      </c>
      <c r="AK123">
        <v>97.8</v>
      </c>
      <c r="AL123">
        <v>98.9</v>
      </c>
      <c r="AM123">
        <v>99.1</v>
      </c>
    </row>
    <row r="124" spans="24:39">
      <c r="X124" t="s">
        <v>121</v>
      </c>
      <c r="Y124">
        <v>98.9</v>
      </c>
      <c r="Z124">
        <v>98.8</v>
      </c>
      <c r="AA124">
        <v>98.6</v>
      </c>
      <c r="AB124">
        <v>93.1</v>
      </c>
      <c r="AC124">
        <v>94.3</v>
      </c>
      <c r="AD124">
        <v>99.4</v>
      </c>
      <c r="AE124">
        <v>96.3</v>
      </c>
      <c r="AF124">
        <v>102.9</v>
      </c>
      <c r="AG124">
        <v>104.1</v>
      </c>
      <c r="AH124">
        <v>101.2</v>
      </c>
      <c r="AI124">
        <v>101.8</v>
      </c>
      <c r="AJ124">
        <v>100.7</v>
      </c>
      <c r="AK124">
        <v>98.5</v>
      </c>
      <c r="AL124">
        <v>99.4</v>
      </c>
      <c r="AM124">
        <v>99.3</v>
      </c>
    </row>
    <row r="125" spans="24:39">
      <c r="X125" t="s">
        <v>122</v>
      </c>
      <c r="Y125">
        <v>98.8</v>
      </c>
      <c r="Z125">
        <v>98.1</v>
      </c>
      <c r="AA125">
        <v>98.7</v>
      </c>
      <c r="AB125">
        <v>93.4</v>
      </c>
      <c r="AC125">
        <v>96.1</v>
      </c>
      <c r="AD125">
        <v>99.3</v>
      </c>
      <c r="AE125">
        <v>96.3</v>
      </c>
      <c r="AF125">
        <v>100.6</v>
      </c>
      <c r="AG125">
        <v>101</v>
      </c>
      <c r="AH125">
        <v>99.5</v>
      </c>
      <c r="AI125">
        <v>101</v>
      </c>
      <c r="AJ125">
        <v>98.1</v>
      </c>
      <c r="AK125">
        <v>98.5</v>
      </c>
      <c r="AL125">
        <v>99.6</v>
      </c>
      <c r="AM125">
        <v>99.4</v>
      </c>
    </row>
    <row r="126" spans="24:39">
      <c r="X126" t="s">
        <v>429</v>
      </c>
      <c r="Y126">
        <v>97.8</v>
      </c>
      <c r="Z126">
        <v>98.1</v>
      </c>
      <c r="AA126">
        <v>98.3</v>
      </c>
      <c r="AB126">
        <v>93.2</v>
      </c>
      <c r="AC126">
        <v>96.9</v>
      </c>
      <c r="AD126">
        <v>99.3</v>
      </c>
      <c r="AE126">
        <v>96.3</v>
      </c>
      <c r="AF126">
        <v>100.8</v>
      </c>
      <c r="AG126">
        <v>101.2</v>
      </c>
      <c r="AH126">
        <v>100.3</v>
      </c>
      <c r="AI126">
        <v>100.7</v>
      </c>
      <c r="AJ126">
        <v>97.6</v>
      </c>
      <c r="AK126">
        <v>98.5</v>
      </c>
      <c r="AL126">
        <v>99.7</v>
      </c>
      <c r="AM126">
        <v>99.5</v>
      </c>
    </row>
    <row r="127" spans="24:39">
      <c r="X127" t="s">
        <v>430</v>
      </c>
      <c r="Y127">
        <v>98.7</v>
      </c>
      <c r="Z127">
        <v>98.8</v>
      </c>
      <c r="AA127">
        <v>98.1</v>
      </c>
      <c r="AB127">
        <v>96</v>
      </c>
      <c r="AC127">
        <v>97.7</v>
      </c>
      <c r="AD127">
        <v>99.5</v>
      </c>
      <c r="AE127">
        <v>96.3</v>
      </c>
      <c r="AF127">
        <v>101</v>
      </c>
      <c r="AG127">
        <v>101.3</v>
      </c>
      <c r="AH127">
        <v>100.4</v>
      </c>
      <c r="AI127">
        <v>101.1</v>
      </c>
      <c r="AJ127">
        <v>99.1</v>
      </c>
      <c r="AK127">
        <v>99</v>
      </c>
      <c r="AL127">
        <v>99.3</v>
      </c>
      <c r="AM127">
        <v>98.8</v>
      </c>
    </row>
    <row r="128" spans="24:39">
      <c r="X128" t="s">
        <v>431</v>
      </c>
      <c r="Y128">
        <v>99.2</v>
      </c>
      <c r="Z128">
        <v>99.5</v>
      </c>
      <c r="AA128">
        <v>97.7</v>
      </c>
      <c r="AB128">
        <v>96</v>
      </c>
      <c r="AC128">
        <v>97.8</v>
      </c>
      <c r="AD128">
        <v>99.5</v>
      </c>
      <c r="AE128">
        <v>99.1</v>
      </c>
      <c r="AF128">
        <v>101.9</v>
      </c>
      <c r="AG128">
        <v>102.4</v>
      </c>
      <c r="AH128">
        <v>101</v>
      </c>
      <c r="AI128">
        <v>101.9</v>
      </c>
      <c r="AJ128">
        <v>99.3</v>
      </c>
      <c r="AK128">
        <v>99</v>
      </c>
      <c r="AL128">
        <v>99.5</v>
      </c>
      <c r="AM128">
        <v>99</v>
      </c>
    </row>
    <row r="129" spans="24:39">
      <c r="X129" t="s">
        <v>123</v>
      </c>
      <c r="Y129">
        <v>99.8</v>
      </c>
      <c r="Z129">
        <v>100</v>
      </c>
      <c r="AA129">
        <v>98.1</v>
      </c>
      <c r="AB129">
        <v>97.7</v>
      </c>
      <c r="AC129">
        <v>98.9</v>
      </c>
      <c r="AD129">
        <v>99.4</v>
      </c>
      <c r="AE129">
        <v>99.6</v>
      </c>
      <c r="AF129">
        <v>102.2</v>
      </c>
      <c r="AG129">
        <v>102.6</v>
      </c>
      <c r="AH129">
        <v>101.4</v>
      </c>
      <c r="AI129">
        <v>102.1</v>
      </c>
      <c r="AJ129">
        <v>99.4</v>
      </c>
      <c r="AK129">
        <v>99.1</v>
      </c>
      <c r="AL129">
        <v>99.6</v>
      </c>
      <c r="AM129">
        <v>99.5</v>
      </c>
    </row>
    <row r="130" spans="24:39">
      <c r="X130" t="s">
        <v>124</v>
      </c>
      <c r="Y130">
        <v>100.1</v>
      </c>
      <c r="Z130">
        <v>99.3</v>
      </c>
      <c r="AA130">
        <v>98.2</v>
      </c>
      <c r="AB130">
        <v>96.6</v>
      </c>
      <c r="AC130">
        <v>98.3</v>
      </c>
      <c r="AD130">
        <v>99.4</v>
      </c>
      <c r="AE130">
        <v>100</v>
      </c>
      <c r="AF130">
        <v>100.5</v>
      </c>
      <c r="AG130">
        <v>100.8</v>
      </c>
      <c r="AH130">
        <v>100.3</v>
      </c>
      <c r="AI130">
        <v>100.1</v>
      </c>
      <c r="AJ130">
        <v>98.5</v>
      </c>
      <c r="AK130">
        <v>99.1</v>
      </c>
      <c r="AL130">
        <v>99.6</v>
      </c>
      <c r="AM130">
        <v>99.5</v>
      </c>
    </row>
    <row r="131" spans="24:39">
      <c r="X131" t="s">
        <v>125</v>
      </c>
      <c r="Y131">
        <v>99.5</v>
      </c>
      <c r="Z131">
        <v>98.9</v>
      </c>
      <c r="AA131">
        <v>98.1</v>
      </c>
      <c r="AB131">
        <v>97.1</v>
      </c>
      <c r="AC131">
        <v>98.5</v>
      </c>
      <c r="AD131">
        <v>99.4</v>
      </c>
      <c r="AE131">
        <v>100</v>
      </c>
      <c r="AF131">
        <v>98.9</v>
      </c>
      <c r="AG131">
        <v>99</v>
      </c>
      <c r="AH131">
        <v>99</v>
      </c>
      <c r="AI131">
        <v>98.2</v>
      </c>
      <c r="AJ131">
        <v>98.1</v>
      </c>
      <c r="AK131">
        <v>99.9</v>
      </c>
      <c r="AL131">
        <v>99.6</v>
      </c>
      <c r="AM131">
        <v>99.6</v>
      </c>
    </row>
    <row r="132" spans="24:39">
      <c r="X132" t="s">
        <v>126</v>
      </c>
      <c r="Y132">
        <v>99.2</v>
      </c>
      <c r="Z132">
        <v>99</v>
      </c>
      <c r="AA132">
        <v>98.2</v>
      </c>
      <c r="AB132">
        <v>98.4</v>
      </c>
      <c r="AC132">
        <v>98.3</v>
      </c>
      <c r="AD132">
        <v>99.5</v>
      </c>
      <c r="AE132">
        <v>100.2</v>
      </c>
      <c r="AF132">
        <v>98.3</v>
      </c>
      <c r="AG132">
        <v>98</v>
      </c>
      <c r="AH132">
        <v>98.7</v>
      </c>
      <c r="AI132">
        <v>98.4</v>
      </c>
      <c r="AJ132">
        <v>99.7</v>
      </c>
      <c r="AK132">
        <v>100.1</v>
      </c>
      <c r="AL132">
        <v>99.7</v>
      </c>
      <c r="AM132">
        <v>99.7</v>
      </c>
    </row>
    <row r="133" spans="24:39">
      <c r="X133" t="s">
        <v>127</v>
      </c>
      <c r="Y133">
        <v>99.5</v>
      </c>
      <c r="Z133">
        <v>100.3</v>
      </c>
      <c r="AA133">
        <v>100.2</v>
      </c>
      <c r="AB133">
        <v>100.7</v>
      </c>
      <c r="AC133">
        <v>99.9</v>
      </c>
      <c r="AD133">
        <v>99.9</v>
      </c>
      <c r="AE133">
        <v>100.9</v>
      </c>
      <c r="AF133">
        <v>100.4</v>
      </c>
      <c r="AG133">
        <v>101.3</v>
      </c>
      <c r="AH133">
        <v>100.2</v>
      </c>
      <c r="AI133">
        <v>98.5</v>
      </c>
      <c r="AJ133">
        <v>100.5</v>
      </c>
      <c r="AK133">
        <v>100</v>
      </c>
      <c r="AL133">
        <v>99.9</v>
      </c>
      <c r="AM133">
        <v>100</v>
      </c>
    </row>
    <row r="134" spans="24:39">
      <c r="X134" t="s">
        <v>128</v>
      </c>
      <c r="Y134">
        <v>100.2</v>
      </c>
      <c r="Z134">
        <v>100.3</v>
      </c>
      <c r="AA134">
        <v>102.1</v>
      </c>
      <c r="AB134">
        <v>100.4</v>
      </c>
      <c r="AC134">
        <v>100.9</v>
      </c>
      <c r="AD134">
        <v>100</v>
      </c>
      <c r="AE134">
        <v>100.8</v>
      </c>
      <c r="AF134">
        <v>99.4</v>
      </c>
      <c r="AG134">
        <v>99.2</v>
      </c>
      <c r="AH134">
        <v>99.9</v>
      </c>
      <c r="AI134">
        <v>99.5</v>
      </c>
      <c r="AJ134">
        <v>101.7</v>
      </c>
      <c r="AK134">
        <v>100</v>
      </c>
      <c r="AL134">
        <v>100.1</v>
      </c>
      <c r="AM134">
        <v>100.4</v>
      </c>
    </row>
    <row r="135" spans="24:39">
      <c r="X135" t="s">
        <v>129</v>
      </c>
      <c r="Y135">
        <v>101</v>
      </c>
      <c r="Z135">
        <v>100.2</v>
      </c>
      <c r="AA135">
        <v>103.5</v>
      </c>
      <c r="AB135">
        <v>103.6</v>
      </c>
      <c r="AC135">
        <v>102.7</v>
      </c>
      <c r="AD135">
        <v>99.9</v>
      </c>
      <c r="AE135">
        <v>100.7</v>
      </c>
      <c r="AF135">
        <v>97.3</v>
      </c>
      <c r="AG135">
        <v>96.1</v>
      </c>
      <c r="AH135">
        <v>98.6</v>
      </c>
      <c r="AI135">
        <v>98.8</v>
      </c>
      <c r="AJ135">
        <v>101.7</v>
      </c>
      <c r="AK135">
        <v>100.1</v>
      </c>
      <c r="AL135">
        <v>100.7</v>
      </c>
      <c r="AM135">
        <v>100.9</v>
      </c>
    </row>
    <row r="136" spans="24:39">
      <c r="X136" t="s">
        <v>130</v>
      </c>
      <c r="Y136">
        <v>101.3</v>
      </c>
      <c r="Z136">
        <v>101</v>
      </c>
      <c r="AA136">
        <v>102.3</v>
      </c>
      <c r="AB136">
        <v>103.6</v>
      </c>
      <c r="AC136">
        <v>103.3</v>
      </c>
      <c r="AD136">
        <v>100.9</v>
      </c>
      <c r="AE136">
        <v>100.7</v>
      </c>
      <c r="AF136">
        <v>99.8</v>
      </c>
      <c r="AG136">
        <v>100.4</v>
      </c>
      <c r="AH136">
        <v>100.1</v>
      </c>
      <c r="AI136">
        <v>98.2</v>
      </c>
      <c r="AJ136">
        <v>100.9</v>
      </c>
      <c r="AK136">
        <v>100.1</v>
      </c>
      <c r="AL136">
        <v>100.9</v>
      </c>
      <c r="AM136">
        <v>101.1</v>
      </c>
    </row>
    <row r="137" spans="24:39">
      <c r="X137" t="s">
        <v>131</v>
      </c>
      <c r="Y137">
        <v>100.9</v>
      </c>
      <c r="Z137">
        <v>100.7</v>
      </c>
      <c r="AA137">
        <v>101.7</v>
      </c>
      <c r="AB137">
        <v>104.9</v>
      </c>
      <c r="AC137">
        <v>101.2</v>
      </c>
      <c r="AD137">
        <v>101.1</v>
      </c>
      <c r="AE137">
        <v>100.7</v>
      </c>
      <c r="AF137">
        <v>98.9</v>
      </c>
      <c r="AG137">
        <v>97.9</v>
      </c>
      <c r="AH137">
        <v>99.2</v>
      </c>
      <c r="AI137">
        <v>100.9</v>
      </c>
      <c r="AJ137">
        <v>100.1</v>
      </c>
      <c r="AK137">
        <v>101.7</v>
      </c>
      <c r="AL137">
        <v>100.5</v>
      </c>
      <c r="AM137">
        <v>100.5</v>
      </c>
    </row>
    <row r="138" spans="24:39">
      <c r="X138" t="s">
        <v>132</v>
      </c>
      <c r="Y138">
        <v>100.6</v>
      </c>
      <c r="Z138">
        <v>101.7</v>
      </c>
      <c r="AA138">
        <v>101.9</v>
      </c>
      <c r="AB138">
        <v>105.1</v>
      </c>
      <c r="AC138">
        <v>102.6</v>
      </c>
      <c r="AD138">
        <v>101.3</v>
      </c>
      <c r="AE138">
        <v>101</v>
      </c>
      <c r="AF138">
        <v>101.4</v>
      </c>
      <c r="AG138">
        <v>101.1</v>
      </c>
      <c r="AH138">
        <v>101.2</v>
      </c>
      <c r="AI138">
        <v>102.4</v>
      </c>
      <c r="AJ138">
        <v>101</v>
      </c>
      <c r="AK138">
        <v>101.8</v>
      </c>
      <c r="AL138">
        <v>100.7</v>
      </c>
      <c r="AM138">
        <v>100.9</v>
      </c>
    </row>
    <row r="139" spans="24:39">
      <c r="X139" t="s">
        <v>133</v>
      </c>
      <c r="Y139">
        <v>101.1</v>
      </c>
      <c r="Z139">
        <v>102.2</v>
      </c>
      <c r="AA139">
        <v>103.2</v>
      </c>
      <c r="AB139">
        <v>103.6</v>
      </c>
      <c r="AC139">
        <v>103.2</v>
      </c>
      <c r="AD139">
        <v>101.4</v>
      </c>
      <c r="AE139">
        <v>101.6</v>
      </c>
      <c r="AF139">
        <v>102.6</v>
      </c>
      <c r="AG139">
        <v>103.2</v>
      </c>
      <c r="AH139">
        <v>102.4</v>
      </c>
      <c r="AI139">
        <v>101.4</v>
      </c>
      <c r="AJ139">
        <v>100.9</v>
      </c>
      <c r="AK139">
        <v>102.2</v>
      </c>
      <c r="AL139">
        <v>101.1</v>
      </c>
      <c r="AM139">
        <v>101.2</v>
      </c>
    </row>
    <row r="140" spans="24:39">
      <c r="X140" t="s">
        <v>134</v>
      </c>
      <c r="Y140">
        <v>102</v>
      </c>
      <c r="Z140">
        <v>102.6</v>
      </c>
      <c r="AA140">
        <v>102.5</v>
      </c>
      <c r="AB140">
        <v>103.1</v>
      </c>
      <c r="AC140">
        <v>104.2</v>
      </c>
      <c r="AD140">
        <v>101.8</v>
      </c>
      <c r="AE140">
        <v>102.3</v>
      </c>
      <c r="AF140">
        <v>103.3</v>
      </c>
      <c r="AG140">
        <v>104.2</v>
      </c>
      <c r="AH140">
        <v>102.7</v>
      </c>
      <c r="AI140">
        <v>101.5</v>
      </c>
      <c r="AJ140">
        <v>100.6</v>
      </c>
      <c r="AK140">
        <v>102.6</v>
      </c>
      <c r="AL140">
        <v>101.4</v>
      </c>
      <c r="AM140">
        <v>101.7</v>
      </c>
    </row>
    <row r="141" spans="24:39">
      <c r="X141" t="s">
        <v>135</v>
      </c>
      <c r="Y141">
        <v>101.7</v>
      </c>
      <c r="Z141">
        <v>102.9</v>
      </c>
      <c r="AA141">
        <v>102.8</v>
      </c>
      <c r="AB141">
        <v>102.7</v>
      </c>
      <c r="AC141">
        <v>102.6</v>
      </c>
      <c r="AD141">
        <v>102</v>
      </c>
      <c r="AE141">
        <v>102.9</v>
      </c>
      <c r="AF141">
        <v>104.2</v>
      </c>
      <c r="AG141">
        <v>105.4</v>
      </c>
      <c r="AH141">
        <v>103.7</v>
      </c>
      <c r="AI141">
        <v>102</v>
      </c>
      <c r="AJ141">
        <v>100.4</v>
      </c>
      <c r="AK141">
        <v>102.8</v>
      </c>
      <c r="AL141">
        <v>101.9</v>
      </c>
      <c r="AM141">
        <v>101.8</v>
      </c>
    </row>
    <row r="142" spans="24:39">
      <c r="X142" t="s">
        <v>136</v>
      </c>
      <c r="Y142">
        <v>99.8</v>
      </c>
      <c r="Z142">
        <v>102.4</v>
      </c>
      <c r="AA142">
        <v>101.7</v>
      </c>
      <c r="AB142">
        <v>101.6</v>
      </c>
      <c r="AC142">
        <v>103.1</v>
      </c>
      <c r="AD142">
        <v>102.1</v>
      </c>
      <c r="AE142">
        <v>103.3</v>
      </c>
      <c r="AF142">
        <v>103.7</v>
      </c>
      <c r="AG142">
        <v>104.6</v>
      </c>
      <c r="AH142">
        <v>103.4</v>
      </c>
      <c r="AI142">
        <v>101.8</v>
      </c>
      <c r="AJ142">
        <v>97.3</v>
      </c>
      <c r="AK142">
        <v>103</v>
      </c>
      <c r="AL142">
        <v>102</v>
      </c>
      <c r="AM142">
        <v>101.9</v>
      </c>
    </row>
    <row r="143" spans="24:39">
      <c r="X143" t="s">
        <v>137</v>
      </c>
      <c r="Y143">
        <v>97.7</v>
      </c>
      <c r="Z143">
        <v>102.5</v>
      </c>
      <c r="AA143">
        <v>101.8</v>
      </c>
      <c r="AB143">
        <v>101.8</v>
      </c>
      <c r="AC143">
        <v>101.9</v>
      </c>
      <c r="AD143">
        <v>102.2</v>
      </c>
      <c r="AE143">
        <v>103.3</v>
      </c>
      <c r="AF143">
        <v>104.3</v>
      </c>
      <c r="AG143">
        <v>105.4</v>
      </c>
      <c r="AH143">
        <v>103.7</v>
      </c>
      <c r="AI143">
        <v>102.5</v>
      </c>
      <c r="AJ143">
        <v>94.5</v>
      </c>
      <c r="AK143">
        <v>104</v>
      </c>
      <c r="AL143">
        <v>102</v>
      </c>
      <c r="AM143">
        <v>101.6</v>
      </c>
    </row>
    <row r="144" spans="24:39">
      <c r="X144" t="s">
        <v>138</v>
      </c>
      <c r="Y144">
        <v>96.8</v>
      </c>
      <c r="Z144">
        <v>102</v>
      </c>
      <c r="AA144">
        <v>100.5</v>
      </c>
      <c r="AB144">
        <v>101.1</v>
      </c>
      <c r="AC144">
        <v>100.6</v>
      </c>
      <c r="AD144">
        <v>102.9</v>
      </c>
      <c r="AE144">
        <v>103.6</v>
      </c>
      <c r="AF144">
        <v>103.3</v>
      </c>
      <c r="AG144">
        <v>104.1</v>
      </c>
      <c r="AH144">
        <v>102.2</v>
      </c>
      <c r="AI144">
        <v>102.5</v>
      </c>
      <c r="AJ144">
        <v>93.3</v>
      </c>
      <c r="AK144">
        <v>104</v>
      </c>
      <c r="AL144">
        <v>101.8</v>
      </c>
      <c r="AM144">
        <v>101.3</v>
      </c>
    </row>
    <row r="145" spans="24:39">
      <c r="X145" t="s">
        <v>139</v>
      </c>
      <c r="Y145">
        <v>98</v>
      </c>
      <c r="Z145">
        <v>100.7</v>
      </c>
      <c r="AA145">
        <v>99.2</v>
      </c>
      <c r="AB145">
        <v>101.8</v>
      </c>
      <c r="AC145">
        <v>101.1</v>
      </c>
      <c r="AD145">
        <v>102.9</v>
      </c>
      <c r="AE145">
        <v>103.6</v>
      </c>
      <c r="AF145">
        <v>98.1</v>
      </c>
      <c r="AG145">
        <v>96.6</v>
      </c>
      <c r="AH145">
        <v>97.2</v>
      </c>
      <c r="AI145">
        <v>102.7</v>
      </c>
      <c r="AJ145">
        <v>96.5</v>
      </c>
      <c r="AK145">
        <v>103.9</v>
      </c>
      <c r="AL145">
        <v>102</v>
      </c>
      <c r="AM145">
        <v>101.6</v>
      </c>
    </row>
    <row r="146" spans="24:39">
      <c r="X146" t="s">
        <v>140</v>
      </c>
      <c r="Y146">
        <v>98.5</v>
      </c>
      <c r="Z146">
        <v>99.8</v>
      </c>
      <c r="AA146">
        <v>97.8</v>
      </c>
      <c r="AB146">
        <v>100.4</v>
      </c>
      <c r="AC146">
        <v>101.1</v>
      </c>
      <c r="AD146">
        <v>103.2</v>
      </c>
      <c r="AE146">
        <v>103.6</v>
      </c>
      <c r="AF146">
        <v>95.4</v>
      </c>
      <c r="AG146">
        <v>92</v>
      </c>
      <c r="AH146">
        <v>94.4</v>
      </c>
      <c r="AI146">
        <v>104.6</v>
      </c>
      <c r="AJ146">
        <v>98.6</v>
      </c>
      <c r="AK146">
        <v>104</v>
      </c>
      <c r="AL146">
        <v>102.2</v>
      </c>
      <c r="AM146">
        <v>101.9</v>
      </c>
    </row>
    <row r="147" spans="24:39">
      <c r="X147" t="s">
        <v>141</v>
      </c>
      <c r="Y147">
        <v>98.5</v>
      </c>
      <c r="Z147">
        <v>100.7</v>
      </c>
      <c r="AA147">
        <v>100.1</v>
      </c>
      <c r="AB147">
        <v>101</v>
      </c>
      <c r="AC147">
        <v>101.4</v>
      </c>
      <c r="AD147">
        <v>103.9</v>
      </c>
      <c r="AE147">
        <v>103.6</v>
      </c>
      <c r="AF147">
        <v>97.7</v>
      </c>
      <c r="AG147">
        <v>94.9</v>
      </c>
      <c r="AH147">
        <v>96.2</v>
      </c>
      <c r="AI147">
        <v>105.9</v>
      </c>
      <c r="AJ147">
        <v>96.9</v>
      </c>
      <c r="AK147">
        <v>104.4</v>
      </c>
      <c r="AL147">
        <v>102.5</v>
      </c>
      <c r="AM147">
        <v>102.1</v>
      </c>
    </row>
    <row r="148" spans="24:39">
      <c r="X148" t="s">
        <v>142</v>
      </c>
      <c r="Y148">
        <v>97.3</v>
      </c>
      <c r="Z148">
        <v>100.9</v>
      </c>
      <c r="AA148">
        <v>99.6</v>
      </c>
      <c r="AB148">
        <v>103.5</v>
      </c>
      <c r="AC148">
        <v>100.3</v>
      </c>
      <c r="AD148">
        <v>104.1</v>
      </c>
      <c r="AE148">
        <v>103.1</v>
      </c>
      <c r="AF148">
        <v>98.5</v>
      </c>
      <c r="AG148">
        <v>96.3</v>
      </c>
      <c r="AH148">
        <v>96.8</v>
      </c>
      <c r="AI148">
        <v>106</v>
      </c>
      <c r="AJ148">
        <v>94.7</v>
      </c>
      <c r="AK148">
        <v>104.4</v>
      </c>
      <c r="AL148">
        <v>102.4</v>
      </c>
      <c r="AM148">
        <v>101.9</v>
      </c>
    </row>
    <row r="149" spans="24:39">
      <c r="X149" t="s">
        <v>143</v>
      </c>
      <c r="Y149">
        <v>96.9</v>
      </c>
      <c r="Z149">
        <v>101.5</v>
      </c>
      <c r="AA149">
        <v>102</v>
      </c>
      <c r="AB149">
        <v>104.4</v>
      </c>
      <c r="AC149">
        <v>100.3</v>
      </c>
      <c r="AD149">
        <v>104</v>
      </c>
      <c r="AE149">
        <v>103</v>
      </c>
      <c r="AF149">
        <v>100</v>
      </c>
      <c r="AG149">
        <v>98.3</v>
      </c>
      <c r="AH149">
        <v>98</v>
      </c>
      <c r="AI149">
        <v>106.1</v>
      </c>
      <c r="AJ149">
        <v>93.8</v>
      </c>
      <c r="AK149">
        <v>104.4</v>
      </c>
      <c r="AL149">
        <v>102.3</v>
      </c>
      <c r="AM149">
        <v>101.7</v>
      </c>
    </row>
    <row r="150" spans="24:39">
      <c r="X150" t="s">
        <v>144</v>
      </c>
      <c r="Y150">
        <v>97.1</v>
      </c>
      <c r="Z150">
        <v>101.7</v>
      </c>
      <c r="AA150">
        <v>101.3</v>
      </c>
      <c r="AB150">
        <v>103.7</v>
      </c>
      <c r="AC150">
        <v>101.2</v>
      </c>
      <c r="AD150">
        <v>104</v>
      </c>
      <c r="AE150">
        <v>103.1</v>
      </c>
      <c r="AF150">
        <v>100.5</v>
      </c>
      <c r="AG150">
        <v>98.7</v>
      </c>
      <c r="AH150">
        <v>98.2</v>
      </c>
      <c r="AI150">
        <v>107.7</v>
      </c>
      <c r="AJ150">
        <v>95</v>
      </c>
      <c r="AK150">
        <v>104.4</v>
      </c>
      <c r="AL150">
        <v>102.4</v>
      </c>
      <c r="AM150">
        <v>102</v>
      </c>
    </row>
    <row r="151" spans="24:39">
      <c r="X151" t="s">
        <v>145</v>
      </c>
      <c r="Y151">
        <v>97.9</v>
      </c>
      <c r="Z151">
        <v>101.3</v>
      </c>
      <c r="AA151">
        <v>102.1</v>
      </c>
      <c r="AB151">
        <v>104.8</v>
      </c>
      <c r="AC151">
        <v>101.1</v>
      </c>
      <c r="AD151">
        <v>103.9</v>
      </c>
      <c r="AE151">
        <v>103.2</v>
      </c>
      <c r="AF151">
        <v>98.5</v>
      </c>
      <c r="AG151">
        <v>95.6</v>
      </c>
      <c r="AH151">
        <v>96.6</v>
      </c>
      <c r="AI151">
        <v>107.6</v>
      </c>
      <c r="AJ151">
        <v>95</v>
      </c>
      <c r="AK151">
        <v>104.6</v>
      </c>
      <c r="AL151">
        <v>102.5</v>
      </c>
      <c r="AM151">
        <v>102</v>
      </c>
    </row>
    <row r="152" spans="24:39">
      <c r="X152" t="s">
        <v>146</v>
      </c>
      <c r="Y152">
        <v>100.1</v>
      </c>
      <c r="Z152">
        <v>102.8</v>
      </c>
      <c r="AA152">
        <v>103</v>
      </c>
      <c r="AB152">
        <v>106.8</v>
      </c>
      <c r="AC152">
        <v>101.1</v>
      </c>
      <c r="AD152">
        <v>103.9</v>
      </c>
      <c r="AE152">
        <v>104</v>
      </c>
      <c r="AF152">
        <v>101.9</v>
      </c>
      <c r="AG152">
        <v>101</v>
      </c>
      <c r="AH152">
        <v>98.8</v>
      </c>
      <c r="AI152">
        <v>107.7</v>
      </c>
      <c r="AJ152">
        <v>96.6</v>
      </c>
      <c r="AK152">
        <v>104.6</v>
      </c>
      <c r="AL152">
        <v>102.5</v>
      </c>
      <c r="AM152">
        <v>102</v>
      </c>
    </row>
    <row r="153" spans="24:39">
      <c r="X153" t="s">
        <v>147</v>
      </c>
      <c r="Y153">
        <v>100.8</v>
      </c>
      <c r="Z153">
        <v>103.8</v>
      </c>
      <c r="AA153">
        <v>105.2</v>
      </c>
      <c r="AB153">
        <v>109.3</v>
      </c>
      <c r="AC153">
        <v>101.5</v>
      </c>
      <c r="AD153">
        <v>103.9</v>
      </c>
      <c r="AE153">
        <v>104.4</v>
      </c>
      <c r="AF153">
        <v>103.7</v>
      </c>
      <c r="AG153">
        <v>103.5</v>
      </c>
      <c r="AH153">
        <v>100.8</v>
      </c>
      <c r="AI153">
        <v>107.7</v>
      </c>
      <c r="AJ153">
        <v>95.7</v>
      </c>
      <c r="AK153">
        <v>105.1</v>
      </c>
      <c r="AL153">
        <v>102.5</v>
      </c>
      <c r="AM153">
        <v>101.8</v>
      </c>
    </row>
    <row r="154" spans="24:39">
      <c r="X154" t="s">
        <v>148</v>
      </c>
      <c r="Y154">
        <v>102.1</v>
      </c>
      <c r="Z154">
        <v>105</v>
      </c>
      <c r="AA154">
        <v>108.8</v>
      </c>
      <c r="AB154">
        <v>110.4</v>
      </c>
      <c r="AC154">
        <v>101.5</v>
      </c>
      <c r="AD154">
        <v>104.1</v>
      </c>
      <c r="AE154">
        <v>104.9</v>
      </c>
      <c r="AF154">
        <v>106.1</v>
      </c>
      <c r="AG154">
        <v>106.5</v>
      </c>
      <c r="AH154">
        <v>103.5</v>
      </c>
      <c r="AI154">
        <v>107.9</v>
      </c>
      <c r="AJ154">
        <v>95.8</v>
      </c>
      <c r="AK154">
        <v>105.5</v>
      </c>
      <c r="AL154">
        <v>102.5</v>
      </c>
      <c r="AM154">
        <v>101.7</v>
      </c>
    </row>
    <row r="155" spans="24:39">
      <c r="X155" t="s">
        <v>149</v>
      </c>
      <c r="Y155">
        <v>104.1</v>
      </c>
      <c r="Z155">
        <v>105.8</v>
      </c>
      <c r="AA155">
        <v>109.9</v>
      </c>
      <c r="AB155">
        <v>107.8</v>
      </c>
      <c r="AC155">
        <v>101.6</v>
      </c>
      <c r="AD155">
        <v>104.8</v>
      </c>
      <c r="AE155">
        <v>104.7</v>
      </c>
      <c r="AF155">
        <v>109.1</v>
      </c>
      <c r="AG155">
        <v>111</v>
      </c>
      <c r="AH155">
        <v>106.1</v>
      </c>
      <c r="AI155">
        <v>107.9</v>
      </c>
      <c r="AJ155">
        <v>95.3</v>
      </c>
      <c r="AK155">
        <v>105.6</v>
      </c>
      <c r="AL155">
        <v>102.5</v>
      </c>
      <c r="AM155">
        <v>101.7</v>
      </c>
    </row>
    <row r="156" spans="24:39">
      <c r="X156" t="s">
        <v>150</v>
      </c>
      <c r="Y156">
        <v>103.6</v>
      </c>
      <c r="Z156">
        <v>105.2</v>
      </c>
      <c r="AA156">
        <v>107.1</v>
      </c>
      <c r="AB156">
        <v>107.2</v>
      </c>
      <c r="AC156">
        <v>101.6</v>
      </c>
      <c r="AD156">
        <v>105.2</v>
      </c>
      <c r="AE156">
        <v>104.8</v>
      </c>
      <c r="AF156">
        <v>107.7</v>
      </c>
      <c r="AG156">
        <v>108.5</v>
      </c>
      <c r="AH156">
        <v>105.5</v>
      </c>
      <c r="AI156">
        <v>108.2</v>
      </c>
      <c r="AJ156">
        <v>95.5</v>
      </c>
      <c r="AK156">
        <v>105.7</v>
      </c>
      <c r="AL156">
        <v>102.6</v>
      </c>
      <c r="AM156">
        <v>101.7</v>
      </c>
    </row>
    <row r="157" spans="24:39">
      <c r="X157" t="s">
        <v>151</v>
      </c>
      <c r="Y157">
        <v>103.4</v>
      </c>
      <c r="Z157">
        <v>105.4</v>
      </c>
      <c r="AA157">
        <v>107.7</v>
      </c>
      <c r="AB157">
        <v>105.6</v>
      </c>
      <c r="AC157">
        <v>102.7</v>
      </c>
      <c r="AD157">
        <v>105.2</v>
      </c>
      <c r="AE157">
        <v>105</v>
      </c>
      <c r="AF157">
        <v>108.3</v>
      </c>
      <c r="AG157">
        <v>109.3</v>
      </c>
      <c r="AH157">
        <v>106.1</v>
      </c>
      <c r="AI157">
        <v>108.3</v>
      </c>
      <c r="AJ157">
        <v>97</v>
      </c>
      <c r="AK157">
        <v>105.7</v>
      </c>
      <c r="AL157">
        <v>102.7</v>
      </c>
      <c r="AM157">
        <v>101.9</v>
      </c>
    </row>
    <row r="158" spans="24:39">
      <c r="X158" t="s">
        <v>152</v>
      </c>
      <c r="Y158">
        <v>103.8</v>
      </c>
      <c r="Z158">
        <v>104.1</v>
      </c>
      <c r="AA158">
        <v>100.5</v>
      </c>
      <c r="AB158">
        <v>102.3</v>
      </c>
      <c r="AC158">
        <v>103.3</v>
      </c>
      <c r="AD158">
        <v>105.9</v>
      </c>
      <c r="AE158">
        <v>104.9</v>
      </c>
      <c r="AF158">
        <v>105.9</v>
      </c>
      <c r="AG158">
        <v>106.4</v>
      </c>
      <c r="AH158">
        <v>103.8</v>
      </c>
      <c r="AI158">
        <v>107.1</v>
      </c>
      <c r="AJ158">
        <v>98.4</v>
      </c>
      <c r="AK158">
        <v>105.8</v>
      </c>
      <c r="AL158">
        <v>102.8</v>
      </c>
      <c r="AM158">
        <v>102.2</v>
      </c>
    </row>
    <row r="159" spans="24:39">
      <c r="X159" t="s">
        <v>153</v>
      </c>
      <c r="Y159">
        <v>103.3</v>
      </c>
      <c r="Z159">
        <v>101.6</v>
      </c>
      <c r="AA159">
        <v>98.8</v>
      </c>
      <c r="AB159">
        <v>100</v>
      </c>
      <c r="AC159">
        <v>102.2</v>
      </c>
      <c r="AD159">
        <v>106</v>
      </c>
      <c r="AE159">
        <v>105.2</v>
      </c>
      <c r="AF159">
        <v>99.2</v>
      </c>
      <c r="AG159">
        <v>96.4</v>
      </c>
      <c r="AH159">
        <v>98.5</v>
      </c>
      <c r="AI159">
        <v>106.7</v>
      </c>
      <c r="AJ159">
        <v>96.9</v>
      </c>
      <c r="AK159">
        <v>105.9</v>
      </c>
      <c r="AL159">
        <v>102.8</v>
      </c>
      <c r="AM159">
        <v>102.3</v>
      </c>
    </row>
    <row r="160" spans="24:39">
      <c r="X160" t="s">
        <v>154</v>
      </c>
      <c r="Y160">
        <v>102.7</v>
      </c>
      <c r="Z160">
        <v>101</v>
      </c>
      <c r="AA160">
        <v>95</v>
      </c>
      <c r="AB160">
        <v>98.3</v>
      </c>
      <c r="AC160">
        <v>102.2</v>
      </c>
      <c r="AD160">
        <v>106</v>
      </c>
      <c r="AE160">
        <v>105.2</v>
      </c>
      <c r="AF160">
        <v>98.8</v>
      </c>
      <c r="AG160">
        <v>96.4</v>
      </c>
      <c r="AH160">
        <v>97.6</v>
      </c>
      <c r="AI160">
        <v>105.9</v>
      </c>
      <c r="AJ160">
        <v>96</v>
      </c>
      <c r="AK160">
        <v>105.9</v>
      </c>
      <c r="AL160">
        <v>102.8</v>
      </c>
      <c r="AM160">
        <v>102.2</v>
      </c>
    </row>
    <row r="161" spans="24:39">
      <c r="X161" t="s">
        <v>155</v>
      </c>
      <c r="Y161">
        <v>100.7</v>
      </c>
      <c r="Z161">
        <v>99.5</v>
      </c>
      <c r="AA161">
        <v>91.7</v>
      </c>
      <c r="AB161">
        <v>96.7</v>
      </c>
      <c r="AC161">
        <v>102.3</v>
      </c>
      <c r="AD161">
        <v>105.9</v>
      </c>
      <c r="AE161">
        <v>105.1</v>
      </c>
      <c r="AF161">
        <v>95.8</v>
      </c>
      <c r="AG161">
        <v>92.7</v>
      </c>
      <c r="AH161">
        <v>95.1</v>
      </c>
      <c r="AI161">
        <v>104.1</v>
      </c>
      <c r="AJ161">
        <v>94.8</v>
      </c>
      <c r="AK161">
        <v>105.9</v>
      </c>
      <c r="AL161">
        <v>102.5</v>
      </c>
      <c r="AM161">
        <v>101.6</v>
      </c>
    </row>
    <row r="162" spans="24:39">
      <c r="X162" t="s">
        <v>156</v>
      </c>
      <c r="Y162">
        <v>100.9</v>
      </c>
      <c r="Z162">
        <v>100</v>
      </c>
      <c r="AA162">
        <v>91.9</v>
      </c>
      <c r="AB162">
        <v>97</v>
      </c>
      <c r="AC162">
        <v>102.6</v>
      </c>
      <c r="AD162">
        <v>106.1</v>
      </c>
      <c r="AE162">
        <v>105.2</v>
      </c>
      <c r="AF162">
        <v>96.9</v>
      </c>
      <c r="AG162">
        <v>94.3</v>
      </c>
      <c r="AH162">
        <v>96.2</v>
      </c>
      <c r="AI162">
        <v>103.7</v>
      </c>
      <c r="AJ162">
        <v>96</v>
      </c>
      <c r="AK162">
        <v>105.9</v>
      </c>
      <c r="AL162">
        <v>102.5</v>
      </c>
      <c r="AM162">
        <v>101.6</v>
      </c>
    </row>
    <row r="163" spans="24:39">
      <c r="X163" t="s">
        <v>157</v>
      </c>
      <c r="Y163">
        <v>101.8</v>
      </c>
      <c r="Z163">
        <v>100.1</v>
      </c>
      <c r="AA163">
        <v>90.7</v>
      </c>
      <c r="AB163">
        <v>96.2</v>
      </c>
      <c r="AC163">
        <v>102.2</v>
      </c>
      <c r="AD163">
        <v>105.9</v>
      </c>
      <c r="AE163">
        <v>105.4</v>
      </c>
      <c r="AF163">
        <v>97.4</v>
      </c>
      <c r="AG163">
        <v>95.3</v>
      </c>
      <c r="AH163">
        <v>96.7</v>
      </c>
      <c r="AI163">
        <v>103.5</v>
      </c>
      <c r="AJ163">
        <v>97.4</v>
      </c>
      <c r="AK163">
        <v>105.9</v>
      </c>
      <c r="AL163">
        <v>102.2</v>
      </c>
      <c r="AM163">
        <v>101.4</v>
      </c>
    </row>
    <row r="164" spans="24:39">
      <c r="X164" t="s">
        <v>158</v>
      </c>
      <c r="Y164">
        <v>103.1</v>
      </c>
      <c r="Z164">
        <v>100.9</v>
      </c>
      <c r="AA164">
        <v>90.6</v>
      </c>
      <c r="AB164">
        <v>96.9</v>
      </c>
      <c r="AC164">
        <v>102.9</v>
      </c>
      <c r="AD164">
        <v>106.2</v>
      </c>
      <c r="AE164">
        <v>107.2</v>
      </c>
      <c r="AF164">
        <v>98.5</v>
      </c>
      <c r="AG164">
        <v>96.9</v>
      </c>
      <c r="AH164">
        <v>98.2</v>
      </c>
      <c r="AI164">
        <v>103.1</v>
      </c>
      <c r="AJ164">
        <v>98.1</v>
      </c>
      <c r="AK164">
        <v>106.5</v>
      </c>
      <c r="AL164">
        <v>102.6</v>
      </c>
      <c r="AM164">
        <v>101.7</v>
      </c>
    </row>
    <row r="165" spans="24:39">
      <c r="X165" t="s">
        <v>159</v>
      </c>
      <c r="Y165">
        <v>103.6</v>
      </c>
      <c r="Z165">
        <v>101.2</v>
      </c>
      <c r="AA165">
        <v>91.9</v>
      </c>
      <c r="AB165">
        <v>98.7</v>
      </c>
      <c r="AC165">
        <v>103.2</v>
      </c>
      <c r="AD165">
        <v>106.5</v>
      </c>
      <c r="AE165">
        <v>108</v>
      </c>
      <c r="AF165">
        <v>97.8</v>
      </c>
      <c r="AG165">
        <v>95.7</v>
      </c>
      <c r="AH165">
        <v>98.1</v>
      </c>
      <c r="AI165">
        <v>102.2</v>
      </c>
      <c r="AJ165">
        <v>98.9</v>
      </c>
      <c r="AK165">
        <v>106.8</v>
      </c>
      <c r="AL165">
        <v>102.9</v>
      </c>
      <c r="AM165">
        <v>101.8</v>
      </c>
    </row>
    <row r="166" spans="24:39">
      <c r="X166" t="s">
        <v>160</v>
      </c>
      <c r="Y166">
        <v>104</v>
      </c>
      <c r="Z166">
        <v>100.8</v>
      </c>
      <c r="AA166">
        <v>91.6</v>
      </c>
      <c r="AB166">
        <v>98.7</v>
      </c>
      <c r="AC166">
        <v>102.5</v>
      </c>
      <c r="AD166">
        <v>106.7</v>
      </c>
      <c r="AE166">
        <v>108</v>
      </c>
      <c r="AF166">
        <v>96.3</v>
      </c>
      <c r="AG166">
        <v>93.9</v>
      </c>
      <c r="AH166">
        <v>97</v>
      </c>
      <c r="AI166">
        <v>101.5</v>
      </c>
      <c r="AJ166">
        <v>99.2</v>
      </c>
      <c r="AK166">
        <v>107.4</v>
      </c>
      <c r="AL166">
        <v>102.5</v>
      </c>
      <c r="AM166">
        <v>101.3</v>
      </c>
    </row>
    <row r="167" spans="24:39">
      <c r="X167" t="s">
        <v>161</v>
      </c>
      <c r="Y167">
        <v>103.8</v>
      </c>
      <c r="Z167">
        <v>101.3</v>
      </c>
      <c r="AA167">
        <v>91.3</v>
      </c>
      <c r="AB167">
        <v>99.3</v>
      </c>
      <c r="AC167">
        <v>102.3</v>
      </c>
      <c r="AD167">
        <v>107</v>
      </c>
      <c r="AE167">
        <v>108.1</v>
      </c>
      <c r="AF167">
        <v>98</v>
      </c>
      <c r="AG167">
        <v>96.5</v>
      </c>
      <c r="AH167">
        <v>98</v>
      </c>
      <c r="AI167">
        <v>101.4</v>
      </c>
      <c r="AJ167">
        <v>97.5</v>
      </c>
      <c r="AK167">
        <v>107.4</v>
      </c>
      <c r="AL167">
        <v>102.7</v>
      </c>
      <c r="AM167">
        <v>101.4</v>
      </c>
    </row>
    <row r="168" spans="24:39">
      <c r="X168" t="s">
        <v>162</v>
      </c>
      <c r="Y168">
        <v>103.6</v>
      </c>
      <c r="Z168">
        <v>100.2</v>
      </c>
      <c r="AA168">
        <v>92.4</v>
      </c>
      <c r="AB168">
        <v>100.2</v>
      </c>
      <c r="AC168">
        <v>102.5</v>
      </c>
      <c r="AD168">
        <v>107</v>
      </c>
      <c r="AE168">
        <v>108.2</v>
      </c>
      <c r="AF168">
        <v>93.7</v>
      </c>
      <c r="AG168">
        <v>90.2</v>
      </c>
      <c r="AH168">
        <v>94.3</v>
      </c>
      <c r="AI168">
        <v>101.5</v>
      </c>
      <c r="AJ168">
        <v>97</v>
      </c>
      <c r="AK168">
        <v>107.4</v>
      </c>
      <c r="AL168">
        <v>103.2</v>
      </c>
      <c r="AM168">
        <v>101.2</v>
      </c>
    </row>
    <row r="169" spans="24:39">
      <c r="X169" t="s">
        <v>163</v>
      </c>
      <c r="Y169">
        <v>103.3</v>
      </c>
      <c r="Z169">
        <v>100.2</v>
      </c>
      <c r="AA169">
        <v>93.1</v>
      </c>
      <c r="AB169">
        <v>100.8</v>
      </c>
      <c r="AC169">
        <v>102.3</v>
      </c>
      <c r="AD169">
        <v>106.7</v>
      </c>
      <c r="AE169">
        <v>108.4</v>
      </c>
      <c r="AF169">
        <v>92.7</v>
      </c>
      <c r="AG169">
        <v>88.6</v>
      </c>
      <c r="AH169">
        <v>93.5</v>
      </c>
      <c r="AI169">
        <v>101.5</v>
      </c>
      <c r="AJ169">
        <v>98.7</v>
      </c>
      <c r="AK169">
        <v>107.8</v>
      </c>
      <c r="AL169">
        <v>103.1</v>
      </c>
      <c r="AM169">
        <v>101.1</v>
      </c>
    </row>
    <row r="170" spans="24:39">
      <c r="X170" t="s">
        <v>164</v>
      </c>
      <c r="Y170">
        <v>103.7</v>
      </c>
      <c r="Z170">
        <v>100.7</v>
      </c>
      <c r="AA170">
        <v>91.8</v>
      </c>
      <c r="AB170">
        <v>98.6</v>
      </c>
      <c r="AC170">
        <v>102.3</v>
      </c>
      <c r="AD170">
        <v>106.9</v>
      </c>
      <c r="AE170">
        <v>108.6</v>
      </c>
      <c r="AF170">
        <v>95.3</v>
      </c>
      <c r="AG170">
        <v>92.8</v>
      </c>
      <c r="AH170">
        <v>95.9</v>
      </c>
      <c r="AI170">
        <v>101</v>
      </c>
      <c r="AJ170">
        <v>98.7</v>
      </c>
      <c r="AK170">
        <v>107.8</v>
      </c>
      <c r="AL170">
        <v>103.1</v>
      </c>
      <c r="AM170">
        <v>101.1</v>
      </c>
    </row>
    <row r="171" spans="24:39">
      <c r="X171" t="s">
        <v>165</v>
      </c>
      <c r="Y171">
        <v>104.5</v>
      </c>
      <c r="Z171">
        <v>100.2</v>
      </c>
      <c r="AA171">
        <v>90.5</v>
      </c>
      <c r="AB171">
        <v>97.6</v>
      </c>
      <c r="AC171">
        <v>102.6</v>
      </c>
      <c r="AD171">
        <v>106.8</v>
      </c>
      <c r="AE171">
        <v>108.8</v>
      </c>
      <c r="AF171">
        <v>94.4</v>
      </c>
      <c r="AG171">
        <v>90.7</v>
      </c>
      <c r="AH171">
        <v>95.3</v>
      </c>
      <c r="AI171">
        <v>102.3</v>
      </c>
      <c r="AJ171">
        <v>98.3</v>
      </c>
      <c r="AK171">
        <v>107.2</v>
      </c>
      <c r="AL171">
        <v>103.1</v>
      </c>
      <c r="AM171">
        <v>101.1</v>
      </c>
    </row>
    <row r="172" spans="24:39">
      <c r="X172" t="s">
        <v>166</v>
      </c>
      <c r="Y172">
        <v>104.6</v>
      </c>
      <c r="Z172">
        <v>100.1</v>
      </c>
      <c r="AA172">
        <v>90.9</v>
      </c>
      <c r="AB172">
        <v>97.7</v>
      </c>
      <c r="AC172">
        <v>102.8</v>
      </c>
      <c r="AD172">
        <v>107.8</v>
      </c>
      <c r="AE172">
        <v>108.9</v>
      </c>
      <c r="AF172">
        <v>93.7</v>
      </c>
      <c r="AG172">
        <v>90</v>
      </c>
      <c r="AH172">
        <v>95.1</v>
      </c>
      <c r="AI172">
        <v>100.9</v>
      </c>
      <c r="AJ172">
        <v>97.5</v>
      </c>
      <c r="AK172">
        <v>107.4</v>
      </c>
      <c r="AL172">
        <v>103.2</v>
      </c>
      <c r="AM172">
        <v>101.3</v>
      </c>
    </row>
    <row r="173" spans="24:39">
      <c r="X173" t="s">
        <v>167</v>
      </c>
      <c r="Y173">
        <v>103.9</v>
      </c>
      <c r="Z173">
        <v>100</v>
      </c>
      <c r="AA173">
        <v>91.3</v>
      </c>
      <c r="AB173">
        <v>97.4</v>
      </c>
      <c r="AC173">
        <v>104.9</v>
      </c>
      <c r="AD173">
        <v>107.8</v>
      </c>
      <c r="AE173">
        <v>108.9</v>
      </c>
      <c r="AF173">
        <v>93</v>
      </c>
      <c r="AG173">
        <v>89.1</v>
      </c>
      <c r="AH173">
        <v>94.6</v>
      </c>
      <c r="AI173">
        <v>100.5</v>
      </c>
      <c r="AJ173">
        <v>97.6</v>
      </c>
      <c r="AK173">
        <v>107.4</v>
      </c>
      <c r="AL173">
        <v>103.2</v>
      </c>
      <c r="AM173">
        <v>101.3</v>
      </c>
    </row>
    <row r="174" spans="24:39">
      <c r="X174" t="s">
        <v>168</v>
      </c>
      <c r="Y174">
        <v>103.6</v>
      </c>
      <c r="Z174">
        <v>100.4</v>
      </c>
      <c r="AA174">
        <v>93.7</v>
      </c>
      <c r="AB174">
        <v>98.8</v>
      </c>
      <c r="AC174">
        <v>105.9</v>
      </c>
      <c r="AD174">
        <v>107.8</v>
      </c>
      <c r="AE174">
        <v>108.9</v>
      </c>
      <c r="AF174">
        <v>93.6</v>
      </c>
      <c r="AG174">
        <v>90.5</v>
      </c>
      <c r="AH174">
        <v>95.4</v>
      </c>
      <c r="AI174">
        <v>98.8</v>
      </c>
      <c r="AJ174">
        <v>96.6</v>
      </c>
      <c r="AK174">
        <v>107.1</v>
      </c>
      <c r="AL174">
        <v>103.3</v>
      </c>
      <c r="AM174">
        <v>101.4</v>
      </c>
    </row>
    <row r="175" spans="24:39">
      <c r="X175" t="s">
        <v>169</v>
      </c>
      <c r="Y175">
        <v>104.4</v>
      </c>
      <c r="Z175">
        <v>100.3</v>
      </c>
      <c r="AA175">
        <v>94.3</v>
      </c>
      <c r="AB175">
        <v>98</v>
      </c>
      <c r="AC175">
        <v>106.6</v>
      </c>
      <c r="AD175">
        <v>108.5</v>
      </c>
      <c r="AE175">
        <v>108.9</v>
      </c>
      <c r="AF175">
        <v>92.8</v>
      </c>
      <c r="AG175">
        <v>89.4</v>
      </c>
      <c r="AH175">
        <v>94.9</v>
      </c>
      <c r="AI175">
        <v>98.5</v>
      </c>
      <c r="AJ175">
        <v>96.6</v>
      </c>
      <c r="AK175">
        <v>106.9</v>
      </c>
      <c r="AL175">
        <v>103.7</v>
      </c>
      <c r="AM175">
        <v>102.4</v>
      </c>
    </row>
    <row r="176" spans="24:39">
      <c r="X176" t="s">
        <v>170</v>
      </c>
      <c r="Y176">
        <v>103.9</v>
      </c>
      <c r="Z176">
        <v>100.2</v>
      </c>
      <c r="AA176">
        <v>92.4</v>
      </c>
      <c r="AB176">
        <v>97</v>
      </c>
      <c r="AC176">
        <v>107.9</v>
      </c>
      <c r="AD176">
        <v>109</v>
      </c>
      <c r="AE176">
        <v>109.9</v>
      </c>
      <c r="AF176">
        <v>92.1</v>
      </c>
      <c r="AG176">
        <v>88.5</v>
      </c>
      <c r="AH176">
        <v>94.2</v>
      </c>
      <c r="AI176">
        <v>98.6</v>
      </c>
      <c r="AJ176">
        <v>96.5</v>
      </c>
      <c r="AK176">
        <v>107.7</v>
      </c>
      <c r="AL176">
        <v>103.7</v>
      </c>
      <c r="AM176">
        <v>102.4</v>
      </c>
    </row>
    <row r="177" spans="24:39">
      <c r="X177" t="s">
        <v>171</v>
      </c>
      <c r="Y177">
        <v>104.9</v>
      </c>
      <c r="Z177">
        <v>100.6</v>
      </c>
      <c r="AA177">
        <v>92.2</v>
      </c>
      <c r="AB177">
        <v>97.8</v>
      </c>
      <c r="AC177">
        <v>107.8</v>
      </c>
      <c r="AD177">
        <v>109.1</v>
      </c>
      <c r="AE177">
        <v>110</v>
      </c>
      <c r="AF177">
        <v>92.6</v>
      </c>
      <c r="AG177">
        <v>89.3</v>
      </c>
      <c r="AH177">
        <v>94.4</v>
      </c>
      <c r="AI177">
        <v>98.5</v>
      </c>
      <c r="AJ177">
        <v>97.4</v>
      </c>
      <c r="AK177">
        <v>108.8</v>
      </c>
      <c r="AL177">
        <v>103.8</v>
      </c>
      <c r="AM177">
        <v>102.4</v>
      </c>
    </row>
    <row r="178" spans="24:39">
      <c r="X178" t="s">
        <v>172</v>
      </c>
      <c r="Y178">
        <v>106.2</v>
      </c>
      <c r="Z178">
        <v>100.2</v>
      </c>
      <c r="AA178">
        <v>91.8</v>
      </c>
      <c r="AB178">
        <v>96.8</v>
      </c>
      <c r="AC178">
        <v>107.8</v>
      </c>
      <c r="AD178">
        <v>109.3</v>
      </c>
      <c r="AE178">
        <v>110.1</v>
      </c>
      <c r="AF178">
        <v>92</v>
      </c>
      <c r="AG178">
        <v>88.4</v>
      </c>
      <c r="AH178">
        <v>93.9</v>
      </c>
      <c r="AI178">
        <v>98.3</v>
      </c>
      <c r="AJ178">
        <v>95</v>
      </c>
      <c r="AK178">
        <v>108.9</v>
      </c>
      <c r="AL178">
        <v>103.8</v>
      </c>
      <c r="AM178">
        <v>102.6</v>
      </c>
    </row>
    <row r="179" spans="24:39">
      <c r="X179" t="s">
        <v>173</v>
      </c>
      <c r="Y179">
        <v>106.5</v>
      </c>
      <c r="Z179">
        <v>100.4</v>
      </c>
      <c r="AA179">
        <v>90.7</v>
      </c>
      <c r="AB179">
        <v>98</v>
      </c>
      <c r="AC179">
        <v>107.9</v>
      </c>
      <c r="AD179">
        <v>109.5</v>
      </c>
      <c r="AE179">
        <v>110.4</v>
      </c>
      <c r="AF179">
        <v>93.3</v>
      </c>
      <c r="AG179">
        <v>90</v>
      </c>
      <c r="AH179">
        <v>95</v>
      </c>
      <c r="AI179">
        <v>99.1</v>
      </c>
      <c r="AJ179">
        <v>93.9</v>
      </c>
      <c r="AK179">
        <v>107.8</v>
      </c>
      <c r="AL179">
        <v>103.9</v>
      </c>
      <c r="AM179">
        <v>102.7</v>
      </c>
    </row>
    <row r="180" spans="24:39">
      <c r="X180" t="s">
        <v>174</v>
      </c>
      <c r="Y180">
        <v>106.3</v>
      </c>
      <c r="Z180">
        <v>100.9</v>
      </c>
      <c r="AA180">
        <v>90.5</v>
      </c>
      <c r="AB180">
        <v>97.9</v>
      </c>
      <c r="AC180">
        <v>107</v>
      </c>
      <c r="AD180">
        <v>109.8</v>
      </c>
      <c r="AE180">
        <v>110.5</v>
      </c>
      <c r="AF180">
        <v>94.2</v>
      </c>
      <c r="AG180">
        <v>91</v>
      </c>
      <c r="AH180">
        <v>95.5</v>
      </c>
      <c r="AI180">
        <v>100.6</v>
      </c>
      <c r="AJ180">
        <v>94.3</v>
      </c>
      <c r="AK180">
        <v>109.1</v>
      </c>
      <c r="AL180">
        <v>103.9</v>
      </c>
      <c r="AM180">
        <v>102.7</v>
      </c>
    </row>
    <row r="181" spans="24:39">
      <c r="X181" t="s">
        <v>175</v>
      </c>
      <c r="Y181">
        <v>108.1</v>
      </c>
      <c r="Z181">
        <v>102.1</v>
      </c>
      <c r="AA181">
        <v>90.5</v>
      </c>
      <c r="AB181">
        <v>98.2</v>
      </c>
      <c r="AC181">
        <v>108</v>
      </c>
      <c r="AD181">
        <v>110.1</v>
      </c>
      <c r="AE181">
        <v>110.5</v>
      </c>
      <c r="AF181">
        <v>97.5</v>
      </c>
      <c r="AG181">
        <v>95.7</v>
      </c>
      <c r="AH181">
        <v>98.1</v>
      </c>
      <c r="AI181">
        <v>101.2</v>
      </c>
      <c r="AJ181">
        <v>96.4</v>
      </c>
      <c r="AK181">
        <v>109</v>
      </c>
      <c r="AL181">
        <v>103.8</v>
      </c>
      <c r="AM181">
        <v>102.5</v>
      </c>
    </row>
    <row r="182" spans="24:39">
      <c r="X182" t="s">
        <v>176</v>
      </c>
      <c r="Y182">
        <v>107.4</v>
      </c>
      <c r="Z182">
        <v>101.2</v>
      </c>
      <c r="AA182">
        <v>89.2</v>
      </c>
      <c r="AB182">
        <v>97.4</v>
      </c>
      <c r="AC182">
        <v>106.4</v>
      </c>
      <c r="AD182">
        <v>110</v>
      </c>
      <c r="AE182">
        <v>110.7</v>
      </c>
      <c r="AF182">
        <v>95.6</v>
      </c>
      <c r="AG182">
        <v>92.3</v>
      </c>
      <c r="AH182">
        <v>96.6</v>
      </c>
      <c r="AI182">
        <v>102.4</v>
      </c>
      <c r="AJ182">
        <v>95.9</v>
      </c>
      <c r="AK182">
        <v>109</v>
      </c>
      <c r="AL182">
        <v>103.7</v>
      </c>
      <c r="AM182">
        <v>102.4</v>
      </c>
    </row>
    <row r="183" spans="24:39">
      <c r="X183" t="s">
        <v>177</v>
      </c>
      <c r="Y183">
        <v>105.7</v>
      </c>
      <c r="Z183">
        <v>101.8</v>
      </c>
      <c r="AA183">
        <v>89.9</v>
      </c>
      <c r="AB183">
        <v>97.4</v>
      </c>
      <c r="AC183">
        <v>106</v>
      </c>
      <c r="AD183">
        <v>110</v>
      </c>
      <c r="AE183">
        <v>110.7</v>
      </c>
      <c r="AF183">
        <v>97.7</v>
      </c>
      <c r="AG183">
        <v>94.5</v>
      </c>
      <c r="AH183">
        <v>98</v>
      </c>
      <c r="AI183">
        <v>105</v>
      </c>
      <c r="AJ183">
        <v>95</v>
      </c>
      <c r="AK183">
        <v>109</v>
      </c>
      <c r="AL183">
        <v>103.7</v>
      </c>
      <c r="AM183">
        <v>102.3</v>
      </c>
    </row>
    <row r="184" spans="24:39">
      <c r="X184" t="s">
        <v>178</v>
      </c>
      <c r="Y184">
        <v>105.6</v>
      </c>
      <c r="Z184">
        <v>101.5</v>
      </c>
      <c r="AA184">
        <v>94.1</v>
      </c>
      <c r="AB184">
        <v>99.2</v>
      </c>
      <c r="AC184">
        <v>106</v>
      </c>
      <c r="AD184">
        <v>110.4</v>
      </c>
      <c r="AE184">
        <v>110.8</v>
      </c>
      <c r="AF184">
        <v>94.8</v>
      </c>
      <c r="AG184">
        <v>90.8</v>
      </c>
      <c r="AH184">
        <v>95.9</v>
      </c>
      <c r="AI184">
        <v>103.6</v>
      </c>
      <c r="AJ184">
        <v>94</v>
      </c>
      <c r="AK184">
        <v>109.6</v>
      </c>
      <c r="AL184">
        <v>104</v>
      </c>
      <c r="AM184">
        <v>102.5</v>
      </c>
    </row>
    <row r="185" spans="24:39">
      <c r="X185" t="s">
        <v>179</v>
      </c>
      <c r="Y185">
        <v>105.7</v>
      </c>
      <c r="Z185">
        <v>102.3</v>
      </c>
      <c r="AA185">
        <v>98.9</v>
      </c>
      <c r="AB185">
        <v>100.8</v>
      </c>
      <c r="AC185">
        <v>106.6</v>
      </c>
      <c r="AD185">
        <v>110.4</v>
      </c>
      <c r="AE185">
        <v>110.9</v>
      </c>
      <c r="AF185">
        <v>95</v>
      </c>
      <c r="AG185">
        <v>89.9</v>
      </c>
      <c r="AH185">
        <v>95.9</v>
      </c>
      <c r="AI185">
        <v>106.3</v>
      </c>
      <c r="AJ185">
        <v>96.2</v>
      </c>
      <c r="AK185">
        <v>110.2</v>
      </c>
      <c r="AL185">
        <v>104.1</v>
      </c>
      <c r="AM185">
        <v>102.6</v>
      </c>
    </row>
    <row r="186" spans="24:39">
      <c r="X186" t="s">
        <v>180</v>
      </c>
      <c r="Y186">
        <v>107.1</v>
      </c>
      <c r="Z186">
        <v>102.8</v>
      </c>
      <c r="AA186">
        <v>101.2</v>
      </c>
      <c r="AB186">
        <v>100.5</v>
      </c>
      <c r="AC186">
        <v>107.2</v>
      </c>
      <c r="AD186">
        <v>110.4</v>
      </c>
      <c r="AE186">
        <v>111</v>
      </c>
      <c r="AF186">
        <v>95.8</v>
      </c>
      <c r="AG186">
        <v>90.8</v>
      </c>
      <c r="AH186">
        <v>96.3</v>
      </c>
      <c r="AI186">
        <v>107.5</v>
      </c>
      <c r="AJ186">
        <v>95.1</v>
      </c>
      <c r="AK186">
        <v>110.2</v>
      </c>
      <c r="AL186">
        <v>104.2</v>
      </c>
      <c r="AM186">
        <v>102.8</v>
      </c>
    </row>
    <row r="187" spans="24:39">
      <c r="X187" t="s">
        <v>181</v>
      </c>
      <c r="Y187">
        <v>107.4</v>
      </c>
      <c r="Z187">
        <v>103.5</v>
      </c>
      <c r="AA187">
        <v>102.4</v>
      </c>
      <c r="AB187">
        <v>101.8</v>
      </c>
      <c r="AC187">
        <v>108.1</v>
      </c>
      <c r="AD187">
        <v>110.5</v>
      </c>
      <c r="AE187">
        <v>111</v>
      </c>
      <c r="AF187">
        <v>97.2</v>
      </c>
      <c r="AG187">
        <v>92.4</v>
      </c>
      <c r="AH187">
        <v>97.2</v>
      </c>
      <c r="AI187">
        <v>108.8</v>
      </c>
      <c r="AJ187">
        <v>95.8</v>
      </c>
      <c r="AK187">
        <v>110.1</v>
      </c>
      <c r="AL187">
        <v>104.3</v>
      </c>
      <c r="AM187">
        <v>102.9</v>
      </c>
    </row>
    <row r="188" spans="24:39">
      <c r="X188" t="s">
        <v>182</v>
      </c>
      <c r="Y188">
        <v>108.4</v>
      </c>
      <c r="Z188">
        <v>105</v>
      </c>
      <c r="AA188">
        <v>104.5</v>
      </c>
      <c r="AB188">
        <v>103.9</v>
      </c>
      <c r="AC188">
        <v>108.2</v>
      </c>
      <c r="AD188">
        <v>110.5</v>
      </c>
      <c r="AE188">
        <v>111.4</v>
      </c>
      <c r="AF188">
        <v>100.5</v>
      </c>
      <c r="AG188">
        <v>97.3</v>
      </c>
      <c r="AH188">
        <v>99.6</v>
      </c>
      <c r="AI188">
        <v>109.3</v>
      </c>
      <c r="AJ188">
        <v>96.5</v>
      </c>
      <c r="AK188">
        <v>110.4</v>
      </c>
      <c r="AL188">
        <v>104.8</v>
      </c>
      <c r="AM188">
        <v>103.4</v>
      </c>
    </row>
    <row r="189" spans="24:39">
      <c r="X189" t="s">
        <v>183</v>
      </c>
      <c r="Y189">
        <v>109.9</v>
      </c>
      <c r="Z189">
        <v>105.5</v>
      </c>
      <c r="AA189">
        <v>106.3</v>
      </c>
      <c r="AB189">
        <v>103.3</v>
      </c>
      <c r="AC189">
        <v>108.8</v>
      </c>
      <c r="AD189">
        <v>111.1</v>
      </c>
      <c r="AE189">
        <v>111.7</v>
      </c>
      <c r="AF189">
        <v>101</v>
      </c>
      <c r="AG189">
        <v>97.4</v>
      </c>
      <c r="AH189">
        <v>99.8</v>
      </c>
      <c r="AI189">
        <v>111</v>
      </c>
      <c r="AJ189">
        <v>97.6</v>
      </c>
      <c r="AK189">
        <v>111.1</v>
      </c>
      <c r="AL189">
        <v>105</v>
      </c>
      <c r="AM189">
        <v>103.6</v>
      </c>
    </row>
    <row r="190" spans="24:39">
      <c r="X190" t="s">
        <v>184</v>
      </c>
      <c r="Y190">
        <v>110.2</v>
      </c>
      <c r="Z190">
        <v>105.5</v>
      </c>
      <c r="AA190">
        <v>103.7</v>
      </c>
      <c r="AB190">
        <v>102.6</v>
      </c>
      <c r="AC190">
        <v>108.8</v>
      </c>
      <c r="AD190">
        <v>111.3</v>
      </c>
      <c r="AE190">
        <v>112</v>
      </c>
      <c r="AF190">
        <v>101.1</v>
      </c>
      <c r="AG190">
        <v>97.1</v>
      </c>
      <c r="AH190">
        <v>100.2</v>
      </c>
      <c r="AI190">
        <v>111.5</v>
      </c>
      <c r="AJ190">
        <v>99.5</v>
      </c>
      <c r="AK190">
        <v>111.2</v>
      </c>
      <c r="AL190">
        <v>105.1</v>
      </c>
      <c r="AM190">
        <v>103.8</v>
      </c>
    </row>
    <row r="191" spans="24:39">
      <c r="X191" t="s">
        <v>185</v>
      </c>
      <c r="Y191">
        <v>109.8</v>
      </c>
      <c r="Z191">
        <v>105.5</v>
      </c>
      <c r="AA191">
        <v>103.5</v>
      </c>
      <c r="AB191">
        <v>103.3</v>
      </c>
      <c r="AC191">
        <v>108.2</v>
      </c>
      <c r="AD191">
        <v>111.3</v>
      </c>
      <c r="AE191">
        <v>112.2</v>
      </c>
      <c r="AF191">
        <v>102.3</v>
      </c>
      <c r="AG191">
        <v>98.3</v>
      </c>
      <c r="AH191">
        <v>100.9</v>
      </c>
      <c r="AI191">
        <v>113.4</v>
      </c>
      <c r="AJ191">
        <v>93.6</v>
      </c>
      <c r="AK191">
        <v>111.2</v>
      </c>
      <c r="AL191">
        <v>105</v>
      </c>
      <c r="AM191">
        <v>103.8</v>
      </c>
    </row>
    <row r="192" spans="24:39">
      <c r="X192" t="s">
        <v>186</v>
      </c>
      <c r="Y192">
        <v>108.5</v>
      </c>
      <c r="Z192">
        <v>105.2</v>
      </c>
      <c r="AA192">
        <v>104.4</v>
      </c>
      <c r="AB192">
        <v>105</v>
      </c>
      <c r="AC192">
        <v>107.8</v>
      </c>
      <c r="AD192">
        <v>111.9</v>
      </c>
      <c r="AE192">
        <v>112.5</v>
      </c>
      <c r="AF192">
        <v>100.4</v>
      </c>
      <c r="AG192">
        <v>95.7</v>
      </c>
      <c r="AH192">
        <v>99.7</v>
      </c>
      <c r="AI192">
        <v>112.8</v>
      </c>
      <c r="AJ192">
        <v>93.2</v>
      </c>
      <c r="AK192">
        <v>111.2</v>
      </c>
      <c r="AL192">
        <v>105.2</v>
      </c>
      <c r="AM192">
        <v>103.8</v>
      </c>
    </row>
    <row r="193" spans="24:39">
      <c r="X193" t="s">
        <v>187</v>
      </c>
      <c r="Y193">
        <v>107.9</v>
      </c>
      <c r="Z193">
        <v>105.5</v>
      </c>
      <c r="AA193">
        <v>105.1</v>
      </c>
      <c r="AB193">
        <v>105.2</v>
      </c>
      <c r="AC193">
        <v>108.6</v>
      </c>
      <c r="AD193">
        <v>112</v>
      </c>
      <c r="AE193">
        <v>112.5</v>
      </c>
      <c r="AF193">
        <v>100.7</v>
      </c>
      <c r="AG193">
        <v>95.2</v>
      </c>
      <c r="AH193">
        <v>101.3</v>
      </c>
      <c r="AI193">
        <v>113.5</v>
      </c>
      <c r="AJ193">
        <v>94.7</v>
      </c>
      <c r="AK193">
        <v>111.2</v>
      </c>
      <c r="AL193">
        <v>105.1</v>
      </c>
      <c r="AM193">
        <v>103.9</v>
      </c>
    </row>
    <row r="194" spans="24:39">
      <c r="X194" t="s">
        <v>188</v>
      </c>
      <c r="Y194">
        <v>106.8</v>
      </c>
      <c r="Z194">
        <v>104.9</v>
      </c>
      <c r="AA194">
        <v>104</v>
      </c>
      <c r="AB194">
        <v>105.4</v>
      </c>
      <c r="AC194">
        <v>107.7</v>
      </c>
      <c r="AD194">
        <v>112</v>
      </c>
      <c r="AE194">
        <v>112.6</v>
      </c>
      <c r="AF194">
        <v>98.6</v>
      </c>
      <c r="AG194">
        <v>92</v>
      </c>
      <c r="AH194">
        <v>99.9</v>
      </c>
      <c r="AI194">
        <v>113.1</v>
      </c>
      <c r="AJ194">
        <v>95.3</v>
      </c>
      <c r="AK194">
        <v>111.2</v>
      </c>
      <c r="AL194">
        <v>105.2</v>
      </c>
      <c r="AM194">
        <v>103.7</v>
      </c>
    </row>
    <row r="195" spans="24:39">
      <c r="X195" t="s">
        <v>189</v>
      </c>
      <c r="Y195">
        <v>105.9</v>
      </c>
      <c r="Z195">
        <v>104.7</v>
      </c>
      <c r="AA195">
        <v>106</v>
      </c>
      <c r="AB195">
        <v>108</v>
      </c>
      <c r="AC195">
        <v>107.4</v>
      </c>
      <c r="AD195">
        <v>112.2</v>
      </c>
      <c r="AE195">
        <v>112.8</v>
      </c>
      <c r="AF195">
        <v>96.9</v>
      </c>
      <c r="AG195">
        <v>90.1</v>
      </c>
      <c r="AH195">
        <v>99.1</v>
      </c>
      <c r="AI195">
        <v>111.1</v>
      </c>
      <c r="AJ195">
        <v>94</v>
      </c>
      <c r="AK195">
        <v>111.1</v>
      </c>
      <c r="AL195">
        <v>105.2</v>
      </c>
      <c r="AM195">
        <v>103.7</v>
      </c>
    </row>
    <row r="196" spans="24:39">
      <c r="X196" t="s">
        <v>190</v>
      </c>
      <c r="Y196">
        <v>104.6</v>
      </c>
      <c r="Z196">
        <v>103.7</v>
      </c>
      <c r="AA196">
        <v>107.1</v>
      </c>
      <c r="AB196">
        <v>109.1</v>
      </c>
      <c r="AC196">
        <v>107.1</v>
      </c>
      <c r="AD196">
        <v>112.6</v>
      </c>
      <c r="AE196">
        <v>112.8</v>
      </c>
      <c r="AF196">
        <v>93.4</v>
      </c>
      <c r="AG196">
        <v>86.2</v>
      </c>
      <c r="AH196">
        <v>96.5</v>
      </c>
      <c r="AI196">
        <v>107.1</v>
      </c>
      <c r="AJ196">
        <v>91.5</v>
      </c>
      <c r="AK196">
        <v>111.8</v>
      </c>
      <c r="AL196">
        <v>105.2</v>
      </c>
      <c r="AM196">
        <v>103.6</v>
      </c>
    </row>
    <row r="197" spans="24:39">
      <c r="X197" t="s">
        <v>191</v>
      </c>
      <c r="Y197">
        <v>105.3</v>
      </c>
      <c r="Z197">
        <v>103.9</v>
      </c>
      <c r="AA197">
        <v>106.8</v>
      </c>
      <c r="AB197">
        <v>111.5</v>
      </c>
      <c r="AC197">
        <v>107.3</v>
      </c>
      <c r="AD197">
        <v>113.2</v>
      </c>
      <c r="AE197">
        <v>112.8</v>
      </c>
      <c r="AF197">
        <v>93</v>
      </c>
      <c r="AG197">
        <v>85.9</v>
      </c>
      <c r="AH197">
        <v>96</v>
      </c>
      <c r="AI197">
        <v>106.6</v>
      </c>
      <c r="AJ197">
        <v>91.3</v>
      </c>
      <c r="AK197">
        <v>112.2</v>
      </c>
      <c r="AL197">
        <v>105.3</v>
      </c>
      <c r="AM197">
        <v>103.8</v>
      </c>
    </row>
    <row r="198" spans="24:39">
      <c r="X198" t="s">
        <v>192</v>
      </c>
      <c r="Y198">
        <v>106.6</v>
      </c>
      <c r="Z198">
        <v>105.3</v>
      </c>
      <c r="AA198">
        <v>111.1</v>
      </c>
      <c r="AB198">
        <v>114.8</v>
      </c>
      <c r="AC198">
        <v>108.4</v>
      </c>
      <c r="AD198">
        <v>113.1</v>
      </c>
      <c r="AE198">
        <v>113</v>
      </c>
      <c r="AF198">
        <v>94.4</v>
      </c>
      <c r="AG198">
        <v>88.6</v>
      </c>
      <c r="AH198">
        <v>97.7</v>
      </c>
      <c r="AI198">
        <v>104.8</v>
      </c>
      <c r="AJ198">
        <v>92.8</v>
      </c>
      <c r="AK198">
        <v>113.3</v>
      </c>
      <c r="AL198">
        <v>105.6</v>
      </c>
      <c r="AM198">
        <v>104.3</v>
      </c>
    </row>
    <row r="199" spans="24:39">
      <c r="X199" t="s">
        <v>193</v>
      </c>
      <c r="Y199">
        <v>107.7</v>
      </c>
      <c r="Z199">
        <v>106.3</v>
      </c>
      <c r="AA199">
        <v>116</v>
      </c>
      <c r="AB199">
        <v>119.3</v>
      </c>
      <c r="AC199">
        <v>109.3</v>
      </c>
      <c r="AD199">
        <v>113.1</v>
      </c>
      <c r="AE199">
        <v>113.3</v>
      </c>
      <c r="AF199">
        <v>94</v>
      </c>
      <c r="AG199">
        <v>88.4</v>
      </c>
      <c r="AH199">
        <v>98.2</v>
      </c>
      <c r="AI199">
        <v>102.9</v>
      </c>
      <c r="AJ199">
        <v>94.5</v>
      </c>
      <c r="AK199">
        <v>114.1</v>
      </c>
      <c r="AL199">
        <v>106.1</v>
      </c>
      <c r="AM199">
        <v>105.4</v>
      </c>
    </row>
    <row r="200" spans="24:39">
      <c r="X200" t="s">
        <v>194</v>
      </c>
      <c r="Y200">
        <v>107.8</v>
      </c>
      <c r="Z200">
        <v>107.4</v>
      </c>
      <c r="AA200">
        <v>117.2</v>
      </c>
      <c r="AB200">
        <v>127.3</v>
      </c>
      <c r="AC200">
        <v>110.8</v>
      </c>
      <c r="AD200">
        <v>113.4</v>
      </c>
      <c r="AE200">
        <v>114.2</v>
      </c>
      <c r="AF200">
        <v>93.7</v>
      </c>
      <c r="AG200">
        <v>88.2</v>
      </c>
      <c r="AH200">
        <v>98.3</v>
      </c>
      <c r="AI200">
        <v>102</v>
      </c>
      <c r="AJ200">
        <v>94.3</v>
      </c>
      <c r="AK200">
        <v>114.4</v>
      </c>
      <c r="AL200">
        <v>106.7</v>
      </c>
      <c r="AM200">
        <v>106.4</v>
      </c>
    </row>
    <row r="201" spans="24:39">
      <c r="X201" t="s">
        <v>195</v>
      </c>
      <c r="Y201">
        <v>109.9</v>
      </c>
      <c r="Z201">
        <v>107.8</v>
      </c>
      <c r="AA201">
        <v>119</v>
      </c>
      <c r="AB201">
        <v>125.5</v>
      </c>
      <c r="AC201">
        <v>111.6</v>
      </c>
      <c r="AD201">
        <v>113.6</v>
      </c>
      <c r="AE201">
        <v>114.7</v>
      </c>
      <c r="AF201">
        <v>94.5</v>
      </c>
      <c r="AG201">
        <v>88.9</v>
      </c>
      <c r="AH201">
        <v>99.6</v>
      </c>
      <c r="AI201">
        <v>102.2</v>
      </c>
      <c r="AJ201">
        <v>95.3</v>
      </c>
      <c r="AK201">
        <v>115</v>
      </c>
      <c r="AL201">
        <v>106.9</v>
      </c>
      <c r="AM201">
        <v>106.7</v>
      </c>
    </row>
    <row r="202" spans="24:39">
      <c r="X202" t="s">
        <v>196</v>
      </c>
      <c r="Y202">
        <v>111.8</v>
      </c>
      <c r="Z202">
        <v>108.4</v>
      </c>
      <c r="AA202">
        <v>121.8</v>
      </c>
      <c r="AB202">
        <v>126</v>
      </c>
      <c r="AC202">
        <v>111.1</v>
      </c>
      <c r="AD202">
        <v>113.8</v>
      </c>
      <c r="AE202">
        <v>115</v>
      </c>
      <c r="AF202">
        <v>94.8</v>
      </c>
      <c r="AG202">
        <v>89.4</v>
      </c>
      <c r="AH202">
        <v>100</v>
      </c>
      <c r="AI202">
        <v>102.3</v>
      </c>
      <c r="AJ202">
        <v>94.8</v>
      </c>
      <c r="AK202">
        <v>117</v>
      </c>
      <c r="AL202">
        <v>107.5</v>
      </c>
      <c r="AM202">
        <v>107.8</v>
      </c>
    </row>
    <row r="203" spans="24:39">
      <c r="X203" t="s">
        <v>197</v>
      </c>
      <c r="Y203">
        <v>112.9</v>
      </c>
      <c r="Z203">
        <v>109.4</v>
      </c>
      <c r="AA203">
        <v>122.9</v>
      </c>
      <c r="AB203">
        <v>125.7</v>
      </c>
      <c r="AC203">
        <v>110.8</v>
      </c>
      <c r="AD203">
        <v>113.9</v>
      </c>
      <c r="AE203">
        <v>115.2</v>
      </c>
      <c r="AF203">
        <v>97.7</v>
      </c>
      <c r="AG203">
        <v>93.6</v>
      </c>
      <c r="AH203">
        <v>102.5</v>
      </c>
      <c r="AI203">
        <v>102.3</v>
      </c>
      <c r="AJ203">
        <v>94.3</v>
      </c>
      <c r="AK203">
        <v>117.7</v>
      </c>
      <c r="AL203">
        <v>107.6</v>
      </c>
      <c r="AM203">
        <v>108</v>
      </c>
    </row>
    <row r="204" spans="24:39">
      <c r="X204" t="s">
        <v>198</v>
      </c>
      <c r="Y204">
        <v>115</v>
      </c>
      <c r="Z204">
        <v>110.7</v>
      </c>
      <c r="AA204">
        <v>127.1</v>
      </c>
      <c r="AB204">
        <v>129.80000000000001</v>
      </c>
      <c r="AC204">
        <v>112</v>
      </c>
      <c r="AD204">
        <v>114</v>
      </c>
      <c r="AE204">
        <v>115.4</v>
      </c>
      <c r="AF204">
        <v>98.7</v>
      </c>
      <c r="AG204">
        <v>94.9</v>
      </c>
      <c r="AH204">
        <v>103.8</v>
      </c>
      <c r="AI204">
        <v>102.3</v>
      </c>
      <c r="AJ204">
        <v>95.6</v>
      </c>
      <c r="AK204">
        <v>117.8</v>
      </c>
      <c r="AL204">
        <v>108.3</v>
      </c>
      <c r="AM204">
        <v>108.5</v>
      </c>
    </row>
    <row r="205" spans="24:39">
      <c r="X205" t="s">
        <v>199</v>
      </c>
      <c r="Y205">
        <v>116</v>
      </c>
      <c r="Z205">
        <v>111.6</v>
      </c>
      <c r="AA205">
        <v>130</v>
      </c>
      <c r="AB205">
        <v>127.8</v>
      </c>
      <c r="AC205">
        <v>112.9</v>
      </c>
      <c r="AD205">
        <v>114.1</v>
      </c>
      <c r="AE205">
        <v>115.5</v>
      </c>
      <c r="AF205">
        <v>100.5</v>
      </c>
      <c r="AG205">
        <v>97.2</v>
      </c>
      <c r="AH205">
        <v>105.8</v>
      </c>
      <c r="AI205">
        <v>102.7</v>
      </c>
      <c r="AJ205">
        <v>96.9</v>
      </c>
      <c r="AK205">
        <v>119.1</v>
      </c>
      <c r="AL205">
        <v>109</v>
      </c>
      <c r="AM205">
        <v>109.1</v>
      </c>
    </row>
    <row r="206" spans="24:39">
      <c r="X206" t="s">
        <v>200</v>
      </c>
      <c r="Y206">
        <v>116.3</v>
      </c>
      <c r="Z206">
        <v>112</v>
      </c>
      <c r="AA206">
        <v>126.4</v>
      </c>
      <c r="AB206">
        <v>125</v>
      </c>
      <c r="AC206">
        <v>112.9</v>
      </c>
      <c r="AD206">
        <v>114.9</v>
      </c>
      <c r="AE206">
        <v>115.4</v>
      </c>
      <c r="AF206">
        <v>102.6</v>
      </c>
      <c r="AG206">
        <v>100.4</v>
      </c>
      <c r="AH206">
        <v>107.2</v>
      </c>
      <c r="AI206">
        <v>102.9</v>
      </c>
      <c r="AJ206">
        <v>99.6</v>
      </c>
      <c r="AK206">
        <v>119.3</v>
      </c>
      <c r="AL206">
        <v>109.2</v>
      </c>
      <c r="AM206">
        <v>109.6</v>
      </c>
    </row>
    <row r="207" spans="24:39">
      <c r="X207" t="s">
        <v>201</v>
      </c>
      <c r="Y207">
        <v>115</v>
      </c>
      <c r="Z207">
        <v>110.8</v>
      </c>
      <c r="AA207">
        <v>126.8</v>
      </c>
      <c r="AB207">
        <v>120.3</v>
      </c>
      <c r="AC207">
        <v>112.3</v>
      </c>
      <c r="AD207">
        <v>115.2</v>
      </c>
      <c r="AE207">
        <v>116.3</v>
      </c>
      <c r="AF207">
        <v>99.8</v>
      </c>
      <c r="AG207">
        <v>96</v>
      </c>
      <c r="AH207">
        <v>105</v>
      </c>
      <c r="AI207">
        <v>102.9</v>
      </c>
      <c r="AJ207">
        <v>98.5</v>
      </c>
      <c r="AK207">
        <v>119.4</v>
      </c>
      <c r="AL207">
        <v>109.3</v>
      </c>
      <c r="AM207">
        <v>109.7</v>
      </c>
    </row>
    <row r="208" spans="24:39">
      <c r="X208" t="s">
        <v>202</v>
      </c>
      <c r="Y208">
        <v>114.8</v>
      </c>
      <c r="Z208">
        <v>109.9</v>
      </c>
      <c r="AA208">
        <v>120.2</v>
      </c>
      <c r="AB208">
        <v>118.8</v>
      </c>
      <c r="AC208">
        <v>112.2</v>
      </c>
      <c r="AD208">
        <v>115.4</v>
      </c>
      <c r="AE208">
        <v>116.6</v>
      </c>
      <c r="AF208">
        <v>99.2</v>
      </c>
      <c r="AG208">
        <v>95.2</v>
      </c>
      <c r="AH208">
        <v>104.3</v>
      </c>
      <c r="AI208">
        <v>103.1</v>
      </c>
      <c r="AJ208">
        <v>97.7</v>
      </c>
      <c r="AK208">
        <v>119.4</v>
      </c>
      <c r="AL208">
        <v>109.2</v>
      </c>
      <c r="AM208">
        <v>109.6</v>
      </c>
    </row>
    <row r="209" spans="24:39">
      <c r="X209" t="s">
        <v>203</v>
      </c>
      <c r="Y209">
        <v>111.5</v>
      </c>
      <c r="Z209">
        <v>109.9</v>
      </c>
      <c r="AA209">
        <v>119.3</v>
      </c>
      <c r="AB209">
        <v>117.6</v>
      </c>
      <c r="AC209">
        <v>112.9</v>
      </c>
      <c r="AD209">
        <v>115.4</v>
      </c>
      <c r="AE209">
        <v>116.6</v>
      </c>
      <c r="AF209">
        <v>99</v>
      </c>
      <c r="AG209">
        <v>95.2</v>
      </c>
      <c r="AH209">
        <v>103.4</v>
      </c>
      <c r="AI209">
        <v>103.1</v>
      </c>
      <c r="AJ209">
        <v>100.2</v>
      </c>
      <c r="AK209">
        <v>119.4</v>
      </c>
      <c r="AL209">
        <v>109.2</v>
      </c>
      <c r="AM209">
        <v>109.4</v>
      </c>
    </row>
    <row r="210" spans="24:39">
      <c r="X210" t="s">
        <v>204</v>
      </c>
      <c r="Y210">
        <v>108.7</v>
      </c>
      <c r="Z210">
        <v>109.9</v>
      </c>
      <c r="AA210">
        <v>118.7</v>
      </c>
      <c r="AB210">
        <v>117.4</v>
      </c>
      <c r="AC210">
        <v>114.6</v>
      </c>
      <c r="AD210">
        <v>115.4</v>
      </c>
      <c r="AE210">
        <v>116.9</v>
      </c>
      <c r="AF210">
        <v>98.6</v>
      </c>
      <c r="AG210">
        <v>94.7</v>
      </c>
      <c r="AH210">
        <v>103.1</v>
      </c>
      <c r="AI210">
        <v>103.1</v>
      </c>
      <c r="AJ210">
        <v>100</v>
      </c>
      <c r="AK210">
        <v>119.4</v>
      </c>
      <c r="AL210">
        <v>109.6</v>
      </c>
      <c r="AM210">
        <v>110.1</v>
      </c>
    </row>
    <row r="211" spans="24:39">
      <c r="X211" t="s">
        <v>205</v>
      </c>
      <c r="Y211">
        <v>108.7</v>
      </c>
      <c r="Z211">
        <v>110.6</v>
      </c>
      <c r="AA211">
        <v>122.4</v>
      </c>
      <c r="AB211">
        <v>119.8</v>
      </c>
      <c r="AC211">
        <v>116.4</v>
      </c>
      <c r="AD211">
        <v>116</v>
      </c>
      <c r="AE211">
        <v>116.9</v>
      </c>
      <c r="AF211">
        <v>98.3</v>
      </c>
      <c r="AG211">
        <v>93.9</v>
      </c>
      <c r="AH211">
        <v>103.3</v>
      </c>
      <c r="AI211">
        <v>103.1</v>
      </c>
      <c r="AJ211">
        <v>102.4</v>
      </c>
      <c r="AK211">
        <v>119.3</v>
      </c>
      <c r="AL211">
        <v>109.7</v>
      </c>
      <c r="AM211">
        <v>110.4</v>
      </c>
    </row>
    <row r="212" spans="24:39">
      <c r="X212" t="s">
        <v>206</v>
      </c>
      <c r="Y212">
        <v>109.1</v>
      </c>
      <c r="Z212">
        <v>110.7</v>
      </c>
      <c r="AA212">
        <v>121.6</v>
      </c>
      <c r="AB212">
        <v>117.8</v>
      </c>
      <c r="AC212">
        <v>117.4</v>
      </c>
      <c r="AD212">
        <v>116.3</v>
      </c>
      <c r="AE212">
        <v>117.4</v>
      </c>
      <c r="AF212">
        <v>98.4</v>
      </c>
      <c r="AG212">
        <v>94</v>
      </c>
      <c r="AH212">
        <v>103.5</v>
      </c>
      <c r="AI212">
        <v>103.1</v>
      </c>
      <c r="AJ212">
        <v>103.9</v>
      </c>
      <c r="AK212">
        <v>119.2</v>
      </c>
      <c r="AL212">
        <v>109.7</v>
      </c>
      <c r="AM212">
        <v>110.5</v>
      </c>
    </row>
    <row r="213" spans="24:39">
      <c r="X213" t="s">
        <v>207</v>
      </c>
      <c r="Y213">
        <v>109.6</v>
      </c>
      <c r="Z213">
        <v>111.4</v>
      </c>
      <c r="AA213">
        <v>120.1</v>
      </c>
      <c r="AB213">
        <v>119.4</v>
      </c>
      <c r="AC213">
        <v>118.1</v>
      </c>
      <c r="AD213">
        <v>116.8</v>
      </c>
      <c r="AE213">
        <v>118.1</v>
      </c>
      <c r="AF213">
        <v>99.9</v>
      </c>
      <c r="AG213">
        <v>96.2</v>
      </c>
      <c r="AH213">
        <v>104.6</v>
      </c>
      <c r="AI213">
        <v>103.4</v>
      </c>
      <c r="AJ213">
        <v>105.3</v>
      </c>
      <c r="AK213">
        <v>119.2</v>
      </c>
      <c r="AL213">
        <v>109.8</v>
      </c>
      <c r="AM213">
        <v>110.7</v>
      </c>
    </row>
    <row r="214" spans="24:39">
      <c r="X214" t="s">
        <v>208</v>
      </c>
      <c r="Y214">
        <v>109.1</v>
      </c>
      <c r="Z214">
        <v>111.9</v>
      </c>
      <c r="AA214">
        <v>120.8</v>
      </c>
      <c r="AB214">
        <v>120.5</v>
      </c>
      <c r="AC214">
        <v>117.8</v>
      </c>
      <c r="AD214">
        <v>117.5</v>
      </c>
      <c r="AE214">
        <v>118.2</v>
      </c>
      <c r="AF214">
        <v>101.1</v>
      </c>
      <c r="AG214">
        <v>97.9</v>
      </c>
      <c r="AH214">
        <v>105.9</v>
      </c>
      <c r="AI214">
        <v>103.4</v>
      </c>
      <c r="AJ214">
        <v>101.3</v>
      </c>
      <c r="AK214">
        <v>120.1</v>
      </c>
      <c r="AL214">
        <v>110.4</v>
      </c>
      <c r="AM214">
        <v>111.6</v>
      </c>
    </row>
    <row r="215" spans="24:39">
      <c r="X215" t="s">
        <v>209</v>
      </c>
      <c r="Y215">
        <v>107.9</v>
      </c>
      <c r="Z215">
        <v>111.5</v>
      </c>
      <c r="AA215">
        <v>124</v>
      </c>
      <c r="AB215">
        <v>122.1</v>
      </c>
      <c r="AC215">
        <v>117.4</v>
      </c>
      <c r="AD215">
        <v>117.8</v>
      </c>
      <c r="AE215">
        <v>118.3</v>
      </c>
      <c r="AF215">
        <v>99.4</v>
      </c>
      <c r="AG215">
        <v>95.2</v>
      </c>
      <c r="AH215">
        <v>105</v>
      </c>
      <c r="AI215">
        <v>103.2</v>
      </c>
      <c r="AJ215">
        <v>97.8</v>
      </c>
      <c r="AK215">
        <v>119.6</v>
      </c>
      <c r="AL215">
        <v>110.1</v>
      </c>
      <c r="AM215">
        <v>111.2</v>
      </c>
    </row>
    <row r="216" spans="24:39">
      <c r="X216" t="s">
        <v>210</v>
      </c>
      <c r="Y216">
        <v>108.4</v>
      </c>
      <c r="Z216">
        <v>111.5</v>
      </c>
      <c r="AA216">
        <v>125.9</v>
      </c>
      <c r="AB216">
        <v>122.4</v>
      </c>
      <c r="AC216">
        <v>117.7</v>
      </c>
      <c r="AD216">
        <v>118.1</v>
      </c>
      <c r="AE216">
        <v>118.3</v>
      </c>
      <c r="AF216">
        <v>98.8</v>
      </c>
      <c r="AG216">
        <v>93.8</v>
      </c>
      <c r="AH216">
        <v>105.3</v>
      </c>
      <c r="AI216">
        <v>103.5</v>
      </c>
      <c r="AJ216">
        <v>96.8</v>
      </c>
      <c r="AK216">
        <v>119.8</v>
      </c>
      <c r="AL216">
        <v>110.3</v>
      </c>
      <c r="AM216">
        <v>111.6</v>
      </c>
    </row>
    <row r="217" spans="24:39">
      <c r="X217" t="s">
        <v>211</v>
      </c>
      <c r="Y217">
        <v>107.7</v>
      </c>
      <c r="Z217">
        <v>111</v>
      </c>
      <c r="AA217">
        <v>122.7</v>
      </c>
      <c r="AB217">
        <v>119</v>
      </c>
      <c r="AC217">
        <v>119</v>
      </c>
      <c r="AD217">
        <v>118.2</v>
      </c>
      <c r="AE217">
        <v>118.3</v>
      </c>
      <c r="AF217">
        <v>98.1</v>
      </c>
      <c r="AG217">
        <v>92.7</v>
      </c>
      <c r="AH217">
        <v>104.6</v>
      </c>
      <c r="AI217">
        <v>103.5</v>
      </c>
      <c r="AJ217">
        <v>100</v>
      </c>
      <c r="AK217">
        <v>119.5</v>
      </c>
      <c r="AL217">
        <v>110.4</v>
      </c>
      <c r="AM217">
        <v>111.7</v>
      </c>
    </row>
    <row r="218" spans="24:39">
      <c r="X218" t="s">
        <v>212</v>
      </c>
      <c r="Y218">
        <v>108.3</v>
      </c>
      <c r="Z218">
        <v>111</v>
      </c>
      <c r="AA218">
        <v>122</v>
      </c>
      <c r="AB218">
        <v>119.8</v>
      </c>
      <c r="AC218">
        <v>120.5</v>
      </c>
      <c r="AD218">
        <v>119.1</v>
      </c>
      <c r="AE218">
        <v>118.3</v>
      </c>
      <c r="AF218">
        <v>98.2</v>
      </c>
      <c r="AG218">
        <v>93.2</v>
      </c>
      <c r="AH218">
        <v>104.4</v>
      </c>
      <c r="AI218">
        <v>103.4</v>
      </c>
      <c r="AJ218">
        <v>97.7</v>
      </c>
      <c r="AK218">
        <v>119.3</v>
      </c>
      <c r="AL218">
        <v>110.9</v>
      </c>
      <c r="AM218">
        <v>112.4</v>
      </c>
    </row>
    <row r="219" spans="24:39">
      <c r="X219" t="s">
        <v>213</v>
      </c>
      <c r="Y219">
        <v>107.7</v>
      </c>
      <c r="Z219">
        <v>110.3</v>
      </c>
      <c r="AA219">
        <v>119.5</v>
      </c>
      <c r="AB219">
        <v>115.9</v>
      </c>
      <c r="AC219">
        <v>121</v>
      </c>
      <c r="AD219">
        <v>118.8</v>
      </c>
      <c r="AE219">
        <v>118.5</v>
      </c>
      <c r="AF219">
        <v>97.5</v>
      </c>
      <c r="AG219">
        <v>92.2</v>
      </c>
      <c r="AH219">
        <v>103.7</v>
      </c>
      <c r="AI219">
        <v>103.4</v>
      </c>
      <c r="AJ219">
        <v>97.4</v>
      </c>
      <c r="AK219">
        <v>119.3</v>
      </c>
      <c r="AL219">
        <v>110.8</v>
      </c>
      <c r="AM219">
        <v>112.6</v>
      </c>
    </row>
    <row r="220" spans="24:39">
      <c r="X220" t="s">
        <v>214</v>
      </c>
      <c r="Y220">
        <v>107.3</v>
      </c>
      <c r="Z220">
        <v>109.8</v>
      </c>
      <c r="AA220">
        <v>117.5</v>
      </c>
      <c r="AB220">
        <v>114.7</v>
      </c>
      <c r="AC220">
        <v>122.9</v>
      </c>
      <c r="AD220">
        <v>118.8</v>
      </c>
      <c r="AE220">
        <v>118.5</v>
      </c>
      <c r="AF220">
        <v>96.7</v>
      </c>
      <c r="AG220">
        <v>91.4</v>
      </c>
      <c r="AH220">
        <v>102.2</v>
      </c>
      <c r="AI220">
        <v>103.3</v>
      </c>
      <c r="AJ220">
        <v>96.4</v>
      </c>
      <c r="AK220">
        <v>119.5</v>
      </c>
      <c r="AL220">
        <v>110.8</v>
      </c>
      <c r="AM220">
        <v>112.5</v>
      </c>
    </row>
    <row r="221" spans="24:39">
      <c r="X221" t="s">
        <v>215</v>
      </c>
      <c r="Y221">
        <v>108.2</v>
      </c>
      <c r="Z221">
        <v>110.3</v>
      </c>
      <c r="AA221">
        <v>118.9</v>
      </c>
      <c r="AB221">
        <v>116.4</v>
      </c>
      <c r="AC221">
        <v>123.2</v>
      </c>
      <c r="AD221">
        <v>118.7</v>
      </c>
      <c r="AE221">
        <v>118.6</v>
      </c>
      <c r="AF221">
        <v>97.3</v>
      </c>
      <c r="AG221">
        <v>92.5</v>
      </c>
      <c r="AH221">
        <v>102.1</v>
      </c>
      <c r="AI221">
        <v>103.6</v>
      </c>
      <c r="AJ221">
        <v>97.1</v>
      </c>
      <c r="AK221">
        <v>119.5</v>
      </c>
      <c r="AL221">
        <v>110.8</v>
      </c>
      <c r="AM221">
        <v>112.5</v>
      </c>
    </row>
    <row r="222" spans="24:39">
      <c r="X222" t="s">
        <v>216</v>
      </c>
      <c r="Y222">
        <v>108.3</v>
      </c>
      <c r="Z222">
        <v>110.3</v>
      </c>
      <c r="AA222">
        <v>118.4</v>
      </c>
      <c r="AB222">
        <v>116.1</v>
      </c>
      <c r="AC222">
        <v>124.4</v>
      </c>
      <c r="AD222">
        <v>119.2</v>
      </c>
      <c r="AE222">
        <v>118.6</v>
      </c>
      <c r="AF222">
        <v>96.9</v>
      </c>
      <c r="AG222">
        <v>92</v>
      </c>
      <c r="AH222">
        <v>101.7</v>
      </c>
      <c r="AI222">
        <v>103.5</v>
      </c>
      <c r="AJ222">
        <v>96.6</v>
      </c>
      <c r="AK222">
        <v>120.5</v>
      </c>
      <c r="AL222">
        <v>110.9</v>
      </c>
      <c r="AM222">
        <v>112.7</v>
      </c>
    </row>
    <row r="223" spans="24:39">
      <c r="X223" t="s">
        <v>217</v>
      </c>
      <c r="Y223">
        <v>108.8</v>
      </c>
      <c r="Z223">
        <v>110</v>
      </c>
      <c r="AA223">
        <v>117.1</v>
      </c>
      <c r="AB223">
        <v>113.6</v>
      </c>
      <c r="AC223">
        <v>124.8</v>
      </c>
      <c r="AD223">
        <v>120.2</v>
      </c>
      <c r="AE223">
        <v>118.6</v>
      </c>
      <c r="AF223">
        <v>96.8</v>
      </c>
      <c r="AG223">
        <v>91.8</v>
      </c>
      <c r="AH223">
        <v>101.7</v>
      </c>
      <c r="AI223">
        <v>103.5</v>
      </c>
      <c r="AJ223">
        <v>95.6</v>
      </c>
      <c r="AK223">
        <v>120.2</v>
      </c>
      <c r="AL223">
        <v>111</v>
      </c>
      <c r="AM223">
        <v>112.6</v>
      </c>
    </row>
    <row r="224" spans="24:39">
      <c r="X224" t="s">
        <v>218</v>
      </c>
      <c r="Y224">
        <v>109.1</v>
      </c>
      <c r="Z224">
        <v>109.9</v>
      </c>
      <c r="AA224">
        <v>114.5</v>
      </c>
      <c r="AB224">
        <v>112.4</v>
      </c>
      <c r="AC224">
        <v>125.1</v>
      </c>
      <c r="AD224">
        <v>119.9</v>
      </c>
      <c r="AE224">
        <v>119.1</v>
      </c>
      <c r="AF224">
        <v>97</v>
      </c>
      <c r="AG224">
        <v>92.3</v>
      </c>
      <c r="AH224">
        <v>101.5</v>
      </c>
      <c r="AI224">
        <v>103.3</v>
      </c>
      <c r="AJ224">
        <v>96.2</v>
      </c>
      <c r="AK224">
        <v>120.6</v>
      </c>
      <c r="AL224">
        <v>111.1</v>
      </c>
      <c r="AM224">
        <v>112.8</v>
      </c>
    </row>
    <row r="225" spans="24:39">
      <c r="X225" t="s">
        <v>219</v>
      </c>
      <c r="Y225">
        <v>108.8</v>
      </c>
      <c r="Z225">
        <v>109.7</v>
      </c>
      <c r="AA225">
        <v>112.6</v>
      </c>
      <c r="AB225">
        <v>111.6</v>
      </c>
      <c r="AC225">
        <v>122.4</v>
      </c>
      <c r="AD225">
        <v>120.3</v>
      </c>
      <c r="AE225">
        <v>119.2</v>
      </c>
      <c r="AF225">
        <v>98</v>
      </c>
      <c r="AG225">
        <v>93.7</v>
      </c>
      <c r="AH225">
        <v>102.5</v>
      </c>
      <c r="AI225">
        <v>103.3</v>
      </c>
      <c r="AJ225">
        <v>95.1</v>
      </c>
      <c r="AK225">
        <v>120.2</v>
      </c>
      <c r="AL225">
        <v>110.7</v>
      </c>
      <c r="AM225">
        <v>112.2</v>
      </c>
    </row>
    <row r="226" spans="24:39">
      <c r="X226" t="s">
        <v>220</v>
      </c>
      <c r="Y226">
        <v>109.3</v>
      </c>
      <c r="Z226">
        <v>110</v>
      </c>
      <c r="AA226">
        <v>111.8</v>
      </c>
      <c r="AB226">
        <v>111.9</v>
      </c>
      <c r="AC226">
        <v>121.6</v>
      </c>
      <c r="AD226">
        <v>120.3</v>
      </c>
      <c r="AE226">
        <v>119.3</v>
      </c>
      <c r="AF226">
        <v>99.5</v>
      </c>
      <c r="AG226">
        <v>95.7</v>
      </c>
      <c r="AH226">
        <v>103.9</v>
      </c>
      <c r="AI226">
        <v>103.6</v>
      </c>
      <c r="AJ226">
        <v>93.8</v>
      </c>
      <c r="AK226">
        <v>120.9</v>
      </c>
      <c r="AL226">
        <v>110.8</v>
      </c>
      <c r="AM226">
        <v>112.4</v>
      </c>
    </row>
    <row r="227" spans="24:39">
      <c r="X227" t="s">
        <v>221</v>
      </c>
      <c r="Y227">
        <v>109.7</v>
      </c>
      <c r="Z227">
        <v>110.4</v>
      </c>
      <c r="AA227">
        <v>113.5</v>
      </c>
      <c r="AB227">
        <v>111.4</v>
      </c>
      <c r="AC227">
        <v>121.6</v>
      </c>
      <c r="AD227">
        <v>120.5</v>
      </c>
      <c r="AE227">
        <v>119.7</v>
      </c>
      <c r="AF227">
        <v>100</v>
      </c>
      <c r="AG227">
        <v>96.3</v>
      </c>
      <c r="AH227">
        <v>104.8</v>
      </c>
      <c r="AI227">
        <v>103.7</v>
      </c>
      <c r="AJ227">
        <v>94.4</v>
      </c>
      <c r="AK227">
        <v>120.8</v>
      </c>
      <c r="AL227">
        <v>111</v>
      </c>
      <c r="AM227">
        <v>112.4</v>
      </c>
    </row>
    <row r="228" spans="24:39">
      <c r="X228" t="s">
        <v>222</v>
      </c>
      <c r="Y228">
        <v>108.6</v>
      </c>
      <c r="Z228">
        <v>110.2</v>
      </c>
      <c r="AA228">
        <v>113.2</v>
      </c>
      <c r="AB228">
        <v>111.7</v>
      </c>
      <c r="AC228">
        <v>121.9</v>
      </c>
      <c r="AD228">
        <v>119.9</v>
      </c>
      <c r="AE228">
        <v>119.7</v>
      </c>
      <c r="AF228">
        <v>99</v>
      </c>
      <c r="AG228">
        <v>94.7</v>
      </c>
      <c r="AH228">
        <v>104</v>
      </c>
      <c r="AI228">
        <v>103.6</v>
      </c>
      <c r="AJ228">
        <v>94.4</v>
      </c>
      <c r="AK228">
        <v>122.1</v>
      </c>
      <c r="AL228">
        <v>111</v>
      </c>
      <c r="AM228">
        <v>112.4</v>
      </c>
    </row>
    <row r="229" spans="24:39">
      <c r="X229" t="s">
        <v>223</v>
      </c>
      <c r="Y229">
        <v>108.6</v>
      </c>
      <c r="Z229">
        <v>110.4</v>
      </c>
      <c r="AA229">
        <v>114</v>
      </c>
      <c r="AB229">
        <v>112.8</v>
      </c>
      <c r="AC229">
        <v>122.4</v>
      </c>
      <c r="AD229">
        <v>120</v>
      </c>
      <c r="AE229">
        <v>119.7</v>
      </c>
      <c r="AF229">
        <v>98.4</v>
      </c>
      <c r="AG229">
        <v>93.6</v>
      </c>
      <c r="AH229">
        <v>103.9</v>
      </c>
      <c r="AI229">
        <v>103.7</v>
      </c>
      <c r="AJ229">
        <v>96.7</v>
      </c>
      <c r="AK229">
        <v>122.5</v>
      </c>
      <c r="AL229">
        <v>111</v>
      </c>
      <c r="AM229">
        <v>112.4</v>
      </c>
    </row>
    <row r="230" spans="24:39">
      <c r="X230" t="s">
        <v>224</v>
      </c>
      <c r="Y230">
        <v>109</v>
      </c>
      <c r="Z230">
        <v>110.7</v>
      </c>
      <c r="AA230">
        <v>114.9</v>
      </c>
      <c r="AB230">
        <v>113</v>
      </c>
      <c r="AC230">
        <v>122.8</v>
      </c>
      <c r="AD230">
        <v>120</v>
      </c>
      <c r="AE230">
        <v>119.7</v>
      </c>
      <c r="AF230">
        <v>98.8</v>
      </c>
      <c r="AG230">
        <v>94.2</v>
      </c>
      <c r="AH230">
        <v>104.4</v>
      </c>
      <c r="AI230">
        <v>103.7</v>
      </c>
      <c r="AJ230">
        <v>97.4</v>
      </c>
      <c r="AK230">
        <v>122.7</v>
      </c>
      <c r="AL230">
        <v>110.8</v>
      </c>
      <c r="AM230">
        <v>112.1</v>
      </c>
    </row>
    <row r="231" spans="24:39">
      <c r="X231" t="s">
        <v>225</v>
      </c>
      <c r="Y231">
        <v>109.3</v>
      </c>
      <c r="Z231">
        <v>111.1</v>
      </c>
      <c r="AA231">
        <v>116.6</v>
      </c>
      <c r="AB231">
        <v>114</v>
      </c>
      <c r="AC231">
        <v>123.9</v>
      </c>
      <c r="AD231">
        <v>119.6</v>
      </c>
      <c r="AE231">
        <v>119.7</v>
      </c>
      <c r="AF231">
        <v>99</v>
      </c>
      <c r="AG231">
        <v>94.7</v>
      </c>
      <c r="AH231">
        <v>104.2</v>
      </c>
      <c r="AI231">
        <v>103.6</v>
      </c>
      <c r="AJ231">
        <v>97.7</v>
      </c>
      <c r="AK231">
        <v>123.3</v>
      </c>
      <c r="AL231">
        <v>110.7</v>
      </c>
      <c r="AM231">
        <v>111.9</v>
      </c>
    </row>
    <row r="232" spans="24:39">
      <c r="X232" t="s">
        <v>226</v>
      </c>
      <c r="Y232">
        <v>109.9</v>
      </c>
      <c r="Z232">
        <v>111.4</v>
      </c>
      <c r="AA232">
        <v>119.3</v>
      </c>
      <c r="AB232">
        <v>115.8</v>
      </c>
      <c r="AC232">
        <v>125.4</v>
      </c>
      <c r="AD232">
        <v>119.6</v>
      </c>
      <c r="AE232">
        <v>119.7</v>
      </c>
      <c r="AF232">
        <v>98.7</v>
      </c>
      <c r="AG232">
        <v>94.1</v>
      </c>
      <c r="AH232">
        <v>104</v>
      </c>
      <c r="AI232">
        <v>103.6</v>
      </c>
      <c r="AJ232">
        <v>95.6</v>
      </c>
      <c r="AK232">
        <v>123.4</v>
      </c>
      <c r="AL232">
        <v>111.7</v>
      </c>
      <c r="AM232">
        <v>112</v>
      </c>
    </row>
    <row r="233" spans="24:39">
      <c r="X233" t="s">
        <v>227</v>
      </c>
      <c r="Y233">
        <v>110.5</v>
      </c>
      <c r="Z233">
        <v>111.8</v>
      </c>
      <c r="AA233">
        <v>120.1</v>
      </c>
      <c r="AB233">
        <v>117.4</v>
      </c>
      <c r="AC233">
        <v>125.8</v>
      </c>
      <c r="AD233">
        <v>119.7</v>
      </c>
      <c r="AE233">
        <v>119.6</v>
      </c>
      <c r="AF233">
        <v>99.3</v>
      </c>
      <c r="AG233">
        <v>94.9</v>
      </c>
      <c r="AH233">
        <v>104.8</v>
      </c>
      <c r="AI233">
        <v>103.6</v>
      </c>
      <c r="AJ233">
        <v>96.4</v>
      </c>
      <c r="AK233">
        <v>123.4</v>
      </c>
      <c r="AL233">
        <v>111.6</v>
      </c>
      <c r="AM233">
        <v>111.9</v>
      </c>
    </row>
  </sheetData>
  <mergeCells count="22">
    <mergeCell ref="A1:K1"/>
    <mergeCell ref="A2:A5"/>
    <mergeCell ref="B2:B5"/>
    <mergeCell ref="C2:C5"/>
    <mergeCell ref="D2:P2"/>
    <mergeCell ref="D3:D5"/>
    <mergeCell ref="E3:E5"/>
    <mergeCell ref="F3:F5"/>
    <mergeCell ref="G3:G5"/>
    <mergeCell ref="H3:H5"/>
    <mergeCell ref="A33:H33"/>
    <mergeCell ref="I3:I5"/>
    <mergeCell ref="J3:L3"/>
    <mergeCell ref="M3:M5"/>
    <mergeCell ref="N3:N5"/>
    <mergeCell ref="Q3:Q5"/>
    <mergeCell ref="J4:J5"/>
    <mergeCell ref="K4:K5"/>
    <mergeCell ref="L4:L5"/>
    <mergeCell ref="A32:H32"/>
    <mergeCell ref="O3:O5"/>
    <mergeCell ref="P3:P5"/>
  </mergeCells>
  <pageMargins left="0.7" right="0.7" top="0.75" bottom="0.75" header="0.3" footer="0.3"/>
  <pageSetup scale="56" orientation="landscape" horizontalDpi="0" verticalDpi="0" r:id="rId1"/>
  <colBreaks count="1" manualBreakCount="1">
    <brk id="16" max="34" man="1"/>
  </colBreaks>
</worksheet>
</file>

<file path=xl/worksheets/sheet120.xml><?xml version="1.0" encoding="utf-8"?>
<worksheet xmlns="http://schemas.openxmlformats.org/spreadsheetml/2006/main" xmlns:r="http://schemas.openxmlformats.org/officeDocument/2006/relationships">
  <sheetPr codeName="Sheet157"/>
  <dimension ref="A1:AO48"/>
  <sheetViews>
    <sheetView view="pageBreakPreview" zoomScaleNormal="100" zoomScaleSheetLayoutView="100" workbookViewId="0">
      <selection sqref="A1:G1"/>
    </sheetView>
  </sheetViews>
  <sheetFormatPr defaultRowHeight="15"/>
  <cols>
    <col min="1" max="1" width="9.28515625" style="143" bestFit="1" customWidth="1"/>
    <col min="2" max="7" width="16.28515625" style="143" customWidth="1"/>
    <col min="8" max="9" width="9.140625" style="143"/>
    <col min="10" max="10" width="9.7109375" style="143" bestFit="1" customWidth="1"/>
    <col min="11" max="13" width="9.28515625" style="143" bestFit="1" customWidth="1"/>
    <col min="14" max="16384" width="9.140625" style="143"/>
  </cols>
  <sheetData>
    <row r="1" spans="1:41">
      <c r="A1" s="369" t="s">
        <v>1186</v>
      </c>
      <c r="B1" s="369"/>
      <c r="C1" s="369"/>
      <c r="D1" s="369"/>
      <c r="E1" s="369"/>
      <c r="F1" s="369"/>
      <c r="G1" s="369"/>
    </row>
    <row r="2" spans="1:41" ht="30.75" customHeight="1">
      <c r="A2" s="145"/>
      <c r="B2" s="318" t="s">
        <v>1185</v>
      </c>
      <c r="C2" s="318"/>
      <c r="D2" s="318" t="s">
        <v>1184</v>
      </c>
      <c r="E2" s="318"/>
      <c r="F2" s="318" t="s">
        <v>1183</v>
      </c>
      <c r="G2" s="318"/>
      <c r="K2" s="143" t="s">
        <v>1182</v>
      </c>
      <c r="L2" s="155"/>
      <c r="M2" s="155" t="s">
        <v>1182</v>
      </c>
    </row>
    <row r="3" spans="1:41" ht="30">
      <c r="A3" s="12"/>
      <c r="B3" s="140" t="s">
        <v>977</v>
      </c>
      <c r="C3" s="140" t="s">
        <v>1181</v>
      </c>
      <c r="D3" s="140" t="s">
        <v>977</v>
      </c>
      <c r="E3" s="140" t="s">
        <v>1181</v>
      </c>
      <c r="F3" s="140" t="s">
        <v>977</v>
      </c>
      <c r="G3" s="140" t="s">
        <v>1181</v>
      </c>
      <c r="J3" s="57"/>
      <c r="K3" s="143" t="s">
        <v>1180</v>
      </c>
      <c r="L3" s="155"/>
      <c r="M3" s="157" t="s">
        <v>1180</v>
      </c>
    </row>
    <row r="4" spans="1:41">
      <c r="A4" s="145">
        <v>1970</v>
      </c>
      <c r="B4" s="3">
        <v>83220.920999856535</v>
      </c>
      <c r="C4" s="3">
        <f t="shared" ref="C4:C38" si="0">K4</f>
        <v>2630.1379999789688</v>
      </c>
      <c r="D4" s="13"/>
      <c r="E4" s="13">
        <f t="shared" ref="E4:E38" si="1">M4</f>
        <v>21.225381474567868</v>
      </c>
      <c r="F4" s="3"/>
      <c r="G4" s="3">
        <f t="shared" ref="G4:G38" si="2">100*C4/E4</f>
        <v>12391.475758070052</v>
      </c>
      <c r="H4" s="143">
        <f>100*C4/B4</f>
        <v>3.1604288541621681</v>
      </c>
      <c r="J4" s="5"/>
      <c r="K4" s="5">
        <v>2630.1379999789688</v>
      </c>
      <c r="L4" s="154"/>
      <c r="M4" s="153">
        <v>21.225381474567868</v>
      </c>
      <c r="N4" s="156"/>
      <c r="O4" s="156"/>
      <c r="P4" s="156"/>
      <c r="Q4" s="156"/>
      <c r="R4" s="156"/>
      <c r="S4" s="156"/>
      <c r="T4" s="156"/>
      <c r="U4" s="156"/>
      <c r="V4" s="156"/>
      <c r="W4" s="156"/>
      <c r="X4" s="156"/>
      <c r="Y4" s="156"/>
      <c r="Z4" s="156"/>
      <c r="AA4" s="156"/>
      <c r="AB4" s="156"/>
      <c r="AC4" s="156"/>
      <c r="AD4" s="156"/>
      <c r="AE4" s="156"/>
      <c r="AF4" s="156"/>
      <c r="AG4" s="156"/>
      <c r="AH4" s="156"/>
      <c r="AI4" s="156"/>
      <c r="AJ4" s="156"/>
    </row>
    <row r="5" spans="1:41">
      <c r="A5" s="145">
        <f t="shared" ref="A5:A13" si="3">A4+1</f>
        <v>1971</v>
      </c>
      <c r="B5" s="3">
        <v>90792.300999844883</v>
      </c>
      <c r="C5" s="3">
        <f t="shared" si="0"/>
        <v>2906.5669999767115</v>
      </c>
      <c r="D5" s="13"/>
      <c r="E5" s="13">
        <f t="shared" si="1"/>
        <v>21.54368849748138</v>
      </c>
      <c r="F5" s="3"/>
      <c r="G5" s="3">
        <f t="shared" si="2"/>
        <v>13491.50123627396</v>
      </c>
      <c r="H5" s="143">
        <f t="shared" ref="H5:H38" si="4">100*C5/B5</f>
        <v>3.2013364216660585</v>
      </c>
      <c r="J5" s="5"/>
      <c r="K5" s="5">
        <v>2906.5669999767115</v>
      </c>
      <c r="L5" s="154"/>
      <c r="M5" s="153">
        <v>21.54368849748138</v>
      </c>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1:41">
      <c r="A6" s="145">
        <f t="shared" si="3"/>
        <v>1972</v>
      </c>
      <c r="B6" s="3">
        <v>101092.18799982811</v>
      </c>
      <c r="C6" s="3">
        <f t="shared" si="0"/>
        <v>3127.7449999752571</v>
      </c>
      <c r="D6" s="13"/>
      <c r="E6" s="13">
        <f t="shared" si="1"/>
        <v>22.399946536393621</v>
      </c>
      <c r="F6" s="3"/>
      <c r="G6" s="3">
        <f t="shared" si="2"/>
        <v>13963.180648192843</v>
      </c>
      <c r="H6" s="143">
        <f t="shared" si="4"/>
        <v>3.0939532142489341</v>
      </c>
      <c r="J6" s="5"/>
      <c r="K6" s="5">
        <v>3127.7449999752571</v>
      </c>
      <c r="L6" s="154"/>
      <c r="M6" s="153">
        <v>22.399946536393621</v>
      </c>
      <c r="N6" s="156"/>
      <c r="O6" s="156"/>
      <c r="P6" s="156"/>
      <c r="Q6" s="156"/>
      <c r="R6" s="156"/>
      <c r="S6" s="156"/>
      <c r="T6" s="156"/>
      <c r="U6" s="156"/>
      <c r="V6" s="156"/>
      <c r="W6" s="156"/>
      <c r="X6" s="156"/>
      <c r="Y6" s="156"/>
      <c r="Z6" s="156"/>
      <c r="AA6" s="156"/>
      <c r="AB6" s="156"/>
      <c r="AC6" s="156"/>
      <c r="AD6" s="156"/>
      <c r="AE6" s="156"/>
      <c r="AF6" s="156"/>
      <c r="AG6" s="156"/>
      <c r="AH6" s="156"/>
      <c r="AI6" s="156"/>
      <c r="AJ6" s="156"/>
    </row>
    <row r="7" spans="1:41">
      <c r="A7" s="145">
        <f t="shared" si="3"/>
        <v>1973</v>
      </c>
      <c r="B7" s="3">
        <v>118842.75199979934</v>
      </c>
      <c r="C7" s="3">
        <f t="shared" si="0"/>
        <v>3535.2519999719566</v>
      </c>
      <c r="D7" s="13"/>
      <c r="E7" s="13">
        <f t="shared" si="1"/>
        <v>23.947242291170163</v>
      </c>
      <c r="F7" s="3"/>
      <c r="G7" s="3">
        <f t="shared" si="2"/>
        <v>14762.668523529645</v>
      </c>
      <c r="H7" s="143">
        <f t="shared" si="4"/>
        <v>2.974730844315963</v>
      </c>
      <c r="J7" s="5"/>
      <c r="K7" s="5">
        <v>3535.2519999719566</v>
      </c>
      <c r="L7" s="154"/>
      <c r="M7" s="153">
        <v>23.947242291170163</v>
      </c>
      <c r="N7" s="156"/>
      <c r="O7" s="156"/>
      <c r="P7" s="156"/>
      <c r="Q7" s="156"/>
      <c r="R7" s="156"/>
      <c r="S7" s="156"/>
      <c r="T7" s="156"/>
      <c r="U7" s="156"/>
      <c r="V7" s="156"/>
      <c r="W7" s="156"/>
      <c r="X7" s="156"/>
      <c r="Y7" s="156"/>
      <c r="Z7" s="156"/>
      <c r="AA7" s="156"/>
      <c r="AB7" s="156"/>
      <c r="AC7" s="156"/>
      <c r="AD7" s="156"/>
      <c r="AE7" s="156"/>
      <c r="AF7" s="156"/>
      <c r="AG7" s="156"/>
      <c r="AH7" s="156"/>
      <c r="AI7" s="156"/>
      <c r="AJ7" s="156"/>
    </row>
    <row r="8" spans="1:41">
      <c r="A8" s="145">
        <f t="shared" si="3"/>
        <v>1974</v>
      </c>
      <c r="B8" s="3">
        <v>142090.1169997667</v>
      </c>
      <c r="C8" s="3">
        <f t="shared" si="0"/>
        <v>3910.0939999695443</v>
      </c>
      <c r="D8" s="13"/>
      <c r="E8" s="13">
        <f t="shared" si="1"/>
        <v>26.38280606552188</v>
      </c>
      <c r="F8" s="3"/>
      <c r="G8" s="3">
        <f t="shared" si="2"/>
        <v>14820.614570939873</v>
      </c>
      <c r="H8" s="143">
        <f t="shared" si="4"/>
        <v>2.7518409320304551</v>
      </c>
      <c r="J8" s="5"/>
      <c r="K8" s="5">
        <v>3910.0939999695443</v>
      </c>
      <c r="L8" s="154"/>
      <c r="M8" s="153">
        <v>26.38280606552188</v>
      </c>
      <c r="N8" s="156"/>
      <c r="O8" s="156"/>
      <c r="P8" s="156"/>
      <c r="Q8" s="156"/>
      <c r="R8" s="156"/>
      <c r="S8" s="156"/>
      <c r="T8" s="156"/>
      <c r="U8" s="156"/>
      <c r="V8" s="156"/>
      <c r="W8" s="156"/>
      <c r="X8" s="156"/>
      <c r="Y8" s="156"/>
      <c r="Z8" s="156"/>
      <c r="AA8" s="156"/>
      <c r="AB8" s="156"/>
      <c r="AC8" s="156"/>
      <c r="AD8" s="156"/>
      <c r="AE8" s="156"/>
      <c r="AF8" s="156"/>
      <c r="AG8" s="156"/>
      <c r="AH8" s="156"/>
      <c r="AI8" s="156"/>
      <c r="AJ8" s="156"/>
    </row>
    <row r="9" spans="1:41">
      <c r="A9" s="145">
        <f t="shared" si="3"/>
        <v>1975</v>
      </c>
      <c r="B9" s="3">
        <v>163439.42599973173</v>
      </c>
      <c r="C9" s="3">
        <f t="shared" si="0"/>
        <v>4568.7579999656327</v>
      </c>
      <c r="D9" s="13"/>
      <c r="E9" s="13">
        <f t="shared" si="1"/>
        <v>30.92666118207789</v>
      </c>
      <c r="F9" s="3"/>
      <c r="G9" s="3">
        <f t="shared" si="2"/>
        <v>14772.878239482394</v>
      </c>
      <c r="H9" s="143">
        <f t="shared" si="4"/>
        <v>2.7953830429954718</v>
      </c>
      <c r="J9" s="5"/>
      <c r="K9" s="5">
        <v>4568.7579999656327</v>
      </c>
      <c r="L9" s="154"/>
      <c r="M9" s="153">
        <v>30.92666118207789</v>
      </c>
      <c r="N9" s="156"/>
      <c r="O9" s="156"/>
      <c r="P9" s="156"/>
      <c r="Q9" s="156"/>
      <c r="R9" s="156"/>
      <c r="S9" s="156"/>
      <c r="T9" s="156"/>
      <c r="U9" s="156"/>
      <c r="V9" s="156"/>
      <c r="W9" s="156"/>
      <c r="X9" s="156"/>
      <c r="Y9" s="156"/>
      <c r="Z9" s="156"/>
      <c r="AA9" s="156"/>
      <c r="AB9" s="156"/>
      <c r="AC9" s="156"/>
      <c r="AD9" s="156"/>
      <c r="AE9" s="156"/>
      <c r="AF9" s="156"/>
      <c r="AG9" s="156"/>
      <c r="AH9" s="156"/>
      <c r="AI9" s="156"/>
      <c r="AJ9" s="156"/>
    </row>
    <row r="10" spans="1:41">
      <c r="A10" s="145">
        <f t="shared" si="3"/>
        <v>1976</v>
      </c>
      <c r="B10" s="3">
        <v>187346.8669997004</v>
      </c>
      <c r="C10" s="3">
        <f t="shared" si="0"/>
        <v>5205.5349999618093</v>
      </c>
      <c r="D10" s="13"/>
      <c r="E10" s="13">
        <f t="shared" si="1"/>
        <v>33.562001489367361</v>
      </c>
      <c r="F10" s="3"/>
      <c r="G10" s="3">
        <f t="shared" si="2"/>
        <v>15510.204305339041</v>
      </c>
      <c r="H10" s="143">
        <f t="shared" si="4"/>
        <v>2.7785546047963181</v>
      </c>
      <c r="J10" s="5"/>
      <c r="K10" s="5">
        <v>5205.5349999618093</v>
      </c>
      <c r="L10" s="154"/>
      <c r="M10" s="153">
        <v>33.562001489367361</v>
      </c>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row>
    <row r="11" spans="1:41">
      <c r="A11" s="145">
        <f t="shared" si="3"/>
        <v>1977</v>
      </c>
      <c r="B11" s="3">
        <v>207192.66599967136</v>
      </c>
      <c r="C11" s="3">
        <f t="shared" si="0"/>
        <v>5686.8519999576274</v>
      </c>
      <c r="D11" s="13"/>
      <c r="E11" s="13">
        <f t="shared" si="1"/>
        <v>35.431860905047806</v>
      </c>
      <c r="F11" s="3"/>
      <c r="G11" s="3">
        <f t="shared" si="2"/>
        <v>16050.108164506397</v>
      </c>
      <c r="H11" s="143">
        <f t="shared" si="4"/>
        <v>2.7447168424227177</v>
      </c>
      <c r="J11" s="5"/>
      <c r="K11" s="5">
        <v>5686.8519999576274</v>
      </c>
      <c r="L11" s="154"/>
      <c r="M11" s="153">
        <v>35.431860905047806</v>
      </c>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row>
    <row r="12" spans="1:41">
      <c r="A12" s="145">
        <f t="shared" si="3"/>
        <v>1978</v>
      </c>
      <c r="B12" s="3">
        <v>230554.6249996369</v>
      </c>
      <c r="C12" s="3">
        <f t="shared" si="0"/>
        <v>6241.3079999530182</v>
      </c>
      <c r="D12" s="13"/>
      <c r="E12" s="13">
        <f t="shared" si="1"/>
        <v>37.907119225869742</v>
      </c>
      <c r="F12" s="3"/>
      <c r="G12" s="3">
        <f t="shared" si="2"/>
        <v>16464.738358945604</v>
      </c>
      <c r="H12" s="143">
        <f t="shared" si="4"/>
        <v>2.707084275564998</v>
      </c>
      <c r="J12" s="5"/>
      <c r="K12" s="5">
        <v>6241.3079999530182</v>
      </c>
      <c r="L12" s="154"/>
      <c r="M12" s="153">
        <v>37.907119225869742</v>
      </c>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row>
    <row r="13" spans="1:41">
      <c r="A13" s="145">
        <f t="shared" si="3"/>
        <v>1979</v>
      </c>
      <c r="B13" s="3">
        <v>264549.88999958185</v>
      </c>
      <c r="C13" s="3">
        <f t="shared" si="0"/>
        <v>6861.0249999491762</v>
      </c>
      <c r="D13" s="13"/>
      <c r="E13" s="13">
        <f t="shared" si="1"/>
        <v>40.04001126949121</v>
      </c>
      <c r="F13" s="3"/>
      <c r="G13" s="3">
        <f t="shared" si="2"/>
        <v>17135.422249935746</v>
      </c>
      <c r="H13" s="143">
        <f t="shared" si="4"/>
        <v>2.5934711218213025</v>
      </c>
      <c r="J13" s="5"/>
      <c r="K13" s="5">
        <v>6861.0249999491762</v>
      </c>
      <c r="L13" s="154"/>
      <c r="M13" s="153">
        <v>40.04001126949121</v>
      </c>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row>
    <row r="14" spans="1:41">
      <c r="A14" s="145">
        <v>1980</v>
      </c>
      <c r="B14" s="3">
        <v>299782.25499953254</v>
      </c>
      <c r="C14" s="3">
        <f t="shared" si="0"/>
        <v>7334.8819999461648</v>
      </c>
      <c r="D14" s="13"/>
      <c r="E14" s="13">
        <f t="shared" si="1"/>
        <v>43.315138507329628</v>
      </c>
      <c r="F14" s="3"/>
      <c r="G14" s="3">
        <f t="shared" si="2"/>
        <v>16933.760926806186</v>
      </c>
      <c r="H14" s="143">
        <f t="shared" si="4"/>
        <v>2.4467365488186088</v>
      </c>
      <c r="J14" s="5"/>
      <c r="K14" s="5">
        <v>7334.8819999461648</v>
      </c>
      <c r="L14" s="154"/>
      <c r="M14" s="153">
        <v>43.315138507329628</v>
      </c>
      <c r="N14" s="155"/>
      <c r="P14" s="57"/>
      <c r="Q14" s="5"/>
      <c r="R14" s="5"/>
      <c r="S14" s="5"/>
      <c r="T14" s="5"/>
      <c r="U14" s="5"/>
      <c r="V14" s="5"/>
      <c r="W14" s="5"/>
      <c r="X14" s="5"/>
      <c r="Y14" s="5"/>
      <c r="Z14" s="5"/>
      <c r="AA14" s="5"/>
      <c r="AB14" s="5"/>
      <c r="AC14" s="5"/>
      <c r="AD14" s="5"/>
      <c r="AE14" s="5"/>
      <c r="AF14" s="5"/>
      <c r="AG14" s="5"/>
      <c r="AH14" s="5"/>
      <c r="AI14" s="5"/>
      <c r="AJ14" s="5"/>
      <c r="AK14" s="5"/>
      <c r="AL14" s="5"/>
      <c r="AM14" s="5"/>
      <c r="AN14" s="5"/>
      <c r="AO14" s="5"/>
    </row>
    <row r="15" spans="1:41">
      <c r="A15" s="145">
        <v>1981</v>
      </c>
      <c r="B15" s="3">
        <v>338520.94899947895</v>
      </c>
      <c r="C15" s="3">
        <f t="shared" si="0"/>
        <v>8417.5389999383897</v>
      </c>
      <c r="D15" s="13"/>
      <c r="E15" s="13">
        <f t="shared" si="1"/>
        <v>49.342863988833621</v>
      </c>
      <c r="F15" s="3"/>
      <c r="G15" s="3">
        <f t="shared" si="2"/>
        <v>17059.283388664455</v>
      </c>
      <c r="H15" s="143">
        <f t="shared" si="4"/>
        <v>2.4865636897264358</v>
      </c>
      <c r="J15" s="5"/>
      <c r="K15" s="5">
        <v>8417.5389999383897</v>
      </c>
      <c r="L15" s="154"/>
      <c r="M15" s="153">
        <v>49.342863988833621</v>
      </c>
      <c r="N15" s="156"/>
    </row>
    <row r="16" spans="1:41">
      <c r="A16" s="145">
        <v>1982</v>
      </c>
      <c r="B16" s="3">
        <v>357272.80899946444</v>
      </c>
      <c r="C16" s="3">
        <f t="shared" si="0"/>
        <v>9298.1379999309502</v>
      </c>
      <c r="D16" s="13"/>
      <c r="E16" s="13">
        <f t="shared" si="1"/>
        <v>57.057491865291588</v>
      </c>
      <c r="F16" s="3"/>
      <c r="G16" s="3">
        <f t="shared" si="2"/>
        <v>16296.086098356984</v>
      </c>
      <c r="H16" s="143">
        <f t="shared" si="4"/>
        <v>2.6025316692782203</v>
      </c>
      <c r="J16" s="5"/>
      <c r="K16" s="5">
        <v>9298.1379999309502</v>
      </c>
      <c r="L16" s="154"/>
      <c r="M16" s="153">
        <v>57.057491865291588</v>
      </c>
      <c r="N16" s="155"/>
      <c r="O16" s="155"/>
      <c r="P16" s="155"/>
      <c r="Q16" s="154"/>
      <c r="R16" s="154"/>
      <c r="S16" s="154"/>
      <c r="T16" s="154"/>
      <c r="U16" s="154"/>
      <c r="V16" s="154"/>
      <c r="W16" s="154"/>
      <c r="X16" s="154"/>
      <c r="Y16" s="154"/>
      <c r="Z16" s="154"/>
      <c r="AA16" s="154"/>
      <c r="AB16" s="154"/>
      <c r="AC16" s="154"/>
      <c r="AD16" s="154"/>
      <c r="AE16" s="154"/>
      <c r="AF16" s="154"/>
      <c r="AG16" s="155"/>
      <c r="AH16" s="154"/>
      <c r="AI16" s="154"/>
      <c r="AJ16" s="154"/>
      <c r="AK16" s="59"/>
      <c r="AL16" s="59"/>
      <c r="AM16" s="59"/>
      <c r="AN16" s="59"/>
      <c r="AO16" s="59"/>
    </row>
    <row r="17" spans="1:41">
      <c r="A17" s="145">
        <v>1983</v>
      </c>
      <c r="B17" s="3">
        <v>388966.97799942514</v>
      </c>
      <c r="C17" s="3">
        <f t="shared" si="0"/>
        <v>10126.070999926413</v>
      </c>
      <c r="D17" s="13"/>
      <c r="E17" s="13">
        <f t="shared" si="1"/>
        <v>62.833532116477407</v>
      </c>
      <c r="F17" s="3"/>
      <c r="G17" s="3">
        <f t="shared" si="2"/>
        <v>16115.711880012172</v>
      </c>
      <c r="H17" s="143">
        <f t="shared" si="4"/>
        <v>2.6033240795935582</v>
      </c>
      <c r="J17" s="5"/>
      <c r="K17" s="5">
        <v>10126.070999926413</v>
      </c>
      <c r="L17" s="154"/>
      <c r="M17" s="153">
        <v>62.833532116477407</v>
      </c>
      <c r="O17" s="155"/>
      <c r="P17" s="157"/>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row>
    <row r="18" spans="1:41">
      <c r="A18" s="145">
        <v>1984</v>
      </c>
      <c r="B18" s="3">
        <v>425296.31199937011</v>
      </c>
      <c r="C18" s="3">
        <f t="shared" si="0"/>
        <v>10833.411999921955</v>
      </c>
      <c r="D18" s="13"/>
      <c r="E18" s="13">
        <f t="shared" si="1"/>
        <v>65.322950086898146</v>
      </c>
      <c r="F18" s="3"/>
      <c r="G18" s="3">
        <f t="shared" si="2"/>
        <v>16584.388772262166</v>
      </c>
      <c r="H18" s="143">
        <f t="shared" si="4"/>
        <v>2.547262154471257</v>
      </c>
      <c r="J18" s="5"/>
      <c r="K18" s="5">
        <v>10833.411999921955</v>
      </c>
      <c r="L18" s="154"/>
      <c r="M18" s="153">
        <v>65.322950086898146</v>
      </c>
      <c r="O18" s="155"/>
      <c r="P18" s="155"/>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row>
    <row r="19" spans="1:41">
      <c r="A19" s="145">
        <v>1985</v>
      </c>
      <c r="B19" s="3">
        <v>458467.8149993273</v>
      </c>
      <c r="C19" s="3">
        <f t="shared" si="0"/>
        <v>11699.807999916738</v>
      </c>
      <c r="D19" s="13"/>
      <c r="E19" s="13">
        <f t="shared" si="1"/>
        <v>69.572376375479038</v>
      </c>
      <c r="F19" s="3"/>
      <c r="G19" s="3">
        <f t="shared" si="2"/>
        <v>16816.743382134013</v>
      </c>
      <c r="H19" s="143">
        <f t="shared" si="4"/>
        <v>2.5519366064843405</v>
      </c>
      <c r="J19" s="5"/>
      <c r="K19" s="5">
        <v>11699.807999916738</v>
      </c>
      <c r="L19" s="154"/>
      <c r="M19" s="153">
        <v>69.572376375479038</v>
      </c>
    </row>
    <row r="20" spans="1:41">
      <c r="A20" s="145">
        <v>1986</v>
      </c>
      <c r="B20" s="3">
        <v>479532.70999929996</v>
      </c>
      <c r="C20" s="3">
        <f t="shared" si="0"/>
        <v>12339.040999914456</v>
      </c>
      <c r="D20" s="13"/>
      <c r="E20" s="13">
        <f t="shared" si="1"/>
        <v>74.963024237184044</v>
      </c>
      <c r="F20" s="3"/>
      <c r="G20" s="3">
        <f t="shared" si="2"/>
        <v>16460.169697627942</v>
      </c>
      <c r="H20" s="143">
        <f t="shared" si="4"/>
        <v>2.5731385456338254</v>
      </c>
      <c r="J20" s="5"/>
      <c r="K20" s="5">
        <v>12339.040999914456</v>
      </c>
      <c r="L20" s="154"/>
      <c r="M20" s="153">
        <v>74.963024237184044</v>
      </c>
      <c r="Q20" s="59"/>
      <c r="R20" s="59"/>
      <c r="S20" s="59"/>
      <c r="T20" s="59"/>
      <c r="U20" s="59"/>
      <c r="V20" s="59"/>
      <c r="W20" s="59"/>
      <c r="X20" s="59"/>
      <c r="Y20" s="59"/>
      <c r="Z20" s="59"/>
      <c r="AA20" s="59"/>
      <c r="AB20" s="59"/>
      <c r="AC20" s="59"/>
      <c r="AD20" s="59"/>
      <c r="AE20" s="59"/>
      <c r="AF20" s="59"/>
      <c r="AH20" s="59"/>
      <c r="AI20" s="59"/>
      <c r="AJ20" s="59"/>
      <c r="AK20" s="59"/>
      <c r="AL20" s="59"/>
      <c r="AM20" s="59"/>
      <c r="AN20" s="59"/>
      <c r="AO20" s="59"/>
    </row>
    <row r="21" spans="1:41">
      <c r="A21" s="145">
        <v>1987</v>
      </c>
      <c r="B21" s="3">
        <v>520897.2979992457</v>
      </c>
      <c r="C21" s="3">
        <f t="shared" si="0"/>
        <v>13384.386999908122</v>
      </c>
      <c r="D21" s="13"/>
      <c r="E21" s="13">
        <f t="shared" si="1"/>
        <v>80.507709941439813</v>
      </c>
      <c r="F21" s="3"/>
      <c r="G21" s="3">
        <f t="shared" si="2"/>
        <v>16624.97543358734</v>
      </c>
      <c r="H21" s="143">
        <f t="shared" si="4"/>
        <v>2.5694867397694785</v>
      </c>
      <c r="J21" s="5"/>
      <c r="K21" s="5">
        <v>13384.386999908122</v>
      </c>
      <c r="L21" s="154"/>
      <c r="M21" s="153">
        <v>80.507709941439813</v>
      </c>
    </row>
    <row r="22" spans="1:41">
      <c r="A22" s="145">
        <v>1988</v>
      </c>
      <c r="B22" s="3">
        <v>568887.4939991713</v>
      </c>
      <c r="C22" s="3">
        <f t="shared" si="0"/>
        <v>13827.098999903406</v>
      </c>
      <c r="D22" s="13"/>
      <c r="E22" s="13">
        <f t="shared" si="1"/>
        <v>81.397520697254947</v>
      </c>
      <c r="F22" s="3"/>
      <c r="G22" s="3">
        <f t="shared" si="2"/>
        <v>16987.125506354289</v>
      </c>
      <c r="H22" s="143">
        <f t="shared" si="4"/>
        <v>2.4305507056767097</v>
      </c>
      <c r="J22" s="5"/>
      <c r="K22" s="5">
        <v>13827.098999903406</v>
      </c>
      <c r="L22" s="154"/>
      <c r="M22" s="153">
        <v>81.397520697254947</v>
      </c>
    </row>
    <row r="23" spans="1:41">
      <c r="A23" s="145">
        <v>1989</v>
      </c>
      <c r="B23" s="3">
        <v>607671.13799913425</v>
      </c>
      <c r="C23" s="3">
        <f t="shared" si="0"/>
        <v>14375.276999902673</v>
      </c>
      <c r="D23" s="13"/>
      <c r="E23" s="13">
        <f t="shared" si="1"/>
        <v>86.557281778228372</v>
      </c>
      <c r="F23" s="3"/>
      <c r="G23" s="3">
        <f t="shared" si="2"/>
        <v>16607.819359131568</v>
      </c>
      <c r="H23" s="143">
        <f t="shared" si="4"/>
        <v>2.3656343210960853</v>
      </c>
      <c r="J23" s="5"/>
      <c r="K23" s="5">
        <v>14375.276999902673</v>
      </c>
      <c r="L23" s="154"/>
      <c r="M23" s="153">
        <v>86.557281778228372</v>
      </c>
    </row>
    <row r="24" spans="1:41">
      <c r="A24" s="145">
        <v>1990</v>
      </c>
      <c r="B24" s="3">
        <v>631401.43199912284</v>
      </c>
      <c r="C24" s="3">
        <f t="shared" si="0"/>
        <v>15363.992999898024</v>
      </c>
      <c r="D24" s="13"/>
      <c r="E24" s="13">
        <f t="shared" si="1"/>
        <v>91.983573988615134</v>
      </c>
      <c r="F24" s="3"/>
      <c r="G24" s="3">
        <f t="shared" si="2"/>
        <v>16702.97460044294</v>
      </c>
      <c r="H24" s="143">
        <f t="shared" si="4"/>
        <v>2.4333161474235254</v>
      </c>
      <c r="J24" s="5"/>
      <c r="K24" s="5">
        <v>15363.992999898024</v>
      </c>
      <c r="L24" s="154"/>
      <c r="M24" s="153">
        <v>91.983573988615134</v>
      </c>
    </row>
    <row r="25" spans="1:41">
      <c r="A25" s="145">
        <v>1991</v>
      </c>
      <c r="B25" s="3">
        <v>636082.11499912769</v>
      </c>
      <c r="C25" s="3">
        <f t="shared" si="0"/>
        <v>16608.116999894519</v>
      </c>
      <c r="D25" s="13"/>
      <c r="E25" s="13">
        <f t="shared" si="1"/>
        <v>99.029238368816166</v>
      </c>
      <c r="F25" s="3"/>
      <c r="G25" s="3">
        <f t="shared" si="2"/>
        <v>16770.922682491655</v>
      </c>
      <c r="H25" s="143">
        <f t="shared" si="4"/>
        <v>2.6110020401874205</v>
      </c>
      <c r="J25" s="5"/>
      <c r="K25" s="5">
        <v>16608.116999894519</v>
      </c>
      <c r="L25" s="154"/>
      <c r="M25" s="153">
        <v>99.029238368816166</v>
      </c>
    </row>
    <row r="26" spans="1:41">
      <c r="A26" s="145">
        <v>1992</v>
      </c>
      <c r="B26" s="3">
        <v>649097.68499912799</v>
      </c>
      <c r="C26" s="3">
        <f t="shared" si="0"/>
        <v>16992.388999891886</v>
      </c>
      <c r="D26" s="13"/>
      <c r="E26" s="13">
        <f t="shared" si="1"/>
        <v>101.26941558660651</v>
      </c>
      <c r="F26" s="3"/>
      <c r="G26" s="3">
        <f t="shared" si="2"/>
        <v>16779.388822837478</v>
      </c>
      <c r="H26" s="143">
        <f t="shared" si="4"/>
        <v>2.6178477280988477</v>
      </c>
      <c r="J26" s="5"/>
      <c r="K26" s="5">
        <v>16992.388999891886</v>
      </c>
      <c r="L26" s="154"/>
      <c r="M26" s="153">
        <v>101.26941558660651</v>
      </c>
    </row>
    <row r="27" spans="1:41">
      <c r="A27" s="145">
        <v>1993</v>
      </c>
      <c r="B27" s="3">
        <v>672837.02999909886</v>
      </c>
      <c r="C27" s="3">
        <f t="shared" si="0"/>
        <v>16736.558999893005</v>
      </c>
      <c r="D27" s="13"/>
      <c r="E27" s="13">
        <f t="shared" si="1"/>
        <v>99.79015078009536</v>
      </c>
      <c r="F27" s="3"/>
      <c r="G27" s="3">
        <f t="shared" si="2"/>
        <v>16771.754395656611</v>
      </c>
      <c r="H27" s="143">
        <f t="shared" si="4"/>
        <v>2.4874610423738748</v>
      </c>
      <c r="J27" s="5"/>
      <c r="K27" s="5">
        <v>16736.558999893005</v>
      </c>
      <c r="L27" s="154"/>
      <c r="M27" s="153">
        <v>99.79015078009536</v>
      </c>
    </row>
    <row r="28" spans="1:41">
      <c r="A28" s="145">
        <v>1994</v>
      </c>
      <c r="B28" s="3">
        <v>714149.90399903012</v>
      </c>
      <c r="C28" s="3">
        <f t="shared" si="0"/>
        <v>17662.659999886513</v>
      </c>
      <c r="D28" s="13"/>
      <c r="E28" s="13">
        <f t="shared" si="1"/>
        <v>101.6266089341991</v>
      </c>
      <c r="F28" s="3"/>
      <c r="G28" s="3">
        <f t="shared" si="2"/>
        <v>17379.956081504875</v>
      </c>
      <c r="H28" s="143">
        <f t="shared" si="4"/>
        <v>2.4732426484944963</v>
      </c>
      <c r="J28" s="5"/>
      <c r="K28" s="5">
        <v>17662.659999886513</v>
      </c>
      <c r="L28" s="154"/>
      <c r="M28" s="153">
        <v>101.6266089341991</v>
      </c>
    </row>
    <row r="29" spans="1:41">
      <c r="A29" s="145">
        <v>1995</v>
      </c>
      <c r="B29" s="3">
        <v>750665.41299898177</v>
      </c>
      <c r="C29" s="3">
        <f t="shared" si="0"/>
        <v>17573.500999890828</v>
      </c>
      <c r="D29" s="13"/>
      <c r="E29" s="13">
        <f t="shared" si="1"/>
        <v>99.998929653631365</v>
      </c>
      <c r="F29" s="3"/>
      <c r="G29" s="3">
        <f t="shared" si="2"/>
        <v>17573.689099233939</v>
      </c>
      <c r="H29" s="143">
        <f t="shared" si="4"/>
        <v>2.341056440802697</v>
      </c>
      <c r="J29" s="5"/>
      <c r="K29" s="5">
        <v>17573.500999890828</v>
      </c>
      <c r="L29" s="155"/>
      <c r="M29" s="153">
        <v>99.998929653631365</v>
      </c>
    </row>
    <row r="30" spans="1:41">
      <c r="A30" s="145">
        <v>1996</v>
      </c>
      <c r="B30" s="3">
        <v>775824.7889989476</v>
      </c>
      <c r="C30" s="3">
        <f t="shared" si="0"/>
        <v>18203.564999884606</v>
      </c>
      <c r="D30" s="13"/>
      <c r="E30" s="13">
        <f t="shared" si="1"/>
        <v>104.39724005972013</v>
      </c>
      <c r="F30" s="3"/>
      <c r="G30" s="3">
        <f t="shared" si="2"/>
        <v>17436.825906002217</v>
      </c>
      <c r="H30" s="143">
        <f t="shared" si="4"/>
        <v>2.3463500081471742</v>
      </c>
      <c r="J30" s="5"/>
      <c r="K30" s="5">
        <v>18203.564999884606</v>
      </c>
      <c r="L30" s="154"/>
      <c r="M30" s="153">
        <v>104.39724005972013</v>
      </c>
    </row>
    <row r="31" spans="1:41">
      <c r="A31" s="145">
        <v>1997</v>
      </c>
      <c r="B31" s="3">
        <v>816762.07299999997</v>
      </c>
      <c r="C31" s="3">
        <f t="shared" si="0"/>
        <v>18781.235000000001</v>
      </c>
      <c r="D31" s="13"/>
      <c r="E31" s="13">
        <f t="shared" si="1"/>
        <v>107.03519637118255</v>
      </c>
      <c r="F31" s="3"/>
      <c r="G31" s="3">
        <f t="shared" si="2"/>
        <v>17546.784269792337</v>
      </c>
      <c r="H31" s="143">
        <f t="shared" si="4"/>
        <v>2.2994744272362904</v>
      </c>
      <c r="J31" s="5"/>
      <c r="K31" s="5">
        <v>18781.235000000001</v>
      </c>
      <c r="L31" s="154"/>
      <c r="M31" s="153">
        <v>107.03519637118255</v>
      </c>
    </row>
    <row r="32" spans="1:41">
      <c r="A32" s="145">
        <v>1998</v>
      </c>
      <c r="B32" s="3">
        <v>846534.29</v>
      </c>
      <c r="C32" s="3">
        <f t="shared" si="0"/>
        <v>20172.280999999999</v>
      </c>
      <c r="D32" s="13"/>
      <c r="E32" s="13">
        <f t="shared" si="1"/>
        <v>109.51170708231331</v>
      </c>
      <c r="F32" s="3"/>
      <c r="G32" s="3">
        <f t="shared" si="2"/>
        <v>18420.205051536381</v>
      </c>
      <c r="H32" s="143">
        <f t="shared" si="4"/>
        <v>2.3829254453472872</v>
      </c>
      <c r="J32" s="5"/>
      <c r="K32" s="5">
        <v>20172.280999999999</v>
      </c>
      <c r="L32" s="154"/>
      <c r="M32" s="153">
        <v>109.51170708231331</v>
      </c>
    </row>
    <row r="33" spans="1:13">
      <c r="A33" s="145">
        <v>1999</v>
      </c>
      <c r="B33" s="3">
        <v>909694.29899999988</v>
      </c>
      <c r="C33" s="3">
        <f t="shared" si="0"/>
        <v>20682.739000000001</v>
      </c>
      <c r="D33" s="13"/>
      <c r="E33" s="13">
        <f t="shared" si="1"/>
        <v>112.86480232782287</v>
      </c>
      <c r="F33" s="3"/>
      <c r="G33" s="3">
        <f t="shared" si="2"/>
        <v>18325.233884631005</v>
      </c>
      <c r="H33" s="143">
        <f t="shared" si="4"/>
        <v>2.2735922411227514</v>
      </c>
      <c r="J33" s="5"/>
      <c r="K33" s="5">
        <v>20682.739000000001</v>
      </c>
      <c r="L33" s="59"/>
      <c r="M33" s="153">
        <v>112.86480232782287</v>
      </c>
    </row>
    <row r="34" spans="1:13">
      <c r="A34" s="145">
        <v>2000</v>
      </c>
      <c r="B34" s="3">
        <v>999930.1939999999</v>
      </c>
      <c r="C34" s="3">
        <f t="shared" si="0"/>
        <v>21422.43</v>
      </c>
      <c r="D34" s="13"/>
      <c r="E34" s="13">
        <f t="shared" si="1"/>
        <v>112.15338602790632</v>
      </c>
      <c r="F34" s="3"/>
      <c r="G34" s="3">
        <f t="shared" si="2"/>
        <v>19101.010463179071</v>
      </c>
      <c r="H34" s="143">
        <f t="shared" si="4"/>
        <v>2.1423925518544751</v>
      </c>
      <c r="J34" s="5"/>
      <c r="K34" s="5">
        <v>21422.43</v>
      </c>
      <c r="L34" s="59"/>
      <c r="M34" s="153">
        <v>112.15338602790632</v>
      </c>
    </row>
    <row r="35" spans="1:13">
      <c r="A35" s="145">
        <v>2001</v>
      </c>
      <c r="B35" s="3">
        <v>1032172.4400000001</v>
      </c>
      <c r="C35" s="3">
        <f t="shared" si="0"/>
        <v>22847.644</v>
      </c>
      <c r="D35" s="13"/>
      <c r="E35" s="13">
        <f t="shared" si="1"/>
        <v>114.31551027495526</v>
      </c>
      <c r="F35" s="3"/>
      <c r="G35" s="3">
        <f t="shared" si="2"/>
        <v>19986.477727340873</v>
      </c>
      <c r="H35" s="143">
        <f t="shared" si="4"/>
        <v>2.2135491236328688</v>
      </c>
      <c r="J35" s="5"/>
      <c r="K35" s="5">
        <v>22847.644</v>
      </c>
      <c r="L35" s="59"/>
      <c r="M35" s="153">
        <v>114.31551027495526</v>
      </c>
    </row>
    <row r="36" spans="1:13">
      <c r="A36" s="145">
        <v>2002</v>
      </c>
      <c r="B36" s="3">
        <v>1068764.8659999999</v>
      </c>
      <c r="C36" s="3">
        <f t="shared" si="0"/>
        <v>23174.414000000001</v>
      </c>
      <c r="D36" s="13"/>
      <c r="E36" s="13">
        <f t="shared" si="1"/>
        <v>116.80361932504124</v>
      </c>
      <c r="F36" s="3"/>
      <c r="G36" s="3">
        <f t="shared" si="2"/>
        <v>19840.493071974262</v>
      </c>
      <c r="H36" s="143">
        <f t="shared" si="4"/>
        <v>2.168336061301626</v>
      </c>
      <c r="J36" s="5"/>
      <c r="K36" s="5">
        <v>23174.414000000001</v>
      </c>
      <c r="L36" s="59"/>
      <c r="M36" s="153">
        <v>116.80361932504124</v>
      </c>
    </row>
    <row r="37" spans="1:13">
      <c r="A37" s="145">
        <v>2003</v>
      </c>
      <c r="B37" s="3">
        <v>1128796.0650000002</v>
      </c>
      <c r="C37" s="3">
        <f t="shared" si="0"/>
        <v>24540.016</v>
      </c>
      <c r="D37" s="13"/>
      <c r="E37" s="13">
        <f t="shared" si="1"/>
        <v>126.3272735987923</v>
      </c>
      <c r="F37" s="3"/>
      <c r="G37" s="3">
        <f t="shared" si="2"/>
        <v>19425.746555678539</v>
      </c>
      <c r="H37" s="143">
        <f t="shared" si="4"/>
        <v>2.1739990739602728</v>
      </c>
      <c r="J37" s="5"/>
      <c r="K37" s="5">
        <v>24540.016</v>
      </c>
      <c r="L37" s="59"/>
      <c r="M37" s="153">
        <v>126.3272735987923</v>
      </c>
    </row>
    <row r="38" spans="1:13">
      <c r="A38" s="145">
        <v>2004</v>
      </c>
      <c r="B38" s="3">
        <v>1200989.6750000003</v>
      </c>
      <c r="C38" s="3">
        <f t="shared" si="0"/>
        <v>25464.879000000001</v>
      </c>
      <c r="D38" s="13"/>
      <c r="E38" s="13">
        <f t="shared" si="1"/>
        <v>130.04256559761208</v>
      </c>
      <c r="F38" s="3"/>
      <c r="G38" s="3">
        <f t="shared" si="2"/>
        <v>19581.956786976527</v>
      </c>
      <c r="H38" s="143">
        <f t="shared" si="4"/>
        <v>2.1203245564954583</v>
      </c>
      <c r="K38" s="5">
        <v>25464.879000000001</v>
      </c>
      <c r="M38" s="64">
        <v>130.04256559761208</v>
      </c>
    </row>
    <row r="39" spans="1:13">
      <c r="B39" s="144"/>
      <c r="C39" s="144"/>
      <c r="D39" s="144"/>
      <c r="E39" s="144"/>
      <c r="F39" s="144"/>
      <c r="G39" s="144"/>
    </row>
    <row r="40" spans="1:13">
      <c r="A40" s="145" t="s">
        <v>71</v>
      </c>
      <c r="B40" s="3"/>
      <c r="C40" s="3"/>
      <c r="D40" s="3"/>
      <c r="E40" s="3"/>
      <c r="F40" s="144"/>
      <c r="G40" s="144"/>
    </row>
    <row r="41" spans="1:13">
      <c r="A41" s="145" t="s">
        <v>1048</v>
      </c>
      <c r="B41" s="2"/>
      <c r="C41" s="2">
        <f>(POWER(VLOOKUP(VALUE(RIGHT($A41,4)),$A$4:$G$38,COLUMN(C$37),0)/VLOOKUP(VALUE(LEFT($A41,4)),$A$4:$G$38,COLUMN(C$37),0),1/(VALUE(RIGHT($A41,4))-VALUE(LEFT($A41,4))))-1)*100</f>
        <v>6.9052206297178786</v>
      </c>
      <c r="D41" s="2"/>
      <c r="E41" s="2">
        <f>(POWER(VLOOKUP(VALUE(RIGHT($A41,4)),$A$4:$G$38,COLUMN(E$37),0)/VLOOKUP(VALUE(LEFT($A41,4)),$A$4:$G$38,COLUMN(E$37),0),1/(VALUE(RIGHT($A41,4))-VALUE(LEFT($A41,4))))-1)*100</f>
        <v>5.4760419456834519</v>
      </c>
      <c r="F41" s="2"/>
      <c r="G41" s="2">
        <f>(POWER(VLOOKUP(VALUE(RIGHT($A41,4)),$A$4:$G$38,COLUMN(G$37),0)/VLOOKUP(VALUE(LEFT($A41,4)),$A$4:$G$38,COLUMN(G$37),0),1/(VALUE(RIGHT($A41,4))-VALUE(LEFT($A41,4))))-1)*100</f>
        <v>1.3549794414644323</v>
      </c>
    </row>
    <row r="42" spans="1:13">
      <c r="A42" s="145" t="s">
        <v>1179</v>
      </c>
      <c r="B42" s="2"/>
      <c r="C42" s="2">
        <f>(POWER(VLOOKUP(VALUE(RIGHT($A42,4)),$A$4:$G$37,COLUMN(C$37),0)/VLOOKUP(VALUE(LEFT($A42,4)),$A$4:$G$37,COLUMN(C$37),0),1/(VALUE(RIGHT($A42,4))-VALUE(LEFT($A42,4))))-1)*100</f>
        <v>7.6040568728372726</v>
      </c>
      <c r="D42" s="2"/>
      <c r="E42" s="2">
        <f>(POWER(VLOOKUP(VALUE(RIGHT($A42,4)),$A$4:$G$37,COLUMN(E$37),0)/VLOOKUP(VALUE(LEFT($A42,4)),$A$4:$G$37,COLUMN(E$37),0),1/(VALUE(RIGHT($A42,4))-VALUE(LEFT($A42,4))))-1)*100</f>
        <v>7.8543898420563307</v>
      </c>
      <c r="F42" s="2"/>
      <c r="G42" s="2">
        <f>(POWER(VLOOKUP(VALUE(RIGHT($A42,4)),$A$4:$G$37,COLUMN(G$37),0)/VLOOKUP(VALUE(LEFT($A42,4)),$A$4:$G$37,COLUMN(G$37),0),1/(VALUE(RIGHT($A42,4))-VALUE(LEFT($A42,4))))-1)*100</f>
        <v>-0.2321027169924661</v>
      </c>
    </row>
    <row r="43" spans="1:13">
      <c r="A43" s="145" t="s">
        <v>723</v>
      </c>
      <c r="B43" s="2"/>
      <c r="C43" s="2">
        <f>(POWER(VLOOKUP(VALUE(RIGHT($A43,4)),$A$4:$G$37,COLUMN(C$37),0)/VLOOKUP(VALUE(LEFT($A43,4)),$A$4:$G$37,COLUMN(C$37),0),1/(VALUE(RIGHT($A43,4))-VALUE(LEFT($A43,4))))-1)*100</f>
        <v>3.379984609809128</v>
      </c>
      <c r="D43" s="2"/>
      <c r="E43" s="2">
        <f>(POWER(VLOOKUP(VALUE(RIGHT($A43,4)),$A$4:$G$37,COLUMN(E$37),0)/VLOOKUP(VALUE(LEFT($A43,4)),$A$4:$G$37,COLUMN(E$37),0),1/(VALUE(RIGHT($A43,4))-VALUE(LEFT($A43,4))))-1)*100</f>
        <v>2.002357879640182</v>
      </c>
      <c r="F43" s="2"/>
      <c r="G43" s="2">
        <f>(POWER(VLOOKUP(VALUE(RIGHT($A43,4)),$A$4:$G$37,COLUMN(G$37),0)/VLOOKUP(VALUE(LEFT($A43,4)),$A$4:$G$37,COLUMN(G$37),0),1/(VALUE(RIGHT($A43,4))-VALUE(LEFT($A43,4))))-1)*100</f>
        <v>1.3505832206295754</v>
      </c>
    </row>
    <row r="44" spans="1:13">
      <c r="A44" s="145" t="s">
        <v>1178</v>
      </c>
      <c r="B44" s="2"/>
      <c r="C44" s="2">
        <f>(POWER(VLOOKUP(VALUE(RIGHT($A44,4)),$A$4:$G$37,COLUMN(C$37),0)/VLOOKUP(VALUE(LEFT($A44,4)),$A$4:$G$37,COLUMN(C$37),0),1/(VALUE(RIGHT($A44,4))-VALUE(LEFT($A44,4))))-1)*100</f>
        <v>4.6330061712509751</v>
      </c>
      <c r="D44" s="2"/>
      <c r="E44" s="2">
        <f>(POWER(VLOOKUP(VALUE(RIGHT($A44,4)),$A$4:$G$37,COLUMN(E$37),0)/VLOOKUP(VALUE(LEFT($A44,4)),$A$4:$G$37,COLUMN(E$37),0),1/(VALUE(RIGHT($A44,4))-VALUE(LEFT($A44,4))))-1)*100</f>
        <v>4.0466841876410475</v>
      </c>
      <c r="F44" s="2"/>
      <c r="G44" s="2">
        <f>(POWER(VLOOKUP(VALUE(RIGHT($A44,4)),$A$4:$G$37,COLUMN(G$37),0)/VLOOKUP(VALUE(LEFT($A44,4)),$A$4:$G$37,COLUMN(G$37),0),1/(VALUE(RIGHT($A44,4))-VALUE(LEFT($A44,4))))-1)*100</f>
        <v>0.56351818242719176</v>
      </c>
    </row>
    <row r="46" spans="1:13">
      <c r="A46" s="332" t="s">
        <v>1177</v>
      </c>
      <c r="B46" s="332"/>
      <c r="C46" s="332"/>
      <c r="D46" s="332"/>
      <c r="E46" s="332"/>
      <c r="F46" s="332"/>
      <c r="G46" s="332"/>
    </row>
    <row r="47" spans="1:13">
      <c r="A47" s="332" t="s">
        <v>83</v>
      </c>
      <c r="B47" s="332"/>
      <c r="C47" s="332"/>
      <c r="D47" s="332"/>
      <c r="E47" s="332"/>
      <c r="F47" s="332"/>
      <c r="G47" s="332"/>
    </row>
    <row r="48" spans="1:13">
      <c r="A48" s="332" t="s">
        <v>1176</v>
      </c>
      <c r="B48" s="332"/>
      <c r="C48" s="332"/>
      <c r="D48" s="332"/>
      <c r="E48" s="332"/>
      <c r="F48" s="332"/>
      <c r="G48" s="332"/>
    </row>
  </sheetData>
  <mergeCells count="7">
    <mergeCell ref="A48:G48"/>
    <mergeCell ref="A1:G1"/>
    <mergeCell ref="B2:C2"/>
    <mergeCell ref="D2:E2"/>
    <mergeCell ref="F2:G2"/>
    <mergeCell ref="A46:G46"/>
    <mergeCell ref="A47:G47"/>
  </mergeCells>
  <pageMargins left="0.7" right="0.7" top="0.75" bottom="0.75" header="0.3" footer="0.3"/>
  <pageSetup scale="84" orientation="portrait" horizontalDpi="0" verticalDpi="0" r:id="rId1"/>
</worksheet>
</file>

<file path=xl/worksheets/sheet121.xml><?xml version="1.0" encoding="utf-8"?>
<worksheet xmlns="http://schemas.openxmlformats.org/spreadsheetml/2006/main" xmlns:r="http://schemas.openxmlformats.org/officeDocument/2006/relationships">
  <sheetPr codeName="Sheet158"/>
  <dimension ref="A1:AK47"/>
  <sheetViews>
    <sheetView view="pageBreakPreview" zoomScaleNormal="100" zoomScaleSheetLayoutView="100" workbookViewId="0">
      <selection sqref="A1:G1"/>
    </sheetView>
  </sheetViews>
  <sheetFormatPr defaultRowHeight="15"/>
  <cols>
    <col min="1" max="1" width="9.28515625" style="143" bestFit="1" customWidth="1"/>
    <col min="2" max="3" width="17.140625" style="143" customWidth="1"/>
    <col min="4" max="5" width="28" style="143" customWidth="1"/>
    <col min="6" max="6" width="9.140625" style="143"/>
    <col min="7" max="7" width="10.5703125" style="143" bestFit="1" customWidth="1"/>
    <col min="8" max="8" width="9.28515625" style="143" bestFit="1" customWidth="1"/>
    <col min="9" max="16384" width="9.140625" style="143"/>
  </cols>
  <sheetData>
    <row r="1" spans="1:31">
      <c r="A1" s="145" t="s">
        <v>1190</v>
      </c>
    </row>
    <row r="2" spans="1:31" ht="30" customHeight="1">
      <c r="A2" s="145"/>
      <c r="B2" s="336" t="s">
        <v>1189</v>
      </c>
      <c r="C2" s="338"/>
      <c r="D2" s="336" t="s">
        <v>1188</v>
      </c>
      <c r="E2" s="338"/>
      <c r="H2" s="143" t="s">
        <v>1182</v>
      </c>
    </row>
    <row r="3" spans="1:31" ht="30">
      <c r="A3" s="144"/>
      <c r="B3" s="140" t="s">
        <v>977</v>
      </c>
      <c r="C3" s="140" t="s">
        <v>1181</v>
      </c>
      <c r="D3" s="140" t="s">
        <v>977</v>
      </c>
      <c r="E3" s="140" t="s">
        <v>1181</v>
      </c>
      <c r="G3" s="57"/>
      <c r="H3" s="143" t="s">
        <v>1180</v>
      </c>
    </row>
    <row r="4" spans="1:31">
      <c r="A4" s="145">
        <v>1970</v>
      </c>
      <c r="B4" s="3"/>
      <c r="C4" s="3">
        <f t="shared" ref="C4:C39" si="0">H4</f>
        <v>571.13130696941118</v>
      </c>
      <c r="D4" s="17"/>
      <c r="E4" s="17">
        <f>'z1'!G4/'z2'!C4</f>
        <v>21.696369305725554</v>
      </c>
      <c r="G4" s="5"/>
      <c r="H4" s="5">
        <v>571.13130696941118</v>
      </c>
      <c r="I4" s="156"/>
      <c r="J4" s="156"/>
      <c r="K4" s="156"/>
      <c r="L4" s="156"/>
      <c r="M4" s="156"/>
      <c r="N4" s="156"/>
      <c r="O4" s="156"/>
      <c r="P4" s="156"/>
      <c r="Q4" s="156"/>
      <c r="R4" s="156"/>
      <c r="S4" s="156"/>
      <c r="T4" s="156"/>
      <c r="U4" s="156"/>
      <c r="V4" s="156"/>
      <c r="W4" s="156"/>
      <c r="X4" s="156"/>
      <c r="Y4" s="156"/>
      <c r="Z4" s="156"/>
      <c r="AA4" s="156"/>
      <c r="AB4" s="156"/>
      <c r="AC4" s="156"/>
      <c r="AD4" s="156"/>
      <c r="AE4" s="156"/>
    </row>
    <row r="5" spans="1:31">
      <c r="A5" s="145">
        <v>1971</v>
      </c>
      <c r="B5" s="3"/>
      <c r="C5" s="3">
        <f t="shared" si="0"/>
        <v>565.43760112731286</v>
      </c>
      <c r="D5" s="17"/>
      <c r="E5" s="17">
        <f>'z1'!G5/'z2'!C5</f>
        <v>23.860283096447699</v>
      </c>
      <c r="G5" s="5"/>
      <c r="H5" s="5">
        <v>565.43760112731286</v>
      </c>
      <c r="I5" s="156"/>
      <c r="J5" s="156"/>
      <c r="K5" s="156"/>
      <c r="L5" s="156"/>
      <c r="M5" s="156"/>
      <c r="N5" s="156"/>
      <c r="O5" s="156"/>
      <c r="P5" s="156"/>
      <c r="Q5" s="156"/>
      <c r="R5" s="156"/>
      <c r="S5" s="156"/>
      <c r="T5" s="156"/>
      <c r="U5" s="156"/>
      <c r="V5" s="156"/>
      <c r="W5" s="156"/>
      <c r="X5" s="156"/>
      <c r="Y5" s="156"/>
      <c r="Z5" s="156"/>
      <c r="AA5" s="156"/>
      <c r="AB5" s="156"/>
      <c r="AC5" s="156"/>
      <c r="AD5" s="156"/>
      <c r="AE5" s="156"/>
    </row>
    <row r="6" spans="1:31">
      <c r="A6" s="145">
        <v>1972</v>
      </c>
      <c r="B6" s="3"/>
      <c r="C6" s="3">
        <f t="shared" si="0"/>
        <v>564.38982927289146</v>
      </c>
      <c r="D6" s="17"/>
      <c r="E6" s="17">
        <f>'z1'!G6/'z2'!C6</f>
        <v>24.740312323100746</v>
      </c>
      <c r="G6" s="5"/>
      <c r="H6" s="5">
        <v>564.38982927289146</v>
      </c>
      <c r="I6" s="156"/>
      <c r="J6" s="156"/>
      <c r="K6" s="156"/>
      <c r="L6" s="156"/>
      <c r="M6" s="156"/>
      <c r="N6" s="156"/>
      <c r="O6" s="156"/>
      <c r="P6" s="156"/>
      <c r="Q6" s="156"/>
      <c r="R6" s="156"/>
      <c r="S6" s="156"/>
      <c r="T6" s="156"/>
      <c r="U6" s="156"/>
      <c r="V6" s="156"/>
      <c r="W6" s="156"/>
      <c r="X6" s="156"/>
      <c r="Y6" s="156"/>
      <c r="Z6" s="156"/>
      <c r="AA6" s="156"/>
      <c r="AB6" s="156"/>
      <c r="AC6" s="156"/>
      <c r="AD6" s="156"/>
      <c r="AE6" s="156"/>
    </row>
    <row r="7" spans="1:31">
      <c r="A7" s="145">
        <v>1973</v>
      </c>
      <c r="B7" s="3"/>
      <c r="C7" s="3">
        <f t="shared" si="0"/>
        <v>562.27337938605228</v>
      </c>
      <c r="D7" s="17"/>
      <c r="E7" s="17">
        <f>'z1'!G7/'z2'!C7</f>
        <v>26.255321814539823</v>
      </c>
      <c r="G7" s="5"/>
      <c r="H7" s="5">
        <v>562.27337938605228</v>
      </c>
      <c r="I7" s="156"/>
      <c r="J7" s="156"/>
      <c r="K7" s="156"/>
      <c r="L7" s="156"/>
      <c r="M7" s="156"/>
      <c r="N7" s="156"/>
      <c r="O7" s="156"/>
      <c r="P7" s="156"/>
      <c r="Q7" s="156"/>
      <c r="R7" s="156"/>
      <c r="S7" s="156"/>
      <c r="T7" s="156"/>
      <c r="U7" s="156"/>
      <c r="V7" s="156"/>
      <c r="W7" s="156"/>
      <c r="X7" s="156"/>
      <c r="Y7" s="156"/>
      <c r="Z7" s="156"/>
      <c r="AA7" s="156"/>
      <c r="AB7" s="156"/>
      <c r="AC7" s="156"/>
      <c r="AD7" s="156"/>
      <c r="AE7" s="156"/>
    </row>
    <row r="8" spans="1:31">
      <c r="A8" s="145">
        <v>1974</v>
      </c>
      <c r="B8" s="3"/>
      <c r="C8" s="3">
        <f t="shared" si="0"/>
        <v>551.61212083875034</v>
      </c>
      <c r="D8" s="17"/>
      <c r="E8" s="17">
        <f>'z1'!G8/'z2'!C8</f>
        <v>26.86781890942585</v>
      </c>
      <c r="G8" s="5"/>
      <c r="H8" s="5">
        <v>551.61212083875034</v>
      </c>
      <c r="I8" s="156"/>
      <c r="J8" s="156"/>
      <c r="K8" s="156"/>
      <c r="L8" s="156"/>
      <c r="M8" s="156"/>
      <c r="N8" s="156"/>
      <c r="O8" s="156"/>
      <c r="P8" s="156"/>
      <c r="Q8" s="156"/>
      <c r="R8" s="156"/>
      <c r="S8" s="156"/>
      <c r="T8" s="156"/>
      <c r="U8" s="156"/>
      <c r="V8" s="156"/>
      <c r="W8" s="156"/>
      <c r="X8" s="156"/>
      <c r="Y8" s="156"/>
      <c r="Z8" s="156"/>
      <c r="AA8" s="156"/>
      <c r="AB8" s="156"/>
      <c r="AC8" s="156"/>
      <c r="AD8" s="156"/>
      <c r="AE8" s="156"/>
    </row>
    <row r="9" spans="1:31">
      <c r="A9" s="145">
        <v>1975</v>
      </c>
      <c r="B9" s="3"/>
      <c r="C9" s="3">
        <f t="shared" si="0"/>
        <v>549.35781447074373</v>
      </c>
      <c r="D9" s="17"/>
      <c r="E9" s="17">
        <f>'z1'!G9/'z2'!C9</f>
        <v>26.891177025878331</v>
      </c>
      <c r="G9" s="5"/>
      <c r="H9" s="5">
        <v>549.35781447074373</v>
      </c>
      <c r="I9" s="156"/>
      <c r="J9" s="156"/>
      <c r="K9" s="156"/>
      <c r="L9" s="156"/>
      <c r="M9" s="156"/>
      <c r="N9" s="156"/>
      <c r="O9" s="156"/>
      <c r="P9" s="156"/>
      <c r="Q9" s="156"/>
      <c r="R9" s="156"/>
      <c r="S9" s="156"/>
      <c r="T9" s="156"/>
      <c r="U9" s="156"/>
      <c r="V9" s="156"/>
      <c r="W9" s="156"/>
      <c r="X9" s="156"/>
      <c r="Y9" s="156"/>
      <c r="Z9" s="156"/>
      <c r="AA9" s="156"/>
      <c r="AB9" s="156"/>
      <c r="AC9" s="156"/>
      <c r="AD9" s="156"/>
      <c r="AE9" s="156"/>
    </row>
    <row r="10" spans="1:31">
      <c r="A10" s="145">
        <v>1976</v>
      </c>
      <c r="B10" s="3"/>
      <c r="C10" s="3">
        <f t="shared" si="0"/>
        <v>533.82270489015491</v>
      </c>
      <c r="D10" s="17"/>
      <c r="E10" s="17">
        <f>'z1'!G10/'z2'!C10</f>
        <v>29.054973052393091</v>
      </c>
      <c r="G10" s="5"/>
      <c r="H10" s="5">
        <v>533.82270489015491</v>
      </c>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row>
    <row r="11" spans="1:31">
      <c r="A11" s="145">
        <v>1977</v>
      </c>
      <c r="B11" s="3"/>
      <c r="C11" s="3">
        <f t="shared" si="0"/>
        <v>536.96154553596512</v>
      </c>
      <c r="D11" s="17"/>
      <c r="E11" s="17">
        <f>'z1'!G11/'z2'!C11</f>
        <v>29.890610040773169</v>
      </c>
      <c r="G11" s="5"/>
      <c r="H11" s="5">
        <v>536.96154553596512</v>
      </c>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row>
    <row r="12" spans="1:31">
      <c r="A12" s="145">
        <v>1978</v>
      </c>
      <c r="B12" s="3"/>
      <c r="C12" s="3">
        <f t="shared" si="0"/>
        <v>549.51985135018845</v>
      </c>
      <c r="D12" s="17"/>
      <c r="E12" s="17">
        <f>'z1'!G12/'z2'!C12</f>
        <v>29.96204471683998</v>
      </c>
      <c r="G12" s="5"/>
      <c r="H12" s="5">
        <v>549.51985135018845</v>
      </c>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row>
    <row r="13" spans="1:31">
      <c r="A13" s="145">
        <v>1979</v>
      </c>
      <c r="B13" s="3"/>
      <c r="C13" s="3">
        <f t="shared" si="0"/>
        <v>557.4930694254125</v>
      </c>
      <c r="D13" s="17"/>
      <c r="E13" s="17">
        <f>'z1'!G13/'z2'!C13</f>
        <v>30.736565510305969</v>
      </c>
      <c r="G13" s="5"/>
      <c r="H13" s="5">
        <v>557.4930694254125</v>
      </c>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row>
    <row r="14" spans="1:31">
      <c r="A14" s="145">
        <v>1980</v>
      </c>
      <c r="B14" s="3"/>
      <c r="C14" s="3">
        <f t="shared" si="0"/>
        <v>557.67628465412827</v>
      </c>
      <c r="D14" s="17"/>
      <c r="E14" s="17">
        <f>'z1'!G14/'z2'!C14</f>
        <v>30.364857521794264</v>
      </c>
      <c r="G14" s="5"/>
      <c r="H14" s="5">
        <v>557.67628465412827</v>
      </c>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row>
    <row r="15" spans="1:31">
      <c r="A15" s="145">
        <v>1981</v>
      </c>
      <c r="B15" s="3"/>
      <c r="C15" s="3">
        <f t="shared" si="0"/>
        <v>547.92242347169474</v>
      </c>
      <c r="D15" s="17"/>
      <c r="E15" s="17">
        <f>'z1'!G15/'z2'!C15</f>
        <v>31.134486667975771</v>
      </c>
      <c r="G15" s="5"/>
      <c r="H15" s="5">
        <v>547.92242347169474</v>
      </c>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row>
    <row r="16" spans="1:31">
      <c r="A16" s="145">
        <v>1982</v>
      </c>
      <c r="B16" s="3"/>
      <c r="C16" s="3">
        <f t="shared" si="0"/>
        <v>519.82355545068265</v>
      </c>
      <c r="D16" s="17"/>
      <c r="E16" s="17">
        <f>'z1'!G16/'z2'!C16</f>
        <v>31.349264433060203</v>
      </c>
      <c r="G16" s="5"/>
      <c r="H16" s="5">
        <v>519.82355545068265</v>
      </c>
    </row>
    <row r="17" spans="1:37">
      <c r="A17" s="145">
        <v>1983</v>
      </c>
      <c r="B17" s="3"/>
      <c r="C17" s="3">
        <f t="shared" si="0"/>
        <v>498.5377531554837</v>
      </c>
      <c r="D17" s="17"/>
      <c r="E17" s="17">
        <f>'z1'!G17/'z2'!C17</f>
        <v>32.325960828459088</v>
      </c>
      <c r="G17" s="5"/>
      <c r="H17" s="5">
        <v>498.5377531554837</v>
      </c>
      <c r="K17" s="57"/>
      <c r="L17" s="5"/>
      <c r="M17" s="5"/>
      <c r="N17" s="5"/>
      <c r="O17" s="5"/>
      <c r="P17" s="5"/>
      <c r="Q17" s="5"/>
      <c r="R17" s="5"/>
      <c r="S17" s="5"/>
      <c r="T17" s="5"/>
      <c r="U17" s="5"/>
      <c r="V17" s="5"/>
      <c r="W17" s="5"/>
      <c r="X17" s="5"/>
      <c r="Y17" s="5"/>
      <c r="Z17" s="5"/>
      <c r="AA17" s="5"/>
      <c r="AB17" s="5"/>
      <c r="AC17" s="5"/>
      <c r="AD17" s="5"/>
      <c r="AE17" s="5"/>
      <c r="AF17" s="5"/>
      <c r="AG17" s="5"/>
      <c r="AH17" s="5"/>
      <c r="AI17" s="5"/>
      <c r="AJ17" s="5"/>
      <c r="AK17" s="156"/>
    </row>
    <row r="18" spans="1:37">
      <c r="A18" s="145">
        <v>1984</v>
      </c>
      <c r="B18" s="3"/>
      <c r="C18" s="3">
        <f t="shared" si="0"/>
        <v>502.99841230837399</v>
      </c>
      <c r="D18" s="17"/>
      <c r="E18" s="17">
        <f>'z1'!G18/'z2'!C18</f>
        <v>32.971055904834046</v>
      </c>
      <c r="G18" s="5"/>
      <c r="H18" s="5">
        <v>502.99841230837399</v>
      </c>
      <c r="AK18" s="155"/>
    </row>
    <row r="19" spans="1:37">
      <c r="A19" s="145">
        <v>1985</v>
      </c>
      <c r="B19" s="3"/>
      <c r="C19" s="3">
        <f t="shared" si="0"/>
        <v>512.53198379901801</v>
      </c>
      <c r="D19" s="17"/>
      <c r="E19" s="17">
        <f>'z1'!G19/'z2'!C19</f>
        <v>32.811110162304438</v>
      </c>
      <c r="G19" s="5"/>
      <c r="H19" s="5">
        <v>512.53198379901801</v>
      </c>
    </row>
    <row r="20" spans="1:37">
      <c r="A20" s="145">
        <v>1986</v>
      </c>
      <c r="B20" s="3"/>
      <c r="C20" s="3">
        <f t="shared" si="0"/>
        <v>520.20565347577781</v>
      </c>
      <c r="D20" s="17"/>
      <c r="E20" s="17">
        <f>'z1'!G20/'z2'!C20</f>
        <v>31.641658616450179</v>
      </c>
      <c r="G20" s="5"/>
      <c r="H20" s="5">
        <v>520.20565347577781</v>
      </c>
      <c r="M20" s="5"/>
      <c r="N20" s="5"/>
      <c r="O20" s="5"/>
      <c r="P20" s="5"/>
      <c r="Q20" s="5"/>
      <c r="R20" s="5"/>
      <c r="S20" s="5"/>
      <c r="T20" s="5"/>
      <c r="U20" s="5"/>
      <c r="V20" s="5"/>
      <c r="W20" s="5"/>
      <c r="X20" s="5"/>
      <c r="Y20" s="5"/>
      <c r="Z20" s="5"/>
      <c r="AA20" s="5"/>
      <c r="AB20" s="5"/>
      <c r="AC20" s="5"/>
      <c r="AD20" s="5"/>
      <c r="AE20" s="5"/>
      <c r="AF20" s="5"/>
      <c r="AG20" s="5"/>
      <c r="AH20" s="5"/>
      <c r="AI20" s="5"/>
      <c r="AJ20" s="5"/>
      <c r="AK20" s="5"/>
    </row>
    <row r="21" spans="1:37">
      <c r="A21" s="145">
        <v>1987</v>
      </c>
      <c r="B21" s="3"/>
      <c r="C21" s="3">
        <f t="shared" si="0"/>
        <v>523.33763161902266</v>
      </c>
      <c r="D21" s="17"/>
      <c r="E21" s="17">
        <f>'z1'!G21/'z2'!C21</f>
        <v>31.767208068251293</v>
      </c>
      <c r="G21" s="5"/>
      <c r="H21" s="5">
        <v>523.33763161902266</v>
      </c>
    </row>
    <row r="22" spans="1:37">
      <c r="A22" s="145">
        <v>1988</v>
      </c>
      <c r="B22" s="3"/>
      <c r="C22" s="3">
        <f t="shared" si="0"/>
        <v>530.98237453758418</v>
      </c>
      <c r="D22" s="17"/>
      <c r="E22" s="17">
        <f>'z1'!G22/'z2'!C22</f>
        <v>31.991882067927097</v>
      </c>
      <c r="G22" s="5"/>
      <c r="H22" s="5">
        <v>530.98237453758418</v>
      </c>
    </row>
    <row r="23" spans="1:37">
      <c r="A23" s="145">
        <v>1989</v>
      </c>
      <c r="B23" s="3"/>
      <c r="C23" s="3">
        <f t="shared" si="0"/>
        <v>534.48408844847222</v>
      </c>
      <c r="D23" s="17"/>
      <c r="E23" s="17">
        <f>'z1'!G23/'z2'!C23</f>
        <v>31.072616974139674</v>
      </c>
      <c r="G23" s="5"/>
      <c r="H23" s="5">
        <v>534.48408844847222</v>
      </c>
    </row>
    <row r="24" spans="1:37">
      <c r="A24" s="145">
        <v>1990</v>
      </c>
      <c r="B24" s="3"/>
      <c r="C24" s="3">
        <f t="shared" si="0"/>
        <v>517.95054888577783</v>
      </c>
      <c r="D24" s="17"/>
      <c r="E24" s="17">
        <f>'z1'!G24/'z2'!C24</f>
        <v>32.248203301212058</v>
      </c>
      <c r="G24" s="5"/>
      <c r="H24" s="5">
        <v>517.95054888577783</v>
      </c>
    </row>
    <row r="25" spans="1:37">
      <c r="A25" s="145">
        <v>1991</v>
      </c>
      <c r="B25" s="3"/>
      <c r="C25" s="3">
        <f t="shared" si="0"/>
        <v>497.18284679434259</v>
      </c>
      <c r="D25" s="17"/>
      <c r="E25" s="17">
        <f>'z1'!G25/'z2'!C25</f>
        <v>33.731901232362645</v>
      </c>
      <c r="G25" s="5"/>
      <c r="H25" s="5">
        <v>497.18284679434259</v>
      </c>
    </row>
    <row r="26" spans="1:37">
      <c r="A26" s="145">
        <v>1992</v>
      </c>
      <c r="B26" s="3"/>
      <c r="C26" s="3">
        <f t="shared" si="0"/>
        <v>499.08445198972481</v>
      </c>
      <c r="D26" s="17"/>
      <c r="E26" s="17">
        <f>'z1'!G26/'z2'!C26</f>
        <v>33.620339715938364</v>
      </c>
      <c r="G26" s="5"/>
      <c r="H26" s="5">
        <v>499.08445198972481</v>
      </c>
    </row>
    <row r="27" spans="1:37">
      <c r="A27" s="145">
        <v>1993</v>
      </c>
      <c r="B27" s="3"/>
      <c r="C27" s="3">
        <f t="shared" si="0"/>
        <v>497.40164693783288</v>
      </c>
      <c r="D27" s="17"/>
      <c r="E27" s="17">
        <f>'z1'!G27/'z2'!C27</f>
        <v>33.718735148765617</v>
      </c>
      <c r="G27" s="5"/>
      <c r="H27" s="5">
        <v>497.40164693783288</v>
      </c>
    </row>
    <row r="28" spans="1:37">
      <c r="A28" s="145">
        <v>1994</v>
      </c>
      <c r="B28" s="3"/>
      <c r="C28" s="3">
        <f t="shared" si="0"/>
        <v>491.01797214136167</v>
      </c>
      <c r="D28" s="17"/>
      <c r="E28" s="17">
        <f>'z1'!G28/'z2'!C28</f>
        <v>35.39576363306977</v>
      </c>
      <c r="G28" s="5"/>
      <c r="H28" s="5">
        <v>491.01797214136167</v>
      </c>
    </row>
    <row r="29" spans="1:37">
      <c r="A29" s="145">
        <v>1995</v>
      </c>
      <c r="B29" s="3"/>
      <c r="C29" s="3">
        <f t="shared" si="0"/>
        <v>489.39969369684667</v>
      </c>
      <c r="D29" s="17"/>
      <c r="E29" s="17">
        <f>'z1'!G29/'z2'!C29</f>
        <v>35.908663870394186</v>
      </c>
      <c r="G29" s="5"/>
      <c r="H29" s="5">
        <v>489.39969369684667</v>
      </c>
    </row>
    <row r="30" spans="1:37">
      <c r="A30" s="145">
        <v>1996</v>
      </c>
      <c r="B30" s="3"/>
      <c r="C30" s="3">
        <f t="shared" si="0"/>
        <v>489.98723970756129</v>
      </c>
      <c r="D30" s="17"/>
      <c r="E30" s="17">
        <f>'z1'!G30/'z2'!C30</f>
        <v>35.586285709009537</v>
      </c>
      <c r="G30" s="5"/>
      <c r="H30" s="5">
        <v>489.98723970756129</v>
      </c>
    </row>
    <row r="31" spans="1:37">
      <c r="A31" s="145">
        <v>1997</v>
      </c>
      <c r="B31" s="3"/>
      <c r="C31" s="3">
        <f t="shared" si="0"/>
        <v>487.47166495539875</v>
      </c>
      <c r="D31" s="17"/>
      <c r="E31" s="17">
        <f>'z1'!G31/'z2'!C31</f>
        <v>35.995495802607891</v>
      </c>
      <c r="G31" s="5"/>
      <c r="H31" s="5">
        <v>487.47166495539875</v>
      </c>
    </row>
    <row r="32" spans="1:37">
      <c r="A32" s="145">
        <v>1998</v>
      </c>
      <c r="B32" s="3"/>
      <c r="C32" s="3">
        <f t="shared" si="0"/>
        <v>477.82615046541781</v>
      </c>
      <c r="D32" s="17"/>
      <c r="E32" s="17">
        <f>'z1'!G32/'z2'!C32</f>
        <v>38.550014547329646</v>
      </c>
      <c r="G32" s="5"/>
      <c r="H32" s="5">
        <v>477.82615046541781</v>
      </c>
    </row>
    <row r="33" spans="1:8">
      <c r="A33" s="145">
        <v>1999</v>
      </c>
      <c r="B33" s="3"/>
      <c r="C33" s="3">
        <f t="shared" si="0"/>
        <v>506.26556503540223</v>
      </c>
      <c r="D33" s="17"/>
      <c r="E33" s="17">
        <f>'z1'!G33/'z2'!C33</f>
        <v>36.19687995834667</v>
      </c>
      <c r="G33" s="5"/>
      <c r="H33" s="5">
        <v>506.26556503540223</v>
      </c>
    </row>
    <row r="34" spans="1:8">
      <c r="A34" s="145">
        <v>2000</v>
      </c>
      <c r="B34" s="3"/>
      <c r="C34" s="3">
        <f t="shared" si="0"/>
        <v>489.54148581126969</v>
      </c>
      <c r="D34" s="17"/>
      <c r="E34" s="17">
        <f>'z1'!G34/'z2'!C34</f>
        <v>39.018164990705159</v>
      </c>
      <c r="G34" s="5"/>
      <c r="H34" s="5">
        <v>489.54148581126969</v>
      </c>
    </row>
    <row r="35" spans="1:8">
      <c r="A35" s="145">
        <v>2001</v>
      </c>
      <c r="B35" s="3"/>
      <c r="C35" s="3">
        <f t="shared" si="0"/>
        <v>485.08957369853078</v>
      </c>
      <c r="D35" s="17"/>
      <c r="E35" s="17">
        <f>'z1'!G35/'z2'!C35</f>
        <v>41.201622980587693</v>
      </c>
      <c r="G35" s="5"/>
      <c r="H35" s="5">
        <v>485.08957369853078</v>
      </c>
    </row>
    <row r="36" spans="1:8">
      <c r="A36" s="145">
        <v>2002</v>
      </c>
      <c r="B36" s="3"/>
      <c r="C36" s="3">
        <f t="shared" si="0"/>
        <v>474.03645892921782</v>
      </c>
      <c r="D36" s="17"/>
      <c r="E36" s="17">
        <f>'z1'!G36/'z2'!C36</f>
        <v>41.854360984788315</v>
      </c>
      <c r="G36" s="5"/>
      <c r="H36" s="5">
        <v>474.03645892921782</v>
      </c>
    </row>
    <row r="37" spans="1:8">
      <c r="A37" s="145">
        <v>2003</v>
      </c>
      <c r="B37" s="3"/>
      <c r="C37" s="3">
        <f t="shared" si="0"/>
        <v>487.97913669511519</v>
      </c>
      <c r="D37" s="17"/>
      <c r="E37" s="17">
        <f>'z1'!G37/'z2'!C37</f>
        <v>39.808559618432142</v>
      </c>
      <c r="G37" s="5"/>
      <c r="H37" s="5">
        <v>487.97913669511519</v>
      </c>
    </row>
    <row r="38" spans="1:8">
      <c r="A38" s="145">
        <v>2004</v>
      </c>
      <c r="B38" s="3"/>
      <c r="C38" s="3">
        <f t="shared" si="0"/>
        <v>491.77301740535717</v>
      </c>
      <c r="D38" s="17"/>
      <c r="E38" s="17">
        <f>'z1'!G38/'z2'!C38</f>
        <v>39.819095586603872</v>
      </c>
      <c r="G38" s="5"/>
      <c r="H38" s="5">
        <v>491.77301740535717</v>
      </c>
    </row>
    <row r="39" spans="1:8">
      <c r="A39" s="145">
        <v>2005</v>
      </c>
      <c r="B39" s="3"/>
      <c r="C39" s="3">
        <f t="shared" si="0"/>
        <v>0</v>
      </c>
      <c r="D39" s="3"/>
      <c r="E39" s="17" t="e">
        <f>'z1'!G39/'z2'!C39</f>
        <v>#DIV/0!</v>
      </c>
    </row>
    <row r="40" spans="1:8">
      <c r="A40" s="145"/>
      <c r="B40" s="3"/>
      <c r="C40" s="3"/>
      <c r="D40" s="3"/>
      <c r="E40" s="3"/>
    </row>
    <row r="41" spans="1:8">
      <c r="A41" s="145" t="s">
        <v>71</v>
      </c>
      <c r="B41" s="3"/>
      <c r="C41" s="3"/>
      <c r="D41" s="3"/>
      <c r="E41" s="3"/>
    </row>
    <row r="42" spans="1:8">
      <c r="A42" s="145" t="s">
        <v>1048</v>
      </c>
      <c r="B42" s="2" t="e">
        <f t="shared" ref="B42:G42" si="1">(POWER(VLOOKUP(VALUE(RIGHT($A42,4)),$A$4:$G$38,COLUMN(B$37),0)/VLOOKUP(VALUE(LEFT($A42,4)),$A$4:$G$38,COLUMN(B$37),0),1/(VALUE(RIGHT($A42,4))-VALUE(LEFT($A42,4))))-1)*100</f>
        <v>#DIV/0!</v>
      </c>
      <c r="C42" s="2">
        <f t="shared" si="1"/>
        <v>-0.43903892208896345</v>
      </c>
      <c r="D42" s="2" t="e">
        <f t="shared" si="1"/>
        <v>#DIV/0!</v>
      </c>
      <c r="E42" s="2">
        <f t="shared" si="1"/>
        <v>1.8019295355631293</v>
      </c>
      <c r="F42" s="2" t="e">
        <f t="shared" si="1"/>
        <v>#DIV/0!</v>
      </c>
      <c r="G42" s="2" t="e">
        <f t="shared" si="1"/>
        <v>#DIV/0!</v>
      </c>
    </row>
    <row r="43" spans="1:8">
      <c r="A43" s="145" t="s">
        <v>1179</v>
      </c>
      <c r="B43" s="2" t="e">
        <f t="shared" ref="B43:F45" si="2">(POWER(VLOOKUP(VALUE(RIGHT($A43,4)),$A$4:$G$38,COLUMN(B$38),0)/VLOOKUP(VALUE(LEFT($A43,4)),$A$4:$G$38,COLUMN(B$38),0),1/(VALUE(RIGHT($A43,4))-VALUE(LEFT($A43,4))))-1)*100</f>
        <v>#DIV/0!</v>
      </c>
      <c r="C43" s="2">
        <f t="shared" si="2"/>
        <v>-0.66658927552559755</v>
      </c>
      <c r="D43" s="2" t="e">
        <f t="shared" si="2"/>
        <v>#DIV/0!</v>
      </c>
      <c r="E43" s="2">
        <f t="shared" si="2"/>
        <v>0.43740223492203523</v>
      </c>
      <c r="F43" s="2" t="e">
        <f t="shared" si="2"/>
        <v>#DIV/0!</v>
      </c>
      <c r="G43" s="2"/>
    </row>
    <row r="44" spans="1:8">
      <c r="A44" s="145" t="s">
        <v>723</v>
      </c>
      <c r="B44" s="2" t="e">
        <f t="shared" si="2"/>
        <v>#DIV/0!</v>
      </c>
      <c r="C44" s="2">
        <f t="shared" si="2"/>
        <v>-0.56251753628571155</v>
      </c>
      <c r="D44" s="2" t="e">
        <f t="shared" si="2"/>
        <v>#DIV/0!</v>
      </c>
      <c r="E44" s="2">
        <f t="shared" si="2"/>
        <v>1.9239231620866715</v>
      </c>
      <c r="F44" s="2" t="e">
        <f t="shared" si="2"/>
        <v>#DIV/0!</v>
      </c>
      <c r="G44" s="2"/>
    </row>
    <row r="45" spans="1:8">
      <c r="A45" s="145" t="s">
        <v>1051</v>
      </c>
      <c r="B45" s="2" t="e">
        <f t="shared" si="2"/>
        <v>#DIV/0!</v>
      </c>
      <c r="C45" s="2">
        <f t="shared" si="2"/>
        <v>0.11376600249544122</v>
      </c>
      <c r="D45" s="2" t="e">
        <f t="shared" si="2"/>
        <v>#DIV/0!</v>
      </c>
      <c r="E45" s="2">
        <f t="shared" si="2"/>
        <v>0.50927439472545633</v>
      </c>
      <c r="F45" s="2" t="e">
        <f t="shared" si="2"/>
        <v>#DIV/0!</v>
      </c>
      <c r="G45" s="2"/>
    </row>
    <row r="47" spans="1:8" ht="30" customHeight="1">
      <c r="A47" s="331" t="s">
        <v>1187</v>
      </c>
      <c r="B47" s="331"/>
      <c r="C47" s="331"/>
      <c r="D47" s="331"/>
      <c r="E47" s="331"/>
    </row>
  </sheetData>
  <mergeCells count="3">
    <mergeCell ref="B2:C2"/>
    <mergeCell ref="D2:E2"/>
    <mergeCell ref="A47:E47"/>
  </mergeCells>
  <pageMargins left="0.7" right="0.7" top="0.75" bottom="0.75" header="0.3" footer="0.3"/>
  <pageSetup scale="91" orientation="portrait" horizontalDpi="0" verticalDpi="0" r:id="rId1"/>
  <colBreaks count="1" manualBreakCount="1">
    <brk id="5" max="1048575" man="1"/>
  </colBreaks>
</worksheet>
</file>

<file path=xl/worksheets/sheet122.xml><?xml version="1.0" encoding="utf-8"?>
<worksheet xmlns="http://schemas.openxmlformats.org/spreadsheetml/2006/main" xmlns:r="http://schemas.openxmlformats.org/officeDocument/2006/relationships">
  <sheetPr codeName="Sheet159"/>
  <dimension ref="A1:AO48"/>
  <sheetViews>
    <sheetView view="pageBreakPreview" zoomScaleNormal="100" zoomScaleSheetLayoutView="100" workbookViewId="0">
      <selection sqref="A1:G1"/>
    </sheetView>
  </sheetViews>
  <sheetFormatPr defaultRowHeight="15"/>
  <cols>
    <col min="1" max="1" width="9.28515625" style="143" bestFit="1" customWidth="1"/>
    <col min="2" max="7" width="16.28515625" style="143" customWidth="1"/>
    <col min="8" max="9" width="9.140625" style="143"/>
    <col min="10" max="10" width="9.7109375" style="143" bestFit="1" customWidth="1"/>
    <col min="11" max="13" width="9.28515625" style="143" bestFit="1" customWidth="1"/>
    <col min="14" max="16384" width="9.140625" style="143"/>
  </cols>
  <sheetData>
    <row r="1" spans="1:41">
      <c r="A1" s="369" t="s">
        <v>1192</v>
      </c>
      <c r="B1" s="369"/>
      <c r="C1" s="369"/>
      <c r="D1" s="369"/>
      <c r="E1" s="369"/>
      <c r="F1" s="369"/>
      <c r="G1" s="369"/>
    </row>
    <row r="2" spans="1:41" ht="30.75" customHeight="1">
      <c r="A2" s="145"/>
      <c r="B2" s="318" t="s">
        <v>1185</v>
      </c>
      <c r="C2" s="318"/>
      <c r="D2" s="318" t="s">
        <v>1184</v>
      </c>
      <c r="E2" s="318"/>
      <c r="F2" s="318" t="s">
        <v>1183</v>
      </c>
      <c r="G2" s="318"/>
      <c r="K2" s="143" t="s">
        <v>1182</v>
      </c>
      <c r="L2" s="155"/>
      <c r="M2" s="155" t="s">
        <v>1182</v>
      </c>
    </row>
    <row r="3" spans="1:41" ht="30">
      <c r="A3" s="12"/>
      <c r="B3" s="140" t="s">
        <v>977</v>
      </c>
      <c r="C3" s="140" t="s">
        <v>1181</v>
      </c>
      <c r="D3" s="140" t="s">
        <v>977</v>
      </c>
      <c r="E3" s="140" t="s">
        <v>1181</v>
      </c>
      <c r="F3" s="140" t="s">
        <v>977</v>
      </c>
      <c r="G3" s="140" t="s">
        <v>1181</v>
      </c>
      <c r="J3" s="57"/>
      <c r="K3" s="143" t="s">
        <v>1180</v>
      </c>
      <c r="L3" s="155"/>
      <c r="M3" s="157" t="s">
        <v>1180</v>
      </c>
    </row>
    <row r="4" spans="1:41">
      <c r="A4" s="145">
        <v>1970</v>
      </c>
      <c r="B4" s="3">
        <v>7354.5863300526289</v>
      </c>
      <c r="C4" s="3">
        <f t="shared" ref="C4:C39" si="0">K4</f>
        <v>205.54408949413605</v>
      </c>
      <c r="D4" s="13"/>
      <c r="E4" s="13">
        <f t="shared" ref="E4:E39" si="1">M4</f>
        <v>18.976740238114061</v>
      </c>
      <c r="F4" s="3"/>
      <c r="G4" s="3">
        <f t="shared" ref="G4:G39" si="2">100*C4/E4</f>
        <v>1083.1369714452253</v>
      </c>
      <c r="H4" s="143">
        <f>100*C4/B4</f>
        <v>2.7947743118363149</v>
      </c>
      <c r="J4" s="5"/>
      <c r="K4" s="158">
        <v>205.54408949413605</v>
      </c>
      <c r="L4" s="154"/>
      <c r="M4" s="148">
        <v>18.976740238114061</v>
      </c>
      <c r="N4" s="156"/>
      <c r="O4" s="156"/>
      <c r="P4" s="156"/>
      <c r="Q4" s="156"/>
      <c r="R4" s="156"/>
      <c r="S4" s="156"/>
      <c r="T4" s="156"/>
      <c r="U4" s="156"/>
      <c r="V4" s="156"/>
      <c r="W4" s="156"/>
      <c r="X4" s="156"/>
      <c r="Y4" s="156"/>
      <c r="Z4" s="156"/>
      <c r="AA4" s="156"/>
      <c r="AB4" s="156"/>
      <c r="AC4" s="156"/>
      <c r="AD4" s="156"/>
      <c r="AE4" s="156"/>
      <c r="AF4" s="156"/>
      <c r="AG4" s="156"/>
      <c r="AH4" s="156"/>
      <c r="AI4" s="156"/>
      <c r="AJ4" s="156"/>
    </row>
    <row r="5" spans="1:41">
      <c r="A5" s="145">
        <v>1971</v>
      </c>
      <c r="B5" s="3">
        <v>7951.3153809113373</v>
      </c>
      <c r="C5" s="3">
        <f t="shared" si="0"/>
        <v>224.64528011794118</v>
      </c>
      <c r="D5" s="13"/>
      <c r="E5" s="13">
        <f t="shared" si="1"/>
        <v>18.735417540834664</v>
      </c>
      <c r="F5" s="3"/>
      <c r="G5" s="3">
        <f t="shared" si="2"/>
        <v>1199.0406919318289</v>
      </c>
      <c r="H5" s="143">
        <f t="shared" ref="H5:H38" si="3">100*C5/B5</f>
        <v>2.8252593357980165</v>
      </c>
      <c r="J5" s="5"/>
      <c r="K5" s="158">
        <v>224.64528011794118</v>
      </c>
      <c r="L5" s="154"/>
      <c r="M5" s="148">
        <v>18.735417540834664</v>
      </c>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1:41">
      <c r="A6" s="145">
        <v>1972</v>
      </c>
      <c r="B6" s="3">
        <v>9104.7412080954564</v>
      </c>
      <c r="C6" s="3">
        <f t="shared" si="0"/>
        <v>251.90891651456329</v>
      </c>
      <c r="D6" s="13"/>
      <c r="E6" s="13">
        <f t="shared" si="1"/>
        <v>17.535682436559007</v>
      </c>
      <c r="F6" s="3"/>
      <c r="G6" s="3">
        <f t="shared" si="2"/>
        <v>1436.5504018787128</v>
      </c>
      <c r="H6" s="143">
        <f t="shared" si="3"/>
        <v>2.7667883222268759</v>
      </c>
      <c r="J6" s="5"/>
      <c r="K6" s="158">
        <v>251.90891651456329</v>
      </c>
      <c r="L6" s="154"/>
      <c r="M6" s="148">
        <v>17.535682436559007</v>
      </c>
      <c r="N6" s="156"/>
      <c r="O6" s="156"/>
      <c r="P6" s="156"/>
      <c r="Q6" s="156"/>
      <c r="R6" s="156"/>
      <c r="S6" s="156"/>
      <c r="T6" s="156"/>
      <c r="U6" s="156"/>
      <c r="V6" s="156"/>
      <c r="W6" s="156"/>
      <c r="X6" s="156"/>
      <c r="Y6" s="156"/>
      <c r="Z6" s="156"/>
      <c r="AA6" s="156"/>
      <c r="AB6" s="156"/>
      <c r="AC6" s="156"/>
      <c r="AD6" s="156"/>
      <c r="AE6" s="156"/>
      <c r="AF6" s="156"/>
      <c r="AG6" s="156"/>
      <c r="AH6" s="156"/>
      <c r="AI6" s="156"/>
      <c r="AJ6" s="156"/>
    </row>
    <row r="7" spans="1:41">
      <c r="A7" s="145">
        <v>1973</v>
      </c>
      <c r="B7" s="3">
        <v>10975.947077219302</v>
      </c>
      <c r="C7" s="3">
        <f t="shared" si="0"/>
        <v>278.50186317765326</v>
      </c>
      <c r="D7" s="13"/>
      <c r="E7" s="13">
        <f t="shared" si="1"/>
        <v>24.08617408198306</v>
      </c>
      <c r="F7" s="3"/>
      <c r="G7" s="3">
        <f t="shared" si="2"/>
        <v>1156.2727323555225</v>
      </c>
      <c r="H7" s="143">
        <f t="shared" si="3"/>
        <v>2.537383436876139</v>
      </c>
      <c r="J7" s="5"/>
      <c r="K7" s="158">
        <v>278.50186317765326</v>
      </c>
      <c r="L7" s="154"/>
      <c r="M7" s="148">
        <v>24.08617408198306</v>
      </c>
      <c r="N7" s="156"/>
      <c r="O7" s="156"/>
      <c r="P7" s="156"/>
      <c r="Q7" s="156"/>
      <c r="R7" s="156"/>
      <c r="S7" s="156"/>
      <c r="T7" s="156"/>
      <c r="U7" s="156"/>
      <c r="V7" s="156"/>
      <c r="W7" s="156"/>
      <c r="X7" s="156"/>
      <c r="Y7" s="156"/>
      <c r="Z7" s="156"/>
      <c r="AA7" s="156"/>
      <c r="AB7" s="156"/>
      <c r="AC7" s="156"/>
      <c r="AD7" s="156"/>
      <c r="AE7" s="156"/>
      <c r="AF7" s="156"/>
      <c r="AG7" s="156"/>
      <c r="AH7" s="156"/>
      <c r="AI7" s="156"/>
      <c r="AJ7" s="156"/>
    </row>
    <row r="8" spans="1:41">
      <c r="A8" s="145">
        <v>1974</v>
      </c>
      <c r="B8" s="3">
        <v>14241.851155730168</v>
      </c>
      <c r="C8" s="3">
        <f t="shared" si="0"/>
        <v>358.97540579604185</v>
      </c>
      <c r="D8" s="13"/>
      <c r="E8" s="13">
        <f t="shared" si="1"/>
        <v>29.552061333838513</v>
      </c>
      <c r="F8" s="3"/>
      <c r="G8" s="3">
        <f t="shared" si="2"/>
        <v>1214.7220518421095</v>
      </c>
      <c r="H8" s="143">
        <f t="shared" si="3"/>
        <v>2.5205670377450136</v>
      </c>
      <c r="J8" s="5"/>
      <c r="K8" s="158">
        <v>358.97540579604185</v>
      </c>
      <c r="L8" s="154"/>
      <c r="M8" s="148">
        <v>29.552061333838513</v>
      </c>
      <c r="N8" s="156"/>
      <c r="O8" s="156"/>
      <c r="P8" s="156"/>
      <c r="Q8" s="156"/>
      <c r="R8" s="156"/>
      <c r="S8" s="156"/>
      <c r="T8" s="156"/>
      <c r="U8" s="156"/>
      <c r="V8" s="156"/>
      <c r="W8" s="156"/>
      <c r="X8" s="156"/>
      <c r="Y8" s="156"/>
      <c r="Z8" s="156"/>
      <c r="AA8" s="156"/>
      <c r="AB8" s="156"/>
      <c r="AC8" s="156"/>
      <c r="AD8" s="156"/>
      <c r="AE8" s="156"/>
      <c r="AF8" s="156"/>
      <c r="AG8" s="156"/>
      <c r="AH8" s="156"/>
      <c r="AI8" s="156"/>
      <c r="AJ8" s="156"/>
    </row>
    <row r="9" spans="1:41">
      <c r="A9" s="145">
        <v>1975</v>
      </c>
      <c r="B9" s="3">
        <v>16389.999999999996</v>
      </c>
      <c r="C9" s="3">
        <f t="shared" si="0"/>
        <v>537.00000000000045</v>
      </c>
      <c r="D9" s="13"/>
      <c r="E9" s="13">
        <f t="shared" si="1"/>
        <v>37.747845998852249</v>
      </c>
      <c r="F9" s="3"/>
      <c r="G9" s="3">
        <f t="shared" si="2"/>
        <v>1422.5977291958018</v>
      </c>
      <c r="H9" s="143">
        <f t="shared" si="3"/>
        <v>3.2763880414887159</v>
      </c>
      <c r="J9" s="5"/>
      <c r="K9" s="158">
        <v>537.00000000000045</v>
      </c>
      <c r="L9" s="154"/>
      <c r="M9" s="148">
        <v>37.747845998852249</v>
      </c>
      <c r="N9" s="156"/>
      <c r="O9" s="156"/>
      <c r="P9" s="156"/>
      <c r="Q9" s="156"/>
      <c r="R9" s="156"/>
      <c r="S9" s="156"/>
      <c r="T9" s="156"/>
      <c r="U9" s="156"/>
      <c r="V9" s="156"/>
      <c r="W9" s="156"/>
      <c r="X9" s="156"/>
      <c r="Y9" s="156"/>
      <c r="Z9" s="156"/>
      <c r="AA9" s="156"/>
      <c r="AB9" s="156"/>
      <c r="AC9" s="156"/>
      <c r="AD9" s="156"/>
      <c r="AE9" s="156"/>
      <c r="AF9" s="156"/>
      <c r="AG9" s="156"/>
      <c r="AH9" s="156"/>
      <c r="AI9" s="156"/>
      <c r="AJ9" s="156"/>
    </row>
    <row r="10" spans="1:41">
      <c r="A10" s="145">
        <v>1976</v>
      </c>
      <c r="B10" s="3">
        <v>18552.999999999996</v>
      </c>
      <c r="C10" s="3">
        <f t="shared" si="0"/>
        <v>617.99999999999909</v>
      </c>
      <c r="D10" s="13"/>
      <c r="E10" s="13">
        <f t="shared" si="1"/>
        <v>45.205385411875689</v>
      </c>
      <c r="F10" s="3"/>
      <c r="G10" s="3">
        <f t="shared" si="2"/>
        <v>1367.0937530324591</v>
      </c>
      <c r="H10" s="143">
        <f t="shared" si="3"/>
        <v>3.3309976823155245</v>
      </c>
      <c r="J10" s="5"/>
      <c r="K10" s="158">
        <v>617.99999999999909</v>
      </c>
      <c r="L10" s="154"/>
      <c r="M10" s="148">
        <v>45.205385411875689</v>
      </c>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row>
    <row r="11" spans="1:41">
      <c r="A11" s="145">
        <v>1977</v>
      </c>
      <c r="B11" s="3">
        <v>20178</v>
      </c>
      <c r="C11" s="3">
        <f t="shared" si="0"/>
        <v>730.99999999999955</v>
      </c>
      <c r="D11" s="13"/>
      <c r="E11" s="13">
        <f t="shared" si="1"/>
        <v>54.540048545872331</v>
      </c>
      <c r="F11" s="3"/>
      <c r="G11" s="3">
        <f t="shared" si="2"/>
        <v>1340.2995037402156</v>
      </c>
      <c r="H11" s="143">
        <f t="shared" si="3"/>
        <v>3.6227574586182949</v>
      </c>
      <c r="J11" s="5"/>
      <c r="K11" s="158">
        <v>730.99999999999955</v>
      </c>
      <c r="L11" s="154"/>
      <c r="M11" s="148">
        <v>54.540048545872331</v>
      </c>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row>
    <row r="12" spans="1:41">
      <c r="A12" s="145">
        <v>1978</v>
      </c>
      <c r="B12" s="3">
        <v>22165</v>
      </c>
      <c r="C12" s="3">
        <f t="shared" si="0"/>
        <v>728.99999999999864</v>
      </c>
      <c r="D12" s="13"/>
      <c r="E12" s="13">
        <f t="shared" si="1"/>
        <v>51.661996974424284</v>
      </c>
      <c r="F12" s="3"/>
      <c r="G12" s="3">
        <f t="shared" si="2"/>
        <v>1411.0952783356331</v>
      </c>
      <c r="H12" s="143">
        <f t="shared" si="3"/>
        <v>3.2889690954207023</v>
      </c>
      <c r="J12" s="5"/>
      <c r="K12" s="158">
        <v>728.99999999999864</v>
      </c>
      <c r="L12" s="154"/>
      <c r="M12" s="148">
        <v>51.661996974424284</v>
      </c>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row>
    <row r="13" spans="1:41">
      <c r="A13" s="145">
        <v>1979</v>
      </c>
      <c r="B13" s="3">
        <v>25813.000000000004</v>
      </c>
      <c r="C13" s="3">
        <f t="shared" si="0"/>
        <v>746.99999999999909</v>
      </c>
      <c r="D13" s="13"/>
      <c r="E13" s="13">
        <f t="shared" si="1"/>
        <v>51.363507186657642</v>
      </c>
      <c r="F13" s="3"/>
      <c r="G13" s="3">
        <f t="shared" si="2"/>
        <v>1454.3399407781142</v>
      </c>
      <c r="H13" s="143">
        <f t="shared" si="3"/>
        <v>2.893890675241154</v>
      </c>
      <c r="J13" s="5"/>
      <c r="K13" s="158">
        <v>746.99999999999909</v>
      </c>
      <c r="L13" s="154"/>
      <c r="M13" s="148">
        <v>51.363507186657642</v>
      </c>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row>
    <row r="14" spans="1:41">
      <c r="A14" s="145">
        <v>1980</v>
      </c>
      <c r="B14" s="3">
        <v>29748</v>
      </c>
      <c r="C14" s="3">
        <f t="shared" si="0"/>
        <v>856.99999999999773</v>
      </c>
      <c r="D14" s="13"/>
      <c r="E14" s="13">
        <f t="shared" si="1"/>
        <v>55.631423105326661</v>
      </c>
      <c r="F14" s="3"/>
      <c r="G14" s="3">
        <f t="shared" si="2"/>
        <v>1540.4962738009494</v>
      </c>
      <c r="H14" s="143">
        <f t="shared" si="3"/>
        <v>2.8808659405674253</v>
      </c>
      <c r="J14" s="5"/>
      <c r="K14" s="158">
        <v>856.99999999999773</v>
      </c>
      <c r="L14" s="154"/>
      <c r="M14" s="148">
        <v>55.631423105326661</v>
      </c>
      <c r="N14" s="155"/>
      <c r="P14" s="57"/>
      <c r="Q14" s="5"/>
      <c r="R14" s="5"/>
      <c r="S14" s="5"/>
      <c r="T14" s="5"/>
      <c r="U14" s="5"/>
      <c r="V14" s="5"/>
      <c r="W14" s="5"/>
      <c r="X14" s="5"/>
      <c r="Y14" s="5"/>
      <c r="Z14" s="5"/>
      <c r="AA14" s="5"/>
      <c r="AB14" s="5"/>
      <c r="AC14" s="5"/>
      <c r="AD14" s="5"/>
      <c r="AE14" s="5"/>
      <c r="AF14" s="5"/>
      <c r="AG14" s="5"/>
      <c r="AH14" s="5"/>
      <c r="AI14" s="5"/>
      <c r="AJ14" s="5"/>
      <c r="AK14" s="5"/>
      <c r="AL14" s="5"/>
      <c r="AM14" s="5"/>
      <c r="AN14" s="5"/>
      <c r="AO14" s="5"/>
    </row>
    <row r="15" spans="1:41">
      <c r="A15" s="145">
        <v>1981</v>
      </c>
      <c r="B15" s="3">
        <v>33513</v>
      </c>
      <c r="C15" s="3">
        <f t="shared" si="0"/>
        <v>1011.0000000000009</v>
      </c>
      <c r="D15" s="13"/>
      <c r="E15" s="13">
        <f t="shared" si="1"/>
        <v>63.529336780637607</v>
      </c>
      <c r="F15" s="3"/>
      <c r="G15" s="3">
        <f t="shared" si="2"/>
        <v>1591.3907672150171</v>
      </c>
      <c r="H15" s="143">
        <f t="shared" si="3"/>
        <v>3.0167397726255509</v>
      </c>
      <c r="J15" s="5"/>
      <c r="K15" s="158">
        <v>1011.0000000000009</v>
      </c>
      <c r="L15" s="154"/>
      <c r="M15" s="148">
        <v>63.529336780637607</v>
      </c>
      <c r="N15" s="156"/>
    </row>
    <row r="16" spans="1:41">
      <c r="A16" s="145">
        <v>1982</v>
      </c>
      <c r="B16" s="3">
        <v>37630.999999999993</v>
      </c>
      <c r="C16" s="3">
        <f t="shared" si="0"/>
        <v>1138.9999999999973</v>
      </c>
      <c r="D16" s="13"/>
      <c r="E16" s="13">
        <f t="shared" si="1"/>
        <v>74.205982919975384</v>
      </c>
      <c r="F16" s="3"/>
      <c r="G16" s="3">
        <f t="shared" si="2"/>
        <v>1534.9166673370642</v>
      </c>
      <c r="H16" s="143">
        <f t="shared" si="3"/>
        <v>3.0267598522494685</v>
      </c>
      <c r="J16" s="5"/>
      <c r="K16" s="158">
        <v>1138.9999999999973</v>
      </c>
      <c r="L16" s="154"/>
      <c r="M16" s="148">
        <v>74.205982919975384</v>
      </c>
      <c r="N16" s="155"/>
      <c r="O16" s="155"/>
      <c r="P16" s="155"/>
      <c r="Q16" s="154"/>
      <c r="R16" s="154"/>
      <c r="S16" s="154"/>
      <c r="T16" s="154"/>
      <c r="U16" s="154"/>
      <c r="V16" s="154"/>
      <c r="W16" s="154"/>
      <c r="X16" s="154"/>
      <c r="Y16" s="154"/>
      <c r="Z16" s="154"/>
      <c r="AA16" s="154"/>
      <c r="AB16" s="154"/>
      <c r="AC16" s="154"/>
      <c r="AD16" s="154"/>
      <c r="AE16" s="154"/>
      <c r="AF16" s="154"/>
      <c r="AG16" s="155"/>
      <c r="AH16" s="154"/>
      <c r="AI16" s="154"/>
      <c r="AJ16" s="154"/>
      <c r="AK16" s="59"/>
      <c r="AL16" s="59"/>
      <c r="AM16" s="59"/>
      <c r="AN16" s="59"/>
      <c r="AO16" s="59"/>
    </row>
    <row r="17" spans="1:41">
      <c r="A17" s="145">
        <v>1983</v>
      </c>
      <c r="B17" s="3">
        <v>42010.000000000007</v>
      </c>
      <c r="C17" s="3">
        <f t="shared" si="0"/>
        <v>1251.9999999999991</v>
      </c>
      <c r="D17" s="13"/>
      <c r="E17" s="13">
        <f t="shared" si="1"/>
        <v>77.768367581606043</v>
      </c>
      <c r="F17" s="3"/>
      <c r="G17" s="3">
        <f t="shared" si="2"/>
        <v>1609.9090657730678</v>
      </c>
      <c r="H17" s="143">
        <f t="shared" si="3"/>
        <v>2.9802427993334892</v>
      </c>
      <c r="J17" s="5"/>
      <c r="K17" s="158">
        <v>1251.9999999999991</v>
      </c>
      <c r="L17" s="154"/>
      <c r="M17" s="148">
        <v>77.768367581606043</v>
      </c>
      <c r="O17" s="155"/>
      <c r="P17" s="157"/>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row>
    <row r="18" spans="1:41">
      <c r="A18" s="145">
        <v>1984</v>
      </c>
      <c r="B18" s="3">
        <v>46613</v>
      </c>
      <c r="C18" s="3">
        <f t="shared" si="0"/>
        <v>1375.0000000000009</v>
      </c>
      <c r="D18" s="13"/>
      <c r="E18" s="13">
        <f t="shared" si="1"/>
        <v>87.093514868421238</v>
      </c>
      <c r="F18" s="3"/>
      <c r="G18" s="3">
        <f t="shared" si="2"/>
        <v>1578.7627839768752</v>
      </c>
      <c r="H18" s="143">
        <f t="shared" si="3"/>
        <v>2.9498208654238107</v>
      </c>
      <c r="J18" s="5"/>
      <c r="K18" s="158">
        <v>1375.0000000000009</v>
      </c>
      <c r="L18" s="154"/>
      <c r="M18" s="148">
        <v>87.093514868421238</v>
      </c>
      <c r="O18" s="155"/>
      <c r="P18" s="155"/>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row>
    <row r="19" spans="1:41">
      <c r="A19" s="145">
        <v>1985</v>
      </c>
      <c r="B19" s="3">
        <v>50565</v>
      </c>
      <c r="C19" s="3">
        <f t="shared" si="0"/>
        <v>1453.0000000000009</v>
      </c>
      <c r="D19" s="13"/>
      <c r="E19" s="13">
        <f t="shared" si="1"/>
        <v>87.913946220936921</v>
      </c>
      <c r="F19" s="3"/>
      <c r="G19" s="3">
        <f t="shared" si="2"/>
        <v>1652.7525636813757</v>
      </c>
      <c r="H19" s="143">
        <f t="shared" si="3"/>
        <v>2.8735291209334539</v>
      </c>
      <c r="J19" s="5"/>
      <c r="K19" s="158">
        <v>1453.0000000000009</v>
      </c>
      <c r="L19" s="154"/>
      <c r="M19" s="148">
        <v>87.913946220936921</v>
      </c>
    </row>
    <row r="20" spans="1:41">
      <c r="A20" s="145">
        <v>1986</v>
      </c>
      <c r="B20" s="3">
        <v>54218</v>
      </c>
      <c r="C20" s="3">
        <f t="shared" si="0"/>
        <v>1687.0000000000009</v>
      </c>
      <c r="D20" s="13"/>
      <c r="E20" s="13">
        <f t="shared" si="1"/>
        <v>98.272329548702274</v>
      </c>
      <c r="F20" s="3"/>
      <c r="G20" s="3">
        <f t="shared" si="2"/>
        <v>1716.6581964091422</v>
      </c>
      <c r="H20" s="143">
        <f t="shared" si="3"/>
        <v>3.1115127817330053</v>
      </c>
      <c r="J20" s="5"/>
      <c r="K20" s="158">
        <v>1687.0000000000009</v>
      </c>
      <c r="L20" s="154"/>
      <c r="M20" s="148">
        <v>98.272329548702274</v>
      </c>
      <c r="Q20" s="59"/>
      <c r="R20" s="59"/>
      <c r="S20" s="59"/>
      <c r="T20" s="59"/>
      <c r="U20" s="59"/>
      <c r="V20" s="59"/>
      <c r="W20" s="59"/>
      <c r="X20" s="59"/>
      <c r="Y20" s="59"/>
      <c r="Z20" s="59"/>
      <c r="AA20" s="59"/>
      <c r="AB20" s="59"/>
      <c r="AC20" s="59"/>
      <c r="AD20" s="59"/>
      <c r="AE20" s="59"/>
      <c r="AF20" s="59"/>
      <c r="AH20" s="59"/>
      <c r="AI20" s="59"/>
      <c r="AJ20" s="59"/>
      <c r="AK20" s="59"/>
      <c r="AL20" s="59"/>
      <c r="AM20" s="59"/>
      <c r="AN20" s="59"/>
      <c r="AO20" s="59"/>
    </row>
    <row r="21" spans="1:41">
      <c r="A21" s="145">
        <v>1987</v>
      </c>
      <c r="B21" s="3">
        <v>58309</v>
      </c>
      <c r="C21" s="3">
        <f t="shared" si="0"/>
        <v>1611.0000000000027</v>
      </c>
      <c r="D21" s="13"/>
      <c r="E21" s="13">
        <f t="shared" si="1"/>
        <v>94.246942090949233</v>
      </c>
      <c r="F21" s="3"/>
      <c r="G21" s="3">
        <f t="shared" si="2"/>
        <v>1709.3392785575702</v>
      </c>
      <c r="H21" s="143">
        <f t="shared" si="3"/>
        <v>2.7628667958634217</v>
      </c>
      <c r="J21" s="5"/>
      <c r="K21" s="158">
        <v>1611.0000000000027</v>
      </c>
      <c r="L21" s="154"/>
      <c r="M21" s="148">
        <v>94.246942090949233</v>
      </c>
    </row>
    <row r="22" spans="1:41">
      <c r="A22" s="145">
        <v>1988</v>
      </c>
      <c r="B22" s="3">
        <v>64851</v>
      </c>
      <c r="C22" s="3">
        <f t="shared" si="0"/>
        <v>1735.9999999999973</v>
      </c>
      <c r="D22" s="13"/>
      <c r="E22" s="13">
        <f t="shared" si="1"/>
        <v>97.080596884654767</v>
      </c>
      <c r="F22" s="3"/>
      <c r="G22" s="3">
        <f t="shared" si="2"/>
        <v>1788.2049098468219</v>
      </c>
      <c r="H22" s="143">
        <f t="shared" si="3"/>
        <v>2.6769055218886328</v>
      </c>
      <c r="J22" s="5"/>
      <c r="K22" s="158">
        <v>1735.9999999999973</v>
      </c>
      <c r="L22" s="154"/>
      <c r="M22" s="148">
        <v>97.080596884654767</v>
      </c>
    </row>
    <row r="23" spans="1:41">
      <c r="A23" s="145">
        <v>1989</v>
      </c>
      <c r="B23" s="3">
        <v>72836</v>
      </c>
      <c r="C23" s="3">
        <f t="shared" si="0"/>
        <v>1809.0000000000009</v>
      </c>
      <c r="D23" s="13"/>
      <c r="E23" s="13">
        <f t="shared" si="1"/>
        <v>98.607137012995324</v>
      </c>
      <c r="F23" s="3"/>
      <c r="G23" s="3">
        <f t="shared" si="2"/>
        <v>1834.552807026123</v>
      </c>
      <c r="H23" s="143">
        <f t="shared" si="3"/>
        <v>2.483661925421496</v>
      </c>
      <c r="J23" s="5"/>
      <c r="K23" s="158">
        <v>1809.0000000000009</v>
      </c>
      <c r="L23" s="154"/>
      <c r="M23" s="148">
        <v>98.607137012995324</v>
      </c>
    </row>
    <row r="24" spans="1:41">
      <c r="A24" s="145">
        <v>1990</v>
      </c>
      <c r="B24" s="3">
        <v>77820</v>
      </c>
      <c r="C24" s="3">
        <f t="shared" si="0"/>
        <v>1899.9999999999955</v>
      </c>
      <c r="D24" s="13"/>
      <c r="E24" s="13">
        <f t="shared" si="1"/>
        <v>99.797262059757031</v>
      </c>
      <c r="F24" s="3"/>
      <c r="G24" s="3">
        <f t="shared" si="2"/>
        <v>1903.85984623737</v>
      </c>
      <c r="H24" s="143">
        <f t="shared" si="3"/>
        <v>2.4415317399126129</v>
      </c>
      <c r="J24" s="5"/>
      <c r="K24" s="158">
        <v>1899.9999999999955</v>
      </c>
      <c r="L24" s="154"/>
      <c r="M24" s="148">
        <v>99.797262059757031</v>
      </c>
    </row>
    <row r="25" spans="1:41">
      <c r="A25" s="145">
        <v>1991</v>
      </c>
      <c r="B25" s="3">
        <v>74394</v>
      </c>
      <c r="C25" s="3">
        <f t="shared" si="0"/>
        <v>2037.9999999999991</v>
      </c>
      <c r="D25" s="13"/>
      <c r="E25" s="13">
        <f t="shared" si="1"/>
        <v>107.48841777241921</v>
      </c>
      <c r="F25" s="3"/>
      <c r="G25" s="3">
        <f t="shared" si="2"/>
        <v>1896.0182336249218</v>
      </c>
      <c r="H25" s="143">
        <f t="shared" si="3"/>
        <v>2.7394682366857532</v>
      </c>
      <c r="J25" s="5"/>
      <c r="K25" s="158">
        <v>2037.9999999999991</v>
      </c>
      <c r="L25" s="154"/>
      <c r="M25" s="148">
        <v>107.48841777241921</v>
      </c>
    </row>
    <row r="26" spans="1:41">
      <c r="A26" s="145">
        <v>1992</v>
      </c>
      <c r="B26" s="3">
        <v>72182.999999999985</v>
      </c>
      <c r="C26" s="3">
        <f t="shared" si="0"/>
        <v>2052</v>
      </c>
      <c r="D26" s="13"/>
      <c r="E26" s="13">
        <f t="shared" si="1"/>
        <v>104.70251075533612</v>
      </c>
      <c r="F26" s="3"/>
      <c r="G26" s="3">
        <f t="shared" si="2"/>
        <v>1959.8383889714132</v>
      </c>
      <c r="H26" s="143">
        <f t="shared" si="3"/>
        <v>2.8427746145214252</v>
      </c>
      <c r="J26" s="5"/>
      <c r="K26" s="158">
        <v>2052</v>
      </c>
      <c r="L26" s="154"/>
      <c r="M26" s="148">
        <v>104.70251075533612</v>
      </c>
    </row>
    <row r="27" spans="1:41">
      <c r="A27" s="145">
        <v>1993</v>
      </c>
      <c r="B27" s="3">
        <v>73148</v>
      </c>
      <c r="C27" s="3">
        <f t="shared" si="0"/>
        <v>2142</v>
      </c>
      <c r="D27" s="13"/>
      <c r="E27" s="13">
        <f t="shared" si="1"/>
        <v>103.38775623590014</v>
      </c>
      <c r="F27" s="3"/>
      <c r="G27" s="3">
        <f t="shared" si="2"/>
        <v>2071.8120578152334</v>
      </c>
      <c r="H27" s="143">
        <f t="shared" si="3"/>
        <v>2.9283097282222346</v>
      </c>
      <c r="J27" s="5"/>
      <c r="K27" s="158">
        <v>2142</v>
      </c>
      <c r="L27" s="154"/>
      <c r="M27" s="148">
        <v>103.38775623590014</v>
      </c>
    </row>
    <row r="28" spans="1:41">
      <c r="A28" s="145">
        <v>1994</v>
      </c>
      <c r="B28" s="3">
        <v>76775.999999999985</v>
      </c>
      <c r="C28" s="3">
        <f t="shared" si="0"/>
        <v>2051.9999999999973</v>
      </c>
      <c r="D28" s="13"/>
      <c r="E28" s="13">
        <f t="shared" si="1"/>
        <v>101.06509542195791</v>
      </c>
      <c r="F28" s="3"/>
      <c r="G28" s="3">
        <f t="shared" si="2"/>
        <v>2030.3745733704316</v>
      </c>
      <c r="H28" s="143">
        <f t="shared" si="3"/>
        <v>2.6727102219443548</v>
      </c>
      <c r="J28" s="5"/>
      <c r="K28" s="158">
        <v>2051.9999999999973</v>
      </c>
      <c r="L28" s="154"/>
      <c r="M28" s="148">
        <v>101.06509542195791</v>
      </c>
    </row>
    <row r="29" spans="1:41">
      <c r="A29" s="145">
        <v>1995</v>
      </c>
      <c r="B29" s="3">
        <v>83712.301907523957</v>
      </c>
      <c r="C29" s="3">
        <f t="shared" si="0"/>
        <v>2120.1090168620685</v>
      </c>
      <c r="D29" s="13"/>
      <c r="E29" s="13">
        <f t="shared" si="1"/>
        <v>100</v>
      </c>
      <c r="F29" s="3"/>
      <c r="G29" s="3">
        <f t="shared" si="2"/>
        <v>2120.1090168620685</v>
      </c>
      <c r="H29" s="143">
        <f t="shared" si="3"/>
        <v>2.5326134493400136</v>
      </c>
      <c r="J29" s="5"/>
      <c r="K29" s="158">
        <v>2120.1090168620685</v>
      </c>
      <c r="L29" s="155"/>
      <c r="M29" s="148">
        <v>100</v>
      </c>
    </row>
    <row r="30" spans="1:41">
      <c r="A30" s="145">
        <v>1996</v>
      </c>
      <c r="B30" s="3">
        <v>86368.999999999971</v>
      </c>
      <c r="C30" s="3">
        <f t="shared" si="0"/>
        <v>2112.9021685772741</v>
      </c>
      <c r="D30" s="13"/>
      <c r="E30" s="13">
        <f t="shared" si="1"/>
        <v>99.110007408102931</v>
      </c>
      <c r="F30" s="3"/>
      <c r="G30" s="3">
        <f t="shared" si="2"/>
        <v>2131.8757044150211</v>
      </c>
      <c r="H30" s="143">
        <f t="shared" si="3"/>
        <v>2.4463663682308177</v>
      </c>
      <c r="J30" s="5"/>
      <c r="K30" s="158">
        <v>2112.9021685772741</v>
      </c>
      <c r="L30" s="154"/>
      <c r="M30" s="148">
        <v>99.110007408102931</v>
      </c>
    </row>
    <row r="31" spans="1:41">
      <c r="A31" s="145">
        <v>1997</v>
      </c>
      <c r="B31" s="3">
        <v>92908.999999999971</v>
      </c>
      <c r="C31" s="3">
        <f t="shared" si="0"/>
        <v>2077.5176444964864</v>
      </c>
      <c r="D31" s="13"/>
      <c r="E31" s="13">
        <f t="shared" si="1"/>
        <v>92.53034519958932</v>
      </c>
      <c r="F31" s="3"/>
      <c r="G31" s="3">
        <f t="shared" si="2"/>
        <v>2245.2284599341442</v>
      </c>
      <c r="H31" s="143">
        <f t="shared" si="3"/>
        <v>2.2360779305519238</v>
      </c>
      <c r="J31" s="5"/>
      <c r="K31" s="158">
        <v>2077.5176444964864</v>
      </c>
      <c r="L31" s="154"/>
      <c r="M31" s="148">
        <v>92.53034519958932</v>
      </c>
    </row>
    <row r="32" spans="1:41">
      <c r="A32" s="145">
        <v>1998</v>
      </c>
      <c r="B32" s="3">
        <v>101365.99997600527</v>
      </c>
      <c r="C32" s="3">
        <f t="shared" si="0"/>
        <v>2096.6540028635782</v>
      </c>
      <c r="D32" s="13"/>
      <c r="E32" s="13">
        <f t="shared" si="1"/>
        <v>95.44758950361549</v>
      </c>
      <c r="F32" s="3"/>
      <c r="G32" s="3">
        <f t="shared" si="2"/>
        <v>2196.6547439987035</v>
      </c>
      <c r="H32" s="143">
        <f t="shared" si="3"/>
        <v>2.0683996639503235</v>
      </c>
      <c r="J32" s="5"/>
      <c r="K32" s="158">
        <v>2096.6540028635782</v>
      </c>
      <c r="L32" s="154"/>
      <c r="M32" s="148">
        <v>95.44758950361549</v>
      </c>
    </row>
    <row r="33" spans="1:13">
      <c r="A33" s="145">
        <v>1999</v>
      </c>
      <c r="B33" s="3">
        <v>106217.44955916073</v>
      </c>
      <c r="C33" s="3">
        <f t="shared" si="0"/>
        <v>2098.0378923479097</v>
      </c>
      <c r="D33" s="13"/>
      <c r="E33" s="13">
        <f t="shared" si="1"/>
        <v>91.435934084920035</v>
      </c>
      <c r="F33" s="3"/>
      <c r="G33" s="3">
        <f t="shared" si="2"/>
        <v>2294.5441672848028</v>
      </c>
      <c r="H33" s="143">
        <f t="shared" si="3"/>
        <v>1.9752290240967894</v>
      </c>
      <c r="J33" s="5"/>
      <c r="K33" s="158">
        <v>2098.0378923479097</v>
      </c>
      <c r="L33" s="59"/>
      <c r="M33" s="148">
        <v>91.435934084920035</v>
      </c>
    </row>
    <row r="34" spans="1:13">
      <c r="A34" s="145">
        <v>2000</v>
      </c>
      <c r="B34" s="3">
        <v>115167.09236586606</v>
      </c>
      <c r="C34" s="3">
        <f t="shared" si="0"/>
        <v>1818.4522620290443</v>
      </c>
      <c r="D34" s="13"/>
      <c r="E34" s="13">
        <f t="shared" si="1"/>
        <v>81.449462687725543</v>
      </c>
      <c r="F34" s="3"/>
      <c r="G34" s="3">
        <f t="shared" si="2"/>
        <v>2232.6141904716155</v>
      </c>
      <c r="H34" s="143">
        <f t="shared" si="3"/>
        <v>1.5789686312928122</v>
      </c>
      <c r="J34" s="5"/>
      <c r="K34" s="158">
        <v>1818.4522620290443</v>
      </c>
      <c r="L34" s="59"/>
      <c r="M34" s="148">
        <v>81.449462687725543</v>
      </c>
    </row>
    <row r="35" spans="1:13">
      <c r="A35" s="145">
        <v>2001</v>
      </c>
      <c r="B35" s="3">
        <v>122488.97282409984</v>
      </c>
      <c r="C35" s="3">
        <f t="shared" si="0"/>
        <v>2207.116644342671</v>
      </c>
      <c r="D35" s="13"/>
      <c r="E35" s="13">
        <f t="shared" si="1"/>
        <v>82.318439737887317</v>
      </c>
      <c r="F35" s="3"/>
      <c r="G35" s="3">
        <f t="shared" si="2"/>
        <v>2681.1934863809606</v>
      </c>
      <c r="H35" s="143">
        <f t="shared" si="3"/>
        <v>1.8018900750455296</v>
      </c>
      <c r="J35" s="5"/>
      <c r="K35" s="158">
        <v>2207.116644342671</v>
      </c>
      <c r="L35" s="59"/>
      <c r="M35" s="148">
        <v>82.318439737887317</v>
      </c>
    </row>
    <row r="36" spans="1:13">
      <c r="A36" s="145">
        <v>2002</v>
      </c>
      <c r="B36" s="3">
        <v>125699.53788030137</v>
      </c>
      <c r="C36" s="3">
        <f t="shared" si="0"/>
        <v>2362.047576079251</v>
      </c>
      <c r="D36" s="13"/>
      <c r="E36" s="13">
        <f t="shared" si="1"/>
        <v>82.909769639158682</v>
      </c>
      <c r="F36" s="3"/>
      <c r="G36" s="3">
        <f t="shared" si="2"/>
        <v>2848.9375695522913</v>
      </c>
      <c r="H36" s="143">
        <f t="shared" si="3"/>
        <v>1.8791219251168083</v>
      </c>
      <c r="J36" s="5"/>
      <c r="K36" s="158">
        <v>2362.047576079251</v>
      </c>
      <c r="L36" s="59"/>
      <c r="M36" s="148">
        <v>82.909769639158682</v>
      </c>
    </row>
    <row r="37" spans="1:13">
      <c r="A37" s="145">
        <v>2003</v>
      </c>
      <c r="B37" s="3">
        <v>126585.65467977458</v>
      </c>
      <c r="C37" s="3">
        <f t="shared" si="0"/>
        <v>2369.0000000000118</v>
      </c>
      <c r="D37" s="13"/>
      <c r="E37" s="13">
        <f t="shared" si="1"/>
        <v>78.642532059007138</v>
      </c>
      <c r="F37" s="3"/>
      <c r="G37" s="3">
        <f t="shared" si="2"/>
        <v>3012.3648590339153</v>
      </c>
      <c r="H37" s="143">
        <f t="shared" si="3"/>
        <v>1.8714600844723699</v>
      </c>
      <c r="J37" s="5"/>
      <c r="K37" s="158">
        <v>2369.0000000000118</v>
      </c>
      <c r="L37" s="59"/>
      <c r="M37" s="148">
        <v>78.642532059007138</v>
      </c>
    </row>
    <row r="38" spans="1:13">
      <c r="A38" s="145">
        <v>2004</v>
      </c>
      <c r="B38" s="3">
        <v>132621.10320566781</v>
      </c>
      <c r="C38" s="3">
        <f t="shared" si="0"/>
        <v>2295.0000000000073</v>
      </c>
      <c r="D38" s="13"/>
      <c r="E38" s="13">
        <f t="shared" si="1"/>
        <v>77.033603286574532</v>
      </c>
      <c r="F38" s="3"/>
      <c r="G38" s="3">
        <f t="shared" si="2"/>
        <v>2979.2193303775803</v>
      </c>
      <c r="H38" s="143">
        <f t="shared" si="3"/>
        <v>1.7304938237777576</v>
      </c>
      <c r="K38" s="158">
        <v>2295.0000000000073</v>
      </c>
      <c r="M38" s="148">
        <v>77.033603286574532</v>
      </c>
    </row>
    <row r="39" spans="1:13">
      <c r="A39" s="145">
        <v>2005</v>
      </c>
      <c r="B39" s="3">
        <v>136595.00000210345</v>
      </c>
      <c r="C39" s="3">
        <f t="shared" si="0"/>
        <v>2333.0000000000073</v>
      </c>
      <c r="D39" s="13"/>
      <c r="E39" s="13">
        <f t="shared" si="1"/>
        <v>74.787004852232769</v>
      </c>
      <c r="F39" s="3"/>
      <c r="G39" s="3">
        <f t="shared" si="2"/>
        <v>3119.5259184528709</v>
      </c>
      <c r="K39" s="158">
        <v>2333.0000000000073</v>
      </c>
      <c r="M39" s="148">
        <v>74.787004852232769</v>
      </c>
    </row>
    <row r="40" spans="1:13">
      <c r="A40" s="145" t="s">
        <v>71</v>
      </c>
      <c r="B40" s="3"/>
      <c r="C40" s="3"/>
      <c r="D40" s="3"/>
      <c r="E40" s="3"/>
      <c r="F40" s="144"/>
      <c r="G40" s="144"/>
    </row>
    <row r="41" spans="1:13">
      <c r="A41" s="145" t="s">
        <v>1191</v>
      </c>
      <c r="B41" s="2">
        <f t="shared" ref="B41:G44" si="4">(POWER(VLOOKUP(VALUE(RIGHT($A41,4)),$A$4:$G$37,COLUMN(B$37),0)/VLOOKUP(VALUE(LEFT($A41,4)),$A$4:$G$37,COLUMN(B$37),0),1/(VALUE(RIGHT($A41,4))-VALUE(LEFT($A41,4))))-1)*100</f>
        <v>6.8495630355053239</v>
      </c>
      <c r="C41" s="2">
        <f t="shared" si="4"/>
        <v>4.9264998325768694</v>
      </c>
      <c r="D41" s="2" t="e">
        <f t="shared" si="4"/>
        <v>#DIV/0!</v>
      </c>
      <c r="E41" s="2">
        <f t="shared" si="4"/>
        <v>1.790781981789924</v>
      </c>
      <c r="F41" s="2" t="e">
        <f t="shared" si="4"/>
        <v>#DIV/0!</v>
      </c>
      <c r="G41" s="2">
        <f t="shared" si="4"/>
        <v>3.0805518827313083</v>
      </c>
    </row>
    <row r="42" spans="1:13">
      <c r="A42" s="145" t="s">
        <v>1179</v>
      </c>
      <c r="B42" s="2">
        <f t="shared" si="4"/>
        <v>10.552465213027906</v>
      </c>
      <c r="C42" s="2">
        <f t="shared" si="4"/>
        <v>8.857296770821721</v>
      </c>
      <c r="D42" s="2" t="e">
        <f t="shared" si="4"/>
        <v>#DIV/0!</v>
      </c>
      <c r="E42" s="2">
        <f t="shared" si="4"/>
        <v>6.2243289028403259</v>
      </c>
      <c r="F42" s="2" t="e">
        <f t="shared" si="4"/>
        <v>#DIV/0!</v>
      </c>
      <c r="G42" s="2">
        <f t="shared" si="4"/>
        <v>2.4786862813599653</v>
      </c>
    </row>
    <row r="43" spans="1:13">
      <c r="A43" s="145" t="s">
        <v>723</v>
      </c>
      <c r="B43" s="2">
        <f t="shared" si="4"/>
        <v>3.9976959244374166</v>
      </c>
      <c r="C43" s="2">
        <f t="shared" si="4"/>
        <v>-0.437720721692203</v>
      </c>
      <c r="D43" s="2" t="e">
        <f t="shared" si="4"/>
        <v>#DIV/0!</v>
      </c>
      <c r="E43" s="2">
        <f t="shared" si="4"/>
        <v>-2.011082558887467</v>
      </c>
      <c r="F43" s="2" t="e">
        <f t="shared" si="4"/>
        <v>#DIV/0!</v>
      </c>
      <c r="G43" s="2">
        <f t="shared" si="4"/>
        <v>1.6056528414458704</v>
      </c>
    </row>
    <row r="44" spans="1:13">
      <c r="A44" s="145" t="s">
        <v>1178</v>
      </c>
      <c r="B44" s="2">
        <f t="shared" si="4"/>
        <v>3.2013463916792828</v>
      </c>
      <c r="C44" s="2">
        <f t="shared" si="4"/>
        <v>9.2163651882522402</v>
      </c>
      <c r="D44" s="2" t="e">
        <f t="shared" si="4"/>
        <v>#DIV/0!</v>
      </c>
      <c r="E44" s="2">
        <f t="shared" si="4"/>
        <v>-1.1621958762622953</v>
      </c>
      <c r="F44" s="2" t="e">
        <f t="shared" si="4"/>
        <v>#DIV/0!</v>
      </c>
      <c r="G44" s="2">
        <f t="shared" si="4"/>
        <v>10.500598588290512</v>
      </c>
    </row>
    <row r="46" spans="1:13">
      <c r="A46" s="332" t="s">
        <v>1177</v>
      </c>
      <c r="B46" s="332"/>
      <c r="C46" s="332"/>
      <c r="D46" s="332"/>
      <c r="E46" s="332"/>
      <c r="F46" s="332"/>
      <c r="G46" s="332"/>
    </row>
    <row r="47" spans="1:13">
      <c r="A47" s="332" t="s">
        <v>83</v>
      </c>
      <c r="B47" s="332"/>
      <c r="C47" s="332"/>
      <c r="D47" s="332"/>
      <c r="E47" s="332"/>
      <c r="F47" s="332"/>
      <c r="G47" s="332"/>
    </row>
    <row r="48" spans="1:13">
      <c r="A48" s="332" t="s">
        <v>1176</v>
      </c>
      <c r="B48" s="332"/>
      <c r="C48" s="332"/>
      <c r="D48" s="332"/>
      <c r="E48" s="332"/>
      <c r="F48" s="332"/>
      <c r="G48" s="332"/>
    </row>
  </sheetData>
  <mergeCells count="7">
    <mergeCell ref="A48:G48"/>
    <mergeCell ref="A1:G1"/>
    <mergeCell ref="B2:C2"/>
    <mergeCell ref="D2:E2"/>
    <mergeCell ref="F2:G2"/>
    <mergeCell ref="A46:G46"/>
    <mergeCell ref="A47:G47"/>
  </mergeCells>
  <pageMargins left="0.7" right="0.7" top="0.75" bottom="0.75" header="0.3" footer="0.3"/>
  <pageSetup scale="84" orientation="portrait" horizontalDpi="0" verticalDpi="0" r:id="rId1"/>
</worksheet>
</file>

<file path=xl/worksheets/sheet123.xml><?xml version="1.0" encoding="utf-8"?>
<worksheet xmlns="http://schemas.openxmlformats.org/spreadsheetml/2006/main" xmlns:r="http://schemas.openxmlformats.org/officeDocument/2006/relationships">
  <sheetPr codeName="Sheet161"/>
  <dimension ref="A1:AK47"/>
  <sheetViews>
    <sheetView view="pageBreakPreview" topLeftCell="A19" zoomScaleNormal="100" zoomScaleSheetLayoutView="100" workbookViewId="0">
      <selection sqref="A1:G1"/>
    </sheetView>
  </sheetViews>
  <sheetFormatPr defaultRowHeight="15"/>
  <cols>
    <col min="1" max="1" width="9.28515625" style="143" bestFit="1" customWidth="1"/>
    <col min="2" max="3" width="17.140625" style="143" customWidth="1"/>
    <col min="4" max="5" width="28" style="143" customWidth="1"/>
    <col min="6" max="6" width="9.140625" style="143"/>
    <col min="7" max="7" width="10.5703125" style="143" bestFit="1" customWidth="1"/>
    <col min="8" max="8" width="9.28515625" style="143" bestFit="1" customWidth="1"/>
    <col min="9" max="16384" width="9.140625" style="143"/>
  </cols>
  <sheetData>
    <row r="1" spans="1:31">
      <c r="A1" s="145" t="s">
        <v>1193</v>
      </c>
    </row>
    <row r="2" spans="1:31" ht="30" customHeight="1">
      <c r="A2" s="145"/>
      <c r="B2" s="336" t="s">
        <v>1189</v>
      </c>
      <c r="C2" s="338"/>
      <c r="D2" s="336" t="s">
        <v>1188</v>
      </c>
      <c r="E2" s="338"/>
      <c r="H2" s="143" t="s">
        <v>1182</v>
      </c>
    </row>
    <row r="3" spans="1:31" ht="30">
      <c r="A3" s="144"/>
      <c r="B3" s="140" t="s">
        <v>977</v>
      </c>
      <c r="C3" s="140" t="s">
        <v>1181</v>
      </c>
      <c r="D3" s="140" t="s">
        <v>977</v>
      </c>
      <c r="E3" s="140" t="s">
        <v>1181</v>
      </c>
      <c r="G3" s="57"/>
      <c r="H3" s="143" t="s">
        <v>1180</v>
      </c>
    </row>
    <row r="4" spans="1:31">
      <c r="A4" s="145">
        <v>1970</v>
      </c>
      <c r="B4" s="3"/>
      <c r="C4" s="3">
        <f t="shared" ref="C4:C39" si="0">H4</f>
        <v>122.39999999999999</v>
      </c>
      <c r="D4" s="17"/>
      <c r="E4" s="17">
        <f>'z3'!G4/'z4'!C4</f>
        <v>8.8491582634413835</v>
      </c>
      <c r="G4" s="5"/>
      <c r="H4" s="158">
        <v>122.39999999999999</v>
      </c>
      <c r="I4" s="156"/>
      <c r="J4" s="156"/>
      <c r="K4" s="156"/>
      <c r="L4" s="156"/>
      <c r="M4" s="156"/>
      <c r="N4" s="156"/>
      <c r="O4" s="156"/>
      <c r="P4" s="156"/>
      <c r="Q4" s="156"/>
      <c r="R4" s="156"/>
      <c r="S4" s="156"/>
      <c r="T4" s="156"/>
      <c r="U4" s="156"/>
      <c r="V4" s="156"/>
      <c r="W4" s="156"/>
      <c r="X4" s="156"/>
      <c r="Y4" s="156"/>
      <c r="Z4" s="156"/>
      <c r="AA4" s="156"/>
      <c r="AB4" s="156"/>
      <c r="AC4" s="156"/>
      <c r="AD4" s="156"/>
      <c r="AE4" s="156"/>
    </row>
    <row r="5" spans="1:31">
      <c r="A5" s="145">
        <v>1971</v>
      </c>
      <c r="B5" s="3"/>
      <c r="C5" s="3">
        <f t="shared" si="0"/>
        <v>122.8</v>
      </c>
      <c r="D5" s="17"/>
      <c r="E5" s="17">
        <f>'z3'!G5/'z4'!C5</f>
        <v>9.7641750157315048</v>
      </c>
      <c r="G5" s="5"/>
      <c r="H5" s="158">
        <v>122.8</v>
      </c>
      <c r="I5" s="156"/>
      <c r="J5" s="156"/>
      <c r="K5" s="156"/>
      <c r="L5" s="156"/>
      <c r="M5" s="156"/>
      <c r="N5" s="156"/>
      <c r="O5" s="156"/>
      <c r="P5" s="156"/>
      <c r="Q5" s="156"/>
      <c r="R5" s="156"/>
      <c r="S5" s="156"/>
      <c r="T5" s="156"/>
      <c r="U5" s="156"/>
      <c r="V5" s="156"/>
      <c r="W5" s="156"/>
      <c r="X5" s="156"/>
      <c r="Y5" s="156"/>
      <c r="Z5" s="156"/>
      <c r="AA5" s="156"/>
      <c r="AB5" s="156"/>
      <c r="AC5" s="156"/>
      <c r="AD5" s="156"/>
      <c r="AE5" s="156"/>
    </row>
    <row r="6" spans="1:31">
      <c r="A6" s="145">
        <v>1972</v>
      </c>
      <c r="B6" s="3"/>
      <c r="C6" s="3">
        <f t="shared" si="0"/>
        <v>123.8</v>
      </c>
      <c r="D6" s="17"/>
      <c r="E6" s="17">
        <f>'z3'!G6/'z4'!C6</f>
        <v>11.60379969207361</v>
      </c>
      <c r="G6" s="5"/>
      <c r="H6" s="158">
        <v>123.8</v>
      </c>
      <c r="I6" s="156"/>
      <c r="J6" s="156"/>
      <c r="K6" s="156"/>
      <c r="L6" s="156"/>
      <c r="M6" s="156"/>
      <c r="N6" s="156"/>
      <c r="O6" s="156"/>
      <c r="P6" s="156"/>
      <c r="Q6" s="156"/>
      <c r="R6" s="156"/>
      <c r="S6" s="156"/>
      <c r="T6" s="156"/>
      <c r="U6" s="156"/>
      <c r="V6" s="156"/>
      <c r="W6" s="156"/>
      <c r="X6" s="156"/>
      <c r="Y6" s="156"/>
      <c r="Z6" s="156"/>
      <c r="AA6" s="156"/>
      <c r="AB6" s="156"/>
      <c r="AC6" s="156"/>
      <c r="AD6" s="156"/>
      <c r="AE6" s="156"/>
    </row>
    <row r="7" spans="1:31">
      <c r="A7" s="145">
        <v>1973</v>
      </c>
      <c r="B7" s="3"/>
      <c r="C7" s="3">
        <f t="shared" si="0"/>
        <v>126</v>
      </c>
      <c r="D7" s="17"/>
      <c r="E7" s="17">
        <f>'z3'!G7/'z4'!C7</f>
        <v>9.176767717107321</v>
      </c>
      <c r="G7" s="5"/>
      <c r="H7" s="158">
        <v>126</v>
      </c>
      <c r="I7" s="156"/>
      <c r="J7" s="156"/>
      <c r="K7" s="156"/>
      <c r="L7" s="156"/>
      <c r="M7" s="156"/>
      <c r="N7" s="156"/>
      <c r="O7" s="156"/>
      <c r="P7" s="156"/>
      <c r="Q7" s="156"/>
      <c r="R7" s="156"/>
      <c r="S7" s="156"/>
      <c r="T7" s="156"/>
      <c r="U7" s="156"/>
      <c r="V7" s="156"/>
      <c r="W7" s="156"/>
      <c r="X7" s="156"/>
      <c r="Y7" s="156"/>
      <c r="Z7" s="156"/>
      <c r="AA7" s="156"/>
      <c r="AB7" s="156"/>
      <c r="AC7" s="156"/>
      <c r="AD7" s="156"/>
      <c r="AE7" s="156"/>
    </row>
    <row r="8" spans="1:31">
      <c r="A8" s="145">
        <v>1974</v>
      </c>
      <c r="B8" s="3"/>
      <c r="C8" s="3">
        <f t="shared" si="0"/>
        <v>121.8</v>
      </c>
      <c r="D8" s="17"/>
      <c r="E8" s="17">
        <f>'z3'!G8/'z4'!C8</f>
        <v>9.9730874535476968</v>
      </c>
      <c r="G8" s="5"/>
      <c r="H8" s="158">
        <v>121.8</v>
      </c>
      <c r="I8" s="156"/>
      <c r="J8" s="156"/>
      <c r="K8" s="156"/>
      <c r="L8" s="156"/>
      <c r="M8" s="156"/>
      <c r="N8" s="156"/>
      <c r="O8" s="156"/>
      <c r="P8" s="156"/>
      <c r="Q8" s="156"/>
      <c r="R8" s="156"/>
      <c r="S8" s="156"/>
      <c r="T8" s="156"/>
      <c r="U8" s="156"/>
      <c r="V8" s="156"/>
      <c r="W8" s="156"/>
      <c r="X8" s="156"/>
      <c r="Y8" s="156"/>
      <c r="Z8" s="156"/>
      <c r="AA8" s="156"/>
      <c r="AB8" s="156"/>
      <c r="AC8" s="156"/>
      <c r="AD8" s="156"/>
      <c r="AE8" s="156"/>
    </row>
    <row r="9" spans="1:31">
      <c r="A9" s="145">
        <v>1975</v>
      </c>
      <c r="B9" s="3"/>
      <c r="C9" s="3">
        <f t="shared" si="0"/>
        <v>121</v>
      </c>
      <c r="D9" s="17"/>
      <c r="E9" s="17">
        <f>'z3'!G9/'z4'!C9</f>
        <v>11.757006026411585</v>
      </c>
      <c r="G9" s="5"/>
      <c r="H9" s="158">
        <v>121</v>
      </c>
      <c r="I9" s="156"/>
      <c r="J9" s="156"/>
      <c r="K9" s="156"/>
      <c r="L9" s="156"/>
      <c r="M9" s="156"/>
      <c r="N9" s="156"/>
      <c r="O9" s="156"/>
      <c r="P9" s="156"/>
      <c r="Q9" s="156"/>
      <c r="R9" s="156"/>
      <c r="S9" s="156"/>
      <c r="T9" s="156"/>
      <c r="U9" s="156"/>
      <c r="V9" s="156"/>
      <c r="W9" s="156"/>
      <c r="X9" s="156"/>
      <c r="Y9" s="156"/>
      <c r="Z9" s="156"/>
      <c r="AA9" s="156"/>
      <c r="AB9" s="156"/>
      <c r="AC9" s="156"/>
      <c r="AD9" s="156"/>
      <c r="AE9" s="156"/>
    </row>
    <row r="10" spans="1:31">
      <c r="A10" s="145">
        <v>1976</v>
      </c>
      <c r="B10" s="3"/>
      <c r="C10" s="3">
        <f t="shared" si="0"/>
        <v>120.1</v>
      </c>
      <c r="D10" s="17"/>
      <c r="E10" s="17">
        <f>'z3'!G10/'z4'!C10</f>
        <v>11.382962140153698</v>
      </c>
      <c r="G10" s="5"/>
      <c r="H10" s="158">
        <v>120.1</v>
      </c>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row>
    <row r="11" spans="1:31">
      <c r="A11" s="145">
        <v>1977</v>
      </c>
      <c r="B11" s="3"/>
      <c r="C11" s="3">
        <f t="shared" si="0"/>
        <v>116.3</v>
      </c>
      <c r="D11" s="17"/>
      <c r="E11" s="17">
        <f>'z3'!G11/'z4'!C11</f>
        <v>11.524501321927907</v>
      </c>
      <c r="G11" s="5"/>
      <c r="H11" s="158">
        <v>116.3</v>
      </c>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row>
    <row r="12" spans="1:31">
      <c r="A12" s="145">
        <v>1978</v>
      </c>
      <c r="B12" s="3"/>
      <c r="C12" s="3">
        <f t="shared" si="0"/>
        <v>113.00000000000001</v>
      </c>
      <c r="D12" s="17"/>
      <c r="E12" s="17">
        <f>'z3'!G12/'z4'!C12</f>
        <v>12.487568834828609</v>
      </c>
      <c r="G12" s="5"/>
      <c r="H12" s="158">
        <v>113.00000000000001</v>
      </c>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row>
    <row r="13" spans="1:31">
      <c r="A13" s="145">
        <v>1979</v>
      </c>
      <c r="B13" s="3"/>
      <c r="C13" s="3">
        <f t="shared" si="0"/>
        <v>114.10000000000001</v>
      </c>
      <c r="D13" s="17"/>
      <c r="E13" s="17">
        <f>'z3'!G13/'z4'!C13</f>
        <v>12.746187035741578</v>
      </c>
      <c r="G13" s="5"/>
      <c r="H13" s="158">
        <v>114.10000000000001</v>
      </c>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row>
    <row r="14" spans="1:31">
      <c r="A14" s="145">
        <v>1980</v>
      </c>
      <c r="B14" s="3"/>
      <c r="C14" s="3">
        <f t="shared" si="0"/>
        <v>116</v>
      </c>
      <c r="D14" s="17"/>
      <c r="E14" s="17">
        <f>'z3'!G14/'z4'!C14</f>
        <v>13.280140291387495</v>
      </c>
      <c r="G14" s="5"/>
      <c r="H14" s="158">
        <v>116</v>
      </c>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row>
    <row r="15" spans="1:31">
      <c r="A15" s="145">
        <v>1981</v>
      </c>
      <c r="B15" s="3"/>
      <c r="C15" s="3">
        <f t="shared" si="0"/>
        <v>115.80000000000001</v>
      </c>
      <c r="D15" s="17"/>
      <c r="E15" s="17">
        <f>'z3'!G15/'z4'!C15</f>
        <v>13.742580027763532</v>
      </c>
      <c r="G15" s="5"/>
      <c r="H15" s="158">
        <v>115.80000000000001</v>
      </c>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row>
    <row r="16" spans="1:31">
      <c r="A16" s="145">
        <v>1982</v>
      </c>
      <c r="B16" s="3"/>
      <c r="C16" s="3">
        <f t="shared" si="0"/>
        <v>113.60000000000001</v>
      </c>
      <c r="D16" s="17"/>
      <c r="E16" s="17">
        <f>'z3'!G16/'z4'!C16</f>
        <v>13.51159038148824</v>
      </c>
      <c r="G16" s="5"/>
      <c r="H16" s="158">
        <v>113.60000000000001</v>
      </c>
    </row>
    <row r="17" spans="1:37">
      <c r="A17" s="145">
        <v>1983</v>
      </c>
      <c r="B17" s="3"/>
      <c r="C17" s="3">
        <f t="shared" si="0"/>
        <v>111.60000000000001</v>
      </c>
      <c r="D17" s="17"/>
      <c r="E17" s="17">
        <f>'z3'!G17/'z4'!C17</f>
        <v>14.425708474669065</v>
      </c>
      <c r="G17" s="5"/>
      <c r="H17" s="158">
        <v>111.60000000000001</v>
      </c>
      <c r="K17" s="57"/>
      <c r="L17" s="5"/>
      <c r="M17" s="5"/>
      <c r="N17" s="5"/>
      <c r="O17" s="5"/>
      <c r="P17" s="5"/>
      <c r="Q17" s="5"/>
      <c r="R17" s="5"/>
      <c r="S17" s="5"/>
      <c r="T17" s="5"/>
      <c r="U17" s="5"/>
      <c r="V17" s="5"/>
      <c r="W17" s="5"/>
      <c r="X17" s="5"/>
      <c r="Y17" s="5"/>
      <c r="Z17" s="5"/>
      <c r="AA17" s="5"/>
      <c r="AB17" s="5"/>
      <c r="AC17" s="5"/>
      <c r="AD17" s="5"/>
      <c r="AE17" s="5"/>
      <c r="AF17" s="5"/>
      <c r="AG17" s="5"/>
      <c r="AH17" s="5"/>
      <c r="AI17" s="5"/>
      <c r="AJ17" s="5"/>
      <c r="AK17" s="156"/>
    </row>
    <row r="18" spans="1:37">
      <c r="A18" s="145">
        <v>1984</v>
      </c>
      <c r="B18" s="3"/>
      <c r="C18" s="3">
        <f t="shared" si="0"/>
        <v>109.9</v>
      </c>
      <c r="D18" s="17"/>
      <c r="E18" s="17">
        <f>'z3'!G18/'z4'!C18</f>
        <v>14.365448443829619</v>
      </c>
      <c r="G18" s="5"/>
      <c r="H18" s="158">
        <v>109.9</v>
      </c>
      <c r="AK18" s="155"/>
    </row>
    <row r="19" spans="1:37">
      <c r="A19" s="145">
        <v>1985</v>
      </c>
      <c r="B19" s="3"/>
      <c r="C19" s="3">
        <f t="shared" si="0"/>
        <v>108.89999999999999</v>
      </c>
      <c r="D19" s="17"/>
      <c r="E19" s="17">
        <f>'z3'!G19/'z4'!C19</f>
        <v>15.176791218378106</v>
      </c>
      <c r="G19" s="5"/>
      <c r="H19" s="158">
        <v>108.89999999999999</v>
      </c>
    </row>
    <row r="20" spans="1:37">
      <c r="A20" s="145">
        <v>1986</v>
      </c>
      <c r="B20" s="3"/>
      <c r="C20" s="3">
        <f t="shared" si="0"/>
        <v>108.2</v>
      </c>
      <c r="D20" s="17"/>
      <c r="E20" s="17">
        <f>'z3'!G20/'z4'!C20</f>
        <v>15.865602554613144</v>
      </c>
      <c r="G20" s="5"/>
      <c r="H20" s="158">
        <v>108.2</v>
      </c>
      <c r="M20" s="5"/>
      <c r="N20" s="5"/>
      <c r="O20" s="5"/>
      <c r="P20" s="5"/>
      <c r="Q20" s="5"/>
      <c r="R20" s="5"/>
      <c r="S20" s="5"/>
      <c r="T20" s="5"/>
      <c r="U20" s="5"/>
      <c r="V20" s="5"/>
      <c r="W20" s="5"/>
      <c r="X20" s="5"/>
      <c r="Y20" s="5"/>
      <c r="Z20" s="5"/>
      <c r="AA20" s="5"/>
      <c r="AB20" s="5"/>
      <c r="AC20" s="5"/>
      <c r="AD20" s="5"/>
      <c r="AE20" s="5"/>
      <c r="AF20" s="5"/>
      <c r="AG20" s="5"/>
      <c r="AH20" s="5"/>
      <c r="AI20" s="5"/>
      <c r="AJ20" s="5"/>
      <c r="AK20" s="5"/>
    </row>
    <row r="21" spans="1:37">
      <c r="A21" s="145">
        <v>1987</v>
      </c>
      <c r="B21" s="3"/>
      <c r="C21" s="3">
        <f t="shared" si="0"/>
        <v>106.49999999999999</v>
      </c>
      <c r="D21" s="17"/>
      <c r="E21" s="17">
        <f>'z3'!G21/'z4'!C21</f>
        <v>16.050134070963104</v>
      </c>
      <c r="G21" s="5"/>
      <c r="H21" s="158">
        <v>106.49999999999999</v>
      </c>
    </row>
    <row r="22" spans="1:37">
      <c r="A22" s="145">
        <v>1988</v>
      </c>
      <c r="B22" s="3"/>
      <c r="C22" s="3">
        <f t="shared" si="0"/>
        <v>105.1</v>
      </c>
      <c r="D22" s="17"/>
      <c r="E22" s="17">
        <f>'z3'!G22/'z4'!C22</f>
        <v>17.014318837743311</v>
      </c>
      <c r="G22" s="5"/>
      <c r="H22" s="158">
        <v>105.1</v>
      </c>
    </row>
    <row r="23" spans="1:37">
      <c r="A23" s="145">
        <v>1989</v>
      </c>
      <c r="B23" s="3"/>
      <c r="C23" s="3">
        <f t="shared" si="0"/>
        <v>100.5</v>
      </c>
      <c r="D23" s="17"/>
      <c r="E23" s="17">
        <f>'z3'!G23/'z4'!C23</f>
        <v>18.254256786329581</v>
      </c>
      <c r="G23" s="5"/>
      <c r="H23" s="158">
        <v>100.5</v>
      </c>
    </row>
    <row r="24" spans="1:37">
      <c r="A24" s="145">
        <v>1990</v>
      </c>
      <c r="B24" s="3"/>
      <c r="C24" s="3">
        <f t="shared" si="0"/>
        <v>97</v>
      </c>
      <c r="D24" s="17"/>
      <c r="E24" s="17">
        <f>'z3'!G24/'z4'!C24</f>
        <v>19.62742109523062</v>
      </c>
      <c r="G24" s="5"/>
      <c r="H24" s="158">
        <v>97</v>
      </c>
    </row>
    <row r="25" spans="1:37">
      <c r="A25" s="145">
        <v>1991</v>
      </c>
      <c r="B25" s="3"/>
      <c r="C25" s="3">
        <f t="shared" si="0"/>
        <v>90.4</v>
      </c>
      <c r="D25" s="17"/>
      <c r="E25" s="17">
        <f>'z3'!G25/'z4'!C25</f>
        <v>20.973653026824355</v>
      </c>
      <c r="G25" s="5"/>
      <c r="H25" s="158">
        <v>90.4</v>
      </c>
    </row>
    <row r="26" spans="1:37">
      <c r="A26" s="145">
        <v>1992</v>
      </c>
      <c r="B26" s="3"/>
      <c r="C26" s="3">
        <f t="shared" si="0"/>
        <v>84.6</v>
      </c>
      <c r="D26" s="17"/>
      <c r="E26" s="17">
        <f>'z3'!G26/'z4'!C26</f>
        <v>23.165938403917416</v>
      </c>
      <c r="G26" s="5"/>
      <c r="H26" s="158">
        <v>84.6</v>
      </c>
    </row>
    <row r="27" spans="1:37">
      <c r="A27" s="145">
        <v>1993</v>
      </c>
      <c r="B27" s="3"/>
      <c r="C27" s="3">
        <f t="shared" si="0"/>
        <v>78.500000000000014</v>
      </c>
      <c r="D27" s="17"/>
      <c r="E27" s="17">
        <f>'z3'!G27/'z4'!C27</f>
        <v>26.392510290639912</v>
      </c>
      <c r="G27" s="5"/>
      <c r="H27" s="158">
        <v>78.500000000000014</v>
      </c>
    </row>
    <row r="28" spans="1:37">
      <c r="A28" s="145">
        <v>1994</v>
      </c>
      <c r="B28" s="3"/>
      <c r="C28" s="3">
        <f t="shared" si="0"/>
        <v>75.300000000000011</v>
      </c>
      <c r="D28" s="17"/>
      <c r="E28" s="17">
        <f>'z3'!G28/'z4'!C28</f>
        <v>26.963805755251411</v>
      </c>
      <c r="G28" s="5"/>
      <c r="H28" s="158">
        <v>75.300000000000011</v>
      </c>
    </row>
    <row r="29" spans="1:37">
      <c r="A29" s="145">
        <v>1995</v>
      </c>
      <c r="B29" s="3"/>
      <c r="C29" s="3">
        <f t="shared" si="0"/>
        <v>75.500000000000014</v>
      </c>
      <c r="D29" s="17"/>
      <c r="E29" s="17">
        <f>'z3'!G29/'z4'!C29</f>
        <v>28.08091413062342</v>
      </c>
      <c r="G29" s="5"/>
      <c r="H29" s="158">
        <v>75.500000000000014</v>
      </c>
    </row>
    <row r="30" spans="1:37">
      <c r="A30" s="145">
        <v>1996</v>
      </c>
      <c r="B30" s="3"/>
      <c r="C30" s="3">
        <f t="shared" si="0"/>
        <v>74.8</v>
      </c>
      <c r="D30" s="17"/>
      <c r="E30" s="17">
        <f>'z3'!G30/'z4'!C30</f>
        <v>28.50101209110991</v>
      </c>
      <c r="G30" s="5"/>
      <c r="H30" s="158">
        <v>74.8</v>
      </c>
    </row>
    <row r="31" spans="1:37">
      <c r="A31" s="145">
        <v>1997</v>
      </c>
      <c r="B31" s="3"/>
      <c r="C31" s="3">
        <f t="shared" si="0"/>
        <v>73.099999999999994</v>
      </c>
      <c r="D31" s="17"/>
      <c r="E31" s="17">
        <f>'z3'!G31/'z4'!C31</f>
        <v>30.714479616062167</v>
      </c>
      <c r="G31" s="5"/>
      <c r="H31" s="158">
        <v>73.099999999999994</v>
      </c>
    </row>
    <row r="32" spans="1:37">
      <c r="A32" s="145">
        <v>1998</v>
      </c>
      <c r="B32" s="3"/>
      <c r="C32" s="3">
        <f t="shared" si="0"/>
        <v>73.7</v>
      </c>
      <c r="D32" s="17"/>
      <c r="E32" s="17">
        <f>'z3'!G32/'z4'!C32</f>
        <v>29.805356092248349</v>
      </c>
      <c r="G32" s="5"/>
      <c r="H32" s="158">
        <v>73.7</v>
      </c>
    </row>
    <row r="33" spans="1:8">
      <c r="A33" s="145">
        <v>1999</v>
      </c>
      <c r="B33" s="3"/>
      <c r="C33" s="3">
        <f t="shared" si="0"/>
        <v>72.599999999999994</v>
      </c>
      <c r="D33" s="17"/>
      <c r="E33" s="17">
        <f>'z3'!G33/'z4'!C33</f>
        <v>31.605291560396736</v>
      </c>
      <c r="G33" s="5"/>
      <c r="H33" s="158">
        <v>72.599999999999994</v>
      </c>
    </row>
    <row r="34" spans="1:8">
      <c r="A34" s="145">
        <v>2000</v>
      </c>
      <c r="B34" s="3"/>
      <c r="C34" s="3">
        <f t="shared" si="0"/>
        <v>68.699999999999989</v>
      </c>
      <c r="D34" s="17"/>
      <c r="E34" s="17">
        <f>'z3'!G34/'z4'!C34</f>
        <v>32.498023150969665</v>
      </c>
      <c r="G34" s="5"/>
      <c r="H34" s="158">
        <v>68.699999999999989</v>
      </c>
    </row>
    <row r="35" spans="1:8">
      <c r="A35" s="145">
        <v>2001</v>
      </c>
      <c r="B35" s="3"/>
      <c r="C35" s="3">
        <f t="shared" si="0"/>
        <v>67.399999999999991</v>
      </c>
      <c r="D35" s="17"/>
      <c r="E35" s="17">
        <f>'z3'!G35/'z4'!C35</f>
        <v>39.780318789035029</v>
      </c>
      <c r="G35" s="5"/>
      <c r="H35" s="158">
        <v>67.399999999999991</v>
      </c>
    </row>
    <row r="36" spans="1:8">
      <c r="A36" s="145">
        <v>2002</v>
      </c>
      <c r="B36" s="3"/>
      <c r="C36" s="3">
        <f t="shared" si="0"/>
        <v>67.099999999999994</v>
      </c>
      <c r="D36" s="17"/>
      <c r="E36" s="17">
        <f>'z3'!G36/'z4'!C36</f>
        <v>42.458085984385868</v>
      </c>
      <c r="G36" s="5"/>
      <c r="H36" s="158">
        <v>67.099999999999994</v>
      </c>
    </row>
    <row r="37" spans="1:8">
      <c r="A37" s="145">
        <v>2003</v>
      </c>
      <c r="B37" s="3"/>
      <c r="C37" s="3">
        <f t="shared" si="0"/>
        <v>67.699999999999989</v>
      </c>
      <c r="D37" s="17"/>
      <c r="E37" s="17">
        <f>'z3'!G37/'z4'!C37</f>
        <v>44.495788168890925</v>
      </c>
      <c r="G37" s="5"/>
      <c r="H37" s="158">
        <v>67.699999999999989</v>
      </c>
    </row>
    <row r="38" spans="1:8">
      <c r="A38" s="145">
        <v>2004</v>
      </c>
      <c r="B38" s="3"/>
      <c r="C38" s="3">
        <f t="shared" si="0"/>
        <v>64.900000000000006</v>
      </c>
      <c r="D38" s="17"/>
      <c r="E38" s="17">
        <f>'z3'!G38/'z4'!C38</f>
        <v>45.904766261595995</v>
      </c>
      <c r="G38" s="5"/>
      <c r="H38" s="158">
        <v>64.900000000000006</v>
      </c>
    </row>
    <row r="39" spans="1:8">
      <c r="A39" s="145">
        <v>2005</v>
      </c>
      <c r="B39" s="3"/>
      <c r="C39" s="3">
        <f t="shared" si="0"/>
        <v>63.7</v>
      </c>
      <c r="D39" s="3"/>
      <c r="E39" s="17">
        <f>'z3'!G39/'z4'!C39</f>
        <v>48.972149426261709</v>
      </c>
      <c r="H39" s="158">
        <v>63.7</v>
      </c>
    </row>
    <row r="40" spans="1:8">
      <c r="A40" s="145"/>
      <c r="B40" s="3"/>
      <c r="C40" s="3"/>
      <c r="D40" s="3"/>
      <c r="E40" s="3"/>
    </row>
    <row r="41" spans="1:8">
      <c r="A41" s="145" t="s">
        <v>71</v>
      </c>
      <c r="B41" s="3"/>
      <c r="C41" s="3"/>
      <c r="D41" s="3"/>
      <c r="E41" s="3"/>
    </row>
    <row r="42" spans="1:8">
      <c r="A42" s="145" t="s">
        <v>1191</v>
      </c>
      <c r="B42" s="2" t="e">
        <f t="shared" ref="B42:F45" si="1">(POWER(VLOOKUP(VALUE(RIGHT($A42,4)),$A$4:$G$38,COLUMN(B$38),0)/VLOOKUP(VALUE(LEFT($A42,4)),$A$4:$G$38,COLUMN(B$38),0),1/(VALUE(RIGHT($A42,4))-VALUE(LEFT($A42,4))))-1)*100</f>
        <v>#DIV/0!</v>
      </c>
      <c r="C42" s="2">
        <f t="shared" si="1"/>
        <v>-2.1514728982417908</v>
      </c>
      <c r="D42" s="2" t="e">
        <f t="shared" si="1"/>
        <v>#DIV/0!</v>
      </c>
      <c r="E42" s="2">
        <f t="shared" si="1"/>
        <v>5.3470654448707355</v>
      </c>
      <c r="F42" s="2" t="e">
        <f t="shared" si="1"/>
        <v>#DIV/0!</v>
      </c>
      <c r="G42" s="2"/>
    </row>
    <row r="43" spans="1:8">
      <c r="A43" s="145" t="s">
        <v>1179</v>
      </c>
      <c r="B43" s="2" t="e">
        <f t="shared" si="1"/>
        <v>#DIV/0!</v>
      </c>
      <c r="C43" s="2">
        <f t="shared" si="1"/>
        <v>-1.4651988401476856</v>
      </c>
      <c r="D43" s="2" t="e">
        <f t="shared" si="1"/>
        <v>#DIV/0!</v>
      </c>
      <c r="E43" s="2">
        <f t="shared" si="1"/>
        <v>4.002530146795058</v>
      </c>
      <c r="F43" s="2" t="e">
        <f t="shared" si="1"/>
        <v>#DIV/0!</v>
      </c>
      <c r="G43" s="2"/>
    </row>
    <row r="44" spans="1:8">
      <c r="A44" s="145" t="s">
        <v>723</v>
      </c>
      <c r="B44" s="2" t="e">
        <f t="shared" si="1"/>
        <v>#DIV/0!</v>
      </c>
      <c r="C44" s="2">
        <f t="shared" si="1"/>
        <v>-3.390796784678396</v>
      </c>
      <c r="D44" s="2" t="e">
        <f t="shared" si="1"/>
        <v>#DIV/0!</v>
      </c>
      <c r="E44" s="2">
        <f t="shared" si="1"/>
        <v>5.1718153755892393</v>
      </c>
      <c r="F44" s="2" t="e">
        <f t="shared" si="1"/>
        <v>#DIV/0!</v>
      </c>
      <c r="G44" s="2"/>
    </row>
    <row r="45" spans="1:8">
      <c r="A45" s="145" t="s">
        <v>1178</v>
      </c>
      <c r="B45" s="2" t="e">
        <f t="shared" si="1"/>
        <v>#DIV/0!</v>
      </c>
      <c r="C45" s="2">
        <f t="shared" si="1"/>
        <v>-0.48757478659736675</v>
      </c>
      <c r="D45" s="2" t="e">
        <f t="shared" si="1"/>
        <v>#DIV/0!</v>
      </c>
      <c r="E45" s="2">
        <f t="shared" si="1"/>
        <v>11.042011438595667</v>
      </c>
      <c r="F45" s="2" t="e">
        <f t="shared" si="1"/>
        <v>#DIV/0!</v>
      </c>
      <c r="G45" s="2"/>
    </row>
    <row r="47" spans="1:8" ht="30" customHeight="1">
      <c r="A47" s="331" t="s">
        <v>1187</v>
      </c>
      <c r="B47" s="331"/>
      <c r="C47" s="331"/>
      <c r="D47" s="331"/>
      <c r="E47" s="331"/>
    </row>
  </sheetData>
  <mergeCells count="3">
    <mergeCell ref="B2:C2"/>
    <mergeCell ref="D2:E2"/>
    <mergeCell ref="A47:E47"/>
  </mergeCells>
  <pageMargins left="0.7" right="0.7" top="0.75" bottom="0.75" header="0.3" footer="0.3"/>
  <pageSetup scale="91" orientation="portrait" horizontalDpi="0" verticalDpi="0" r:id="rId1"/>
  <colBreaks count="1" manualBreakCount="1">
    <brk id="5" max="1048575" man="1"/>
  </colBreaks>
</worksheet>
</file>

<file path=xl/worksheets/sheet124.xml><?xml version="1.0" encoding="utf-8"?>
<worksheet xmlns="http://schemas.openxmlformats.org/spreadsheetml/2006/main" xmlns:r="http://schemas.openxmlformats.org/officeDocument/2006/relationships">
  <sheetPr codeName="Sheet162"/>
  <dimension ref="A1:AO48"/>
  <sheetViews>
    <sheetView view="pageBreakPreview" zoomScaleNormal="100" zoomScaleSheetLayoutView="100" workbookViewId="0">
      <selection sqref="A1:G1"/>
    </sheetView>
  </sheetViews>
  <sheetFormatPr defaultRowHeight="15"/>
  <cols>
    <col min="1" max="1" width="9.28515625" style="143" bestFit="1" customWidth="1"/>
    <col min="2" max="7" width="16.28515625" style="143" customWidth="1"/>
    <col min="8" max="9" width="9.140625" style="143"/>
    <col min="10" max="10" width="9.7109375" style="143" bestFit="1" customWidth="1"/>
    <col min="11" max="13" width="9.28515625" style="143" bestFit="1" customWidth="1"/>
    <col min="14" max="16384" width="9.140625" style="143"/>
  </cols>
  <sheetData>
    <row r="1" spans="1:41">
      <c r="A1" s="369" t="s">
        <v>1194</v>
      </c>
      <c r="B1" s="369"/>
      <c r="C1" s="369"/>
      <c r="D1" s="369"/>
      <c r="E1" s="369"/>
      <c r="F1" s="369"/>
      <c r="G1" s="369"/>
    </row>
    <row r="2" spans="1:41" ht="30.75" customHeight="1">
      <c r="A2" s="145"/>
      <c r="B2" s="318" t="s">
        <v>1185</v>
      </c>
      <c r="C2" s="318"/>
      <c r="D2" s="318" t="s">
        <v>1184</v>
      </c>
      <c r="E2" s="318"/>
      <c r="F2" s="318" t="s">
        <v>1183</v>
      </c>
      <c r="G2" s="318"/>
      <c r="K2" s="143" t="s">
        <v>1182</v>
      </c>
      <c r="L2" s="155"/>
      <c r="M2" s="155" t="s">
        <v>1182</v>
      </c>
    </row>
    <row r="3" spans="1:41" ht="30">
      <c r="A3" s="12"/>
      <c r="B3" s="140" t="s">
        <v>977</v>
      </c>
      <c r="C3" s="140" t="s">
        <v>1181</v>
      </c>
      <c r="D3" s="140" t="s">
        <v>977</v>
      </c>
      <c r="E3" s="140" t="s">
        <v>1181</v>
      </c>
      <c r="F3" s="140" t="s">
        <v>977</v>
      </c>
      <c r="G3" s="140" t="s">
        <v>1181</v>
      </c>
      <c r="J3" s="57"/>
      <c r="K3" s="143" t="s">
        <v>1180</v>
      </c>
      <c r="L3" s="155"/>
      <c r="M3" s="157" t="s">
        <v>1180</v>
      </c>
    </row>
    <row r="4" spans="1:41">
      <c r="A4" s="145">
        <v>1970</v>
      </c>
      <c r="B4" s="3">
        <v>108899.50050351745</v>
      </c>
      <c r="C4" s="3">
        <f t="shared" ref="C4:C39" si="0">K4</f>
        <v>3217.0035483647421</v>
      </c>
      <c r="D4" s="13"/>
      <c r="E4" s="13">
        <f t="shared" ref="E4:E39" si="1">M4</f>
        <v>19.998653096673227</v>
      </c>
      <c r="F4" s="3"/>
      <c r="G4" s="3">
        <f t="shared" ref="G4:G39" si="2">100*C4/E4</f>
        <v>16086.101062975538</v>
      </c>
      <c r="H4" s="143">
        <f>100*C4/B4</f>
        <v>2.9541031258089498</v>
      </c>
      <c r="J4" s="5"/>
      <c r="K4" s="5">
        <v>3217.0035483647421</v>
      </c>
      <c r="L4" s="154"/>
      <c r="M4" s="148">
        <v>19.998653096673227</v>
      </c>
      <c r="N4" s="156"/>
      <c r="O4" s="156"/>
      <c r="P4" s="156"/>
      <c r="Q4" s="156"/>
      <c r="R4" s="156"/>
      <c r="S4" s="156"/>
      <c r="T4" s="156"/>
      <c r="U4" s="156"/>
      <c r="V4" s="156"/>
      <c r="W4" s="156"/>
      <c r="X4" s="156"/>
      <c r="Y4" s="156"/>
      <c r="Z4" s="156"/>
      <c r="AA4" s="156"/>
      <c r="AB4" s="156"/>
      <c r="AC4" s="156"/>
      <c r="AD4" s="156"/>
      <c r="AE4" s="156"/>
      <c r="AF4" s="156"/>
      <c r="AG4" s="156"/>
      <c r="AH4" s="156"/>
      <c r="AI4" s="156"/>
      <c r="AJ4" s="156"/>
    </row>
    <row r="5" spans="1:41">
      <c r="A5" s="145">
        <v>1971</v>
      </c>
      <c r="B5" s="3">
        <v>122008.54590107796</v>
      </c>
      <c r="C5" s="3">
        <f t="shared" si="0"/>
        <v>3546.9413803222296</v>
      </c>
      <c r="D5" s="13"/>
      <c r="E5" s="13">
        <f t="shared" si="1"/>
        <v>21.912131727245665</v>
      </c>
      <c r="F5" s="3"/>
      <c r="G5" s="3">
        <f t="shared" si="2"/>
        <v>16187.112347047199</v>
      </c>
      <c r="H5" s="143">
        <f t="shared" ref="H5:H38" si="3">100*C5/B5</f>
        <v>2.9071253608726866</v>
      </c>
      <c r="J5" s="5"/>
      <c r="K5" s="5">
        <v>3546.9413803222296</v>
      </c>
      <c r="L5" s="154"/>
      <c r="M5" s="148">
        <v>21.912131727245665</v>
      </c>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1:41">
      <c r="A6" s="145">
        <v>1972</v>
      </c>
      <c r="B6" s="3">
        <v>136737.55129909885</v>
      </c>
      <c r="C6" s="3">
        <f t="shared" si="0"/>
        <v>3734.1767124869343</v>
      </c>
      <c r="D6" s="13"/>
      <c r="E6" s="13">
        <f t="shared" si="1"/>
        <v>22.296289543240647</v>
      </c>
      <c r="F6" s="3"/>
      <c r="G6" s="3">
        <f t="shared" si="2"/>
        <v>16747.973716635686</v>
      </c>
      <c r="H6" s="143">
        <f t="shared" si="3"/>
        <v>2.7309079890708441</v>
      </c>
      <c r="J6" s="5"/>
      <c r="K6" s="5">
        <v>3734.1767124869343</v>
      </c>
      <c r="L6" s="154"/>
      <c r="M6" s="148">
        <v>22.296289543240647</v>
      </c>
      <c r="N6" s="156"/>
      <c r="O6" s="156"/>
      <c r="P6" s="156"/>
      <c r="Q6" s="156"/>
      <c r="R6" s="156"/>
      <c r="S6" s="156"/>
      <c r="T6" s="156"/>
      <c r="U6" s="156"/>
      <c r="V6" s="156"/>
      <c r="W6" s="156"/>
      <c r="X6" s="156"/>
      <c r="Y6" s="156"/>
      <c r="Z6" s="156"/>
      <c r="AA6" s="156"/>
      <c r="AB6" s="156"/>
      <c r="AC6" s="156"/>
      <c r="AD6" s="156"/>
      <c r="AE6" s="156"/>
      <c r="AF6" s="156"/>
      <c r="AG6" s="156"/>
      <c r="AH6" s="156"/>
      <c r="AI6" s="156"/>
      <c r="AJ6" s="156"/>
    </row>
    <row r="7" spans="1:41">
      <c r="A7" s="145">
        <v>1973</v>
      </c>
      <c r="B7" s="3">
        <v>157846.79914856446</v>
      </c>
      <c r="C7" s="3">
        <f t="shared" si="0"/>
        <v>4460.6322514013091</v>
      </c>
      <c r="D7" s="13"/>
      <c r="E7" s="13">
        <f t="shared" si="1"/>
        <v>25.667558092769681</v>
      </c>
      <c r="F7" s="3"/>
      <c r="G7" s="3">
        <f t="shared" si="2"/>
        <v>17378.483123635469</v>
      </c>
      <c r="H7" s="143">
        <f t="shared" si="3"/>
        <v>2.8259250586405549</v>
      </c>
      <c r="J7" s="5"/>
      <c r="K7" s="5">
        <v>4460.6322514013091</v>
      </c>
      <c r="L7" s="154"/>
      <c r="M7" s="148">
        <v>25.667558092769681</v>
      </c>
      <c r="N7" s="156"/>
      <c r="O7" s="156"/>
      <c r="P7" s="156"/>
      <c r="Q7" s="156"/>
      <c r="R7" s="156"/>
      <c r="S7" s="156"/>
      <c r="T7" s="156"/>
      <c r="U7" s="156"/>
      <c r="V7" s="156"/>
      <c r="W7" s="156"/>
      <c r="X7" s="156"/>
      <c r="Y7" s="156"/>
      <c r="Z7" s="156"/>
      <c r="AA7" s="156"/>
      <c r="AB7" s="156"/>
      <c r="AC7" s="156"/>
      <c r="AD7" s="156"/>
      <c r="AE7" s="156"/>
      <c r="AF7" s="156"/>
      <c r="AG7" s="156"/>
      <c r="AH7" s="156"/>
      <c r="AI7" s="156"/>
      <c r="AJ7" s="156"/>
    </row>
    <row r="8" spans="1:41">
      <c r="A8" s="145">
        <v>1974</v>
      </c>
      <c r="B8" s="3">
        <v>184710.39645092236</v>
      </c>
      <c r="C8" s="3">
        <f t="shared" si="0"/>
        <v>4523.1537155687856</v>
      </c>
      <c r="D8" s="13"/>
      <c r="E8" s="13">
        <f t="shared" si="1"/>
        <v>27.794002564466954</v>
      </c>
      <c r="F8" s="3"/>
      <c r="G8" s="3">
        <f t="shared" si="2"/>
        <v>16273.847946432083</v>
      </c>
      <c r="H8" s="143">
        <f t="shared" si="3"/>
        <v>2.4487813368808342</v>
      </c>
      <c r="J8" s="5"/>
      <c r="K8" s="5">
        <v>4523.1537155687856</v>
      </c>
      <c r="L8" s="154"/>
      <c r="M8" s="148">
        <v>27.794002564466954</v>
      </c>
      <c r="N8" s="156"/>
      <c r="O8" s="156"/>
      <c r="P8" s="156"/>
      <c r="Q8" s="156"/>
      <c r="R8" s="156"/>
      <c r="S8" s="156"/>
      <c r="T8" s="156"/>
      <c r="U8" s="156"/>
      <c r="V8" s="156"/>
      <c r="W8" s="156"/>
      <c r="X8" s="156"/>
      <c r="Y8" s="156"/>
      <c r="Z8" s="156"/>
      <c r="AA8" s="156"/>
      <c r="AB8" s="156"/>
      <c r="AC8" s="156"/>
      <c r="AD8" s="156"/>
      <c r="AE8" s="156"/>
      <c r="AF8" s="156"/>
      <c r="AG8" s="156"/>
      <c r="AH8" s="156"/>
      <c r="AI8" s="156"/>
      <c r="AJ8" s="156"/>
    </row>
    <row r="9" spans="1:41">
      <c r="A9" s="145">
        <v>1975</v>
      </c>
      <c r="B9" s="3">
        <v>207008.67760279129</v>
      </c>
      <c r="C9" s="3">
        <f t="shared" si="0"/>
        <v>5482.254913253716</v>
      </c>
      <c r="D9" s="13"/>
      <c r="E9" s="13">
        <f t="shared" si="1"/>
        <v>30.371725401966209</v>
      </c>
      <c r="F9" s="3"/>
      <c r="G9" s="3">
        <f t="shared" si="2"/>
        <v>18050.521795178633</v>
      </c>
      <c r="H9" s="143">
        <f t="shared" si="3"/>
        <v>2.64832130553149</v>
      </c>
      <c r="J9" s="5"/>
      <c r="K9" s="5">
        <v>5482.254913253716</v>
      </c>
      <c r="L9" s="154"/>
      <c r="M9" s="148">
        <v>30.371725401966209</v>
      </c>
      <c r="N9" s="156"/>
      <c r="O9" s="156"/>
      <c r="P9" s="156"/>
      <c r="Q9" s="156"/>
      <c r="R9" s="156"/>
      <c r="S9" s="156"/>
      <c r="T9" s="156"/>
      <c r="U9" s="156"/>
      <c r="V9" s="156"/>
      <c r="W9" s="156"/>
      <c r="X9" s="156"/>
      <c r="Y9" s="156"/>
      <c r="Z9" s="156"/>
      <c r="AA9" s="156"/>
      <c r="AB9" s="156"/>
      <c r="AC9" s="156"/>
      <c r="AD9" s="156"/>
      <c r="AE9" s="156"/>
      <c r="AF9" s="156"/>
      <c r="AG9" s="156"/>
      <c r="AH9" s="156"/>
      <c r="AI9" s="156"/>
      <c r="AJ9" s="156"/>
    </row>
    <row r="10" spans="1:41">
      <c r="A10" s="145">
        <v>1976</v>
      </c>
      <c r="B10" s="3">
        <v>239909.68914657456</v>
      </c>
      <c r="C10" s="3">
        <f t="shared" si="0"/>
        <v>6240.1905578103106</v>
      </c>
      <c r="D10" s="13"/>
      <c r="E10" s="13">
        <f t="shared" si="1"/>
        <v>33.687060060667704</v>
      </c>
      <c r="F10" s="3"/>
      <c r="G10" s="3">
        <f t="shared" si="2"/>
        <v>18523.998670623751</v>
      </c>
      <c r="H10" s="143">
        <f t="shared" si="3"/>
        <v>2.6010581648487823</v>
      </c>
      <c r="J10" s="5"/>
      <c r="K10" s="5">
        <v>6240.1905578103106</v>
      </c>
      <c r="L10" s="154"/>
      <c r="M10" s="148">
        <v>33.687060060667704</v>
      </c>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row>
    <row r="11" spans="1:41">
      <c r="A11" s="145">
        <v>1977</v>
      </c>
      <c r="B11" s="3">
        <v>271705.99681569228</v>
      </c>
      <c r="C11" s="3">
        <f t="shared" si="0"/>
        <v>6953.1546228780189</v>
      </c>
      <c r="D11" s="13"/>
      <c r="E11" s="13">
        <f t="shared" si="1"/>
        <v>36.879645800922376</v>
      </c>
      <c r="F11" s="3"/>
      <c r="G11" s="3">
        <f t="shared" si="2"/>
        <v>18853.637207936845</v>
      </c>
      <c r="H11" s="143">
        <f t="shared" si="3"/>
        <v>2.559072933379011</v>
      </c>
      <c r="J11" s="5"/>
      <c r="K11" s="5">
        <v>6953.1546228780189</v>
      </c>
      <c r="L11" s="154"/>
      <c r="M11" s="148">
        <v>36.879645800922376</v>
      </c>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row>
    <row r="12" spans="1:41">
      <c r="A12" s="145">
        <v>1978</v>
      </c>
      <c r="B12" s="3">
        <v>308017.60139037605</v>
      </c>
      <c r="C12" s="3">
        <f t="shared" si="0"/>
        <v>8226.727816647428</v>
      </c>
      <c r="D12" s="13"/>
      <c r="E12" s="13">
        <f t="shared" si="1"/>
        <v>42.263962626187038</v>
      </c>
      <c r="F12" s="3"/>
      <c r="G12" s="3">
        <f t="shared" si="2"/>
        <v>19465.11236868758</v>
      </c>
      <c r="H12" s="143">
        <f t="shared" si="3"/>
        <v>2.6708628920920074</v>
      </c>
      <c r="J12" s="5"/>
      <c r="K12" s="158">
        <v>8226.727816647428</v>
      </c>
      <c r="L12" s="154"/>
      <c r="M12" s="148">
        <v>42.263962626187038</v>
      </c>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row>
    <row r="13" spans="1:41">
      <c r="A13" s="145">
        <v>1979</v>
      </c>
      <c r="B13" s="3">
        <v>348828.49313289759</v>
      </c>
      <c r="C13" s="3">
        <f t="shared" si="0"/>
        <v>9184.2976565789577</v>
      </c>
      <c r="D13" s="13"/>
      <c r="E13" s="13">
        <f t="shared" si="1"/>
        <v>45.538297808750201</v>
      </c>
      <c r="F13" s="3"/>
      <c r="G13" s="3">
        <f t="shared" si="2"/>
        <v>20168.293718730503</v>
      </c>
      <c r="H13" s="143">
        <f t="shared" si="3"/>
        <v>2.632897781397662</v>
      </c>
      <c r="J13" s="5"/>
      <c r="K13" s="158">
        <v>9184.2976565789577</v>
      </c>
      <c r="L13" s="154"/>
      <c r="M13" s="148">
        <v>45.538297808750201</v>
      </c>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row>
    <row r="14" spans="1:41">
      <c r="A14" s="145">
        <v>1980</v>
      </c>
      <c r="B14" s="3">
        <v>396633.82121221826</v>
      </c>
      <c r="C14" s="3">
        <f t="shared" si="0"/>
        <v>10395.264220455774</v>
      </c>
      <c r="D14" s="13"/>
      <c r="E14" s="13">
        <f t="shared" si="1"/>
        <v>49.145782307800197</v>
      </c>
      <c r="F14" s="3"/>
      <c r="G14" s="3">
        <f t="shared" si="2"/>
        <v>21151.894897816866</v>
      </c>
      <c r="H14" s="143">
        <f t="shared" si="3"/>
        <v>2.6208718632932229</v>
      </c>
      <c r="J14" s="5"/>
      <c r="K14" s="158">
        <v>10395.264220455774</v>
      </c>
      <c r="L14" s="154"/>
      <c r="M14" s="148">
        <v>49.145782307800197</v>
      </c>
      <c r="N14" s="155"/>
      <c r="P14" s="57"/>
      <c r="Q14" s="5"/>
      <c r="R14" s="5"/>
      <c r="S14" s="5"/>
      <c r="T14" s="5"/>
      <c r="U14" s="5"/>
      <c r="V14" s="5"/>
      <c r="W14" s="5"/>
      <c r="X14" s="5"/>
      <c r="Y14" s="5"/>
      <c r="Z14" s="5"/>
      <c r="AA14" s="5"/>
      <c r="AB14" s="5"/>
      <c r="AC14" s="5"/>
      <c r="AD14" s="5"/>
      <c r="AE14" s="5"/>
      <c r="AF14" s="5"/>
      <c r="AG14" s="5"/>
      <c r="AH14" s="5"/>
      <c r="AI14" s="5"/>
      <c r="AJ14" s="5"/>
      <c r="AK14" s="5"/>
      <c r="AL14" s="5"/>
      <c r="AM14" s="5"/>
      <c r="AN14" s="5"/>
      <c r="AO14" s="5"/>
    </row>
    <row r="15" spans="1:41">
      <c r="A15" s="145">
        <v>1981</v>
      </c>
      <c r="B15" s="3">
        <v>446600.84962062468</v>
      </c>
      <c r="C15" s="3">
        <f t="shared" si="0"/>
        <v>11900.312497286543</v>
      </c>
      <c r="D15" s="13"/>
      <c r="E15" s="13">
        <f t="shared" si="1"/>
        <v>54.42794427866162</v>
      </c>
      <c r="F15" s="3"/>
      <c r="G15" s="3">
        <f t="shared" si="2"/>
        <v>21864.343132930044</v>
      </c>
      <c r="H15" s="143">
        <f t="shared" si="3"/>
        <v>2.664641705763779</v>
      </c>
      <c r="J15" s="5"/>
      <c r="K15" s="158">
        <v>11900.312497286543</v>
      </c>
      <c r="L15" s="154"/>
      <c r="M15" s="148">
        <v>54.42794427866162</v>
      </c>
      <c r="N15" s="156"/>
    </row>
    <row r="16" spans="1:41">
      <c r="A16" s="145">
        <v>1982</v>
      </c>
      <c r="B16" s="3">
        <v>511537.39690971817</v>
      </c>
      <c r="C16" s="3">
        <f t="shared" si="0"/>
        <v>13245.724548703325</v>
      </c>
      <c r="D16" s="13"/>
      <c r="E16" s="13">
        <f t="shared" si="1"/>
        <v>61.648889404921654</v>
      </c>
      <c r="F16" s="3"/>
      <c r="G16" s="3">
        <f t="shared" si="2"/>
        <v>21485.747231718778</v>
      </c>
      <c r="H16" s="143">
        <f t="shared" si="3"/>
        <v>2.5893951505252466</v>
      </c>
      <c r="J16" s="5"/>
      <c r="K16" s="158">
        <v>13245.724548703325</v>
      </c>
      <c r="L16" s="154"/>
      <c r="M16" s="148">
        <v>61.648889404921654</v>
      </c>
      <c r="N16" s="155"/>
      <c r="O16" s="155"/>
      <c r="P16" s="155"/>
      <c r="Q16" s="154"/>
      <c r="R16" s="154"/>
      <c r="S16" s="154"/>
      <c r="T16" s="154"/>
      <c r="U16" s="154"/>
      <c r="V16" s="154"/>
      <c r="W16" s="154"/>
      <c r="X16" s="154"/>
      <c r="Y16" s="154"/>
      <c r="Z16" s="154"/>
      <c r="AA16" s="154"/>
      <c r="AB16" s="154"/>
      <c r="AC16" s="154"/>
      <c r="AD16" s="154"/>
      <c r="AE16" s="154"/>
      <c r="AF16" s="154"/>
      <c r="AG16" s="155"/>
      <c r="AH16" s="154"/>
      <c r="AI16" s="154"/>
      <c r="AJ16" s="154"/>
      <c r="AK16" s="59"/>
      <c r="AL16" s="59"/>
      <c r="AM16" s="59"/>
      <c r="AN16" s="59"/>
      <c r="AO16" s="59"/>
    </row>
    <row r="17" spans="1:41">
      <c r="A17" s="145">
        <v>1983</v>
      </c>
      <c r="B17" s="3">
        <v>566756.31289137818</v>
      </c>
      <c r="C17" s="3">
        <f t="shared" si="0"/>
        <v>14632.52812114774</v>
      </c>
      <c r="D17" s="13"/>
      <c r="E17" s="13">
        <f t="shared" si="1"/>
        <v>68.795487409776882</v>
      </c>
      <c r="F17" s="3"/>
      <c r="G17" s="3">
        <f t="shared" si="2"/>
        <v>21269.604551225602</v>
      </c>
      <c r="H17" s="143">
        <f t="shared" si="3"/>
        <v>2.5818024057814317</v>
      </c>
      <c r="J17" s="5"/>
      <c r="K17" s="158">
        <v>14632.52812114774</v>
      </c>
      <c r="L17" s="154"/>
      <c r="M17" s="148">
        <v>68.795487409776882</v>
      </c>
      <c r="O17" s="155"/>
      <c r="P17" s="157"/>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row>
    <row r="18" spans="1:41">
      <c r="A18" s="145">
        <v>1984</v>
      </c>
      <c r="B18" s="3">
        <v>617126.17372815439</v>
      </c>
      <c r="C18" s="3">
        <f t="shared" si="0"/>
        <v>16261.706666629054</v>
      </c>
      <c r="D18" s="13"/>
      <c r="E18" s="13">
        <f t="shared" si="1"/>
        <v>75.1656320309162</v>
      </c>
      <c r="F18" s="3"/>
      <c r="G18" s="3">
        <f t="shared" si="2"/>
        <v>21634.49734572908</v>
      </c>
      <c r="H18" s="143">
        <f t="shared" si="3"/>
        <v>2.635070000092457</v>
      </c>
      <c r="J18" s="5"/>
      <c r="K18" s="158">
        <v>16261.706666629054</v>
      </c>
      <c r="L18" s="154"/>
      <c r="M18" s="148">
        <v>75.1656320309162</v>
      </c>
      <c r="O18" s="155"/>
      <c r="P18" s="155"/>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row>
    <row r="19" spans="1:41">
      <c r="A19" s="145">
        <v>1985</v>
      </c>
      <c r="B19" s="3">
        <v>661148.00024996942</v>
      </c>
      <c r="C19" s="3">
        <f t="shared" si="0"/>
        <v>18090.888174425312</v>
      </c>
      <c r="D19" s="13"/>
      <c r="E19" s="13">
        <f t="shared" si="1"/>
        <v>80.554961461911603</v>
      </c>
      <c r="F19" s="3"/>
      <c r="G19" s="3">
        <f t="shared" si="2"/>
        <v>22457.819910917759</v>
      </c>
      <c r="H19" s="143">
        <f t="shared" si="3"/>
        <v>2.7362841856264315</v>
      </c>
      <c r="J19" s="5"/>
      <c r="K19" s="158">
        <v>18090.888174425312</v>
      </c>
      <c r="L19" s="154"/>
      <c r="M19" s="148">
        <v>80.554961461911603</v>
      </c>
    </row>
    <row r="20" spans="1:41">
      <c r="A20" s="145">
        <v>1986</v>
      </c>
      <c r="B20" s="3">
        <v>715257.24819727533</v>
      </c>
      <c r="C20" s="3">
        <f t="shared" si="0"/>
        <v>18514.793212434193</v>
      </c>
      <c r="D20" s="13"/>
      <c r="E20" s="13">
        <f t="shared" si="1"/>
        <v>84.501723136543617</v>
      </c>
      <c r="F20" s="3"/>
      <c r="G20" s="3">
        <f t="shared" si="2"/>
        <v>21910.551081327339</v>
      </c>
      <c r="H20" s="143">
        <f t="shared" si="3"/>
        <v>2.5885502396653268</v>
      </c>
      <c r="J20" s="5"/>
      <c r="K20" s="158">
        <v>18514.793212434193</v>
      </c>
      <c r="L20" s="154"/>
      <c r="M20" s="148">
        <v>84.501723136543617</v>
      </c>
      <c r="Q20" s="59"/>
      <c r="R20" s="59"/>
      <c r="S20" s="59"/>
      <c r="T20" s="59"/>
      <c r="U20" s="59"/>
      <c r="V20" s="59"/>
      <c r="W20" s="59"/>
      <c r="X20" s="59"/>
      <c r="Y20" s="59"/>
      <c r="Z20" s="59"/>
      <c r="AA20" s="59"/>
      <c r="AB20" s="59"/>
      <c r="AC20" s="59"/>
      <c r="AD20" s="59"/>
      <c r="AE20" s="59"/>
      <c r="AF20" s="59"/>
      <c r="AH20" s="59"/>
      <c r="AI20" s="59"/>
      <c r="AJ20" s="59"/>
      <c r="AK20" s="59"/>
      <c r="AL20" s="59"/>
      <c r="AM20" s="59"/>
      <c r="AN20" s="59"/>
      <c r="AO20" s="59"/>
    </row>
    <row r="21" spans="1:41">
      <c r="A21" s="145">
        <v>1987</v>
      </c>
      <c r="B21" s="3">
        <v>753196.85401140526</v>
      </c>
      <c r="C21" s="3">
        <f t="shared" si="0"/>
        <v>19126.896895751488</v>
      </c>
      <c r="D21" s="13"/>
      <c r="E21" s="13">
        <f t="shared" si="1"/>
        <v>87.112265685911481</v>
      </c>
      <c r="F21" s="3"/>
      <c r="G21" s="3">
        <f t="shared" si="2"/>
        <v>21956.605932756549</v>
      </c>
      <c r="H21" s="143">
        <f t="shared" si="3"/>
        <v>2.5394286757684545</v>
      </c>
      <c r="J21" s="5"/>
      <c r="K21" s="158">
        <v>19126.896895751488</v>
      </c>
      <c r="L21" s="154"/>
      <c r="M21" s="148">
        <v>87.112265685911481</v>
      </c>
    </row>
    <row r="22" spans="1:41">
      <c r="A22" s="145">
        <v>1988</v>
      </c>
      <c r="B22" s="3">
        <v>811112.35601310676</v>
      </c>
      <c r="C22" s="3">
        <f t="shared" si="0"/>
        <v>19781.269024666239</v>
      </c>
      <c r="D22" s="13"/>
      <c r="E22" s="13">
        <f t="shared" si="1"/>
        <v>88.951436757677541</v>
      </c>
      <c r="F22" s="3"/>
      <c r="G22" s="3">
        <f t="shared" si="2"/>
        <v>22238.279386711405</v>
      </c>
      <c r="H22" s="143">
        <f t="shared" si="3"/>
        <v>2.4387828490121772</v>
      </c>
      <c r="J22" s="5"/>
      <c r="K22" s="158">
        <v>19781.269024666239</v>
      </c>
      <c r="L22" s="154"/>
      <c r="M22" s="148">
        <v>88.951436757677541</v>
      </c>
    </row>
    <row r="23" spans="1:41">
      <c r="A23" s="145">
        <v>1989</v>
      </c>
      <c r="B23" s="3">
        <v>874973.2651065141</v>
      </c>
      <c r="C23" s="3">
        <f t="shared" si="0"/>
        <v>21107.55775249999</v>
      </c>
      <c r="D23" s="13"/>
      <c r="E23" s="13">
        <f t="shared" si="1"/>
        <v>90.225759748278264</v>
      </c>
      <c r="F23" s="3"/>
      <c r="G23" s="3">
        <f t="shared" si="2"/>
        <v>23394.159064316191</v>
      </c>
      <c r="H23" s="143">
        <f t="shared" si="3"/>
        <v>2.4123660223984649</v>
      </c>
      <c r="J23" s="5"/>
      <c r="K23" s="158">
        <v>21107.55775249999</v>
      </c>
      <c r="L23" s="154"/>
      <c r="M23" s="148">
        <v>90.225759748278264</v>
      </c>
    </row>
    <row r="24" spans="1:41">
      <c r="A24" s="145">
        <v>1990</v>
      </c>
      <c r="B24" s="3">
        <v>924087.83194610325</v>
      </c>
      <c r="C24" s="3">
        <f t="shared" si="0"/>
        <v>22488.120465362848</v>
      </c>
      <c r="D24" s="13"/>
      <c r="E24" s="13">
        <f t="shared" si="1"/>
        <v>92.471193256451073</v>
      </c>
      <c r="F24" s="3"/>
      <c r="G24" s="3">
        <f t="shared" si="2"/>
        <v>24319.055127791387</v>
      </c>
      <c r="H24" s="143">
        <f t="shared" si="3"/>
        <v>2.4335479472772077</v>
      </c>
      <c r="J24" s="5"/>
      <c r="K24" s="158">
        <v>22488.120465362848</v>
      </c>
      <c r="L24" s="154"/>
      <c r="M24" s="148">
        <v>92.471193256451073</v>
      </c>
    </row>
    <row r="25" spans="1:41">
      <c r="A25" s="145">
        <v>1991</v>
      </c>
      <c r="B25" s="3">
        <v>958826.15699084138</v>
      </c>
      <c r="C25" s="3">
        <f t="shared" si="0"/>
        <v>23302.494875591819</v>
      </c>
      <c r="D25" s="13"/>
      <c r="E25" s="13">
        <f t="shared" si="1"/>
        <v>94.986492973834871</v>
      </c>
      <c r="F25" s="3"/>
      <c r="G25" s="3">
        <f t="shared" si="2"/>
        <v>24532.429976134357</v>
      </c>
      <c r="H25" s="143">
        <f t="shared" si="3"/>
        <v>2.43031489135881</v>
      </c>
      <c r="J25" s="5"/>
      <c r="K25" s="158">
        <v>23302.494875591819</v>
      </c>
      <c r="L25" s="154"/>
      <c r="M25" s="148">
        <v>94.986492973834871</v>
      </c>
    </row>
    <row r="26" spans="1:41">
      <c r="A26" s="145">
        <v>1992</v>
      </c>
      <c r="B26" s="3">
        <v>997682.30736833892</v>
      </c>
      <c r="C26" s="3">
        <f t="shared" si="0"/>
        <v>23790.350202766542</v>
      </c>
      <c r="D26" s="13"/>
      <c r="E26" s="13">
        <f t="shared" si="1"/>
        <v>100.34709561569217</v>
      </c>
      <c r="F26" s="3"/>
      <c r="G26" s="3">
        <f t="shared" si="2"/>
        <v>23708.060563983312</v>
      </c>
      <c r="H26" s="143">
        <f t="shared" si="3"/>
        <v>2.3845617013616409</v>
      </c>
      <c r="J26" s="5"/>
      <c r="K26" s="158">
        <v>23790.350202766542</v>
      </c>
      <c r="L26" s="154"/>
      <c r="M26" s="148">
        <v>100.34709561569217</v>
      </c>
    </row>
    <row r="27" spans="1:41">
      <c r="A27" s="145">
        <v>1993</v>
      </c>
      <c r="B27" s="3">
        <v>1003831.3481321875</v>
      </c>
      <c r="C27" s="3">
        <f t="shared" si="0"/>
        <v>24755.041539947666</v>
      </c>
      <c r="D27" s="13"/>
      <c r="E27" s="13">
        <f t="shared" si="1"/>
        <v>101.79585083899357</v>
      </c>
      <c r="F27" s="3"/>
      <c r="G27" s="3">
        <f t="shared" si="2"/>
        <v>24318.320772328654</v>
      </c>
      <c r="H27" s="143">
        <f t="shared" si="3"/>
        <v>2.4660558355752653</v>
      </c>
      <c r="J27" s="5"/>
      <c r="K27" s="158">
        <v>24755.041539947666</v>
      </c>
      <c r="L27" s="154"/>
      <c r="M27" s="148">
        <v>101.79585083899357</v>
      </c>
    </row>
    <row r="28" spans="1:41">
      <c r="A28" s="145">
        <v>1994</v>
      </c>
      <c r="B28" s="3">
        <v>1033229.421381657</v>
      </c>
      <c r="C28" s="3">
        <f t="shared" si="0"/>
        <v>23889.309983226045</v>
      </c>
      <c r="D28" s="13"/>
      <c r="E28" s="13">
        <f t="shared" si="1"/>
        <v>99.287561785546785</v>
      </c>
      <c r="F28" s="3"/>
      <c r="G28" s="3">
        <f t="shared" si="2"/>
        <v>24060.727802768539</v>
      </c>
      <c r="H28" s="143">
        <f t="shared" si="3"/>
        <v>2.312101212843972</v>
      </c>
      <c r="J28" s="5"/>
      <c r="K28" s="158">
        <v>23889.309983226045</v>
      </c>
      <c r="L28" s="154"/>
      <c r="M28" s="148">
        <v>99.287561785546785</v>
      </c>
    </row>
    <row r="29" spans="1:41">
      <c r="A29" s="145">
        <v>1995</v>
      </c>
      <c r="B29" s="3">
        <v>1068298.2464183411</v>
      </c>
      <c r="C29" s="3">
        <f t="shared" si="0"/>
        <v>24406.700367389523</v>
      </c>
      <c r="D29" s="13"/>
      <c r="E29" s="13">
        <f t="shared" si="1"/>
        <v>100</v>
      </c>
      <c r="F29" s="3"/>
      <c r="G29" s="3">
        <f t="shared" si="2"/>
        <v>24406.700367389523</v>
      </c>
      <c r="H29" s="143">
        <f t="shared" si="3"/>
        <v>2.2846335701867249</v>
      </c>
      <c r="J29" s="5"/>
      <c r="K29" s="158">
        <v>24406.700367389523</v>
      </c>
      <c r="L29" s="155"/>
      <c r="M29" s="148">
        <v>100</v>
      </c>
    </row>
    <row r="30" spans="1:41">
      <c r="A30" s="145">
        <v>1996</v>
      </c>
      <c r="B30" s="3">
        <v>1093154.9900000014</v>
      </c>
      <c r="C30" s="3">
        <f t="shared" si="0"/>
        <v>24552.254843323051</v>
      </c>
      <c r="D30" s="13"/>
      <c r="E30" s="13">
        <f t="shared" si="1"/>
        <v>101.51777675491705</v>
      </c>
      <c r="F30" s="3"/>
      <c r="G30" s="3">
        <f t="shared" si="2"/>
        <v>24185.177835992996</v>
      </c>
      <c r="H30" s="143">
        <f t="shared" si="3"/>
        <v>2.2459994298999648</v>
      </c>
      <c r="J30" s="5"/>
      <c r="K30" s="158">
        <v>24552.254843323051</v>
      </c>
      <c r="L30" s="154"/>
      <c r="M30" s="148">
        <v>101.51777675491705</v>
      </c>
    </row>
    <row r="31" spans="1:41">
      <c r="A31" s="145">
        <v>1997</v>
      </c>
      <c r="B31" s="3">
        <v>1129849.3499999999</v>
      </c>
      <c r="C31" s="3">
        <f t="shared" si="0"/>
        <v>25066.038366826764</v>
      </c>
      <c r="D31" s="13"/>
      <c r="E31" s="13">
        <f t="shared" si="1"/>
        <v>103.68434152907813</v>
      </c>
      <c r="F31" s="3"/>
      <c r="G31" s="3">
        <f t="shared" si="2"/>
        <v>24175.336407761271</v>
      </c>
      <c r="H31" s="143">
        <f t="shared" si="3"/>
        <v>2.2185292549689715</v>
      </c>
      <c r="J31" s="5"/>
      <c r="K31" s="158">
        <v>25066.038366826764</v>
      </c>
      <c r="L31" s="154"/>
      <c r="M31" s="148">
        <v>103.68434152907813</v>
      </c>
    </row>
    <row r="32" spans="1:41">
      <c r="A32" s="145">
        <v>1998</v>
      </c>
      <c r="B32" s="3">
        <v>1180252.93</v>
      </c>
      <c r="C32" s="3">
        <f t="shared" si="0"/>
        <v>26515.784207238827</v>
      </c>
      <c r="D32" s="13"/>
      <c r="E32" s="13">
        <f t="shared" si="1"/>
        <v>104.01136431560279</v>
      </c>
      <c r="F32" s="3"/>
      <c r="G32" s="3">
        <f t="shared" si="2"/>
        <v>25493.160657696691</v>
      </c>
      <c r="H32" s="143">
        <f t="shared" si="3"/>
        <v>2.2466187995177291</v>
      </c>
      <c r="J32" s="5"/>
      <c r="K32" s="158">
        <v>26515.784207238827</v>
      </c>
      <c r="L32" s="154"/>
      <c r="M32" s="148">
        <v>104.01136431560279</v>
      </c>
    </row>
    <row r="33" spans="1:13">
      <c r="A33" s="145">
        <v>1999</v>
      </c>
      <c r="B33" s="3">
        <v>1219983</v>
      </c>
      <c r="C33" s="3">
        <f t="shared" si="0"/>
        <v>26008</v>
      </c>
      <c r="D33" s="13"/>
      <c r="E33" s="13">
        <f t="shared" si="1"/>
        <v>105.29750947953207</v>
      </c>
      <c r="F33" s="3"/>
      <c r="G33" s="3">
        <f t="shared" si="2"/>
        <v>24699.53955089079</v>
      </c>
      <c r="H33" s="143">
        <f t="shared" si="3"/>
        <v>2.1318329845579815</v>
      </c>
      <c r="J33" s="5"/>
      <c r="K33" s="158">
        <v>26008</v>
      </c>
      <c r="L33" s="59"/>
      <c r="M33" s="148">
        <v>105.29750947953207</v>
      </c>
    </row>
    <row r="34" spans="1:13">
      <c r="A34" s="145">
        <v>2000</v>
      </c>
      <c r="B34" s="3">
        <v>1290743</v>
      </c>
      <c r="C34" s="3">
        <f t="shared" si="0"/>
        <v>26502</v>
      </c>
      <c r="D34" s="13"/>
      <c r="E34" s="13">
        <f t="shared" si="1"/>
        <v>108.55006490664292</v>
      </c>
      <c r="F34" s="3"/>
      <c r="G34" s="3">
        <f t="shared" si="2"/>
        <v>24414.540905887716</v>
      </c>
      <c r="H34" s="143">
        <f t="shared" si="3"/>
        <v>2.0532360043788733</v>
      </c>
      <c r="J34" s="5"/>
      <c r="K34" s="158">
        <v>26502</v>
      </c>
      <c r="L34" s="59"/>
      <c r="M34" s="148">
        <v>108.55006490664292</v>
      </c>
    </row>
    <row r="35" spans="1:13">
      <c r="A35" s="145">
        <v>2001</v>
      </c>
      <c r="B35" s="3">
        <v>1344658</v>
      </c>
      <c r="C35" s="3">
        <f t="shared" si="0"/>
        <v>26435</v>
      </c>
      <c r="D35" s="13"/>
      <c r="E35" s="13">
        <f t="shared" si="1"/>
        <v>112.7091356986151</v>
      </c>
      <c r="F35" s="3"/>
      <c r="G35" s="3">
        <f t="shared" si="2"/>
        <v>23454.176838590392</v>
      </c>
      <c r="H35" s="143">
        <f t="shared" si="3"/>
        <v>1.9659273956649199</v>
      </c>
      <c r="J35" s="5"/>
      <c r="K35" s="158">
        <v>26435</v>
      </c>
      <c r="L35" s="59"/>
      <c r="M35" s="148">
        <v>112.7091356986151</v>
      </c>
    </row>
    <row r="36" spans="1:13">
      <c r="A36" s="145">
        <v>2002</v>
      </c>
      <c r="B36" s="3">
        <v>1392586</v>
      </c>
      <c r="C36" s="3">
        <f t="shared" si="0"/>
        <v>27714</v>
      </c>
      <c r="D36" s="13"/>
      <c r="E36" s="13">
        <f t="shared" si="1"/>
        <v>116.29590559541224</v>
      </c>
      <c r="F36" s="3"/>
      <c r="G36" s="3">
        <f t="shared" si="2"/>
        <v>23830.589613718344</v>
      </c>
      <c r="H36" s="143">
        <f t="shared" si="3"/>
        <v>1.9901104850975093</v>
      </c>
      <c r="J36" s="5"/>
      <c r="K36" s="158">
        <v>27714</v>
      </c>
      <c r="L36" s="59"/>
      <c r="M36" s="148">
        <v>116.29590559541224</v>
      </c>
    </row>
    <row r="37" spans="1:13">
      <c r="A37" s="145">
        <v>2003</v>
      </c>
      <c r="B37" s="3">
        <v>1434812</v>
      </c>
      <c r="C37" s="3">
        <f t="shared" si="0"/>
        <v>28760</v>
      </c>
      <c r="D37" s="13"/>
      <c r="E37" s="13">
        <f t="shared" si="1"/>
        <v>112.54327784712159</v>
      </c>
      <c r="F37" s="3"/>
      <c r="G37" s="3">
        <f t="shared" si="2"/>
        <v>25554.613789610328</v>
      </c>
      <c r="H37" s="143">
        <f t="shared" si="3"/>
        <v>2.0044437877575598</v>
      </c>
      <c r="J37" s="5"/>
      <c r="K37" s="158">
        <v>28760</v>
      </c>
      <c r="L37" s="59"/>
      <c r="M37" s="148">
        <v>112.54327784712159</v>
      </c>
    </row>
    <row r="38" spans="1:13">
      <c r="A38" s="145">
        <v>2004</v>
      </c>
      <c r="B38" s="3">
        <v>1490230</v>
      </c>
      <c r="C38" s="3">
        <f t="shared" si="0"/>
        <v>29763.999999999993</v>
      </c>
      <c r="D38" s="13"/>
      <c r="E38" s="13">
        <f t="shared" si="1"/>
        <v>116.01647522584086</v>
      </c>
      <c r="F38" s="3"/>
      <c r="G38" s="3">
        <f t="shared" si="2"/>
        <v>25654.976969486936</v>
      </c>
      <c r="H38" s="143">
        <f t="shared" si="3"/>
        <v>1.9972755883320019</v>
      </c>
      <c r="K38" s="158">
        <v>29763.999999999993</v>
      </c>
      <c r="M38" s="148">
        <v>116.01647522584086</v>
      </c>
    </row>
    <row r="39" spans="1:13">
      <c r="A39" s="145">
        <v>2005</v>
      </c>
      <c r="B39" s="3">
        <v>1539607</v>
      </c>
      <c r="C39" s="3">
        <f t="shared" si="0"/>
        <v>28883</v>
      </c>
      <c r="D39" s="13"/>
      <c r="E39" s="13">
        <f t="shared" si="1"/>
        <v>111.4355135185432</v>
      </c>
      <c r="F39" s="3"/>
      <c r="G39" s="3">
        <f t="shared" si="2"/>
        <v>25919.026249377657</v>
      </c>
      <c r="K39" s="158">
        <v>28883</v>
      </c>
      <c r="M39" s="148">
        <v>111.4355135185432</v>
      </c>
    </row>
    <row r="40" spans="1:13">
      <c r="A40" s="145" t="s">
        <v>71</v>
      </c>
      <c r="B40" s="3"/>
      <c r="C40" s="3"/>
      <c r="D40" s="3"/>
      <c r="E40" s="3"/>
      <c r="F40" s="144"/>
      <c r="G40" s="144"/>
    </row>
    <row r="41" spans="1:13">
      <c r="A41" s="145" t="s">
        <v>1191</v>
      </c>
      <c r="B41" s="2">
        <f t="shared" ref="B41:G44" si="4">(POWER(VLOOKUP(VALUE(RIGHT($A41,4)),$A$4:$G$37,COLUMN(B$37),0)/VLOOKUP(VALUE(LEFT($A41,4)),$A$4:$G$37,COLUMN(B$37),0),1/(VALUE(RIGHT($A41,4))-VALUE(LEFT($A41,4))))-1)*100</f>
        <v>6.0696071471868063</v>
      </c>
      <c r="C41" s="2">
        <f t="shared" si="4"/>
        <v>4.8711318980012797</v>
      </c>
      <c r="D41" s="2" t="e">
        <f t="shared" si="4"/>
        <v>#DIV/0!</v>
      </c>
      <c r="E41" s="2">
        <f t="shared" si="4"/>
        <v>3.84189747881718</v>
      </c>
      <c r="F41" s="2" t="e">
        <f t="shared" si="4"/>
        <v>#DIV/0!</v>
      </c>
      <c r="G41" s="2">
        <f t="shared" si="4"/>
        <v>0.99115525060013976</v>
      </c>
    </row>
    <row r="42" spans="1:13">
      <c r="A42" s="145" t="s">
        <v>1179</v>
      </c>
      <c r="B42" s="2">
        <f t="shared" si="4"/>
        <v>9.2606436311240223</v>
      </c>
      <c r="C42" s="2">
        <f t="shared" si="4"/>
        <v>8.4813798825148723</v>
      </c>
      <c r="D42" s="2" t="e">
        <f t="shared" si="4"/>
        <v>#DIV/0!</v>
      </c>
      <c r="E42" s="2">
        <f t="shared" si="4"/>
        <v>6.6513442012123836</v>
      </c>
      <c r="F42" s="2" t="e">
        <f t="shared" si="4"/>
        <v>#DIV/0!</v>
      </c>
      <c r="G42" s="2">
        <f t="shared" si="4"/>
        <v>1.7159049377285518</v>
      </c>
    </row>
    <row r="43" spans="1:13">
      <c r="A43" s="145" t="s">
        <v>723</v>
      </c>
      <c r="B43" s="2">
        <f t="shared" si="4"/>
        <v>3.3981224419636913</v>
      </c>
      <c r="C43" s="2">
        <f t="shared" si="4"/>
        <v>1.6558904884697689</v>
      </c>
      <c r="D43" s="2" t="e">
        <f t="shared" si="4"/>
        <v>#DIV/0!</v>
      </c>
      <c r="E43" s="2">
        <f t="shared" si="4"/>
        <v>1.6160625119469696</v>
      </c>
      <c r="F43" s="2" t="e">
        <f t="shared" si="4"/>
        <v>#DIV/0!</v>
      </c>
      <c r="G43" s="2">
        <f t="shared" si="4"/>
        <v>3.9194567805767022E-2</v>
      </c>
    </row>
    <row r="44" spans="1:13">
      <c r="A44" s="145" t="s">
        <v>1178</v>
      </c>
      <c r="B44" s="2">
        <f t="shared" si="4"/>
        <v>3.5901369588775101</v>
      </c>
      <c r="C44" s="2">
        <f t="shared" si="4"/>
        <v>2.7629928343721355</v>
      </c>
      <c r="D44" s="2" t="e">
        <f t="shared" si="4"/>
        <v>#DIV/0!</v>
      </c>
      <c r="E44" s="2">
        <f t="shared" si="4"/>
        <v>1.2114913315410369</v>
      </c>
      <c r="F44" s="2" t="e">
        <f t="shared" si="4"/>
        <v>#DIV/0!</v>
      </c>
      <c r="G44" s="2">
        <f t="shared" si="4"/>
        <v>1.5329301865030232</v>
      </c>
    </row>
    <row r="46" spans="1:13">
      <c r="A46" s="332" t="s">
        <v>1177</v>
      </c>
      <c r="B46" s="332"/>
      <c r="C46" s="332"/>
      <c r="D46" s="332"/>
      <c r="E46" s="332"/>
      <c r="F46" s="332"/>
      <c r="G46" s="332"/>
    </row>
    <row r="47" spans="1:13">
      <c r="A47" s="332" t="s">
        <v>83</v>
      </c>
      <c r="B47" s="332"/>
      <c r="C47" s="332"/>
      <c r="D47" s="332"/>
      <c r="E47" s="332"/>
      <c r="F47" s="332"/>
      <c r="G47" s="332"/>
    </row>
    <row r="48" spans="1:13">
      <c r="A48" s="332" t="s">
        <v>1176</v>
      </c>
      <c r="B48" s="332"/>
      <c r="C48" s="332"/>
      <c r="D48" s="332"/>
      <c r="E48" s="332"/>
      <c r="F48" s="332"/>
      <c r="G48" s="332"/>
    </row>
  </sheetData>
  <mergeCells count="7">
    <mergeCell ref="A48:G48"/>
    <mergeCell ref="A1:G1"/>
    <mergeCell ref="B2:C2"/>
    <mergeCell ref="D2:E2"/>
    <mergeCell ref="F2:G2"/>
    <mergeCell ref="A46:G46"/>
    <mergeCell ref="A47:G47"/>
  </mergeCells>
  <pageMargins left="0.7" right="0.7" top="0.75" bottom="0.75" header="0.3" footer="0.3"/>
  <pageSetup scale="84" orientation="portrait" horizontalDpi="0" verticalDpi="0" r:id="rId1"/>
</worksheet>
</file>

<file path=xl/worksheets/sheet125.xml><?xml version="1.0" encoding="utf-8"?>
<worksheet xmlns="http://schemas.openxmlformats.org/spreadsheetml/2006/main" xmlns:r="http://schemas.openxmlformats.org/officeDocument/2006/relationships">
  <sheetPr codeName="Sheet163"/>
  <dimension ref="A1:AK47"/>
  <sheetViews>
    <sheetView view="pageBreakPreview" zoomScaleNormal="100" zoomScaleSheetLayoutView="100" workbookViewId="0">
      <selection sqref="A1:G1"/>
    </sheetView>
  </sheetViews>
  <sheetFormatPr defaultRowHeight="15"/>
  <cols>
    <col min="1" max="1" width="9.28515625" style="143" bestFit="1" customWidth="1"/>
    <col min="2" max="3" width="17.140625" style="143" customWidth="1"/>
    <col min="4" max="5" width="28" style="143" customWidth="1"/>
    <col min="6" max="6" width="9.140625" style="143"/>
    <col min="7" max="7" width="10.5703125" style="143" bestFit="1" customWidth="1"/>
    <col min="8" max="8" width="9.28515625" style="143" bestFit="1" customWidth="1"/>
    <col min="9" max="16384" width="9.140625" style="143"/>
  </cols>
  <sheetData>
    <row r="1" spans="1:31">
      <c r="A1" s="145" t="s">
        <v>1195</v>
      </c>
    </row>
    <row r="2" spans="1:31" ht="30" customHeight="1">
      <c r="A2" s="145"/>
      <c r="B2" s="336" t="s">
        <v>1189</v>
      </c>
      <c r="C2" s="338"/>
      <c r="D2" s="336" t="s">
        <v>1188</v>
      </c>
      <c r="E2" s="338"/>
      <c r="H2" s="143" t="s">
        <v>1182</v>
      </c>
    </row>
    <row r="3" spans="1:31" ht="30">
      <c r="A3" s="144"/>
      <c r="B3" s="140" t="s">
        <v>977</v>
      </c>
      <c r="C3" s="140" t="s">
        <v>1181</v>
      </c>
      <c r="D3" s="140" t="s">
        <v>977</v>
      </c>
      <c r="E3" s="140" t="s">
        <v>1181</v>
      </c>
      <c r="G3" s="57"/>
      <c r="H3" s="143" t="s">
        <v>1180</v>
      </c>
    </row>
    <row r="4" spans="1:31">
      <c r="A4" s="145">
        <v>1970</v>
      </c>
      <c r="B4" s="3"/>
      <c r="C4" s="3">
        <f t="shared" ref="C4:C39" si="0">H4</f>
        <v>1152.2640277769406</v>
      </c>
      <c r="D4" s="17"/>
      <c r="E4" s="17">
        <f>'z5'!G4/'z6'!C4</f>
        <v>13.960429793170237</v>
      </c>
      <c r="G4" s="5"/>
      <c r="H4" s="158">
        <v>1152.2640277769406</v>
      </c>
      <c r="I4" s="156"/>
      <c r="J4" s="156"/>
      <c r="K4" s="156"/>
      <c r="L4" s="156"/>
      <c r="M4" s="156"/>
      <c r="N4" s="156"/>
      <c r="O4" s="156"/>
      <c r="P4" s="156"/>
      <c r="Q4" s="156"/>
      <c r="R4" s="156"/>
      <c r="S4" s="156"/>
      <c r="T4" s="156"/>
      <c r="U4" s="156"/>
      <c r="V4" s="156"/>
      <c r="W4" s="156"/>
      <c r="X4" s="156"/>
      <c r="Y4" s="156"/>
      <c r="Z4" s="156"/>
      <c r="AA4" s="156"/>
      <c r="AB4" s="156"/>
      <c r="AC4" s="156"/>
      <c r="AD4" s="156"/>
      <c r="AE4" s="156"/>
    </row>
    <row r="5" spans="1:31">
      <c r="A5" s="145">
        <v>1971</v>
      </c>
      <c r="B5" s="3"/>
      <c r="C5" s="3">
        <f t="shared" si="0"/>
        <v>1143.4444717353992</v>
      </c>
      <c r="D5" s="17"/>
      <c r="E5" s="17">
        <f>'z5'!G5/'z6'!C5</f>
        <v>14.156448124219018</v>
      </c>
      <c r="G5" s="5"/>
      <c r="H5" s="158">
        <v>1143.4444717353992</v>
      </c>
      <c r="I5" s="156"/>
      <c r="J5" s="156"/>
      <c r="K5" s="156"/>
      <c r="L5" s="156"/>
      <c r="M5" s="156"/>
      <c r="N5" s="156"/>
      <c r="O5" s="156"/>
      <c r="P5" s="156"/>
      <c r="Q5" s="156"/>
      <c r="R5" s="156"/>
      <c r="S5" s="156"/>
      <c r="T5" s="156"/>
      <c r="U5" s="156"/>
      <c r="V5" s="156"/>
      <c r="W5" s="156"/>
      <c r="X5" s="156"/>
      <c r="Y5" s="156"/>
      <c r="Z5" s="156"/>
      <c r="AA5" s="156"/>
      <c r="AB5" s="156"/>
      <c r="AC5" s="156"/>
      <c r="AD5" s="156"/>
      <c r="AE5" s="156"/>
    </row>
    <row r="6" spans="1:31">
      <c r="A6" s="145">
        <v>1972</v>
      </c>
      <c r="B6" s="3"/>
      <c r="C6" s="3">
        <f t="shared" si="0"/>
        <v>1123.3995720601686</v>
      </c>
      <c r="D6" s="17"/>
      <c r="E6" s="17">
        <f>'z5'!G6/'z6'!C6</f>
        <v>14.908296329436981</v>
      </c>
      <c r="G6" s="5"/>
      <c r="H6" s="158">
        <v>1123.3995720601686</v>
      </c>
      <c r="I6" s="156"/>
      <c r="J6" s="156"/>
      <c r="K6" s="156"/>
      <c r="L6" s="156"/>
      <c r="M6" s="156"/>
      <c r="N6" s="156"/>
      <c r="O6" s="156"/>
      <c r="P6" s="156"/>
      <c r="Q6" s="156"/>
      <c r="R6" s="156"/>
      <c r="S6" s="156"/>
      <c r="T6" s="156"/>
      <c r="U6" s="156"/>
      <c r="V6" s="156"/>
      <c r="W6" s="156"/>
      <c r="X6" s="156"/>
      <c r="Y6" s="156"/>
      <c r="Z6" s="156"/>
      <c r="AA6" s="156"/>
      <c r="AB6" s="156"/>
      <c r="AC6" s="156"/>
      <c r="AD6" s="156"/>
      <c r="AE6" s="156"/>
    </row>
    <row r="7" spans="1:31">
      <c r="A7" s="145">
        <v>1973</v>
      </c>
      <c r="B7" s="3"/>
      <c r="C7" s="3">
        <f t="shared" si="0"/>
        <v>1115.6040798301754</v>
      </c>
      <c r="D7" s="17"/>
      <c r="E7" s="17">
        <f>'z5'!G7/'z6'!C7</f>
        <v>15.577643931062834</v>
      </c>
      <c r="G7" s="5"/>
      <c r="H7" s="158">
        <v>1115.6040798301754</v>
      </c>
      <c r="I7" s="156"/>
      <c r="J7" s="156"/>
      <c r="K7" s="156"/>
      <c r="L7" s="156"/>
      <c r="M7" s="156"/>
      <c r="N7" s="156"/>
      <c r="O7" s="156"/>
      <c r="P7" s="156"/>
      <c r="Q7" s="156"/>
      <c r="R7" s="156"/>
      <c r="S7" s="156"/>
      <c r="T7" s="156"/>
      <c r="U7" s="156"/>
      <c r="V7" s="156"/>
      <c r="W7" s="156"/>
      <c r="X7" s="156"/>
      <c r="Y7" s="156"/>
      <c r="Z7" s="156"/>
      <c r="AA7" s="156"/>
      <c r="AB7" s="156"/>
      <c r="AC7" s="156"/>
      <c r="AD7" s="156"/>
      <c r="AE7" s="156"/>
    </row>
    <row r="8" spans="1:31">
      <c r="A8" s="145">
        <v>1974</v>
      </c>
      <c r="B8" s="3"/>
      <c r="C8" s="3">
        <f t="shared" si="0"/>
        <v>1104.5422224662268</v>
      </c>
      <c r="D8" s="17"/>
      <c r="E8" s="17">
        <f>'z5'!G8/'z6'!C8</f>
        <v>14.733568002584603</v>
      </c>
      <c r="G8" s="5"/>
      <c r="H8" s="158">
        <v>1104.5422224662268</v>
      </c>
      <c r="I8" s="156"/>
      <c r="J8" s="156"/>
      <c r="K8" s="156"/>
      <c r="L8" s="156"/>
      <c r="M8" s="156"/>
      <c r="N8" s="156"/>
      <c r="O8" s="156"/>
      <c r="P8" s="156"/>
      <c r="Q8" s="156"/>
      <c r="R8" s="156"/>
      <c r="S8" s="156"/>
      <c r="T8" s="156"/>
      <c r="U8" s="156"/>
      <c r="V8" s="156"/>
      <c r="W8" s="156"/>
      <c r="X8" s="156"/>
      <c r="Y8" s="156"/>
      <c r="Z8" s="156"/>
      <c r="AA8" s="156"/>
      <c r="AB8" s="156"/>
      <c r="AC8" s="156"/>
      <c r="AD8" s="156"/>
      <c r="AE8" s="156"/>
    </row>
    <row r="9" spans="1:31">
      <c r="A9" s="145">
        <v>1975</v>
      </c>
      <c r="B9" s="3"/>
      <c r="C9" s="3">
        <f t="shared" si="0"/>
        <v>1065.637379775962</v>
      </c>
      <c r="D9" s="17"/>
      <c r="E9" s="17">
        <f>'z5'!G9/'z6'!C9</f>
        <v>16.938709299943614</v>
      </c>
      <c r="G9" s="5"/>
      <c r="H9" s="158">
        <v>1065.637379775962</v>
      </c>
      <c r="I9" s="156"/>
      <c r="J9" s="156"/>
      <c r="K9" s="156"/>
      <c r="L9" s="156"/>
      <c r="M9" s="156"/>
      <c r="N9" s="156"/>
      <c r="O9" s="156"/>
      <c r="P9" s="156"/>
      <c r="Q9" s="156"/>
      <c r="R9" s="156"/>
      <c r="S9" s="156"/>
      <c r="T9" s="156"/>
      <c r="U9" s="156"/>
      <c r="V9" s="156"/>
      <c r="W9" s="156"/>
      <c r="X9" s="156"/>
      <c r="Y9" s="156"/>
      <c r="Z9" s="156"/>
      <c r="AA9" s="156"/>
      <c r="AB9" s="156"/>
      <c r="AC9" s="156"/>
      <c r="AD9" s="156"/>
      <c r="AE9" s="156"/>
    </row>
    <row r="10" spans="1:31">
      <c r="A10" s="145">
        <v>1976</v>
      </c>
      <c r="B10" s="3"/>
      <c r="C10" s="3">
        <f t="shared" si="0"/>
        <v>1068.3390509747674</v>
      </c>
      <c r="D10" s="17"/>
      <c r="E10" s="17">
        <f>'z5'!G10/'z6'!C10</f>
        <v>17.339063524563851</v>
      </c>
      <c r="G10" s="5"/>
      <c r="H10" s="158">
        <v>1068.3390509747674</v>
      </c>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row>
    <row r="11" spans="1:31">
      <c r="A11" s="145">
        <v>1977</v>
      </c>
      <c r="B11" s="3"/>
      <c r="C11" s="3">
        <f t="shared" si="0"/>
        <v>1064.8680966578581</v>
      </c>
      <c r="D11" s="17"/>
      <c r="E11" s="17">
        <f>'z5'!G11/'z6'!C11</f>
        <v>17.705138567969055</v>
      </c>
      <c r="G11" s="5"/>
      <c r="H11" s="158">
        <v>1064.8680966578581</v>
      </c>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row>
    <row r="12" spans="1:31">
      <c r="A12" s="145">
        <v>1978</v>
      </c>
      <c r="B12" s="3"/>
      <c r="C12" s="3">
        <f t="shared" si="0"/>
        <v>1064.5754051956922</v>
      </c>
      <c r="D12" s="17"/>
      <c r="E12" s="17">
        <f>'z5'!G12/'z6'!C12</f>
        <v>18.284390446827455</v>
      </c>
      <c r="G12" s="5"/>
      <c r="H12" s="158">
        <v>1064.5754051956922</v>
      </c>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row>
    <row r="13" spans="1:31">
      <c r="A13" s="145">
        <v>1979</v>
      </c>
      <c r="B13" s="3"/>
      <c r="C13" s="3">
        <f t="shared" si="0"/>
        <v>1051.6385693227294</v>
      </c>
      <c r="D13" s="17"/>
      <c r="E13" s="17">
        <f>'z5'!G13/'z6'!C13</f>
        <v>19.177970746850011</v>
      </c>
      <c r="G13" s="5"/>
      <c r="H13" s="158">
        <v>1051.6385693227294</v>
      </c>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row>
    <row r="14" spans="1:31">
      <c r="A14" s="145">
        <v>1980</v>
      </c>
      <c r="B14" s="3"/>
      <c r="C14" s="3">
        <f t="shared" si="0"/>
        <v>1035.0252808096161</v>
      </c>
      <c r="D14" s="17"/>
      <c r="E14" s="17">
        <f>'z5'!G14/'z6'!C14</f>
        <v>20.436114257297618</v>
      </c>
      <c r="G14" s="5"/>
      <c r="H14" s="158">
        <v>1035.0252808096161</v>
      </c>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row>
    <row r="15" spans="1:31">
      <c r="A15" s="145">
        <v>1981</v>
      </c>
      <c r="B15" s="3"/>
      <c r="C15" s="3">
        <f t="shared" si="0"/>
        <v>1002.9717401599078</v>
      </c>
      <c r="D15" s="17"/>
      <c r="E15" s="17">
        <f>'z5'!G15/'z6'!C15</f>
        <v>21.799560503513415</v>
      </c>
      <c r="G15" s="5"/>
      <c r="H15" s="158">
        <v>1002.9717401599078</v>
      </c>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row>
    <row r="16" spans="1:31">
      <c r="A16" s="145">
        <v>1982</v>
      </c>
      <c r="B16" s="3"/>
      <c r="C16" s="3">
        <f t="shared" si="0"/>
        <v>994.10538357676216</v>
      </c>
      <c r="D16" s="17"/>
      <c r="E16" s="17">
        <f>'z5'!G16/'z6'!C16</f>
        <v>21.613148451539097</v>
      </c>
      <c r="G16" s="5"/>
      <c r="H16" s="158">
        <v>994.10538357676216</v>
      </c>
    </row>
    <row r="17" spans="1:37">
      <c r="A17" s="145">
        <v>1983</v>
      </c>
      <c r="B17" s="3"/>
      <c r="C17" s="3">
        <f t="shared" si="0"/>
        <v>999.1546863367588</v>
      </c>
      <c r="D17" s="17"/>
      <c r="E17" s="17">
        <f>'z5'!G17/'z6'!C17</f>
        <v>21.287599249729002</v>
      </c>
      <c r="G17" s="5"/>
      <c r="H17" s="158">
        <v>999.1546863367588</v>
      </c>
      <c r="K17" s="57"/>
      <c r="L17" s="5"/>
      <c r="M17" s="5"/>
      <c r="N17" s="5"/>
      <c r="O17" s="5"/>
      <c r="P17" s="5"/>
      <c r="Q17" s="5"/>
      <c r="R17" s="5"/>
      <c r="S17" s="5"/>
      <c r="T17" s="5"/>
      <c r="U17" s="5"/>
      <c r="V17" s="5"/>
      <c r="W17" s="5"/>
      <c r="X17" s="5"/>
      <c r="Y17" s="5"/>
      <c r="Z17" s="5"/>
      <c r="AA17" s="5"/>
      <c r="AB17" s="5"/>
      <c r="AC17" s="5"/>
      <c r="AD17" s="5"/>
      <c r="AE17" s="5"/>
      <c r="AF17" s="5"/>
      <c r="AG17" s="5"/>
      <c r="AH17" s="5"/>
      <c r="AI17" s="5"/>
      <c r="AJ17" s="5"/>
      <c r="AK17" s="156"/>
    </row>
    <row r="18" spans="1:37">
      <c r="A18" s="145">
        <v>1984</v>
      </c>
      <c r="B18" s="3"/>
      <c r="C18" s="3">
        <f t="shared" si="0"/>
        <v>990.32681234479992</v>
      </c>
      <c r="D18" s="17"/>
      <c r="E18" s="17">
        <f>'z5'!G18/'z6'!C18</f>
        <v>21.8458160236064</v>
      </c>
      <c r="G18" s="5"/>
      <c r="H18" s="158">
        <v>990.32681234479992</v>
      </c>
      <c r="AK18" s="155"/>
    </row>
    <row r="19" spans="1:37">
      <c r="A19" s="145">
        <v>1985</v>
      </c>
      <c r="B19" s="3"/>
      <c r="C19" s="3">
        <f t="shared" si="0"/>
        <v>980.81412156637407</v>
      </c>
      <c r="D19" s="17"/>
      <c r="E19" s="17">
        <f>'z5'!G19/'z6'!C19</f>
        <v>22.897121296594204</v>
      </c>
      <c r="G19" s="5"/>
      <c r="H19" s="158">
        <v>980.81412156637407</v>
      </c>
    </row>
    <row r="20" spans="1:37">
      <c r="A20" s="145">
        <v>1986</v>
      </c>
      <c r="B20" s="3"/>
      <c r="C20" s="3">
        <f t="shared" si="0"/>
        <v>977.97859796441617</v>
      </c>
      <c r="D20" s="17"/>
      <c r="E20" s="17">
        <f>'z5'!G20/'z6'!C20</f>
        <v>22.4039167390088</v>
      </c>
      <c r="G20" s="5"/>
      <c r="H20" s="158">
        <v>977.97859796441617</v>
      </c>
      <c r="M20" s="5"/>
      <c r="N20" s="5"/>
      <c r="O20" s="5"/>
      <c r="P20" s="5"/>
      <c r="Q20" s="5"/>
      <c r="R20" s="5"/>
      <c r="S20" s="5"/>
      <c r="T20" s="5"/>
      <c r="U20" s="5"/>
      <c r="V20" s="5"/>
      <c r="W20" s="5"/>
      <c r="X20" s="5"/>
      <c r="Y20" s="5"/>
      <c r="Z20" s="5"/>
      <c r="AA20" s="5"/>
      <c r="AB20" s="5"/>
      <c r="AC20" s="5"/>
      <c r="AD20" s="5"/>
      <c r="AE20" s="5"/>
      <c r="AF20" s="5"/>
      <c r="AG20" s="5"/>
      <c r="AH20" s="5"/>
      <c r="AI20" s="5"/>
      <c r="AJ20" s="5"/>
      <c r="AK20" s="5"/>
    </row>
    <row r="21" spans="1:37">
      <c r="A21" s="145">
        <v>1987</v>
      </c>
      <c r="B21" s="3"/>
      <c r="C21" s="3">
        <f t="shared" si="0"/>
        <v>974.36432211498345</v>
      </c>
      <c r="D21" s="17"/>
      <c r="E21" s="17">
        <f>'z5'!G21/'z6'!C21</f>
        <v>22.534287672907507</v>
      </c>
      <c r="G21" s="5"/>
      <c r="H21" s="158">
        <v>974.36432211498345</v>
      </c>
    </row>
    <row r="22" spans="1:37">
      <c r="A22" s="145">
        <v>1988</v>
      </c>
      <c r="B22" s="3"/>
      <c r="C22" s="3">
        <f t="shared" si="0"/>
        <v>965.86521666164265</v>
      </c>
      <c r="D22" s="17"/>
      <c r="E22" s="17">
        <f>'z5'!G22/'z6'!C22</f>
        <v>23.024205658398625</v>
      </c>
      <c r="G22" s="5"/>
      <c r="H22" s="158">
        <v>965.86521666164265</v>
      </c>
    </row>
    <row r="23" spans="1:37">
      <c r="A23" s="145">
        <v>1989</v>
      </c>
      <c r="B23" s="3"/>
      <c r="C23" s="3">
        <f t="shared" si="0"/>
        <v>949.10866760361444</v>
      </c>
      <c r="D23" s="17"/>
      <c r="E23" s="17">
        <f>'z5'!G23/'z6'!C23</f>
        <v>24.648556970176699</v>
      </c>
      <c r="G23" s="5"/>
      <c r="H23" s="158">
        <v>949.10866760361444</v>
      </c>
    </row>
    <row r="24" spans="1:37">
      <c r="A24" s="145">
        <v>1990</v>
      </c>
      <c r="B24" s="3"/>
      <c r="C24" s="3">
        <f t="shared" si="0"/>
        <v>981</v>
      </c>
      <c r="D24" s="17"/>
      <c r="E24" s="17">
        <f>'z5'!G24/'z6'!C24</f>
        <v>24.79006638918592</v>
      </c>
      <c r="G24" s="5"/>
      <c r="H24" s="158">
        <v>981</v>
      </c>
    </row>
    <row r="25" spans="1:37">
      <c r="A25" s="145">
        <v>1991</v>
      </c>
      <c r="B25" s="3"/>
      <c r="C25" s="3">
        <f t="shared" si="0"/>
        <v>954.4</v>
      </c>
      <c r="D25" s="17"/>
      <c r="E25" s="17">
        <f>'z5'!G25/'z6'!C25</f>
        <v>25.704557812378834</v>
      </c>
      <c r="G25" s="5"/>
      <c r="H25" s="158">
        <v>954.4</v>
      </c>
    </row>
    <row r="26" spans="1:37">
      <c r="A26" s="145">
        <v>1992</v>
      </c>
      <c r="B26" s="3"/>
      <c r="C26" s="3">
        <f t="shared" si="0"/>
        <v>935.30000000000018</v>
      </c>
      <c r="D26" s="17"/>
      <c r="E26" s="17">
        <f>'z5'!G26/'z6'!C26</f>
        <v>25.348081432677546</v>
      </c>
      <c r="G26" s="5"/>
      <c r="H26" s="158">
        <v>935.30000000000018</v>
      </c>
    </row>
    <row r="27" spans="1:37">
      <c r="A27" s="145">
        <v>1993</v>
      </c>
      <c r="B27" s="3"/>
      <c r="C27" s="3">
        <f t="shared" si="0"/>
        <v>930.99999999999989</v>
      </c>
      <c r="D27" s="17"/>
      <c r="E27" s="17">
        <f>'z5'!G27/'z6'!C27</f>
        <v>26.120645297882554</v>
      </c>
      <c r="G27" s="5"/>
      <c r="H27" s="158">
        <v>930.99999999999989</v>
      </c>
    </row>
    <row r="28" spans="1:37">
      <c r="A28" s="145">
        <v>1994</v>
      </c>
      <c r="B28" s="3"/>
      <c r="C28" s="3">
        <f t="shared" si="0"/>
        <v>931.09999999999991</v>
      </c>
      <c r="D28" s="17"/>
      <c r="E28" s="17">
        <f>'z5'!G28/'z6'!C28</f>
        <v>25.841185482513737</v>
      </c>
      <c r="G28" s="5"/>
      <c r="H28" s="158">
        <v>931.09999999999991</v>
      </c>
    </row>
    <row r="29" spans="1:37">
      <c r="A29" s="145">
        <v>1995</v>
      </c>
      <c r="B29" s="3"/>
      <c r="C29" s="3">
        <f t="shared" si="0"/>
        <v>935.9</v>
      </c>
      <c r="D29" s="17"/>
      <c r="E29" s="17">
        <f>'z5'!G29/'z6'!C29</f>
        <v>26.078320725921063</v>
      </c>
      <c r="G29" s="5"/>
      <c r="H29" s="158">
        <v>935.9</v>
      </c>
    </row>
    <row r="30" spans="1:37">
      <c r="A30" s="145">
        <v>1996</v>
      </c>
      <c r="B30" s="3"/>
      <c r="C30" s="3">
        <f t="shared" si="0"/>
        <v>953.20000000000016</v>
      </c>
      <c r="D30" s="17"/>
      <c r="E30" s="17">
        <f>'z5'!G30/'z6'!C30</f>
        <v>25.372616277793739</v>
      </c>
      <c r="G30" s="5"/>
      <c r="H30" s="158">
        <v>953.20000000000016</v>
      </c>
    </row>
    <row r="31" spans="1:37">
      <c r="A31" s="145">
        <v>1997</v>
      </c>
      <c r="B31" s="3"/>
      <c r="C31" s="3">
        <f t="shared" si="0"/>
        <v>963.8</v>
      </c>
      <c r="D31" s="17"/>
      <c r="E31" s="17">
        <f>'z5'!G31/'z6'!C31</f>
        <v>25.083353815896736</v>
      </c>
      <c r="G31" s="5"/>
      <c r="H31" s="158">
        <v>963.8</v>
      </c>
    </row>
    <row r="32" spans="1:37">
      <c r="A32" s="145">
        <v>1998</v>
      </c>
      <c r="B32" s="3"/>
      <c r="C32" s="3">
        <f t="shared" si="0"/>
        <v>970</v>
      </c>
      <c r="D32" s="17"/>
      <c r="E32" s="17">
        <f>'z5'!G32/'z6'!C32</f>
        <v>26.281608925460507</v>
      </c>
      <c r="G32" s="5"/>
      <c r="H32" s="158">
        <v>970</v>
      </c>
    </row>
    <row r="33" spans="1:8">
      <c r="A33" s="145">
        <v>1999</v>
      </c>
      <c r="B33" s="3"/>
      <c r="C33" s="3">
        <f t="shared" si="0"/>
        <v>952.60000000000025</v>
      </c>
      <c r="D33" s="17"/>
      <c r="E33" s="17">
        <f>'z5'!G33/'z6'!C33</f>
        <v>25.928552961254233</v>
      </c>
      <c r="G33" s="5"/>
      <c r="H33" s="158">
        <v>952.60000000000025</v>
      </c>
    </row>
    <row r="34" spans="1:8">
      <c r="A34" s="145">
        <v>2000</v>
      </c>
      <c r="B34" s="3"/>
      <c r="C34" s="3">
        <f t="shared" si="0"/>
        <v>935.59999999999991</v>
      </c>
      <c r="D34" s="17"/>
      <c r="E34" s="17">
        <f>'z5'!G34/'z6'!C34</f>
        <v>26.09506296054694</v>
      </c>
      <c r="G34" s="5"/>
      <c r="H34" s="158">
        <v>935.59999999999991</v>
      </c>
    </row>
    <row r="35" spans="1:8">
      <c r="A35" s="145">
        <v>2001</v>
      </c>
      <c r="B35" s="3"/>
      <c r="C35" s="3">
        <f t="shared" si="0"/>
        <v>934.29999999999984</v>
      </c>
      <c r="D35" s="17"/>
      <c r="E35" s="17">
        <f>'z5'!G35/'z6'!C35</f>
        <v>25.103475156363476</v>
      </c>
      <c r="G35" s="5"/>
      <c r="H35" s="158">
        <v>934.29999999999984</v>
      </c>
    </row>
    <row r="36" spans="1:8">
      <c r="A36" s="145">
        <v>2002</v>
      </c>
      <c r="B36" s="3"/>
      <c r="C36" s="3">
        <f t="shared" si="0"/>
        <v>925.9000000000002</v>
      </c>
      <c r="D36" s="17"/>
      <c r="E36" s="17">
        <f>'z5'!G36/'z6'!C36</f>
        <v>25.737757440024126</v>
      </c>
      <c r="G36" s="5"/>
      <c r="H36" s="158">
        <v>925.9000000000002</v>
      </c>
    </row>
    <row r="37" spans="1:8">
      <c r="A37" s="145">
        <v>2003</v>
      </c>
      <c r="B37" s="3"/>
      <c r="C37" s="3">
        <f t="shared" si="0"/>
        <v>940.90000000000009</v>
      </c>
      <c r="D37" s="17"/>
      <c r="E37" s="17">
        <f>'z5'!G37/'z6'!C37</f>
        <v>27.159755329589039</v>
      </c>
      <c r="G37" s="5"/>
      <c r="H37" s="158">
        <v>940.90000000000009</v>
      </c>
    </row>
    <row r="38" spans="1:8">
      <c r="A38" s="145">
        <v>2004</v>
      </c>
      <c r="B38" s="3"/>
      <c r="C38" s="3">
        <f t="shared" si="0"/>
        <v>921.19999999999993</v>
      </c>
      <c r="D38" s="17"/>
      <c r="E38" s="17">
        <f>'z5'!G38/'z6'!C38</f>
        <v>27.849519072391377</v>
      </c>
      <c r="G38" s="5"/>
      <c r="H38" s="158">
        <v>921.19999999999993</v>
      </c>
    </row>
    <row r="39" spans="1:8">
      <c r="A39" s="145">
        <v>2005</v>
      </c>
      <c r="B39" s="3"/>
      <c r="C39" s="3">
        <f t="shared" si="0"/>
        <v>899</v>
      </c>
      <c r="D39" s="3"/>
      <c r="E39" s="17">
        <f>'z5'!G39/'z6'!C39</f>
        <v>28.830952446471255</v>
      </c>
      <c r="H39" s="158">
        <v>899</v>
      </c>
    </row>
    <row r="40" spans="1:8">
      <c r="A40" s="145"/>
      <c r="B40" s="3"/>
      <c r="C40" s="3"/>
      <c r="D40" s="3"/>
      <c r="E40" s="3"/>
    </row>
    <row r="41" spans="1:8">
      <c r="A41" s="145" t="s">
        <v>71</v>
      </c>
      <c r="B41" s="3"/>
      <c r="C41" s="3"/>
      <c r="D41" s="3"/>
      <c r="E41" s="3"/>
    </row>
    <row r="42" spans="1:8">
      <c r="A42" s="145" t="s">
        <v>1191</v>
      </c>
      <c r="B42" s="2" t="e">
        <f t="shared" ref="B42:F45" si="1">(POWER(VLOOKUP(VALUE(RIGHT($A42,4)),$A$4:$G$38,COLUMN(B$38),0)/VLOOKUP(VALUE(LEFT($A42,4)),$A$4:$G$38,COLUMN(B$38),0),1/(VALUE(RIGHT($A42,4))-VALUE(LEFT($A42,4))))-1)*100</f>
        <v>#DIV/0!</v>
      </c>
      <c r="C42" s="2">
        <f t="shared" si="1"/>
        <v>-0.4625432293823839</v>
      </c>
      <c r="D42" s="2" t="e">
        <f t="shared" si="1"/>
        <v>#DIV/0!</v>
      </c>
      <c r="E42" s="2">
        <f t="shared" si="1"/>
        <v>1.4604537097351544</v>
      </c>
      <c r="F42" s="2" t="e">
        <f t="shared" si="1"/>
        <v>#DIV/0!</v>
      </c>
      <c r="G42" s="2"/>
    </row>
    <row r="43" spans="1:8">
      <c r="A43" s="145" t="s">
        <v>1179</v>
      </c>
      <c r="B43" s="2" t="e">
        <f t="shared" si="1"/>
        <v>#DIV/0!</v>
      </c>
      <c r="C43" s="2">
        <f t="shared" si="1"/>
        <v>-0.63011827935973708</v>
      </c>
      <c r="D43" s="2" t="e">
        <f t="shared" si="1"/>
        <v>#DIV/0!</v>
      </c>
      <c r="E43" s="2">
        <f t="shared" si="1"/>
        <v>2.3608996775136504</v>
      </c>
      <c r="F43" s="2" t="e">
        <f t="shared" si="1"/>
        <v>#DIV/0!</v>
      </c>
      <c r="G43" s="2"/>
    </row>
    <row r="44" spans="1:8">
      <c r="A44" s="145" t="s">
        <v>723</v>
      </c>
      <c r="B44" s="2" t="e">
        <f t="shared" si="1"/>
        <v>#DIV/0!</v>
      </c>
      <c r="C44" s="2">
        <f t="shared" si="1"/>
        <v>-0.47272337778669904</v>
      </c>
      <c r="D44" s="2" t="e">
        <f t="shared" si="1"/>
        <v>#DIV/0!</v>
      </c>
      <c r="E44" s="2">
        <f t="shared" si="1"/>
        <v>0.51434939542815972</v>
      </c>
      <c r="F44" s="2" t="e">
        <f t="shared" si="1"/>
        <v>#DIV/0!</v>
      </c>
      <c r="G44" s="2"/>
    </row>
    <row r="45" spans="1:8">
      <c r="A45" s="145" t="s">
        <v>1178</v>
      </c>
      <c r="B45" s="2" t="e">
        <f t="shared" si="1"/>
        <v>#DIV/0!</v>
      </c>
      <c r="C45" s="2">
        <f t="shared" si="1"/>
        <v>0.18847169514377704</v>
      </c>
      <c r="D45" s="2" t="e">
        <f t="shared" si="1"/>
        <v>#DIV/0!</v>
      </c>
      <c r="E45" s="2">
        <f t="shared" si="1"/>
        <v>1.3419293343950756</v>
      </c>
      <c r="F45" s="2" t="e">
        <f t="shared" si="1"/>
        <v>#DIV/0!</v>
      </c>
      <c r="G45" s="2"/>
    </row>
    <row r="47" spans="1:8" ht="30" customHeight="1">
      <c r="A47" s="331" t="s">
        <v>1187</v>
      </c>
      <c r="B47" s="331"/>
      <c r="C47" s="331"/>
      <c r="D47" s="331"/>
      <c r="E47" s="331"/>
    </row>
  </sheetData>
  <mergeCells count="3">
    <mergeCell ref="B2:C2"/>
    <mergeCell ref="D2:E2"/>
    <mergeCell ref="A47:E47"/>
  </mergeCells>
  <pageMargins left="0.7" right="0.7" top="0.75" bottom="0.75" header="0.3" footer="0.3"/>
  <pageSetup scale="91" orientation="portrait" horizontalDpi="0" verticalDpi="0" r:id="rId1"/>
  <colBreaks count="1" manualBreakCount="1">
    <brk id="5" max="1048575" man="1"/>
  </colBreaks>
</worksheet>
</file>

<file path=xl/worksheets/sheet126.xml><?xml version="1.0" encoding="utf-8"?>
<worksheet xmlns="http://schemas.openxmlformats.org/spreadsheetml/2006/main" xmlns:r="http://schemas.openxmlformats.org/officeDocument/2006/relationships">
  <sheetPr codeName="Sheet164"/>
  <dimension ref="A1:AO48"/>
  <sheetViews>
    <sheetView view="pageBreakPreview" zoomScaleNormal="100" zoomScaleSheetLayoutView="100" workbookViewId="0">
      <selection sqref="A1:G1"/>
    </sheetView>
  </sheetViews>
  <sheetFormatPr defaultRowHeight="15"/>
  <cols>
    <col min="1" max="1" width="9.28515625" style="143" bestFit="1" customWidth="1"/>
    <col min="2" max="7" width="16.28515625" style="143" customWidth="1"/>
    <col min="8" max="9" width="9.140625" style="143"/>
    <col min="10" max="10" width="9.7109375" style="143" bestFit="1" customWidth="1"/>
    <col min="11" max="13" width="9.28515625" style="143" bestFit="1" customWidth="1"/>
    <col min="14" max="16384" width="9.140625" style="143"/>
  </cols>
  <sheetData>
    <row r="1" spans="1:41">
      <c r="A1" s="369" t="s">
        <v>1196</v>
      </c>
      <c r="B1" s="369"/>
      <c r="C1" s="369"/>
      <c r="D1" s="369"/>
      <c r="E1" s="369"/>
      <c r="F1" s="369"/>
      <c r="G1" s="369"/>
    </row>
    <row r="2" spans="1:41" ht="30.75" customHeight="1">
      <c r="A2" s="145"/>
      <c r="B2" s="318" t="s">
        <v>1185</v>
      </c>
      <c r="C2" s="318"/>
      <c r="D2" s="318" t="s">
        <v>1184</v>
      </c>
      <c r="E2" s="318"/>
      <c r="F2" s="318" t="s">
        <v>1183</v>
      </c>
      <c r="G2" s="318"/>
      <c r="K2" s="143" t="s">
        <v>1182</v>
      </c>
      <c r="L2" s="155"/>
      <c r="M2" s="155" t="s">
        <v>1182</v>
      </c>
    </row>
    <row r="3" spans="1:41" ht="30">
      <c r="A3" s="12"/>
      <c r="B3" s="140" t="s">
        <v>977</v>
      </c>
      <c r="C3" s="140" t="s">
        <v>1181</v>
      </c>
      <c r="D3" s="140" t="s">
        <v>977</v>
      </c>
      <c r="E3" s="140" t="s">
        <v>1181</v>
      </c>
      <c r="F3" s="140" t="s">
        <v>977</v>
      </c>
      <c r="G3" s="140" t="s">
        <v>1181</v>
      </c>
      <c r="J3" s="57"/>
      <c r="K3" s="143" t="s">
        <v>1180</v>
      </c>
      <c r="L3" s="155"/>
      <c r="M3" s="157" t="s">
        <v>1180</v>
      </c>
    </row>
    <row r="4" spans="1:41">
      <c r="A4" s="145">
        <v>1970</v>
      </c>
      <c r="B4" s="3">
        <v>355468.79399836104</v>
      </c>
      <c r="C4" s="3">
        <f t="shared" ref="C4:C39" si="0">K4</f>
        <v>12051.556718496653</v>
      </c>
      <c r="D4" s="13"/>
      <c r="E4" s="13">
        <f t="shared" ref="E4:E39" si="1">M4</f>
        <v>39.061587715278677</v>
      </c>
      <c r="F4" s="3"/>
      <c r="G4" s="3">
        <f t="shared" ref="G4:G39" si="2">100*C4/E4</f>
        <v>30852.705748524317</v>
      </c>
      <c r="H4" s="143">
        <f>100*C4/B4</f>
        <v>3.3903276242449056</v>
      </c>
      <c r="J4" s="5"/>
      <c r="K4" s="5">
        <v>12051.556718496653</v>
      </c>
      <c r="L4" s="154"/>
      <c r="M4" s="148">
        <v>39.061587715278677</v>
      </c>
      <c r="N4" s="156"/>
      <c r="O4" s="156"/>
      <c r="P4" s="156"/>
      <c r="Q4" s="156"/>
      <c r="R4" s="156"/>
      <c r="S4" s="156"/>
      <c r="T4" s="156"/>
      <c r="U4" s="156"/>
      <c r="V4" s="156"/>
      <c r="W4" s="156"/>
      <c r="X4" s="156"/>
      <c r="Y4" s="156"/>
      <c r="Z4" s="156"/>
      <c r="AA4" s="156"/>
      <c r="AB4" s="156"/>
      <c r="AC4" s="156"/>
      <c r="AD4" s="156"/>
      <c r="AE4" s="156"/>
      <c r="AF4" s="156"/>
      <c r="AG4" s="156"/>
      <c r="AH4" s="156"/>
      <c r="AI4" s="156"/>
      <c r="AJ4" s="156"/>
    </row>
    <row r="5" spans="1:41">
      <c r="A5" s="145">
        <v>1971</v>
      </c>
      <c r="B5" s="3">
        <v>394286.23688195576</v>
      </c>
      <c r="C5" s="3">
        <f t="shared" si="0"/>
        <v>12147.883528042241</v>
      </c>
      <c r="D5" s="13"/>
      <c r="E5" s="13">
        <f t="shared" si="1"/>
        <v>41.097094322748674</v>
      </c>
      <c r="F5" s="3"/>
      <c r="G5" s="3">
        <f t="shared" si="2"/>
        <v>29558.983982276244</v>
      </c>
      <c r="H5" s="143">
        <f t="shared" ref="H5:H38" si="3">100*C5/B5</f>
        <v>3.0809808691544971</v>
      </c>
      <c r="J5" s="5"/>
      <c r="K5" s="5">
        <v>12147.883528042241</v>
      </c>
      <c r="L5" s="154"/>
      <c r="M5" s="148">
        <v>41.097094322748674</v>
      </c>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1:41">
      <c r="A6" s="145">
        <v>1972</v>
      </c>
      <c r="B6" s="3">
        <v>430955.84100987366</v>
      </c>
      <c r="C6" s="3">
        <f t="shared" si="0"/>
        <v>13529.468101692099</v>
      </c>
      <c r="D6" s="13"/>
      <c r="E6" s="13">
        <f t="shared" si="1"/>
        <v>42.247725723034954</v>
      </c>
      <c r="F6" s="3"/>
      <c r="G6" s="3">
        <f t="shared" si="2"/>
        <v>32024.13353653107</v>
      </c>
      <c r="H6" s="143">
        <f t="shared" si="3"/>
        <v>3.1394093812461228</v>
      </c>
      <c r="J6" s="5"/>
      <c r="K6" s="5">
        <v>13529.468101692099</v>
      </c>
      <c r="L6" s="154"/>
      <c r="M6" s="148">
        <v>42.247725723034954</v>
      </c>
      <c r="N6" s="156"/>
      <c r="O6" s="156"/>
      <c r="P6" s="156"/>
      <c r="Q6" s="156"/>
      <c r="R6" s="156"/>
      <c r="S6" s="156"/>
      <c r="T6" s="156"/>
      <c r="U6" s="156"/>
      <c r="V6" s="156"/>
      <c r="W6" s="156"/>
      <c r="X6" s="156"/>
      <c r="Y6" s="156"/>
      <c r="Z6" s="156"/>
      <c r="AA6" s="156"/>
      <c r="AB6" s="156"/>
      <c r="AC6" s="156"/>
      <c r="AD6" s="156"/>
      <c r="AE6" s="156"/>
      <c r="AF6" s="156"/>
      <c r="AG6" s="156"/>
      <c r="AH6" s="156"/>
      <c r="AI6" s="156"/>
      <c r="AJ6" s="156"/>
    </row>
    <row r="7" spans="1:41">
      <c r="A7" s="145">
        <v>1973</v>
      </c>
      <c r="B7" s="3">
        <v>482019.96530476899</v>
      </c>
      <c r="C7" s="3">
        <f t="shared" si="0"/>
        <v>15065.0492662038</v>
      </c>
      <c r="D7" s="13"/>
      <c r="E7" s="13">
        <f t="shared" si="1"/>
        <v>46.479934325317977</v>
      </c>
      <c r="F7" s="3"/>
      <c r="G7" s="3">
        <f t="shared" si="2"/>
        <v>32411.941808613425</v>
      </c>
      <c r="H7" s="143">
        <f t="shared" si="3"/>
        <v>3.1253994337513702</v>
      </c>
      <c r="J7" s="5"/>
      <c r="K7" s="5">
        <v>15065.0492662038</v>
      </c>
      <c r="L7" s="154"/>
      <c r="M7" s="148">
        <v>46.479934325317977</v>
      </c>
      <c r="N7" s="156"/>
      <c r="O7" s="156"/>
      <c r="P7" s="156"/>
      <c r="Q7" s="156"/>
      <c r="R7" s="156"/>
      <c r="S7" s="156"/>
      <c r="T7" s="156"/>
      <c r="U7" s="156"/>
      <c r="V7" s="156"/>
      <c r="W7" s="156"/>
      <c r="X7" s="156"/>
      <c r="Y7" s="156"/>
      <c r="Z7" s="156"/>
      <c r="AA7" s="156"/>
      <c r="AB7" s="156"/>
      <c r="AC7" s="156"/>
      <c r="AD7" s="156"/>
      <c r="AE7" s="156"/>
      <c r="AF7" s="156"/>
      <c r="AG7" s="156"/>
      <c r="AH7" s="156"/>
      <c r="AI7" s="156"/>
      <c r="AJ7" s="156"/>
    </row>
    <row r="8" spans="1:41">
      <c r="A8" s="145">
        <v>1974</v>
      </c>
      <c r="B8" s="3">
        <v>524318.60891813633</v>
      </c>
      <c r="C8" s="3">
        <f t="shared" si="0"/>
        <v>15312.72772627115</v>
      </c>
      <c r="D8" s="13"/>
      <c r="E8" s="13">
        <f t="shared" si="1"/>
        <v>46.717636301737947</v>
      </c>
      <c r="F8" s="3"/>
      <c r="G8" s="3">
        <f t="shared" si="2"/>
        <v>32777.188527625702</v>
      </c>
      <c r="H8" s="143">
        <f t="shared" si="3"/>
        <v>2.920500525027518</v>
      </c>
      <c r="J8" s="5"/>
      <c r="K8" s="5">
        <v>15312.72772627115</v>
      </c>
      <c r="L8" s="154"/>
      <c r="M8" s="148">
        <v>46.717636301737947</v>
      </c>
      <c r="N8" s="156"/>
      <c r="O8" s="156"/>
      <c r="P8" s="156"/>
      <c r="Q8" s="156"/>
      <c r="R8" s="156"/>
      <c r="S8" s="156"/>
      <c r="T8" s="156"/>
      <c r="U8" s="156"/>
      <c r="V8" s="156"/>
      <c r="W8" s="156"/>
      <c r="X8" s="156"/>
      <c r="Y8" s="156"/>
      <c r="Z8" s="156"/>
      <c r="AA8" s="156"/>
      <c r="AB8" s="156"/>
      <c r="AC8" s="156"/>
      <c r="AD8" s="156"/>
      <c r="AE8" s="156"/>
      <c r="AF8" s="156"/>
      <c r="AG8" s="156"/>
      <c r="AH8" s="156"/>
      <c r="AI8" s="156"/>
      <c r="AJ8" s="156"/>
    </row>
    <row r="9" spans="1:41">
      <c r="A9" s="145">
        <v>1975</v>
      </c>
      <c r="B9" s="3">
        <v>548857.31735307339</v>
      </c>
      <c r="C9" s="3">
        <f t="shared" si="0"/>
        <v>15919.684810626532</v>
      </c>
      <c r="D9" s="13"/>
      <c r="E9" s="13">
        <f t="shared" si="1"/>
        <v>49.297522880195608</v>
      </c>
      <c r="F9" s="3"/>
      <c r="G9" s="3">
        <f t="shared" si="2"/>
        <v>32293.072512619045</v>
      </c>
      <c r="H9" s="143">
        <f t="shared" si="3"/>
        <v>2.9005142697925606</v>
      </c>
      <c r="J9" s="5"/>
      <c r="K9" s="5">
        <v>15919.684810626532</v>
      </c>
      <c r="L9" s="154"/>
      <c r="M9" s="148">
        <v>49.297522880195608</v>
      </c>
      <c r="N9" s="156"/>
      <c r="O9" s="156"/>
      <c r="P9" s="156"/>
      <c r="Q9" s="156"/>
      <c r="R9" s="156"/>
      <c r="S9" s="156"/>
      <c r="T9" s="156"/>
      <c r="U9" s="156"/>
      <c r="V9" s="156"/>
      <c r="W9" s="156"/>
      <c r="X9" s="156"/>
      <c r="Y9" s="156"/>
      <c r="Z9" s="156"/>
      <c r="AA9" s="156"/>
      <c r="AB9" s="156"/>
      <c r="AC9" s="156"/>
      <c r="AD9" s="156"/>
      <c r="AE9" s="156"/>
      <c r="AF9" s="156"/>
      <c r="AG9" s="156"/>
      <c r="AH9" s="156"/>
      <c r="AI9" s="156"/>
      <c r="AJ9" s="156"/>
    </row>
    <row r="10" spans="1:41">
      <c r="A10" s="145">
        <v>1976</v>
      </c>
      <c r="B10" s="3">
        <v>595177.60048145021</v>
      </c>
      <c r="C10" s="3">
        <f t="shared" si="0"/>
        <v>17075.564378663785</v>
      </c>
      <c r="D10" s="13"/>
      <c r="E10" s="13">
        <f t="shared" si="1"/>
        <v>49.44974763098088</v>
      </c>
      <c r="F10" s="3"/>
      <c r="G10" s="3">
        <f t="shared" si="2"/>
        <v>34531.145651319224</v>
      </c>
      <c r="H10" s="143">
        <f t="shared" si="3"/>
        <v>2.8689863941201827</v>
      </c>
      <c r="J10" s="5"/>
      <c r="K10" s="5">
        <v>17075.564378663785</v>
      </c>
      <c r="L10" s="154"/>
      <c r="M10" s="148">
        <v>49.44974763098088</v>
      </c>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row>
    <row r="11" spans="1:41">
      <c r="A11" s="145">
        <v>1977</v>
      </c>
      <c r="B11" s="3">
        <v>634351.99564876885</v>
      </c>
      <c r="C11" s="3">
        <f t="shared" si="0"/>
        <v>19236.883912609657</v>
      </c>
      <c r="D11" s="13"/>
      <c r="E11" s="13">
        <f t="shared" si="1"/>
        <v>54.500107793394406</v>
      </c>
      <c r="F11" s="3"/>
      <c r="G11" s="3">
        <f t="shared" si="2"/>
        <v>35296.964889565286</v>
      </c>
      <c r="H11" s="143">
        <f t="shared" si="3"/>
        <v>3.0325251665576585</v>
      </c>
      <c r="J11" s="5"/>
      <c r="K11" s="5">
        <v>19236.883912609657</v>
      </c>
      <c r="L11" s="154"/>
      <c r="M11" s="148">
        <v>54.500107793394406</v>
      </c>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row>
    <row r="12" spans="1:41">
      <c r="A12" s="145">
        <v>1978</v>
      </c>
      <c r="B12" s="3">
        <v>674361.260245324</v>
      </c>
      <c r="C12" s="3">
        <f t="shared" si="0"/>
        <v>20394.040348397295</v>
      </c>
      <c r="D12" s="13"/>
      <c r="E12" s="13">
        <f t="shared" si="1"/>
        <v>55.497784588309933</v>
      </c>
      <c r="F12" s="3"/>
      <c r="G12" s="3">
        <f t="shared" si="2"/>
        <v>36747.485507183832</v>
      </c>
      <c r="H12" s="143">
        <f t="shared" si="3"/>
        <v>3.0242010552293892</v>
      </c>
      <c r="J12" s="5"/>
      <c r="K12" s="158">
        <v>20394.040348397295</v>
      </c>
      <c r="L12" s="154"/>
      <c r="M12" s="148">
        <v>55.497784588309933</v>
      </c>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row>
    <row r="13" spans="1:41">
      <c r="A13" s="145">
        <v>1979</v>
      </c>
      <c r="B13" s="3">
        <v>730474.01818497933</v>
      </c>
      <c r="C13" s="3">
        <f t="shared" si="0"/>
        <v>20338.46827838524</v>
      </c>
      <c r="D13" s="13"/>
      <c r="E13" s="13">
        <f t="shared" si="1"/>
        <v>51.950941500611705</v>
      </c>
      <c r="F13" s="3"/>
      <c r="G13" s="3">
        <f t="shared" si="2"/>
        <v>39149.373795556261</v>
      </c>
      <c r="H13" s="143">
        <f t="shared" si="3"/>
        <v>2.78428359832983</v>
      </c>
      <c r="J13" s="5"/>
      <c r="K13" s="158">
        <v>20338.46827838524</v>
      </c>
      <c r="L13" s="154"/>
      <c r="M13" s="148">
        <v>51.950941500611705</v>
      </c>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row>
    <row r="14" spans="1:41">
      <c r="A14" s="145">
        <v>1980</v>
      </c>
      <c r="B14" s="3">
        <v>781211.85622075864</v>
      </c>
      <c r="C14" s="3">
        <f t="shared" si="0"/>
        <v>21648.618051802281</v>
      </c>
      <c r="D14" s="13"/>
      <c r="E14" s="13">
        <f t="shared" si="1"/>
        <v>55.221181687648389</v>
      </c>
      <c r="F14" s="3"/>
      <c r="G14" s="3">
        <f t="shared" si="2"/>
        <v>39203.467564774233</v>
      </c>
      <c r="H14" s="143">
        <f t="shared" si="3"/>
        <v>2.7711584097726125</v>
      </c>
      <c r="J14" s="5"/>
      <c r="K14" s="158">
        <v>21648.618051802281</v>
      </c>
      <c r="L14" s="154"/>
      <c r="M14" s="148">
        <v>55.221181687648389</v>
      </c>
      <c r="N14" s="155"/>
      <c r="P14" s="57"/>
      <c r="Q14" s="5"/>
      <c r="R14" s="5"/>
      <c r="S14" s="5"/>
      <c r="T14" s="5"/>
      <c r="U14" s="5"/>
      <c r="V14" s="5"/>
      <c r="W14" s="5"/>
      <c r="X14" s="5"/>
      <c r="Y14" s="5"/>
      <c r="Z14" s="5"/>
      <c r="AA14" s="5"/>
      <c r="AB14" s="5"/>
      <c r="AC14" s="5"/>
      <c r="AD14" s="5"/>
      <c r="AE14" s="5"/>
      <c r="AF14" s="5"/>
      <c r="AG14" s="5"/>
      <c r="AH14" s="5"/>
      <c r="AI14" s="5"/>
      <c r="AJ14" s="5"/>
      <c r="AK14" s="5"/>
      <c r="AL14" s="5"/>
      <c r="AM14" s="5"/>
      <c r="AN14" s="5"/>
      <c r="AO14" s="5"/>
    </row>
    <row r="15" spans="1:41">
      <c r="A15" s="145">
        <v>1981</v>
      </c>
      <c r="B15" s="3">
        <v>818732.64733860362</v>
      </c>
      <c r="C15" s="3">
        <f t="shared" si="0"/>
        <v>21538.750779528549</v>
      </c>
      <c r="D15" s="13"/>
      <c r="E15" s="13">
        <f t="shared" si="1"/>
        <v>54.425993525242234</v>
      </c>
      <c r="F15" s="3"/>
      <c r="G15" s="3">
        <f t="shared" si="2"/>
        <v>39574.382357465074</v>
      </c>
      <c r="H15" s="143">
        <f t="shared" si="3"/>
        <v>2.6307428743122734</v>
      </c>
      <c r="J15" s="5"/>
      <c r="K15" s="158">
        <v>21538.750779528549</v>
      </c>
      <c r="L15" s="154"/>
      <c r="M15" s="148">
        <v>54.425993525242234</v>
      </c>
      <c r="N15" s="156"/>
    </row>
    <row r="16" spans="1:41">
      <c r="A16" s="145">
        <v>1982</v>
      </c>
      <c r="B16" s="3">
        <v>853718.15376487735</v>
      </c>
      <c r="C16" s="3">
        <f t="shared" si="0"/>
        <v>21970.64986696047</v>
      </c>
      <c r="D16" s="13"/>
      <c r="E16" s="13">
        <f t="shared" si="1"/>
        <v>59.021909929607766</v>
      </c>
      <c r="F16" s="3"/>
      <c r="G16" s="3">
        <f t="shared" si="2"/>
        <v>37224.56608599022</v>
      </c>
      <c r="H16" s="143">
        <f t="shared" si="3"/>
        <v>2.5735249707494692</v>
      </c>
      <c r="J16" s="5"/>
      <c r="K16" s="158">
        <v>21970.64986696047</v>
      </c>
      <c r="L16" s="154"/>
      <c r="M16" s="148">
        <v>59.021909929607766</v>
      </c>
      <c r="N16" s="155"/>
      <c r="O16" s="155"/>
      <c r="P16" s="155"/>
      <c r="Q16" s="154"/>
      <c r="R16" s="154"/>
      <c r="S16" s="154"/>
      <c r="T16" s="154"/>
      <c r="U16" s="154"/>
      <c r="V16" s="154"/>
      <c r="W16" s="154"/>
      <c r="X16" s="154"/>
      <c r="Y16" s="154"/>
      <c r="Z16" s="154"/>
      <c r="AA16" s="154"/>
      <c r="AB16" s="154"/>
      <c r="AC16" s="154"/>
      <c r="AD16" s="154"/>
      <c r="AE16" s="154"/>
      <c r="AF16" s="154"/>
      <c r="AG16" s="155"/>
      <c r="AH16" s="154"/>
      <c r="AI16" s="154"/>
      <c r="AJ16" s="154"/>
      <c r="AK16" s="59"/>
      <c r="AL16" s="59"/>
      <c r="AM16" s="59"/>
      <c r="AN16" s="59"/>
      <c r="AO16" s="59"/>
    </row>
    <row r="17" spans="1:41">
      <c r="A17" s="145">
        <v>1983</v>
      </c>
      <c r="B17" s="3">
        <v>890014.26761306857</v>
      </c>
      <c r="C17" s="3">
        <f t="shared" si="0"/>
        <v>22920.608967696346</v>
      </c>
      <c r="D17" s="13"/>
      <c r="E17" s="13">
        <f t="shared" si="1"/>
        <v>58.824564833530793</v>
      </c>
      <c r="F17" s="3"/>
      <c r="G17" s="3">
        <f t="shared" si="2"/>
        <v>38964.349387981005</v>
      </c>
      <c r="H17" s="143">
        <f t="shared" si="3"/>
        <v>2.5753080373831736</v>
      </c>
      <c r="J17" s="5"/>
      <c r="K17" s="158">
        <v>22920.608967696346</v>
      </c>
      <c r="L17" s="154"/>
      <c r="M17" s="148">
        <v>58.824564833530793</v>
      </c>
      <c r="O17" s="155"/>
      <c r="P17" s="157"/>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row>
    <row r="18" spans="1:41">
      <c r="A18" s="145">
        <v>1984</v>
      </c>
      <c r="B18" s="3">
        <v>932803.2512291834</v>
      </c>
      <c r="C18" s="3">
        <f t="shared" si="0"/>
        <v>23199.788332016804</v>
      </c>
      <c r="D18" s="13"/>
      <c r="E18" s="13">
        <f t="shared" si="1"/>
        <v>57.457111308939801</v>
      </c>
      <c r="F18" s="3"/>
      <c r="G18" s="3">
        <f t="shared" si="2"/>
        <v>40377.57520957572</v>
      </c>
      <c r="H18" s="143">
        <f t="shared" si="3"/>
        <v>2.4871041456433316</v>
      </c>
      <c r="J18" s="5"/>
      <c r="K18" s="158">
        <v>23199.788332016804</v>
      </c>
      <c r="L18" s="154"/>
      <c r="M18" s="148">
        <v>57.457111308939801</v>
      </c>
      <c r="O18" s="155"/>
      <c r="P18" s="155"/>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row>
    <row r="19" spans="1:41">
      <c r="A19" s="145">
        <v>1985</v>
      </c>
      <c r="B19" s="3">
        <v>976276.1289989613</v>
      </c>
      <c r="C19" s="3">
        <f t="shared" si="0"/>
        <v>23991.057248576068</v>
      </c>
      <c r="D19" s="13"/>
      <c r="E19" s="13">
        <f t="shared" si="1"/>
        <v>61.287541001754199</v>
      </c>
      <c r="F19" s="3"/>
      <c r="G19" s="3">
        <f t="shared" si="2"/>
        <v>39145.080478737735</v>
      </c>
      <c r="H19" s="143">
        <f t="shared" si="3"/>
        <v>2.4574048812578919</v>
      </c>
      <c r="J19" s="5"/>
      <c r="K19" s="158">
        <v>23991.057248576068</v>
      </c>
      <c r="L19" s="154"/>
      <c r="M19" s="148">
        <v>61.287541001754199</v>
      </c>
    </row>
    <row r="20" spans="1:41">
      <c r="A20" s="145">
        <v>1986</v>
      </c>
      <c r="B20" s="3">
        <v>1030545.4761969732</v>
      </c>
      <c r="C20" s="3">
        <f t="shared" si="0"/>
        <v>25622.874017794042</v>
      </c>
      <c r="D20" s="13"/>
      <c r="E20" s="13">
        <f t="shared" si="1"/>
        <v>68.996747639547422</v>
      </c>
      <c r="F20" s="3"/>
      <c r="G20" s="3">
        <f t="shared" si="2"/>
        <v>37136.350472130915</v>
      </c>
      <c r="H20" s="143">
        <f t="shared" si="3"/>
        <v>2.4863409339634632</v>
      </c>
      <c r="J20" s="5"/>
      <c r="K20" s="158">
        <v>25622.874017794042</v>
      </c>
      <c r="L20" s="154"/>
      <c r="M20" s="148">
        <v>68.996747639547422</v>
      </c>
      <c r="Q20" s="59"/>
      <c r="R20" s="59"/>
      <c r="S20" s="59"/>
      <c r="T20" s="59"/>
      <c r="U20" s="59"/>
      <c r="V20" s="59"/>
      <c r="W20" s="59"/>
      <c r="X20" s="59"/>
      <c r="Y20" s="59"/>
      <c r="Z20" s="59"/>
      <c r="AA20" s="59"/>
      <c r="AB20" s="59"/>
      <c r="AC20" s="59"/>
      <c r="AD20" s="59"/>
      <c r="AE20" s="59"/>
      <c r="AF20" s="59"/>
      <c r="AH20" s="59"/>
      <c r="AI20" s="59"/>
      <c r="AJ20" s="59"/>
      <c r="AK20" s="59"/>
      <c r="AL20" s="59"/>
      <c r="AM20" s="59"/>
      <c r="AN20" s="59"/>
      <c r="AO20" s="59"/>
    </row>
    <row r="21" spans="1:41">
      <c r="A21" s="145">
        <v>1987</v>
      </c>
      <c r="B21" s="3">
        <v>1056316.8075633536</v>
      </c>
      <c r="C21" s="3">
        <f t="shared" si="0"/>
        <v>25807.003440319299</v>
      </c>
      <c r="D21" s="13"/>
      <c r="E21" s="13">
        <f t="shared" si="1"/>
        <v>74.72676953959494</v>
      </c>
      <c r="F21" s="3"/>
      <c r="G21" s="3">
        <f t="shared" si="2"/>
        <v>34535.151993483574</v>
      </c>
      <c r="H21" s="143">
        <f t="shared" si="3"/>
        <v>2.4431120716377981</v>
      </c>
      <c r="J21" s="5"/>
      <c r="K21" s="158">
        <v>25807.003440319299</v>
      </c>
      <c r="L21" s="154"/>
      <c r="M21" s="148">
        <v>74.72676953959494</v>
      </c>
    </row>
    <row r="22" spans="1:41">
      <c r="A22" s="145">
        <v>1988</v>
      </c>
      <c r="B22" s="3">
        <v>1115601.6549494802</v>
      </c>
      <c r="C22" s="3">
        <f t="shared" si="0"/>
        <v>26154.200879308195</v>
      </c>
      <c r="D22" s="13"/>
      <c r="E22" s="13">
        <f t="shared" si="1"/>
        <v>75.076794213497209</v>
      </c>
      <c r="F22" s="3"/>
      <c r="G22" s="3">
        <f t="shared" si="2"/>
        <v>34836.597850639482</v>
      </c>
      <c r="H22" s="143">
        <f t="shared" si="3"/>
        <v>2.3444031983344971</v>
      </c>
      <c r="J22" s="5"/>
      <c r="K22" s="158">
        <v>26154.200879308195</v>
      </c>
      <c r="L22" s="154"/>
      <c r="M22" s="148">
        <v>75.076794213497209</v>
      </c>
    </row>
    <row r="23" spans="1:41">
      <c r="A23" s="145">
        <v>1989</v>
      </c>
      <c r="B23" s="3">
        <v>1187460.3084349744</v>
      </c>
      <c r="C23" s="3">
        <f t="shared" si="0"/>
        <v>26595.171392341916</v>
      </c>
      <c r="D23" s="13"/>
      <c r="E23" s="13">
        <f t="shared" si="1"/>
        <v>76.113298550188901</v>
      </c>
      <c r="F23" s="3"/>
      <c r="G23" s="3">
        <f t="shared" si="2"/>
        <v>34941.556730464305</v>
      </c>
      <c r="H23" s="143">
        <f t="shared" si="3"/>
        <v>2.2396682401446579</v>
      </c>
      <c r="J23" s="5"/>
      <c r="K23" s="158">
        <v>26595.171392341916</v>
      </c>
      <c r="L23" s="154"/>
      <c r="M23" s="148">
        <v>76.113298550188901</v>
      </c>
    </row>
    <row r="24" spans="1:41">
      <c r="A24" s="145">
        <v>1990</v>
      </c>
      <c r="B24" s="3">
        <v>1289386.0749778696</v>
      </c>
      <c r="C24" s="3">
        <f t="shared" si="0"/>
        <v>31411.118727393674</v>
      </c>
      <c r="D24" s="13"/>
      <c r="E24" s="13">
        <f t="shared" si="1"/>
        <v>82.581308883236815</v>
      </c>
      <c r="F24" s="3"/>
      <c r="G24" s="3">
        <f t="shared" si="2"/>
        <v>38036.595874020852</v>
      </c>
      <c r="H24" s="143">
        <f t="shared" si="3"/>
        <v>2.4361298246479666</v>
      </c>
      <c r="J24" s="5"/>
      <c r="K24" s="158">
        <v>31411.118727393674</v>
      </c>
      <c r="L24" s="154"/>
      <c r="M24" s="148">
        <v>82.581308883236815</v>
      </c>
    </row>
    <row r="25" spans="1:41">
      <c r="A25" s="145">
        <v>1991</v>
      </c>
      <c r="B25" s="3">
        <v>1392680</v>
      </c>
      <c r="C25" s="3">
        <f t="shared" si="0"/>
        <v>32490</v>
      </c>
      <c r="D25" s="13"/>
      <c r="E25" s="13">
        <f t="shared" si="1"/>
        <v>84.272277119364318</v>
      </c>
      <c r="F25" s="3"/>
      <c r="G25" s="3">
        <f t="shared" si="2"/>
        <v>38553.603997173057</v>
      </c>
      <c r="H25" s="143">
        <f t="shared" si="3"/>
        <v>2.3329120831777579</v>
      </c>
      <c r="J25" s="5"/>
      <c r="K25" s="158">
        <v>32490</v>
      </c>
      <c r="L25" s="154"/>
      <c r="M25" s="148">
        <v>84.272277119364318</v>
      </c>
    </row>
    <row r="26" spans="1:41">
      <c r="A26" s="145">
        <v>1992</v>
      </c>
      <c r="B26" s="3">
        <v>1493130</v>
      </c>
      <c r="C26" s="3">
        <f t="shared" si="0"/>
        <v>32890</v>
      </c>
      <c r="D26" s="13"/>
      <c r="E26" s="13">
        <f t="shared" si="1"/>
        <v>95.319486365436262</v>
      </c>
      <c r="F26" s="3"/>
      <c r="G26" s="3">
        <f t="shared" si="2"/>
        <v>34505.011781018387</v>
      </c>
      <c r="H26" s="143">
        <f t="shared" si="3"/>
        <v>2.2027552858759787</v>
      </c>
      <c r="J26" s="5"/>
      <c r="K26" s="158">
        <v>32890</v>
      </c>
      <c r="L26" s="154"/>
      <c r="M26" s="148">
        <v>95.319486365436262</v>
      </c>
    </row>
    <row r="27" spans="1:41">
      <c r="A27" s="145">
        <v>1993</v>
      </c>
      <c r="B27" s="3">
        <v>1533230</v>
      </c>
      <c r="C27" s="3">
        <f t="shared" si="0"/>
        <v>34170</v>
      </c>
      <c r="D27" s="13"/>
      <c r="E27" s="13">
        <f t="shared" si="1"/>
        <v>99.569688767036951</v>
      </c>
      <c r="F27" s="3"/>
      <c r="G27" s="3">
        <f t="shared" si="2"/>
        <v>34317.672800954009</v>
      </c>
      <c r="H27" s="143">
        <f t="shared" si="3"/>
        <v>2.2286284510477881</v>
      </c>
      <c r="J27" s="5"/>
      <c r="K27" s="158">
        <v>34170</v>
      </c>
      <c r="L27" s="154"/>
      <c r="M27" s="148">
        <v>99.569688767036951</v>
      </c>
    </row>
    <row r="28" spans="1:41">
      <c r="A28" s="145">
        <v>1994</v>
      </c>
      <c r="B28" s="3">
        <v>1604231</v>
      </c>
      <c r="C28" s="3">
        <f t="shared" si="0"/>
        <v>35020</v>
      </c>
      <c r="D28" s="13"/>
      <c r="E28" s="13">
        <f t="shared" si="1"/>
        <v>94.882543915353637</v>
      </c>
      <c r="F28" s="3"/>
      <c r="G28" s="3">
        <f t="shared" si="2"/>
        <v>36908.791180010885</v>
      </c>
      <c r="H28" s="143">
        <f t="shared" si="3"/>
        <v>2.1829773891665227</v>
      </c>
      <c r="J28" s="5"/>
      <c r="K28" s="158">
        <v>35020</v>
      </c>
      <c r="L28" s="154"/>
      <c r="M28" s="148">
        <v>94.882543915353637</v>
      </c>
    </row>
    <row r="29" spans="1:41">
      <c r="A29" s="145">
        <v>1995</v>
      </c>
      <c r="B29" s="3">
        <v>1671709</v>
      </c>
      <c r="C29" s="3">
        <f t="shared" si="0"/>
        <v>34560</v>
      </c>
      <c r="D29" s="13"/>
      <c r="E29" s="13">
        <f t="shared" si="1"/>
        <v>100</v>
      </c>
      <c r="F29" s="3"/>
      <c r="G29" s="3">
        <f t="shared" si="2"/>
        <v>34560</v>
      </c>
      <c r="H29" s="143">
        <f t="shared" si="3"/>
        <v>2.0673454530662934</v>
      </c>
      <c r="J29" s="5"/>
      <c r="K29" s="158">
        <v>34560</v>
      </c>
      <c r="L29" s="155"/>
      <c r="M29" s="148">
        <v>100</v>
      </c>
    </row>
    <row r="30" spans="1:41">
      <c r="A30" s="145">
        <v>1996</v>
      </c>
      <c r="B30" s="3">
        <v>1697889</v>
      </c>
      <c r="C30" s="3">
        <f t="shared" si="0"/>
        <v>33680</v>
      </c>
      <c r="D30" s="13"/>
      <c r="E30" s="13">
        <f t="shared" si="1"/>
        <v>100.62685444446234</v>
      </c>
      <c r="F30" s="3"/>
      <c r="G30" s="3">
        <f t="shared" si="2"/>
        <v>33470.19062251276</v>
      </c>
      <c r="H30" s="143">
        <f t="shared" si="3"/>
        <v>1.9836396843374331</v>
      </c>
      <c r="J30" s="5"/>
      <c r="K30" s="158">
        <v>33680</v>
      </c>
      <c r="L30" s="154"/>
      <c r="M30" s="148">
        <v>100.62685444446234</v>
      </c>
    </row>
    <row r="31" spans="1:41">
      <c r="A31" s="145">
        <v>1997</v>
      </c>
      <c r="B31" s="3">
        <v>1734861</v>
      </c>
      <c r="C31" s="3">
        <f t="shared" si="0"/>
        <v>34580</v>
      </c>
      <c r="D31" s="13"/>
      <c r="E31" s="13">
        <f t="shared" si="1"/>
        <v>99.105220480156134</v>
      </c>
      <c r="F31" s="3"/>
      <c r="G31" s="3">
        <f t="shared" si="2"/>
        <v>34892.208334195639</v>
      </c>
      <c r="H31" s="143">
        <f t="shared" si="3"/>
        <v>1.9932432627167249</v>
      </c>
      <c r="J31" s="5"/>
      <c r="K31" s="158">
        <v>34580</v>
      </c>
      <c r="L31" s="154"/>
      <c r="M31" s="148">
        <v>99.105220480156134</v>
      </c>
    </row>
    <row r="32" spans="1:41">
      <c r="A32" s="145">
        <v>1998</v>
      </c>
      <c r="B32" s="3">
        <v>1778061</v>
      </c>
      <c r="C32" s="3">
        <f t="shared" si="0"/>
        <v>35080</v>
      </c>
      <c r="D32" s="13"/>
      <c r="E32" s="13">
        <f t="shared" si="1"/>
        <v>106.10798416113448</v>
      </c>
      <c r="F32" s="3"/>
      <c r="G32" s="3">
        <f t="shared" si="2"/>
        <v>33060.660116516658</v>
      </c>
      <c r="H32" s="143">
        <f t="shared" si="3"/>
        <v>1.9729356866834153</v>
      </c>
      <c r="J32" s="5"/>
      <c r="K32" s="158">
        <v>35080</v>
      </c>
      <c r="L32" s="154"/>
      <c r="M32" s="148">
        <v>106.10798416113448</v>
      </c>
    </row>
    <row r="33" spans="1:13">
      <c r="A33" s="145">
        <v>1999</v>
      </c>
      <c r="B33" s="3">
        <v>1810269</v>
      </c>
      <c r="C33" s="3">
        <f t="shared" si="0"/>
        <v>36020</v>
      </c>
      <c r="D33" s="13"/>
      <c r="E33" s="13">
        <f t="shared" si="1"/>
        <v>105.74915088642157</v>
      </c>
      <c r="F33" s="3"/>
      <c r="G33" s="3">
        <f t="shared" si="2"/>
        <v>34061.739217827657</v>
      </c>
      <c r="H33" s="143">
        <f t="shared" si="3"/>
        <v>1.989759532975486</v>
      </c>
      <c r="J33" s="5"/>
      <c r="K33" s="158">
        <v>36020</v>
      </c>
      <c r="L33" s="59"/>
      <c r="M33" s="148">
        <v>105.74915088642157</v>
      </c>
    </row>
    <row r="34" spans="1:13">
      <c r="A34" s="145">
        <v>2000</v>
      </c>
      <c r="B34" s="3">
        <v>1856200</v>
      </c>
      <c r="C34" s="3">
        <f t="shared" si="0"/>
        <v>36680</v>
      </c>
      <c r="D34" s="13"/>
      <c r="E34" s="13">
        <f t="shared" si="1"/>
        <v>101.53865418878331</v>
      </c>
      <c r="F34" s="3"/>
      <c r="G34" s="3">
        <f t="shared" si="2"/>
        <v>36124.173885349701</v>
      </c>
      <c r="H34" s="143">
        <f t="shared" si="3"/>
        <v>1.9760801637754553</v>
      </c>
      <c r="J34" s="5"/>
      <c r="K34" s="158">
        <v>36680</v>
      </c>
      <c r="L34" s="59"/>
      <c r="M34" s="148">
        <v>101.53865418878331</v>
      </c>
    </row>
    <row r="35" spans="1:13">
      <c r="A35" s="145">
        <v>2001</v>
      </c>
      <c r="B35" s="3">
        <v>1904492</v>
      </c>
      <c r="C35" s="3">
        <f t="shared" si="0"/>
        <v>37350</v>
      </c>
      <c r="D35" s="13"/>
      <c r="E35" s="13">
        <f t="shared" si="1"/>
        <v>107.9576036127293</v>
      </c>
      <c r="F35" s="3"/>
      <c r="G35" s="3">
        <f t="shared" si="2"/>
        <v>34596.91466845051</v>
      </c>
      <c r="H35" s="143">
        <f t="shared" si="3"/>
        <v>1.9611528953652733</v>
      </c>
      <c r="J35" s="5"/>
      <c r="K35" s="158">
        <v>37350</v>
      </c>
      <c r="L35" s="59"/>
      <c r="M35" s="148">
        <v>107.9576036127293</v>
      </c>
    </row>
    <row r="36" spans="1:13">
      <c r="A36" s="145">
        <v>2002</v>
      </c>
      <c r="B36" s="3">
        <v>1933190</v>
      </c>
      <c r="C36" s="3">
        <f t="shared" si="0"/>
        <v>38170</v>
      </c>
      <c r="D36" s="13"/>
      <c r="E36" s="13">
        <f t="shared" si="1"/>
        <v>113.24262959224507</v>
      </c>
      <c r="F36" s="3"/>
      <c r="G36" s="3">
        <f t="shared" si="2"/>
        <v>33706.387901304886</v>
      </c>
      <c r="H36" s="143">
        <f t="shared" si="3"/>
        <v>1.9744567269642403</v>
      </c>
      <c r="J36" s="5"/>
      <c r="K36" s="158">
        <v>38170</v>
      </c>
      <c r="L36" s="59"/>
      <c r="M36" s="148">
        <v>113.24262959224507</v>
      </c>
    </row>
    <row r="37" spans="1:13">
      <c r="A37" s="145">
        <v>2003</v>
      </c>
      <c r="B37" s="3">
        <v>1949410</v>
      </c>
      <c r="C37" s="3">
        <f t="shared" si="0"/>
        <v>38020</v>
      </c>
      <c r="D37" s="13"/>
      <c r="E37" s="13">
        <f t="shared" si="1"/>
        <v>112.84349014188388</v>
      </c>
      <c r="F37" s="3"/>
      <c r="G37" s="3">
        <f t="shared" si="2"/>
        <v>33692.683514304204</v>
      </c>
      <c r="H37" s="143">
        <f t="shared" si="3"/>
        <v>1.9503336907064188</v>
      </c>
      <c r="J37" s="5"/>
      <c r="K37" s="158">
        <v>38020</v>
      </c>
      <c r="L37" s="59"/>
      <c r="M37" s="148">
        <v>112.84349014188388</v>
      </c>
    </row>
    <row r="38" spans="1:13">
      <c r="A38" s="145">
        <v>2004</v>
      </c>
      <c r="B38" s="3">
        <v>1998741</v>
      </c>
      <c r="C38" s="3">
        <f t="shared" si="0"/>
        <v>38130</v>
      </c>
      <c r="D38" s="13"/>
      <c r="E38" s="13">
        <f t="shared" si="1"/>
        <v>114.04053484436805</v>
      </c>
      <c r="F38" s="3"/>
      <c r="G38" s="3">
        <f t="shared" si="2"/>
        <v>33435.479807277552</v>
      </c>
      <c r="H38" s="143">
        <f t="shared" si="3"/>
        <v>1.9077008977151118</v>
      </c>
      <c r="K38" s="158">
        <v>38130</v>
      </c>
      <c r="M38" s="148">
        <v>114.04053484436805</v>
      </c>
    </row>
    <row r="39" spans="1:13">
      <c r="A39" s="145">
        <v>2005</v>
      </c>
      <c r="B39" s="3">
        <v>2026399</v>
      </c>
      <c r="C39" s="3">
        <f t="shared" si="0"/>
        <v>36950</v>
      </c>
      <c r="D39" s="13"/>
      <c r="E39" s="13">
        <f t="shared" si="1"/>
        <v>110.9777989581391</v>
      </c>
      <c r="F39" s="3"/>
      <c r="G39" s="3">
        <f t="shared" si="2"/>
        <v>33294.947590317199</v>
      </c>
      <c r="K39" s="158">
        <v>36950</v>
      </c>
      <c r="M39" s="148">
        <v>110.9777989581391</v>
      </c>
    </row>
    <row r="40" spans="1:13">
      <c r="A40" s="145" t="s">
        <v>71</v>
      </c>
      <c r="B40" s="3"/>
      <c r="C40" s="3"/>
      <c r="D40" s="3"/>
      <c r="E40" s="3"/>
      <c r="F40" s="144"/>
      <c r="G40" s="144"/>
    </row>
    <row r="41" spans="1:13">
      <c r="A41" s="145" t="s">
        <v>1191</v>
      </c>
      <c r="B41" s="2">
        <f t="shared" ref="B41:G44" si="4">(POWER(VLOOKUP(VALUE(RIGHT($A41,4)),$A$4:$G$37,COLUMN(B$37),0)/VLOOKUP(VALUE(LEFT($A41,4)),$A$4:$G$37,COLUMN(B$37),0),1/(VALUE(RIGHT($A41,4))-VALUE(LEFT($A41,4))))-1)*100</f>
        <v>4.1747421089924241</v>
      </c>
      <c r="C41" s="2">
        <f t="shared" si="4"/>
        <v>2.6409298862319464</v>
      </c>
      <c r="D41" s="2" t="e">
        <f t="shared" si="4"/>
        <v>#DIV/0!</v>
      </c>
      <c r="E41" s="2">
        <f t="shared" si="4"/>
        <v>3.2848909482358746</v>
      </c>
      <c r="F41" s="2" t="e">
        <f t="shared" si="4"/>
        <v>#DIV/0!</v>
      </c>
      <c r="G41" s="2">
        <f t="shared" si="4"/>
        <v>-0.62348041043744917</v>
      </c>
    </row>
    <row r="42" spans="1:13">
      <c r="A42" s="145" t="s">
        <v>1179</v>
      </c>
      <c r="B42" s="2">
        <f t="shared" si="4"/>
        <v>5.3014574113107837</v>
      </c>
      <c r="C42" s="2">
        <f t="shared" si="4"/>
        <v>4.0304481233207401</v>
      </c>
      <c r="D42" s="2" t="e">
        <f t="shared" si="4"/>
        <v>#DIV/0!</v>
      </c>
      <c r="E42" s="2">
        <f t="shared" si="4"/>
        <v>4.30351395862969</v>
      </c>
      <c r="F42" s="2" t="e">
        <f t="shared" si="4"/>
        <v>#DIV/0!</v>
      </c>
      <c r="G42" s="2">
        <f t="shared" si="4"/>
        <v>-0.26179926729722469</v>
      </c>
    </row>
    <row r="43" spans="1:13">
      <c r="A43" s="145" t="s">
        <v>723</v>
      </c>
      <c r="B43" s="2">
        <f t="shared" si="4"/>
        <v>3.7108465552203151</v>
      </c>
      <c r="C43" s="2">
        <f t="shared" si="4"/>
        <v>1.562782874242763</v>
      </c>
      <c r="D43" s="2" t="e">
        <f t="shared" si="4"/>
        <v>#DIV/0!</v>
      </c>
      <c r="E43" s="2">
        <f t="shared" si="4"/>
        <v>2.0880630983756365</v>
      </c>
      <c r="F43" s="2" t="e">
        <f t="shared" si="4"/>
        <v>#DIV/0!</v>
      </c>
      <c r="G43" s="2">
        <f t="shared" si="4"/>
        <v>-0.51453637985734435</v>
      </c>
    </row>
    <row r="44" spans="1:13">
      <c r="A44" s="145" t="s">
        <v>1178</v>
      </c>
      <c r="B44" s="2">
        <f t="shared" si="4"/>
        <v>1.6465884546522647</v>
      </c>
      <c r="C44" s="2">
        <f t="shared" si="4"/>
        <v>1.2032039440869946</v>
      </c>
      <c r="D44" s="2" t="e">
        <f t="shared" si="4"/>
        <v>#DIV/0!</v>
      </c>
      <c r="E44" s="2">
        <f t="shared" si="4"/>
        <v>3.5813822914951166</v>
      </c>
      <c r="F44" s="2" t="e">
        <f t="shared" si="4"/>
        <v>#DIV/0!</v>
      </c>
      <c r="G44" s="2">
        <f t="shared" si="4"/>
        <v>-2.2959515453419344</v>
      </c>
    </row>
    <row r="46" spans="1:13">
      <c r="A46" s="332" t="s">
        <v>1177</v>
      </c>
      <c r="B46" s="332"/>
      <c r="C46" s="332"/>
      <c r="D46" s="332"/>
      <c r="E46" s="332"/>
      <c r="F46" s="332"/>
      <c r="G46" s="332"/>
    </row>
    <row r="47" spans="1:13">
      <c r="A47" s="332" t="s">
        <v>83</v>
      </c>
      <c r="B47" s="332"/>
      <c r="C47" s="332"/>
      <c r="D47" s="332"/>
      <c r="E47" s="332"/>
      <c r="F47" s="332"/>
      <c r="G47" s="332"/>
    </row>
    <row r="48" spans="1:13">
      <c r="A48" s="332" t="s">
        <v>1176</v>
      </c>
      <c r="B48" s="332"/>
      <c r="C48" s="332"/>
      <c r="D48" s="332"/>
      <c r="E48" s="332"/>
      <c r="F48" s="332"/>
      <c r="G48" s="332"/>
    </row>
  </sheetData>
  <mergeCells count="7">
    <mergeCell ref="A48:G48"/>
    <mergeCell ref="A1:G1"/>
    <mergeCell ref="B2:C2"/>
    <mergeCell ref="D2:E2"/>
    <mergeCell ref="F2:G2"/>
    <mergeCell ref="A46:G46"/>
    <mergeCell ref="A47:G47"/>
  </mergeCells>
  <pageMargins left="0.7" right="0.7" top="0.75" bottom="0.75" header="0.3" footer="0.3"/>
  <pageSetup scale="84" orientation="portrait" horizontalDpi="0" verticalDpi="0" r:id="rId1"/>
</worksheet>
</file>

<file path=xl/worksheets/sheet127.xml><?xml version="1.0" encoding="utf-8"?>
<worksheet xmlns="http://schemas.openxmlformats.org/spreadsheetml/2006/main" xmlns:r="http://schemas.openxmlformats.org/officeDocument/2006/relationships">
  <sheetPr codeName="Sheet165"/>
  <dimension ref="A1:AK47"/>
  <sheetViews>
    <sheetView view="pageBreakPreview" zoomScaleNormal="100" zoomScaleSheetLayoutView="100" workbookViewId="0">
      <selection sqref="A1:G1"/>
    </sheetView>
  </sheetViews>
  <sheetFormatPr defaultRowHeight="15"/>
  <cols>
    <col min="1" max="1" width="9.28515625" style="143" bestFit="1" customWidth="1"/>
    <col min="2" max="3" width="17.140625" style="143" customWidth="1"/>
    <col min="4" max="5" width="28" style="143" customWidth="1"/>
    <col min="6" max="6" width="9.140625" style="143"/>
    <col min="7" max="7" width="10.5703125" style="143" bestFit="1" customWidth="1"/>
    <col min="8" max="8" width="9.28515625" style="143" bestFit="1" customWidth="1"/>
    <col min="9" max="16384" width="9.140625" style="143"/>
  </cols>
  <sheetData>
    <row r="1" spans="1:31">
      <c r="A1" s="145" t="s">
        <v>1197</v>
      </c>
    </row>
    <row r="2" spans="1:31" ht="30" customHeight="1">
      <c r="A2" s="145"/>
      <c r="B2" s="336" t="s">
        <v>1189</v>
      </c>
      <c r="C2" s="338"/>
      <c r="D2" s="336" t="s">
        <v>1188</v>
      </c>
      <c r="E2" s="338"/>
      <c r="H2" s="143" t="s">
        <v>1182</v>
      </c>
    </row>
    <row r="3" spans="1:31" ht="30">
      <c r="A3" s="144"/>
      <c r="B3" s="140" t="s">
        <v>977</v>
      </c>
      <c r="C3" s="140" t="s">
        <v>1181</v>
      </c>
      <c r="D3" s="140" t="s">
        <v>977</v>
      </c>
      <c r="E3" s="140" t="s">
        <v>1181</v>
      </c>
      <c r="G3" s="57"/>
      <c r="H3" s="143" t="s">
        <v>1180</v>
      </c>
    </row>
    <row r="4" spans="1:31">
      <c r="A4" s="145">
        <v>1970</v>
      </c>
      <c r="B4" s="3"/>
      <c r="C4" s="3">
        <f t="shared" ref="C4:C39" si="0">H4</f>
        <v>2319.41065179831</v>
      </c>
      <c r="D4" s="17"/>
      <c r="E4" s="17">
        <f>'z7'!G4/'z8'!C4</f>
        <v>13.301959152685304</v>
      </c>
      <c r="G4" s="5"/>
      <c r="H4" s="159">
        <v>2319.41065179831</v>
      </c>
      <c r="I4" s="156"/>
      <c r="J4" s="156"/>
      <c r="K4" s="156"/>
      <c r="L4" s="156"/>
      <c r="M4" s="156"/>
      <c r="N4" s="156"/>
      <c r="O4" s="156"/>
      <c r="P4" s="156"/>
      <c r="Q4" s="156"/>
      <c r="R4" s="156"/>
      <c r="S4" s="156"/>
      <c r="T4" s="156"/>
      <c r="U4" s="156"/>
      <c r="V4" s="156"/>
      <c r="W4" s="156"/>
      <c r="X4" s="156"/>
      <c r="Y4" s="156"/>
      <c r="Z4" s="156"/>
      <c r="AA4" s="156"/>
      <c r="AB4" s="156"/>
      <c r="AC4" s="156"/>
      <c r="AD4" s="156"/>
      <c r="AE4" s="156"/>
    </row>
    <row r="5" spans="1:31">
      <c r="A5" s="145">
        <v>1971</v>
      </c>
      <c r="B5" s="3"/>
      <c r="C5" s="3">
        <f t="shared" si="0"/>
        <v>2278.394903852944</v>
      </c>
      <c r="D5" s="17"/>
      <c r="E5" s="17">
        <f>'z7'!G5/'z8'!C5</f>
        <v>12.973599937521669</v>
      </c>
      <c r="G5" s="5"/>
      <c r="H5" s="159">
        <v>2278.394903852944</v>
      </c>
      <c r="I5" s="156"/>
      <c r="J5" s="156"/>
      <c r="K5" s="156"/>
      <c r="L5" s="156"/>
      <c r="M5" s="156"/>
      <c r="N5" s="156"/>
      <c r="O5" s="156"/>
      <c r="P5" s="156"/>
      <c r="Q5" s="156"/>
      <c r="R5" s="156"/>
      <c r="S5" s="156"/>
      <c r="T5" s="156"/>
      <c r="U5" s="156"/>
      <c r="V5" s="156"/>
      <c r="W5" s="156"/>
      <c r="X5" s="156"/>
      <c r="Y5" s="156"/>
      <c r="Z5" s="156"/>
      <c r="AA5" s="156"/>
      <c r="AB5" s="156"/>
      <c r="AC5" s="156"/>
      <c r="AD5" s="156"/>
      <c r="AE5" s="156"/>
    </row>
    <row r="6" spans="1:31">
      <c r="A6" s="145">
        <v>1972</v>
      </c>
      <c r="B6" s="3"/>
      <c r="C6" s="3">
        <f t="shared" si="0"/>
        <v>2234.2439509954052</v>
      </c>
      <c r="D6" s="17"/>
      <c r="E6" s="17">
        <f>'z7'!G6/'z8'!C6</f>
        <v>14.33332001291247</v>
      </c>
      <c r="G6" s="5"/>
      <c r="H6" s="159">
        <v>2234.2439509954052</v>
      </c>
      <c r="I6" s="156"/>
      <c r="J6" s="156"/>
      <c r="K6" s="156"/>
      <c r="L6" s="156"/>
      <c r="M6" s="156"/>
      <c r="N6" s="156"/>
      <c r="O6" s="156"/>
      <c r="P6" s="156"/>
      <c r="Q6" s="156"/>
      <c r="R6" s="156"/>
      <c r="S6" s="156"/>
      <c r="T6" s="156"/>
      <c r="U6" s="156"/>
      <c r="V6" s="156"/>
      <c r="W6" s="156"/>
      <c r="X6" s="156"/>
      <c r="Y6" s="156"/>
      <c r="Z6" s="156"/>
      <c r="AA6" s="156"/>
      <c r="AB6" s="156"/>
      <c r="AC6" s="156"/>
      <c r="AD6" s="156"/>
      <c r="AE6" s="156"/>
    </row>
    <row r="7" spans="1:31">
      <c r="A7" s="145">
        <v>1973</v>
      </c>
      <c r="B7" s="3"/>
      <c r="C7" s="3">
        <f t="shared" si="0"/>
        <v>2214.5386272064375</v>
      </c>
      <c r="D7" s="17"/>
      <c r="E7" s="17">
        <f>'z7'!G7/'z8'!C7</f>
        <v>14.635979436267476</v>
      </c>
      <c r="G7" s="5"/>
      <c r="H7" s="159">
        <v>2214.5386272064375</v>
      </c>
      <c r="I7" s="156"/>
      <c r="J7" s="156"/>
      <c r="K7" s="156"/>
      <c r="L7" s="156"/>
      <c r="M7" s="156"/>
      <c r="N7" s="156"/>
      <c r="O7" s="156"/>
      <c r="P7" s="156"/>
      <c r="Q7" s="156"/>
      <c r="R7" s="156"/>
      <c r="S7" s="156"/>
      <c r="T7" s="156"/>
      <c r="U7" s="156"/>
      <c r="V7" s="156"/>
      <c r="W7" s="156"/>
      <c r="X7" s="156"/>
      <c r="Y7" s="156"/>
      <c r="Z7" s="156"/>
      <c r="AA7" s="156"/>
      <c r="AB7" s="156"/>
      <c r="AC7" s="156"/>
      <c r="AD7" s="156"/>
      <c r="AE7" s="156"/>
    </row>
    <row r="8" spans="1:31">
      <c r="A8" s="145">
        <v>1974</v>
      </c>
      <c r="B8" s="3"/>
      <c r="C8" s="3">
        <f t="shared" si="0"/>
        <v>2163.284924817016</v>
      </c>
      <c r="D8" s="17"/>
      <c r="E8" s="17">
        <f>'z7'!G8/'z8'!C8</f>
        <v>15.151581815048335</v>
      </c>
      <c r="G8" s="5"/>
      <c r="H8" s="159">
        <v>2163.284924817016</v>
      </c>
      <c r="I8" s="156"/>
      <c r="J8" s="156"/>
      <c r="K8" s="156"/>
      <c r="L8" s="156"/>
      <c r="M8" s="156"/>
      <c r="N8" s="156"/>
      <c r="O8" s="156"/>
      <c r="P8" s="156"/>
      <c r="Q8" s="156"/>
      <c r="R8" s="156"/>
      <c r="S8" s="156"/>
      <c r="T8" s="156"/>
      <c r="U8" s="156"/>
      <c r="V8" s="156"/>
      <c r="W8" s="156"/>
      <c r="X8" s="156"/>
      <c r="Y8" s="156"/>
      <c r="Z8" s="156"/>
      <c r="AA8" s="156"/>
      <c r="AB8" s="156"/>
      <c r="AC8" s="156"/>
      <c r="AD8" s="156"/>
      <c r="AE8" s="156"/>
    </row>
    <row r="9" spans="1:31">
      <c r="A9" s="145">
        <v>1975</v>
      </c>
      <c r="B9" s="3"/>
      <c r="C9" s="3">
        <f t="shared" si="0"/>
        <v>2055.8089976693182</v>
      </c>
      <c r="D9" s="17"/>
      <c r="E9" s="17">
        <f>'z7'!G9/'z8'!C9</f>
        <v>15.708206622906056</v>
      </c>
      <c r="G9" s="5"/>
      <c r="H9" s="159">
        <v>2055.8089976693182</v>
      </c>
      <c r="I9" s="156"/>
      <c r="J9" s="156"/>
      <c r="K9" s="156"/>
      <c r="L9" s="156"/>
      <c r="M9" s="156"/>
      <c r="N9" s="156"/>
      <c r="O9" s="156"/>
      <c r="P9" s="156"/>
      <c r="Q9" s="156"/>
      <c r="R9" s="156"/>
      <c r="S9" s="156"/>
      <c r="T9" s="156"/>
      <c r="U9" s="156"/>
      <c r="V9" s="156"/>
      <c r="W9" s="156"/>
      <c r="X9" s="156"/>
      <c r="Y9" s="156"/>
      <c r="Z9" s="156"/>
      <c r="AA9" s="156"/>
      <c r="AB9" s="156"/>
      <c r="AC9" s="156"/>
      <c r="AD9" s="156"/>
      <c r="AE9" s="156"/>
    </row>
    <row r="10" spans="1:31">
      <c r="A10" s="145">
        <v>1976</v>
      </c>
      <c r="B10" s="3"/>
      <c r="C10" s="3">
        <f t="shared" si="0"/>
        <v>2013.1555833851544</v>
      </c>
      <c r="D10" s="17"/>
      <c r="E10" s="17">
        <f>'z7'!G10/'z8'!C10</f>
        <v>17.152745637897759</v>
      </c>
      <c r="G10" s="5"/>
      <c r="H10" s="159">
        <v>2013.1555833851544</v>
      </c>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row>
    <row r="11" spans="1:31">
      <c r="A11" s="145">
        <v>1977</v>
      </c>
      <c r="B11" s="3"/>
      <c r="C11" s="3">
        <f t="shared" si="0"/>
        <v>2008.441445039507</v>
      </c>
      <c r="D11" s="17"/>
      <c r="E11" s="17">
        <f>'z7'!G11/'z8'!C11</f>
        <v>17.574306174941025</v>
      </c>
      <c r="G11" s="5"/>
      <c r="H11" s="159">
        <v>2008.441445039507</v>
      </c>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row>
    <row r="12" spans="1:31">
      <c r="A12" s="145">
        <v>1978</v>
      </c>
      <c r="B12" s="3"/>
      <c r="C12" s="3">
        <f t="shared" si="0"/>
        <v>2024.8954275240853</v>
      </c>
      <c r="D12" s="17"/>
      <c r="E12" s="17">
        <f>'z7'!G12/'z8'!C12</f>
        <v>18.147843591170702</v>
      </c>
      <c r="G12" s="5"/>
      <c r="H12" s="159">
        <v>2024.8954275240853</v>
      </c>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row>
    <row r="13" spans="1:31">
      <c r="A13" s="145">
        <v>1979</v>
      </c>
      <c r="B13" s="3"/>
      <c r="C13" s="3">
        <f t="shared" si="0"/>
        <v>2032.9838857432248</v>
      </c>
      <c r="D13" s="17"/>
      <c r="E13" s="17">
        <f>'z7'!G13/'z8'!C13</f>
        <v>19.257099906251302</v>
      </c>
      <c r="G13" s="5"/>
      <c r="H13" s="159">
        <v>2032.9838857432248</v>
      </c>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row>
    <row r="14" spans="1:31">
      <c r="A14" s="145">
        <v>1980</v>
      </c>
      <c r="B14" s="3"/>
      <c r="C14" s="3">
        <f t="shared" si="0"/>
        <v>2020.1254703996606</v>
      </c>
      <c r="D14" s="17"/>
      <c r="E14" s="17">
        <f>'z7'!G14/'z8'!C14</f>
        <v>19.406451796787771</v>
      </c>
      <c r="G14" s="5"/>
      <c r="H14" s="159">
        <v>2020.1254703996606</v>
      </c>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row>
    <row r="15" spans="1:31">
      <c r="A15" s="145">
        <v>1981</v>
      </c>
      <c r="B15" s="3"/>
      <c r="C15" s="3">
        <f t="shared" si="0"/>
        <v>1991.8970499571926</v>
      </c>
      <c r="D15" s="17"/>
      <c r="E15" s="17">
        <f>'z7'!G15/'z8'!C15</f>
        <v>19.867684606649505</v>
      </c>
      <c r="G15" s="5"/>
      <c r="H15" s="159">
        <v>1991.8970499571926</v>
      </c>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row>
    <row r="16" spans="1:31">
      <c r="A16" s="145">
        <v>1982</v>
      </c>
      <c r="B16" s="3"/>
      <c r="C16" s="3">
        <f t="shared" si="0"/>
        <v>1931.9664588633923</v>
      </c>
      <c r="D16" s="17"/>
      <c r="E16" s="17">
        <f>'z7'!G16/'z8'!C16</f>
        <v>19.267708254050149</v>
      </c>
      <c r="G16" s="5"/>
      <c r="H16" s="159">
        <v>1931.9664588633923</v>
      </c>
    </row>
    <row r="17" spans="1:37">
      <c r="A17" s="145">
        <v>1983</v>
      </c>
      <c r="B17" s="3"/>
      <c r="C17" s="3">
        <f t="shared" si="0"/>
        <v>1881.4799843070914</v>
      </c>
      <c r="D17" s="17"/>
      <c r="E17" s="17">
        <f>'z7'!G17/'z8'!C17</f>
        <v>20.709414776118777</v>
      </c>
      <c r="G17" s="5"/>
      <c r="H17" s="159">
        <v>1881.4799843070914</v>
      </c>
      <c r="K17" s="57"/>
      <c r="L17" s="5"/>
      <c r="M17" s="5"/>
      <c r="N17" s="5"/>
      <c r="O17" s="5"/>
      <c r="P17" s="5"/>
      <c r="Q17" s="5"/>
      <c r="R17" s="5"/>
      <c r="S17" s="5"/>
      <c r="T17" s="5"/>
      <c r="U17" s="5"/>
      <c r="V17" s="5"/>
      <c r="W17" s="5"/>
      <c r="X17" s="5"/>
      <c r="Y17" s="5"/>
      <c r="Z17" s="5"/>
      <c r="AA17" s="5"/>
      <c r="AB17" s="5"/>
      <c r="AC17" s="5"/>
      <c r="AD17" s="5"/>
      <c r="AE17" s="5"/>
      <c r="AF17" s="5"/>
      <c r="AG17" s="5"/>
      <c r="AH17" s="5"/>
      <c r="AI17" s="5"/>
      <c r="AJ17" s="5"/>
      <c r="AK17" s="156"/>
    </row>
    <row r="18" spans="1:37">
      <c r="A18" s="145">
        <v>1984</v>
      </c>
      <c r="B18" s="3"/>
      <c r="C18" s="3">
        <f t="shared" si="0"/>
        <v>1834.9254466277471</v>
      </c>
      <c r="D18" s="17"/>
      <c r="E18" s="17">
        <f>'z7'!G18/'z8'!C18</f>
        <v>22.005022211546642</v>
      </c>
      <c r="G18" s="5"/>
      <c r="H18" s="159">
        <v>1834.9254466277471</v>
      </c>
      <c r="AK18" s="155"/>
    </row>
    <row r="19" spans="1:37">
      <c r="A19" s="145">
        <v>1985</v>
      </c>
      <c r="B19" s="3"/>
      <c r="C19" s="3">
        <f t="shared" si="0"/>
        <v>1791.6521975239311</v>
      </c>
      <c r="D19" s="17"/>
      <c r="E19" s="17">
        <f>'z7'!G19/'z8'!C19</f>
        <v>21.848593456272571</v>
      </c>
      <c r="G19" s="5"/>
      <c r="H19" s="159">
        <v>1791.6521975239311</v>
      </c>
    </row>
    <row r="20" spans="1:37">
      <c r="A20" s="145">
        <v>1986</v>
      </c>
      <c r="B20" s="3"/>
      <c r="C20" s="3">
        <f t="shared" si="0"/>
        <v>1745.6775157316667</v>
      </c>
      <c r="D20" s="17"/>
      <c r="E20" s="17">
        <f>'z7'!G20/'z8'!C20</f>
        <v>21.273316599123369</v>
      </c>
      <c r="G20" s="5"/>
      <c r="H20" s="159">
        <v>1745.6775157316667</v>
      </c>
      <c r="M20" s="5"/>
      <c r="N20" s="5"/>
      <c r="O20" s="5"/>
      <c r="P20" s="5"/>
      <c r="Q20" s="5"/>
      <c r="R20" s="5"/>
      <c r="S20" s="5"/>
      <c r="T20" s="5"/>
      <c r="U20" s="5"/>
      <c r="V20" s="5"/>
      <c r="W20" s="5"/>
      <c r="X20" s="5"/>
      <c r="Y20" s="5"/>
      <c r="Z20" s="5"/>
      <c r="AA20" s="5"/>
      <c r="AB20" s="5"/>
      <c r="AC20" s="5"/>
      <c r="AD20" s="5"/>
      <c r="AE20" s="5"/>
      <c r="AF20" s="5"/>
      <c r="AG20" s="5"/>
      <c r="AH20" s="5"/>
      <c r="AI20" s="5"/>
      <c r="AJ20" s="5"/>
      <c r="AK20" s="5"/>
    </row>
    <row r="21" spans="1:37">
      <c r="A21" s="145">
        <v>1987</v>
      </c>
      <c r="B21" s="3"/>
      <c r="C21" s="3">
        <f t="shared" si="0"/>
        <v>1731.6372974434857</v>
      </c>
      <c r="D21" s="17"/>
      <c r="E21" s="17">
        <f>'z7'!G21/'z8'!C21</f>
        <v>19.943640648344648</v>
      </c>
      <c r="G21" s="5"/>
      <c r="H21" s="159">
        <v>1731.6372974434857</v>
      </c>
    </row>
    <row r="22" spans="1:37">
      <c r="A22" s="145">
        <v>1988</v>
      </c>
      <c r="B22" s="3"/>
      <c r="C22" s="3">
        <f t="shared" si="0"/>
        <v>1685.9803791275704</v>
      </c>
      <c r="D22" s="17"/>
      <c r="E22" s="17">
        <f>'z7'!G22/'z8'!C22</f>
        <v>20.662516765863</v>
      </c>
      <c r="G22" s="5"/>
      <c r="H22" s="159">
        <v>1685.9803791275704</v>
      </c>
    </row>
    <row r="23" spans="1:37">
      <c r="A23" s="145">
        <v>1989</v>
      </c>
      <c r="B23" s="3"/>
      <c r="C23" s="3">
        <f t="shared" si="0"/>
        <v>1659.8662702384256</v>
      </c>
      <c r="D23" s="17"/>
      <c r="E23" s="17">
        <f>'z7'!G23/'z8'!C23</f>
        <v>21.050826417145792</v>
      </c>
      <c r="G23" s="5"/>
      <c r="H23" s="159">
        <v>1659.8662702384256</v>
      </c>
    </row>
    <row r="24" spans="1:37">
      <c r="A24" s="145">
        <v>1990</v>
      </c>
      <c r="B24" s="3"/>
      <c r="C24" s="3">
        <f t="shared" si="0"/>
        <v>1690.3430263885464</v>
      </c>
      <c r="D24" s="17"/>
      <c r="E24" s="17">
        <f>'z7'!G24/'z8'!C24</f>
        <v>22.502294078904708</v>
      </c>
      <c r="G24" s="5"/>
      <c r="H24" s="159">
        <v>1690.3430263885464</v>
      </c>
    </row>
    <row r="25" spans="1:37">
      <c r="A25" s="145">
        <v>1991</v>
      </c>
      <c r="B25" s="3"/>
      <c r="C25" s="3">
        <f t="shared" si="0"/>
        <v>1738</v>
      </c>
      <c r="D25" s="17"/>
      <c r="E25" s="17">
        <f>'z7'!G25/'z8'!C25</f>
        <v>22.182741080076557</v>
      </c>
      <c r="G25" s="5"/>
      <c r="H25" s="158">
        <v>1738</v>
      </c>
    </row>
    <row r="26" spans="1:37">
      <c r="A26" s="145">
        <v>1992</v>
      </c>
      <c r="B26" s="3"/>
      <c r="C26" s="3">
        <f t="shared" si="0"/>
        <v>1704</v>
      </c>
      <c r="D26" s="17"/>
      <c r="E26" s="17">
        <f>'z7'!G26/'z8'!C26</f>
        <v>20.249420059283093</v>
      </c>
      <c r="G26" s="5"/>
      <c r="H26" s="158">
        <v>1704</v>
      </c>
    </row>
    <row r="27" spans="1:37">
      <c r="A27" s="145">
        <v>1993</v>
      </c>
      <c r="B27" s="3"/>
      <c r="C27" s="3">
        <f t="shared" si="0"/>
        <v>1648</v>
      </c>
      <c r="D27" s="17"/>
      <c r="E27" s="17">
        <f>'z7'!G27/'z8'!C27</f>
        <v>20.82383058310316</v>
      </c>
      <c r="G27" s="5"/>
      <c r="H27" s="158">
        <v>1648</v>
      </c>
    </row>
    <row r="28" spans="1:37">
      <c r="A28" s="145">
        <v>1994</v>
      </c>
      <c r="B28" s="3"/>
      <c r="C28" s="3">
        <f t="shared" si="0"/>
        <v>1621</v>
      </c>
      <c r="D28" s="17"/>
      <c r="E28" s="17">
        <f>'z7'!G28/'z8'!C28</f>
        <v>22.769149401610662</v>
      </c>
      <c r="G28" s="5"/>
      <c r="H28" s="158">
        <v>1621</v>
      </c>
    </row>
    <row r="29" spans="1:37">
      <c r="A29" s="145">
        <v>1995</v>
      </c>
      <c r="B29" s="3"/>
      <c r="C29" s="3">
        <f t="shared" si="0"/>
        <v>1593</v>
      </c>
      <c r="D29" s="17"/>
      <c r="E29" s="17">
        <f>'z7'!G29/'z8'!C29</f>
        <v>21.694915254237287</v>
      </c>
      <c r="G29" s="5"/>
      <c r="H29" s="158">
        <v>1593</v>
      </c>
    </row>
    <row r="30" spans="1:37">
      <c r="A30" s="145">
        <v>1996</v>
      </c>
      <c r="B30" s="3"/>
      <c r="C30" s="3">
        <f t="shared" si="0"/>
        <v>1569</v>
      </c>
      <c r="D30" s="17"/>
      <c r="E30" s="17">
        <f>'z7'!G30/'z8'!C30</f>
        <v>21.332180129071229</v>
      </c>
      <c r="G30" s="5"/>
      <c r="H30" s="158">
        <v>1569</v>
      </c>
    </row>
    <row r="31" spans="1:37">
      <c r="A31" s="145">
        <v>1997</v>
      </c>
      <c r="B31" s="3"/>
      <c r="C31" s="3">
        <f t="shared" si="0"/>
        <v>1561</v>
      </c>
      <c r="D31" s="17"/>
      <c r="E31" s="17">
        <f>'z7'!G31/'z8'!C31</f>
        <v>22.352471706723662</v>
      </c>
      <c r="G31" s="5"/>
      <c r="H31" s="158">
        <v>1561</v>
      </c>
    </row>
    <row r="32" spans="1:37">
      <c r="A32" s="145">
        <v>1998</v>
      </c>
      <c r="B32" s="3"/>
      <c r="C32" s="3">
        <f t="shared" si="0"/>
        <v>1525</v>
      </c>
      <c r="D32" s="17"/>
      <c r="E32" s="17">
        <f>'z7'!G32/'z8'!C32</f>
        <v>21.679121387879775</v>
      </c>
      <c r="G32" s="5"/>
      <c r="H32" s="158">
        <v>1525</v>
      </c>
    </row>
    <row r="33" spans="1:8">
      <c r="A33" s="145">
        <v>1999</v>
      </c>
      <c r="B33" s="3"/>
      <c r="C33" s="3">
        <f t="shared" si="0"/>
        <v>1525</v>
      </c>
      <c r="D33" s="17"/>
      <c r="E33" s="17">
        <f>'z7'!G33/'z8'!C33</f>
        <v>22.335566700214859</v>
      </c>
      <c r="G33" s="5"/>
      <c r="H33" s="158">
        <v>1525</v>
      </c>
    </row>
    <row r="34" spans="1:8">
      <c r="A34" s="145">
        <v>2000</v>
      </c>
      <c r="B34" s="3"/>
      <c r="C34" s="3">
        <f t="shared" si="0"/>
        <v>1535</v>
      </c>
      <c r="D34" s="17"/>
      <c r="E34" s="17">
        <f>'z7'!G34/'z8'!C34</f>
        <v>23.53366376895746</v>
      </c>
      <c r="G34" s="5"/>
      <c r="H34" s="158">
        <v>1535</v>
      </c>
    </row>
    <row r="35" spans="1:8">
      <c r="A35" s="145">
        <v>2001</v>
      </c>
      <c r="B35" s="3"/>
      <c r="C35" s="3">
        <f t="shared" si="0"/>
        <v>1525</v>
      </c>
      <c r="D35" s="17"/>
      <c r="E35" s="17">
        <f>'z7'!G35/'z8'!C35</f>
        <v>22.686501421934761</v>
      </c>
      <c r="G35" s="5"/>
      <c r="H35" s="158">
        <v>1525</v>
      </c>
    </row>
    <row r="36" spans="1:8">
      <c r="A36" s="145">
        <v>2002</v>
      </c>
      <c r="B36" s="3"/>
      <c r="C36" s="3">
        <f t="shared" si="0"/>
        <v>1535</v>
      </c>
      <c r="D36" s="17"/>
      <c r="E36" s="17">
        <f>'z7'!G36/'z8'!C36</f>
        <v>21.958558893358234</v>
      </c>
      <c r="G36" s="5"/>
      <c r="H36" s="158">
        <v>1535</v>
      </c>
    </row>
    <row r="37" spans="1:8">
      <c r="A37" s="145">
        <v>2003</v>
      </c>
      <c r="B37" s="3"/>
      <c r="C37" s="3">
        <f t="shared" si="0"/>
        <v>1529</v>
      </c>
      <c r="D37" s="17"/>
      <c r="E37" s="17">
        <f>'z7'!G37/'z8'!C37</f>
        <v>22.035764234338917</v>
      </c>
      <c r="G37" s="5"/>
      <c r="H37" s="158">
        <v>1529</v>
      </c>
    </row>
    <row r="38" spans="1:8">
      <c r="A38" s="145">
        <v>2004</v>
      </c>
      <c r="B38" s="3"/>
      <c r="C38" s="3">
        <f t="shared" si="0"/>
        <v>1489</v>
      </c>
      <c r="D38" s="17"/>
      <c r="E38" s="17">
        <f>'z7'!G38/'z8'!C38</f>
        <v>22.454989796694125</v>
      </c>
      <c r="G38" s="5"/>
      <c r="H38" s="158">
        <v>1489</v>
      </c>
    </row>
    <row r="39" spans="1:8">
      <c r="A39" s="145">
        <v>2005</v>
      </c>
      <c r="B39" s="3"/>
      <c r="C39" s="3">
        <f t="shared" si="0"/>
        <v>1443</v>
      </c>
      <c r="D39" s="3"/>
      <c r="E39" s="17">
        <f>'z7'!G39/'z8'!C39</f>
        <v>23.073421753511571</v>
      </c>
      <c r="H39" s="158">
        <v>1443</v>
      </c>
    </row>
    <row r="40" spans="1:8">
      <c r="A40" s="145"/>
      <c r="B40" s="3"/>
      <c r="C40" s="3"/>
      <c r="D40" s="3"/>
      <c r="E40" s="3"/>
    </row>
    <row r="41" spans="1:8">
      <c r="A41" s="145" t="s">
        <v>71</v>
      </c>
      <c r="B41" s="3"/>
      <c r="C41" s="3"/>
      <c r="D41" s="3"/>
      <c r="E41" s="3"/>
    </row>
    <row r="42" spans="1:8">
      <c r="A42" s="145" t="s">
        <v>1191</v>
      </c>
      <c r="B42" s="2" t="e">
        <f t="shared" ref="B42:F45" si="1">(POWER(VLOOKUP(VALUE(RIGHT($A42,4)),$A$4:$G$38,COLUMN(B$38),0)/VLOOKUP(VALUE(LEFT($A42,4)),$A$4:$G$38,COLUMN(B$38),0),1/(VALUE(RIGHT($A42,4))-VALUE(LEFT($A42,4))))-1)*100</f>
        <v>#DIV/0!</v>
      </c>
      <c r="C42" s="2">
        <f t="shared" si="1"/>
        <v>-1.1800269269329755</v>
      </c>
      <c r="D42" s="2" t="e">
        <f t="shared" si="1"/>
        <v>#DIV/0!</v>
      </c>
      <c r="E42" s="2">
        <f t="shared" si="1"/>
        <v>0.5631923377311665</v>
      </c>
      <c r="F42" s="2" t="e">
        <f t="shared" si="1"/>
        <v>#DIV/0!</v>
      </c>
      <c r="G42" s="2"/>
    </row>
    <row r="43" spans="1:8">
      <c r="A43" s="145" t="s">
        <v>1179</v>
      </c>
      <c r="B43" s="2" t="e">
        <f t="shared" si="1"/>
        <v>#DIV/0!</v>
      </c>
      <c r="C43" s="2">
        <f t="shared" si="1"/>
        <v>-1.6639385426446052</v>
      </c>
      <c r="D43" s="2" t="e">
        <f t="shared" si="1"/>
        <v>#DIV/0!</v>
      </c>
      <c r="E43" s="2">
        <f t="shared" si="1"/>
        <v>1.4258647891398635</v>
      </c>
      <c r="F43" s="2" t="e">
        <f t="shared" si="1"/>
        <v>#DIV/0!</v>
      </c>
      <c r="G43" s="2"/>
    </row>
    <row r="44" spans="1:8">
      <c r="A44" s="145" t="s">
        <v>723</v>
      </c>
      <c r="B44" s="2" t="e">
        <f t="shared" si="1"/>
        <v>#DIV/0!</v>
      </c>
      <c r="C44" s="2">
        <f t="shared" si="1"/>
        <v>-0.95937932403846737</v>
      </c>
      <c r="D44" s="2" t="e">
        <f t="shared" si="1"/>
        <v>#DIV/0!</v>
      </c>
      <c r="E44" s="2">
        <f t="shared" si="1"/>
        <v>0.44915201575377317</v>
      </c>
      <c r="F44" s="2" t="e">
        <f t="shared" si="1"/>
        <v>#DIV/0!</v>
      </c>
      <c r="G44" s="2"/>
    </row>
    <row r="45" spans="1:8">
      <c r="A45" s="145" t="s">
        <v>1178</v>
      </c>
      <c r="B45" s="2" t="e">
        <f t="shared" si="1"/>
        <v>#DIV/0!</v>
      </c>
      <c r="C45" s="2">
        <f t="shared" si="1"/>
        <v>-0.13046329229640108</v>
      </c>
      <c r="D45" s="2" t="e">
        <f t="shared" si="1"/>
        <v>#DIV/0!</v>
      </c>
      <c r="E45" s="2">
        <f t="shared" si="1"/>
        <v>-2.1683171109358912</v>
      </c>
      <c r="F45" s="2" t="e">
        <f t="shared" si="1"/>
        <v>#DIV/0!</v>
      </c>
      <c r="G45" s="2"/>
    </row>
    <row r="47" spans="1:8" ht="30" customHeight="1">
      <c r="A47" s="331" t="s">
        <v>1187</v>
      </c>
      <c r="B47" s="331"/>
      <c r="C47" s="331"/>
      <c r="D47" s="331"/>
      <c r="E47" s="331"/>
    </row>
  </sheetData>
  <mergeCells count="3">
    <mergeCell ref="B2:C2"/>
    <mergeCell ref="D2:E2"/>
    <mergeCell ref="A47:E47"/>
  </mergeCells>
  <pageMargins left="0.7" right="0.7" top="0.75" bottom="0.75" header="0.3" footer="0.3"/>
  <pageSetup scale="91" orientation="portrait" horizontalDpi="0" verticalDpi="0" r:id="rId1"/>
  <colBreaks count="1" manualBreakCount="1">
    <brk id="5" max="1048575" man="1"/>
  </colBreaks>
</worksheet>
</file>

<file path=xl/worksheets/sheet128.xml><?xml version="1.0" encoding="utf-8"?>
<worksheet xmlns="http://schemas.openxmlformats.org/spreadsheetml/2006/main" xmlns:r="http://schemas.openxmlformats.org/officeDocument/2006/relationships">
  <sheetPr codeName="Sheet166"/>
  <dimension ref="A1:AO48"/>
  <sheetViews>
    <sheetView view="pageBreakPreview" zoomScaleNormal="100" zoomScaleSheetLayoutView="100" workbookViewId="0">
      <selection sqref="A1:G1"/>
    </sheetView>
  </sheetViews>
  <sheetFormatPr defaultRowHeight="15"/>
  <cols>
    <col min="1" max="1" width="9.28515625" style="143" bestFit="1" customWidth="1"/>
    <col min="2" max="7" width="16.28515625" style="143" customWidth="1"/>
    <col min="8" max="9" width="9.140625" style="143"/>
    <col min="10" max="10" width="9.7109375" style="143" bestFit="1" customWidth="1"/>
    <col min="11" max="13" width="9.28515625" style="143" bestFit="1" customWidth="1"/>
    <col min="14" max="16384" width="9.140625" style="143"/>
  </cols>
  <sheetData>
    <row r="1" spans="1:41">
      <c r="A1" s="369" t="s">
        <v>1198</v>
      </c>
      <c r="B1" s="369"/>
      <c r="C1" s="369"/>
      <c r="D1" s="369"/>
      <c r="E1" s="369"/>
      <c r="F1" s="369"/>
      <c r="G1" s="369"/>
    </row>
    <row r="2" spans="1:41" ht="30.75" customHeight="1">
      <c r="A2" s="145"/>
      <c r="B2" s="318" t="s">
        <v>1185</v>
      </c>
      <c r="C2" s="318"/>
      <c r="D2" s="318" t="s">
        <v>1184</v>
      </c>
      <c r="E2" s="318"/>
      <c r="F2" s="318" t="s">
        <v>1183</v>
      </c>
      <c r="G2" s="318"/>
      <c r="K2" s="143" t="s">
        <v>1182</v>
      </c>
      <c r="L2" s="155"/>
      <c r="M2" s="155" t="s">
        <v>1182</v>
      </c>
    </row>
    <row r="3" spans="1:41" ht="30">
      <c r="A3" s="12"/>
      <c r="B3" s="140" t="s">
        <v>977</v>
      </c>
      <c r="C3" s="140" t="s">
        <v>1181</v>
      </c>
      <c r="D3" s="140" t="s">
        <v>977</v>
      </c>
      <c r="E3" s="140" t="s">
        <v>1181</v>
      </c>
      <c r="F3" s="140" t="s">
        <v>977</v>
      </c>
      <c r="G3" s="140" t="s">
        <v>1181</v>
      </c>
      <c r="J3" s="57"/>
      <c r="K3" s="143" t="s">
        <v>1180</v>
      </c>
      <c r="L3" s="155"/>
      <c r="M3" s="157" t="s">
        <v>1180</v>
      </c>
    </row>
    <row r="4" spans="1:41">
      <c r="A4" s="145">
        <v>1970</v>
      </c>
      <c r="B4" s="3">
        <v>32156.43</v>
      </c>
      <c r="C4" s="3">
        <f t="shared" ref="C4:C39" si="0">K4</f>
        <v>819.71</v>
      </c>
      <c r="D4" s="13"/>
      <c r="E4" s="13">
        <f t="shared" ref="E4:E39" si="1">M4</f>
        <v>8.9841107771319031</v>
      </c>
      <c r="F4" s="3"/>
      <c r="G4" s="3">
        <f t="shared" ref="G4:G39" si="2">100*C4/E4</f>
        <v>9123.9970246858993</v>
      </c>
      <c r="H4" s="143">
        <f>100*C4/B4</f>
        <v>2.5491324752156879</v>
      </c>
      <c r="J4" s="5"/>
      <c r="K4" s="158">
        <v>819.71</v>
      </c>
      <c r="L4" s="154"/>
      <c r="M4" s="148">
        <v>8.9841107771319031</v>
      </c>
      <c r="N4" s="156"/>
      <c r="O4" s="156"/>
      <c r="P4" s="156"/>
      <c r="Q4" s="156"/>
      <c r="R4" s="156"/>
      <c r="S4" s="156"/>
      <c r="T4" s="156"/>
      <c r="U4" s="156"/>
      <c r="V4" s="156"/>
      <c r="W4" s="156"/>
      <c r="X4" s="156"/>
      <c r="Y4" s="156"/>
      <c r="Z4" s="156"/>
      <c r="AA4" s="156"/>
      <c r="AB4" s="156"/>
      <c r="AC4" s="156"/>
      <c r="AD4" s="156"/>
      <c r="AE4" s="156"/>
      <c r="AF4" s="156"/>
      <c r="AG4" s="156"/>
      <c r="AH4" s="156"/>
      <c r="AI4" s="156"/>
      <c r="AJ4" s="156"/>
    </row>
    <row r="5" spans="1:41">
      <c r="A5" s="145">
        <v>1971</v>
      </c>
      <c r="B5" s="3">
        <v>35228.47</v>
      </c>
      <c r="C5" s="3">
        <f t="shared" si="0"/>
        <v>894.62</v>
      </c>
      <c r="D5" s="13"/>
      <c r="E5" s="13">
        <f t="shared" si="1"/>
        <v>9.7947368732332478</v>
      </c>
      <c r="F5" s="3"/>
      <c r="G5" s="3">
        <f t="shared" si="2"/>
        <v>9133.6807877380525</v>
      </c>
      <c r="H5" s="143">
        <f t="shared" ref="H5:H38" si="3">100*C5/B5</f>
        <v>2.5394801420555591</v>
      </c>
      <c r="J5" s="5"/>
      <c r="K5" s="158">
        <v>894.62</v>
      </c>
      <c r="L5" s="154"/>
      <c r="M5" s="148">
        <v>9.7947368732332478</v>
      </c>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1:41">
      <c r="A6" s="145">
        <v>1972</v>
      </c>
      <c r="B6" s="3">
        <v>38908.75</v>
      </c>
      <c r="C6" s="3">
        <f t="shared" si="0"/>
        <v>969.97</v>
      </c>
      <c r="D6" s="13"/>
      <c r="E6" s="13">
        <f t="shared" si="1"/>
        <v>10.138624569061074</v>
      </c>
      <c r="F6" s="3"/>
      <c r="G6" s="3">
        <f t="shared" si="2"/>
        <v>9567.0768100039022</v>
      </c>
      <c r="H6" s="143">
        <f t="shared" si="3"/>
        <v>2.492935393709641</v>
      </c>
      <c r="J6" s="5"/>
      <c r="K6" s="158">
        <v>969.97</v>
      </c>
      <c r="L6" s="154"/>
      <c r="M6" s="148">
        <v>10.138624569061074</v>
      </c>
      <c r="N6" s="156"/>
      <c r="O6" s="156"/>
      <c r="P6" s="156"/>
      <c r="Q6" s="156"/>
      <c r="R6" s="156"/>
      <c r="S6" s="156"/>
      <c r="T6" s="156"/>
      <c r="U6" s="156"/>
      <c r="V6" s="156"/>
      <c r="W6" s="156"/>
      <c r="X6" s="156"/>
      <c r="Y6" s="156"/>
      <c r="Z6" s="156"/>
      <c r="AA6" s="156"/>
      <c r="AB6" s="156"/>
      <c r="AC6" s="156"/>
      <c r="AD6" s="156"/>
      <c r="AE6" s="156"/>
      <c r="AF6" s="156"/>
      <c r="AG6" s="156"/>
      <c r="AH6" s="156"/>
      <c r="AI6" s="156"/>
      <c r="AJ6" s="156"/>
    </row>
    <row r="7" spans="1:41">
      <c r="A7" s="145">
        <v>1973</v>
      </c>
      <c r="B7" s="3">
        <v>47164.240000000013</v>
      </c>
      <c r="C7" s="3">
        <f t="shared" si="0"/>
        <v>1167.94</v>
      </c>
      <c r="D7" s="13"/>
      <c r="E7" s="13">
        <f t="shared" si="1"/>
        <v>11.350944381891484</v>
      </c>
      <c r="F7" s="3"/>
      <c r="G7" s="3">
        <f t="shared" si="2"/>
        <v>10289.364133113462</v>
      </c>
      <c r="H7" s="143">
        <f t="shared" si="3"/>
        <v>2.4763252837319114</v>
      </c>
      <c r="J7" s="5"/>
      <c r="K7" s="158">
        <v>1167.94</v>
      </c>
      <c r="L7" s="154"/>
      <c r="M7" s="148">
        <v>11.350944381891484</v>
      </c>
      <c r="N7" s="156"/>
      <c r="O7" s="156"/>
      <c r="P7" s="156"/>
      <c r="Q7" s="156"/>
      <c r="R7" s="156"/>
      <c r="S7" s="156"/>
      <c r="T7" s="156"/>
      <c r="U7" s="156"/>
      <c r="V7" s="156"/>
      <c r="W7" s="156"/>
      <c r="X7" s="156"/>
      <c r="Y7" s="156"/>
      <c r="Z7" s="156"/>
      <c r="AA7" s="156"/>
      <c r="AB7" s="156"/>
      <c r="AC7" s="156"/>
      <c r="AD7" s="156"/>
      <c r="AE7" s="156"/>
      <c r="AF7" s="156"/>
      <c r="AG7" s="156"/>
      <c r="AH7" s="156"/>
      <c r="AI7" s="156"/>
      <c r="AJ7" s="156"/>
    </row>
    <row r="8" spans="1:41">
      <c r="A8" s="145">
        <v>1974</v>
      </c>
      <c r="B8" s="3">
        <v>59926.040000000008</v>
      </c>
      <c r="C8" s="3">
        <f t="shared" si="0"/>
        <v>1483.91</v>
      </c>
      <c r="D8" s="13"/>
      <c r="E8" s="13">
        <f t="shared" si="1"/>
        <v>13.586432649915375</v>
      </c>
      <c r="F8" s="3"/>
      <c r="G8" s="3">
        <f t="shared" si="2"/>
        <v>10921.99871913576</v>
      </c>
      <c r="H8" s="143">
        <f t="shared" si="3"/>
        <v>2.4762357065476039</v>
      </c>
      <c r="J8" s="5"/>
      <c r="K8" s="158">
        <v>1483.91</v>
      </c>
      <c r="L8" s="154"/>
      <c r="M8" s="148">
        <v>13.586432649915375</v>
      </c>
      <c r="N8" s="156"/>
      <c r="O8" s="156"/>
      <c r="P8" s="156"/>
      <c r="Q8" s="156"/>
      <c r="R8" s="156"/>
      <c r="S8" s="156"/>
      <c r="T8" s="156"/>
      <c r="U8" s="156"/>
      <c r="V8" s="156"/>
      <c r="W8" s="156"/>
      <c r="X8" s="156"/>
      <c r="Y8" s="156"/>
      <c r="Z8" s="156"/>
      <c r="AA8" s="156"/>
      <c r="AB8" s="156"/>
      <c r="AC8" s="156"/>
      <c r="AD8" s="156"/>
      <c r="AE8" s="156"/>
      <c r="AF8" s="156"/>
      <c r="AG8" s="156"/>
      <c r="AH8" s="156"/>
      <c r="AI8" s="156"/>
      <c r="AJ8" s="156"/>
    </row>
    <row r="9" spans="1:41">
      <c r="A9" s="145">
        <v>1975</v>
      </c>
      <c r="B9" s="3">
        <v>70070.5</v>
      </c>
      <c r="C9" s="3">
        <f t="shared" si="0"/>
        <v>1809.51</v>
      </c>
      <c r="D9" s="13"/>
      <c r="E9" s="13">
        <f t="shared" si="1"/>
        <v>16.772035955539128</v>
      </c>
      <c r="F9" s="3"/>
      <c r="G9" s="3">
        <f t="shared" si="2"/>
        <v>10788.851185370801</v>
      </c>
      <c r="H9" s="143">
        <f t="shared" si="3"/>
        <v>2.5824134264776188</v>
      </c>
      <c r="J9" s="5"/>
      <c r="K9" s="158">
        <v>1809.51</v>
      </c>
      <c r="L9" s="154"/>
      <c r="M9" s="148">
        <v>16.772035955539128</v>
      </c>
      <c r="N9" s="156"/>
      <c r="O9" s="156"/>
      <c r="P9" s="156"/>
      <c r="Q9" s="156"/>
      <c r="R9" s="156"/>
      <c r="S9" s="156"/>
      <c r="T9" s="156"/>
      <c r="U9" s="156"/>
      <c r="V9" s="156"/>
      <c r="W9" s="156"/>
      <c r="X9" s="156"/>
      <c r="Y9" s="156"/>
      <c r="Z9" s="156"/>
      <c r="AA9" s="156"/>
      <c r="AB9" s="156"/>
      <c r="AC9" s="156"/>
      <c r="AD9" s="156"/>
      <c r="AE9" s="156"/>
      <c r="AF9" s="156"/>
      <c r="AG9" s="156"/>
      <c r="AH9" s="156"/>
      <c r="AI9" s="156"/>
      <c r="AJ9" s="156"/>
    </row>
    <row r="10" spans="1:41">
      <c r="A10" s="145">
        <v>1976</v>
      </c>
      <c r="B10" s="3">
        <v>87452.43</v>
      </c>
      <c r="C10" s="3">
        <f t="shared" si="0"/>
        <v>2200.2600000000002</v>
      </c>
      <c r="D10" s="13"/>
      <c r="E10" s="13">
        <f t="shared" si="1"/>
        <v>19.210723772890759</v>
      </c>
      <c r="F10" s="3"/>
      <c r="G10" s="3">
        <f t="shared" si="2"/>
        <v>11453.290495514284</v>
      </c>
      <c r="H10" s="143">
        <f t="shared" si="3"/>
        <v>2.5159506716966016</v>
      </c>
      <c r="J10" s="5"/>
      <c r="K10" s="158">
        <v>2200.2600000000002</v>
      </c>
      <c r="L10" s="154"/>
      <c r="M10" s="148">
        <v>19.210723772890759</v>
      </c>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row>
    <row r="11" spans="1:41">
      <c r="A11" s="145">
        <v>1977</v>
      </c>
      <c r="B11" s="3">
        <v>105821.36</v>
      </c>
      <c r="C11" s="3">
        <f t="shared" si="0"/>
        <v>2575.73</v>
      </c>
      <c r="D11" s="13"/>
      <c r="E11" s="13">
        <f t="shared" si="1"/>
        <v>20.77035727507133</v>
      </c>
      <c r="F11" s="3"/>
      <c r="G11" s="3">
        <f t="shared" si="2"/>
        <v>12400.990343538298</v>
      </c>
      <c r="H11" s="143">
        <f t="shared" si="3"/>
        <v>2.4340360018053064</v>
      </c>
      <c r="J11" s="5"/>
      <c r="K11" s="158">
        <v>2575.73</v>
      </c>
      <c r="L11" s="154"/>
      <c r="M11" s="148">
        <v>20.77035727507133</v>
      </c>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row>
    <row r="12" spans="1:41">
      <c r="A12" s="145">
        <v>1978</v>
      </c>
      <c r="B12" s="3">
        <v>124653.81000000001</v>
      </c>
      <c r="C12" s="3">
        <f t="shared" si="0"/>
        <v>2853.18</v>
      </c>
      <c r="D12" s="13"/>
      <c r="E12" s="13">
        <f t="shared" si="1"/>
        <v>23.710697126499582</v>
      </c>
      <c r="F12" s="3"/>
      <c r="G12" s="3">
        <f t="shared" si="2"/>
        <v>12033.302879193818</v>
      </c>
      <c r="H12" s="143">
        <f t="shared" si="3"/>
        <v>2.288883107544005</v>
      </c>
      <c r="J12" s="5"/>
      <c r="K12" s="158">
        <v>2853.18</v>
      </c>
      <c r="L12" s="154"/>
      <c r="M12" s="148">
        <v>23.710697126499582</v>
      </c>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row>
    <row r="13" spans="1:41">
      <c r="A13" s="145">
        <v>1979</v>
      </c>
      <c r="B13" s="3">
        <v>153540.6</v>
      </c>
      <c r="C13" s="3">
        <f t="shared" si="0"/>
        <v>3739.11</v>
      </c>
      <c r="D13" s="13"/>
      <c r="E13" s="13">
        <f t="shared" si="1"/>
        <v>30.247489716199265</v>
      </c>
      <c r="F13" s="3"/>
      <c r="G13" s="3">
        <f t="shared" si="2"/>
        <v>12361.720047126728</v>
      </c>
      <c r="H13" s="143">
        <f t="shared" si="3"/>
        <v>2.435258166243977</v>
      </c>
      <c r="J13" s="5"/>
      <c r="K13" s="158">
        <v>3739.11</v>
      </c>
      <c r="L13" s="154"/>
      <c r="M13" s="148">
        <v>30.247489716199265</v>
      </c>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row>
    <row r="14" spans="1:41">
      <c r="A14" s="145">
        <v>1980</v>
      </c>
      <c r="B14" s="3">
        <v>190837.86</v>
      </c>
      <c r="C14" s="3">
        <f t="shared" si="0"/>
        <v>4782.82</v>
      </c>
      <c r="D14" s="13"/>
      <c r="E14" s="13">
        <f t="shared" si="1"/>
        <v>35.792329006410938</v>
      </c>
      <c r="F14" s="3"/>
      <c r="G14" s="3">
        <f t="shared" si="2"/>
        <v>13362.695674660696</v>
      </c>
      <c r="H14" s="143">
        <f t="shared" si="3"/>
        <v>2.5062217738136447</v>
      </c>
      <c r="J14" s="5"/>
      <c r="K14" s="158">
        <v>4782.82</v>
      </c>
      <c r="L14" s="154"/>
      <c r="M14" s="148">
        <v>35.792329006410938</v>
      </c>
      <c r="N14" s="155"/>
      <c r="P14" s="57"/>
      <c r="Q14" s="5"/>
      <c r="R14" s="5"/>
      <c r="S14" s="5"/>
      <c r="T14" s="5"/>
      <c r="U14" s="5"/>
      <c r="V14" s="5"/>
      <c r="W14" s="5"/>
      <c r="X14" s="5"/>
      <c r="Y14" s="5"/>
      <c r="Z14" s="5"/>
      <c r="AA14" s="5"/>
      <c r="AB14" s="5"/>
      <c r="AC14" s="5"/>
      <c r="AD14" s="5"/>
      <c r="AE14" s="5"/>
      <c r="AF14" s="5"/>
      <c r="AG14" s="5"/>
      <c r="AH14" s="5"/>
      <c r="AI14" s="5"/>
      <c r="AJ14" s="5"/>
      <c r="AK14" s="5"/>
      <c r="AL14" s="5"/>
      <c r="AM14" s="5"/>
      <c r="AN14" s="5"/>
      <c r="AO14" s="5"/>
    </row>
    <row r="15" spans="1:41">
      <c r="A15" s="145">
        <v>1981</v>
      </c>
      <c r="B15" s="3">
        <v>229728.45</v>
      </c>
      <c r="C15" s="3">
        <f t="shared" si="0"/>
        <v>5692.9400000000005</v>
      </c>
      <c r="D15" s="13"/>
      <c r="E15" s="13">
        <f t="shared" si="1"/>
        <v>42.146239563685114</v>
      </c>
      <c r="F15" s="3"/>
      <c r="G15" s="3">
        <f t="shared" si="2"/>
        <v>13507.58705624894</v>
      </c>
      <c r="H15" s="143">
        <f t="shared" si="3"/>
        <v>2.4781170986876027</v>
      </c>
      <c r="J15" s="5"/>
      <c r="K15" s="158">
        <v>5692.9400000000005</v>
      </c>
      <c r="L15" s="154"/>
      <c r="M15" s="148">
        <v>42.146239563685114</v>
      </c>
      <c r="N15" s="156"/>
    </row>
    <row r="16" spans="1:41">
      <c r="A16" s="145">
        <v>1982</v>
      </c>
      <c r="B16" s="3">
        <v>269560.27</v>
      </c>
      <c r="C16" s="3">
        <f t="shared" si="0"/>
        <v>6845.83</v>
      </c>
      <c r="D16" s="13"/>
      <c r="E16" s="13">
        <f t="shared" si="1"/>
        <v>49.380867825616953</v>
      </c>
      <c r="F16" s="3"/>
      <c r="G16" s="3">
        <f t="shared" si="2"/>
        <v>13863.324606151695</v>
      </c>
      <c r="H16" s="143">
        <f t="shared" si="3"/>
        <v>2.5396287071533203</v>
      </c>
      <c r="J16" s="5"/>
      <c r="K16" s="158">
        <v>6845.83</v>
      </c>
      <c r="L16" s="154"/>
      <c r="M16" s="148">
        <v>49.380867825616953</v>
      </c>
      <c r="N16" s="155"/>
      <c r="O16" s="155"/>
      <c r="P16" s="155"/>
      <c r="Q16" s="154"/>
      <c r="R16" s="154"/>
      <c r="S16" s="154"/>
      <c r="T16" s="154"/>
      <c r="U16" s="154"/>
      <c r="V16" s="154"/>
      <c r="W16" s="154"/>
      <c r="X16" s="154"/>
      <c r="Y16" s="154"/>
      <c r="Z16" s="154"/>
      <c r="AA16" s="154"/>
      <c r="AB16" s="154"/>
      <c r="AC16" s="154"/>
      <c r="AD16" s="154"/>
      <c r="AE16" s="154"/>
      <c r="AF16" s="154"/>
      <c r="AG16" s="155"/>
      <c r="AH16" s="154"/>
      <c r="AI16" s="154"/>
      <c r="AJ16" s="154"/>
      <c r="AK16" s="59"/>
      <c r="AL16" s="59"/>
      <c r="AM16" s="59"/>
      <c r="AN16" s="59"/>
      <c r="AO16" s="59"/>
    </row>
    <row r="17" spans="1:41">
      <c r="A17" s="145">
        <v>1983</v>
      </c>
      <c r="B17" s="3">
        <v>311587.90000000002</v>
      </c>
      <c r="C17" s="3">
        <f t="shared" si="0"/>
        <v>7655.2</v>
      </c>
      <c r="D17" s="13"/>
      <c r="E17" s="13">
        <f t="shared" si="1"/>
        <v>56.318575988525765</v>
      </c>
      <c r="F17" s="3"/>
      <c r="G17" s="3">
        <f t="shared" si="2"/>
        <v>13592.673226609379</v>
      </c>
      <c r="H17" s="143">
        <f t="shared" si="3"/>
        <v>2.4568348129051221</v>
      </c>
      <c r="J17" s="5"/>
      <c r="K17" s="158">
        <v>7655.2</v>
      </c>
      <c r="L17" s="154"/>
      <c r="M17" s="148">
        <v>56.318575988525765</v>
      </c>
      <c r="O17" s="155"/>
      <c r="P17" s="157"/>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row>
    <row r="18" spans="1:41">
      <c r="A18" s="145">
        <v>1984</v>
      </c>
      <c r="B18" s="3">
        <v>356566.74000000005</v>
      </c>
      <c r="C18" s="3">
        <f t="shared" si="0"/>
        <v>8805.44</v>
      </c>
      <c r="D18" s="13"/>
      <c r="E18" s="13">
        <f t="shared" si="1"/>
        <v>66.895065153934397</v>
      </c>
      <c r="F18" s="3"/>
      <c r="G18" s="3">
        <f t="shared" si="2"/>
        <v>13163.063642643172</v>
      </c>
      <c r="H18" s="143">
        <f t="shared" si="3"/>
        <v>2.4695068306146553</v>
      </c>
      <c r="J18" s="5"/>
      <c r="K18" s="158">
        <v>8805.44</v>
      </c>
      <c r="L18" s="154"/>
      <c r="M18" s="148">
        <v>66.895065153934397</v>
      </c>
      <c r="O18" s="155"/>
      <c r="P18" s="155"/>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row>
    <row r="19" spans="1:41">
      <c r="A19" s="145">
        <v>1985</v>
      </c>
      <c r="B19" s="3">
        <v>400958.79</v>
      </c>
      <c r="C19" s="3">
        <f t="shared" si="0"/>
        <v>9770.9</v>
      </c>
      <c r="D19" s="13"/>
      <c r="E19" s="13">
        <f t="shared" si="1"/>
        <v>71.664770822126357</v>
      </c>
      <c r="F19" s="3"/>
      <c r="G19" s="3">
        <f t="shared" si="2"/>
        <v>13634.174627100396</v>
      </c>
      <c r="H19" s="143">
        <f t="shared" si="3"/>
        <v>2.4368838503328485</v>
      </c>
      <c r="J19" s="5"/>
      <c r="K19" s="158">
        <v>9770.9</v>
      </c>
      <c r="L19" s="154"/>
      <c r="M19" s="148">
        <v>71.664770822126357</v>
      </c>
    </row>
    <row r="20" spans="1:41">
      <c r="A20" s="145">
        <v>1986</v>
      </c>
      <c r="B20" s="3">
        <v>442367.66999999993</v>
      </c>
      <c r="C20" s="3">
        <f t="shared" si="0"/>
        <v>10505.01</v>
      </c>
      <c r="D20" s="13"/>
      <c r="E20" s="13">
        <f t="shared" si="1"/>
        <v>72.472348647629715</v>
      </c>
      <c r="F20" s="3"/>
      <c r="G20" s="3">
        <f t="shared" si="2"/>
        <v>14495.197404291075</v>
      </c>
      <c r="H20" s="143">
        <f t="shared" si="3"/>
        <v>2.374723722463715</v>
      </c>
      <c r="J20" s="5"/>
      <c r="K20" s="158">
        <v>10505.01</v>
      </c>
      <c r="L20" s="154"/>
      <c r="M20" s="148">
        <v>72.472348647629715</v>
      </c>
      <c r="Q20" s="59"/>
      <c r="R20" s="59"/>
      <c r="S20" s="59"/>
      <c r="T20" s="59"/>
      <c r="U20" s="59"/>
      <c r="V20" s="59"/>
      <c r="W20" s="59"/>
      <c r="X20" s="59"/>
      <c r="Y20" s="59"/>
      <c r="Z20" s="59"/>
      <c r="AA20" s="59"/>
      <c r="AB20" s="59"/>
      <c r="AC20" s="59"/>
      <c r="AD20" s="59"/>
      <c r="AE20" s="59"/>
      <c r="AF20" s="59"/>
      <c r="AH20" s="59"/>
      <c r="AI20" s="59"/>
      <c r="AJ20" s="59"/>
      <c r="AK20" s="59"/>
      <c r="AL20" s="59"/>
      <c r="AM20" s="59"/>
      <c r="AN20" s="59"/>
      <c r="AO20" s="59"/>
    </row>
    <row r="21" spans="1:41">
      <c r="A21" s="145">
        <v>1987</v>
      </c>
      <c r="B21" s="3">
        <v>480571.59</v>
      </c>
      <c r="C21" s="3">
        <f t="shared" si="0"/>
        <v>11714.32</v>
      </c>
      <c r="D21" s="13"/>
      <c r="E21" s="13">
        <f t="shared" si="1"/>
        <v>78.383757095219735</v>
      </c>
      <c r="F21" s="3"/>
      <c r="G21" s="3">
        <f t="shared" si="2"/>
        <v>14944.830962580132</v>
      </c>
      <c r="H21" s="143">
        <f t="shared" si="3"/>
        <v>2.4375806318471716</v>
      </c>
      <c r="J21" s="5"/>
      <c r="K21" s="158">
        <v>11714.32</v>
      </c>
      <c r="L21" s="154"/>
      <c r="M21" s="148">
        <v>78.383757095219735</v>
      </c>
    </row>
    <row r="22" spans="1:41">
      <c r="A22" s="145">
        <v>1988</v>
      </c>
      <c r="B22" s="3">
        <v>530731.06999999995</v>
      </c>
      <c r="C22" s="3">
        <f t="shared" si="0"/>
        <v>12481.17</v>
      </c>
      <c r="D22" s="13"/>
      <c r="E22" s="13">
        <f t="shared" si="1"/>
        <v>78.45837356901697</v>
      </c>
      <c r="F22" s="3"/>
      <c r="G22" s="3">
        <f t="shared" si="2"/>
        <v>15908.015208881139</v>
      </c>
      <c r="H22" s="143">
        <f t="shared" si="3"/>
        <v>2.3516938625809116</v>
      </c>
      <c r="J22" s="5"/>
      <c r="K22" s="158">
        <v>12481.17</v>
      </c>
      <c r="L22" s="154"/>
      <c r="M22" s="148">
        <v>78.45837356901697</v>
      </c>
    </row>
    <row r="23" spans="1:41">
      <c r="A23" s="145">
        <v>1989</v>
      </c>
      <c r="B23" s="3">
        <v>582422.22</v>
      </c>
      <c r="C23" s="3">
        <f t="shared" si="0"/>
        <v>13718.39</v>
      </c>
      <c r="D23" s="13"/>
      <c r="E23" s="13">
        <f t="shared" si="1"/>
        <v>83.73587904767831</v>
      </c>
      <c r="F23" s="3"/>
      <c r="G23" s="3">
        <f t="shared" si="2"/>
        <v>16382.929463472756</v>
      </c>
      <c r="H23" s="143">
        <f t="shared" si="3"/>
        <v>2.3554029240161891</v>
      </c>
      <c r="J23" s="5"/>
      <c r="K23" s="158">
        <v>13718.39</v>
      </c>
      <c r="L23" s="154"/>
      <c r="M23" s="148">
        <v>83.73587904767831</v>
      </c>
    </row>
    <row r="24" spans="1:41">
      <c r="A24" s="145">
        <v>1990</v>
      </c>
      <c r="B24" s="3">
        <v>639614.42999999993</v>
      </c>
      <c r="C24" s="3">
        <f t="shared" si="0"/>
        <v>14786.31</v>
      </c>
      <c r="D24" s="13"/>
      <c r="E24" s="13">
        <f t="shared" si="1"/>
        <v>85.433182270992688</v>
      </c>
      <c r="F24" s="3"/>
      <c r="G24" s="3">
        <f t="shared" si="2"/>
        <v>17307.455495568527</v>
      </c>
      <c r="H24" s="143">
        <f t="shared" si="3"/>
        <v>2.3117536607171294</v>
      </c>
      <c r="J24" s="5"/>
      <c r="K24" s="158">
        <v>14786.31</v>
      </c>
      <c r="L24" s="154"/>
      <c r="M24" s="148">
        <v>85.433182270992688</v>
      </c>
    </row>
    <row r="25" spans="1:41">
      <c r="A25" s="145">
        <v>1991</v>
      </c>
      <c r="B25" s="3">
        <v>694927.09</v>
      </c>
      <c r="C25" s="3">
        <f t="shared" si="0"/>
        <v>16314.44</v>
      </c>
      <c r="D25" s="13"/>
      <c r="E25" s="13">
        <f t="shared" si="1"/>
        <v>91.98913432124084</v>
      </c>
      <c r="F25" s="3"/>
      <c r="G25" s="3">
        <f t="shared" si="2"/>
        <v>17735.181573757782</v>
      </c>
      <c r="H25" s="143">
        <f t="shared" si="3"/>
        <v>2.3476477222955867</v>
      </c>
      <c r="J25" s="5"/>
      <c r="K25" s="158">
        <v>16314.44</v>
      </c>
      <c r="L25" s="154"/>
      <c r="M25" s="148">
        <v>91.98913432124084</v>
      </c>
    </row>
    <row r="26" spans="1:41">
      <c r="A26" s="145">
        <v>1992</v>
      </c>
      <c r="B26" s="3">
        <v>728744.80999999994</v>
      </c>
      <c r="C26" s="3">
        <f t="shared" si="0"/>
        <v>17277.61</v>
      </c>
      <c r="D26" s="13"/>
      <c r="E26" s="13">
        <f t="shared" si="1"/>
        <v>91.633389319362834</v>
      </c>
      <c r="F26" s="3"/>
      <c r="G26" s="3">
        <f t="shared" si="2"/>
        <v>18855.146719263728</v>
      </c>
      <c r="H26" s="143">
        <f t="shared" si="3"/>
        <v>2.3708724594553203</v>
      </c>
      <c r="J26" s="5"/>
      <c r="K26" s="158">
        <v>17277.61</v>
      </c>
      <c r="L26" s="154"/>
      <c r="M26" s="148">
        <v>91.633389319362834</v>
      </c>
    </row>
    <row r="27" spans="1:41">
      <c r="A27" s="145">
        <v>1993</v>
      </c>
      <c r="B27" s="3">
        <v>753520.1</v>
      </c>
      <c r="C27" s="3">
        <f t="shared" si="0"/>
        <v>18574.009999999998</v>
      </c>
      <c r="D27" s="13"/>
      <c r="E27" s="13">
        <f t="shared" si="1"/>
        <v>95.942698716258008</v>
      </c>
      <c r="F27" s="3"/>
      <c r="G27" s="3">
        <f t="shared" si="2"/>
        <v>19359.482533351475</v>
      </c>
      <c r="H27" s="143">
        <f t="shared" si="3"/>
        <v>2.4649654335697213</v>
      </c>
      <c r="J27" s="5"/>
      <c r="K27" s="158">
        <v>18574.009999999998</v>
      </c>
      <c r="L27" s="154"/>
      <c r="M27" s="148">
        <v>95.942698716258008</v>
      </c>
    </row>
    <row r="28" spans="1:41">
      <c r="A28" s="145">
        <v>1994</v>
      </c>
      <c r="B28" s="3">
        <v>795328.11</v>
      </c>
      <c r="C28" s="3">
        <f t="shared" si="0"/>
        <v>18690.93</v>
      </c>
      <c r="D28" s="13"/>
      <c r="E28" s="13">
        <f t="shared" si="1"/>
        <v>96.922453515360644</v>
      </c>
      <c r="F28" s="3"/>
      <c r="G28" s="3">
        <f t="shared" si="2"/>
        <v>19284.41689421099</v>
      </c>
      <c r="H28" s="143">
        <f t="shared" si="3"/>
        <v>2.350090455120466</v>
      </c>
      <c r="J28" s="5"/>
      <c r="K28" s="158">
        <v>18690.93</v>
      </c>
      <c r="L28" s="154"/>
      <c r="M28" s="148">
        <v>96.922453515360644</v>
      </c>
    </row>
    <row r="29" spans="1:41">
      <c r="A29" s="145">
        <v>1995</v>
      </c>
      <c r="B29" s="3">
        <v>853581.69000000006</v>
      </c>
      <c r="C29" s="3">
        <f t="shared" si="0"/>
        <v>18681.439999999999</v>
      </c>
      <c r="D29" s="13"/>
      <c r="E29" s="13">
        <f t="shared" si="1"/>
        <v>100</v>
      </c>
      <c r="F29" s="3"/>
      <c r="G29" s="3">
        <f t="shared" si="2"/>
        <v>18681.439999999999</v>
      </c>
      <c r="H29" s="143">
        <f t="shared" si="3"/>
        <v>2.1885942750248071</v>
      </c>
      <c r="J29" s="5"/>
      <c r="K29" s="158">
        <v>18681.439999999999</v>
      </c>
      <c r="L29" s="155"/>
      <c r="M29" s="148">
        <v>100</v>
      </c>
    </row>
    <row r="30" spans="1:41">
      <c r="A30" s="145">
        <v>1996</v>
      </c>
      <c r="B30" s="3">
        <v>906886.6399999999</v>
      </c>
      <c r="C30" s="3">
        <f t="shared" si="0"/>
        <v>19703.13</v>
      </c>
      <c r="D30" s="13"/>
      <c r="E30" s="13">
        <f t="shared" si="1"/>
        <v>106.94366646692538</v>
      </c>
      <c r="F30" s="3"/>
      <c r="G30" s="3">
        <f t="shared" si="2"/>
        <v>18423.840000000015</v>
      </c>
      <c r="H30" s="143">
        <f t="shared" si="3"/>
        <v>2.172612224169495</v>
      </c>
      <c r="J30" s="5"/>
      <c r="K30" s="158">
        <v>19703.13</v>
      </c>
      <c r="L30" s="154"/>
      <c r="M30" s="148">
        <v>106.94366646692538</v>
      </c>
    </row>
    <row r="31" spans="1:41">
      <c r="A31" s="145">
        <v>1997</v>
      </c>
      <c r="B31" s="3">
        <v>942435.48</v>
      </c>
      <c r="C31" s="3">
        <f t="shared" si="0"/>
        <v>20605.54</v>
      </c>
      <c r="D31" s="13"/>
      <c r="E31" s="13">
        <f t="shared" si="1"/>
        <v>110.19405178439619</v>
      </c>
      <c r="F31" s="3"/>
      <c r="G31" s="3">
        <f t="shared" si="2"/>
        <v>18699.321484535707</v>
      </c>
      <c r="H31" s="143">
        <f t="shared" si="3"/>
        <v>2.1864138646393068</v>
      </c>
      <c r="J31" s="5"/>
      <c r="K31" s="158">
        <v>20605.54</v>
      </c>
      <c r="L31" s="154"/>
      <c r="M31" s="148">
        <v>110.19405178439619</v>
      </c>
    </row>
    <row r="32" spans="1:41">
      <c r="A32" s="145">
        <v>1998</v>
      </c>
      <c r="B32" s="3">
        <v>975487.52999999991</v>
      </c>
      <c r="C32" s="3">
        <f t="shared" si="0"/>
        <v>21584.11</v>
      </c>
      <c r="D32" s="13"/>
      <c r="E32" s="13">
        <f t="shared" si="1"/>
        <v>114.49601167759036</v>
      </c>
      <c r="F32" s="3"/>
      <c r="G32" s="3">
        <f t="shared" si="2"/>
        <v>18851.40773355386</v>
      </c>
      <c r="H32" s="143">
        <f t="shared" si="3"/>
        <v>2.2126484794736436</v>
      </c>
      <c r="J32" s="5"/>
      <c r="K32" s="158">
        <v>21584.11</v>
      </c>
      <c r="L32" s="154"/>
      <c r="M32" s="148">
        <v>114.49601167759036</v>
      </c>
    </row>
    <row r="33" spans="1:13">
      <c r="A33" s="145">
        <v>1999</v>
      </c>
      <c r="B33" s="3">
        <v>1005406.1</v>
      </c>
      <c r="C33" s="3">
        <f t="shared" si="0"/>
        <v>21216.49</v>
      </c>
      <c r="D33" s="13"/>
      <c r="E33" s="13">
        <f t="shared" si="1"/>
        <v>114.95982832703589</v>
      </c>
      <c r="F33" s="3"/>
      <c r="G33" s="3">
        <f t="shared" si="2"/>
        <v>18455.568617972938</v>
      </c>
      <c r="H33" s="143">
        <f t="shared" si="3"/>
        <v>2.1102408270648052</v>
      </c>
      <c r="J33" s="5"/>
      <c r="K33" s="158">
        <v>21216.49</v>
      </c>
      <c r="L33" s="59"/>
      <c r="M33" s="148">
        <v>114.95982832703589</v>
      </c>
    </row>
    <row r="34" spans="1:13">
      <c r="A34" s="145">
        <v>2000</v>
      </c>
      <c r="B34" s="3">
        <v>1064036.32</v>
      </c>
      <c r="C34" s="3">
        <f t="shared" si="0"/>
        <v>22247.91</v>
      </c>
      <c r="D34" s="13"/>
      <c r="E34" s="13">
        <f t="shared" si="1"/>
        <v>114.92676763446474</v>
      </c>
      <c r="F34" s="3"/>
      <c r="G34" s="3">
        <f t="shared" si="2"/>
        <v>19358.336145641497</v>
      </c>
      <c r="H34" s="143">
        <f t="shared" si="3"/>
        <v>2.090897611464992</v>
      </c>
      <c r="J34" s="5"/>
      <c r="K34" s="158">
        <v>22247.91</v>
      </c>
      <c r="L34" s="59"/>
      <c r="M34" s="148">
        <v>114.92676763446474</v>
      </c>
    </row>
    <row r="35" spans="1:13">
      <c r="A35" s="145">
        <v>2001</v>
      </c>
      <c r="B35" s="3">
        <v>1122977.0999999999</v>
      </c>
      <c r="C35" s="3">
        <f t="shared" si="0"/>
        <v>22363.21</v>
      </c>
      <c r="D35" s="13"/>
      <c r="E35" s="13">
        <f t="shared" si="1"/>
        <v>121.57485975759766</v>
      </c>
      <c r="F35" s="3"/>
      <c r="G35" s="3">
        <f t="shared" si="2"/>
        <v>18394.600696713893</v>
      </c>
      <c r="H35" s="143">
        <f t="shared" si="3"/>
        <v>1.9914217306835555</v>
      </c>
      <c r="J35" s="5"/>
      <c r="K35" s="158">
        <v>22363.21</v>
      </c>
      <c r="L35" s="59"/>
      <c r="M35" s="148">
        <v>121.57485975759766</v>
      </c>
    </row>
    <row r="36" spans="1:13">
      <c r="A36" s="145">
        <v>2002</v>
      </c>
      <c r="B36" s="3">
        <v>1165418.71</v>
      </c>
      <c r="C36" s="3">
        <f t="shared" si="0"/>
        <v>23934.52</v>
      </c>
      <c r="D36" s="13"/>
      <c r="E36" s="13">
        <f t="shared" si="1"/>
        <v>128.80959992693374</v>
      </c>
      <c r="F36" s="3"/>
      <c r="G36" s="3">
        <f t="shared" si="2"/>
        <v>18581.316931018086</v>
      </c>
      <c r="H36" s="143">
        <f t="shared" si="3"/>
        <v>2.0537271106622272</v>
      </c>
      <c r="J36" s="5"/>
      <c r="K36" s="158">
        <v>23934.52</v>
      </c>
      <c r="L36" s="59"/>
      <c r="M36" s="148">
        <v>128.80959992693374</v>
      </c>
    </row>
    <row r="37" spans="1:13">
      <c r="A37" s="145">
        <v>2003</v>
      </c>
      <c r="B37" s="3">
        <v>1203739.74</v>
      </c>
      <c r="C37" s="3">
        <f t="shared" si="0"/>
        <v>23874.21</v>
      </c>
      <c r="D37" s="13"/>
      <c r="E37" s="13">
        <f t="shared" si="1"/>
        <v>130.43828853324834</v>
      </c>
      <c r="F37" s="3"/>
      <c r="G37" s="3">
        <f t="shared" si="2"/>
        <v>18303.069036293382</v>
      </c>
      <c r="H37" s="143">
        <f t="shared" si="3"/>
        <v>1.9833365308683752</v>
      </c>
      <c r="J37" s="5"/>
      <c r="K37" s="158">
        <v>23874.21</v>
      </c>
      <c r="L37" s="59"/>
      <c r="M37" s="148">
        <v>130.43828853324834</v>
      </c>
    </row>
    <row r="38" spans="1:13">
      <c r="A38" s="145">
        <v>2004</v>
      </c>
      <c r="B38" s="3">
        <v>1251032.96</v>
      </c>
      <c r="C38" s="3">
        <f t="shared" si="0"/>
        <v>24566.97</v>
      </c>
      <c r="D38" s="13"/>
      <c r="E38" s="13">
        <f t="shared" si="1"/>
        <v>142.06310949202458</v>
      </c>
      <c r="F38" s="3"/>
      <c r="G38" s="3">
        <f t="shared" si="2"/>
        <v>17292.997519091463</v>
      </c>
      <c r="H38" s="143">
        <f t="shared" si="3"/>
        <v>1.9637348323740409</v>
      </c>
      <c r="K38" s="158">
        <v>24566.97</v>
      </c>
      <c r="M38" s="148">
        <v>142.06310949202458</v>
      </c>
    </row>
    <row r="39" spans="1:13">
      <c r="A39" s="145">
        <v>2005</v>
      </c>
      <c r="B39" s="3">
        <v>1277992.02</v>
      </c>
      <c r="C39" s="3">
        <f t="shared" si="0"/>
        <v>23486.240000000002</v>
      </c>
      <c r="D39" s="13"/>
      <c r="E39" s="13">
        <f t="shared" si="1"/>
        <v>138.50929661519473</v>
      </c>
      <c r="F39" s="3"/>
      <c r="G39" s="3">
        <f t="shared" si="2"/>
        <v>16956.435830621002</v>
      </c>
      <c r="K39" s="158">
        <v>23486.240000000002</v>
      </c>
      <c r="M39" s="148">
        <v>138.50929661519473</v>
      </c>
    </row>
    <row r="40" spans="1:13">
      <c r="A40" s="145" t="s">
        <v>71</v>
      </c>
      <c r="B40" s="3"/>
      <c r="C40" s="3"/>
      <c r="D40" s="3"/>
      <c r="E40" s="3"/>
      <c r="F40" s="144"/>
      <c r="G40" s="144"/>
    </row>
    <row r="41" spans="1:13">
      <c r="A41" s="145" t="s">
        <v>1191</v>
      </c>
      <c r="B41" s="2">
        <f t="shared" ref="B41:G44" si="4">(POWER(VLOOKUP(VALUE(RIGHT($A41,4)),$A$4:$G$37,COLUMN(B$37),0)/VLOOKUP(VALUE(LEFT($A41,4)),$A$4:$G$37,COLUMN(B$37),0),1/(VALUE(RIGHT($A41,4))-VALUE(LEFT($A41,4))))-1)*100</f>
        <v>8.9589451752781777</v>
      </c>
      <c r="C41" s="2">
        <f t="shared" si="4"/>
        <v>8.0309923206119969</v>
      </c>
      <c r="D41" s="2" t="e">
        <f t="shared" si="4"/>
        <v>#DIV/0!</v>
      </c>
      <c r="E41" s="2">
        <f t="shared" si="4"/>
        <v>6.2787627130902912</v>
      </c>
      <c r="F41" s="2" t="e">
        <f t="shared" si="4"/>
        <v>#DIV/0!</v>
      </c>
      <c r="G41" s="2">
        <f t="shared" si="4"/>
        <v>1.6487109586061033</v>
      </c>
    </row>
    <row r="42" spans="1:13">
      <c r="A42" s="145" t="s">
        <v>1179</v>
      </c>
      <c r="B42" s="2">
        <f t="shared" si="4"/>
        <v>13.850753925208114</v>
      </c>
      <c r="C42" s="2">
        <f t="shared" si="4"/>
        <v>13.313342736047096</v>
      </c>
      <c r="D42" s="2" t="e">
        <f t="shared" si="4"/>
        <v>#DIV/0!</v>
      </c>
      <c r="E42" s="2">
        <f t="shared" si="4"/>
        <v>9.8991402899247802</v>
      </c>
      <c r="F42" s="2" t="e">
        <f t="shared" si="4"/>
        <v>#DIV/0!</v>
      </c>
      <c r="G42" s="2">
        <f t="shared" si="4"/>
        <v>3.1066689303622441</v>
      </c>
    </row>
    <row r="43" spans="1:13">
      <c r="A43" s="145" t="s">
        <v>723</v>
      </c>
      <c r="B43" s="2">
        <f t="shared" si="4"/>
        <v>5.2213379842457774</v>
      </c>
      <c r="C43" s="2">
        <f t="shared" si="4"/>
        <v>4.1700664483954819</v>
      </c>
      <c r="D43" s="2" t="e">
        <f t="shared" si="4"/>
        <v>#DIV/0!</v>
      </c>
      <c r="E43" s="2">
        <f t="shared" si="4"/>
        <v>3.0100174782609956</v>
      </c>
      <c r="F43" s="2" t="e">
        <f t="shared" si="4"/>
        <v>#DIV/0!</v>
      </c>
      <c r="G43" s="2">
        <f t="shared" si="4"/>
        <v>1.1261516098463931</v>
      </c>
    </row>
    <row r="44" spans="1:13">
      <c r="A44" s="145" t="s">
        <v>1178</v>
      </c>
      <c r="B44" s="2">
        <f t="shared" si="4"/>
        <v>4.1978397848327909</v>
      </c>
      <c r="C44" s="2">
        <f t="shared" si="4"/>
        <v>2.3795611345336809</v>
      </c>
      <c r="D44" s="2" t="e">
        <f t="shared" si="4"/>
        <v>#DIV/0!</v>
      </c>
      <c r="E44" s="2">
        <f t="shared" si="4"/>
        <v>4.3104854486037736</v>
      </c>
      <c r="F44" s="2" t="e">
        <f t="shared" si="4"/>
        <v>#DIV/0!</v>
      </c>
      <c r="G44" s="2">
        <f t="shared" si="4"/>
        <v>-1.8511315576433707</v>
      </c>
    </row>
    <row r="46" spans="1:13">
      <c r="A46" s="332" t="s">
        <v>1177</v>
      </c>
      <c r="B46" s="332"/>
      <c r="C46" s="332"/>
      <c r="D46" s="332"/>
      <c r="E46" s="332"/>
      <c r="F46" s="332"/>
      <c r="G46" s="332"/>
    </row>
    <row r="47" spans="1:13">
      <c r="A47" s="332" t="s">
        <v>83</v>
      </c>
      <c r="B47" s="332"/>
      <c r="C47" s="332"/>
      <c r="D47" s="332"/>
      <c r="E47" s="332"/>
      <c r="F47" s="332"/>
      <c r="G47" s="332"/>
    </row>
    <row r="48" spans="1:13">
      <c r="A48" s="332" t="s">
        <v>1176</v>
      </c>
      <c r="B48" s="332"/>
      <c r="C48" s="332"/>
      <c r="D48" s="332"/>
      <c r="E48" s="332"/>
      <c r="F48" s="332"/>
      <c r="G48" s="332"/>
    </row>
  </sheetData>
  <mergeCells count="7">
    <mergeCell ref="A48:G48"/>
    <mergeCell ref="A1:G1"/>
    <mergeCell ref="B2:C2"/>
    <mergeCell ref="D2:E2"/>
    <mergeCell ref="F2:G2"/>
    <mergeCell ref="A46:G46"/>
    <mergeCell ref="A47:G47"/>
  </mergeCells>
  <pageMargins left="0.7" right="0.7" top="0.75" bottom="0.75" header="0.3" footer="0.3"/>
  <pageSetup scale="84" orientation="portrait" horizontalDpi="0" verticalDpi="0" r:id="rId1"/>
</worksheet>
</file>

<file path=xl/worksheets/sheet129.xml><?xml version="1.0" encoding="utf-8"?>
<worksheet xmlns="http://schemas.openxmlformats.org/spreadsheetml/2006/main" xmlns:r="http://schemas.openxmlformats.org/officeDocument/2006/relationships">
  <sheetPr codeName="Sheet167"/>
  <dimension ref="A1:AK47"/>
  <sheetViews>
    <sheetView view="pageBreakPreview" zoomScaleNormal="100" zoomScaleSheetLayoutView="100" workbookViewId="0">
      <selection sqref="A1:G1"/>
    </sheetView>
  </sheetViews>
  <sheetFormatPr defaultRowHeight="15"/>
  <cols>
    <col min="1" max="1" width="9.28515625" style="143" bestFit="1" customWidth="1"/>
    <col min="2" max="3" width="17.140625" style="143" customWidth="1"/>
    <col min="4" max="5" width="28" style="143" customWidth="1"/>
    <col min="6" max="6" width="9.140625" style="143"/>
    <col min="7" max="7" width="10.5703125" style="143" bestFit="1" customWidth="1"/>
    <col min="8" max="8" width="9.28515625" style="143" bestFit="1" customWidth="1"/>
    <col min="9" max="16384" width="9.140625" style="143"/>
  </cols>
  <sheetData>
    <row r="1" spans="1:31">
      <c r="A1" s="145" t="s">
        <v>1199</v>
      </c>
    </row>
    <row r="2" spans="1:31" ht="30" customHeight="1">
      <c r="A2" s="145"/>
      <c r="B2" s="336" t="s">
        <v>1189</v>
      </c>
      <c r="C2" s="338"/>
      <c r="D2" s="336" t="s">
        <v>1188</v>
      </c>
      <c r="E2" s="338"/>
      <c r="H2" s="143" t="s">
        <v>1182</v>
      </c>
    </row>
    <row r="3" spans="1:31" ht="30">
      <c r="A3" s="144"/>
      <c r="B3" s="140" t="s">
        <v>977</v>
      </c>
      <c r="C3" s="140" t="s">
        <v>1181</v>
      </c>
      <c r="D3" s="140" t="s">
        <v>977</v>
      </c>
      <c r="E3" s="140" t="s">
        <v>1181</v>
      </c>
      <c r="G3" s="57"/>
      <c r="H3" s="143" t="s">
        <v>1180</v>
      </c>
    </row>
    <row r="4" spans="1:31">
      <c r="A4" s="145">
        <v>1970</v>
      </c>
      <c r="B4" s="3"/>
      <c r="C4" s="3">
        <f t="shared" ref="C4:C39" si="0">H4</f>
        <v>836.15129112040097</v>
      </c>
      <c r="D4" s="17"/>
      <c r="E4" s="17">
        <f>'z9'!G4/'z10'!C4</f>
        <v>10.911897310425962</v>
      </c>
      <c r="G4" s="5"/>
      <c r="H4" s="5">
        <v>836.15129112040097</v>
      </c>
      <c r="I4" s="156"/>
      <c r="J4" s="156"/>
      <c r="K4" s="156"/>
      <c r="L4" s="156"/>
      <c r="M4" s="156"/>
      <c r="N4" s="156"/>
      <c r="O4" s="156"/>
      <c r="P4" s="156"/>
      <c r="Q4" s="156"/>
      <c r="R4" s="156"/>
      <c r="S4" s="156"/>
      <c r="T4" s="156"/>
      <c r="U4" s="156"/>
      <c r="V4" s="156"/>
      <c r="W4" s="156"/>
      <c r="X4" s="156"/>
      <c r="Y4" s="156"/>
      <c r="Z4" s="156"/>
      <c r="AA4" s="156"/>
      <c r="AB4" s="156"/>
      <c r="AC4" s="156"/>
      <c r="AD4" s="156"/>
      <c r="AE4" s="156"/>
    </row>
    <row r="5" spans="1:31">
      <c r="A5" s="145">
        <v>1971</v>
      </c>
      <c r="B5" s="3"/>
      <c r="C5" s="3">
        <f t="shared" si="0"/>
        <v>837.52795144944309</v>
      </c>
      <c r="D5" s="17"/>
      <c r="E5" s="17">
        <f>'z9'!G5/'z10'!C5</f>
        <v>10.905523537371041</v>
      </c>
      <c r="G5" s="5"/>
      <c r="H5" s="5">
        <v>837.52795144944309</v>
      </c>
      <c r="I5" s="156"/>
      <c r="J5" s="156"/>
      <c r="K5" s="156"/>
      <c r="L5" s="156"/>
      <c r="M5" s="156"/>
      <c r="N5" s="156"/>
      <c r="O5" s="156"/>
      <c r="P5" s="156"/>
      <c r="Q5" s="156"/>
      <c r="R5" s="156"/>
      <c r="S5" s="156"/>
      <c r="T5" s="156"/>
      <c r="U5" s="156"/>
      <c r="V5" s="156"/>
      <c r="W5" s="156"/>
      <c r="X5" s="156"/>
      <c r="Y5" s="156"/>
      <c r="Z5" s="156"/>
      <c r="AA5" s="156"/>
      <c r="AB5" s="156"/>
      <c r="AC5" s="156"/>
      <c r="AD5" s="156"/>
      <c r="AE5" s="156"/>
    </row>
    <row r="6" spans="1:31">
      <c r="A6" s="145">
        <v>1972</v>
      </c>
      <c r="B6" s="3"/>
      <c r="C6" s="3">
        <f t="shared" si="0"/>
        <v>821.03869847476062</v>
      </c>
      <c r="D6" s="17"/>
      <c r="E6" s="17">
        <f>'z9'!G6/'z10'!C6</f>
        <v>11.652406674346302</v>
      </c>
      <c r="G6" s="5"/>
      <c r="H6" s="5">
        <v>821.03869847476062</v>
      </c>
      <c r="I6" s="156"/>
      <c r="J6" s="156"/>
      <c r="K6" s="156"/>
      <c r="L6" s="156"/>
      <c r="M6" s="156"/>
      <c r="N6" s="156"/>
      <c r="O6" s="156"/>
      <c r="P6" s="156"/>
      <c r="Q6" s="156"/>
      <c r="R6" s="156"/>
      <c r="S6" s="156"/>
      <c r="T6" s="156"/>
      <c r="U6" s="156"/>
      <c r="V6" s="156"/>
      <c r="W6" s="156"/>
      <c r="X6" s="156"/>
      <c r="Y6" s="156"/>
      <c r="Z6" s="156"/>
      <c r="AA6" s="156"/>
      <c r="AB6" s="156"/>
      <c r="AC6" s="156"/>
      <c r="AD6" s="156"/>
      <c r="AE6" s="156"/>
    </row>
    <row r="7" spans="1:31">
      <c r="A7" s="145">
        <v>1973</v>
      </c>
      <c r="B7" s="3"/>
      <c r="C7" s="3">
        <f t="shared" si="0"/>
        <v>834.45017798760523</v>
      </c>
      <c r="D7" s="17"/>
      <c r="E7" s="17">
        <f>'z9'!G7/'z10'!C7</f>
        <v>12.330711173107687</v>
      </c>
      <c r="G7" s="5"/>
      <c r="H7" s="5">
        <v>834.45017798760523</v>
      </c>
      <c r="I7" s="156"/>
      <c r="J7" s="156"/>
      <c r="K7" s="156"/>
      <c r="L7" s="156"/>
      <c r="M7" s="156"/>
      <c r="N7" s="156"/>
      <c r="O7" s="156"/>
      <c r="P7" s="156"/>
      <c r="Q7" s="156"/>
      <c r="R7" s="156"/>
      <c r="S7" s="156"/>
      <c r="T7" s="156"/>
      <c r="U7" s="156"/>
      <c r="V7" s="156"/>
      <c r="W7" s="156"/>
      <c r="X7" s="156"/>
      <c r="Y7" s="156"/>
      <c r="Z7" s="156"/>
      <c r="AA7" s="156"/>
      <c r="AB7" s="156"/>
      <c r="AC7" s="156"/>
      <c r="AD7" s="156"/>
      <c r="AE7" s="156"/>
    </row>
    <row r="8" spans="1:31">
      <c r="A8" s="145">
        <v>1974</v>
      </c>
      <c r="B8" s="3"/>
      <c r="C8" s="3">
        <f t="shared" si="0"/>
        <v>864.70273001654527</v>
      </c>
      <c r="D8" s="17"/>
      <c r="E8" s="17">
        <f>'z9'!G8/'z10'!C8</f>
        <v>12.630928919267754</v>
      </c>
      <c r="G8" s="5"/>
      <c r="H8" s="5">
        <v>864.70273001654527</v>
      </c>
      <c r="I8" s="156"/>
      <c r="J8" s="156"/>
      <c r="K8" s="156"/>
      <c r="L8" s="156"/>
      <c r="M8" s="156"/>
      <c r="N8" s="156"/>
      <c r="O8" s="156"/>
      <c r="P8" s="156"/>
      <c r="Q8" s="156"/>
      <c r="R8" s="156"/>
      <c r="S8" s="156"/>
      <c r="T8" s="156"/>
      <c r="U8" s="156"/>
      <c r="V8" s="156"/>
      <c r="W8" s="156"/>
      <c r="X8" s="156"/>
      <c r="Y8" s="156"/>
      <c r="Z8" s="156"/>
      <c r="AA8" s="156"/>
      <c r="AB8" s="156"/>
      <c r="AC8" s="156"/>
      <c r="AD8" s="156"/>
      <c r="AE8" s="156"/>
    </row>
    <row r="9" spans="1:31">
      <c r="A9" s="145">
        <v>1975</v>
      </c>
      <c r="B9" s="3"/>
      <c r="C9" s="3">
        <f t="shared" si="0"/>
        <v>868.64209364302155</v>
      </c>
      <c r="D9" s="17"/>
      <c r="E9" s="17">
        <f>'z9'!G9/'z10'!C9</f>
        <v>12.420364226333017</v>
      </c>
      <c r="G9" s="5"/>
      <c r="H9" s="5">
        <v>868.64209364302155</v>
      </c>
      <c r="I9" s="156"/>
      <c r="J9" s="156"/>
      <c r="K9" s="156"/>
      <c r="L9" s="156"/>
      <c r="M9" s="156"/>
      <c r="N9" s="156"/>
      <c r="O9" s="156"/>
      <c r="P9" s="156"/>
      <c r="Q9" s="156"/>
      <c r="R9" s="156"/>
      <c r="S9" s="156"/>
      <c r="T9" s="156"/>
      <c r="U9" s="156"/>
      <c r="V9" s="156"/>
      <c r="W9" s="156"/>
      <c r="X9" s="156"/>
      <c r="Y9" s="156"/>
      <c r="Z9" s="156"/>
      <c r="AA9" s="156"/>
      <c r="AB9" s="156"/>
      <c r="AC9" s="156"/>
      <c r="AD9" s="156"/>
      <c r="AE9" s="156"/>
    </row>
    <row r="10" spans="1:31">
      <c r="A10" s="145">
        <v>1976</v>
      </c>
      <c r="B10" s="3"/>
      <c r="C10" s="3">
        <f t="shared" si="0"/>
        <v>865.70088060792727</v>
      </c>
      <c r="D10" s="17"/>
      <c r="E10" s="17">
        <f>'z9'!G10/'z10'!C10</f>
        <v>13.230078370107881</v>
      </c>
      <c r="G10" s="5"/>
      <c r="H10" s="5">
        <v>865.70088060792727</v>
      </c>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row>
    <row r="11" spans="1:31">
      <c r="A11" s="145">
        <v>1977</v>
      </c>
      <c r="B11" s="3"/>
      <c r="C11" s="3">
        <f t="shared" si="0"/>
        <v>876.2205481299909</v>
      </c>
      <c r="D11" s="17"/>
      <c r="E11" s="17">
        <f>'z9'!G11/'z10'!C11</f>
        <v>14.152818454217032</v>
      </c>
      <c r="G11" s="5"/>
      <c r="H11" s="5">
        <v>876.2205481299909</v>
      </c>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row>
    <row r="12" spans="1:31">
      <c r="A12" s="145">
        <v>1978</v>
      </c>
      <c r="B12" s="3"/>
      <c r="C12" s="3">
        <f t="shared" si="0"/>
        <v>875.64837961852618</v>
      </c>
      <c r="D12" s="17"/>
      <c r="E12" s="17">
        <f>'z9'!G12/'z10'!C12</f>
        <v>13.742163132233618</v>
      </c>
      <c r="G12" s="5"/>
      <c r="H12" s="5">
        <v>875.64837961852618</v>
      </c>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row>
    <row r="13" spans="1:31">
      <c r="A13" s="145">
        <v>1979</v>
      </c>
      <c r="B13" s="3"/>
      <c r="C13" s="3">
        <f t="shared" si="0"/>
        <v>887.7458181055639</v>
      </c>
      <c r="D13" s="17"/>
      <c r="E13" s="17">
        <f>'z9'!G13/'z10'!C13</f>
        <v>13.924841767778135</v>
      </c>
      <c r="G13" s="5"/>
      <c r="H13" s="5">
        <v>887.7458181055639</v>
      </c>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row>
    <row r="14" spans="1:31">
      <c r="A14" s="145">
        <v>1980</v>
      </c>
      <c r="B14" s="3"/>
      <c r="C14" s="3">
        <f t="shared" si="0"/>
        <v>885.83259999999996</v>
      </c>
      <c r="D14" s="17"/>
      <c r="E14" s="17">
        <f>'z9'!G14/'z10'!C14</f>
        <v>15.084899420794287</v>
      </c>
      <c r="G14" s="5"/>
      <c r="H14" s="5">
        <v>885.83259999999996</v>
      </c>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row>
    <row r="15" spans="1:31">
      <c r="A15" s="145">
        <v>1981</v>
      </c>
      <c r="B15" s="3"/>
      <c r="C15" s="3">
        <f t="shared" si="0"/>
        <v>869.89330000000007</v>
      </c>
      <c r="D15" s="17"/>
      <c r="E15" s="17">
        <f>'z9'!G15/'z10'!C15</f>
        <v>15.527866528284491</v>
      </c>
      <c r="G15" s="5"/>
      <c r="H15" s="5">
        <v>869.89330000000007</v>
      </c>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row>
    <row r="16" spans="1:31">
      <c r="A16" s="145">
        <v>1982</v>
      </c>
      <c r="B16" s="3"/>
      <c r="C16" s="3">
        <f t="shared" si="0"/>
        <v>855.59540000000004</v>
      </c>
      <c r="D16" s="17"/>
      <c r="E16" s="17">
        <f>'z9'!G16/'z10'!C16</f>
        <v>16.203131300322202</v>
      </c>
      <c r="G16" s="5"/>
      <c r="H16" s="5">
        <v>855.59540000000004</v>
      </c>
    </row>
    <row r="17" spans="1:37">
      <c r="A17" s="145">
        <v>1983</v>
      </c>
      <c r="B17" s="3"/>
      <c r="C17" s="3">
        <f t="shared" si="0"/>
        <v>814.08709999999996</v>
      </c>
      <c r="D17" s="17"/>
      <c r="E17" s="17">
        <f>'z9'!G17/'z10'!C17</f>
        <v>16.696829155761563</v>
      </c>
      <c r="G17" s="5"/>
      <c r="H17" s="5">
        <v>814.08709999999996</v>
      </c>
      <c r="K17" s="57"/>
      <c r="L17" s="5"/>
      <c r="M17" s="5"/>
      <c r="N17" s="5"/>
      <c r="O17" s="5"/>
      <c r="P17" s="5"/>
      <c r="Q17" s="5"/>
      <c r="R17" s="5"/>
      <c r="S17" s="5"/>
      <c r="T17" s="5"/>
      <c r="U17" s="5"/>
      <c r="V17" s="5"/>
      <c r="W17" s="5"/>
      <c r="X17" s="5"/>
      <c r="Y17" s="5"/>
      <c r="Z17" s="5"/>
      <c r="AA17" s="5"/>
      <c r="AB17" s="5"/>
      <c r="AC17" s="5"/>
      <c r="AD17" s="5"/>
      <c r="AE17" s="5"/>
      <c r="AF17" s="5"/>
      <c r="AG17" s="5"/>
      <c r="AH17" s="5"/>
      <c r="AI17" s="5"/>
      <c r="AJ17" s="5"/>
      <c r="AK17" s="156"/>
    </row>
    <row r="18" spans="1:37">
      <c r="A18" s="145">
        <v>1984</v>
      </c>
      <c r="B18" s="3"/>
      <c r="C18" s="3">
        <f t="shared" si="0"/>
        <v>808.34689999999989</v>
      </c>
      <c r="D18" s="17"/>
      <c r="E18" s="17">
        <f>'z9'!G18/'z10'!C18</f>
        <v>16.283929143098309</v>
      </c>
      <c r="G18" s="5"/>
      <c r="H18" s="5">
        <v>808.34689999999989</v>
      </c>
      <c r="AK18" s="155"/>
    </row>
    <row r="19" spans="1:37">
      <c r="A19" s="145">
        <v>1985</v>
      </c>
      <c r="B19" s="3"/>
      <c r="C19" s="3">
        <f t="shared" si="0"/>
        <v>823.11800000000005</v>
      </c>
      <c r="D19" s="17"/>
      <c r="E19" s="17">
        <f>'z9'!G19/'z10'!C19</f>
        <v>16.564058406085636</v>
      </c>
      <c r="G19" s="5"/>
      <c r="H19" s="5">
        <v>823.11800000000005</v>
      </c>
    </row>
    <row r="20" spans="1:37">
      <c r="A20" s="145">
        <v>1986</v>
      </c>
      <c r="B20" s="3"/>
      <c r="C20" s="3">
        <f t="shared" si="0"/>
        <v>852.18520000000001</v>
      </c>
      <c r="D20" s="17"/>
      <c r="E20" s="17">
        <f>'z9'!G20/'z10'!C20</f>
        <v>17.009445135037637</v>
      </c>
      <c r="G20" s="5"/>
      <c r="H20" s="5">
        <v>852.18520000000001</v>
      </c>
      <c r="M20" s="5"/>
      <c r="N20" s="5"/>
      <c r="O20" s="5"/>
      <c r="P20" s="5"/>
      <c r="Q20" s="5"/>
      <c r="R20" s="5"/>
      <c r="S20" s="5"/>
      <c r="T20" s="5"/>
      <c r="U20" s="5"/>
      <c r="V20" s="5"/>
      <c r="W20" s="5"/>
      <c r="X20" s="5"/>
      <c r="Y20" s="5"/>
      <c r="Z20" s="5"/>
      <c r="AA20" s="5"/>
      <c r="AB20" s="5"/>
      <c r="AC20" s="5"/>
      <c r="AD20" s="5"/>
      <c r="AE20" s="5"/>
      <c r="AF20" s="5"/>
      <c r="AG20" s="5"/>
      <c r="AH20" s="5"/>
      <c r="AI20" s="5"/>
      <c r="AJ20" s="5"/>
      <c r="AK20" s="5"/>
    </row>
    <row r="21" spans="1:37">
      <c r="A21" s="145">
        <v>1987</v>
      </c>
      <c r="B21" s="3"/>
      <c r="C21" s="3">
        <f t="shared" si="0"/>
        <v>871.31309999999996</v>
      </c>
      <c r="D21" s="17"/>
      <c r="E21" s="17">
        <f>'z9'!G21/'z10'!C21</f>
        <v>17.152078813666559</v>
      </c>
      <c r="G21" s="5"/>
      <c r="H21" s="5">
        <v>871.31309999999996</v>
      </c>
    </row>
    <row r="22" spans="1:37">
      <c r="A22" s="145">
        <v>1988</v>
      </c>
      <c r="B22" s="3"/>
      <c r="C22" s="3">
        <f t="shared" si="0"/>
        <v>893.90700000000004</v>
      </c>
      <c r="D22" s="17"/>
      <c r="E22" s="17">
        <f>'z9'!G22/'z10'!C22</f>
        <v>17.796051724487153</v>
      </c>
      <c r="G22" s="5"/>
      <c r="H22" s="5">
        <v>893.90700000000004</v>
      </c>
    </row>
    <row r="23" spans="1:37">
      <c r="A23" s="145">
        <v>1989</v>
      </c>
      <c r="B23" s="3"/>
      <c r="C23" s="3">
        <f t="shared" si="0"/>
        <v>902.84379999999999</v>
      </c>
      <c r="D23" s="17"/>
      <c r="E23" s="17">
        <f>'z9'!G23/'z10'!C23</f>
        <v>18.145917891303853</v>
      </c>
      <c r="G23" s="5"/>
      <c r="H23" s="5">
        <v>902.84379999999999</v>
      </c>
    </row>
    <row r="24" spans="1:37">
      <c r="A24" s="145">
        <v>1990</v>
      </c>
      <c r="B24" s="3"/>
      <c r="C24" s="3">
        <f t="shared" si="0"/>
        <v>926.26519999999994</v>
      </c>
      <c r="D24" s="17"/>
      <c r="E24" s="17">
        <f>'z9'!G24/'z10'!C24</f>
        <v>18.685205377000592</v>
      </c>
      <c r="G24" s="5"/>
      <c r="H24" s="5">
        <v>926.26519999999994</v>
      </c>
    </row>
    <row r="25" spans="1:37">
      <c r="A25" s="145">
        <v>1991</v>
      </c>
      <c r="B25" s="3"/>
      <c r="C25" s="3">
        <f t="shared" si="0"/>
        <v>965.85159999999996</v>
      </c>
      <c r="D25" s="17"/>
      <c r="E25" s="17">
        <f>'z9'!G25/'z10'!C25</f>
        <v>18.362222078172032</v>
      </c>
      <c r="G25" s="5"/>
      <c r="H25" s="5">
        <v>965.85159999999996</v>
      </c>
    </row>
    <row r="26" spans="1:37">
      <c r="A26" s="145">
        <v>1992</v>
      </c>
      <c r="B26" s="3"/>
      <c r="C26" s="3">
        <f t="shared" si="0"/>
        <v>946.99660000000017</v>
      </c>
      <c r="D26" s="17"/>
      <c r="E26" s="17">
        <f>'z9'!G26/'z10'!C26</f>
        <v>19.910469287074235</v>
      </c>
      <c r="G26" s="5"/>
      <c r="H26" s="5">
        <v>946.99660000000017</v>
      </c>
    </row>
    <row r="27" spans="1:37">
      <c r="A27" s="145">
        <v>1993</v>
      </c>
      <c r="B27" s="3"/>
      <c r="C27" s="3">
        <f t="shared" si="0"/>
        <v>948.10649999999998</v>
      </c>
      <c r="D27" s="17"/>
      <c r="E27" s="17">
        <f>'z9'!G27/'z10'!C27</f>
        <v>20.419101159364981</v>
      </c>
      <c r="G27" s="5"/>
      <c r="H27" s="158">
        <v>948.10649999999998</v>
      </c>
    </row>
    <row r="28" spans="1:37">
      <c r="A28" s="145">
        <v>1994</v>
      </c>
      <c r="B28" s="3"/>
      <c r="C28" s="3">
        <f t="shared" si="0"/>
        <v>955.66210000000001</v>
      </c>
      <c r="D28" s="17"/>
      <c r="E28" s="17">
        <f>'z9'!G28/'z10'!C28</f>
        <v>20.179116545702701</v>
      </c>
      <c r="G28" s="5"/>
      <c r="H28" s="158">
        <v>955.66210000000001</v>
      </c>
    </row>
    <row r="29" spans="1:37">
      <c r="A29" s="145">
        <v>1995</v>
      </c>
      <c r="B29" s="3"/>
      <c r="C29" s="3">
        <f t="shared" si="0"/>
        <v>932.9307</v>
      </c>
      <c r="D29" s="17"/>
      <c r="E29" s="17">
        <f>'z9'!G29/'z10'!C29</f>
        <v>20.024466983453326</v>
      </c>
      <c r="G29" s="5"/>
      <c r="H29" s="158">
        <v>932.9307</v>
      </c>
    </row>
    <row r="30" spans="1:37">
      <c r="A30" s="145">
        <v>1996</v>
      </c>
      <c r="B30" s="3"/>
      <c r="C30" s="3">
        <f t="shared" si="0"/>
        <v>888.92880000000002</v>
      </c>
      <c r="D30" s="17"/>
      <c r="E30" s="17">
        <f>'z9'!G30/'z10'!C30</f>
        <v>20.725889407565617</v>
      </c>
      <c r="G30" s="5"/>
      <c r="H30" s="158">
        <v>888.92880000000002</v>
      </c>
    </row>
    <row r="31" spans="1:37">
      <c r="A31" s="145">
        <v>1997</v>
      </c>
      <c r="B31" s="3"/>
      <c r="C31" s="3">
        <f t="shared" si="0"/>
        <v>895.4547</v>
      </c>
      <c r="D31" s="17"/>
      <c r="E31" s="17">
        <f>'z9'!G31/'z10'!C31</f>
        <v>20.882487393874538</v>
      </c>
      <c r="G31" s="5"/>
      <c r="H31" s="158">
        <v>895.4547</v>
      </c>
    </row>
    <row r="32" spans="1:37">
      <c r="A32" s="145">
        <v>1998</v>
      </c>
      <c r="B32" s="3"/>
      <c r="C32" s="3">
        <f t="shared" si="0"/>
        <v>938.79880000000003</v>
      </c>
      <c r="D32" s="17"/>
      <c r="E32" s="17">
        <f>'z9'!G32/'z10'!C32</f>
        <v>20.080349201078931</v>
      </c>
      <c r="G32" s="5"/>
      <c r="H32" s="158">
        <v>938.79880000000003</v>
      </c>
    </row>
    <row r="33" spans="1:8">
      <c r="A33" s="145">
        <v>1999</v>
      </c>
      <c r="B33" s="3"/>
      <c r="C33" s="3">
        <f t="shared" si="0"/>
        <v>923.38610000000006</v>
      </c>
      <c r="D33" s="17"/>
      <c r="E33" s="17">
        <f>'z9'!G33/'z10'!C33</f>
        <v>19.986838244557653</v>
      </c>
      <c r="G33" s="5"/>
      <c r="H33" s="158">
        <v>923.38610000000006</v>
      </c>
    </row>
    <row r="34" spans="1:8">
      <c r="A34" s="145">
        <v>2000</v>
      </c>
      <c r="B34" s="3"/>
      <c r="C34" s="3">
        <f t="shared" si="0"/>
        <v>899.98379999999997</v>
      </c>
      <c r="D34" s="17"/>
      <c r="E34" s="17">
        <f>'z9'!G34/'z10'!C34</f>
        <v>21.509649557738147</v>
      </c>
      <c r="G34" s="5"/>
      <c r="H34" s="158">
        <v>899.98379999999997</v>
      </c>
    </row>
    <row r="35" spans="1:8">
      <c r="A35" s="145">
        <v>2001</v>
      </c>
      <c r="B35" s="3"/>
      <c r="C35" s="3">
        <f t="shared" si="0"/>
        <v>856.20620000000008</v>
      </c>
      <c r="D35" s="17"/>
      <c r="E35" s="17">
        <f>'z9'!G35/'z10'!C35</f>
        <v>21.483844308431649</v>
      </c>
      <c r="G35" s="5"/>
      <c r="H35" s="158">
        <v>856.20620000000008</v>
      </c>
    </row>
    <row r="36" spans="1:8">
      <c r="A36" s="145">
        <v>2002</v>
      </c>
      <c r="B36" s="3"/>
      <c r="C36" s="3">
        <f t="shared" si="0"/>
        <v>883.99720000000002</v>
      </c>
      <c r="D36" s="17"/>
      <c r="E36" s="17">
        <f>'z9'!G36/'z10'!C36</f>
        <v>21.019655866577502</v>
      </c>
      <c r="G36" s="5"/>
      <c r="H36" s="158">
        <v>883.99720000000002</v>
      </c>
    </row>
    <row r="37" spans="1:8">
      <c r="A37" s="145">
        <v>2003</v>
      </c>
      <c r="B37" s="3"/>
      <c r="C37" s="3">
        <f t="shared" si="0"/>
        <v>886.89670000000001</v>
      </c>
      <c r="D37" s="17"/>
      <c r="E37" s="17">
        <f>'z9'!G37/'z10'!C37</f>
        <v>20.637205027703207</v>
      </c>
      <c r="G37" s="5"/>
      <c r="H37" s="158">
        <v>886.89670000000001</v>
      </c>
    </row>
    <row r="38" spans="1:8">
      <c r="A38" s="145">
        <v>2004</v>
      </c>
      <c r="B38" s="3"/>
      <c r="C38" s="3">
        <f t="shared" si="0"/>
        <v>917.08960000000002</v>
      </c>
      <c r="D38" s="17"/>
      <c r="E38" s="17">
        <f>'z9'!G38/'z10'!C38</f>
        <v>18.856388207969498</v>
      </c>
      <c r="G38" s="5"/>
      <c r="H38" s="5">
        <v>917.08960000000002</v>
      </c>
    </row>
    <row r="39" spans="1:8">
      <c r="A39" s="145">
        <v>2005</v>
      </c>
      <c r="B39" s="3"/>
      <c r="C39" s="3">
        <f t="shared" si="0"/>
        <v>883.81349999999998</v>
      </c>
      <c r="D39" s="3"/>
      <c r="E39" s="17">
        <f>'z9'!G39/'z10'!C39</f>
        <v>19.185536123425361</v>
      </c>
      <c r="H39" s="5">
        <v>883.81349999999998</v>
      </c>
    </row>
    <row r="40" spans="1:8">
      <c r="A40" s="145"/>
      <c r="B40" s="3"/>
      <c r="C40" s="3"/>
      <c r="D40" s="3"/>
      <c r="E40" s="3"/>
    </row>
    <row r="41" spans="1:8">
      <c r="A41" s="145" t="s">
        <v>71</v>
      </c>
      <c r="B41" s="3"/>
      <c r="C41" s="3"/>
      <c r="D41" s="3"/>
      <c r="E41" s="3"/>
    </row>
    <row r="42" spans="1:8">
      <c r="A42" s="145" t="s">
        <v>1191</v>
      </c>
      <c r="B42" s="2" t="e">
        <f t="shared" ref="B42:F45" si="1">(POWER(VLOOKUP(VALUE(RIGHT($A42,4)),$A$4:$G$38,COLUMN(B$38),0)/VLOOKUP(VALUE(LEFT($A42,4)),$A$4:$G$38,COLUMN(B$38),0),1/(VALUE(RIGHT($A42,4))-VALUE(LEFT($A42,4))))-1)*100</f>
        <v>#DIV/0!</v>
      </c>
      <c r="C42" s="2">
        <f t="shared" si="1"/>
        <v>-3.9871938225743975E-3</v>
      </c>
      <c r="D42" s="2" t="e">
        <f t="shared" si="1"/>
        <v>#DIV/0!</v>
      </c>
      <c r="E42" s="2">
        <f t="shared" si="1"/>
        <v>1.6527640513348318</v>
      </c>
      <c r="F42" s="2" t="e">
        <f t="shared" si="1"/>
        <v>#DIV/0!</v>
      </c>
      <c r="G42" s="2"/>
    </row>
    <row r="43" spans="1:8">
      <c r="A43" s="145" t="s">
        <v>1179</v>
      </c>
      <c r="B43" s="2" t="e">
        <f t="shared" si="1"/>
        <v>#DIV/0!</v>
      </c>
      <c r="C43" s="2">
        <f t="shared" si="1"/>
        <v>0.38688397669184305</v>
      </c>
      <c r="D43" s="2" t="e">
        <f t="shared" si="1"/>
        <v>#DIV/0!</v>
      </c>
      <c r="E43" s="2">
        <f t="shared" si="1"/>
        <v>2.7093030941192309</v>
      </c>
      <c r="F43" s="2" t="e">
        <f t="shared" si="1"/>
        <v>#DIV/0!</v>
      </c>
      <c r="G43" s="2"/>
    </row>
    <row r="44" spans="1:8">
      <c r="A44" s="145" t="s">
        <v>723</v>
      </c>
      <c r="B44" s="2" t="e">
        <f t="shared" si="1"/>
        <v>#DIV/0!</v>
      </c>
      <c r="C44" s="2">
        <f t="shared" si="1"/>
        <v>-0.28742437862272485</v>
      </c>
      <c r="D44" s="2" t="e">
        <f t="shared" si="1"/>
        <v>#DIV/0!</v>
      </c>
      <c r="E44" s="2">
        <f t="shared" si="1"/>
        <v>1.4176506620756202</v>
      </c>
      <c r="F44" s="2" t="e">
        <f t="shared" si="1"/>
        <v>#DIV/0!</v>
      </c>
      <c r="G44" s="2"/>
    </row>
    <row r="45" spans="1:8">
      <c r="A45" s="145" t="s">
        <v>1178</v>
      </c>
      <c r="B45" s="2" t="e">
        <f t="shared" si="1"/>
        <v>#DIV/0!</v>
      </c>
      <c r="C45" s="2">
        <f t="shared" si="1"/>
        <v>-0.48708479623008616</v>
      </c>
      <c r="D45" s="2" t="e">
        <f t="shared" si="1"/>
        <v>#DIV/0!</v>
      </c>
      <c r="E45" s="2">
        <f t="shared" si="1"/>
        <v>-1.3707233464321344</v>
      </c>
      <c r="F45" s="2" t="e">
        <f t="shared" si="1"/>
        <v>#DIV/0!</v>
      </c>
      <c r="G45" s="2"/>
    </row>
    <row r="47" spans="1:8" ht="30" customHeight="1">
      <c r="A47" s="331" t="s">
        <v>1187</v>
      </c>
      <c r="B47" s="331"/>
      <c r="C47" s="331"/>
      <c r="D47" s="331"/>
      <c r="E47" s="331"/>
    </row>
  </sheetData>
  <mergeCells count="3">
    <mergeCell ref="B2:C2"/>
    <mergeCell ref="D2:E2"/>
    <mergeCell ref="A47:E47"/>
  </mergeCells>
  <pageMargins left="0.7" right="0.7" top="0.75" bottom="0.75" header="0.3" footer="0.3"/>
  <pageSetup scale="91" orientation="portrait" horizontalDpi="0" verticalDpi="0" r:id="rId1"/>
  <colBreaks count="1" manualBreakCount="1">
    <brk id="5" max="1048575" man="1"/>
  </colBreaks>
</worksheet>
</file>

<file path=xl/worksheets/sheet13.xml><?xml version="1.0" encoding="utf-8"?>
<worksheet xmlns="http://schemas.openxmlformats.org/spreadsheetml/2006/main" xmlns:r="http://schemas.openxmlformats.org/officeDocument/2006/relationships">
  <sheetPr codeName="Sheet65"/>
  <dimension ref="A1:AK61"/>
  <sheetViews>
    <sheetView view="pageBreakPreview" zoomScale="75" zoomScaleNormal="100" zoomScaleSheetLayoutView="75" workbookViewId="0">
      <selection sqref="A1:K1"/>
    </sheetView>
  </sheetViews>
  <sheetFormatPr defaultRowHeight="15" outlineLevelCol="1"/>
  <cols>
    <col min="1" max="1" width="11.140625" customWidth="1"/>
    <col min="2" max="2" width="16.28515625" customWidth="1"/>
    <col min="3" max="3" width="13.140625" customWidth="1"/>
    <col min="4" max="4" width="10.140625" customWidth="1"/>
    <col min="5" max="5" width="11.140625" customWidth="1"/>
    <col min="6" max="6" width="10.7109375" customWidth="1"/>
    <col min="7" max="8" width="10.42578125" customWidth="1"/>
    <col min="9" max="10" width="10" customWidth="1"/>
    <col min="11" max="11" width="12.140625" customWidth="1"/>
    <col min="12" max="12" width="9.5703125" customWidth="1"/>
    <col min="13" max="13" width="9.85546875" customWidth="1"/>
    <col min="14" max="15" width="15.140625" customWidth="1"/>
    <col min="16" max="16" width="17" customWidth="1"/>
    <col min="24" max="36" width="0" hidden="1" customWidth="1" outlineLevel="1"/>
    <col min="37" max="37" width="9.140625" collapsed="1"/>
  </cols>
  <sheetData>
    <row r="1" spans="1:36">
      <c r="A1" s="319" t="s">
        <v>469</v>
      </c>
      <c r="B1" s="319"/>
      <c r="C1" s="319"/>
      <c r="D1" s="319"/>
      <c r="E1" s="319"/>
      <c r="F1" s="319"/>
      <c r="G1" s="319"/>
      <c r="H1" s="319"/>
      <c r="I1" s="319"/>
      <c r="J1" s="319"/>
      <c r="K1" s="319"/>
    </row>
    <row r="2" spans="1:36" ht="15" customHeight="1">
      <c r="A2" s="320"/>
      <c r="B2" s="322" t="str">
        <f>Y5</f>
        <v xml:space="preserve"> All manufacturing</v>
      </c>
      <c r="C2" s="322"/>
      <c r="D2" s="322"/>
      <c r="E2" s="333" t="str">
        <f>AB5</f>
        <v xml:space="preserve"> Food and beverages</v>
      </c>
      <c r="F2" s="333"/>
      <c r="G2" s="333"/>
      <c r="H2" s="333" t="str">
        <f>AE5</f>
        <v xml:space="preserve"> Food manufacturing</v>
      </c>
      <c r="I2" s="333"/>
      <c r="J2" s="333"/>
      <c r="K2" s="333" t="str">
        <f>AH5</f>
        <v xml:space="preserve"> Beverage manufacturing</v>
      </c>
      <c r="L2" s="333"/>
      <c r="M2" s="333"/>
      <c r="N2" s="26"/>
      <c r="O2" s="26"/>
      <c r="P2" s="26"/>
    </row>
    <row r="3" spans="1:36" ht="15" customHeight="1">
      <c r="A3" s="320"/>
      <c r="B3" s="323"/>
      <c r="C3" s="323"/>
      <c r="D3" s="323"/>
      <c r="E3" s="350"/>
      <c r="F3" s="350"/>
      <c r="G3" s="350"/>
      <c r="H3" s="350"/>
      <c r="I3" s="350"/>
      <c r="J3" s="350"/>
      <c r="K3" s="350"/>
      <c r="L3" s="350"/>
      <c r="M3" s="350"/>
      <c r="N3" s="42"/>
      <c r="O3" s="42"/>
      <c r="P3" s="42"/>
      <c r="Q3" s="351"/>
    </row>
    <row r="4" spans="1:36" ht="15" customHeight="1">
      <c r="A4" s="320"/>
      <c r="B4" s="324"/>
      <c r="C4" s="324"/>
      <c r="D4" s="324"/>
      <c r="E4" s="342"/>
      <c r="F4" s="342"/>
      <c r="G4" s="342"/>
      <c r="H4" s="342"/>
      <c r="I4" s="342"/>
      <c r="J4" s="342"/>
      <c r="K4" s="342"/>
      <c r="L4" s="342"/>
      <c r="M4" s="342"/>
      <c r="N4" s="43"/>
      <c r="O4" s="43"/>
      <c r="P4" s="43"/>
      <c r="Q4" s="352"/>
    </row>
    <row r="5" spans="1:36" ht="82.5" customHeight="1">
      <c r="A5" s="320"/>
      <c r="B5" s="44" t="str">
        <f>Y6</f>
        <v xml:space="preserve"> Total domestic and imported</v>
      </c>
      <c r="C5" s="44" t="str">
        <f t="shared" ref="C5:M5" si="0">Z6</f>
        <v xml:space="preserve"> Domestic</v>
      </c>
      <c r="D5" s="44" t="str">
        <f t="shared" si="0"/>
        <v xml:space="preserve"> Imported</v>
      </c>
      <c r="E5" s="44" t="str">
        <f t="shared" si="0"/>
        <v xml:space="preserve"> Total domestic and imported</v>
      </c>
      <c r="F5" s="44" t="str">
        <f t="shared" si="0"/>
        <v xml:space="preserve"> Domestic</v>
      </c>
      <c r="G5" s="44" t="str">
        <f t="shared" si="0"/>
        <v xml:space="preserve"> Imported</v>
      </c>
      <c r="H5" s="44" t="str">
        <f t="shared" si="0"/>
        <v xml:space="preserve"> Total domestic and imported</v>
      </c>
      <c r="I5" s="44" t="str">
        <f t="shared" si="0"/>
        <v xml:space="preserve"> Domestic</v>
      </c>
      <c r="J5" s="44" t="str">
        <f t="shared" si="0"/>
        <v xml:space="preserve"> Imported</v>
      </c>
      <c r="K5" s="44" t="str">
        <f t="shared" si="0"/>
        <v xml:space="preserve"> Total domestic and imported</v>
      </c>
      <c r="L5" s="44" t="str">
        <f t="shared" si="0"/>
        <v xml:space="preserve"> Domestic</v>
      </c>
      <c r="M5" s="44" t="str">
        <f t="shared" si="0"/>
        <v xml:space="preserve"> Imported</v>
      </c>
      <c r="N5" s="45"/>
      <c r="O5" s="43"/>
      <c r="P5" s="43"/>
      <c r="Q5" s="352"/>
      <c r="X5" t="s">
        <v>470</v>
      </c>
      <c r="Y5" t="s">
        <v>465</v>
      </c>
      <c r="Z5" t="s">
        <v>465</v>
      </c>
      <c r="AA5" t="s">
        <v>465</v>
      </c>
      <c r="AB5" t="s">
        <v>471</v>
      </c>
      <c r="AC5" t="s">
        <v>471</v>
      </c>
      <c r="AD5" t="s">
        <v>471</v>
      </c>
      <c r="AE5" t="s">
        <v>472</v>
      </c>
      <c r="AF5" t="s">
        <v>472</v>
      </c>
      <c r="AG5" t="s">
        <v>472</v>
      </c>
      <c r="AH5" t="s">
        <v>473</v>
      </c>
      <c r="AI5" t="s">
        <v>473</v>
      </c>
      <c r="AJ5" t="s">
        <v>473</v>
      </c>
    </row>
    <row r="6" spans="1:36">
      <c r="A6" s="7"/>
      <c r="F6" s="3"/>
      <c r="G6" s="3"/>
      <c r="H6" s="3"/>
      <c r="I6" s="3"/>
      <c r="J6" s="3"/>
      <c r="K6" s="3"/>
      <c r="Y6" t="s">
        <v>474</v>
      </c>
      <c r="Z6" t="s">
        <v>475</v>
      </c>
      <c r="AA6" t="s">
        <v>476</v>
      </c>
      <c r="AB6" t="s">
        <v>474</v>
      </c>
      <c r="AC6" t="s">
        <v>475</v>
      </c>
      <c r="AD6" t="s">
        <v>476</v>
      </c>
      <c r="AE6" t="s">
        <v>474</v>
      </c>
      <c r="AF6" t="s">
        <v>475</v>
      </c>
      <c r="AG6" t="s">
        <v>476</v>
      </c>
      <c r="AH6" t="s">
        <v>474</v>
      </c>
      <c r="AI6" t="s">
        <v>475</v>
      </c>
      <c r="AJ6" t="s">
        <v>476</v>
      </c>
    </row>
    <row r="7" spans="1:36">
      <c r="A7" s="16">
        <v>1997</v>
      </c>
      <c r="B7" s="41">
        <f>AVERAGE(Y$7:Y$10)</f>
        <v>100</v>
      </c>
      <c r="C7" s="41">
        <f t="shared" ref="C7:M7" si="1">AVERAGE(Z$7:Z$10)</f>
        <v>100</v>
      </c>
      <c r="D7" s="41">
        <f t="shared" si="1"/>
        <v>100</v>
      </c>
      <c r="E7" s="41">
        <f t="shared" si="1"/>
        <v>100</v>
      </c>
      <c r="F7" s="41">
        <f t="shared" si="1"/>
        <v>100</v>
      </c>
      <c r="G7" s="41">
        <f t="shared" si="1"/>
        <v>100</v>
      </c>
      <c r="H7" s="41">
        <f t="shared" si="1"/>
        <v>99.974999999999994</v>
      </c>
      <c r="I7" s="41">
        <f t="shared" si="1"/>
        <v>100.02499999999999</v>
      </c>
      <c r="J7" s="41">
        <f t="shared" si="1"/>
        <v>100</v>
      </c>
      <c r="K7" s="41">
        <f t="shared" si="1"/>
        <v>99.974999999999994</v>
      </c>
      <c r="L7" s="41">
        <f t="shared" si="1"/>
        <v>100</v>
      </c>
      <c r="M7" s="41">
        <f t="shared" si="1"/>
        <v>100</v>
      </c>
      <c r="N7" s="30"/>
      <c r="O7" s="30"/>
      <c r="P7" s="30"/>
      <c r="X7" t="s">
        <v>58</v>
      </c>
      <c r="Y7">
        <v>98.3</v>
      </c>
      <c r="Z7">
        <v>100.1</v>
      </c>
      <c r="AA7">
        <v>97.8</v>
      </c>
      <c r="AB7">
        <v>98</v>
      </c>
      <c r="AC7">
        <v>99.8</v>
      </c>
      <c r="AD7">
        <v>97.6</v>
      </c>
      <c r="AE7">
        <v>97.9</v>
      </c>
      <c r="AF7">
        <v>99.7</v>
      </c>
      <c r="AG7">
        <v>97.6</v>
      </c>
      <c r="AH7">
        <v>98</v>
      </c>
      <c r="AI7">
        <v>100</v>
      </c>
      <c r="AJ7">
        <v>97.4</v>
      </c>
    </row>
    <row r="8" spans="1:36">
      <c r="A8" s="16">
        <v>1998</v>
      </c>
      <c r="B8" s="41">
        <f>AVERAGE(Y$11:Y$14)</f>
        <v>106.07499999999999</v>
      </c>
      <c r="C8" s="41">
        <f t="shared" ref="C8:M8" si="2">AVERAGE(Z$11:Z$14)</f>
        <v>101.4</v>
      </c>
      <c r="D8" s="41">
        <f t="shared" si="2"/>
        <v>107.57499999999999</v>
      </c>
      <c r="E8" s="41">
        <f t="shared" si="2"/>
        <v>106.77499999999999</v>
      </c>
      <c r="F8" s="41">
        <f t="shared" si="2"/>
        <v>101</v>
      </c>
      <c r="G8" s="41">
        <f t="shared" si="2"/>
        <v>108.02499999999999</v>
      </c>
      <c r="H8" s="41">
        <f t="shared" si="2"/>
        <v>106.8</v>
      </c>
      <c r="I8" s="41">
        <f t="shared" si="2"/>
        <v>100.925</v>
      </c>
      <c r="J8" s="41">
        <f t="shared" si="2"/>
        <v>107.925</v>
      </c>
      <c r="K8" s="41">
        <f t="shared" si="2"/>
        <v>106.75</v>
      </c>
      <c r="L8" s="41">
        <f t="shared" si="2"/>
        <v>101.22499999999999</v>
      </c>
      <c r="M8" s="41">
        <f t="shared" si="2"/>
        <v>108.47499999999999</v>
      </c>
      <c r="N8" s="30"/>
      <c r="O8" s="30"/>
      <c r="P8" s="30"/>
      <c r="X8" t="s">
        <v>61</v>
      </c>
      <c r="Y8">
        <v>100.2</v>
      </c>
      <c r="Z8">
        <v>100.2</v>
      </c>
      <c r="AA8">
        <v>100.1</v>
      </c>
      <c r="AB8">
        <v>100</v>
      </c>
      <c r="AC8">
        <v>100.2</v>
      </c>
      <c r="AD8">
        <v>100</v>
      </c>
      <c r="AE8">
        <v>100</v>
      </c>
      <c r="AF8">
        <v>100.2</v>
      </c>
      <c r="AG8">
        <v>100</v>
      </c>
      <c r="AH8">
        <v>100.1</v>
      </c>
      <c r="AI8">
        <v>100.2</v>
      </c>
      <c r="AJ8">
        <v>100.1</v>
      </c>
    </row>
    <row r="9" spans="1:36">
      <c r="A9" s="16">
        <v>1999</v>
      </c>
      <c r="B9" s="41">
        <f>AVERAGE(Y$15:Y$18)</f>
        <v>107.20000000000002</v>
      </c>
      <c r="C9" s="41">
        <f t="shared" ref="C9:M9" si="3">AVERAGE(Z$15:Z$18)</f>
        <v>104.2</v>
      </c>
      <c r="D9" s="41">
        <f t="shared" si="3"/>
        <v>108.175</v>
      </c>
      <c r="E9" s="41">
        <f t="shared" si="3"/>
        <v>107.85000000000001</v>
      </c>
      <c r="F9" s="41">
        <f t="shared" si="3"/>
        <v>102.375</v>
      </c>
      <c r="G9" s="41">
        <f t="shared" si="3"/>
        <v>109</v>
      </c>
      <c r="H9" s="41">
        <f t="shared" si="3"/>
        <v>107.8</v>
      </c>
      <c r="I9" s="41">
        <f t="shared" si="3"/>
        <v>102.35</v>
      </c>
      <c r="J9" s="41">
        <f t="shared" si="3"/>
        <v>108.87500000000001</v>
      </c>
      <c r="K9" s="41">
        <f t="shared" si="3"/>
        <v>107.925</v>
      </c>
      <c r="L9" s="41">
        <f t="shared" si="3"/>
        <v>102.45</v>
      </c>
      <c r="M9" s="41">
        <f t="shared" si="3"/>
        <v>109.675</v>
      </c>
      <c r="N9" s="30"/>
      <c r="O9" s="30"/>
      <c r="P9" s="30"/>
      <c r="X9" t="s">
        <v>64</v>
      </c>
      <c r="Y9">
        <v>100.1</v>
      </c>
      <c r="Z9">
        <v>99.7</v>
      </c>
      <c r="AA9">
        <v>100.2</v>
      </c>
      <c r="AB9">
        <v>100.2</v>
      </c>
      <c r="AC9">
        <v>99.9</v>
      </c>
      <c r="AD9">
        <v>100.2</v>
      </c>
      <c r="AE9">
        <v>100.1</v>
      </c>
      <c r="AF9">
        <v>100</v>
      </c>
      <c r="AG9">
        <v>100.2</v>
      </c>
      <c r="AH9">
        <v>100.2</v>
      </c>
      <c r="AI9">
        <v>99.9</v>
      </c>
      <c r="AJ9">
        <v>100.3</v>
      </c>
    </row>
    <row r="10" spans="1:36">
      <c r="A10" s="16">
        <v>2000</v>
      </c>
      <c r="B10" s="41">
        <f>AVERAGE(Y$19:Y$22)</f>
        <v>108.6</v>
      </c>
      <c r="C10" s="41">
        <f t="shared" ref="C10:M10" si="4">AVERAGE(Z$19:Z$22)</f>
        <v>106.375</v>
      </c>
      <c r="D10" s="41">
        <f t="shared" si="4"/>
        <v>109.35</v>
      </c>
      <c r="E10" s="41">
        <f t="shared" si="4"/>
        <v>110.19999999999999</v>
      </c>
      <c r="F10" s="41">
        <f t="shared" si="4"/>
        <v>105.52500000000001</v>
      </c>
      <c r="G10" s="41">
        <f t="shared" si="4"/>
        <v>111.27500000000001</v>
      </c>
      <c r="H10" s="41">
        <f t="shared" si="4"/>
        <v>110.375</v>
      </c>
      <c r="I10" s="41">
        <f t="shared" si="4"/>
        <v>105.175</v>
      </c>
      <c r="J10" s="41">
        <f t="shared" si="4"/>
        <v>111.37499999999999</v>
      </c>
      <c r="K10" s="41">
        <f t="shared" si="4"/>
        <v>109.7</v>
      </c>
      <c r="L10" s="41">
        <f t="shared" si="4"/>
        <v>106.4</v>
      </c>
      <c r="M10" s="41">
        <f t="shared" si="4"/>
        <v>110.72500000000001</v>
      </c>
      <c r="N10" s="30"/>
      <c r="O10" s="30"/>
      <c r="P10" s="30"/>
      <c r="X10" t="s">
        <v>67</v>
      </c>
      <c r="Y10">
        <v>101.4</v>
      </c>
      <c r="Z10">
        <v>100</v>
      </c>
      <c r="AA10">
        <v>101.9</v>
      </c>
      <c r="AB10">
        <v>101.8</v>
      </c>
      <c r="AC10">
        <v>100.1</v>
      </c>
      <c r="AD10">
        <v>102.2</v>
      </c>
      <c r="AE10">
        <v>101.9</v>
      </c>
      <c r="AF10">
        <v>100.2</v>
      </c>
      <c r="AG10">
        <v>102.2</v>
      </c>
      <c r="AH10">
        <v>101.6</v>
      </c>
      <c r="AI10">
        <v>99.9</v>
      </c>
      <c r="AJ10">
        <v>102.2</v>
      </c>
    </row>
    <row r="11" spans="1:36">
      <c r="A11" s="16">
        <v>2001</v>
      </c>
      <c r="B11" s="41">
        <f>AVERAGE(Y$23:Y$26)</f>
        <v>112.325</v>
      </c>
      <c r="C11" s="41">
        <f t="shared" ref="C11:M11" si="5">AVERAGE(Z$23:Z$26)</f>
        <v>108.32500000000002</v>
      </c>
      <c r="D11" s="41">
        <f t="shared" si="5"/>
        <v>113.60000000000001</v>
      </c>
      <c r="E11" s="41">
        <f t="shared" si="5"/>
        <v>115.6</v>
      </c>
      <c r="F11" s="41">
        <f t="shared" si="5"/>
        <v>108.8</v>
      </c>
      <c r="G11" s="41">
        <f t="shared" si="5"/>
        <v>117.15</v>
      </c>
      <c r="H11" s="41">
        <f t="shared" si="5"/>
        <v>115.97499999999999</v>
      </c>
      <c r="I11" s="41">
        <f t="shared" si="5"/>
        <v>108.60000000000001</v>
      </c>
      <c r="J11" s="41">
        <f t="shared" si="5"/>
        <v>117.44999999999999</v>
      </c>
      <c r="K11" s="41">
        <f t="shared" si="5"/>
        <v>114.19999999999999</v>
      </c>
      <c r="L11" s="41">
        <f t="shared" si="5"/>
        <v>109.27500000000001</v>
      </c>
      <c r="M11" s="41">
        <f t="shared" si="5"/>
        <v>115.72499999999999</v>
      </c>
      <c r="N11" s="30"/>
      <c r="O11" s="30"/>
      <c r="P11" s="30"/>
      <c r="X11" t="s">
        <v>70</v>
      </c>
      <c r="Y11">
        <v>103.1</v>
      </c>
      <c r="Z11">
        <v>100.4</v>
      </c>
      <c r="AA11">
        <v>103.9</v>
      </c>
      <c r="AB11">
        <v>103.5</v>
      </c>
      <c r="AC11">
        <v>100.2</v>
      </c>
      <c r="AD11">
        <v>104.2</v>
      </c>
      <c r="AE11">
        <v>103.6</v>
      </c>
      <c r="AF11">
        <v>100.2</v>
      </c>
      <c r="AG11">
        <v>104.2</v>
      </c>
      <c r="AH11">
        <v>103.3</v>
      </c>
      <c r="AI11">
        <v>100.3</v>
      </c>
      <c r="AJ11">
        <v>104.3</v>
      </c>
    </row>
    <row r="12" spans="1:36">
      <c r="A12" s="16">
        <v>2002</v>
      </c>
      <c r="B12" s="41">
        <f>AVERAGE(Y$27:Y$30)</f>
        <v>113.875</v>
      </c>
      <c r="C12" s="41">
        <f t="shared" ref="C12:M12" si="6">AVERAGE(Z$27:Z$30)</f>
        <v>109.9</v>
      </c>
      <c r="D12" s="41">
        <f t="shared" si="6"/>
        <v>115.15</v>
      </c>
      <c r="E12" s="41">
        <f t="shared" si="6"/>
        <v>118.02500000000001</v>
      </c>
      <c r="F12" s="41">
        <f t="shared" si="6"/>
        <v>111.575</v>
      </c>
      <c r="G12" s="41">
        <f t="shared" si="6"/>
        <v>119.45</v>
      </c>
      <c r="H12" s="41">
        <f t="shared" si="6"/>
        <v>118.47499999999999</v>
      </c>
      <c r="I12" s="41">
        <f t="shared" si="6"/>
        <v>111.35</v>
      </c>
      <c r="J12" s="41">
        <f t="shared" si="6"/>
        <v>119.875</v>
      </c>
      <c r="K12" s="41">
        <f t="shared" si="6"/>
        <v>116.35000000000001</v>
      </c>
      <c r="L12" s="41">
        <f t="shared" si="6"/>
        <v>112.25000000000001</v>
      </c>
      <c r="M12" s="41">
        <f t="shared" si="6"/>
        <v>117.67499999999998</v>
      </c>
      <c r="N12" s="30"/>
      <c r="O12" s="30"/>
      <c r="P12" s="30"/>
      <c r="X12" t="s">
        <v>74</v>
      </c>
      <c r="Y12">
        <v>104.5</v>
      </c>
      <c r="Z12">
        <v>101.1</v>
      </c>
      <c r="AA12">
        <v>105.6</v>
      </c>
      <c r="AB12">
        <v>104.9</v>
      </c>
      <c r="AC12">
        <v>100.8</v>
      </c>
      <c r="AD12">
        <v>105.8</v>
      </c>
      <c r="AE12">
        <v>104.9</v>
      </c>
      <c r="AF12">
        <v>100.8</v>
      </c>
      <c r="AG12">
        <v>105.7</v>
      </c>
      <c r="AH12">
        <v>105</v>
      </c>
      <c r="AI12">
        <v>100.9</v>
      </c>
      <c r="AJ12">
        <v>106.3</v>
      </c>
    </row>
    <row r="13" spans="1:36">
      <c r="A13" s="16">
        <v>2003</v>
      </c>
      <c r="B13" s="41">
        <f>AVERAGE(Y$31:Y$34)</f>
        <v>105</v>
      </c>
      <c r="C13" s="41">
        <f t="shared" ref="C13:M13" si="7">AVERAGE(Z$31:Z$34)</f>
        <v>109.8</v>
      </c>
      <c r="D13" s="41">
        <f t="shared" si="7"/>
        <v>103.44999999999999</v>
      </c>
      <c r="E13" s="41">
        <f t="shared" si="7"/>
        <v>107.89999999999999</v>
      </c>
      <c r="F13" s="41">
        <f t="shared" si="7"/>
        <v>111.55</v>
      </c>
      <c r="G13" s="41">
        <f t="shared" si="7"/>
        <v>107.1</v>
      </c>
      <c r="H13" s="41">
        <f t="shared" si="7"/>
        <v>108.17500000000001</v>
      </c>
      <c r="I13" s="41">
        <f t="shared" si="7"/>
        <v>111.24999999999999</v>
      </c>
      <c r="J13" s="41">
        <f t="shared" si="7"/>
        <v>107.55</v>
      </c>
      <c r="K13" s="41">
        <f t="shared" si="7"/>
        <v>106.925</v>
      </c>
      <c r="L13" s="41">
        <f t="shared" si="7"/>
        <v>112.32499999999999</v>
      </c>
      <c r="M13" s="41">
        <f t="shared" si="7"/>
        <v>105.20000000000002</v>
      </c>
      <c r="N13" s="30"/>
      <c r="O13" s="30"/>
      <c r="P13" s="30"/>
      <c r="X13" t="s">
        <v>77</v>
      </c>
      <c r="Y13">
        <v>107.1</v>
      </c>
      <c r="Z13">
        <v>101.5</v>
      </c>
      <c r="AA13">
        <v>108.9</v>
      </c>
      <c r="AB13">
        <v>108</v>
      </c>
      <c r="AC13">
        <v>101.4</v>
      </c>
      <c r="AD13">
        <v>109.4</v>
      </c>
      <c r="AE13">
        <v>108</v>
      </c>
      <c r="AF13">
        <v>101.2</v>
      </c>
      <c r="AG13">
        <v>109.3</v>
      </c>
      <c r="AH13">
        <v>108</v>
      </c>
      <c r="AI13">
        <v>101.7</v>
      </c>
      <c r="AJ13">
        <v>109.9</v>
      </c>
    </row>
    <row r="14" spans="1:36">
      <c r="A14" s="16">
        <v>2004</v>
      </c>
      <c r="B14" s="41">
        <f>AVERAGE(Y$35:Y$38)</f>
        <v>101.25</v>
      </c>
      <c r="C14" s="41">
        <f t="shared" ref="C14:M14" si="8">AVERAGE(Z$35:Z$38)</f>
        <v>111.325</v>
      </c>
      <c r="D14" s="41">
        <f t="shared" si="8"/>
        <v>98.05</v>
      </c>
      <c r="E14" s="41">
        <f t="shared" si="8"/>
        <v>104.15</v>
      </c>
      <c r="F14" s="41">
        <f t="shared" si="8"/>
        <v>112.52500000000001</v>
      </c>
      <c r="G14" s="41">
        <f t="shared" si="8"/>
        <v>102.27500000000001</v>
      </c>
      <c r="H14" s="41">
        <f t="shared" si="8"/>
        <v>104.44999999999999</v>
      </c>
      <c r="I14" s="41">
        <f t="shared" si="8"/>
        <v>112</v>
      </c>
      <c r="J14" s="41">
        <f t="shared" si="8"/>
        <v>102.97500000000001</v>
      </c>
      <c r="K14" s="41">
        <f t="shared" si="8"/>
        <v>102.95</v>
      </c>
      <c r="L14" s="41">
        <f t="shared" si="8"/>
        <v>113.825</v>
      </c>
      <c r="M14" s="41">
        <f t="shared" si="8"/>
        <v>99.474999999999994</v>
      </c>
      <c r="N14" s="30"/>
      <c r="O14" s="30"/>
      <c r="P14" s="30"/>
      <c r="X14" t="s">
        <v>81</v>
      </c>
      <c r="Y14">
        <v>109.6</v>
      </c>
      <c r="Z14">
        <v>102.6</v>
      </c>
      <c r="AA14">
        <v>111.9</v>
      </c>
      <c r="AB14">
        <v>110.7</v>
      </c>
      <c r="AC14">
        <v>101.6</v>
      </c>
      <c r="AD14">
        <v>112.7</v>
      </c>
      <c r="AE14">
        <v>110.7</v>
      </c>
      <c r="AF14">
        <v>101.5</v>
      </c>
      <c r="AG14">
        <v>112.5</v>
      </c>
      <c r="AH14">
        <v>110.7</v>
      </c>
      <c r="AI14">
        <v>102</v>
      </c>
      <c r="AJ14">
        <v>113.4</v>
      </c>
    </row>
    <row r="15" spans="1:36">
      <c r="A15" s="16">
        <v>2005</v>
      </c>
      <c r="B15" s="41">
        <f>AVERAGE(Y$39:Y$42)</f>
        <v>98.825000000000003</v>
      </c>
      <c r="C15" s="41">
        <f t="shared" ref="C15:M15" si="9">AVERAGE(Z$39:Z$42)</f>
        <v>113.5</v>
      </c>
      <c r="D15" s="41">
        <f t="shared" si="9"/>
        <v>94.175000000000011</v>
      </c>
      <c r="E15" s="41">
        <f t="shared" si="9"/>
        <v>101.375</v>
      </c>
      <c r="F15" s="41">
        <f t="shared" si="9"/>
        <v>114.6</v>
      </c>
      <c r="G15" s="41">
        <f t="shared" si="9"/>
        <v>98.45</v>
      </c>
      <c r="H15" s="41">
        <f t="shared" si="9"/>
        <v>101.77500000000001</v>
      </c>
      <c r="I15" s="41">
        <f t="shared" si="9"/>
        <v>114.175</v>
      </c>
      <c r="J15" s="41">
        <f t="shared" si="9"/>
        <v>99.324999999999989</v>
      </c>
      <c r="K15" s="41">
        <f t="shared" si="9"/>
        <v>99.775000000000006</v>
      </c>
      <c r="L15" s="41">
        <f t="shared" si="9"/>
        <v>115.75</v>
      </c>
      <c r="M15" s="41">
        <f t="shared" si="9"/>
        <v>94.65</v>
      </c>
      <c r="N15" s="30"/>
      <c r="O15" s="30"/>
      <c r="P15" s="30"/>
      <c r="X15" t="s">
        <v>86</v>
      </c>
      <c r="Y15">
        <v>108.4</v>
      </c>
      <c r="Z15">
        <v>103.3</v>
      </c>
      <c r="AA15">
        <v>110</v>
      </c>
      <c r="AB15">
        <v>109.3</v>
      </c>
      <c r="AC15">
        <v>102.2</v>
      </c>
      <c r="AD15">
        <v>110.8</v>
      </c>
      <c r="AE15">
        <v>109.2</v>
      </c>
      <c r="AF15">
        <v>102.2</v>
      </c>
      <c r="AG15">
        <v>110.6</v>
      </c>
      <c r="AH15">
        <v>109.3</v>
      </c>
      <c r="AI15">
        <v>102.2</v>
      </c>
      <c r="AJ15">
        <v>111.6</v>
      </c>
    </row>
    <row r="16" spans="1:36">
      <c r="A16" s="16">
        <v>2006</v>
      </c>
      <c r="B16" s="41">
        <f>AVERAGE(Y$43:Y$46)</f>
        <v>96.224999999999994</v>
      </c>
      <c r="C16" s="41">
        <f t="shared" ref="C16:M16" si="10">AVERAGE(Z$43:Z$46)</f>
        <v>113.9</v>
      </c>
      <c r="D16" s="41">
        <f t="shared" si="10"/>
        <v>90.549999999999983</v>
      </c>
      <c r="E16" s="41">
        <f t="shared" si="10"/>
        <v>99.275000000000006</v>
      </c>
      <c r="F16" s="41">
        <f t="shared" si="10"/>
        <v>114.25</v>
      </c>
      <c r="G16" s="41">
        <f t="shared" si="10"/>
        <v>96</v>
      </c>
      <c r="H16" s="41">
        <f t="shared" si="10"/>
        <v>100.02500000000001</v>
      </c>
      <c r="I16" s="41">
        <f t="shared" si="10"/>
        <v>113.65</v>
      </c>
      <c r="J16" s="41">
        <f t="shared" si="10"/>
        <v>97.350000000000009</v>
      </c>
      <c r="K16" s="41">
        <f t="shared" si="10"/>
        <v>96.45</v>
      </c>
      <c r="L16" s="41">
        <f t="shared" si="10"/>
        <v>115.72500000000001</v>
      </c>
      <c r="M16" s="41">
        <f t="shared" si="10"/>
        <v>90.3</v>
      </c>
      <c r="N16" s="30"/>
      <c r="O16" s="30"/>
      <c r="P16" s="30"/>
      <c r="X16" t="s">
        <v>90</v>
      </c>
      <c r="Y16">
        <v>106.4</v>
      </c>
      <c r="Z16">
        <v>104</v>
      </c>
      <c r="AA16">
        <v>107.2</v>
      </c>
      <c r="AB16">
        <v>106.8</v>
      </c>
      <c r="AC16">
        <v>102.2</v>
      </c>
      <c r="AD16">
        <v>107.8</v>
      </c>
      <c r="AE16">
        <v>106.8</v>
      </c>
      <c r="AF16">
        <v>102.2</v>
      </c>
      <c r="AG16">
        <v>107.7</v>
      </c>
      <c r="AH16">
        <v>107.1</v>
      </c>
      <c r="AI16">
        <v>102.2</v>
      </c>
      <c r="AJ16">
        <v>108.6</v>
      </c>
    </row>
    <row r="17" spans="1:36">
      <c r="A17" s="16">
        <v>2007</v>
      </c>
      <c r="B17" s="41">
        <f>AVERAGE(Y$47:Y$50)</f>
        <v>94.4</v>
      </c>
      <c r="C17" s="41">
        <f t="shared" ref="C17:M17" si="11">AVERAGE(Z$47:Z$50)</f>
        <v>114.79999999999998</v>
      </c>
      <c r="D17" s="41">
        <f t="shared" si="11"/>
        <v>87.85</v>
      </c>
      <c r="E17" s="41">
        <f t="shared" si="11"/>
        <v>98.65</v>
      </c>
      <c r="F17" s="41">
        <f t="shared" si="11"/>
        <v>114.375</v>
      </c>
      <c r="G17" s="41">
        <f t="shared" si="11"/>
        <v>95.25</v>
      </c>
      <c r="H17" s="41">
        <f t="shared" si="11"/>
        <v>99.825000000000003</v>
      </c>
      <c r="I17" s="41">
        <f t="shared" si="11"/>
        <v>113.8</v>
      </c>
      <c r="J17" s="41">
        <f t="shared" si="11"/>
        <v>97.050000000000011</v>
      </c>
      <c r="K17" s="41">
        <f t="shared" si="11"/>
        <v>94.275000000000006</v>
      </c>
      <c r="L17" s="41">
        <f t="shared" si="11"/>
        <v>115.825</v>
      </c>
      <c r="M17" s="41">
        <f t="shared" si="11"/>
        <v>87.4</v>
      </c>
      <c r="N17" s="30"/>
      <c r="O17" s="30"/>
      <c r="P17" s="30"/>
      <c r="X17" t="s">
        <v>96</v>
      </c>
      <c r="Y17">
        <v>106.9</v>
      </c>
      <c r="Z17">
        <v>104.5</v>
      </c>
      <c r="AA17">
        <v>107.7</v>
      </c>
      <c r="AB17">
        <v>107.5</v>
      </c>
      <c r="AC17">
        <v>102.5</v>
      </c>
      <c r="AD17">
        <v>108.5</v>
      </c>
      <c r="AE17">
        <v>107.4</v>
      </c>
      <c r="AF17">
        <v>102.5</v>
      </c>
      <c r="AG17">
        <v>108.4</v>
      </c>
      <c r="AH17">
        <v>107.6</v>
      </c>
      <c r="AI17">
        <v>102.6</v>
      </c>
      <c r="AJ17">
        <v>109.2</v>
      </c>
    </row>
    <row r="18" spans="1:36">
      <c r="A18" s="16">
        <v>2008</v>
      </c>
      <c r="B18" s="41">
        <f>AVERAGE(Y$51:Y$54)</f>
        <v>96.75</v>
      </c>
      <c r="C18" s="41">
        <f t="shared" ref="C18:M18" si="12">AVERAGE(Z$51:Z$54)</f>
        <v>116.925</v>
      </c>
      <c r="D18" s="41">
        <f t="shared" si="12"/>
        <v>90.325000000000003</v>
      </c>
      <c r="E18" s="41">
        <f t="shared" si="12"/>
        <v>101.575</v>
      </c>
      <c r="F18" s="41">
        <f t="shared" si="12"/>
        <v>115.80000000000001</v>
      </c>
      <c r="G18" s="41">
        <f t="shared" si="12"/>
        <v>98.424999999999997</v>
      </c>
      <c r="H18" s="41">
        <f t="shared" si="12"/>
        <v>102.94999999999999</v>
      </c>
      <c r="I18" s="41">
        <f t="shared" si="12"/>
        <v>115.47499999999999</v>
      </c>
      <c r="J18" s="41">
        <f t="shared" si="12"/>
        <v>100.47500000000001</v>
      </c>
      <c r="K18" s="41">
        <f t="shared" si="12"/>
        <v>96.15</v>
      </c>
      <c r="L18" s="41">
        <f t="shared" si="12"/>
        <v>116.57499999999999</v>
      </c>
      <c r="M18" s="41">
        <f t="shared" si="12"/>
        <v>89.65</v>
      </c>
      <c r="N18" s="30"/>
      <c r="O18" s="30"/>
      <c r="P18" s="30"/>
      <c r="X18" t="s">
        <v>99</v>
      </c>
      <c r="Y18">
        <v>107.1</v>
      </c>
      <c r="Z18">
        <v>105</v>
      </c>
      <c r="AA18">
        <v>107.8</v>
      </c>
      <c r="AB18">
        <v>107.8</v>
      </c>
      <c r="AC18">
        <v>102.6</v>
      </c>
      <c r="AD18">
        <v>108.9</v>
      </c>
      <c r="AE18">
        <v>107.8</v>
      </c>
      <c r="AF18">
        <v>102.5</v>
      </c>
      <c r="AG18">
        <v>108.8</v>
      </c>
      <c r="AH18">
        <v>107.7</v>
      </c>
      <c r="AI18">
        <v>102.8</v>
      </c>
      <c r="AJ18">
        <v>109.3</v>
      </c>
    </row>
    <row r="19" spans="1:36">
      <c r="A19" s="16">
        <v>2009</v>
      </c>
      <c r="B19" s="41">
        <f>AVERAGE(Y$55:Y$58)</f>
        <v>103.22499999999999</v>
      </c>
      <c r="C19" s="41">
        <f t="shared" ref="C19:M19" si="13">AVERAGE(Z$55:Z$58)</f>
        <v>120.65</v>
      </c>
      <c r="D19" s="41">
        <f t="shared" si="13"/>
        <v>97.7</v>
      </c>
      <c r="E19" s="41">
        <f t="shared" si="13"/>
        <v>108.8</v>
      </c>
      <c r="F19" s="41">
        <f t="shared" si="13"/>
        <v>120.15</v>
      </c>
      <c r="G19" s="41">
        <f t="shared" si="13"/>
        <v>106.325</v>
      </c>
      <c r="H19" s="41">
        <f t="shared" si="13"/>
        <v>110.4</v>
      </c>
      <c r="I19" s="41">
        <f t="shared" si="13"/>
        <v>119.65</v>
      </c>
      <c r="J19" s="41">
        <f t="shared" si="13"/>
        <v>108.57499999999999</v>
      </c>
      <c r="K19" s="41">
        <f t="shared" si="13"/>
        <v>102.625</v>
      </c>
      <c r="L19" s="41">
        <f t="shared" si="13"/>
        <v>121.52500000000001</v>
      </c>
      <c r="M19" s="41">
        <f t="shared" si="13"/>
        <v>96.574999999999989</v>
      </c>
      <c r="N19" s="30"/>
      <c r="O19" s="30"/>
      <c r="P19" s="30"/>
      <c r="X19" t="s">
        <v>102</v>
      </c>
      <c r="Y19">
        <v>106.7</v>
      </c>
      <c r="Z19">
        <v>105.8</v>
      </c>
      <c r="AA19">
        <v>107</v>
      </c>
      <c r="AB19">
        <v>107.8</v>
      </c>
      <c r="AC19">
        <v>104.5</v>
      </c>
      <c r="AD19">
        <v>108.6</v>
      </c>
      <c r="AE19">
        <v>107.9</v>
      </c>
      <c r="AF19">
        <v>104.1</v>
      </c>
      <c r="AG19">
        <v>108.6</v>
      </c>
      <c r="AH19">
        <v>107.7</v>
      </c>
      <c r="AI19">
        <v>105.4</v>
      </c>
      <c r="AJ19">
        <v>108.4</v>
      </c>
    </row>
    <row r="20" spans="1:36">
      <c r="A20" s="16">
        <v>2010</v>
      </c>
      <c r="B20" s="41">
        <f>AVERAGE(Y$59:Y$62)</f>
        <v>96.166666666666671</v>
      </c>
      <c r="C20" s="41">
        <f t="shared" ref="C20:M20" si="14">AVERAGE(Z$59:Z$62)</f>
        <v>119.3</v>
      </c>
      <c r="D20" s="41">
        <f t="shared" si="14"/>
        <v>88.833333333333329</v>
      </c>
      <c r="E20" s="41">
        <f t="shared" si="14"/>
        <v>101</v>
      </c>
      <c r="F20" s="41">
        <f t="shared" si="14"/>
        <v>118.86666666666667</v>
      </c>
      <c r="G20" s="41">
        <f t="shared" si="14"/>
        <v>97.100000000000009</v>
      </c>
      <c r="H20" s="41">
        <f t="shared" si="14"/>
        <v>102.5</v>
      </c>
      <c r="I20" s="41">
        <f t="shared" si="14"/>
        <v>118.39999999999999</v>
      </c>
      <c r="J20" s="41">
        <f t="shared" si="14"/>
        <v>99.366666666666674</v>
      </c>
      <c r="K20" s="41">
        <f t="shared" si="14"/>
        <v>95.166666666666671</v>
      </c>
      <c r="L20" s="41">
        <f t="shared" si="14"/>
        <v>120</v>
      </c>
      <c r="M20" s="41">
        <f t="shared" si="14"/>
        <v>87.233333333333348</v>
      </c>
      <c r="N20" s="30"/>
      <c r="O20" s="30"/>
      <c r="P20" s="30"/>
      <c r="X20" t="s">
        <v>105</v>
      </c>
      <c r="Y20">
        <v>108.2</v>
      </c>
      <c r="Z20">
        <v>106.2</v>
      </c>
      <c r="AA20">
        <v>108.9</v>
      </c>
      <c r="AB20">
        <v>109.5</v>
      </c>
      <c r="AC20">
        <v>104.9</v>
      </c>
      <c r="AD20">
        <v>110.5</v>
      </c>
      <c r="AE20">
        <v>109.6</v>
      </c>
      <c r="AF20">
        <v>104.6</v>
      </c>
      <c r="AG20">
        <v>110.6</v>
      </c>
      <c r="AH20">
        <v>109.2</v>
      </c>
      <c r="AI20">
        <v>105.8</v>
      </c>
      <c r="AJ20">
        <v>110.3</v>
      </c>
    </row>
    <row r="21" spans="1:36">
      <c r="A21" s="9"/>
      <c r="B21" s="30"/>
      <c r="C21" s="30"/>
      <c r="D21" s="30"/>
      <c r="E21" s="30"/>
      <c r="F21" s="30"/>
      <c r="G21" s="30"/>
      <c r="H21" s="30"/>
      <c r="I21" s="30"/>
      <c r="J21" s="30"/>
      <c r="K21" s="30"/>
      <c r="L21" s="30"/>
      <c r="M21" s="30"/>
      <c r="N21" s="30"/>
      <c r="O21" s="30"/>
      <c r="P21" s="30"/>
      <c r="X21" t="s">
        <v>108</v>
      </c>
      <c r="Y21">
        <v>108.5</v>
      </c>
      <c r="Z21">
        <v>106.7</v>
      </c>
      <c r="AA21">
        <v>109.1</v>
      </c>
      <c r="AB21">
        <v>110.1</v>
      </c>
      <c r="AC21">
        <v>106.1</v>
      </c>
      <c r="AD21">
        <v>111</v>
      </c>
      <c r="AE21">
        <v>110.2</v>
      </c>
      <c r="AF21">
        <v>105.8</v>
      </c>
      <c r="AG21">
        <v>111.1</v>
      </c>
      <c r="AH21">
        <v>109.6</v>
      </c>
      <c r="AI21">
        <v>106.8</v>
      </c>
      <c r="AJ21">
        <v>110.4</v>
      </c>
    </row>
    <row r="22" spans="1:36">
      <c r="A22" s="18" t="s">
        <v>71</v>
      </c>
      <c r="B22" s="8"/>
      <c r="C22" s="8"/>
      <c r="D22" s="8"/>
      <c r="E22" s="3"/>
      <c r="F22" s="3"/>
      <c r="G22" s="3"/>
      <c r="H22" s="3"/>
      <c r="I22" s="3"/>
      <c r="J22" s="3"/>
      <c r="K22" s="3"/>
      <c r="L22" s="3"/>
      <c r="M22" s="2"/>
      <c r="N22" s="30"/>
      <c r="O22" s="30"/>
      <c r="P22" s="30"/>
      <c r="X22" t="s">
        <v>111</v>
      </c>
      <c r="Y22">
        <v>111</v>
      </c>
      <c r="Z22">
        <v>106.8</v>
      </c>
      <c r="AA22">
        <v>112.4</v>
      </c>
      <c r="AB22">
        <v>113.4</v>
      </c>
      <c r="AC22">
        <v>106.6</v>
      </c>
      <c r="AD22">
        <v>115</v>
      </c>
      <c r="AE22">
        <v>113.8</v>
      </c>
      <c r="AF22">
        <v>106.2</v>
      </c>
      <c r="AG22">
        <v>115.2</v>
      </c>
      <c r="AH22">
        <v>112.3</v>
      </c>
      <c r="AI22">
        <v>107.6</v>
      </c>
      <c r="AJ22">
        <v>113.8</v>
      </c>
    </row>
    <row r="23" spans="1:36">
      <c r="A23" s="7" t="s">
        <v>449</v>
      </c>
      <c r="B23" s="2">
        <f t="shared" ref="B23:M25" si="15">(POWER(VLOOKUP(VALUE(RIGHT($A23,4)),$A$7:$M$20,COLUMN(B$20),0)/VLOOKUP(VALUE(LEFT($A23,4)),$A$7:$M$20,COLUMN(B$20),0),1/(VALUE(RIGHT($A23,4))-VALUE(LEFT($A23,4))))-1)*100</f>
        <v>-0.30022065460068026</v>
      </c>
      <c r="C23" s="2">
        <f t="shared" si="15"/>
        <v>1.3667257927942433</v>
      </c>
      <c r="D23" s="2">
        <f t="shared" si="15"/>
        <v>-0.90669703229595555</v>
      </c>
      <c r="E23" s="2">
        <f t="shared" si="15"/>
        <v>7.6570306666323695E-2</v>
      </c>
      <c r="F23" s="2">
        <f t="shared" si="15"/>
        <v>1.338355561344251</v>
      </c>
      <c r="G23" s="2">
        <f t="shared" si="15"/>
        <v>-0.22611943082979646</v>
      </c>
      <c r="H23" s="2">
        <f t="shared" si="15"/>
        <v>0.19205067264729259</v>
      </c>
      <c r="I23" s="2">
        <f t="shared" si="15"/>
        <v>1.3057480750113148</v>
      </c>
      <c r="J23" s="2">
        <f t="shared" si="15"/>
        <v>-4.886093586400353E-2</v>
      </c>
      <c r="K23" s="2">
        <f t="shared" si="15"/>
        <v>-0.37843914043614868</v>
      </c>
      <c r="L23" s="2">
        <f t="shared" si="15"/>
        <v>1.4123543114045178</v>
      </c>
      <c r="M23" s="2">
        <f t="shared" si="15"/>
        <v>-1.045143596793674</v>
      </c>
      <c r="N23" s="30"/>
      <c r="O23" s="30"/>
      <c r="P23" s="30"/>
      <c r="X23" t="s">
        <v>114</v>
      </c>
      <c r="Y23">
        <v>111.6</v>
      </c>
      <c r="Z23">
        <v>107.9</v>
      </c>
      <c r="AA23">
        <v>112.8</v>
      </c>
      <c r="AB23">
        <v>114.3</v>
      </c>
      <c r="AC23">
        <v>108.1</v>
      </c>
      <c r="AD23">
        <v>115.7</v>
      </c>
      <c r="AE23">
        <v>114.6</v>
      </c>
      <c r="AF23">
        <v>107.8</v>
      </c>
      <c r="AG23">
        <v>116</v>
      </c>
      <c r="AH23">
        <v>113</v>
      </c>
      <c r="AI23">
        <v>108.8</v>
      </c>
      <c r="AJ23">
        <v>114.3</v>
      </c>
    </row>
    <row r="24" spans="1:36">
      <c r="A24" s="7" t="s">
        <v>27</v>
      </c>
      <c r="B24" s="2">
        <f t="shared" si="15"/>
        <v>2.7882033630492575</v>
      </c>
      <c r="C24" s="2">
        <f t="shared" si="15"/>
        <v>2.0813780920338365</v>
      </c>
      <c r="D24" s="2">
        <f t="shared" si="15"/>
        <v>3.0242818297998575</v>
      </c>
      <c r="E24" s="2">
        <f t="shared" si="15"/>
        <v>3.2905360985047594</v>
      </c>
      <c r="F24" s="2">
        <f t="shared" si="15"/>
        <v>1.8087535236182894</v>
      </c>
      <c r="G24" s="2">
        <f t="shared" si="15"/>
        <v>3.6253159362407361</v>
      </c>
      <c r="H24" s="2">
        <f t="shared" si="15"/>
        <v>3.3537965896843991</v>
      </c>
      <c r="I24" s="2">
        <f t="shared" si="15"/>
        <v>1.6875975441130064</v>
      </c>
      <c r="J24" s="2">
        <f t="shared" si="15"/>
        <v>3.6563484501677568</v>
      </c>
      <c r="K24" s="2">
        <f t="shared" si="15"/>
        <v>3.1426783964419114</v>
      </c>
      <c r="L24" s="2">
        <f t="shared" si="15"/>
        <v>2.0893744400292569</v>
      </c>
      <c r="M24" s="2">
        <f t="shared" si="15"/>
        <v>3.4543039271463627</v>
      </c>
      <c r="N24" s="30"/>
      <c r="O24" s="30"/>
      <c r="P24" s="30"/>
      <c r="X24" t="s">
        <v>117</v>
      </c>
      <c r="Y24">
        <v>112.6</v>
      </c>
      <c r="Z24">
        <v>108.2</v>
      </c>
      <c r="AA24">
        <v>114</v>
      </c>
      <c r="AB24">
        <v>115.3</v>
      </c>
      <c r="AC24">
        <v>108.8</v>
      </c>
      <c r="AD24">
        <v>116.8</v>
      </c>
      <c r="AE24">
        <v>115.6</v>
      </c>
      <c r="AF24">
        <v>108.5</v>
      </c>
      <c r="AG24">
        <v>117</v>
      </c>
      <c r="AH24">
        <v>114.2</v>
      </c>
      <c r="AI24">
        <v>109.6</v>
      </c>
      <c r="AJ24">
        <v>115.6</v>
      </c>
    </row>
    <row r="25" spans="1:36">
      <c r="A25" s="7" t="s">
        <v>448</v>
      </c>
      <c r="B25" s="2">
        <f t="shared" si="15"/>
        <v>-1.2085240752927384</v>
      </c>
      <c r="C25" s="2">
        <f t="shared" si="15"/>
        <v>1.1533073146903661</v>
      </c>
      <c r="D25" s="2">
        <f t="shared" si="15"/>
        <v>-2.0564779657517684</v>
      </c>
      <c r="E25" s="2">
        <f t="shared" si="15"/>
        <v>-0.86797495608464947</v>
      </c>
      <c r="F25" s="2">
        <f t="shared" si="15"/>
        <v>1.1976604494124521</v>
      </c>
      <c r="G25" s="2">
        <f t="shared" si="15"/>
        <v>-1.3533905857360473</v>
      </c>
      <c r="H25" s="2">
        <f t="shared" si="15"/>
        <v>-0.73747580652995248</v>
      </c>
      <c r="I25" s="2">
        <f t="shared" si="15"/>
        <v>1.1914730885748126</v>
      </c>
      <c r="J25" s="2">
        <f t="shared" si="15"/>
        <v>-1.1343785882397039</v>
      </c>
      <c r="K25" s="2">
        <f t="shared" si="15"/>
        <v>-1.4111449470391446</v>
      </c>
      <c r="L25" s="2">
        <f t="shared" si="15"/>
        <v>1.2101251335639551</v>
      </c>
      <c r="M25" s="2">
        <f t="shared" si="15"/>
        <v>-2.3564236186461529</v>
      </c>
      <c r="N25" s="30"/>
      <c r="O25" s="30"/>
      <c r="P25" s="30"/>
      <c r="X25" t="s">
        <v>120</v>
      </c>
      <c r="Y25">
        <v>111.8</v>
      </c>
      <c r="Z25">
        <v>108.3</v>
      </c>
      <c r="AA25">
        <v>112.9</v>
      </c>
      <c r="AB25">
        <v>115.6</v>
      </c>
      <c r="AC25">
        <v>109</v>
      </c>
      <c r="AD25">
        <v>117.1</v>
      </c>
      <c r="AE25">
        <v>116</v>
      </c>
      <c r="AF25">
        <v>108.8</v>
      </c>
      <c r="AG25">
        <v>117.4</v>
      </c>
      <c r="AH25">
        <v>114.2</v>
      </c>
      <c r="AI25">
        <v>109.3</v>
      </c>
      <c r="AJ25">
        <v>115.7</v>
      </c>
    </row>
    <row r="26" spans="1:36">
      <c r="A26" s="24"/>
      <c r="B26" s="2"/>
      <c r="C26" s="2"/>
      <c r="D26" s="2"/>
      <c r="E26" s="2"/>
      <c r="F26" s="2"/>
      <c r="G26" s="2"/>
      <c r="H26" s="2"/>
      <c r="I26" s="2"/>
      <c r="J26" s="2"/>
      <c r="K26" s="2"/>
      <c r="L26" s="2"/>
      <c r="M26" s="2"/>
      <c r="X26" t="s">
        <v>429</v>
      </c>
      <c r="Y26">
        <v>113.3</v>
      </c>
      <c r="Z26">
        <v>108.9</v>
      </c>
      <c r="AA26">
        <v>114.7</v>
      </c>
      <c r="AB26">
        <v>117.2</v>
      </c>
      <c r="AC26">
        <v>109.3</v>
      </c>
      <c r="AD26">
        <v>119</v>
      </c>
      <c r="AE26">
        <v>117.7</v>
      </c>
      <c r="AF26">
        <v>109.3</v>
      </c>
      <c r="AG26">
        <v>119.4</v>
      </c>
      <c r="AH26">
        <v>115.4</v>
      </c>
      <c r="AI26">
        <v>109.4</v>
      </c>
      <c r="AJ26">
        <v>117.3</v>
      </c>
    </row>
    <row r="27" spans="1:36">
      <c r="A27" s="331" t="s">
        <v>1337</v>
      </c>
      <c r="B27" s="331"/>
      <c r="C27" s="331"/>
      <c r="D27" s="331"/>
      <c r="E27" s="331"/>
      <c r="F27" s="331"/>
      <c r="G27" s="331"/>
      <c r="H27" s="331"/>
      <c r="I27" s="2"/>
      <c r="J27" s="2"/>
      <c r="K27" s="2"/>
      <c r="L27" s="2"/>
      <c r="M27" s="2"/>
      <c r="N27" s="3"/>
      <c r="O27" s="3"/>
      <c r="P27" s="3"/>
      <c r="Q27" s="3"/>
      <c r="X27" t="s">
        <v>123</v>
      </c>
      <c r="Y27">
        <v>114.6</v>
      </c>
      <c r="Z27">
        <v>109.7</v>
      </c>
      <c r="AA27">
        <v>116.2</v>
      </c>
      <c r="AB27">
        <v>118.9</v>
      </c>
      <c r="AC27">
        <v>110.7</v>
      </c>
      <c r="AD27">
        <v>120.7</v>
      </c>
      <c r="AE27">
        <v>119.4</v>
      </c>
      <c r="AF27">
        <v>110.4</v>
      </c>
      <c r="AG27">
        <v>121.1</v>
      </c>
      <c r="AH27">
        <v>117.1</v>
      </c>
      <c r="AI27">
        <v>111.6</v>
      </c>
      <c r="AJ27">
        <v>118.8</v>
      </c>
    </row>
    <row r="28" spans="1:36">
      <c r="A28" s="332" t="s">
        <v>477</v>
      </c>
      <c r="B28" s="332"/>
      <c r="C28" s="332"/>
      <c r="D28" s="332"/>
      <c r="E28" s="332"/>
      <c r="F28" s="332"/>
      <c r="G28" s="332"/>
      <c r="H28" s="332"/>
      <c r="I28" s="3"/>
      <c r="J28" s="3"/>
      <c r="K28" s="3"/>
      <c r="N28" s="2"/>
      <c r="O28" s="2"/>
      <c r="P28" s="2"/>
      <c r="Q28" s="2"/>
      <c r="X28" t="s">
        <v>126</v>
      </c>
      <c r="Y28">
        <v>113.3</v>
      </c>
      <c r="Z28">
        <v>109.6</v>
      </c>
      <c r="AA28">
        <v>114.4</v>
      </c>
      <c r="AB28">
        <v>117.6</v>
      </c>
      <c r="AC28">
        <v>111.5</v>
      </c>
      <c r="AD28">
        <v>118.9</v>
      </c>
      <c r="AE28">
        <v>118</v>
      </c>
      <c r="AF28">
        <v>111.3</v>
      </c>
      <c r="AG28">
        <v>119.4</v>
      </c>
      <c r="AH28">
        <v>115.9</v>
      </c>
      <c r="AI28">
        <v>112.2</v>
      </c>
      <c r="AJ28">
        <v>117.1</v>
      </c>
    </row>
    <row r="29" spans="1:36">
      <c r="N29" s="2"/>
      <c r="O29" s="2"/>
      <c r="P29" s="2"/>
      <c r="Q29" s="2"/>
      <c r="X29" t="s">
        <v>129</v>
      </c>
      <c r="Y29">
        <v>113.2</v>
      </c>
      <c r="Z29">
        <v>109.9</v>
      </c>
      <c r="AA29">
        <v>114.3</v>
      </c>
      <c r="AB29">
        <v>117.3</v>
      </c>
      <c r="AC29">
        <v>111.9</v>
      </c>
      <c r="AD29">
        <v>118.5</v>
      </c>
      <c r="AE29">
        <v>117.8</v>
      </c>
      <c r="AF29">
        <v>111.7</v>
      </c>
      <c r="AG29">
        <v>119</v>
      </c>
      <c r="AH29">
        <v>115.6</v>
      </c>
      <c r="AI29">
        <v>112.4</v>
      </c>
      <c r="AJ29">
        <v>116.7</v>
      </c>
    </row>
    <row r="30" spans="1:36">
      <c r="N30" s="2"/>
      <c r="O30" s="2"/>
      <c r="P30" s="2"/>
      <c r="Q30" s="2"/>
      <c r="X30" t="s">
        <v>132</v>
      </c>
      <c r="Y30">
        <v>114.4</v>
      </c>
      <c r="Z30">
        <v>110.4</v>
      </c>
      <c r="AA30">
        <v>115.7</v>
      </c>
      <c r="AB30">
        <v>118.3</v>
      </c>
      <c r="AC30">
        <v>112.2</v>
      </c>
      <c r="AD30">
        <v>119.7</v>
      </c>
      <c r="AE30">
        <v>118.7</v>
      </c>
      <c r="AF30">
        <v>112</v>
      </c>
      <c r="AG30">
        <v>120</v>
      </c>
      <c r="AH30">
        <v>116.8</v>
      </c>
      <c r="AI30">
        <v>112.8</v>
      </c>
      <c r="AJ30">
        <v>118.1</v>
      </c>
    </row>
    <row r="31" spans="1:36">
      <c r="N31" s="2"/>
      <c r="O31" s="2"/>
      <c r="P31" s="2"/>
      <c r="Q31" s="2"/>
      <c r="X31" t="s">
        <v>135</v>
      </c>
      <c r="Y31">
        <v>111.1</v>
      </c>
      <c r="Z31">
        <v>110.4</v>
      </c>
      <c r="AA31">
        <v>111.3</v>
      </c>
      <c r="AB31">
        <v>114.7</v>
      </c>
      <c r="AC31">
        <v>112</v>
      </c>
      <c r="AD31">
        <v>115.3</v>
      </c>
      <c r="AE31">
        <v>115.1</v>
      </c>
      <c r="AF31">
        <v>111.8</v>
      </c>
      <c r="AG31">
        <v>115.8</v>
      </c>
      <c r="AH31">
        <v>113.2</v>
      </c>
      <c r="AI31">
        <v>112.5</v>
      </c>
      <c r="AJ31">
        <v>113.4</v>
      </c>
    </row>
    <row r="32" spans="1:36">
      <c r="N32" s="2"/>
      <c r="O32" s="2"/>
      <c r="P32" s="2"/>
      <c r="Q32" s="2"/>
      <c r="X32" t="s">
        <v>138</v>
      </c>
      <c r="Y32">
        <v>104.4</v>
      </c>
      <c r="Z32">
        <v>109.9</v>
      </c>
      <c r="AA32">
        <v>102.6</v>
      </c>
      <c r="AB32">
        <v>107.2</v>
      </c>
      <c r="AC32">
        <v>111.7</v>
      </c>
      <c r="AD32">
        <v>106.2</v>
      </c>
      <c r="AE32">
        <v>107.5</v>
      </c>
      <c r="AF32">
        <v>111.4</v>
      </c>
      <c r="AG32">
        <v>106.7</v>
      </c>
      <c r="AH32">
        <v>106.2</v>
      </c>
      <c r="AI32">
        <v>112.5</v>
      </c>
      <c r="AJ32">
        <v>104.2</v>
      </c>
    </row>
    <row r="33" spans="9:36">
      <c r="X33" t="s">
        <v>141</v>
      </c>
      <c r="Y33">
        <v>104.2</v>
      </c>
      <c r="Z33">
        <v>109.7</v>
      </c>
      <c r="AA33">
        <v>102.4</v>
      </c>
      <c r="AB33">
        <v>107</v>
      </c>
      <c r="AC33">
        <v>111.5</v>
      </c>
      <c r="AD33">
        <v>106</v>
      </c>
      <c r="AE33">
        <v>107.2</v>
      </c>
      <c r="AF33">
        <v>111.1</v>
      </c>
      <c r="AG33">
        <v>106.4</v>
      </c>
      <c r="AH33">
        <v>106.1</v>
      </c>
      <c r="AI33">
        <v>112.4</v>
      </c>
      <c r="AJ33">
        <v>104.1</v>
      </c>
    </row>
    <row r="34" spans="9:36" ht="15" customHeight="1">
      <c r="I34" s="14"/>
      <c r="J34" s="14"/>
      <c r="K34" s="14"/>
      <c r="X34" t="s">
        <v>144</v>
      </c>
      <c r="Y34">
        <v>100.3</v>
      </c>
      <c r="Z34">
        <v>109.2</v>
      </c>
      <c r="AA34">
        <v>97.5</v>
      </c>
      <c r="AB34">
        <v>102.7</v>
      </c>
      <c r="AC34">
        <v>111</v>
      </c>
      <c r="AD34">
        <v>100.9</v>
      </c>
      <c r="AE34">
        <v>102.9</v>
      </c>
      <c r="AF34">
        <v>110.7</v>
      </c>
      <c r="AG34">
        <v>101.3</v>
      </c>
      <c r="AH34">
        <v>102.2</v>
      </c>
      <c r="AI34">
        <v>111.9</v>
      </c>
      <c r="AJ34">
        <v>99.1</v>
      </c>
    </row>
    <row r="35" spans="9:36">
      <c r="I35" s="31"/>
      <c r="J35" s="3"/>
      <c r="K35" s="3"/>
      <c r="X35" t="s">
        <v>147</v>
      </c>
      <c r="Y35">
        <v>101.1</v>
      </c>
      <c r="Z35">
        <v>110.1</v>
      </c>
      <c r="AA35">
        <v>98.2</v>
      </c>
      <c r="AB35">
        <v>103.8</v>
      </c>
      <c r="AC35">
        <v>112</v>
      </c>
      <c r="AD35">
        <v>102</v>
      </c>
      <c r="AE35">
        <v>104</v>
      </c>
      <c r="AF35">
        <v>111.5</v>
      </c>
      <c r="AG35">
        <v>102.5</v>
      </c>
      <c r="AH35">
        <v>103.2</v>
      </c>
      <c r="AI35">
        <v>113.3</v>
      </c>
      <c r="AJ35">
        <v>99.9</v>
      </c>
    </row>
    <row r="36" spans="9:36">
      <c r="X36" t="s">
        <v>150</v>
      </c>
      <c r="Y36">
        <v>104.3</v>
      </c>
      <c r="Z36">
        <v>111.2</v>
      </c>
      <c r="AA36">
        <v>102.2</v>
      </c>
      <c r="AB36">
        <v>108</v>
      </c>
      <c r="AC36">
        <v>112.6</v>
      </c>
      <c r="AD36">
        <v>106.9</v>
      </c>
      <c r="AE36">
        <v>108.4</v>
      </c>
      <c r="AF36">
        <v>112.1</v>
      </c>
      <c r="AG36">
        <v>107.6</v>
      </c>
      <c r="AH36">
        <v>106.4</v>
      </c>
      <c r="AI36">
        <v>113.9</v>
      </c>
      <c r="AJ36">
        <v>104</v>
      </c>
    </row>
    <row r="37" spans="9:36">
      <c r="X37" t="s">
        <v>153</v>
      </c>
      <c r="Y37">
        <v>102</v>
      </c>
      <c r="Z37">
        <v>112</v>
      </c>
      <c r="AA37">
        <v>98.8</v>
      </c>
      <c r="AB37">
        <v>105</v>
      </c>
      <c r="AC37">
        <v>113</v>
      </c>
      <c r="AD37">
        <v>103.2</v>
      </c>
      <c r="AE37">
        <v>105.3</v>
      </c>
      <c r="AF37">
        <v>112.4</v>
      </c>
      <c r="AG37">
        <v>104</v>
      </c>
      <c r="AH37">
        <v>103.5</v>
      </c>
      <c r="AI37">
        <v>114.3</v>
      </c>
      <c r="AJ37">
        <v>100.1</v>
      </c>
    </row>
    <row r="38" spans="9:36">
      <c r="X38" t="s">
        <v>156</v>
      </c>
      <c r="Y38">
        <v>97.6</v>
      </c>
      <c r="Z38">
        <v>112</v>
      </c>
      <c r="AA38">
        <v>93</v>
      </c>
      <c r="AB38">
        <v>99.8</v>
      </c>
      <c r="AC38">
        <v>112.5</v>
      </c>
      <c r="AD38">
        <v>97</v>
      </c>
      <c r="AE38">
        <v>100.1</v>
      </c>
      <c r="AF38">
        <v>112</v>
      </c>
      <c r="AG38">
        <v>97.8</v>
      </c>
      <c r="AH38">
        <v>98.7</v>
      </c>
      <c r="AI38">
        <v>113.8</v>
      </c>
      <c r="AJ38">
        <v>93.9</v>
      </c>
    </row>
    <row r="39" spans="9:36">
      <c r="X39" t="s">
        <v>159</v>
      </c>
      <c r="Y39">
        <v>99</v>
      </c>
      <c r="Z39">
        <v>113.2</v>
      </c>
      <c r="AA39">
        <v>94.5</v>
      </c>
      <c r="AB39">
        <v>101.5</v>
      </c>
      <c r="AC39">
        <v>114.1</v>
      </c>
      <c r="AD39">
        <v>98.8</v>
      </c>
      <c r="AE39">
        <v>101.9</v>
      </c>
      <c r="AF39">
        <v>113.5</v>
      </c>
      <c r="AG39">
        <v>99.6</v>
      </c>
      <c r="AH39">
        <v>100.1</v>
      </c>
      <c r="AI39">
        <v>115.8</v>
      </c>
      <c r="AJ39">
        <v>95.1</v>
      </c>
    </row>
    <row r="40" spans="9:36">
      <c r="X40" t="s">
        <v>162</v>
      </c>
      <c r="Y40">
        <v>100.6</v>
      </c>
      <c r="Z40">
        <v>113.7</v>
      </c>
      <c r="AA40">
        <v>96.4</v>
      </c>
      <c r="AB40">
        <v>103.5</v>
      </c>
      <c r="AC40">
        <v>115</v>
      </c>
      <c r="AD40">
        <v>100.9</v>
      </c>
      <c r="AE40">
        <v>103.9</v>
      </c>
      <c r="AF40">
        <v>114.6</v>
      </c>
      <c r="AG40">
        <v>101.8</v>
      </c>
      <c r="AH40">
        <v>101.7</v>
      </c>
      <c r="AI40">
        <v>116.1</v>
      </c>
      <c r="AJ40">
        <v>97.1</v>
      </c>
    </row>
    <row r="41" spans="9:36">
      <c r="X41" t="s">
        <v>165</v>
      </c>
      <c r="Y41">
        <v>98.5</v>
      </c>
      <c r="Z41">
        <v>113.8</v>
      </c>
      <c r="AA41">
        <v>93.7</v>
      </c>
      <c r="AB41">
        <v>101</v>
      </c>
      <c r="AC41">
        <v>115.2</v>
      </c>
      <c r="AD41">
        <v>97.8</v>
      </c>
      <c r="AE41">
        <v>101.4</v>
      </c>
      <c r="AF41">
        <v>114.9</v>
      </c>
      <c r="AG41">
        <v>98.7</v>
      </c>
      <c r="AH41">
        <v>99.4</v>
      </c>
      <c r="AI41">
        <v>116</v>
      </c>
      <c r="AJ41">
        <v>94</v>
      </c>
    </row>
    <row r="42" spans="9:36">
      <c r="X42" t="s">
        <v>168</v>
      </c>
      <c r="Y42">
        <v>97.2</v>
      </c>
      <c r="Z42">
        <v>113.3</v>
      </c>
      <c r="AA42">
        <v>92.1</v>
      </c>
      <c r="AB42">
        <v>99.5</v>
      </c>
      <c r="AC42">
        <v>114.1</v>
      </c>
      <c r="AD42">
        <v>96.3</v>
      </c>
      <c r="AE42">
        <v>99.9</v>
      </c>
      <c r="AF42">
        <v>113.7</v>
      </c>
      <c r="AG42">
        <v>97.2</v>
      </c>
      <c r="AH42">
        <v>97.9</v>
      </c>
      <c r="AI42">
        <v>115.1</v>
      </c>
      <c r="AJ42">
        <v>92.4</v>
      </c>
    </row>
    <row r="43" spans="9:36">
      <c r="X43" t="s">
        <v>171</v>
      </c>
      <c r="Y43">
        <v>96.8</v>
      </c>
      <c r="Z43">
        <v>113.9</v>
      </c>
      <c r="AA43">
        <v>91.3</v>
      </c>
      <c r="AB43">
        <v>99</v>
      </c>
      <c r="AC43">
        <v>115.3</v>
      </c>
      <c r="AD43">
        <v>95.5</v>
      </c>
      <c r="AE43">
        <v>99.5</v>
      </c>
      <c r="AF43">
        <v>114.7</v>
      </c>
      <c r="AG43">
        <v>96.5</v>
      </c>
      <c r="AH43">
        <v>97.3</v>
      </c>
      <c r="AI43">
        <v>116.7</v>
      </c>
      <c r="AJ43">
        <v>91.1</v>
      </c>
    </row>
    <row r="44" spans="9:36">
      <c r="X44" t="s">
        <v>174</v>
      </c>
      <c r="Y44">
        <v>95.1</v>
      </c>
      <c r="Z44">
        <v>113.7</v>
      </c>
      <c r="AA44">
        <v>89.1</v>
      </c>
      <c r="AB44">
        <v>97.1</v>
      </c>
      <c r="AC44">
        <v>113.9</v>
      </c>
      <c r="AD44">
        <v>93.4</v>
      </c>
      <c r="AE44">
        <v>97.6</v>
      </c>
      <c r="AF44">
        <v>113.3</v>
      </c>
      <c r="AG44">
        <v>94.5</v>
      </c>
      <c r="AH44">
        <v>95.2</v>
      </c>
      <c r="AI44">
        <v>115.4</v>
      </c>
      <c r="AJ44">
        <v>88.8</v>
      </c>
    </row>
    <row r="45" spans="9:36">
      <c r="X45" t="s">
        <v>177</v>
      </c>
      <c r="Y45">
        <v>95.7</v>
      </c>
      <c r="Z45">
        <v>113.9</v>
      </c>
      <c r="AA45">
        <v>89.9</v>
      </c>
      <c r="AB45">
        <v>99.2</v>
      </c>
      <c r="AC45">
        <v>113.7</v>
      </c>
      <c r="AD45">
        <v>96</v>
      </c>
      <c r="AE45">
        <v>100.1</v>
      </c>
      <c r="AF45">
        <v>113.1</v>
      </c>
      <c r="AG45">
        <v>97.6</v>
      </c>
      <c r="AH45">
        <v>95.8</v>
      </c>
      <c r="AI45">
        <v>115.3</v>
      </c>
      <c r="AJ45">
        <v>89.6</v>
      </c>
    </row>
    <row r="46" spans="9:36">
      <c r="X46" t="s">
        <v>180</v>
      </c>
      <c r="Y46">
        <v>97.3</v>
      </c>
      <c r="Z46">
        <v>114.1</v>
      </c>
      <c r="AA46">
        <v>91.9</v>
      </c>
      <c r="AB46">
        <v>101.8</v>
      </c>
      <c r="AC46">
        <v>114.1</v>
      </c>
      <c r="AD46">
        <v>99.1</v>
      </c>
      <c r="AE46">
        <v>102.9</v>
      </c>
      <c r="AF46">
        <v>113.5</v>
      </c>
      <c r="AG46">
        <v>100.8</v>
      </c>
      <c r="AH46">
        <v>97.5</v>
      </c>
      <c r="AI46">
        <v>115.5</v>
      </c>
      <c r="AJ46">
        <v>91.7</v>
      </c>
    </row>
    <row r="47" spans="9:36">
      <c r="X47" t="s">
        <v>183</v>
      </c>
      <c r="Y47">
        <v>100</v>
      </c>
      <c r="Z47">
        <v>115.6</v>
      </c>
      <c r="AA47">
        <v>95</v>
      </c>
      <c r="AB47">
        <v>105.1</v>
      </c>
      <c r="AC47">
        <v>115.4</v>
      </c>
      <c r="AD47">
        <v>102.9</v>
      </c>
      <c r="AE47">
        <v>106.4</v>
      </c>
      <c r="AF47">
        <v>114.8</v>
      </c>
      <c r="AG47">
        <v>104.7</v>
      </c>
      <c r="AH47">
        <v>100.2</v>
      </c>
      <c r="AI47">
        <v>116.9</v>
      </c>
      <c r="AJ47">
        <v>94.9</v>
      </c>
    </row>
    <row r="48" spans="9:36">
      <c r="X48" t="s">
        <v>186</v>
      </c>
      <c r="Y48">
        <v>95.8</v>
      </c>
      <c r="Z48">
        <v>115.1</v>
      </c>
      <c r="AA48">
        <v>89.6</v>
      </c>
      <c r="AB48">
        <v>100.1</v>
      </c>
      <c r="AC48">
        <v>114.6</v>
      </c>
      <c r="AD48">
        <v>96.9</v>
      </c>
      <c r="AE48">
        <v>101.3</v>
      </c>
      <c r="AF48">
        <v>114.1</v>
      </c>
      <c r="AG48">
        <v>98.7</v>
      </c>
      <c r="AH48">
        <v>95.7</v>
      </c>
      <c r="AI48">
        <v>116</v>
      </c>
      <c r="AJ48">
        <v>89.2</v>
      </c>
    </row>
    <row r="49" spans="24:36">
      <c r="X49" t="s">
        <v>189</v>
      </c>
      <c r="Y49">
        <v>92.8</v>
      </c>
      <c r="Z49">
        <v>114.6</v>
      </c>
      <c r="AA49">
        <v>85.8</v>
      </c>
      <c r="AB49">
        <v>96.8</v>
      </c>
      <c r="AC49">
        <v>113.9</v>
      </c>
      <c r="AD49">
        <v>93.1</v>
      </c>
      <c r="AE49">
        <v>97.9</v>
      </c>
      <c r="AF49">
        <v>113.3</v>
      </c>
      <c r="AG49">
        <v>94.9</v>
      </c>
      <c r="AH49">
        <v>92.6</v>
      </c>
      <c r="AI49">
        <v>115.4</v>
      </c>
      <c r="AJ49">
        <v>85.3</v>
      </c>
    </row>
    <row r="50" spans="24:36">
      <c r="X50" t="s">
        <v>192</v>
      </c>
      <c r="Y50">
        <v>89</v>
      </c>
      <c r="Z50">
        <v>113.9</v>
      </c>
      <c r="AA50">
        <v>81</v>
      </c>
      <c r="AB50">
        <v>92.6</v>
      </c>
      <c r="AC50">
        <v>113.6</v>
      </c>
      <c r="AD50">
        <v>88.1</v>
      </c>
      <c r="AE50">
        <v>93.7</v>
      </c>
      <c r="AF50">
        <v>113</v>
      </c>
      <c r="AG50">
        <v>89.9</v>
      </c>
      <c r="AH50">
        <v>88.6</v>
      </c>
      <c r="AI50">
        <v>115</v>
      </c>
      <c r="AJ50">
        <v>80.2</v>
      </c>
    </row>
    <row r="51" spans="24:36">
      <c r="X51" t="s">
        <v>195</v>
      </c>
      <c r="Y51">
        <v>91.1</v>
      </c>
      <c r="Z51">
        <v>114.7</v>
      </c>
      <c r="AA51">
        <v>83.6</v>
      </c>
      <c r="AB51">
        <v>95.4</v>
      </c>
      <c r="AC51">
        <v>114.3</v>
      </c>
      <c r="AD51">
        <v>91.2</v>
      </c>
      <c r="AE51">
        <v>96.6</v>
      </c>
      <c r="AF51">
        <v>114</v>
      </c>
      <c r="AG51">
        <v>93.1</v>
      </c>
      <c r="AH51">
        <v>90.7</v>
      </c>
      <c r="AI51">
        <v>115.1</v>
      </c>
      <c r="AJ51">
        <v>83</v>
      </c>
    </row>
    <row r="52" spans="24:36">
      <c r="X52" t="s">
        <v>198</v>
      </c>
      <c r="Y52">
        <v>92.4</v>
      </c>
      <c r="Z52">
        <v>115.5</v>
      </c>
      <c r="AA52">
        <v>85</v>
      </c>
      <c r="AB52">
        <v>96.6</v>
      </c>
      <c r="AC52">
        <v>114.3</v>
      </c>
      <c r="AD52">
        <v>92.8</v>
      </c>
      <c r="AE52">
        <v>97.9</v>
      </c>
      <c r="AF52">
        <v>114.1</v>
      </c>
      <c r="AG52">
        <v>94.7</v>
      </c>
      <c r="AH52">
        <v>91.7</v>
      </c>
      <c r="AI52">
        <v>114.8</v>
      </c>
      <c r="AJ52">
        <v>84.3</v>
      </c>
    </row>
    <row r="53" spans="24:36">
      <c r="X53" t="s">
        <v>201</v>
      </c>
      <c r="Y53">
        <v>95.7</v>
      </c>
      <c r="Z53">
        <v>117.2</v>
      </c>
      <c r="AA53">
        <v>88.9</v>
      </c>
      <c r="AB53">
        <v>100.1</v>
      </c>
      <c r="AC53">
        <v>115.2</v>
      </c>
      <c r="AD53">
        <v>96.7</v>
      </c>
      <c r="AE53">
        <v>101.4</v>
      </c>
      <c r="AF53">
        <v>114.9</v>
      </c>
      <c r="AG53">
        <v>98.8</v>
      </c>
      <c r="AH53">
        <v>94.8</v>
      </c>
      <c r="AI53">
        <v>115.8</v>
      </c>
      <c r="AJ53">
        <v>88</v>
      </c>
    </row>
    <row r="54" spans="24:36">
      <c r="X54" t="s">
        <v>204</v>
      </c>
      <c r="Y54">
        <v>107.8</v>
      </c>
      <c r="Z54">
        <v>120.3</v>
      </c>
      <c r="AA54">
        <v>103.8</v>
      </c>
      <c r="AB54">
        <v>114.2</v>
      </c>
      <c r="AC54">
        <v>119.4</v>
      </c>
      <c r="AD54">
        <v>113</v>
      </c>
      <c r="AE54">
        <v>115.9</v>
      </c>
      <c r="AF54">
        <v>118.9</v>
      </c>
      <c r="AG54">
        <v>115.3</v>
      </c>
      <c r="AH54">
        <v>107.4</v>
      </c>
      <c r="AI54">
        <v>120.6</v>
      </c>
      <c r="AJ54">
        <v>103.3</v>
      </c>
    </row>
    <row r="55" spans="24:36">
      <c r="X55" t="s">
        <v>207</v>
      </c>
      <c r="Y55">
        <v>110.2</v>
      </c>
      <c r="Z55">
        <v>121.7</v>
      </c>
      <c r="AA55">
        <v>106.6</v>
      </c>
      <c r="AB55">
        <v>117</v>
      </c>
      <c r="AC55">
        <v>121.4</v>
      </c>
      <c r="AD55">
        <v>116.1</v>
      </c>
      <c r="AE55">
        <v>118.9</v>
      </c>
      <c r="AF55">
        <v>120.9</v>
      </c>
      <c r="AG55">
        <v>118.5</v>
      </c>
      <c r="AH55">
        <v>109.8</v>
      </c>
      <c r="AI55">
        <v>122.8</v>
      </c>
      <c r="AJ55">
        <v>105.6</v>
      </c>
    </row>
    <row r="56" spans="24:36">
      <c r="X56" t="s">
        <v>210</v>
      </c>
      <c r="Y56">
        <v>105.1</v>
      </c>
      <c r="Z56">
        <v>121.3</v>
      </c>
      <c r="AA56">
        <v>100</v>
      </c>
      <c r="AB56">
        <v>111</v>
      </c>
      <c r="AC56">
        <v>120.8</v>
      </c>
      <c r="AD56">
        <v>108.8</v>
      </c>
      <c r="AE56">
        <v>112.6</v>
      </c>
      <c r="AF56">
        <v>120.3</v>
      </c>
      <c r="AG56">
        <v>111.1</v>
      </c>
      <c r="AH56">
        <v>104.5</v>
      </c>
      <c r="AI56">
        <v>122</v>
      </c>
      <c r="AJ56">
        <v>98.9</v>
      </c>
    </row>
    <row r="57" spans="24:36">
      <c r="X57" t="s">
        <v>213</v>
      </c>
      <c r="Y57">
        <v>100.2</v>
      </c>
      <c r="Z57">
        <v>120.1</v>
      </c>
      <c r="AA57">
        <v>93.9</v>
      </c>
      <c r="AB57">
        <v>105.2</v>
      </c>
      <c r="AC57">
        <v>119.4</v>
      </c>
      <c r="AD57">
        <v>102.1</v>
      </c>
      <c r="AE57">
        <v>106.7</v>
      </c>
      <c r="AF57">
        <v>118.9</v>
      </c>
      <c r="AG57">
        <v>104.3</v>
      </c>
      <c r="AH57">
        <v>99.5</v>
      </c>
      <c r="AI57">
        <v>120.9</v>
      </c>
      <c r="AJ57">
        <v>92.7</v>
      </c>
    </row>
    <row r="58" spans="24:36">
      <c r="X58" t="s">
        <v>216</v>
      </c>
      <c r="Y58">
        <v>97.4</v>
      </c>
      <c r="Z58">
        <v>119.5</v>
      </c>
      <c r="AA58">
        <v>90.3</v>
      </c>
      <c r="AB58">
        <v>102</v>
      </c>
      <c r="AC58">
        <v>119</v>
      </c>
      <c r="AD58">
        <v>98.3</v>
      </c>
      <c r="AE58">
        <v>103.4</v>
      </c>
      <c r="AF58">
        <v>118.5</v>
      </c>
      <c r="AG58">
        <v>100.4</v>
      </c>
      <c r="AH58">
        <v>96.7</v>
      </c>
      <c r="AI58">
        <v>120.4</v>
      </c>
      <c r="AJ58">
        <v>89.1</v>
      </c>
    </row>
    <row r="59" spans="24:36">
      <c r="X59" t="s">
        <v>219</v>
      </c>
      <c r="Y59">
        <v>96.3</v>
      </c>
      <c r="Z59">
        <v>119.4</v>
      </c>
      <c r="AA59">
        <v>88.9</v>
      </c>
      <c r="AB59">
        <v>101</v>
      </c>
      <c r="AC59">
        <v>118.8</v>
      </c>
      <c r="AD59">
        <v>97.1</v>
      </c>
      <c r="AE59">
        <v>102.5</v>
      </c>
      <c r="AF59">
        <v>118.2</v>
      </c>
      <c r="AG59">
        <v>99.4</v>
      </c>
      <c r="AH59">
        <v>95.1</v>
      </c>
      <c r="AI59">
        <v>120.2</v>
      </c>
      <c r="AJ59">
        <v>87.1</v>
      </c>
    </row>
    <row r="60" spans="24:36">
      <c r="X60" t="s">
        <v>222</v>
      </c>
      <c r="Y60">
        <v>95.6</v>
      </c>
      <c r="Z60">
        <v>119.1</v>
      </c>
      <c r="AA60">
        <v>88.2</v>
      </c>
      <c r="AB60">
        <v>100.3</v>
      </c>
      <c r="AC60">
        <v>118.4</v>
      </c>
      <c r="AD60">
        <v>96.4</v>
      </c>
      <c r="AE60">
        <v>101.8</v>
      </c>
      <c r="AF60">
        <v>117.8</v>
      </c>
      <c r="AG60">
        <v>98.6</v>
      </c>
      <c r="AH60">
        <v>94.7</v>
      </c>
      <c r="AI60">
        <v>119.8</v>
      </c>
      <c r="AJ60">
        <v>86.7</v>
      </c>
    </row>
    <row r="61" spans="24:36">
      <c r="X61" t="s">
        <v>225</v>
      </c>
      <c r="Y61">
        <v>96.6</v>
      </c>
      <c r="Z61">
        <v>119.4</v>
      </c>
      <c r="AA61">
        <v>89.4</v>
      </c>
      <c r="AB61">
        <v>101.7</v>
      </c>
      <c r="AC61">
        <v>119.4</v>
      </c>
      <c r="AD61">
        <v>97.8</v>
      </c>
      <c r="AE61">
        <v>103.2</v>
      </c>
      <c r="AF61">
        <v>119.2</v>
      </c>
      <c r="AG61">
        <v>100.1</v>
      </c>
      <c r="AH61">
        <v>95.7</v>
      </c>
      <c r="AI61">
        <v>120</v>
      </c>
      <c r="AJ61">
        <v>87.9</v>
      </c>
    </row>
  </sheetData>
  <mergeCells count="9">
    <mergeCell ref="Q3:Q5"/>
    <mergeCell ref="A27:H27"/>
    <mergeCell ref="A28:H28"/>
    <mergeCell ref="A1:K1"/>
    <mergeCell ref="A2:A5"/>
    <mergeCell ref="B2:D4"/>
    <mergeCell ref="E2:G4"/>
    <mergeCell ref="H2:J4"/>
    <mergeCell ref="K2:M4"/>
  </mergeCells>
  <pageMargins left="0.7" right="0.7" top="0.75" bottom="0.75" header="0.3" footer="0.3"/>
  <pageSetup scale="59" orientation="landscape" horizontalDpi="0" verticalDpi="0" r:id="rId1"/>
  <colBreaks count="1" manualBreakCount="1">
    <brk id="16" max="34" man="1"/>
  </colBreaks>
</worksheet>
</file>

<file path=xl/worksheets/sheet130.xml><?xml version="1.0" encoding="utf-8"?>
<worksheet xmlns="http://schemas.openxmlformats.org/spreadsheetml/2006/main" xmlns:r="http://schemas.openxmlformats.org/officeDocument/2006/relationships">
  <sheetPr codeName="Sheet168"/>
  <dimension ref="A1:AO48"/>
  <sheetViews>
    <sheetView view="pageBreakPreview" zoomScaleNormal="100" zoomScaleSheetLayoutView="100" workbookViewId="0">
      <selection sqref="A1:G1"/>
    </sheetView>
  </sheetViews>
  <sheetFormatPr defaultRowHeight="15"/>
  <cols>
    <col min="1" max="1" width="9.28515625" style="143" bestFit="1" customWidth="1"/>
    <col min="2" max="7" width="16.28515625" style="143" customWidth="1"/>
    <col min="8" max="9" width="9.140625" style="143"/>
    <col min="10" max="10" width="9.7109375" style="143" bestFit="1" customWidth="1"/>
    <col min="11" max="13" width="9.28515625" style="143" bestFit="1" customWidth="1"/>
    <col min="14" max="16384" width="9.140625" style="143"/>
  </cols>
  <sheetData>
    <row r="1" spans="1:41">
      <c r="A1" s="369" t="s">
        <v>1200</v>
      </c>
      <c r="B1" s="369"/>
      <c r="C1" s="369"/>
      <c r="D1" s="369"/>
      <c r="E1" s="369"/>
      <c r="F1" s="369"/>
      <c r="G1" s="369"/>
    </row>
    <row r="2" spans="1:41" ht="30.75" customHeight="1">
      <c r="A2" s="145"/>
      <c r="B2" s="318" t="s">
        <v>1185</v>
      </c>
      <c r="C2" s="318"/>
      <c r="D2" s="318" t="s">
        <v>1184</v>
      </c>
      <c r="E2" s="318"/>
      <c r="F2" s="318" t="s">
        <v>1183</v>
      </c>
      <c r="G2" s="318"/>
      <c r="K2" s="143" t="s">
        <v>1182</v>
      </c>
      <c r="L2" s="155"/>
      <c r="M2" s="155" t="s">
        <v>1182</v>
      </c>
    </row>
    <row r="3" spans="1:41" ht="30">
      <c r="A3" s="12"/>
      <c r="B3" s="140" t="s">
        <v>977</v>
      </c>
      <c r="C3" s="140" t="s">
        <v>1181</v>
      </c>
      <c r="D3" s="140" t="s">
        <v>977</v>
      </c>
      <c r="E3" s="140" t="s">
        <v>1181</v>
      </c>
      <c r="F3" s="140" t="s">
        <v>977</v>
      </c>
      <c r="G3" s="140" t="s">
        <v>1181</v>
      </c>
      <c r="J3" s="57"/>
      <c r="K3" s="143" t="s">
        <v>1180</v>
      </c>
      <c r="L3" s="155"/>
      <c r="M3" s="157" t="s">
        <v>1180</v>
      </c>
    </row>
    <row r="4" spans="1:41">
      <c r="A4" s="145">
        <v>1970</v>
      </c>
      <c r="B4" s="3">
        <v>156523.31750138171</v>
      </c>
      <c r="C4" s="3">
        <f t="shared" ref="C4:C39" si="0">K4</f>
        <v>3155.4559744076223</v>
      </c>
      <c r="D4" s="13"/>
      <c r="E4" s="13">
        <f t="shared" ref="E4:E39" si="1">M4</f>
        <v>15.008624964491146</v>
      </c>
      <c r="F4" s="3"/>
      <c r="G4" s="3">
        <f t="shared" ref="G4:G39" si="2">100*C4/E4</f>
        <v>21024.284249044162</v>
      </c>
      <c r="H4" s="143">
        <f>100*C4/B4</f>
        <v>2.0159654323578771</v>
      </c>
      <c r="J4" s="5"/>
      <c r="K4" s="158">
        <v>3155.4559744076223</v>
      </c>
      <c r="L4" s="154"/>
      <c r="M4" s="148">
        <v>15.008624964491146</v>
      </c>
      <c r="N4" s="156"/>
      <c r="O4" s="156"/>
      <c r="P4" s="156"/>
      <c r="Q4" s="156"/>
      <c r="R4" s="156"/>
      <c r="S4" s="156"/>
      <c r="T4" s="156"/>
      <c r="U4" s="156"/>
      <c r="V4" s="156"/>
      <c r="W4" s="156"/>
      <c r="X4" s="156"/>
      <c r="Y4" s="156"/>
      <c r="Z4" s="156"/>
      <c r="AA4" s="156"/>
      <c r="AB4" s="156"/>
      <c r="AC4" s="156"/>
      <c r="AD4" s="156"/>
      <c r="AE4" s="156"/>
      <c r="AF4" s="156"/>
      <c r="AG4" s="156"/>
      <c r="AH4" s="156"/>
      <c r="AI4" s="156"/>
      <c r="AJ4" s="156"/>
    </row>
    <row r="5" spans="1:41">
      <c r="A5" s="145">
        <v>1971</v>
      </c>
      <c r="B5" s="3">
        <v>170171.60357693877</v>
      </c>
      <c r="C5" s="3">
        <f t="shared" si="0"/>
        <v>3234.4315659142781</v>
      </c>
      <c r="D5" s="13"/>
      <c r="E5" s="13">
        <f t="shared" si="1"/>
        <v>15.402910438688279</v>
      </c>
      <c r="F5" s="3"/>
      <c r="G5" s="3">
        <f t="shared" si="2"/>
        <v>20998.833816433747</v>
      </c>
      <c r="H5" s="143">
        <f t="shared" ref="H5:H38" si="3">100*C5/B5</f>
        <v>1.9006881864704954</v>
      </c>
      <c r="J5" s="5"/>
      <c r="K5" s="158">
        <v>3234.4315659142781</v>
      </c>
      <c r="L5" s="154"/>
      <c r="M5" s="148">
        <v>15.402910438688279</v>
      </c>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1:41">
      <c r="A6" s="145">
        <v>1972</v>
      </c>
      <c r="B6" s="3">
        <v>184101.34892728314</v>
      </c>
      <c r="C6" s="3">
        <f t="shared" si="0"/>
        <v>3539.4687068260232</v>
      </c>
      <c r="D6" s="13"/>
      <c r="E6" s="13">
        <f t="shared" si="1"/>
        <v>16.697947135622606</v>
      </c>
      <c r="F6" s="3"/>
      <c r="G6" s="3">
        <f t="shared" si="2"/>
        <v>21197.029060387245</v>
      </c>
      <c r="H6" s="143">
        <f t="shared" si="3"/>
        <v>1.9225653301563004</v>
      </c>
      <c r="J6" s="5"/>
      <c r="K6" s="158">
        <v>3539.4687068260232</v>
      </c>
      <c r="L6" s="154"/>
      <c r="M6" s="148">
        <v>16.697947135622606</v>
      </c>
      <c r="N6" s="156"/>
      <c r="O6" s="156"/>
      <c r="P6" s="156"/>
      <c r="Q6" s="156"/>
      <c r="R6" s="156"/>
      <c r="S6" s="156"/>
      <c r="T6" s="156"/>
      <c r="U6" s="156"/>
      <c r="V6" s="156"/>
      <c r="W6" s="156"/>
      <c r="X6" s="156"/>
      <c r="Y6" s="156"/>
      <c r="Z6" s="156"/>
      <c r="AA6" s="156"/>
      <c r="AB6" s="156"/>
      <c r="AC6" s="156"/>
      <c r="AD6" s="156"/>
      <c r="AE6" s="156"/>
      <c r="AF6" s="156"/>
      <c r="AG6" s="156"/>
      <c r="AH6" s="156"/>
      <c r="AI6" s="156"/>
      <c r="AJ6" s="156"/>
    </row>
    <row r="7" spans="1:41">
      <c r="A7" s="145">
        <v>1973</v>
      </c>
      <c r="B7" s="3">
        <v>206952.75924788907</v>
      </c>
      <c r="C7" s="3">
        <f t="shared" si="0"/>
        <v>3733.5832510425885</v>
      </c>
      <c r="D7" s="13"/>
      <c r="E7" s="13">
        <f t="shared" si="1"/>
        <v>17.630379989473546</v>
      </c>
      <c r="F7" s="3"/>
      <c r="G7" s="3">
        <f t="shared" si="2"/>
        <v>21176.986844706546</v>
      </c>
      <c r="H7" s="143">
        <f t="shared" si="3"/>
        <v>1.8040751254591794</v>
      </c>
      <c r="J7" s="5"/>
      <c r="K7" s="158">
        <v>3733.5832510425885</v>
      </c>
      <c r="L7" s="154"/>
      <c r="M7" s="148">
        <v>17.630379989473546</v>
      </c>
      <c r="N7" s="156"/>
      <c r="O7" s="156"/>
      <c r="P7" s="156"/>
      <c r="Q7" s="156"/>
      <c r="R7" s="156"/>
      <c r="S7" s="156"/>
      <c r="T7" s="156"/>
      <c r="U7" s="156"/>
      <c r="V7" s="156"/>
      <c r="W7" s="156"/>
      <c r="X7" s="156"/>
      <c r="Y7" s="156"/>
      <c r="Z7" s="156"/>
      <c r="AA7" s="156"/>
      <c r="AB7" s="156"/>
      <c r="AC7" s="156"/>
      <c r="AD7" s="156"/>
      <c r="AE7" s="156"/>
      <c r="AF7" s="156"/>
      <c r="AG7" s="156"/>
      <c r="AH7" s="156"/>
      <c r="AI7" s="156"/>
      <c r="AJ7" s="156"/>
    </row>
    <row r="8" spans="1:41">
      <c r="A8" s="145">
        <v>1974</v>
      </c>
      <c r="B8" s="3">
        <v>248084.12630236938</v>
      </c>
      <c r="C8" s="3">
        <f t="shared" si="0"/>
        <v>4146.9483080250648</v>
      </c>
      <c r="D8" s="13"/>
      <c r="E8" s="13">
        <f t="shared" si="1"/>
        <v>18.65714248942794</v>
      </c>
      <c r="F8" s="3"/>
      <c r="G8" s="3">
        <f t="shared" si="2"/>
        <v>22227.135320293186</v>
      </c>
      <c r="H8" s="143">
        <f t="shared" si="3"/>
        <v>1.6715895409489803</v>
      </c>
      <c r="J8" s="5"/>
      <c r="K8" s="158">
        <v>4146.9483080250648</v>
      </c>
      <c r="L8" s="154"/>
      <c r="M8" s="148">
        <v>18.65714248942794</v>
      </c>
      <c r="N8" s="156"/>
      <c r="O8" s="156"/>
      <c r="P8" s="156"/>
      <c r="Q8" s="156"/>
      <c r="R8" s="156"/>
      <c r="S8" s="156"/>
      <c r="T8" s="156"/>
      <c r="U8" s="156"/>
      <c r="V8" s="156"/>
      <c r="W8" s="156"/>
      <c r="X8" s="156"/>
      <c r="Y8" s="156"/>
      <c r="Z8" s="156"/>
      <c r="AA8" s="156"/>
      <c r="AB8" s="156"/>
      <c r="AC8" s="156"/>
      <c r="AD8" s="156"/>
      <c r="AE8" s="156"/>
      <c r="AF8" s="156"/>
      <c r="AG8" s="156"/>
      <c r="AH8" s="156"/>
      <c r="AI8" s="156"/>
      <c r="AJ8" s="156"/>
    </row>
    <row r="9" spans="1:41">
      <c r="A9" s="145">
        <v>1975</v>
      </c>
      <c r="B9" s="3">
        <v>282844.66303157044</v>
      </c>
      <c r="C9" s="3">
        <f t="shared" si="0"/>
        <v>4433.0118468705296</v>
      </c>
      <c r="D9" s="13"/>
      <c r="E9" s="13">
        <f t="shared" si="1"/>
        <v>19.610417608941578</v>
      </c>
      <c r="F9" s="3"/>
      <c r="G9" s="3">
        <f t="shared" si="2"/>
        <v>22605.392374965289</v>
      </c>
      <c r="H9" s="143">
        <f t="shared" si="3"/>
        <v>1.5672955605231722</v>
      </c>
      <c r="J9" s="5"/>
      <c r="K9" s="158">
        <v>4433.0118468705296</v>
      </c>
      <c r="L9" s="154"/>
      <c r="M9" s="148">
        <v>19.610417608941578</v>
      </c>
      <c r="N9" s="156"/>
      <c r="O9" s="156"/>
      <c r="P9" s="156"/>
      <c r="Q9" s="156"/>
      <c r="R9" s="156"/>
      <c r="S9" s="156"/>
      <c r="T9" s="156"/>
      <c r="U9" s="156"/>
      <c r="V9" s="156"/>
      <c r="W9" s="156"/>
      <c r="X9" s="156"/>
      <c r="Y9" s="156"/>
      <c r="Z9" s="156"/>
      <c r="AA9" s="156"/>
      <c r="AB9" s="156"/>
      <c r="AC9" s="156"/>
      <c r="AD9" s="156"/>
      <c r="AE9" s="156"/>
      <c r="AF9" s="156"/>
      <c r="AG9" s="156"/>
      <c r="AH9" s="156"/>
      <c r="AI9" s="156"/>
      <c r="AJ9" s="156"/>
    </row>
    <row r="10" spans="1:41">
      <c r="A10" s="145">
        <v>1976</v>
      </c>
      <c r="B10" s="3">
        <v>318790.51866516448</v>
      </c>
      <c r="C10" s="3">
        <f t="shared" si="0"/>
        <v>5058.8163799797403</v>
      </c>
      <c r="D10" s="13"/>
      <c r="E10" s="13">
        <f t="shared" si="1"/>
        <v>21.855612480653559</v>
      </c>
      <c r="F10" s="3"/>
      <c r="G10" s="3">
        <f t="shared" si="2"/>
        <v>23146.532198343884</v>
      </c>
      <c r="H10" s="143">
        <f t="shared" si="3"/>
        <v>1.5868779288549582</v>
      </c>
      <c r="J10" s="5"/>
      <c r="K10" s="158">
        <v>5058.8163799797403</v>
      </c>
      <c r="L10" s="154"/>
      <c r="M10" s="148">
        <v>21.855612480653559</v>
      </c>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row>
    <row r="11" spans="1:41">
      <c r="A11" s="145">
        <v>1977</v>
      </c>
      <c r="B11" s="3">
        <v>348053.0631459154</v>
      </c>
      <c r="C11" s="3">
        <f t="shared" si="0"/>
        <v>5511.5881489460317</v>
      </c>
      <c r="D11" s="13"/>
      <c r="E11" s="13">
        <f t="shared" si="1"/>
        <v>24.459190021740714</v>
      </c>
      <c r="F11" s="3"/>
      <c r="G11" s="3">
        <f t="shared" si="2"/>
        <v>22533.813033248527</v>
      </c>
      <c r="H11" s="143">
        <f t="shared" si="3"/>
        <v>1.5835482380556989</v>
      </c>
      <c r="J11" s="5"/>
      <c r="K11" s="158">
        <v>5511.5881489460317</v>
      </c>
      <c r="L11" s="154"/>
      <c r="M11" s="148">
        <v>24.459190021740714</v>
      </c>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row>
    <row r="12" spans="1:41">
      <c r="A12" s="145">
        <v>1978</v>
      </c>
      <c r="B12" s="3">
        <v>388001.5887075208</v>
      </c>
      <c r="C12" s="3">
        <f t="shared" si="0"/>
        <v>5962.4139074439854</v>
      </c>
      <c r="D12" s="13"/>
      <c r="E12" s="13">
        <f t="shared" si="1"/>
        <v>26.610880878120724</v>
      </c>
      <c r="F12" s="3"/>
      <c r="G12" s="3">
        <f t="shared" si="2"/>
        <v>22405.924609381269</v>
      </c>
      <c r="H12" s="143">
        <f t="shared" si="3"/>
        <v>1.536698323144885</v>
      </c>
      <c r="J12" s="5"/>
      <c r="K12" s="158">
        <v>5962.4139074439854</v>
      </c>
      <c r="L12" s="154"/>
      <c r="M12" s="148">
        <v>26.610880878120724</v>
      </c>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row>
    <row r="13" spans="1:41">
      <c r="A13" s="145">
        <v>1979</v>
      </c>
      <c r="B13" s="3">
        <v>439382.69353219523</v>
      </c>
      <c r="C13" s="3">
        <f t="shared" si="0"/>
        <v>6471.9443150700909</v>
      </c>
      <c r="D13" s="13"/>
      <c r="E13" s="13">
        <f t="shared" si="1"/>
        <v>28.208493559531615</v>
      </c>
      <c r="F13" s="3"/>
      <c r="G13" s="3">
        <f t="shared" si="2"/>
        <v>22943.24686786838</v>
      </c>
      <c r="H13" s="143">
        <f t="shared" si="3"/>
        <v>1.4729629569708729</v>
      </c>
      <c r="J13" s="5"/>
      <c r="K13" s="158">
        <v>6471.9443150700909</v>
      </c>
      <c r="L13" s="154"/>
      <c r="M13" s="148">
        <v>28.208493559531615</v>
      </c>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row>
    <row r="14" spans="1:41">
      <c r="A14" s="145">
        <v>1980</v>
      </c>
      <c r="B14" s="3">
        <v>495778.48968845891</v>
      </c>
      <c r="C14" s="3">
        <f t="shared" si="0"/>
        <v>7100.9921989598624</v>
      </c>
      <c r="D14" s="13"/>
      <c r="E14" s="13">
        <f t="shared" si="1"/>
        <v>30.764262413241845</v>
      </c>
      <c r="F14" s="3"/>
      <c r="G14" s="3">
        <f t="shared" si="2"/>
        <v>23081.951725595041</v>
      </c>
      <c r="H14" s="143">
        <f t="shared" si="3"/>
        <v>1.432291304816802</v>
      </c>
      <c r="J14" s="5"/>
      <c r="K14" s="158">
        <v>7100.9921989598624</v>
      </c>
      <c r="L14" s="154"/>
      <c r="M14" s="148">
        <v>30.764262413241845</v>
      </c>
      <c r="N14" s="155"/>
      <c r="P14" s="57"/>
      <c r="Q14" s="5"/>
      <c r="R14" s="5"/>
      <c r="S14" s="5"/>
      <c r="T14" s="5"/>
      <c r="U14" s="5"/>
      <c r="V14" s="5"/>
      <c r="W14" s="5"/>
      <c r="X14" s="5"/>
      <c r="Y14" s="5"/>
      <c r="Z14" s="5"/>
      <c r="AA14" s="5"/>
      <c r="AB14" s="5"/>
      <c r="AC14" s="5"/>
      <c r="AD14" s="5"/>
      <c r="AE14" s="5"/>
      <c r="AF14" s="5"/>
      <c r="AG14" s="5"/>
      <c r="AH14" s="5"/>
      <c r="AI14" s="5"/>
      <c r="AJ14" s="5"/>
      <c r="AK14" s="5"/>
      <c r="AL14" s="5"/>
      <c r="AM14" s="5"/>
      <c r="AN14" s="5"/>
      <c r="AO14" s="5"/>
    </row>
    <row r="15" spans="1:41">
      <c r="A15" s="145">
        <v>1981</v>
      </c>
      <c r="B15" s="3">
        <v>541850.54528451012</v>
      </c>
      <c r="C15" s="3">
        <f t="shared" si="0"/>
        <v>8137.8878517135627</v>
      </c>
      <c r="D15" s="13"/>
      <c r="E15" s="13">
        <f t="shared" si="1"/>
        <v>35.623503876952448</v>
      </c>
      <c r="F15" s="3"/>
      <c r="G15" s="3">
        <f t="shared" si="2"/>
        <v>22844.153342755766</v>
      </c>
      <c r="H15" s="143">
        <f t="shared" si="3"/>
        <v>1.5018694587527992</v>
      </c>
      <c r="J15" s="5"/>
      <c r="K15" s="158">
        <v>8137.8878517135627</v>
      </c>
      <c r="L15" s="154"/>
      <c r="M15" s="148">
        <v>35.623503876952448</v>
      </c>
      <c r="N15" s="156"/>
    </row>
    <row r="16" spans="1:41">
      <c r="A16" s="145">
        <v>1982</v>
      </c>
      <c r="B16" s="3">
        <v>597460.14665050723</v>
      </c>
      <c r="C16" s="3">
        <f t="shared" si="0"/>
        <v>8967.2422322976399</v>
      </c>
      <c r="D16" s="13"/>
      <c r="E16" s="13">
        <f t="shared" si="1"/>
        <v>38.000633706409978</v>
      </c>
      <c r="F16" s="3"/>
      <c r="G16" s="3">
        <f t="shared" si="2"/>
        <v>23597.612349251529</v>
      </c>
      <c r="H16" s="143">
        <f t="shared" si="3"/>
        <v>1.5008937889112721</v>
      </c>
      <c r="J16" s="5"/>
      <c r="K16" s="158">
        <v>8967.2422322976399</v>
      </c>
      <c r="L16" s="154"/>
      <c r="M16" s="148">
        <v>38.000633706409978</v>
      </c>
      <c r="N16" s="155"/>
      <c r="O16" s="155"/>
      <c r="P16" s="155"/>
      <c r="Q16" s="154"/>
      <c r="R16" s="154"/>
      <c r="S16" s="154"/>
      <c r="T16" s="154"/>
      <c r="U16" s="154"/>
      <c r="V16" s="154"/>
      <c r="W16" s="154"/>
      <c r="X16" s="154"/>
      <c r="Y16" s="154"/>
      <c r="Z16" s="154"/>
      <c r="AA16" s="154"/>
      <c r="AB16" s="154"/>
      <c r="AC16" s="154"/>
      <c r="AD16" s="154"/>
      <c r="AE16" s="154"/>
      <c r="AF16" s="154"/>
      <c r="AG16" s="155"/>
      <c r="AH16" s="154"/>
      <c r="AI16" s="154"/>
      <c r="AJ16" s="154"/>
      <c r="AK16" s="59"/>
      <c r="AL16" s="59"/>
      <c r="AM16" s="59"/>
      <c r="AN16" s="59"/>
      <c r="AO16" s="59"/>
    </row>
    <row r="17" spans="1:41">
      <c r="A17" s="145">
        <v>1983</v>
      </c>
      <c r="B17" s="3">
        <v>668436.20271530072</v>
      </c>
      <c r="C17" s="3">
        <f t="shared" si="0"/>
        <v>9704.1758901186822</v>
      </c>
      <c r="D17" s="13"/>
      <c r="E17" s="13">
        <f t="shared" si="1"/>
        <v>41.26593194439063</v>
      </c>
      <c r="F17" s="3"/>
      <c r="G17" s="3">
        <f t="shared" si="2"/>
        <v>23516.192250779382</v>
      </c>
      <c r="H17" s="143">
        <f t="shared" si="3"/>
        <v>1.4517729366989223</v>
      </c>
      <c r="J17" s="5"/>
      <c r="K17" s="158">
        <v>9704.1758901186822</v>
      </c>
      <c r="L17" s="154"/>
      <c r="M17" s="148">
        <v>41.26593194439063</v>
      </c>
      <c r="O17" s="155"/>
      <c r="P17" s="157"/>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row>
    <row r="18" spans="1:41">
      <c r="A18" s="145">
        <v>1984</v>
      </c>
      <c r="B18" s="3">
        <v>747602.37296025362</v>
      </c>
      <c r="C18" s="3">
        <f t="shared" si="0"/>
        <v>10837.545806107481</v>
      </c>
      <c r="D18" s="13"/>
      <c r="E18" s="13">
        <f t="shared" si="1"/>
        <v>43.858319228688117</v>
      </c>
      <c r="F18" s="3"/>
      <c r="G18" s="3">
        <f t="shared" si="2"/>
        <v>24710.353695037513</v>
      </c>
      <c r="H18" s="143">
        <f t="shared" si="3"/>
        <v>1.4496403700799463</v>
      </c>
      <c r="J18" s="5"/>
      <c r="K18" s="158">
        <v>10837.545806107481</v>
      </c>
      <c r="L18" s="154"/>
      <c r="M18" s="148">
        <v>43.858319228688117</v>
      </c>
      <c r="O18" s="155"/>
      <c r="P18" s="155"/>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row>
    <row r="19" spans="1:41">
      <c r="A19" s="145">
        <v>1985</v>
      </c>
      <c r="B19" s="3">
        <v>809387.31635032047</v>
      </c>
      <c r="C19" s="3">
        <f t="shared" si="0"/>
        <v>13093.746432857713</v>
      </c>
      <c r="D19" s="13"/>
      <c r="E19" s="13">
        <f t="shared" si="1"/>
        <v>52.251052558802755</v>
      </c>
      <c r="F19" s="3"/>
      <c r="G19" s="3">
        <f t="shared" si="2"/>
        <v>25059.296974203833</v>
      </c>
      <c r="H19" s="143">
        <f t="shared" si="3"/>
        <v>1.6177355597688232</v>
      </c>
      <c r="J19" s="5"/>
      <c r="K19" s="158">
        <v>13093.746432857713</v>
      </c>
      <c r="L19" s="154"/>
      <c r="M19" s="148">
        <v>52.251052558802755</v>
      </c>
    </row>
    <row r="20" spans="1:41">
      <c r="A20" s="145">
        <v>1986</v>
      </c>
      <c r="B20" s="3">
        <v>897750.30983634794</v>
      </c>
      <c r="C20" s="3">
        <f t="shared" si="0"/>
        <v>15052.417188958527</v>
      </c>
      <c r="D20" s="13"/>
      <c r="E20" s="13">
        <f t="shared" si="1"/>
        <v>61.094363342506384</v>
      </c>
      <c r="F20" s="3"/>
      <c r="G20" s="3">
        <f t="shared" si="2"/>
        <v>24637.980274173366</v>
      </c>
      <c r="H20" s="143">
        <f t="shared" si="3"/>
        <v>1.6766819263702009</v>
      </c>
      <c r="J20" s="5"/>
      <c r="K20" s="158">
        <v>15052.417188958527</v>
      </c>
      <c r="L20" s="154"/>
      <c r="M20" s="148">
        <v>61.094363342506384</v>
      </c>
      <c r="Q20" s="59"/>
      <c r="R20" s="59"/>
      <c r="S20" s="59"/>
      <c r="T20" s="59"/>
      <c r="U20" s="59"/>
      <c r="V20" s="59"/>
      <c r="W20" s="59"/>
      <c r="X20" s="59"/>
      <c r="Y20" s="59"/>
      <c r="Z20" s="59"/>
      <c r="AA20" s="59"/>
      <c r="AB20" s="59"/>
      <c r="AC20" s="59"/>
      <c r="AD20" s="59"/>
      <c r="AE20" s="59"/>
      <c r="AF20" s="59"/>
      <c r="AH20" s="59"/>
      <c r="AI20" s="59"/>
      <c r="AJ20" s="59"/>
      <c r="AK20" s="59"/>
      <c r="AL20" s="59"/>
      <c r="AM20" s="59"/>
      <c r="AN20" s="59"/>
      <c r="AO20" s="59"/>
    </row>
    <row r="21" spans="1:41">
      <c r="A21" s="145">
        <v>1987</v>
      </c>
      <c r="B21" s="3">
        <v>966757.76306662406</v>
      </c>
      <c r="C21" s="3">
        <f t="shared" si="0"/>
        <v>16969.741832244297</v>
      </c>
      <c r="D21" s="13"/>
      <c r="E21" s="13">
        <f t="shared" si="1"/>
        <v>67.174439047012413</v>
      </c>
      <c r="F21" s="3"/>
      <c r="G21" s="3">
        <f t="shared" si="2"/>
        <v>25262.201029126463</v>
      </c>
      <c r="H21" s="143">
        <f t="shared" si="3"/>
        <v>1.7553251166471191</v>
      </c>
      <c r="J21" s="5"/>
      <c r="K21" s="158">
        <v>16969.741832244297</v>
      </c>
      <c r="L21" s="154"/>
      <c r="M21" s="148">
        <v>67.174439047012413</v>
      </c>
    </row>
    <row r="22" spans="1:41">
      <c r="A22" s="145">
        <v>1988</v>
      </c>
      <c r="B22" s="3">
        <v>1053247.0479745599</v>
      </c>
      <c r="C22" s="3">
        <f t="shared" si="0"/>
        <v>17273.757367649017</v>
      </c>
      <c r="D22" s="13"/>
      <c r="E22" s="13">
        <f t="shared" si="1"/>
        <v>68.743630598571258</v>
      </c>
      <c r="F22" s="3"/>
      <c r="G22" s="3">
        <f t="shared" si="2"/>
        <v>25127.793247521655</v>
      </c>
      <c r="H22" s="143">
        <f t="shared" si="3"/>
        <v>1.6400480211045649</v>
      </c>
      <c r="J22" s="5"/>
      <c r="K22" s="158">
        <v>17273.757367649017</v>
      </c>
      <c r="L22" s="154"/>
      <c r="M22" s="148">
        <v>68.743630598571258</v>
      </c>
    </row>
    <row r="23" spans="1:41">
      <c r="A23" s="145">
        <v>1989</v>
      </c>
      <c r="B23" s="3">
        <v>1164631.6927059295</v>
      </c>
      <c r="C23" s="3">
        <f t="shared" si="0"/>
        <v>20240.13828510468</v>
      </c>
      <c r="D23" s="13"/>
      <c r="E23" s="13">
        <f t="shared" si="1"/>
        <v>80.577819553096745</v>
      </c>
      <c r="F23" s="3"/>
      <c r="G23" s="3">
        <f t="shared" si="2"/>
        <v>25118.746569913626</v>
      </c>
      <c r="H23" s="143">
        <f t="shared" si="3"/>
        <v>1.7379003518338334</v>
      </c>
      <c r="J23" s="5"/>
      <c r="K23" s="158">
        <v>20240.13828510468</v>
      </c>
      <c r="L23" s="154"/>
      <c r="M23" s="148">
        <v>80.577819553096745</v>
      </c>
    </row>
    <row r="24" spans="1:41">
      <c r="A24" s="145">
        <v>1990</v>
      </c>
      <c r="B24" s="3">
        <v>1277645.4099161827</v>
      </c>
      <c r="C24" s="3">
        <f t="shared" si="0"/>
        <v>22088.552740365383</v>
      </c>
      <c r="D24" s="13"/>
      <c r="E24" s="13">
        <f t="shared" si="1"/>
        <v>89.054517031288441</v>
      </c>
      <c r="F24" s="3"/>
      <c r="G24" s="3">
        <f t="shared" si="2"/>
        <v>24803.40523614853</v>
      </c>
      <c r="H24" s="143">
        <f t="shared" si="3"/>
        <v>1.7288484401798505</v>
      </c>
      <c r="J24" s="5"/>
      <c r="K24" s="158">
        <v>22088.552740365383</v>
      </c>
      <c r="L24" s="154"/>
      <c r="M24" s="148">
        <v>89.054517031288441</v>
      </c>
    </row>
    <row r="25" spans="1:41">
      <c r="A25" s="145">
        <v>1991</v>
      </c>
      <c r="B25" s="3">
        <v>1330687.9968792037</v>
      </c>
      <c r="C25" s="3">
        <f t="shared" si="0"/>
        <v>23230.029737298308</v>
      </c>
      <c r="D25" s="13"/>
      <c r="E25" s="13">
        <f t="shared" si="1"/>
        <v>94.412022014745418</v>
      </c>
      <c r="F25" s="3"/>
      <c r="G25" s="3">
        <f t="shared" si="2"/>
        <v>24604.948863048612</v>
      </c>
      <c r="H25" s="143">
        <f t="shared" si="3"/>
        <v>1.7457157344004408</v>
      </c>
      <c r="J25" s="5"/>
      <c r="K25" s="158">
        <v>23230.029737298308</v>
      </c>
      <c r="L25" s="154"/>
      <c r="M25" s="148">
        <v>94.412022014745418</v>
      </c>
    </row>
    <row r="26" spans="1:41">
      <c r="A26" s="145">
        <v>1992</v>
      </c>
      <c r="B26" s="3">
        <v>1326560.9358534806</v>
      </c>
      <c r="C26" s="3">
        <f t="shared" si="0"/>
        <v>24040.737831710896</v>
      </c>
      <c r="D26" s="13"/>
      <c r="E26" s="13">
        <f t="shared" si="1"/>
        <v>99.357445554164954</v>
      </c>
      <c r="F26" s="3"/>
      <c r="G26" s="3">
        <f t="shared" si="2"/>
        <v>24196.211665491166</v>
      </c>
      <c r="H26" s="143">
        <f t="shared" si="3"/>
        <v>1.8122603479382275</v>
      </c>
      <c r="J26" s="5"/>
      <c r="K26" s="158">
        <v>24040.737831710896</v>
      </c>
      <c r="L26" s="154"/>
      <c r="M26" s="148">
        <v>99.357445554164954</v>
      </c>
    </row>
    <row r="27" spans="1:41">
      <c r="A27" s="145">
        <v>1993</v>
      </c>
      <c r="B27" s="3">
        <v>1349021.4313725489</v>
      </c>
      <c r="C27" s="3">
        <f t="shared" si="0"/>
        <v>24318</v>
      </c>
      <c r="D27" s="13"/>
      <c r="E27" s="13">
        <f t="shared" si="1"/>
        <v>99.068880303445781</v>
      </c>
      <c r="F27" s="3"/>
      <c r="G27" s="3">
        <f t="shared" si="2"/>
        <v>24546.557834826141</v>
      </c>
      <c r="H27" s="143">
        <f t="shared" si="3"/>
        <v>1.8026400051523188</v>
      </c>
      <c r="J27" s="5"/>
      <c r="K27" s="158">
        <v>24318</v>
      </c>
      <c r="L27" s="154"/>
      <c r="M27" s="148">
        <v>99.068880303445781</v>
      </c>
    </row>
    <row r="28" spans="1:41">
      <c r="A28" s="145">
        <v>1994</v>
      </c>
      <c r="B28" s="3">
        <v>1443607</v>
      </c>
      <c r="C28" s="3">
        <f t="shared" si="0"/>
        <v>25917</v>
      </c>
      <c r="D28" s="13"/>
      <c r="E28" s="13">
        <f t="shared" si="1"/>
        <v>97.422431069034573</v>
      </c>
      <c r="F28" s="3"/>
      <c r="G28" s="3">
        <f t="shared" si="2"/>
        <v>26602.703007518809</v>
      </c>
      <c r="H28" s="143">
        <f t="shared" si="3"/>
        <v>1.7952947027826824</v>
      </c>
      <c r="J28" s="5"/>
      <c r="K28" s="158">
        <v>25917</v>
      </c>
      <c r="L28" s="154"/>
      <c r="M28" s="148">
        <v>97.422431069034573</v>
      </c>
    </row>
    <row r="29" spans="1:41">
      <c r="A29" s="145">
        <v>1995</v>
      </c>
      <c r="B29" s="3">
        <v>1572751</v>
      </c>
      <c r="C29" s="3">
        <f t="shared" si="0"/>
        <v>28942</v>
      </c>
      <c r="D29" s="13"/>
      <c r="E29" s="13">
        <f t="shared" si="1"/>
        <v>100</v>
      </c>
      <c r="F29" s="3"/>
      <c r="G29" s="3">
        <f t="shared" si="2"/>
        <v>28942</v>
      </c>
      <c r="H29" s="143">
        <f t="shared" si="3"/>
        <v>1.8402150117850824</v>
      </c>
      <c r="J29" s="5"/>
      <c r="K29" s="158">
        <v>28942</v>
      </c>
      <c r="L29" s="155"/>
      <c r="M29" s="148">
        <v>100</v>
      </c>
    </row>
    <row r="30" spans="1:41">
      <c r="A30" s="145">
        <v>1996</v>
      </c>
      <c r="B30" s="3">
        <v>1616722</v>
      </c>
      <c r="C30" s="3">
        <f t="shared" si="0"/>
        <v>31782</v>
      </c>
      <c r="D30" s="13"/>
      <c r="E30" s="13">
        <f t="shared" si="1"/>
        <v>108.21983110868969</v>
      </c>
      <c r="F30" s="3"/>
      <c r="G30" s="3">
        <f t="shared" si="2"/>
        <v>29368.000000000011</v>
      </c>
      <c r="H30" s="143">
        <f t="shared" si="3"/>
        <v>1.9658296231510426</v>
      </c>
      <c r="J30" s="5"/>
      <c r="K30" s="158">
        <v>31782</v>
      </c>
      <c r="L30" s="154"/>
      <c r="M30" s="148">
        <v>108.21983110868969</v>
      </c>
    </row>
    <row r="31" spans="1:41">
      <c r="A31" s="145">
        <v>1997</v>
      </c>
      <c r="B31" s="3">
        <v>1686758</v>
      </c>
      <c r="C31" s="3">
        <f t="shared" si="0"/>
        <v>31316</v>
      </c>
      <c r="D31" s="13"/>
      <c r="E31" s="13">
        <f t="shared" si="1"/>
        <v>109.62710199261576</v>
      </c>
      <c r="F31" s="3"/>
      <c r="G31" s="3">
        <f t="shared" si="2"/>
        <v>28565.928890567022</v>
      </c>
      <c r="H31" s="143">
        <f t="shared" si="3"/>
        <v>1.856579307760805</v>
      </c>
      <c r="J31" s="5"/>
      <c r="K31" s="158">
        <v>31316</v>
      </c>
      <c r="L31" s="154"/>
      <c r="M31" s="148">
        <v>109.62710199261576</v>
      </c>
    </row>
    <row r="32" spans="1:41">
      <c r="A32" s="145">
        <v>1998</v>
      </c>
      <c r="B32" s="3">
        <v>1757392</v>
      </c>
      <c r="C32" s="3">
        <f t="shared" si="0"/>
        <v>31580</v>
      </c>
      <c r="D32" s="13"/>
      <c r="E32" s="13">
        <f t="shared" si="1"/>
        <v>108.59547932643692</v>
      </c>
      <c r="F32" s="3"/>
      <c r="G32" s="3">
        <f t="shared" si="2"/>
        <v>29080.400211753604</v>
      </c>
      <c r="H32" s="143">
        <f t="shared" si="3"/>
        <v>1.7969809809080728</v>
      </c>
      <c r="J32" s="5"/>
      <c r="K32" s="158">
        <v>31580</v>
      </c>
      <c r="L32" s="154"/>
      <c r="M32" s="148">
        <v>108.59547932643692</v>
      </c>
    </row>
    <row r="33" spans="1:13">
      <c r="A33" s="145">
        <v>1999</v>
      </c>
      <c r="B33" s="3">
        <v>1856279</v>
      </c>
      <c r="C33" s="3">
        <f t="shared" si="0"/>
        <v>33511</v>
      </c>
      <c r="D33" s="13"/>
      <c r="E33" s="13">
        <f t="shared" si="1"/>
        <v>111.67126266442324</v>
      </c>
      <c r="F33" s="3"/>
      <c r="G33" s="3">
        <f t="shared" si="2"/>
        <v>30008.615645998329</v>
      </c>
      <c r="H33" s="143">
        <f t="shared" si="3"/>
        <v>1.805278193633608</v>
      </c>
      <c r="J33" s="5"/>
      <c r="K33" s="158">
        <v>33511</v>
      </c>
      <c r="L33" s="59"/>
      <c r="M33" s="148">
        <v>111.67126266442324</v>
      </c>
    </row>
    <row r="34" spans="1:13">
      <c r="A34" s="145">
        <v>2000</v>
      </c>
      <c r="B34" s="3">
        <v>1972825</v>
      </c>
      <c r="C34" s="3">
        <f t="shared" si="0"/>
        <v>33840</v>
      </c>
      <c r="D34" s="13"/>
      <c r="E34" s="13">
        <f t="shared" si="1"/>
        <v>113.88913922317239</v>
      </c>
      <c r="F34" s="3"/>
      <c r="G34" s="3">
        <f t="shared" si="2"/>
        <v>29713.105420604286</v>
      </c>
      <c r="H34" s="143">
        <f t="shared" si="3"/>
        <v>1.7153067301965457</v>
      </c>
      <c r="J34" s="5"/>
      <c r="K34" s="158">
        <v>33840</v>
      </c>
      <c r="L34" s="59"/>
      <c r="M34" s="148">
        <v>113.88913922317239</v>
      </c>
    </row>
    <row r="35" spans="1:13">
      <c r="A35" s="145">
        <v>2001</v>
      </c>
      <c r="B35" s="3">
        <v>2035706</v>
      </c>
      <c r="C35" s="3">
        <f t="shared" si="0"/>
        <v>34836</v>
      </c>
      <c r="D35" s="13"/>
      <c r="E35" s="13">
        <f t="shared" si="1"/>
        <v>115.66886454747625</v>
      </c>
      <c r="F35" s="3"/>
      <c r="G35" s="3">
        <f t="shared" si="2"/>
        <v>30117.006971829982</v>
      </c>
      <c r="H35" s="143">
        <f t="shared" si="3"/>
        <v>1.7112490703470933</v>
      </c>
      <c r="J35" s="5"/>
      <c r="K35" s="158">
        <v>34836</v>
      </c>
      <c r="L35" s="59"/>
      <c r="M35" s="148">
        <v>115.66886454747625</v>
      </c>
    </row>
    <row r="36" spans="1:13">
      <c r="A36" s="145">
        <v>2002</v>
      </c>
      <c r="B36" s="3">
        <v>2116839</v>
      </c>
      <c r="C36" s="3">
        <f t="shared" si="0"/>
        <v>36808</v>
      </c>
      <c r="D36" s="13"/>
      <c r="E36" s="13">
        <f t="shared" si="1"/>
        <v>120.33406535325483</v>
      </c>
      <c r="F36" s="3"/>
      <c r="G36" s="3">
        <f t="shared" si="2"/>
        <v>30588.179574874146</v>
      </c>
      <c r="H36" s="143">
        <f t="shared" si="3"/>
        <v>1.7388190599285067</v>
      </c>
      <c r="J36" s="5"/>
      <c r="K36" s="158">
        <v>36808</v>
      </c>
      <c r="L36" s="59"/>
      <c r="M36" s="148">
        <v>120.33406535325483</v>
      </c>
    </row>
    <row r="37" spans="1:13">
      <c r="A37" s="145">
        <v>2003</v>
      </c>
      <c r="B37" s="3">
        <v>2200248</v>
      </c>
      <c r="C37" s="3">
        <f t="shared" si="0"/>
        <v>36098</v>
      </c>
      <c r="D37" s="13"/>
      <c r="E37" s="13">
        <f t="shared" si="1"/>
        <v>118.2538614085914</v>
      </c>
      <c r="F37" s="3"/>
      <c r="G37" s="3">
        <f t="shared" si="2"/>
        <v>30525.853084216833</v>
      </c>
      <c r="H37" s="143">
        <f t="shared" si="3"/>
        <v>1.6406332377077493</v>
      </c>
      <c r="J37" s="5"/>
      <c r="K37" s="158">
        <v>36098</v>
      </c>
      <c r="L37" s="59"/>
      <c r="M37" s="148">
        <v>118.2538614085914</v>
      </c>
    </row>
    <row r="38" spans="1:13">
      <c r="A38" s="145">
        <v>2004</v>
      </c>
      <c r="B38" s="3">
        <v>2299707</v>
      </c>
      <c r="C38" s="3">
        <f t="shared" si="0"/>
        <v>35904</v>
      </c>
      <c r="D38" s="13"/>
      <c r="E38" s="13">
        <f t="shared" si="1"/>
        <v>123.47069066839413</v>
      </c>
      <c r="F38" s="3"/>
      <c r="G38" s="3">
        <f t="shared" si="2"/>
        <v>29078.965870878263</v>
      </c>
      <c r="H38" s="143">
        <f t="shared" si="3"/>
        <v>1.5612423669624</v>
      </c>
      <c r="K38" s="158">
        <v>35904</v>
      </c>
      <c r="M38" s="148">
        <v>123.47069066839413</v>
      </c>
    </row>
    <row r="39" spans="1:13">
      <c r="A39" s="145">
        <v>2005</v>
      </c>
      <c r="B39" s="3">
        <v>2388162</v>
      </c>
      <c r="C39" s="3">
        <f t="shared" si="0"/>
        <v>34780</v>
      </c>
      <c r="D39" s="13"/>
      <c r="E39" s="13">
        <f t="shared" si="1"/>
        <v>115.8495365664926</v>
      </c>
      <c r="F39" s="3"/>
      <c r="G39" s="3">
        <f t="shared" si="2"/>
        <v>30021.699724312482</v>
      </c>
      <c r="K39" s="158">
        <v>34780</v>
      </c>
      <c r="M39" s="148">
        <v>115.8495365664926</v>
      </c>
    </row>
    <row r="40" spans="1:13">
      <c r="A40" s="145" t="s">
        <v>71</v>
      </c>
      <c r="B40" s="3"/>
      <c r="C40" s="3"/>
      <c r="D40" s="3"/>
      <c r="E40" s="3"/>
      <c r="F40" s="144"/>
      <c r="G40" s="144"/>
    </row>
    <row r="41" spans="1:13">
      <c r="A41" s="145" t="s">
        <v>1191</v>
      </c>
      <c r="B41" s="2">
        <f t="shared" ref="B41:G44" si="4">(POWER(VLOOKUP(VALUE(RIGHT($A41,4)),$A$4:$G$37,COLUMN(B$37),0)/VLOOKUP(VALUE(LEFT($A41,4)),$A$4:$G$37,COLUMN(B$37),0),1/(VALUE(RIGHT($A41,4))-VALUE(LEFT($A41,4))))-1)*100</f>
        <v>6.9427124913122418</v>
      </c>
      <c r="C41" s="2">
        <f t="shared" si="4"/>
        <v>7.424172106678073</v>
      </c>
      <c r="D41" s="2" t="e">
        <f t="shared" si="4"/>
        <v>#DIV/0!</v>
      </c>
      <c r="E41" s="2">
        <f t="shared" si="4"/>
        <v>6.1536202497155745</v>
      </c>
      <c r="F41" s="2" t="e">
        <f t="shared" si="4"/>
        <v>#DIV/0!</v>
      </c>
      <c r="G41" s="2">
        <f t="shared" si="4"/>
        <v>1.1968992239488996</v>
      </c>
    </row>
    <row r="42" spans="1:13">
      <c r="A42" s="145" t="s">
        <v>1179</v>
      </c>
      <c r="B42" s="2">
        <f t="shared" si="4"/>
        <v>10.190077926371032</v>
      </c>
      <c r="C42" s="2">
        <f t="shared" si="4"/>
        <v>11.806380922888927</v>
      </c>
      <c r="D42" s="2" t="e">
        <f t="shared" si="4"/>
        <v>#DIV/0!</v>
      </c>
      <c r="E42" s="2">
        <f t="shared" si="4"/>
        <v>11.016807095069048</v>
      </c>
      <c r="F42" s="2" t="e">
        <f t="shared" si="4"/>
        <v>#DIV/0!</v>
      </c>
      <c r="G42" s="2">
        <f t="shared" si="4"/>
        <v>0.71122008322914709</v>
      </c>
    </row>
    <row r="43" spans="1:13">
      <c r="A43" s="145" t="s">
        <v>723</v>
      </c>
      <c r="B43" s="2">
        <f t="shared" si="4"/>
        <v>4.4402306751671006</v>
      </c>
      <c r="C43" s="2">
        <f t="shared" si="4"/>
        <v>4.3581350320266887</v>
      </c>
      <c r="D43" s="2" t="e">
        <f t="shared" si="4"/>
        <v>#DIV/0!</v>
      </c>
      <c r="E43" s="2">
        <f t="shared" si="4"/>
        <v>2.490269657944566</v>
      </c>
      <c r="F43" s="2" t="e">
        <f t="shared" si="4"/>
        <v>#DIV/0!</v>
      </c>
      <c r="G43" s="2">
        <f t="shared" si="4"/>
        <v>1.8224806904265423</v>
      </c>
    </row>
    <row r="44" spans="1:13">
      <c r="A44" s="145" t="s">
        <v>1178</v>
      </c>
      <c r="B44" s="2">
        <f t="shared" si="4"/>
        <v>3.7037252422601918</v>
      </c>
      <c r="C44" s="2">
        <f t="shared" si="4"/>
        <v>2.1764780407707685</v>
      </c>
      <c r="D44" s="2" t="e">
        <f t="shared" si="4"/>
        <v>#DIV/0!</v>
      </c>
      <c r="E44" s="2">
        <f t="shared" si="4"/>
        <v>1.2614962121055839</v>
      </c>
      <c r="F44" s="2" t="e">
        <f t="shared" si="4"/>
        <v>#DIV/0!</v>
      </c>
      <c r="G44" s="2">
        <f t="shared" si="4"/>
        <v>0.90358316131200489</v>
      </c>
    </row>
    <row r="46" spans="1:13">
      <c r="A46" s="332" t="s">
        <v>1177</v>
      </c>
      <c r="B46" s="332"/>
      <c r="C46" s="332"/>
      <c r="D46" s="332"/>
      <c r="E46" s="332"/>
      <c r="F46" s="332"/>
      <c r="G46" s="332"/>
    </row>
    <row r="47" spans="1:13">
      <c r="A47" s="332" t="s">
        <v>83</v>
      </c>
      <c r="B47" s="332"/>
      <c r="C47" s="332"/>
      <c r="D47" s="332"/>
      <c r="E47" s="332"/>
      <c r="F47" s="332"/>
      <c r="G47" s="332"/>
    </row>
    <row r="48" spans="1:13">
      <c r="A48" s="332" t="s">
        <v>1176</v>
      </c>
      <c r="B48" s="332"/>
      <c r="C48" s="332"/>
      <c r="D48" s="332"/>
      <c r="E48" s="332"/>
      <c r="F48" s="332"/>
      <c r="G48" s="332"/>
    </row>
  </sheetData>
  <mergeCells count="7">
    <mergeCell ref="A48:G48"/>
    <mergeCell ref="A1:G1"/>
    <mergeCell ref="B2:C2"/>
    <mergeCell ref="D2:E2"/>
    <mergeCell ref="F2:G2"/>
    <mergeCell ref="A46:G46"/>
    <mergeCell ref="A47:G47"/>
  </mergeCells>
  <pageMargins left="0.7" right="0.7" top="0.75" bottom="0.75" header="0.3" footer="0.3"/>
  <pageSetup scale="84" orientation="portrait" horizontalDpi="0" verticalDpi="0" r:id="rId1"/>
</worksheet>
</file>

<file path=xl/worksheets/sheet131.xml><?xml version="1.0" encoding="utf-8"?>
<worksheet xmlns="http://schemas.openxmlformats.org/spreadsheetml/2006/main" xmlns:r="http://schemas.openxmlformats.org/officeDocument/2006/relationships">
  <sheetPr codeName="Sheet169"/>
  <dimension ref="A1:AK47"/>
  <sheetViews>
    <sheetView view="pageBreakPreview" zoomScaleNormal="100" zoomScaleSheetLayoutView="100" workbookViewId="0">
      <selection sqref="A1:G1"/>
    </sheetView>
  </sheetViews>
  <sheetFormatPr defaultRowHeight="15"/>
  <cols>
    <col min="1" max="1" width="9.28515625" style="143" bestFit="1" customWidth="1"/>
    <col min="2" max="3" width="17.140625" style="143" customWidth="1"/>
    <col min="4" max="5" width="28" style="143" customWidth="1"/>
    <col min="6" max="6" width="9.140625" style="143"/>
    <col min="7" max="7" width="10.5703125" style="143" bestFit="1" customWidth="1"/>
    <col min="8" max="8" width="9.28515625" style="143" bestFit="1" customWidth="1"/>
    <col min="9" max="16384" width="9.140625" style="143"/>
  </cols>
  <sheetData>
    <row r="1" spans="1:31">
      <c r="A1" s="145" t="s">
        <v>1201</v>
      </c>
    </row>
    <row r="2" spans="1:31" ht="30" customHeight="1">
      <c r="A2" s="145"/>
      <c r="B2" s="336" t="s">
        <v>1189</v>
      </c>
      <c r="C2" s="338"/>
      <c r="D2" s="336" t="s">
        <v>1188</v>
      </c>
      <c r="E2" s="338"/>
      <c r="H2" s="143" t="s">
        <v>1182</v>
      </c>
    </row>
    <row r="3" spans="1:31" ht="30">
      <c r="A3" s="144"/>
      <c r="B3" s="140" t="s">
        <v>977</v>
      </c>
      <c r="C3" s="140" t="s">
        <v>1181</v>
      </c>
      <c r="D3" s="140" t="s">
        <v>977</v>
      </c>
      <c r="E3" s="140" t="s">
        <v>1181</v>
      </c>
      <c r="G3" s="57"/>
      <c r="H3" s="143" t="s">
        <v>1180</v>
      </c>
    </row>
    <row r="4" spans="1:31">
      <c r="A4" s="145">
        <v>1970</v>
      </c>
      <c r="B4" s="3"/>
      <c r="C4" s="3">
        <f t="shared" ref="C4:C39" si="0">H4</f>
        <v>163.50452303464107</v>
      </c>
      <c r="D4" s="17"/>
      <c r="E4" s="17">
        <f>'z11'!G4/'z12'!C4</f>
        <v>128.58533732788436</v>
      </c>
      <c r="G4" s="5"/>
      <c r="H4" s="158">
        <v>163.50452303464107</v>
      </c>
      <c r="I4" s="156"/>
      <c r="J4" s="156"/>
      <c r="K4" s="156"/>
      <c r="L4" s="156"/>
      <c r="M4" s="156"/>
      <c r="N4" s="156"/>
      <c r="O4" s="156"/>
      <c r="P4" s="156"/>
      <c r="Q4" s="156"/>
      <c r="R4" s="156"/>
      <c r="S4" s="156"/>
      <c r="T4" s="156"/>
      <c r="U4" s="156"/>
      <c r="V4" s="156"/>
      <c r="W4" s="156"/>
      <c r="X4" s="156"/>
      <c r="Y4" s="156"/>
      <c r="Z4" s="156"/>
      <c r="AA4" s="156"/>
      <c r="AB4" s="156"/>
      <c r="AC4" s="156"/>
      <c r="AD4" s="156"/>
      <c r="AE4" s="156"/>
    </row>
    <row r="5" spans="1:31">
      <c r="A5" s="145">
        <v>1971</v>
      </c>
      <c r="B5" s="3"/>
      <c r="C5" s="3">
        <f t="shared" si="0"/>
        <v>157.60656428790048</v>
      </c>
      <c r="D5" s="17"/>
      <c r="E5" s="17">
        <f>'z11'!G5/'z12'!C5</f>
        <v>133.23578184265918</v>
      </c>
      <c r="G5" s="5"/>
      <c r="H5" s="158">
        <v>157.60656428790048</v>
      </c>
      <c r="I5" s="156"/>
      <c r="J5" s="156"/>
      <c r="K5" s="156"/>
      <c r="L5" s="156"/>
      <c r="M5" s="156"/>
      <c r="N5" s="156"/>
      <c r="O5" s="156"/>
      <c r="P5" s="156"/>
      <c r="Q5" s="156"/>
      <c r="R5" s="156"/>
      <c r="S5" s="156"/>
      <c r="T5" s="156"/>
      <c r="U5" s="156"/>
      <c r="V5" s="156"/>
      <c r="W5" s="156"/>
      <c r="X5" s="156"/>
      <c r="Y5" s="156"/>
      <c r="Z5" s="156"/>
      <c r="AA5" s="156"/>
      <c r="AB5" s="156"/>
      <c r="AC5" s="156"/>
      <c r="AD5" s="156"/>
      <c r="AE5" s="156"/>
    </row>
    <row r="6" spans="1:31">
      <c r="A6" s="145">
        <v>1972</v>
      </c>
      <c r="B6" s="3"/>
      <c r="C6" s="3">
        <f t="shared" si="0"/>
        <v>150.56178022929376</v>
      </c>
      <c r="D6" s="17"/>
      <c r="E6" s="17">
        <f>'z11'!G6/'z12'!C6</f>
        <v>140.78625417490306</v>
      </c>
      <c r="G6" s="5"/>
      <c r="H6" s="158">
        <v>150.56178022929376</v>
      </c>
      <c r="I6" s="156"/>
      <c r="J6" s="156"/>
      <c r="K6" s="156"/>
      <c r="L6" s="156"/>
      <c r="M6" s="156"/>
      <c r="N6" s="156"/>
      <c r="O6" s="156"/>
      <c r="P6" s="156"/>
      <c r="Q6" s="156"/>
      <c r="R6" s="156"/>
      <c r="S6" s="156"/>
      <c r="T6" s="156"/>
      <c r="U6" s="156"/>
      <c r="V6" s="156"/>
      <c r="W6" s="156"/>
      <c r="X6" s="156"/>
      <c r="Y6" s="156"/>
      <c r="Z6" s="156"/>
      <c r="AA6" s="156"/>
      <c r="AB6" s="156"/>
      <c r="AC6" s="156"/>
      <c r="AD6" s="156"/>
      <c r="AE6" s="156"/>
    </row>
    <row r="7" spans="1:31">
      <c r="A7" s="145">
        <v>1973</v>
      </c>
      <c r="B7" s="3"/>
      <c r="C7" s="3">
        <f t="shared" si="0"/>
        <v>148.43196179297078</v>
      </c>
      <c r="D7" s="17"/>
      <c r="E7" s="17">
        <f>'z11'!G7/'z12'!C7</f>
        <v>142.67133970946017</v>
      </c>
      <c r="G7" s="5"/>
      <c r="H7" s="158">
        <v>148.43196179297078</v>
      </c>
      <c r="I7" s="156"/>
      <c r="J7" s="156"/>
      <c r="K7" s="156"/>
      <c r="L7" s="156"/>
      <c r="M7" s="156"/>
      <c r="N7" s="156"/>
      <c r="O7" s="156"/>
      <c r="P7" s="156"/>
      <c r="Q7" s="156"/>
      <c r="R7" s="156"/>
      <c r="S7" s="156"/>
      <c r="T7" s="156"/>
      <c r="U7" s="156"/>
      <c r="V7" s="156"/>
      <c r="W7" s="156"/>
      <c r="X7" s="156"/>
      <c r="Y7" s="156"/>
      <c r="Z7" s="156"/>
      <c r="AA7" s="156"/>
      <c r="AB7" s="156"/>
      <c r="AC7" s="156"/>
      <c r="AD7" s="156"/>
      <c r="AE7" s="156"/>
    </row>
    <row r="8" spans="1:31">
      <c r="A8" s="145">
        <v>1974</v>
      </c>
      <c r="B8" s="3"/>
      <c r="C8" s="3">
        <f t="shared" si="0"/>
        <v>146.95747210628562</v>
      </c>
      <c r="D8" s="17"/>
      <c r="E8" s="17">
        <f>'z11'!G8/'z12'!C8</f>
        <v>151.24875926157478</v>
      </c>
      <c r="G8" s="5"/>
      <c r="H8" s="158">
        <v>146.95747210628562</v>
      </c>
      <c r="I8" s="156"/>
      <c r="J8" s="156"/>
      <c r="K8" s="156"/>
      <c r="L8" s="156"/>
      <c r="M8" s="156"/>
      <c r="N8" s="156"/>
      <c r="O8" s="156"/>
      <c r="P8" s="156"/>
      <c r="Q8" s="156"/>
      <c r="R8" s="156"/>
      <c r="S8" s="156"/>
      <c r="T8" s="156"/>
      <c r="U8" s="156"/>
      <c r="V8" s="156"/>
      <c r="W8" s="156"/>
      <c r="X8" s="156"/>
      <c r="Y8" s="156"/>
      <c r="Z8" s="156"/>
      <c r="AA8" s="156"/>
      <c r="AB8" s="156"/>
      <c r="AC8" s="156"/>
      <c r="AD8" s="156"/>
      <c r="AE8" s="156"/>
    </row>
    <row r="9" spans="1:31">
      <c r="A9" s="145">
        <v>1975</v>
      </c>
      <c r="B9" s="3"/>
      <c r="C9" s="3">
        <f t="shared" si="0"/>
        <v>148.26812960556131</v>
      </c>
      <c r="D9" s="17"/>
      <c r="E9" s="17">
        <f>'z11'!G9/'z12'!C9</f>
        <v>152.46292264630682</v>
      </c>
      <c r="G9" s="5"/>
      <c r="H9" s="158">
        <v>148.26812960556131</v>
      </c>
      <c r="I9" s="156"/>
      <c r="J9" s="156"/>
      <c r="K9" s="156"/>
      <c r="L9" s="156"/>
      <c r="M9" s="156"/>
      <c r="N9" s="156"/>
      <c r="O9" s="156"/>
      <c r="P9" s="156"/>
      <c r="Q9" s="156"/>
      <c r="R9" s="156"/>
      <c r="S9" s="156"/>
      <c r="T9" s="156"/>
      <c r="U9" s="156"/>
      <c r="V9" s="156"/>
      <c r="W9" s="156"/>
      <c r="X9" s="156"/>
      <c r="Y9" s="156"/>
      <c r="Z9" s="156"/>
      <c r="AA9" s="156"/>
      <c r="AB9" s="156"/>
      <c r="AC9" s="156"/>
      <c r="AD9" s="156"/>
      <c r="AE9" s="156"/>
    </row>
    <row r="10" spans="1:31">
      <c r="A10" s="145">
        <v>1976</v>
      </c>
      <c r="B10" s="3"/>
      <c r="C10" s="3">
        <f t="shared" si="0"/>
        <v>149.90645147965589</v>
      </c>
      <c r="D10" s="17"/>
      <c r="E10" s="17">
        <f>'z11'!G10/'z12'!C10</f>
        <v>154.40651132673332</v>
      </c>
      <c r="G10" s="5"/>
      <c r="H10" s="158">
        <v>149.90645147965589</v>
      </c>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row>
    <row r="11" spans="1:31">
      <c r="A11" s="145">
        <v>1977</v>
      </c>
      <c r="B11" s="3"/>
      <c r="C11" s="3">
        <f t="shared" si="0"/>
        <v>146.95747210628562</v>
      </c>
      <c r="D11" s="17"/>
      <c r="E11" s="17">
        <f>'z11'!G11/'z12'!C11</f>
        <v>153.33560594286186</v>
      </c>
      <c r="G11" s="5"/>
      <c r="H11" s="158">
        <v>146.95747210628562</v>
      </c>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row>
    <row r="12" spans="1:31">
      <c r="A12" s="145">
        <v>1978</v>
      </c>
      <c r="B12" s="3"/>
      <c r="C12" s="3">
        <f t="shared" si="0"/>
        <v>146.62980773146671</v>
      </c>
      <c r="D12" s="17"/>
      <c r="E12" s="17">
        <f>'z11'!G12/'z12'!C12</f>
        <v>152.80606962545286</v>
      </c>
      <c r="G12" s="5"/>
      <c r="H12" s="158">
        <v>146.62980773146671</v>
      </c>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row>
    <row r="13" spans="1:31">
      <c r="A13" s="145">
        <v>1979</v>
      </c>
      <c r="B13" s="3"/>
      <c r="C13" s="3">
        <f t="shared" si="0"/>
        <v>146.62980773146671</v>
      </c>
      <c r="D13" s="17"/>
      <c r="E13" s="17">
        <f>'z11'!G13/'z12'!C13</f>
        <v>156.47055140306759</v>
      </c>
      <c r="G13" s="5"/>
      <c r="H13" s="158">
        <v>146.62980773146671</v>
      </c>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row>
    <row r="14" spans="1:31">
      <c r="A14" s="145">
        <v>1980</v>
      </c>
      <c r="B14" s="3"/>
      <c r="C14" s="3">
        <f t="shared" si="0"/>
        <v>146.30214335664778</v>
      </c>
      <c r="D14" s="17"/>
      <c r="E14" s="17">
        <f>'z11'!G14/'z12'!C14</f>
        <v>157.76906063041781</v>
      </c>
      <c r="G14" s="5"/>
      <c r="H14" s="158">
        <v>146.30214335664778</v>
      </c>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row>
    <row r="15" spans="1:31">
      <c r="A15" s="145">
        <v>1981</v>
      </c>
      <c r="B15" s="3"/>
      <c r="C15" s="3">
        <f t="shared" si="0"/>
        <v>141.36464568736758</v>
      </c>
      <c r="D15" s="17"/>
      <c r="E15" s="17">
        <f>'z11'!G15/'z12'!C15</f>
        <v>161.59735860178463</v>
      </c>
      <c r="G15" s="5"/>
      <c r="H15" s="158">
        <v>141.36464568736758</v>
      </c>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row>
    <row r="16" spans="1:31">
      <c r="A16" s="145">
        <v>1982</v>
      </c>
      <c r="B16" s="3"/>
      <c r="C16" s="3">
        <f t="shared" si="0"/>
        <v>139.07370562970488</v>
      </c>
      <c r="D16" s="17"/>
      <c r="E16" s="17">
        <f>'z11'!G16/'z12'!C16</f>
        <v>169.67702300305496</v>
      </c>
      <c r="G16" s="5"/>
      <c r="H16" s="158">
        <v>139.07370562970488</v>
      </c>
    </row>
    <row r="17" spans="1:37">
      <c r="A17" s="145">
        <v>1983</v>
      </c>
      <c r="B17" s="3"/>
      <c r="C17" s="3">
        <f t="shared" si="0"/>
        <v>137.04292586065529</v>
      </c>
      <c r="D17" s="17"/>
      <c r="E17" s="17">
        <f>'z11'!G17/'z12'!C17</f>
        <v>171.59727219112759</v>
      </c>
      <c r="G17" s="5"/>
      <c r="H17" s="158">
        <v>137.04292586065529</v>
      </c>
      <c r="K17" s="57"/>
      <c r="L17" s="5"/>
      <c r="M17" s="5"/>
      <c r="N17" s="5"/>
      <c r="O17" s="5"/>
      <c r="P17" s="5"/>
      <c r="Q17" s="5"/>
      <c r="R17" s="5"/>
      <c r="S17" s="5"/>
      <c r="T17" s="5"/>
      <c r="U17" s="5"/>
      <c r="V17" s="5"/>
      <c r="W17" s="5"/>
      <c r="X17" s="5"/>
      <c r="Y17" s="5"/>
      <c r="Z17" s="5"/>
      <c r="AA17" s="5"/>
      <c r="AB17" s="5"/>
      <c r="AC17" s="5"/>
      <c r="AD17" s="5"/>
      <c r="AE17" s="5"/>
      <c r="AF17" s="5"/>
      <c r="AG17" s="5"/>
      <c r="AH17" s="5"/>
      <c r="AI17" s="5"/>
      <c r="AJ17" s="5"/>
      <c r="AK17" s="156"/>
    </row>
    <row r="18" spans="1:37">
      <c r="A18" s="145">
        <v>1984</v>
      </c>
      <c r="B18" s="3"/>
      <c r="C18" s="3">
        <f t="shared" si="0"/>
        <v>141.56226822895331</v>
      </c>
      <c r="D18" s="17"/>
      <c r="E18" s="17">
        <f>'z11'!G18/'z12'!C18</f>
        <v>174.55466067464138</v>
      </c>
      <c r="G18" s="5"/>
      <c r="H18" s="158">
        <v>141.56226822895331</v>
      </c>
      <c r="AK18" s="155"/>
    </row>
    <row r="19" spans="1:37">
      <c r="A19" s="145">
        <v>1985</v>
      </c>
      <c r="B19" s="3"/>
      <c r="C19" s="3">
        <f t="shared" si="0"/>
        <v>135.35694481829131</v>
      </c>
      <c r="D19" s="17"/>
      <c r="E19" s="17">
        <f>'z11'!G19/'z12'!C19</f>
        <v>185.13491869844179</v>
      </c>
      <c r="G19" s="5"/>
      <c r="H19" s="158">
        <v>135.35694481829131</v>
      </c>
    </row>
    <row r="20" spans="1:37">
      <c r="A20" s="145">
        <v>1986</v>
      </c>
      <c r="B20" s="3"/>
      <c r="C20" s="3">
        <f t="shared" si="0"/>
        <v>135.36227985297984</v>
      </c>
      <c r="D20" s="17"/>
      <c r="E20" s="17">
        <f>'z11'!G20/'z12'!C20</f>
        <v>182.01511012472054</v>
      </c>
      <c r="G20" s="5"/>
      <c r="H20" s="158">
        <v>135.36227985297984</v>
      </c>
      <c r="M20" s="5"/>
      <c r="N20" s="5"/>
      <c r="O20" s="5"/>
      <c r="P20" s="5"/>
      <c r="Q20" s="5"/>
      <c r="R20" s="5"/>
      <c r="S20" s="5"/>
      <c r="T20" s="5"/>
      <c r="U20" s="5"/>
      <c r="V20" s="5"/>
      <c r="W20" s="5"/>
      <c r="X20" s="5"/>
      <c r="Y20" s="5"/>
      <c r="Z20" s="5"/>
      <c r="AA20" s="5"/>
      <c r="AB20" s="5"/>
      <c r="AC20" s="5"/>
      <c r="AD20" s="5"/>
      <c r="AE20" s="5"/>
      <c r="AF20" s="5"/>
      <c r="AG20" s="5"/>
      <c r="AH20" s="5"/>
      <c r="AI20" s="5"/>
      <c r="AJ20" s="5"/>
      <c r="AK20" s="5"/>
    </row>
    <row r="21" spans="1:37">
      <c r="A21" s="145">
        <v>1987</v>
      </c>
      <c r="B21" s="3"/>
      <c r="C21" s="3">
        <f t="shared" si="0"/>
        <v>138.61777009191289</v>
      </c>
      <c r="D21" s="17"/>
      <c r="E21" s="17">
        <f>'z11'!G21/'z12'!C21</f>
        <v>182.24359699608448</v>
      </c>
      <c r="G21" s="5"/>
      <c r="H21" s="158">
        <v>138.61777009191289</v>
      </c>
    </row>
    <row r="22" spans="1:37">
      <c r="A22" s="145">
        <v>1988</v>
      </c>
      <c r="B22" s="3"/>
      <c r="C22" s="3">
        <f t="shared" si="0"/>
        <v>144.43227949055031</v>
      </c>
      <c r="D22" s="17"/>
      <c r="E22" s="17">
        <f>'z11'!G22/'z12'!C22</f>
        <v>173.97629765419353</v>
      </c>
      <c r="G22" s="5"/>
      <c r="H22" s="158">
        <v>144.43227949055031</v>
      </c>
    </row>
    <row r="23" spans="1:37">
      <c r="A23" s="145">
        <v>1989</v>
      </c>
      <c r="B23" s="3"/>
      <c r="C23" s="3">
        <f t="shared" si="0"/>
        <v>143.65421300167068</v>
      </c>
      <c r="D23" s="17"/>
      <c r="E23" s="17">
        <f>'z11'!G23/'z12'!C23</f>
        <v>174.8556206257696</v>
      </c>
      <c r="G23" s="5"/>
      <c r="H23" s="158">
        <v>143.65421300167068</v>
      </c>
    </row>
    <row r="24" spans="1:37">
      <c r="A24" s="145">
        <v>1990</v>
      </c>
      <c r="B24" s="3"/>
      <c r="C24" s="3">
        <f t="shared" si="0"/>
        <v>142.55532420545848</v>
      </c>
      <c r="D24" s="17"/>
      <c r="E24" s="17">
        <f>'z11'!G24/'z12'!C24</f>
        <v>173.99143367244926</v>
      </c>
      <c r="G24" s="5"/>
      <c r="H24" s="158">
        <v>142.55532420545848</v>
      </c>
    </row>
    <row r="25" spans="1:37">
      <c r="A25" s="145">
        <v>1991</v>
      </c>
      <c r="B25" s="3"/>
      <c r="C25" s="3">
        <f t="shared" si="0"/>
        <v>135.89327126557637</v>
      </c>
      <c r="D25" s="17"/>
      <c r="E25" s="17">
        <f>'z11'!G25/'z12'!C25</f>
        <v>181.06083276899804</v>
      </c>
      <c r="G25" s="5"/>
      <c r="H25" s="158">
        <v>135.89327126557637</v>
      </c>
    </row>
    <row r="26" spans="1:37">
      <c r="A26" s="145">
        <v>1992</v>
      </c>
      <c r="B26" s="3"/>
      <c r="C26" s="3">
        <f t="shared" si="0"/>
        <v>125.55784206097839</v>
      </c>
      <c r="D26" s="17"/>
      <c r="E26" s="17">
        <f>'z11'!G26/'z12'!C26</f>
        <v>192.70968079986625</v>
      </c>
      <c r="G26" s="5"/>
      <c r="H26" s="158">
        <v>125.55784206097839</v>
      </c>
    </row>
    <row r="27" spans="1:37">
      <c r="A27" s="145">
        <v>1993</v>
      </c>
      <c r="B27" s="3"/>
      <c r="C27" s="3">
        <f t="shared" si="0"/>
        <v>126.59000000000002</v>
      </c>
      <c r="D27" s="17"/>
      <c r="E27" s="17">
        <f>'z11'!G27/'z12'!C27</f>
        <v>193.90597863043004</v>
      </c>
      <c r="G27" s="5"/>
      <c r="H27" s="158">
        <v>126.59000000000002</v>
      </c>
    </row>
    <row r="28" spans="1:37">
      <c r="A28" s="145">
        <v>1994</v>
      </c>
      <c r="B28" s="3"/>
      <c r="C28" s="3">
        <f t="shared" si="0"/>
        <v>127.16999999999999</v>
      </c>
      <c r="D28" s="17"/>
      <c r="E28" s="17">
        <f>'z11'!G28/'z12'!C28</f>
        <v>209.19008419846514</v>
      </c>
      <c r="G28" s="5"/>
      <c r="H28" s="158">
        <v>127.16999999999999</v>
      </c>
    </row>
    <row r="29" spans="1:37">
      <c r="A29" s="145">
        <v>1995</v>
      </c>
      <c r="B29" s="3"/>
      <c r="C29" s="3">
        <f t="shared" si="0"/>
        <v>125.91999999999999</v>
      </c>
      <c r="D29" s="17"/>
      <c r="E29" s="17">
        <f>'z11'!G29/'z12'!C29</f>
        <v>229.84434561626432</v>
      </c>
      <c r="G29" s="5"/>
      <c r="H29" s="158">
        <v>125.91999999999999</v>
      </c>
    </row>
    <row r="30" spans="1:37">
      <c r="A30" s="145">
        <v>1996</v>
      </c>
      <c r="B30" s="3"/>
      <c r="C30" s="3">
        <f t="shared" si="0"/>
        <v>123.69</v>
      </c>
      <c r="D30" s="17"/>
      <c r="E30" s="17">
        <f>'z11'!G30/'z12'!C30</f>
        <v>237.43229040342803</v>
      </c>
      <c r="G30" s="5"/>
      <c r="H30" s="158">
        <v>123.69</v>
      </c>
    </row>
    <row r="31" spans="1:37">
      <c r="A31" s="145">
        <v>1997</v>
      </c>
      <c r="B31" s="3"/>
      <c r="C31" s="3">
        <f t="shared" si="0"/>
        <v>121.45000000000002</v>
      </c>
      <c r="D31" s="17"/>
      <c r="E31" s="17">
        <f>'z11'!G31/'z12'!C31</f>
        <v>235.20731898367245</v>
      </c>
      <c r="G31" s="5"/>
      <c r="H31" s="158">
        <v>121.45000000000002</v>
      </c>
    </row>
    <row r="32" spans="1:37">
      <c r="A32" s="145">
        <v>1998</v>
      </c>
      <c r="B32" s="3"/>
      <c r="C32" s="3">
        <f t="shared" si="0"/>
        <v>121.04</v>
      </c>
      <c r="D32" s="17"/>
      <c r="E32" s="17">
        <f>'z11'!G32/'z12'!C32</f>
        <v>240.25446308454727</v>
      </c>
      <c r="G32" s="5"/>
      <c r="H32" s="158">
        <v>121.04</v>
      </c>
    </row>
    <row r="33" spans="1:8">
      <c r="A33" s="145">
        <v>1999</v>
      </c>
      <c r="B33" s="3"/>
      <c r="C33" s="3">
        <f t="shared" si="0"/>
        <v>120.22</v>
      </c>
      <c r="D33" s="17"/>
      <c r="E33" s="17">
        <f>'z11'!G33/'z12'!C33</f>
        <v>249.61417106969165</v>
      </c>
      <c r="G33" s="5"/>
      <c r="H33" s="158">
        <v>120.22</v>
      </c>
    </row>
    <row r="34" spans="1:8">
      <c r="A34" s="145">
        <v>2000</v>
      </c>
      <c r="B34" s="3"/>
      <c r="C34" s="3">
        <f t="shared" si="0"/>
        <v>119.96999999999998</v>
      </c>
      <c r="D34" s="17"/>
      <c r="E34" s="17">
        <f>'z11'!G34/'z12'!C34</f>
        <v>247.67112962077428</v>
      </c>
      <c r="G34" s="5"/>
      <c r="H34" s="158">
        <v>119.96999999999998</v>
      </c>
    </row>
    <row r="35" spans="1:8">
      <c r="A35" s="145">
        <v>2001</v>
      </c>
      <c r="B35" s="3"/>
      <c r="C35" s="3">
        <f t="shared" si="0"/>
        <v>120.83</v>
      </c>
      <c r="D35" s="17"/>
      <c r="E35" s="17">
        <f>'z11'!G35/'z12'!C35</f>
        <v>249.25107152056594</v>
      </c>
      <c r="G35" s="5"/>
      <c r="H35" s="158">
        <v>120.83</v>
      </c>
    </row>
    <row r="36" spans="1:8">
      <c r="A36" s="145">
        <v>2002</v>
      </c>
      <c r="B36" s="3"/>
      <c r="C36" s="3">
        <f t="shared" si="0"/>
        <v>118.56</v>
      </c>
      <c r="D36" s="17"/>
      <c r="E36" s="17">
        <f>'z11'!G36/'z12'!C36</f>
        <v>257.99746604988314</v>
      </c>
      <c r="G36" s="5"/>
      <c r="H36" s="158">
        <v>118.56</v>
      </c>
    </row>
    <row r="37" spans="1:8">
      <c r="A37" s="145">
        <v>2003</v>
      </c>
      <c r="B37" s="3"/>
      <c r="C37" s="3">
        <f t="shared" si="0"/>
        <v>114.80999999999999</v>
      </c>
      <c r="D37" s="17"/>
      <c r="E37" s="17">
        <f>'z11'!G37/'z12'!C37</f>
        <v>265.88148318279622</v>
      </c>
      <c r="G37" s="5"/>
      <c r="H37" s="158">
        <v>114.80999999999999</v>
      </c>
    </row>
    <row r="38" spans="1:8">
      <c r="A38" s="145">
        <v>2004</v>
      </c>
      <c r="B38" s="3"/>
      <c r="C38" s="3">
        <f t="shared" si="0"/>
        <v>111.93</v>
      </c>
      <c r="D38" s="17"/>
      <c r="E38" s="17">
        <f>'z11'!G38/'z12'!C38</f>
        <v>259.79599634484288</v>
      </c>
      <c r="G38" s="5"/>
      <c r="H38" s="158">
        <v>111.93</v>
      </c>
    </row>
    <row r="39" spans="1:8">
      <c r="A39" s="145">
        <v>2005</v>
      </c>
      <c r="B39" s="3"/>
      <c r="C39" s="3">
        <f t="shared" si="0"/>
        <v>107.68</v>
      </c>
      <c r="D39" s="3"/>
      <c r="E39" s="17">
        <f>'z11'!G39/'z12'!C39</f>
        <v>278.80478941597772</v>
      </c>
      <c r="H39" s="158">
        <v>107.68</v>
      </c>
    </row>
    <row r="40" spans="1:8">
      <c r="A40" s="145"/>
      <c r="B40" s="3"/>
      <c r="C40" s="3"/>
      <c r="D40" s="3"/>
      <c r="E40" s="3"/>
    </row>
    <row r="41" spans="1:8">
      <c r="A41" s="145" t="s">
        <v>71</v>
      </c>
      <c r="B41" s="3"/>
      <c r="C41" s="3"/>
      <c r="D41" s="3"/>
      <c r="E41" s="3"/>
    </row>
    <row r="42" spans="1:8">
      <c r="A42" s="145" t="s">
        <v>1191</v>
      </c>
      <c r="B42" s="2" t="e">
        <f t="shared" ref="B42:F45" si="1">(POWER(VLOOKUP(VALUE(RIGHT($A42,4)),$A$4:$G$38,COLUMN(B$38),0)/VLOOKUP(VALUE(LEFT($A42,4)),$A$4:$G$38,COLUMN(B$38),0),1/(VALUE(RIGHT($A42,4))-VALUE(LEFT($A42,4))))-1)*100</f>
        <v>#DIV/0!</v>
      </c>
      <c r="C42" s="2">
        <f t="shared" si="1"/>
        <v>-1.014124836761332</v>
      </c>
      <c r="D42" s="2" t="e">
        <f t="shared" si="1"/>
        <v>#DIV/0!</v>
      </c>
      <c r="E42" s="2">
        <f t="shared" si="1"/>
        <v>2.233676327116374</v>
      </c>
      <c r="F42" s="2" t="e">
        <f t="shared" si="1"/>
        <v>#DIV/0!</v>
      </c>
      <c r="G42" s="2"/>
    </row>
    <row r="43" spans="1:8">
      <c r="A43" s="145" t="s">
        <v>1179</v>
      </c>
      <c r="B43" s="2" t="e">
        <f t="shared" si="1"/>
        <v>#DIV/0!</v>
      </c>
      <c r="C43" s="2">
        <f t="shared" si="1"/>
        <v>-0.25586239763769614</v>
      </c>
      <c r="D43" s="2" t="e">
        <f t="shared" si="1"/>
        <v>#DIV/0!</v>
      </c>
      <c r="E43" s="2">
        <f t="shared" si="1"/>
        <v>0.96956322859014232</v>
      </c>
      <c r="F43" s="2" t="e">
        <f t="shared" si="1"/>
        <v>#DIV/0!</v>
      </c>
      <c r="G43" s="2"/>
    </row>
    <row r="44" spans="1:8">
      <c r="A44" s="145" t="s">
        <v>723</v>
      </c>
      <c r="B44" s="2" t="e">
        <f t="shared" si="1"/>
        <v>#DIV/0!</v>
      </c>
      <c r="C44" s="2">
        <f t="shared" si="1"/>
        <v>-1.7100935600340428</v>
      </c>
      <c r="D44" s="2" t="e">
        <f t="shared" si="1"/>
        <v>#DIV/0!</v>
      </c>
      <c r="E44" s="2">
        <f t="shared" si="1"/>
        <v>3.5940356221808134</v>
      </c>
      <c r="F44" s="2" t="e">
        <f t="shared" si="1"/>
        <v>#DIV/0!</v>
      </c>
      <c r="G44" s="2"/>
    </row>
    <row r="45" spans="1:8">
      <c r="A45" s="145" t="s">
        <v>1178</v>
      </c>
      <c r="B45" s="2" t="e">
        <f t="shared" si="1"/>
        <v>#DIV/0!</v>
      </c>
      <c r="C45" s="2">
        <f t="shared" si="1"/>
        <v>-1.4547521718312861</v>
      </c>
      <c r="D45" s="2" t="e">
        <f t="shared" si="1"/>
        <v>#DIV/0!</v>
      </c>
      <c r="E45" s="2">
        <f t="shared" si="1"/>
        <v>2.3931497308276706</v>
      </c>
      <c r="F45" s="2" t="e">
        <f t="shared" si="1"/>
        <v>#DIV/0!</v>
      </c>
      <c r="G45" s="2"/>
    </row>
    <row r="47" spans="1:8" ht="30" customHeight="1">
      <c r="A47" s="331" t="s">
        <v>1187</v>
      </c>
      <c r="B47" s="331"/>
      <c r="C47" s="331"/>
      <c r="D47" s="331"/>
      <c r="E47" s="331"/>
    </row>
  </sheetData>
  <mergeCells count="3">
    <mergeCell ref="B2:C2"/>
    <mergeCell ref="D2:E2"/>
    <mergeCell ref="A47:E47"/>
  </mergeCells>
  <pageMargins left="0.7" right="0.7" top="0.75" bottom="0.75" header="0.3" footer="0.3"/>
  <pageSetup scale="91" orientation="portrait" horizontalDpi="0" verticalDpi="0" r:id="rId1"/>
  <colBreaks count="1" manualBreakCount="1">
    <brk id="5" max="1048575" man="1"/>
  </colBreaks>
</worksheet>
</file>

<file path=xl/worksheets/sheet132.xml><?xml version="1.0" encoding="utf-8"?>
<worksheet xmlns="http://schemas.openxmlformats.org/spreadsheetml/2006/main" xmlns:r="http://schemas.openxmlformats.org/officeDocument/2006/relationships">
  <sheetPr codeName="Sheet170"/>
  <dimension ref="A1:AO48"/>
  <sheetViews>
    <sheetView view="pageBreakPreview" zoomScaleNormal="100" zoomScaleSheetLayoutView="100" workbookViewId="0">
      <selection sqref="A1:G1"/>
    </sheetView>
  </sheetViews>
  <sheetFormatPr defaultRowHeight="15"/>
  <cols>
    <col min="1" max="1" width="9.28515625" style="143" bestFit="1" customWidth="1"/>
    <col min="2" max="7" width="16.28515625" style="143" customWidth="1"/>
    <col min="8" max="9" width="9.140625" style="143"/>
    <col min="10" max="10" width="9.7109375" style="143" bestFit="1" customWidth="1"/>
    <col min="11" max="13" width="9.28515625" style="143" bestFit="1" customWidth="1"/>
    <col min="14" max="16384" width="9.140625" style="143"/>
  </cols>
  <sheetData>
    <row r="1" spans="1:41">
      <c r="A1" s="369" t="s">
        <v>1202</v>
      </c>
      <c r="B1" s="369"/>
      <c r="C1" s="369"/>
      <c r="D1" s="369"/>
      <c r="E1" s="369"/>
      <c r="F1" s="369"/>
      <c r="G1" s="369"/>
    </row>
    <row r="2" spans="1:41" ht="30.75" customHeight="1">
      <c r="A2" s="145"/>
      <c r="B2" s="318" t="s">
        <v>1185</v>
      </c>
      <c r="C2" s="318"/>
      <c r="D2" s="318" t="s">
        <v>1184</v>
      </c>
      <c r="E2" s="318"/>
      <c r="F2" s="318" t="s">
        <v>1183</v>
      </c>
      <c r="G2" s="318"/>
      <c r="K2" s="143" t="s">
        <v>1182</v>
      </c>
      <c r="L2" s="155"/>
      <c r="M2" s="155" t="s">
        <v>1182</v>
      </c>
    </row>
    <row r="3" spans="1:41" ht="30">
      <c r="A3" s="12"/>
      <c r="B3" s="140" t="s">
        <v>977</v>
      </c>
      <c r="C3" s="140" t="s">
        <v>1181</v>
      </c>
      <c r="D3" s="140" t="s">
        <v>977</v>
      </c>
      <c r="E3" s="140" t="s">
        <v>1181</v>
      </c>
      <c r="F3" s="140" t="s">
        <v>977</v>
      </c>
      <c r="G3" s="140" t="s">
        <v>1181</v>
      </c>
      <c r="J3" s="57"/>
      <c r="K3" s="143" t="s">
        <v>1180</v>
      </c>
      <c r="L3" s="155"/>
      <c r="M3" s="157" t="s">
        <v>1180</v>
      </c>
    </row>
    <row r="4" spans="1:41">
      <c r="A4" s="145">
        <v>1970</v>
      </c>
      <c r="B4" s="3">
        <v>46280.505423313967</v>
      </c>
      <c r="C4" s="3">
        <f t="shared" ref="C4:C39" si="0">K4</f>
        <v>1914.523084347727</v>
      </c>
      <c r="D4" s="13"/>
      <c r="E4" s="13">
        <f t="shared" ref="E4:E39" si="1">M4</f>
        <v>13.654864814332088</v>
      </c>
      <c r="F4" s="3"/>
      <c r="G4" s="3">
        <f t="shared" ref="G4:G39" si="2">100*C4/E4</f>
        <v>14020.813170836022</v>
      </c>
      <c r="H4" s="143">
        <f>100*C4/B4</f>
        <v>4.1367808472188363</v>
      </c>
      <c r="J4" s="5"/>
      <c r="K4" s="158">
        <v>1914.523084347727</v>
      </c>
      <c r="L4" s="154"/>
      <c r="M4" s="148">
        <v>13.654864814332088</v>
      </c>
      <c r="N4" s="156"/>
      <c r="O4" s="156"/>
      <c r="P4" s="156"/>
      <c r="Q4" s="156"/>
      <c r="R4" s="156"/>
      <c r="S4" s="156"/>
      <c r="T4" s="156"/>
      <c r="U4" s="156"/>
      <c r="V4" s="156"/>
      <c r="W4" s="156"/>
      <c r="X4" s="156"/>
      <c r="Y4" s="156"/>
      <c r="Z4" s="156"/>
      <c r="AA4" s="156"/>
      <c r="AB4" s="156"/>
      <c r="AC4" s="156"/>
      <c r="AD4" s="156"/>
      <c r="AE4" s="156"/>
      <c r="AF4" s="156"/>
      <c r="AG4" s="156"/>
      <c r="AH4" s="156"/>
      <c r="AI4" s="156"/>
      <c r="AJ4" s="156"/>
    </row>
    <row r="5" spans="1:41">
      <c r="A5" s="145">
        <v>1971</v>
      </c>
      <c r="B5" s="3">
        <v>51906.6880916011</v>
      </c>
      <c r="C5" s="3">
        <f t="shared" si="0"/>
        <v>2180.7057915862883</v>
      </c>
      <c r="D5" s="13"/>
      <c r="E5" s="13">
        <f t="shared" si="1"/>
        <v>15.42589435339033</v>
      </c>
      <c r="F5" s="3"/>
      <c r="G5" s="3">
        <f t="shared" si="2"/>
        <v>14136.65711451608</v>
      </c>
      <c r="H5" s="143">
        <f t="shared" ref="H5:H38" si="3">100*C5/B5</f>
        <v>4.2012038751883756</v>
      </c>
      <c r="J5" s="5"/>
      <c r="K5" s="158">
        <v>2180.7057915862883</v>
      </c>
      <c r="L5" s="154"/>
      <c r="M5" s="148">
        <v>15.42589435339033</v>
      </c>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1:41">
      <c r="A6" s="145">
        <v>1972</v>
      </c>
      <c r="B6" s="3">
        <v>59233.677871950546</v>
      </c>
      <c r="C6" s="3">
        <f t="shared" si="0"/>
        <v>2471.5575206344802</v>
      </c>
      <c r="D6" s="13"/>
      <c r="E6" s="13">
        <f t="shared" si="1"/>
        <v>16.851975907729067</v>
      </c>
      <c r="F6" s="3"/>
      <c r="G6" s="3">
        <f t="shared" si="2"/>
        <v>14666.277320637006</v>
      </c>
      <c r="H6" s="143">
        <f t="shared" si="3"/>
        <v>4.1725545490817124</v>
      </c>
      <c r="J6" s="5"/>
      <c r="K6" s="158">
        <v>2471.5575206344802</v>
      </c>
      <c r="L6" s="154"/>
      <c r="M6" s="148">
        <v>16.851975907729067</v>
      </c>
      <c r="N6" s="156"/>
      <c r="O6" s="156"/>
      <c r="P6" s="156"/>
      <c r="Q6" s="156"/>
      <c r="R6" s="156"/>
      <c r="S6" s="156"/>
      <c r="T6" s="156"/>
      <c r="U6" s="156"/>
      <c r="V6" s="156"/>
      <c r="W6" s="156"/>
      <c r="X6" s="156"/>
      <c r="Y6" s="156"/>
      <c r="Z6" s="156"/>
      <c r="AA6" s="156"/>
      <c r="AB6" s="156"/>
      <c r="AC6" s="156"/>
      <c r="AD6" s="156"/>
      <c r="AE6" s="156"/>
      <c r="AF6" s="156"/>
      <c r="AG6" s="156"/>
      <c r="AH6" s="156"/>
      <c r="AI6" s="156"/>
      <c r="AJ6" s="156"/>
    </row>
    <row r="7" spans="1:41">
      <c r="A7" s="145">
        <v>1973</v>
      </c>
      <c r="B7" s="3">
        <v>68811.410437151644</v>
      </c>
      <c r="C7" s="3">
        <f t="shared" si="0"/>
        <v>2825.0430951703584</v>
      </c>
      <c r="D7" s="13"/>
      <c r="E7" s="13">
        <f t="shared" si="1"/>
        <v>18.376666141896724</v>
      </c>
      <c r="F7" s="3"/>
      <c r="G7" s="3">
        <f t="shared" si="2"/>
        <v>15372.990254905808</v>
      </c>
      <c r="H7" s="143">
        <f t="shared" si="3"/>
        <v>4.1054863971297157</v>
      </c>
      <c r="J7" s="5"/>
      <c r="K7" s="158">
        <v>2825.0430951703584</v>
      </c>
      <c r="L7" s="154"/>
      <c r="M7" s="148">
        <v>18.376666141896724</v>
      </c>
      <c r="N7" s="156"/>
      <c r="O7" s="156"/>
      <c r="P7" s="156"/>
      <c r="Q7" s="156"/>
      <c r="R7" s="156"/>
      <c r="S7" s="156"/>
      <c r="T7" s="156"/>
      <c r="U7" s="156"/>
      <c r="V7" s="156"/>
      <c r="W7" s="156"/>
      <c r="X7" s="156"/>
      <c r="Y7" s="156"/>
      <c r="Z7" s="156"/>
      <c r="AA7" s="156"/>
      <c r="AB7" s="156"/>
      <c r="AC7" s="156"/>
      <c r="AD7" s="156"/>
      <c r="AE7" s="156"/>
      <c r="AF7" s="156"/>
      <c r="AG7" s="156"/>
      <c r="AH7" s="156"/>
      <c r="AI7" s="156"/>
      <c r="AJ7" s="156"/>
    </row>
    <row r="8" spans="1:41">
      <c r="A8" s="145">
        <v>1974</v>
      </c>
      <c r="B8" s="3">
        <v>78410.336673633792</v>
      </c>
      <c r="C8" s="3">
        <f t="shared" si="0"/>
        <v>2933.292354824684</v>
      </c>
      <c r="D8" s="13"/>
      <c r="E8" s="13">
        <f t="shared" si="1"/>
        <v>19.312372805677668</v>
      </c>
      <c r="F8" s="3"/>
      <c r="G8" s="3">
        <f t="shared" si="2"/>
        <v>15188.668861872435</v>
      </c>
      <c r="H8" s="143">
        <f t="shared" si="3"/>
        <v>3.7409511032121747</v>
      </c>
      <c r="J8" s="5"/>
      <c r="K8" s="158">
        <v>2933.292354824684</v>
      </c>
      <c r="L8" s="154"/>
      <c r="M8" s="148">
        <v>19.312372805677668</v>
      </c>
      <c r="N8" s="156"/>
      <c r="O8" s="156"/>
      <c r="P8" s="156"/>
      <c r="Q8" s="156"/>
      <c r="R8" s="156"/>
      <c r="S8" s="156"/>
      <c r="T8" s="156"/>
      <c r="U8" s="156"/>
      <c r="V8" s="156"/>
      <c r="W8" s="156"/>
      <c r="X8" s="156"/>
      <c r="Y8" s="156"/>
      <c r="Z8" s="156"/>
      <c r="AA8" s="156"/>
      <c r="AB8" s="156"/>
      <c r="AC8" s="156"/>
      <c r="AD8" s="156"/>
      <c r="AE8" s="156"/>
      <c r="AF8" s="156"/>
      <c r="AG8" s="156"/>
      <c r="AH8" s="156"/>
      <c r="AI8" s="156"/>
      <c r="AJ8" s="156"/>
    </row>
    <row r="9" spans="1:41">
      <c r="A9" s="145">
        <v>1975</v>
      </c>
      <c r="B9" s="3">
        <v>99362.24917161357</v>
      </c>
      <c r="C9" s="3">
        <f t="shared" si="0"/>
        <v>3606.8179961934279</v>
      </c>
      <c r="D9" s="13"/>
      <c r="E9" s="13">
        <f t="shared" si="1"/>
        <v>24.333874866060771</v>
      </c>
      <c r="F9" s="3"/>
      <c r="G9" s="3">
        <f t="shared" si="2"/>
        <v>14822.209845518568</v>
      </c>
      <c r="H9" s="143">
        <f t="shared" si="3"/>
        <v>3.6299681481282793</v>
      </c>
      <c r="J9" s="5"/>
      <c r="K9" s="158">
        <v>3606.8179961934279</v>
      </c>
      <c r="L9" s="154"/>
      <c r="M9" s="148">
        <v>24.333874866060771</v>
      </c>
      <c r="N9" s="156"/>
      <c r="O9" s="156"/>
      <c r="P9" s="156"/>
      <c r="Q9" s="156"/>
      <c r="R9" s="156"/>
      <c r="S9" s="156"/>
      <c r="T9" s="156"/>
      <c r="U9" s="156"/>
      <c r="V9" s="156"/>
      <c r="W9" s="156"/>
      <c r="X9" s="156"/>
      <c r="Y9" s="156"/>
      <c r="Z9" s="156"/>
      <c r="AA9" s="156"/>
      <c r="AB9" s="156"/>
      <c r="AC9" s="156"/>
      <c r="AD9" s="156"/>
      <c r="AE9" s="156"/>
      <c r="AF9" s="156"/>
      <c r="AG9" s="156"/>
      <c r="AH9" s="156"/>
      <c r="AI9" s="156"/>
      <c r="AJ9" s="156"/>
    </row>
    <row r="10" spans="1:41">
      <c r="A10" s="145">
        <v>1976</v>
      </c>
      <c r="B10" s="3">
        <v>115982.24230488521</v>
      </c>
      <c r="C10" s="3">
        <f t="shared" si="0"/>
        <v>4375.049787906868</v>
      </c>
      <c r="D10" s="13"/>
      <c r="E10" s="13">
        <f t="shared" si="1"/>
        <v>28.723390221662285</v>
      </c>
      <c r="F10" s="3"/>
      <c r="G10" s="3">
        <f t="shared" si="2"/>
        <v>15231.66225903007</v>
      </c>
      <c r="H10" s="143">
        <f t="shared" si="3"/>
        <v>3.7721721023517318</v>
      </c>
      <c r="J10" s="5"/>
      <c r="K10" s="158">
        <v>4375.049787906868</v>
      </c>
      <c r="L10" s="154"/>
      <c r="M10" s="148">
        <v>28.723390221662285</v>
      </c>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row>
    <row r="11" spans="1:41">
      <c r="A11" s="145">
        <v>1977</v>
      </c>
      <c r="B11" s="3">
        <v>134620.29078372582</v>
      </c>
      <c r="C11" s="3">
        <f t="shared" si="0"/>
        <v>5180.1767810659339</v>
      </c>
      <c r="D11" s="13"/>
      <c r="E11" s="13">
        <f t="shared" si="1"/>
        <v>33.454627298855989</v>
      </c>
      <c r="F11" s="3"/>
      <c r="G11" s="3">
        <f t="shared" si="2"/>
        <v>15484.186192811285</v>
      </c>
      <c r="H11" s="143">
        <f t="shared" si="3"/>
        <v>3.8479910798797374</v>
      </c>
      <c r="J11" s="5"/>
      <c r="K11" s="158">
        <v>5180.1767810659339</v>
      </c>
      <c r="L11" s="154"/>
      <c r="M11" s="148">
        <v>33.454627298855989</v>
      </c>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row>
    <row r="12" spans="1:41">
      <c r="A12" s="145">
        <v>1978</v>
      </c>
      <c r="B12" s="3">
        <v>154660.59906706781</v>
      </c>
      <c r="C12" s="3">
        <f t="shared" si="0"/>
        <v>6099.0818059147377</v>
      </c>
      <c r="D12" s="13"/>
      <c r="E12" s="13">
        <f t="shared" si="1"/>
        <v>38.435249455432057</v>
      </c>
      <c r="F12" s="3"/>
      <c r="G12" s="3">
        <f t="shared" si="2"/>
        <v>15868.459011790685</v>
      </c>
      <c r="H12" s="143">
        <f t="shared" si="3"/>
        <v>3.9435265624891969</v>
      </c>
      <c r="J12" s="5"/>
      <c r="K12" s="158">
        <v>6099.0818059147377</v>
      </c>
      <c r="L12" s="154"/>
      <c r="M12" s="148">
        <v>38.435249455432057</v>
      </c>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row>
    <row r="13" spans="1:41">
      <c r="A13" s="145">
        <v>1979</v>
      </c>
      <c r="B13" s="3">
        <v>179606.06338558407</v>
      </c>
      <c r="C13" s="3">
        <f t="shared" si="0"/>
        <v>6865.9256294343959</v>
      </c>
      <c r="D13" s="13"/>
      <c r="E13" s="13">
        <f t="shared" si="1"/>
        <v>42.598529004142854</v>
      </c>
      <c r="F13" s="3"/>
      <c r="G13" s="3">
        <f t="shared" si="2"/>
        <v>16117.752865989012</v>
      </c>
      <c r="H13" s="143">
        <f t="shared" si="3"/>
        <v>3.8227693987671261</v>
      </c>
      <c r="J13" s="5"/>
      <c r="K13" s="158">
        <v>6865.9256294343959</v>
      </c>
      <c r="L13" s="154"/>
      <c r="M13" s="148">
        <v>42.598529004142854</v>
      </c>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row>
    <row r="14" spans="1:41">
      <c r="A14" s="145">
        <v>1980</v>
      </c>
      <c r="B14" s="3">
        <v>209029.14759845217</v>
      </c>
      <c r="C14" s="3">
        <f t="shared" si="0"/>
        <v>7692.8577479705227</v>
      </c>
      <c r="D14" s="13"/>
      <c r="E14" s="13">
        <f t="shared" si="1"/>
        <v>48.183363775310418</v>
      </c>
      <c r="F14" s="3"/>
      <c r="G14" s="3">
        <f t="shared" si="2"/>
        <v>15965.796377031715</v>
      </c>
      <c r="H14" s="143">
        <f t="shared" si="3"/>
        <v>3.6802799209364845</v>
      </c>
      <c r="J14" s="5"/>
      <c r="K14" s="158">
        <v>7692.8577479705227</v>
      </c>
      <c r="L14" s="154"/>
      <c r="M14" s="148">
        <v>48.183363775310418</v>
      </c>
      <c r="N14" s="155"/>
      <c r="P14" s="57"/>
      <c r="Q14" s="5"/>
      <c r="R14" s="5"/>
      <c r="S14" s="5"/>
      <c r="T14" s="5"/>
      <c r="U14" s="5"/>
      <c r="V14" s="5"/>
      <c r="W14" s="5"/>
      <c r="X14" s="5"/>
      <c r="Y14" s="5"/>
      <c r="Z14" s="5"/>
      <c r="AA14" s="5"/>
      <c r="AB14" s="5"/>
      <c r="AC14" s="5"/>
      <c r="AD14" s="5"/>
      <c r="AE14" s="5"/>
      <c r="AF14" s="5"/>
      <c r="AG14" s="5"/>
      <c r="AH14" s="5"/>
      <c r="AI14" s="5"/>
      <c r="AJ14" s="5"/>
      <c r="AK14" s="5"/>
      <c r="AL14" s="5"/>
      <c r="AM14" s="5"/>
      <c r="AN14" s="5"/>
      <c r="AO14" s="5"/>
    </row>
    <row r="15" spans="1:41">
      <c r="A15" s="145">
        <v>1981</v>
      </c>
      <c r="B15" s="3">
        <v>227292.25826659394</v>
      </c>
      <c r="C15" s="3">
        <f t="shared" si="0"/>
        <v>8406.2704047487005</v>
      </c>
      <c r="D15" s="13"/>
      <c r="E15" s="13">
        <f t="shared" si="1"/>
        <v>53.660555289801017</v>
      </c>
      <c r="F15" s="3"/>
      <c r="G15" s="3">
        <f t="shared" si="2"/>
        <v>15665.641846882707</v>
      </c>
      <c r="H15" s="143">
        <f t="shared" si="3"/>
        <v>3.698441147471411</v>
      </c>
      <c r="J15" s="5"/>
      <c r="K15" s="158">
        <v>8406.2704047487005</v>
      </c>
      <c r="L15" s="154"/>
      <c r="M15" s="148">
        <v>53.660555289801017</v>
      </c>
      <c r="N15" s="156"/>
    </row>
    <row r="16" spans="1:41">
      <c r="A16" s="145">
        <v>1982</v>
      </c>
      <c r="B16" s="3">
        <v>247658.53518679895</v>
      </c>
      <c r="C16" s="3">
        <f t="shared" si="0"/>
        <v>9484.399553724641</v>
      </c>
      <c r="D16" s="13"/>
      <c r="E16" s="13">
        <f t="shared" si="1"/>
        <v>59.595766508486939</v>
      </c>
      <c r="F16" s="3"/>
      <c r="G16" s="3">
        <f t="shared" si="2"/>
        <v>15914.552508312789</v>
      </c>
      <c r="H16" s="143">
        <f t="shared" si="3"/>
        <v>3.8296275743417998</v>
      </c>
      <c r="J16" s="5"/>
      <c r="K16" s="158">
        <v>9484.399553724641</v>
      </c>
      <c r="L16" s="154"/>
      <c r="M16" s="148">
        <v>59.595766508486939</v>
      </c>
      <c r="N16" s="155"/>
      <c r="O16" s="155"/>
      <c r="P16" s="155"/>
      <c r="Q16" s="154"/>
      <c r="R16" s="154"/>
      <c r="S16" s="154"/>
      <c r="T16" s="154"/>
      <c r="U16" s="154"/>
      <c r="V16" s="154"/>
      <c r="W16" s="154"/>
      <c r="X16" s="154"/>
      <c r="Y16" s="154"/>
      <c r="Z16" s="154"/>
      <c r="AA16" s="154"/>
      <c r="AB16" s="154"/>
      <c r="AC16" s="154"/>
      <c r="AD16" s="154"/>
      <c r="AE16" s="154"/>
      <c r="AF16" s="154"/>
      <c r="AG16" s="155"/>
      <c r="AH16" s="154"/>
      <c r="AI16" s="154"/>
      <c r="AJ16" s="154"/>
      <c r="AK16" s="59"/>
      <c r="AL16" s="59"/>
      <c r="AM16" s="59"/>
      <c r="AN16" s="59"/>
      <c r="AO16" s="59"/>
    </row>
    <row r="17" spans="1:41">
      <c r="A17" s="145">
        <v>1983</v>
      </c>
      <c r="B17" s="3">
        <v>273307.70712544216</v>
      </c>
      <c r="C17" s="3">
        <f t="shared" si="0"/>
        <v>9424.1009281118768</v>
      </c>
      <c r="D17" s="13"/>
      <c r="E17" s="13">
        <f t="shared" si="1"/>
        <v>58.585812276593302</v>
      </c>
      <c r="F17" s="3"/>
      <c r="G17" s="3">
        <f t="shared" si="2"/>
        <v>16085.978092475938</v>
      </c>
      <c r="H17" s="143">
        <f t="shared" si="3"/>
        <v>3.44816508368219</v>
      </c>
      <c r="J17" s="5"/>
      <c r="K17" s="158">
        <v>9424.1009281118768</v>
      </c>
      <c r="L17" s="154"/>
      <c r="M17" s="148">
        <v>58.585812276593302</v>
      </c>
      <c r="O17" s="155"/>
      <c r="P17" s="157"/>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row>
    <row r="18" spans="1:41">
      <c r="A18" s="145">
        <v>1984</v>
      </c>
      <c r="B18" s="3">
        <v>292705.85642607749</v>
      </c>
      <c r="C18" s="3">
        <f t="shared" si="0"/>
        <v>9617.2587447608294</v>
      </c>
      <c r="D18" s="13"/>
      <c r="E18" s="13">
        <f t="shared" si="1"/>
        <v>59.299553722007111</v>
      </c>
      <c r="F18" s="3"/>
      <c r="G18" s="3">
        <f t="shared" si="2"/>
        <v>16218.096328087027</v>
      </c>
      <c r="H18" s="143">
        <f t="shared" si="3"/>
        <v>3.285639331644072</v>
      </c>
      <c r="J18" s="5"/>
      <c r="K18" s="158">
        <v>9617.2587447608294</v>
      </c>
      <c r="L18" s="154"/>
      <c r="M18" s="148">
        <v>59.299553722007111</v>
      </c>
      <c r="O18" s="155"/>
      <c r="P18" s="155"/>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row>
    <row r="19" spans="1:41">
      <c r="A19" s="145">
        <v>1985</v>
      </c>
      <c r="B19" s="3">
        <v>324112.00056282652</v>
      </c>
      <c r="C19" s="3">
        <f t="shared" si="0"/>
        <v>11129.783267947643</v>
      </c>
      <c r="D19" s="13"/>
      <c r="E19" s="13">
        <f t="shared" si="1"/>
        <v>68.727348218273178</v>
      </c>
      <c r="F19" s="3"/>
      <c r="G19" s="3">
        <f t="shared" si="2"/>
        <v>16194.111305735587</v>
      </c>
      <c r="H19" s="143">
        <f t="shared" si="3"/>
        <v>3.4339312486487903</v>
      </c>
      <c r="J19" s="5"/>
      <c r="K19" s="158">
        <v>11129.783267947643</v>
      </c>
      <c r="L19" s="154"/>
      <c r="M19" s="148">
        <v>68.727348218273178</v>
      </c>
    </row>
    <row r="20" spans="1:41">
      <c r="A20" s="145">
        <v>1986</v>
      </c>
      <c r="B20" s="3">
        <v>342511.23548834573</v>
      </c>
      <c r="C20" s="3">
        <f t="shared" si="0"/>
        <v>11835.613737168955</v>
      </c>
      <c r="D20" s="13"/>
      <c r="E20" s="13">
        <f t="shared" si="1"/>
        <v>72.802929645336405</v>
      </c>
      <c r="F20" s="3"/>
      <c r="G20" s="3">
        <f t="shared" si="2"/>
        <v>16257.05695475006</v>
      </c>
      <c r="H20" s="143">
        <f t="shared" si="3"/>
        <v>3.4555402891510907</v>
      </c>
      <c r="J20" s="5"/>
      <c r="K20" s="158">
        <v>11835.613737168955</v>
      </c>
      <c r="L20" s="154"/>
      <c r="M20" s="148">
        <v>72.802929645336405</v>
      </c>
      <c r="Q20" s="59"/>
      <c r="R20" s="59"/>
      <c r="S20" s="59"/>
      <c r="T20" s="59"/>
      <c r="U20" s="59"/>
      <c r="V20" s="59"/>
      <c r="W20" s="59"/>
      <c r="X20" s="59"/>
      <c r="Y20" s="59"/>
      <c r="Z20" s="59"/>
      <c r="AA20" s="59"/>
      <c r="AB20" s="59"/>
      <c r="AC20" s="59"/>
      <c r="AD20" s="59"/>
      <c r="AE20" s="59"/>
      <c r="AF20" s="59"/>
      <c r="AH20" s="59"/>
      <c r="AI20" s="59"/>
      <c r="AJ20" s="59"/>
      <c r="AK20" s="59"/>
      <c r="AL20" s="59"/>
      <c r="AM20" s="59"/>
      <c r="AN20" s="59"/>
      <c r="AO20" s="59"/>
    </row>
    <row r="21" spans="1:41">
      <c r="A21" s="145">
        <v>1987</v>
      </c>
      <c r="B21" s="3">
        <v>365261.61854403646</v>
      </c>
      <c r="C21" s="3">
        <f t="shared" si="0"/>
        <v>12804.998676033061</v>
      </c>
      <c r="D21" s="13"/>
      <c r="E21" s="13">
        <f t="shared" si="1"/>
        <v>76.351491272298219</v>
      </c>
      <c r="F21" s="3"/>
      <c r="G21" s="3">
        <f t="shared" si="2"/>
        <v>16771.117973800414</v>
      </c>
      <c r="H21" s="143">
        <f t="shared" si="3"/>
        <v>3.5057060544918088</v>
      </c>
      <c r="J21" s="5"/>
      <c r="K21" s="158">
        <v>12804.998676033061</v>
      </c>
      <c r="L21" s="154"/>
      <c r="M21" s="148">
        <v>76.351491272298219</v>
      </c>
    </row>
    <row r="22" spans="1:41">
      <c r="A22" s="145">
        <v>1988</v>
      </c>
      <c r="B22" s="3">
        <v>418656.77598064579</v>
      </c>
      <c r="C22" s="3">
        <f t="shared" si="0"/>
        <v>13191.558168799698</v>
      </c>
      <c r="D22" s="13"/>
      <c r="E22" s="13">
        <f t="shared" si="1"/>
        <v>77.265654575647901</v>
      </c>
      <c r="F22" s="3"/>
      <c r="G22" s="3">
        <f t="shared" si="2"/>
        <v>17072.990892589074</v>
      </c>
      <c r="H22" s="143">
        <f t="shared" si="3"/>
        <v>3.1509243193067378</v>
      </c>
      <c r="J22" s="5"/>
      <c r="K22" s="158">
        <v>13191.558168799698</v>
      </c>
      <c r="L22" s="154"/>
      <c r="M22" s="148">
        <v>77.265654575647901</v>
      </c>
    </row>
    <row r="23" spans="1:41">
      <c r="A23" s="145">
        <v>1989</v>
      </c>
      <c r="B23" s="3">
        <v>455934.711882982</v>
      </c>
      <c r="C23" s="3">
        <f t="shared" si="0"/>
        <v>14488.774015225676</v>
      </c>
      <c r="D23" s="13"/>
      <c r="E23" s="13">
        <f t="shared" si="1"/>
        <v>85.222996835909157</v>
      </c>
      <c r="F23" s="3"/>
      <c r="G23" s="3">
        <f t="shared" si="2"/>
        <v>17001.014459891365</v>
      </c>
      <c r="H23" s="143">
        <f t="shared" si="3"/>
        <v>3.177817708896947</v>
      </c>
      <c r="J23" s="5"/>
      <c r="K23" s="158">
        <v>14488.774015225676</v>
      </c>
      <c r="L23" s="154"/>
      <c r="M23" s="148">
        <v>85.222996835909157</v>
      </c>
    </row>
    <row r="24" spans="1:41">
      <c r="A24" s="145">
        <v>1990</v>
      </c>
      <c r="B24" s="3">
        <v>495722.65560827049</v>
      </c>
      <c r="C24" s="3">
        <f t="shared" si="0"/>
        <v>15441.969042653234</v>
      </c>
      <c r="D24" s="13"/>
      <c r="E24" s="13">
        <f t="shared" si="1"/>
        <v>89.312084663279748</v>
      </c>
      <c r="F24" s="3"/>
      <c r="G24" s="3">
        <f t="shared" si="2"/>
        <v>17289.898786789967</v>
      </c>
      <c r="H24" s="143">
        <f t="shared" si="3"/>
        <v>3.1150420235898544</v>
      </c>
      <c r="J24" s="5"/>
      <c r="K24" s="158">
        <v>15441.969042653234</v>
      </c>
      <c r="L24" s="154"/>
      <c r="M24" s="148">
        <v>89.312084663279748</v>
      </c>
    </row>
    <row r="25" spans="1:41">
      <c r="A25" s="145">
        <v>1991</v>
      </c>
      <c r="B25" s="3">
        <v>519844.76813575788</v>
      </c>
      <c r="C25" s="3">
        <f t="shared" si="0"/>
        <v>16446.603724520181</v>
      </c>
      <c r="D25" s="13"/>
      <c r="E25" s="13">
        <f t="shared" si="1"/>
        <v>94.742732797270392</v>
      </c>
      <c r="F25" s="3"/>
      <c r="G25" s="3">
        <f t="shared" si="2"/>
        <v>17359.224543071254</v>
      </c>
      <c r="H25" s="143">
        <f t="shared" si="3"/>
        <v>3.1637528609742853</v>
      </c>
      <c r="J25" s="5"/>
      <c r="K25" s="158">
        <v>16446.603724520181</v>
      </c>
      <c r="L25" s="154"/>
      <c r="M25" s="148">
        <v>94.742732797270392</v>
      </c>
    </row>
    <row r="26" spans="1:41">
      <c r="A26" s="145">
        <v>1992</v>
      </c>
      <c r="B26" s="3">
        <v>547495.0523214842</v>
      </c>
      <c r="C26" s="3">
        <f t="shared" si="0"/>
        <v>17193.522863307971</v>
      </c>
      <c r="D26" s="13"/>
      <c r="E26" s="13">
        <f t="shared" si="1"/>
        <v>97.095022191325825</v>
      </c>
      <c r="F26" s="3"/>
      <c r="G26" s="3">
        <f t="shared" si="2"/>
        <v>17707.934428840359</v>
      </c>
      <c r="H26" s="143">
        <f t="shared" si="3"/>
        <v>3.1403978520726592</v>
      </c>
      <c r="J26" s="5"/>
      <c r="K26" s="158">
        <v>17193.522863307971</v>
      </c>
      <c r="L26" s="154"/>
      <c r="M26" s="148">
        <v>97.095022191325825</v>
      </c>
    </row>
    <row r="27" spans="1:41">
      <c r="A27" s="145">
        <v>1993</v>
      </c>
      <c r="B27" s="3">
        <v>575734.05209370644</v>
      </c>
      <c r="C27" s="3">
        <f t="shared" si="0"/>
        <v>17712.93797503984</v>
      </c>
      <c r="D27" s="13"/>
      <c r="E27" s="13">
        <f t="shared" si="1"/>
        <v>99.675114990116896</v>
      </c>
      <c r="F27" s="3"/>
      <c r="G27" s="3">
        <f t="shared" si="2"/>
        <v>17770.672225255155</v>
      </c>
      <c r="H27" s="143">
        <f t="shared" si="3"/>
        <v>3.076583347923441</v>
      </c>
      <c r="J27" s="5"/>
      <c r="K27" s="158">
        <v>17712.93797503984</v>
      </c>
      <c r="L27" s="154"/>
      <c r="M27" s="148">
        <v>99.675114990116896</v>
      </c>
    </row>
    <row r="28" spans="1:41">
      <c r="A28" s="145">
        <v>1994</v>
      </c>
      <c r="B28" s="3">
        <v>608333.05422051554</v>
      </c>
      <c r="C28" s="3">
        <f t="shared" si="0"/>
        <v>17833.444173044296</v>
      </c>
      <c r="D28" s="13"/>
      <c r="E28" s="13">
        <f t="shared" si="1"/>
        <v>97.985417060707249</v>
      </c>
      <c r="F28" s="3"/>
      <c r="G28" s="3">
        <f t="shared" si="2"/>
        <v>18200.100288388338</v>
      </c>
      <c r="H28" s="143">
        <f t="shared" si="3"/>
        <v>2.9315264145715525</v>
      </c>
      <c r="J28" s="5"/>
      <c r="K28" s="158">
        <v>17833.444173044296</v>
      </c>
      <c r="L28" s="154"/>
      <c r="M28" s="148">
        <v>97.985417060707249</v>
      </c>
    </row>
    <row r="29" spans="1:41">
      <c r="A29" s="145">
        <v>1995</v>
      </c>
      <c r="B29" s="3">
        <v>640416.14282451081</v>
      </c>
      <c r="C29" s="3">
        <f t="shared" si="0"/>
        <v>17849.411787227706</v>
      </c>
      <c r="D29" s="13"/>
      <c r="E29" s="13">
        <f t="shared" si="1"/>
        <v>100</v>
      </c>
      <c r="F29" s="3"/>
      <c r="G29" s="3">
        <f t="shared" si="2"/>
        <v>17849.411787227706</v>
      </c>
      <c r="H29" s="143">
        <f t="shared" si="3"/>
        <v>2.7871583168569298</v>
      </c>
      <c r="J29" s="5"/>
      <c r="K29" s="158">
        <v>17849.411787227706</v>
      </c>
      <c r="L29" s="155"/>
      <c r="M29" s="148">
        <v>100</v>
      </c>
    </row>
    <row r="30" spans="1:41">
      <c r="A30" s="145">
        <v>1996</v>
      </c>
      <c r="B30" s="3">
        <v>681836.32388377318</v>
      </c>
      <c r="C30" s="3">
        <f t="shared" si="0"/>
        <v>19360.852408011913</v>
      </c>
      <c r="D30" s="13"/>
      <c r="E30" s="13">
        <f t="shared" si="1"/>
        <v>106.19045564074996</v>
      </c>
      <c r="F30" s="3"/>
      <c r="G30" s="3">
        <f t="shared" si="2"/>
        <v>18232.196378845088</v>
      </c>
      <c r="H30" s="143">
        <f t="shared" si="3"/>
        <v>2.8395161316328159</v>
      </c>
      <c r="J30" s="5"/>
      <c r="K30" s="158">
        <v>19360.852408011913</v>
      </c>
      <c r="L30" s="154"/>
      <c r="M30" s="148">
        <v>106.19045564074996</v>
      </c>
    </row>
    <row r="31" spans="1:41">
      <c r="A31" s="145">
        <v>1997</v>
      </c>
      <c r="B31" s="3">
        <v>720624.24496575363</v>
      </c>
      <c r="C31" s="3">
        <f t="shared" si="0"/>
        <v>19768.626310023727</v>
      </c>
      <c r="D31" s="13"/>
      <c r="E31" s="13">
        <f t="shared" si="1"/>
        <v>106.40650823091845</v>
      </c>
      <c r="F31" s="3"/>
      <c r="G31" s="3">
        <f t="shared" si="2"/>
        <v>18578.399609846019</v>
      </c>
      <c r="H31" s="143">
        <f t="shared" si="3"/>
        <v>2.7432641141519176</v>
      </c>
      <c r="J31" s="5"/>
      <c r="K31" s="158">
        <v>19768.626310023727</v>
      </c>
      <c r="L31" s="154"/>
      <c r="M31" s="148">
        <v>106.40650823091845</v>
      </c>
    </row>
    <row r="32" spans="1:41">
      <c r="A32" s="145">
        <v>1998</v>
      </c>
      <c r="B32" s="3">
        <v>763680.14075121959</v>
      </c>
      <c r="C32" s="3">
        <f t="shared" si="0"/>
        <v>19606.87397050652</v>
      </c>
      <c r="D32" s="13"/>
      <c r="E32" s="13">
        <f t="shared" si="1"/>
        <v>107.19610321472095</v>
      </c>
      <c r="F32" s="3"/>
      <c r="G32" s="3">
        <f t="shared" si="2"/>
        <v>18290.659252074343</v>
      </c>
      <c r="H32" s="143">
        <f t="shared" si="3"/>
        <v>2.5674196465577279</v>
      </c>
      <c r="J32" s="5"/>
      <c r="K32" s="158">
        <v>19606.87397050652</v>
      </c>
      <c r="L32" s="154"/>
      <c r="M32" s="148">
        <v>107.19610321472095</v>
      </c>
    </row>
    <row r="33" spans="1:13">
      <c r="A33" s="145">
        <v>1999</v>
      </c>
      <c r="B33" s="3">
        <v>800611.05034106493</v>
      </c>
      <c r="C33" s="3">
        <f t="shared" si="0"/>
        <v>19757.214662174341</v>
      </c>
      <c r="D33" s="13"/>
      <c r="E33" s="13">
        <f t="shared" si="1"/>
        <v>108.23749869740448</v>
      </c>
      <c r="F33" s="3"/>
      <c r="G33" s="3">
        <f t="shared" si="2"/>
        <v>18253.57653303579</v>
      </c>
      <c r="H33" s="143">
        <f t="shared" si="3"/>
        <v>2.4677669204987431</v>
      </c>
      <c r="J33" s="5"/>
      <c r="K33" s="158">
        <v>19757.214662174341</v>
      </c>
      <c r="L33" s="59"/>
      <c r="M33" s="148">
        <v>108.23749869740448</v>
      </c>
    </row>
    <row r="34" spans="1:13">
      <c r="A34" s="145">
        <v>2000</v>
      </c>
      <c r="B34" s="3">
        <v>840978.99849121901</v>
      </c>
      <c r="C34" s="3">
        <f t="shared" si="0"/>
        <v>19594.915576882635</v>
      </c>
      <c r="D34" s="13"/>
      <c r="E34" s="13">
        <f t="shared" si="1"/>
        <v>109.34886207066457</v>
      </c>
      <c r="F34" s="3"/>
      <c r="G34" s="3">
        <f t="shared" si="2"/>
        <v>17919.633735392512</v>
      </c>
      <c r="H34" s="143">
        <f t="shared" si="3"/>
        <v>2.3300124749889615</v>
      </c>
      <c r="J34" s="5"/>
      <c r="K34" s="158">
        <v>19594.915576882635</v>
      </c>
      <c r="L34" s="59"/>
      <c r="M34" s="148">
        <v>109.34886207066457</v>
      </c>
    </row>
    <row r="35" spans="1:13">
      <c r="A35" s="145">
        <v>2001</v>
      </c>
      <c r="B35" s="3">
        <v>882753.00233486597</v>
      </c>
      <c r="C35" s="3">
        <f t="shared" si="0"/>
        <v>20332.95267221221</v>
      </c>
      <c r="D35" s="13"/>
      <c r="E35" s="13">
        <f t="shared" si="1"/>
        <v>111.37639779336321</v>
      </c>
      <c r="F35" s="3"/>
      <c r="G35" s="3">
        <f t="shared" si="2"/>
        <v>18256.069575832364</v>
      </c>
      <c r="H35" s="143">
        <f t="shared" si="3"/>
        <v>2.30335695471235</v>
      </c>
      <c r="J35" s="5"/>
      <c r="K35" s="158">
        <v>20332.95267221221</v>
      </c>
      <c r="L35" s="59"/>
      <c r="M35" s="148">
        <v>111.37639779336321</v>
      </c>
    </row>
    <row r="36" spans="1:13">
      <c r="A36" s="145">
        <v>2002</v>
      </c>
      <c r="B36" s="3">
        <v>930297.02934616012</v>
      </c>
      <c r="C36" s="3">
        <f t="shared" si="0"/>
        <v>20510.815891542781</v>
      </c>
      <c r="D36" s="13"/>
      <c r="E36" s="13">
        <f t="shared" si="1"/>
        <v>109.86908328479048</v>
      </c>
      <c r="F36" s="3"/>
      <c r="G36" s="3">
        <f t="shared" si="2"/>
        <v>18668.414515097858</v>
      </c>
      <c r="H36" s="143">
        <f t="shared" si="3"/>
        <v>2.2047599040446664</v>
      </c>
      <c r="J36" s="5"/>
      <c r="K36" s="158">
        <v>20510.815891542781</v>
      </c>
      <c r="L36" s="59"/>
      <c r="M36" s="148">
        <v>109.86908328479048</v>
      </c>
    </row>
    <row r="37" spans="1:13">
      <c r="A37" s="145">
        <v>2003</v>
      </c>
      <c r="B37" s="3">
        <v>985558.00477429619</v>
      </c>
      <c r="C37" s="3">
        <f t="shared" si="0"/>
        <v>21096.571937055684</v>
      </c>
      <c r="D37" s="13"/>
      <c r="E37" s="13">
        <f t="shared" si="1"/>
        <v>113.01090278284146</v>
      </c>
      <c r="F37" s="3"/>
      <c r="G37" s="3">
        <f t="shared" si="2"/>
        <v>18667.73153524334</v>
      </c>
      <c r="H37" s="143">
        <f t="shared" si="3"/>
        <v>2.1405713144085352</v>
      </c>
      <c r="J37" s="5"/>
      <c r="K37" s="158">
        <v>21096.571937055684</v>
      </c>
      <c r="L37" s="59"/>
      <c r="M37" s="148">
        <v>113.01090278284146</v>
      </c>
    </row>
    <row r="38" spans="1:13">
      <c r="A38" s="145">
        <v>2004</v>
      </c>
      <c r="B38" s="3">
        <v>1044165.00491429</v>
      </c>
      <c r="C38" s="3">
        <f t="shared" si="0"/>
        <v>21717.148465288872</v>
      </c>
      <c r="D38" s="13"/>
      <c r="E38" s="13">
        <f t="shared" si="1"/>
        <v>114.48799143514815</v>
      </c>
      <c r="F38" s="3"/>
      <c r="G38" s="3">
        <f t="shared" si="2"/>
        <v>18968.931320269145</v>
      </c>
      <c r="H38" s="143">
        <f t="shared" si="3"/>
        <v>2.0798579116402696</v>
      </c>
      <c r="K38" s="158">
        <v>21717.148465288872</v>
      </c>
      <c r="M38" s="148">
        <v>114.48799143514815</v>
      </c>
    </row>
    <row r="39" spans="1:13">
      <c r="A39" s="145">
        <v>2005</v>
      </c>
      <c r="B39" s="3">
        <v>1081393.217561949</v>
      </c>
      <c r="C39" s="3">
        <f t="shared" si="0"/>
        <v>21201.528625410094</v>
      </c>
      <c r="D39" s="13"/>
      <c r="E39" s="13">
        <f t="shared" si="1"/>
        <v>111.68892185246135</v>
      </c>
      <c r="F39" s="3"/>
      <c r="G39" s="3">
        <f t="shared" si="2"/>
        <v>18982.660297694387</v>
      </c>
      <c r="K39" s="158">
        <v>21201.528625410094</v>
      </c>
      <c r="M39" s="148">
        <v>111.68892185246135</v>
      </c>
    </row>
    <row r="40" spans="1:13">
      <c r="A40" s="145" t="s">
        <v>71</v>
      </c>
      <c r="B40" s="3"/>
      <c r="C40" s="3"/>
      <c r="D40" s="3"/>
      <c r="E40" s="3"/>
      <c r="F40" s="144"/>
      <c r="G40" s="144"/>
    </row>
    <row r="41" spans="1:13">
      <c r="A41" s="145" t="s">
        <v>1191</v>
      </c>
      <c r="B41" s="2">
        <f t="shared" ref="B41:G44" si="4">(POWER(VLOOKUP(VALUE(RIGHT($A41,4)),$A$4:$G$37,COLUMN(B$37),0)/VLOOKUP(VALUE(LEFT($A41,4)),$A$4:$G$37,COLUMN(B$37),0),1/(VALUE(RIGHT($A41,4))-VALUE(LEFT($A41,4))))-1)*100</f>
        <v>7.3511537825364348</v>
      </c>
      <c r="C41" s="2">
        <f t="shared" si="4"/>
        <v>4.7883575196286055</v>
      </c>
      <c r="D41" s="2" t="e">
        <f t="shared" si="4"/>
        <v>#DIV/0!</v>
      </c>
      <c r="E41" s="2">
        <f t="shared" si="4"/>
        <v>4.1490323440183774</v>
      </c>
      <c r="F41" s="2" t="e">
        <f t="shared" si="4"/>
        <v>#DIV/0!</v>
      </c>
      <c r="G41" s="2">
        <f t="shared" si="4"/>
        <v>0.61385608797441815</v>
      </c>
    </row>
    <row r="42" spans="1:13">
      <c r="A42" s="145" t="s">
        <v>1179</v>
      </c>
      <c r="B42" s="2">
        <f t="shared" si="4"/>
        <v>9.6688864945788424</v>
      </c>
      <c r="C42" s="2">
        <f t="shared" si="4"/>
        <v>7.6466020894943254</v>
      </c>
      <c r="D42" s="2" t="e">
        <f t="shared" si="4"/>
        <v>#DIV/0!</v>
      </c>
      <c r="E42" s="2">
        <f t="shared" si="4"/>
        <v>6.9617976060785569</v>
      </c>
      <c r="F42" s="2" t="e">
        <f t="shared" si="4"/>
        <v>#DIV/0!</v>
      </c>
      <c r="G42" s="2">
        <f t="shared" si="4"/>
        <v>0.6402327735158142</v>
      </c>
    </row>
    <row r="43" spans="1:13">
      <c r="A43" s="145" t="s">
        <v>723</v>
      </c>
      <c r="B43" s="2">
        <f t="shared" si="4"/>
        <v>5.4276772269413076</v>
      </c>
      <c r="C43" s="2">
        <f t="shared" si="4"/>
        <v>2.4104022377142487</v>
      </c>
      <c r="D43" s="2" t="e">
        <f t="shared" si="4"/>
        <v>#DIV/0!</v>
      </c>
      <c r="E43" s="2">
        <f t="shared" si="4"/>
        <v>2.0446884641434071</v>
      </c>
      <c r="F43" s="2" t="e">
        <f t="shared" si="4"/>
        <v>#DIV/0!</v>
      </c>
      <c r="G43" s="2">
        <f t="shared" si="4"/>
        <v>0.35838589844816582</v>
      </c>
    </row>
    <row r="44" spans="1:13">
      <c r="A44" s="145" t="s">
        <v>1178</v>
      </c>
      <c r="B44" s="2">
        <f t="shared" si="4"/>
        <v>5.4303576431778078</v>
      </c>
      <c r="C44" s="2">
        <f t="shared" si="4"/>
        <v>2.4918891143599575</v>
      </c>
      <c r="D44" s="2" t="e">
        <f t="shared" si="4"/>
        <v>#DIV/0!</v>
      </c>
      <c r="E44" s="2">
        <f t="shared" si="4"/>
        <v>1.1040824324221932</v>
      </c>
      <c r="F44" s="2" t="e">
        <f t="shared" si="4"/>
        <v>#DIV/0!</v>
      </c>
      <c r="G44" s="2">
        <f t="shared" si="4"/>
        <v>1.3726514781095656</v>
      </c>
    </row>
    <row r="46" spans="1:13">
      <c r="A46" s="332" t="s">
        <v>1177</v>
      </c>
      <c r="B46" s="332"/>
      <c r="C46" s="332"/>
      <c r="D46" s="332"/>
      <c r="E46" s="332"/>
      <c r="F46" s="332"/>
      <c r="G46" s="332"/>
    </row>
    <row r="47" spans="1:13">
      <c r="A47" s="332" t="s">
        <v>83</v>
      </c>
      <c r="B47" s="332"/>
      <c r="C47" s="332"/>
      <c r="D47" s="332"/>
      <c r="E47" s="332"/>
      <c r="F47" s="332"/>
      <c r="G47" s="332"/>
    </row>
    <row r="48" spans="1:13">
      <c r="A48" s="332" t="s">
        <v>1176</v>
      </c>
      <c r="B48" s="332"/>
      <c r="C48" s="332"/>
      <c r="D48" s="332"/>
      <c r="E48" s="332"/>
      <c r="F48" s="332"/>
      <c r="G48" s="332"/>
    </row>
  </sheetData>
  <mergeCells count="7">
    <mergeCell ref="A48:G48"/>
    <mergeCell ref="A1:G1"/>
    <mergeCell ref="B2:C2"/>
    <mergeCell ref="D2:E2"/>
    <mergeCell ref="F2:G2"/>
    <mergeCell ref="A46:G46"/>
    <mergeCell ref="A47:G47"/>
  </mergeCells>
  <pageMargins left="0.7" right="0.7" top="0.75" bottom="0.75" header="0.3" footer="0.3"/>
  <pageSetup scale="84" orientation="portrait" horizontalDpi="0" verticalDpi="0" r:id="rId1"/>
</worksheet>
</file>

<file path=xl/worksheets/sheet133.xml><?xml version="1.0" encoding="utf-8"?>
<worksheet xmlns="http://schemas.openxmlformats.org/spreadsheetml/2006/main" xmlns:r="http://schemas.openxmlformats.org/officeDocument/2006/relationships">
  <sheetPr codeName="Sheet171">
    <tabColor rgb="FF7030A0"/>
  </sheetPr>
  <dimension ref="A2:L23"/>
  <sheetViews>
    <sheetView workbookViewId="0">
      <selection sqref="A1:G1"/>
    </sheetView>
  </sheetViews>
  <sheetFormatPr defaultRowHeight="15"/>
  <sheetData>
    <row r="2" spans="1:12">
      <c r="B2" s="143" t="s">
        <v>761</v>
      </c>
      <c r="C2" s="143" t="s">
        <v>34</v>
      </c>
      <c r="D2" s="143" t="s">
        <v>770</v>
      </c>
      <c r="E2" s="143" t="s">
        <v>771</v>
      </c>
      <c r="F2" s="143" t="s">
        <v>772</v>
      </c>
      <c r="G2" s="143" t="s">
        <v>774</v>
      </c>
      <c r="H2" s="143" t="s">
        <v>775</v>
      </c>
      <c r="I2" s="143" t="s">
        <v>777</v>
      </c>
      <c r="J2" s="143" t="s">
        <v>781</v>
      </c>
      <c r="K2" s="143" t="s">
        <v>782</v>
      </c>
      <c r="L2" s="143" t="s">
        <v>783</v>
      </c>
    </row>
    <row r="3" spans="1:12">
      <c r="A3" s="143">
        <v>1970</v>
      </c>
      <c r="B3" s="143">
        <f>'z17'!$H4</f>
        <v>4.0540316330706547</v>
      </c>
      <c r="C3">
        <f>'z1'!$H4</f>
        <v>3.1604288541621681</v>
      </c>
      <c r="D3" s="143">
        <f>'z3'!$H4</f>
        <v>2.7947743118363149</v>
      </c>
      <c r="E3" s="143">
        <f>'z5'!$H4</f>
        <v>2.9541031258089498</v>
      </c>
      <c r="F3" s="143">
        <f>'z7'!$H4</f>
        <v>3.3903276242449056</v>
      </c>
      <c r="G3" s="143">
        <f>'z9'!$H4</f>
        <v>2.5491324752156879</v>
      </c>
      <c r="H3" s="143" t="e">
        <f>'z19'!$H4</f>
        <v>#DIV/0!</v>
      </c>
      <c r="I3" s="143">
        <f>'z21'!$H4</f>
        <v>4.9153410887318385</v>
      </c>
      <c r="J3" s="143">
        <f>'z11'!$H4</f>
        <v>2.0159654323578771</v>
      </c>
      <c r="K3" s="143">
        <f>'z13'!$H4</f>
        <v>4.1367808472188363</v>
      </c>
      <c r="L3" s="143">
        <f>'z15'!$H4</f>
        <v>2.2282465652977796</v>
      </c>
    </row>
    <row r="4" spans="1:12">
      <c r="A4" s="143">
        <v>1980</v>
      </c>
      <c r="B4" s="143">
        <f>'z17'!$H14</f>
        <v>3.3589404554111542</v>
      </c>
      <c r="C4" s="143">
        <f>'z1'!$H14</f>
        <v>2.4467365488186088</v>
      </c>
      <c r="D4" s="143">
        <f>'z3'!$H14</f>
        <v>2.8808659405674253</v>
      </c>
      <c r="E4" s="143">
        <f>'z5'!$H14</f>
        <v>2.6208718632932229</v>
      </c>
      <c r="F4" s="143">
        <f>'z7'!$H14</f>
        <v>2.7711584097726125</v>
      </c>
      <c r="G4" s="143">
        <f>'z9'!$H14</f>
        <v>2.5062217738136447</v>
      </c>
      <c r="H4" s="143">
        <f>'z19'!$H14</f>
        <v>3.8259828840871668</v>
      </c>
      <c r="I4" s="143">
        <f>'z21'!$H14</f>
        <v>3.6341793514761984</v>
      </c>
      <c r="J4" s="143">
        <f>'z11'!$H14</f>
        <v>1.432291304816802</v>
      </c>
      <c r="K4" s="143">
        <f>'z13'!$H14</f>
        <v>3.6802799209364845</v>
      </c>
      <c r="L4" s="143">
        <f>'z15'!$H14</f>
        <v>2.1019033885706051</v>
      </c>
    </row>
    <row r="5" spans="1:12">
      <c r="A5" s="143">
        <v>1990</v>
      </c>
      <c r="B5" s="143">
        <f>'z17'!$H24</f>
        <v>2.585276788882763</v>
      </c>
      <c r="C5" s="143">
        <f>'z1'!$H24</f>
        <v>2.4333161474235254</v>
      </c>
      <c r="D5" s="143">
        <f>'z3'!$H24</f>
        <v>2.4415317399126129</v>
      </c>
      <c r="E5" s="143">
        <f>'z5'!$H24</f>
        <v>2.4335479472772077</v>
      </c>
      <c r="F5" s="143">
        <f>'z7'!$H24</f>
        <v>2.4361298246479666</v>
      </c>
      <c r="G5" s="143">
        <f>'z9'!$H24</f>
        <v>2.3117536607171294</v>
      </c>
      <c r="H5" s="143">
        <f>'z19'!$H24</f>
        <v>3.0649320406770624</v>
      </c>
      <c r="I5" s="143">
        <f>'z21'!$H24</f>
        <v>3.1738089281246649</v>
      </c>
      <c r="J5" s="143">
        <f>'z11'!$H24</f>
        <v>1.7288484401798505</v>
      </c>
      <c r="K5" s="143">
        <f>'z13'!$H24</f>
        <v>3.1150420235898544</v>
      </c>
      <c r="L5" s="143">
        <f>'z15'!$H24</f>
        <v>2.1281609993812207</v>
      </c>
    </row>
    <row r="6" spans="1:12">
      <c r="A6" s="143">
        <v>2000</v>
      </c>
      <c r="B6" s="143">
        <f>'z17'!$H34</f>
        <v>2.5937553731428826</v>
      </c>
      <c r="C6" s="143">
        <f>'z1'!$H34</f>
        <v>2.1423925518544751</v>
      </c>
      <c r="D6" s="143">
        <f>'z3'!$H34</f>
        <v>1.5789686312928122</v>
      </c>
      <c r="E6" s="143">
        <f>'z5'!$H34</f>
        <v>2.0532360043788733</v>
      </c>
      <c r="F6" s="143">
        <f>'z7'!$H34</f>
        <v>1.9760801637754553</v>
      </c>
      <c r="G6" s="143">
        <f>'z9'!$H34</f>
        <v>2.090897611464992</v>
      </c>
      <c r="H6" s="143">
        <f>'z19'!$H34</f>
        <v>3.0320158159849133</v>
      </c>
      <c r="I6" s="143">
        <f>'z21'!$H34</f>
        <v>2.6487955759677568</v>
      </c>
      <c r="J6" s="143">
        <f>'z11'!$H34</f>
        <v>1.7153067301965457</v>
      </c>
      <c r="K6" s="143">
        <f>'z13'!$H34</f>
        <v>2.3300124749889615</v>
      </c>
      <c r="L6" s="143">
        <f>'z15'!$H34</f>
        <v>1.7284514644558122</v>
      </c>
    </row>
    <row r="7" spans="1:12">
      <c r="A7" s="143">
        <v>2004</v>
      </c>
      <c r="B7" s="143">
        <f>'z17'!$H38</f>
        <v>2.3992805448556642</v>
      </c>
      <c r="C7" s="143">
        <f>'z1'!$H38</f>
        <v>2.1203245564954583</v>
      </c>
      <c r="D7" s="143">
        <f>'z3'!$H38</f>
        <v>1.7304938237777576</v>
      </c>
      <c r="E7" s="143">
        <f>'z5'!$H38</f>
        <v>1.9972755883320019</v>
      </c>
      <c r="F7" s="143">
        <f>'z7'!$H38</f>
        <v>1.9077008977151118</v>
      </c>
      <c r="G7" s="143">
        <f>'z9'!$H38</f>
        <v>1.9637348323740409</v>
      </c>
      <c r="H7" s="143">
        <f>'z19'!$H38</f>
        <v>2.9413289595579788</v>
      </c>
      <c r="I7" s="143">
        <f>'z21'!$H38</f>
        <v>2.6485897535673901</v>
      </c>
      <c r="J7" s="143">
        <f>'z11'!$H38</f>
        <v>1.5612423669624</v>
      </c>
      <c r="K7" s="143">
        <f>'z13'!$H38</f>
        <v>2.0798579116402696</v>
      </c>
      <c r="L7" s="143">
        <f>'z15'!$H38</f>
        <v>1.7200474782613242</v>
      </c>
    </row>
    <row r="8" spans="1:12">
      <c r="A8" s="143"/>
      <c r="B8" s="143"/>
      <c r="C8" s="143"/>
      <c r="D8" s="143"/>
      <c r="E8" s="143"/>
      <c r="F8" s="143"/>
      <c r="G8" s="143"/>
      <c r="H8" s="143"/>
      <c r="I8" s="143"/>
      <c r="J8" s="143"/>
      <c r="K8" s="143"/>
      <c r="L8" s="143"/>
    </row>
    <row r="10" spans="1:12">
      <c r="B10" s="143"/>
      <c r="C10" s="143">
        <v>1970</v>
      </c>
      <c r="D10" s="143">
        <v>1990</v>
      </c>
      <c r="E10" s="143">
        <v>2004</v>
      </c>
    </row>
    <row r="11" spans="1:12">
      <c r="B11" s="143" t="s">
        <v>761</v>
      </c>
      <c r="C11" s="4">
        <v>4.0540316330706547</v>
      </c>
      <c r="D11" s="4">
        <v>2.585276788882763</v>
      </c>
      <c r="E11" s="4">
        <v>2.3992805448556642</v>
      </c>
    </row>
    <row r="12" spans="1:12">
      <c r="B12" s="143" t="s">
        <v>34</v>
      </c>
      <c r="C12" s="4">
        <v>3.1604288541621681</v>
      </c>
      <c r="D12" s="4">
        <v>2.4333161474235254</v>
      </c>
      <c r="E12" s="4">
        <v>2.1203245564954583</v>
      </c>
    </row>
    <row r="13" spans="1:12">
      <c r="B13" s="143" t="s">
        <v>770</v>
      </c>
      <c r="C13" s="4">
        <v>2.7947743118363149</v>
      </c>
      <c r="D13" s="4">
        <v>2.4415317399126129</v>
      </c>
      <c r="E13" s="151">
        <v>1.7304938237777576</v>
      </c>
    </row>
    <row r="14" spans="1:12">
      <c r="B14" s="143" t="s">
        <v>771</v>
      </c>
      <c r="C14" s="4">
        <v>2.9541031258089498</v>
      </c>
      <c r="D14" s="4">
        <v>2.4335479472772077</v>
      </c>
      <c r="E14" s="151">
        <v>1.9972755883320019</v>
      </c>
    </row>
    <row r="15" spans="1:12">
      <c r="B15" s="143" t="s">
        <v>772</v>
      </c>
      <c r="C15" s="4">
        <v>3.3903276242449056</v>
      </c>
      <c r="D15" s="4">
        <v>2.4361298246479666</v>
      </c>
      <c r="E15" s="151">
        <v>1.9077008977151118</v>
      </c>
    </row>
    <row r="16" spans="1:12">
      <c r="B16" s="143" t="s">
        <v>774</v>
      </c>
      <c r="C16" s="4">
        <v>2.5491324752156879</v>
      </c>
      <c r="D16" s="4">
        <v>2.3117536607171294</v>
      </c>
      <c r="E16" s="151">
        <v>1.9637348323740409</v>
      </c>
    </row>
    <row r="17" spans="2:5">
      <c r="B17" s="143" t="s">
        <v>775</v>
      </c>
      <c r="C17" s="4"/>
      <c r="D17" s="4">
        <v>3.0649320406770624</v>
      </c>
      <c r="E17" s="4">
        <v>2.9413289595579788</v>
      </c>
    </row>
    <row r="18" spans="2:5">
      <c r="B18" s="143" t="s">
        <v>777</v>
      </c>
      <c r="C18" s="4">
        <v>4.9153410887318385</v>
      </c>
      <c r="D18" s="4">
        <v>3.1738089281246649</v>
      </c>
      <c r="E18" s="4">
        <v>2.6485897535673901</v>
      </c>
    </row>
    <row r="19" spans="2:5">
      <c r="B19" s="143" t="s">
        <v>781</v>
      </c>
      <c r="C19" s="4">
        <v>2.0159654323578771</v>
      </c>
      <c r="D19" s="4">
        <v>1.7288484401798505</v>
      </c>
      <c r="E19" s="151">
        <v>1.5612423669624</v>
      </c>
    </row>
    <row r="20" spans="2:5">
      <c r="B20" s="143" t="s">
        <v>1213</v>
      </c>
      <c r="C20" s="4">
        <v>4.1367808472188363</v>
      </c>
      <c r="D20" s="4">
        <v>3.1150420235898544</v>
      </c>
      <c r="E20" s="151">
        <v>2.0798579116402696</v>
      </c>
    </row>
    <row r="21" spans="2:5">
      <c r="B21" s="143" t="s">
        <v>1212</v>
      </c>
      <c r="C21" s="4">
        <v>2.2282465652977796</v>
      </c>
      <c r="D21" s="4">
        <v>2.1281609993812207</v>
      </c>
      <c r="E21" s="151">
        <v>1.7200474782613242</v>
      </c>
    </row>
    <row r="23" spans="2:5">
      <c r="E23" s="4">
        <f>AVERAGE(E11:E21)</f>
        <v>2.0972615194126725</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sheetPr codeName="Sheet172"/>
  <dimension ref="A1:AK47"/>
  <sheetViews>
    <sheetView view="pageBreakPreview" zoomScaleNormal="100" zoomScaleSheetLayoutView="100" workbookViewId="0">
      <selection sqref="A1:G1"/>
    </sheetView>
  </sheetViews>
  <sheetFormatPr defaultRowHeight="15"/>
  <cols>
    <col min="1" max="1" width="9.28515625" style="143" bestFit="1" customWidth="1"/>
    <col min="2" max="3" width="17.140625" style="143" customWidth="1"/>
    <col min="4" max="5" width="28" style="143" customWidth="1"/>
    <col min="6" max="6" width="9.140625" style="143"/>
    <col min="7" max="7" width="10.5703125" style="143" bestFit="1" customWidth="1"/>
    <col min="8" max="8" width="9.28515625" style="143" bestFit="1" customWidth="1"/>
    <col min="9" max="16384" width="9.140625" style="143"/>
  </cols>
  <sheetData>
    <row r="1" spans="1:31">
      <c r="A1" s="145" t="s">
        <v>1203</v>
      </c>
    </row>
    <row r="2" spans="1:31" ht="30" customHeight="1">
      <c r="A2" s="145"/>
      <c r="B2" s="336" t="s">
        <v>1189</v>
      </c>
      <c r="C2" s="338"/>
      <c r="D2" s="336" t="s">
        <v>1188</v>
      </c>
      <c r="E2" s="338"/>
      <c r="H2" s="143" t="s">
        <v>1182</v>
      </c>
    </row>
    <row r="3" spans="1:31" ht="30">
      <c r="A3" s="144"/>
      <c r="B3" s="140" t="s">
        <v>977</v>
      </c>
      <c r="C3" s="140" t="s">
        <v>1181</v>
      </c>
      <c r="D3" s="140" t="s">
        <v>977</v>
      </c>
      <c r="E3" s="140" t="s">
        <v>1181</v>
      </c>
      <c r="G3" s="57"/>
      <c r="H3" s="143" t="s">
        <v>1180</v>
      </c>
    </row>
    <row r="4" spans="1:31">
      <c r="A4" s="145">
        <v>1970</v>
      </c>
      <c r="B4" s="3"/>
      <c r="C4" s="3">
        <f t="shared" ref="C4:C39" si="0">H4</f>
        <v>1355.5318488619732</v>
      </c>
      <c r="D4" s="17"/>
      <c r="E4" s="17">
        <f>'z13'!G4/'z14'!C4</f>
        <v>10.343403722020321</v>
      </c>
      <c r="G4" s="5"/>
      <c r="H4" s="158">
        <v>1355.5318488619732</v>
      </c>
      <c r="I4" s="156"/>
      <c r="J4" s="156"/>
      <c r="K4" s="156"/>
      <c r="L4" s="156"/>
      <c r="M4" s="156"/>
      <c r="N4" s="156"/>
      <c r="O4" s="156"/>
      <c r="P4" s="156"/>
      <c r="Q4" s="156"/>
      <c r="R4" s="156"/>
      <c r="S4" s="156"/>
      <c r="T4" s="156"/>
      <c r="U4" s="156"/>
      <c r="V4" s="156"/>
      <c r="W4" s="156"/>
      <c r="X4" s="156"/>
      <c r="Y4" s="156"/>
      <c r="Z4" s="156"/>
      <c r="AA4" s="156"/>
      <c r="AB4" s="156"/>
      <c r="AC4" s="156"/>
      <c r="AD4" s="156"/>
      <c r="AE4" s="156"/>
    </row>
    <row r="5" spans="1:31">
      <c r="A5" s="145">
        <v>1971</v>
      </c>
      <c r="B5" s="3"/>
      <c r="C5" s="3">
        <f t="shared" si="0"/>
        <v>1341.5041383583966</v>
      </c>
      <c r="D5" s="17"/>
      <c r="E5" s="17">
        <f>'z13'!G5/'z14'!C5</f>
        <v>10.537915396828486</v>
      </c>
      <c r="G5" s="5"/>
      <c r="H5" s="158">
        <v>1341.5041383583966</v>
      </c>
      <c r="I5" s="156"/>
      <c r="J5" s="156"/>
      <c r="K5" s="156"/>
      <c r="L5" s="156"/>
      <c r="M5" s="156"/>
      <c r="N5" s="156"/>
      <c r="O5" s="156"/>
      <c r="P5" s="156"/>
      <c r="Q5" s="156"/>
      <c r="R5" s="156"/>
      <c r="S5" s="156"/>
      <c r="T5" s="156"/>
      <c r="U5" s="156"/>
      <c r="V5" s="156"/>
      <c r="W5" s="156"/>
      <c r="X5" s="156"/>
      <c r="Y5" s="156"/>
      <c r="Z5" s="156"/>
      <c r="AA5" s="156"/>
      <c r="AB5" s="156"/>
      <c r="AC5" s="156"/>
      <c r="AD5" s="156"/>
      <c r="AE5" s="156"/>
    </row>
    <row r="6" spans="1:31">
      <c r="A6" s="145">
        <v>1972</v>
      </c>
      <c r="B6" s="3"/>
      <c r="C6" s="3">
        <f t="shared" si="0"/>
        <v>1327.2073206968278</v>
      </c>
      <c r="D6" s="17"/>
      <c r="E6" s="17">
        <f>'z13'!G6/'z14'!C6</f>
        <v>11.050479523377497</v>
      </c>
      <c r="G6" s="5"/>
      <c r="H6" s="158">
        <v>1327.2073206968278</v>
      </c>
      <c r="I6" s="156"/>
      <c r="J6" s="156"/>
      <c r="K6" s="156"/>
      <c r="L6" s="156"/>
      <c r="M6" s="156"/>
      <c r="N6" s="156"/>
      <c r="O6" s="156"/>
      <c r="P6" s="156"/>
      <c r="Q6" s="156"/>
      <c r="R6" s="156"/>
      <c r="S6" s="156"/>
      <c r="T6" s="156"/>
      <c r="U6" s="156"/>
      <c r="V6" s="156"/>
      <c r="W6" s="156"/>
      <c r="X6" s="156"/>
      <c r="Y6" s="156"/>
      <c r="Z6" s="156"/>
      <c r="AA6" s="156"/>
      <c r="AB6" s="156"/>
      <c r="AC6" s="156"/>
      <c r="AD6" s="156"/>
      <c r="AE6" s="156"/>
    </row>
    <row r="7" spans="1:31">
      <c r="A7" s="145">
        <v>1973</v>
      </c>
      <c r="B7" s="3"/>
      <c r="C7" s="3">
        <f t="shared" si="0"/>
        <v>1366.814031006174</v>
      </c>
      <c r="D7" s="17"/>
      <c r="E7" s="17">
        <f>'z13'!G7/'z14'!C7</f>
        <v>11.247316684032757</v>
      </c>
      <c r="G7" s="5"/>
      <c r="H7" s="158">
        <v>1366.814031006174</v>
      </c>
      <c r="I7" s="156"/>
      <c r="J7" s="156"/>
      <c r="K7" s="156"/>
      <c r="L7" s="156"/>
      <c r="M7" s="156"/>
      <c r="N7" s="156"/>
      <c r="O7" s="156"/>
      <c r="P7" s="156"/>
      <c r="Q7" s="156"/>
      <c r="R7" s="156"/>
      <c r="S7" s="156"/>
      <c r="T7" s="156"/>
      <c r="U7" s="156"/>
      <c r="V7" s="156"/>
      <c r="W7" s="156"/>
      <c r="X7" s="156"/>
      <c r="Y7" s="156"/>
      <c r="Z7" s="156"/>
      <c r="AA7" s="156"/>
      <c r="AB7" s="156"/>
      <c r="AC7" s="156"/>
      <c r="AD7" s="156"/>
      <c r="AE7" s="156"/>
    </row>
    <row r="8" spans="1:31">
      <c r="A8" s="145">
        <v>1974</v>
      </c>
      <c r="B8" s="3"/>
      <c r="C8" s="3">
        <f t="shared" si="0"/>
        <v>1437.6086593326811</v>
      </c>
      <c r="D8" s="17"/>
      <c r="E8" s="17">
        <f>'z13'!G8/'z14'!C8</f>
        <v>10.565231896226067</v>
      </c>
      <c r="G8" s="5"/>
      <c r="H8" s="158">
        <v>1437.6086593326811</v>
      </c>
      <c r="I8" s="156"/>
      <c r="J8" s="156"/>
      <c r="K8" s="156"/>
      <c r="L8" s="156"/>
      <c r="M8" s="156"/>
      <c r="N8" s="156"/>
      <c r="O8" s="156"/>
      <c r="P8" s="156"/>
      <c r="Q8" s="156"/>
      <c r="R8" s="156"/>
      <c r="S8" s="156"/>
      <c r="T8" s="156"/>
      <c r="U8" s="156"/>
      <c r="V8" s="156"/>
      <c r="W8" s="156"/>
      <c r="X8" s="156"/>
      <c r="Y8" s="156"/>
      <c r="Z8" s="156"/>
      <c r="AA8" s="156"/>
      <c r="AB8" s="156"/>
      <c r="AC8" s="156"/>
      <c r="AD8" s="156"/>
      <c r="AE8" s="156"/>
    </row>
    <row r="9" spans="1:31">
      <c r="A9" s="145">
        <v>1975</v>
      </c>
      <c r="B9" s="3"/>
      <c r="C9" s="3">
        <f t="shared" si="0"/>
        <v>1342.4109940528995</v>
      </c>
      <c r="D9" s="17"/>
      <c r="E9" s="17">
        <f>'z13'!G9/'z14'!C9</f>
        <v>11.041484248254362</v>
      </c>
      <c r="G9" s="5"/>
      <c r="H9" s="158">
        <v>1342.4109940528995</v>
      </c>
      <c r="I9" s="156"/>
      <c r="J9" s="156"/>
      <c r="K9" s="156"/>
      <c r="L9" s="156"/>
      <c r="M9" s="156"/>
      <c r="N9" s="156"/>
      <c r="O9" s="156"/>
      <c r="P9" s="156"/>
      <c r="Q9" s="156"/>
      <c r="R9" s="156"/>
      <c r="S9" s="156"/>
      <c r="T9" s="156"/>
      <c r="U9" s="156"/>
      <c r="V9" s="156"/>
      <c r="W9" s="156"/>
      <c r="X9" s="156"/>
      <c r="Y9" s="156"/>
      <c r="Z9" s="156"/>
      <c r="AA9" s="156"/>
      <c r="AB9" s="156"/>
      <c r="AC9" s="156"/>
      <c r="AD9" s="156"/>
      <c r="AE9" s="156"/>
    </row>
    <row r="10" spans="1:31">
      <c r="A10" s="145">
        <v>1976</v>
      </c>
      <c r="B10" s="3"/>
      <c r="C10" s="3">
        <f t="shared" si="0"/>
        <v>1317.7888916057482</v>
      </c>
      <c r="D10" s="17"/>
      <c r="E10" s="17">
        <f>'z13'!G10/'z14'!C10</f>
        <v>11.558499510851112</v>
      </c>
      <c r="G10" s="5"/>
      <c r="H10" s="158">
        <v>1317.7888916057482</v>
      </c>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row>
    <row r="11" spans="1:31">
      <c r="A11" s="145">
        <v>1977</v>
      </c>
      <c r="B11" s="3"/>
      <c r="C11" s="3">
        <f t="shared" si="0"/>
        <v>1329.9637373114481</v>
      </c>
      <c r="D11" s="17"/>
      <c r="E11" s="17">
        <f>'z13'!G11/'z14'!C11</f>
        <v>11.642562694312943</v>
      </c>
      <c r="G11" s="5"/>
      <c r="H11" s="158">
        <v>1329.9637373114481</v>
      </c>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row>
    <row r="12" spans="1:31">
      <c r="A12" s="145">
        <v>1978</v>
      </c>
      <c r="B12" s="3"/>
      <c r="C12" s="3">
        <f t="shared" si="0"/>
        <v>1291.5890843848404</v>
      </c>
      <c r="D12" s="17"/>
      <c r="E12" s="17">
        <f>'z13'!G12/'z14'!C12</f>
        <v>12.285996532208642</v>
      </c>
      <c r="G12" s="5"/>
      <c r="H12" s="158">
        <v>1291.5890843848404</v>
      </c>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row>
    <row r="13" spans="1:31">
      <c r="A13" s="145">
        <v>1979</v>
      </c>
      <c r="B13" s="3"/>
      <c r="C13" s="3">
        <f t="shared" si="0"/>
        <v>1309.2157616151223</v>
      </c>
      <c r="D13" s="17"/>
      <c r="E13" s="17">
        <f>'z13'!G13/'z14'!C13</f>
        <v>12.310998185742314</v>
      </c>
      <c r="G13" s="5"/>
      <c r="H13" s="158">
        <v>1309.2157616151223</v>
      </c>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row>
    <row r="14" spans="1:31">
      <c r="A14" s="145">
        <v>1980</v>
      </c>
      <c r="B14" s="3"/>
      <c r="C14" s="3">
        <f t="shared" si="0"/>
        <v>1290.7142187259051</v>
      </c>
      <c r="D14" s="17"/>
      <c r="E14" s="17">
        <f>'z13'!G14/'z14'!C14</f>
        <v>12.369737735431423</v>
      </c>
      <c r="G14" s="5"/>
      <c r="H14" s="158">
        <v>1290.7142187259051</v>
      </c>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row>
    <row r="15" spans="1:31">
      <c r="A15" s="145">
        <v>1981</v>
      </c>
      <c r="B15" s="3"/>
      <c r="C15" s="3">
        <f t="shared" si="0"/>
        <v>1205.07225324351</v>
      </c>
      <c r="D15" s="17"/>
      <c r="E15" s="17">
        <f>'z13'!G15/'z14'!C15</f>
        <v>12.999753172241645</v>
      </c>
      <c r="G15" s="5"/>
      <c r="H15" s="158">
        <v>1205.07225324351</v>
      </c>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row>
    <row r="16" spans="1:31">
      <c r="A16" s="145">
        <v>1982</v>
      </c>
      <c r="B16" s="3"/>
      <c r="C16" s="3">
        <f t="shared" si="0"/>
        <v>1148.4922198117395</v>
      </c>
      <c r="D16" s="17"/>
      <c r="E16" s="17">
        <f>'z13'!G16/'z14'!C16</f>
        <v>13.856909288355038</v>
      </c>
      <c r="G16" s="5"/>
      <c r="H16" s="158">
        <v>1148.4922198117395</v>
      </c>
    </row>
    <row r="17" spans="1:37">
      <c r="A17" s="145">
        <v>1983</v>
      </c>
      <c r="B17" s="3"/>
      <c r="C17" s="3">
        <f t="shared" si="0"/>
        <v>1100.7795100961691</v>
      </c>
      <c r="D17" s="17"/>
      <c r="E17" s="17">
        <f>'z13'!G17/'z14'!C17</f>
        <v>14.613260825567686</v>
      </c>
      <c r="G17" s="5"/>
      <c r="H17" s="158">
        <v>1100.7795100961691</v>
      </c>
      <c r="K17" s="57"/>
      <c r="L17" s="5"/>
      <c r="M17" s="5"/>
      <c r="N17" s="5"/>
      <c r="O17" s="5"/>
      <c r="P17" s="5"/>
      <c r="Q17" s="5"/>
      <c r="R17" s="5"/>
      <c r="S17" s="5"/>
      <c r="T17" s="5"/>
      <c r="U17" s="5"/>
      <c r="V17" s="5"/>
      <c r="W17" s="5"/>
      <c r="X17" s="5"/>
      <c r="Y17" s="5"/>
      <c r="Z17" s="5"/>
      <c r="AA17" s="5"/>
      <c r="AB17" s="5"/>
      <c r="AC17" s="5"/>
      <c r="AD17" s="5"/>
      <c r="AE17" s="5"/>
      <c r="AF17" s="5"/>
      <c r="AG17" s="5"/>
      <c r="AH17" s="5"/>
      <c r="AI17" s="5"/>
      <c r="AJ17" s="5"/>
      <c r="AK17" s="156"/>
    </row>
    <row r="18" spans="1:37">
      <c r="A18" s="145">
        <v>1984</v>
      </c>
      <c r="B18" s="3"/>
      <c r="C18" s="3">
        <f t="shared" si="0"/>
        <v>1075.0898448063369</v>
      </c>
      <c r="D18" s="17"/>
      <c r="E18" s="17">
        <f>'z13'!G18/'z14'!C18</f>
        <v>15.085340454507316</v>
      </c>
      <c r="G18" s="5"/>
      <c r="H18" s="158">
        <v>1075.0898448063369</v>
      </c>
      <c r="AK18" s="155"/>
    </row>
    <row r="19" spans="1:37">
      <c r="A19" s="145">
        <v>1985</v>
      </c>
      <c r="B19" s="3"/>
      <c r="C19" s="3">
        <f t="shared" si="0"/>
        <v>1069.0760378285829</v>
      </c>
      <c r="D19" s="17"/>
      <c r="E19" s="17">
        <f>'z13'!G19/'z14'!C19</f>
        <v>15.147763800438087</v>
      </c>
      <c r="G19" s="5"/>
      <c r="H19" s="158">
        <v>1069.0760378285829</v>
      </c>
    </row>
    <row r="20" spans="1:37">
      <c r="A20" s="145">
        <v>1986</v>
      </c>
      <c r="B20" s="3"/>
      <c r="C20" s="3">
        <f t="shared" si="0"/>
        <v>1053.589909520347</v>
      </c>
      <c r="D20" s="17"/>
      <c r="E20" s="17">
        <f>'z13'!G20/'z14'!C20</f>
        <v>15.430156276032656</v>
      </c>
      <c r="G20" s="5"/>
      <c r="H20" s="158">
        <v>1053.589909520347</v>
      </c>
      <c r="M20" s="5"/>
      <c r="N20" s="5"/>
      <c r="O20" s="5"/>
      <c r="P20" s="5"/>
      <c r="Q20" s="5"/>
      <c r="R20" s="5"/>
      <c r="S20" s="5"/>
      <c r="T20" s="5"/>
      <c r="U20" s="5"/>
      <c r="V20" s="5"/>
      <c r="W20" s="5"/>
      <c r="X20" s="5"/>
      <c r="Y20" s="5"/>
      <c r="Z20" s="5"/>
      <c r="AA20" s="5"/>
      <c r="AB20" s="5"/>
      <c r="AC20" s="5"/>
      <c r="AD20" s="5"/>
      <c r="AE20" s="5"/>
      <c r="AF20" s="5"/>
      <c r="AG20" s="5"/>
      <c r="AH20" s="5"/>
      <c r="AI20" s="5"/>
      <c r="AJ20" s="5"/>
      <c r="AK20" s="5"/>
    </row>
    <row r="21" spans="1:37">
      <c r="A21" s="145">
        <v>1987</v>
      </c>
      <c r="B21" s="3"/>
      <c r="C21" s="3">
        <f t="shared" si="0"/>
        <v>1028.8663900400725</v>
      </c>
      <c r="D21" s="17"/>
      <c r="E21" s="17">
        <f>'z13'!G21/'z14'!C21</f>
        <v>16.300579099631399</v>
      </c>
      <c r="G21" s="5"/>
      <c r="H21" s="158">
        <v>1028.8663900400725</v>
      </c>
    </row>
    <row r="22" spans="1:37">
      <c r="A22" s="145">
        <v>1988</v>
      </c>
      <c r="B22" s="3"/>
      <c r="C22" s="3">
        <f t="shared" si="0"/>
        <v>1006.3621599106866</v>
      </c>
      <c r="D22" s="17"/>
      <c r="E22" s="17">
        <f>'z13'!G22/'z14'!C22</f>
        <v>16.96505649030393</v>
      </c>
      <c r="G22" s="5"/>
      <c r="H22" s="158">
        <v>1006.3621599106866</v>
      </c>
    </row>
    <row r="23" spans="1:37">
      <c r="A23" s="145">
        <v>1989</v>
      </c>
      <c r="B23" s="3"/>
      <c r="C23" s="3">
        <f t="shared" si="0"/>
        <v>977.98019215487398</v>
      </c>
      <c r="D23" s="17"/>
      <c r="E23" s="17">
        <f>'z13'!G23/'z14'!C23</f>
        <v>17.383802449445792</v>
      </c>
      <c r="G23" s="5"/>
      <c r="H23" s="158">
        <v>977.98019215487398</v>
      </c>
    </row>
    <row r="24" spans="1:37">
      <c r="A24" s="145">
        <v>1990</v>
      </c>
      <c r="B24" s="3"/>
      <c r="C24" s="3">
        <f t="shared" si="0"/>
        <v>969.73025145363079</v>
      </c>
      <c r="D24" s="17"/>
      <c r="E24" s="17">
        <f>'z13'!G24/'z14'!C24</f>
        <v>17.829596179836937</v>
      </c>
      <c r="G24" s="5"/>
      <c r="H24" s="158">
        <v>969.73025145363079</v>
      </c>
    </row>
    <row r="25" spans="1:37">
      <c r="A25" s="145">
        <v>1991</v>
      </c>
      <c r="B25" s="3"/>
      <c r="C25" s="3">
        <f t="shared" si="0"/>
        <v>957.83623660811952</v>
      </c>
      <c r="D25" s="17"/>
      <c r="E25" s="17">
        <f>'z13'!G25/'z14'!C25</f>
        <v>18.12337420490957</v>
      </c>
      <c r="G25" s="5"/>
      <c r="H25" s="158">
        <v>957.83623660811952</v>
      </c>
    </row>
    <row r="26" spans="1:37">
      <c r="A26" s="145">
        <v>1992</v>
      </c>
      <c r="B26" s="3"/>
      <c r="C26" s="3">
        <f t="shared" si="0"/>
        <v>908.1541507213617</v>
      </c>
      <c r="D26" s="17"/>
      <c r="E26" s="17">
        <f>'z13'!G26/'z14'!C26</f>
        <v>19.49882012296553</v>
      </c>
      <c r="G26" s="5"/>
      <c r="H26" s="158">
        <v>908.1541507213617</v>
      </c>
    </row>
    <row r="27" spans="1:37">
      <c r="A27" s="145">
        <v>1993</v>
      </c>
      <c r="B27" s="3"/>
      <c r="C27" s="3">
        <f t="shared" si="0"/>
        <v>888.06563547667577</v>
      </c>
      <c r="D27" s="17"/>
      <c r="E27" s="17">
        <f>'z13'!G27/'z14'!C27</f>
        <v>20.010539216188246</v>
      </c>
      <c r="G27" s="5"/>
      <c r="H27" s="158">
        <v>888.06563547667577</v>
      </c>
    </row>
    <row r="28" spans="1:37">
      <c r="A28" s="145">
        <v>1994</v>
      </c>
      <c r="B28" s="3"/>
      <c r="C28" s="3">
        <f t="shared" si="0"/>
        <v>883.27040693789684</v>
      </c>
      <c r="D28" s="17"/>
      <c r="E28" s="17">
        <f>'z13'!G28/'z14'!C28</f>
        <v>20.605354991439214</v>
      </c>
      <c r="G28" s="5"/>
      <c r="H28" s="158">
        <v>883.27040693789684</v>
      </c>
    </row>
    <row r="29" spans="1:37">
      <c r="A29" s="145">
        <v>1995</v>
      </c>
      <c r="B29" s="3"/>
      <c r="C29" s="3">
        <f t="shared" si="0"/>
        <v>887.25330546004352</v>
      </c>
      <c r="D29" s="17"/>
      <c r="E29" s="17">
        <f>'z13'!G29/'z14'!C29</f>
        <v>20.117605285192745</v>
      </c>
      <c r="G29" s="5"/>
      <c r="H29" s="158">
        <v>887.25330546004352</v>
      </c>
    </row>
    <row r="30" spans="1:37">
      <c r="A30" s="145">
        <v>1996</v>
      </c>
      <c r="B30" s="3"/>
      <c r="C30" s="3">
        <f t="shared" si="0"/>
        <v>913.31089613286315</v>
      </c>
      <c r="D30" s="17"/>
      <c r="E30" s="17">
        <f>'z13'!G30/'z14'!C30</f>
        <v>19.962749219399189</v>
      </c>
      <c r="G30" s="5"/>
      <c r="H30" s="158">
        <v>913.31089613286315</v>
      </c>
    </row>
    <row r="31" spans="1:37">
      <c r="A31" s="145">
        <v>1997</v>
      </c>
      <c r="B31" s="3"/>
      <c r="C31" s="3">
        <f t="shared" si="0"/>
        <v>968.40945279599259</v>
      </c>
      <c r="D31" s="17"/>
      <c r="E31" s="17">
        <f>'z13'!G31/'z14'!C31</f>
        <v>19.184446781479103</v>
      </c>
      <c r="G31" s="5"/>
      <c r="H31" s="158">
        <v>968.40945279599259</v>
      </c>
    </row>
    <row r="32" spans="1:37">
      <c r="A32" s="145">
        <v>1998</v>
      </c>
      <c r="B32" s="3"/>
      <c r="C32" s="3">
        <f t="shared" si="0"/>
        <v>986.67432714878021</v>
      </c>
      <c r="D32" s="17"/>
      <c r="E32" s="17">
        <f>'z13'!G32/'z14'!C32</f>
        <v>18.537686396411431</v>
      </c>
      <c r="G32" s="5"/>
      <c r="H32" s="158">
        <v>986.67432714878021</v>
      </c>
    </row>
    <row r="33" spans="1:8">
      <c r="A33" s="145">
        <v>1999</v>
      </c>
      <c r="B33" s="3"/>
      <c r="C33" s="3">
        <f t="shared" si="0"/>
        <v>978.87793471358862</v>
      </c>
      <c r="D33" s="17"/>
      <c r="E33" s="17">
        <f>'z13'!G33/'z14'!C33</f>
        <v>18.647449171869045</v>
      </c>
      <c r="G33" s="5"/>
      <c r="H33" s="158">
        <v>978.87793471358862</v>
      </c>
    </row>
    <row r="34" spans="1:8">
      <c r="A34" s="145">
        <v>2000</v>
      </c>
      <c r="B34" s="3"/>
      <c r="C34" s="3">
        <f t="shared" si="0"/>
        <v>960.23562169322508</v>
      </c>
      <c r="D34" s="17"/>
      <c r="E34" s="17">
        <f>'z13'!G34/'z14'!C34</f>
        <v>18.661704825940582</v>
      </c>
      <c r="G34" s="5"/>
      <c r="H34" s="158">
        <v>960.23562169322508</v>
      </c>
    </row>
    <row r="35" spans="1:8">
      <c r="A35" s="145">
        <v>2001</v>
      </c>
      <c r="B35" s="3"/>
      <c r="C35" s="3">
        <f t="shared" si="0"/>
        <v>938.29847281520188</v>
      </c>
      <c r="D35" s="17"/>
      <c r="E35" s="17">
        <f>'z13'!G35/'z14'!C35</f>
        <v>19.456569636160861</v>
      </c>
      <c r="G35" s="5"/>
      <c r="H35" s="158">
        <v>938.29847281520188</v>
      </c>
    </row>
    <row r="36" spans="1:8">
      <c r="A36" s="145">
        <v>2002</v>
      </c>
      <c r="B36" s="3"/>
      <c r="C36" s="3">
        <f t="shared" si="0"/>
        <v>890.75878099977399</v>
      </c>
      <c r="D36" s="17"/>
      <c r="E36" s="17">
        <f>'z13'!G36/'z14'!C36</f>
        <v>20.95787873586238</v>
      </c>
      <c r="G36" s="5"/>
      <c r="H36" s="158">
        <v>890.75878099977399</v>
      </c>
    </row>
    <row r="37" spans="1:8">
      <c r="A37" s="145">
        <v>2003</v>
      </c>
      <c r="B37" s="3"/>
      <c r="C37" s="3">
        <f t="shared" si="0"/>
        <v>883.06488669604369</v>
      </c>
      <c r="D37" s="17"/>
      <c r="E37" s="17">
        <f>'z13'!G37/'z14'!C37</f>
        <v>21.1397053789422</v>
      </c>
      <c r="G37" s="5"/>
      <c r="H37" s="158">
        <v>883.06488669604369</v>
      </c>
    </row>
    <row r="38" spans="1:8">
      <c r="A38" s="145">
        <v>2004</v>
      </c>
      <c r="B38" s="3"/>
      <c r="C38" s="3">
        <f t="shared" si="0"/>
        <v>868.7741263667433</v>
      </c>
      <c r="D38" s="17"/>
      <c r="E38" s="17">
        <f>'z13'!G38/'z14'!C38</f>
        <v>21.834134724520585</v>
      </c>
      <c r="G38" s="5"/>
      <c r="H38" s="158">
        <v>868.7741263667433</v>
      </c>
    </row>
    <row r="39" spans="1:8">
      <c r="A39" s="145">
        <v>2005</v>
      </c>
      <c r="B39" s="3"/>
      <c r="C39" s="3">
        <f t="shared" si="0"/>
        <v>856.61164704688156</v>
      </c>
      <c r="D39" s="3"/>
      <c r="E39" s="17">
        <f>'z13'!G39/'z14'!C39</f>
        <v>22.160170671430858</v>
      </c>
      <c r="H39" s="158">
        <v>856.61164704688156</v>
      </c>
    </row>
    <row r="40" spans="1:8">
      <c r="A40" s="145"/>
      <c r="B40" s="3"/>
      <c r="C40" s="3"/>
      <c r="D40" s="3"/>
      <c r="E40" s="3"/>
    </row>
    <row r="41" spans="1:8">
      <c r="A41" s="145" t="s">
        <v>71</v>
      </c>
      <c r="B41" s="3"/>
      <c r="C41" s="3"/>
      <c r="D41" s="3"/>
      <c r="E41" s="3"/>
    </row>
    <row r="42" spans="1:8">
      <c r="A42" s="145" t="s">
        <v>1191</v>
      </c>
      <c r="B42" s="2" t="e">
        <f t="shared" ref="B42:F45" si="1">(POWER(VLOOKUP(VALUE(RIGHT($A42,4)),$A$4:$G$38,COLUMN(B$38),0)/VLOOKUP(VALUE(LEFT($A42,4)),$A$4:$G$38,COLUMN(B$38),0),1/(VALUE(RIGHT($A42,4))-VALUE(LEFT($A42,4))))-1)*100</f>
        <v>#DIV/0!</v>
      </c>
      <c r="C42" s="2">
        <f t="shared" si="1"/>
        <v>-1.6273830948126622</v>
      </c>
      <c r="D42" s="2" t="e">
        <f t="shared" si="1"/>
        <v>#DIV/0!</v>
      </c>
      <c r="E42" s="2">
        <f t="shared" si="1"/>
        <v>2.2783161140739194</v>
      </c>
      <c r="F42" s="2" t="e">
        <f t="shared" si="1"/>
        <v>#DIV/0!</v>
      </c>
      <c r="G42" s="2"/>
    </row>
    <row r="43" spans="1:8">
      <c r="A43" s="145" t="s">
        <v>1179</v>
      </c>
      <c r="B43" s="2" t="e">
        <f t="shared" si="1"/>
        <v>#DIV/0!</v>
      </c>
      <c r="C43" s="2">
        <f t="shared" si="1"/>
        <v>-2.6918837391772588</v>
      </c>
      <c r="D43" s="2" t="e">
        <f t="shared" si="1"/>
        <v>#DIV/0!</v>
      </c>
      <c r="E43" s="2">
        <f t="shared" si="1"/>
        <v>3.4242945406133929</v>
      </c>
      <c r="F43" s="2" t="e">
        <f t="shared" si="1"/>
        <v>#DIV/0!</v>
      </c>
      <c r="G43" s="2"/>
    </row>
    <row r="44" spans="1:8">
      <c r="A44" s="145" t="s">
        <v>723</v>
      </c>
      <c r="B44" s="2" t="e">
        <f t="shared" si="1"/>
        <v>#DIV/0!</v>
      </c>
      <c r="C44" s="2">
        <f t="shared" si="1"/>
        <v>-9.8344089747870456E-2</v>
      </c>
      <c r="D44" s="2" t="e">
        <f t="shared" si="1"/>
        <v>#DIV/0!</v>
      </c>
      <c r="E44" s="2">
        <f t="shared" si="1"/>
        <v>0.45717959730953162</v>
      </c>
      <c r="F44" s="2" t="e">
        <f t="shared" si="1"/>
        <v>#DIV/0!</v>
      </c>
      <c r="G44" s="2"/>
    </row>
    <row r="45" spans="1:8">
      <c r="A45" s="145" t="s">
        <v>1178</v>
      </c>
      <c r="B45" s="2" t="e">
        <f t="shared" si="1"/>
        <v>#DIV/0!</v>
      </c>
      <c r="C45" s="2">
        <f t="shared" si="1"/>
        <v>-2.7540325779474739</v>
      </c>
      <c r="D45" s="2" t="e">
        <f t="shared" si="1"/>
        <v>#DIV/0!</v>
      </c>
      <c r="E45" s="2">
        <f t="shared" si="1"/>
        <v>4.2435528849715798</v>
      </c>
      <c r="F45" s="2" t="e">
        <f t="shared" si="1"/>
        <v>#DIV/0!</v>
      </c>
      <c r="G45" s="2"/>
    </row>
    <row r="47" spans="1:8" ht="30" customHeight="1">
      <c r="A47" s="331" t="s">
        <v>1187</v>
      </c>
      <c r="B47" s="331"/>
      <c r="C47" s="331"/>
      <c r="D47" s="331"/>
      <c r="E47" s="331"/>
    </row>
  </sheetData>
  <mergeCells count="3">
    <mergeCell ref="B2:C2"/>
    <mergeCell ref="D2:E2"/>
    <mergeCell ref="A47:E47"/>
  </mergeCells>
  <pageMargins left="0.7" right="0.7" top="0.75" bottom="0.75" header="0.3" footer="0.3"/>
  <pageSetup scale="91" orientation="portrait" horizontalDpi="0" verticalDpi="0" r:id="rId1"/>
  <colBreaks count="1" manualBreakCount="1">
    <brk id="5" max="1048575" man="1"/>
  </colBreaks>
</worksheet>
</file>

<file path=xl/worksheets/sheet135.xml><?xml version="1.0" encoding="utf-8"?>
<worksheet xmlns="http://schemas.openxmlformats.org/spreadsheetml/2006/main" xmlns:r="http://schemas.openxmlformats.org/officeDocument/2006/relationships">
  <sheetPr codeName="Sheet173"/>
  <dimension ref="A1:AO48"/>
  <sheetViews>
    <sheetView view="pageBreakPreview" zoomScaleNormal="100" zoomScaleSheetLayoutView="100" workbookViewId="0">
      <selection sqref="A1:G1"/>
    </sheetView>
  </sheetViews>
  <sheetFormatPr defaultRowHeight="15"/>
  <cols>
    <col min="1" max="1" width="9.28515625" style="143" bestFit="1" customWidth="1"/>
    <col min="2" max="7" width="16.28515625" style="143" customWidth="1"/>
    <col min="8" max="9" width="9.140625" style="143"/>
    <col min="10" max="10" width="9.7109375" style="143" bestFit="1" customWidth="1"/>
    <col min="11" max="13" width="9.28515625" style="143" bestFit="1" customWidth="1"/>
    <col min="14" max="16384" width="9.140625" style="143"/>
  </cols>
  <sheetData>
    <row r="1" spans="1:41">
      <c r="A1" s="369" t="s">
        <v>1204</v>
      </c>
      <c r="B1" s="369"/>
      <c r="C1" s="369"/>
      <c r="D1" s="369"/>
      <c r="E1" s="369"/>
      <c r="F1" s="369"/>
      <c r="G1" s="369"/>
    </row>
    <row r="2" spans="1:41" ht="30.75" customHeight="1">
      <c r="A2" s="145"/>
      <c r="B2" s="318" t="s">
        <v>1185</v>
      </c>
      <c r="C2" s="318"/>
      <c r="D2" s="318" t="s">
        <v>1184</v>
      </c>
      <c r="E2" s="318"/>
      <c r="F2" s="318" t="s">
        <v>1183</v>
      </c>
      <c r="G2" s="318"/>
      <c r="K2" s="143" t="s">
        <v>1182</v>
      </c>
      <c r="L2" s="155"/>
      <c r="M2" s="155" t="s">
        <v>1182</v>
      </c>
    </row>
    <row r="3" spans="1:41" ht="30">
      <c r="A3" s="12"/>
      <c r="B3" s="140" t="s">
        <v>977</v>
      </c>
      <c r="C3" s="140" t="s">
        <v>1181</v>
      </c>
      <c r="D3" s="140" t="s">
        <v>977</v>
      </c>
      <c r="E3" s="140" t="s">
        <v>1181</v>
      </c>
      <c r="F3" s="140" t="s">
        <v>977</v>
      </c>
      <c r="G3" s="140" t="s">
        <v>1181</v>
      </c>
      <c r="J3" s="57"/>
      <c r="K3" s="143" t="s">
        <v>1180</v>
      </c>
      <c r="L3" s="155"/>
      <c r="M3" s="157" t="s">
        <v>1180</v>
      </c>
    </row>
    <row r="4" spans="1:41">
      <c r="A4" s="145">
        <v>1970</v>
      </c>
      <c r="B4" s="3">
        <v>1029173.7169999998</v>
      </c>
      <c r="C4" s="3">
        <f t="shared" ref="C4:C39" si="0">K4</f>
        <v>22932.527999999991</v>
      </c>
      <c r="D4" s="13"/>
      <c r="E4" s="13">
        <f t="shared" ref="E4:E39" si="1">M4</f>
        <v>28.584383086262914</v>
      </c>
      <c r="F4" s="3"/>
      <c r="G4" s="3">
        <f t="shared" ref="G4:G39" si="2">100*C4/E4</f>
        <v>80227.47222073478</v>
      </c>
      <c r="H4" s="143">
        <f>100*C4/B4</f>
        <v>2.2282465652977796</v>
      </c>
      <c r="J4" s="5"/>
      <c r="K4" s="158">
        <v>22932.527999999991</v>
      </c>
      <c r="L4" s="154"/>
      <c r="M4" s="148">
        <v>28.584383086262914</v>
      </c>
      <c r="N4" s="156"/>
      <c r="O4" s="156"/>
      <c r="P4" s="156"/>
      <c r="Q4" s="156"/>
      <c r="R4" s="156"/>
      <c r="S4" s="156"/>
      <c r="T4" s="156"/>
      <c r="U4" s="156"/>
      <c r="V4" s="156"/>
      <c r="W4" s="156"/>
      <c r="X4" s="156"/>
      <c r="Y4" s="156"/>
      <c r="Z4" s="156"/>
      <c r="AA4" s="156"/>
      <c r="AB4" s="156"/>
      <c r="AC4" s="156"/>
      <c r="AD4" s="156"/>
      <c r="AE4" s="156"/>
      <c r="AF4" s="156"/>
      <c r="AG4" s="156"/>
      <c r="AH4" s="156"/>
      <c r="AI4" s="156"/>
      <c r="AJ4" s="156"/>
    </row>
    <row r="5" spans="1:41">
      <c r="A5" s="145">
        <v>1971</v>
      </c>
      <c r="B5" s="3">
        <v>1096590.5360000001</v>
      </c>
      <c r="C5" s="3">
        <f t="shared" si="0"/>
        <v>24730.268000000004</v>
      </c>
      <c r="D5" s="13"/>
      <c r="E5" s="13">
        <f t="shared" si="1"/>
        <v>30.303475958246104</v>
      </c>
      <c r="F5" s="3"/>
      <c r="G5" s="3">
        <f t="shared" si="2"/>
        <v>81608.684211919477</v>
      </c>
      <c r="H5" s="143">
        <f t="shared" ref="H5:H38" si="3">100*C5/B5</f>
        <v>2.25519619111504</v>
      </c>
      <c r="J5" s="5"/>
      <c r="K5" s="158">
        <v>24730.268000000004</v>
      </c>
      <c r="L5" s="154"/>
      <c r="M5" s="148">
        <v>30.303475958246104</v>
      </c>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1:41">
      <c r="A6" s="145">
        <v>1972</v>
      </c>
      <c r="B6" s="3">
        <v>1228763.8419999999</v>
      </c>
      <c r="C6" s="3">
        <f t="shared" si="0"/>
        <v>26009.344999999994</v>
      </c>
      <c r="D6" s="13"/>
      <c r="E6" s="13">
        <f t="shared" si="1"/>
        <v>27.380279393298004</v>
      </c>
      <c r="F6" s="3"/>
      <c r="G6" s="3">
        <f t="shared" si="2"/>
        <v>94992.986106512923</v>
      </c>
      <c r="H6" s="143">
        <f t="shared" si="3"/>
        <v>2.1167081998169666</v>
      </c>
      <c r="J6" s="5"/>
      <c r="K6" s="158">
        <v>26009.344999999994</v>
      </c>
      <c r="L6" s="154"/>
      <c r="M6" s="148">
        <v>27.380279393298004</v>
      </c>
      <c r="N6" s="156"/>
      <c r="O6" s="156"/>
      <c r="P6" s="156"/>
      <c r="Q6" s="156"/>
      <c r="R6" s="156"/>
      <c r="S6" s="156"/>
      <c r="T6" s="156"/>
      <c r="U6" s="156"/>
      <c r="V6" s="156"/>
      <c r="W6" s="156"/>
      <c r="X6" s="156"/>
      <c r="Y6" s="156"/>
      <c r="Z6" s="156"/>
      <c r="AA6" s="156"/>
      <c r="AB6" s="156"/>
      <c r="AC6" s="156"/>
      <c r="AD6" s="156"/>
      <c r="AE6" s="156"/>
      <c r="AF6" s="156"/>
      <c r="AG6" s="156"/>
      <c r="AH6" s="156"/>
      <c r="AI6" s="156"/>
      <c r="AJ6" s="156"/>
    </row>
    <row r="7" spans="1:41">
      <c r="A7" s="145">
        <v>1973</v>
      </c>
      <c r="B7" s="3">
        <v>1375797.9030000002</v>
      </c>
      <c r="C7" s="3">
        <f t="shared" si="0"/>
        <v>28898.684000000001</v>
      </c>
      <c r="D7" s="13"/>
      <c r="E7" s="13">
        <f t="shared" si="1"/>
        <v>30.004391542634156</v>
      </c>
      <c r="F7" s="3"/>
      <c r="G7" s="3">
        <f t="shared" si="2"/>
        <v>96314.847641342683</v>
      </c>
      <c r="H7" s="143">
        <f t="shared" si="3"/>
        <v>2.1005035650210608</v>
      </c>
      <c r="J7" s="5"/>
      <c r="K7" s="158">
        <v>28898.684000000001</v>
      </c>
      <c r="L7" s="154"/>
      <c r="M7" s="148">
        <v>30.004391542634156</v>
      </c>
      <c r="N7" s="156"/>
      <c r="O7" s="156"/>
      <c r="P7" s="156"/>
      <c r="Q7" s="156"/>
      <c r="R7" s="156"/>
      <c r="S7" s="156"/>
      <c r="T7" s="156"/>
      <c r="U7" s="156"/>
      <c r="V7" s="156"/>
      <c r="W7" s="156"/>
      <c r="X7" s="156"/>
      <c r="Y7" s="156"/>
      <c r="Z7" s="156"/>
      <c r="AA7" s="156"/>
      <c r="AB7" s="156"/>
      <c r="AC7" s="156"/>
      <c r="AD7" s="156"/>
      <c r="AE7" s="156"/>
      <c r="AF7" s="156"/>
      <c r="AG7" s="156"/>
      <c r="AH7" s="156"/>
      <c r="AI7" s="156"/>
      <c r="AJ7" s="156"/>
    </row>
    <row r="8" spans="1:41">
      <c r="A8" s="145">
        <v>1974</v>
      </c>
      <c r="B8" s="3">
        <v>1501523.5580000002</v>
      </c>
      <c r="C8" s="3">
        <f t="shared" si="0"/>
        <v>34978.92300000001</v>
      </c>
      <c r="D8" s="13"/>
      <c r="E8" s="13">
        <f t="shared" si="1"/>
        <v>39.840592513974791</v>
      </c>
      <c r="F8" s="3"/>
      <c r="G8" s="3">
        <f t="shared" si="2"/>
        <v>87797.195756389745</v>
      </c>
      <c r="H8" s="143">
        <f t="shared" si="3"/>
        <v>2.3295620514000621</v>
      </c>
      <c r="J8" s="5"/>
      <c r="K8" s="158">
        <v>34978.92300000001</v>
      </c>
      <c r="L8" s="154"/>
      <c r="M8" s="148">
        <v>39.840592513974791</v>
      </c>
      <c r="N8" s="156"/>
      <c r="O8" s="156"/>
      <c r="P8" s="156"/>
      <c r="Q8" s="156"/>
      <c r="R8" s="156"/>
      <c r="S8" s="156"/>
      <c r="T8" s="156"/>
      <c r="U8" s="156"/>
      <c r="V8" s="156"/>
      <c r="W8" s="156"/>
      <c r="X8" s="156"/>
      <c r="Y8" s="156"/>
      <c r="Z8" s="156"/>
      <c r="AA8" s="156"/>
      <c r="AB8" s="156"/>
      <c r="AC8" s="156"/>
      <c r="AD8" s="156"/>
      <c r="AE8" s="156"/>
      <c r="AF8" s="156"/>
      <c r="AG8" s="156"/>
      <c r="AH8" s="156"/>
      <c r="AI8" s="156"/>
      <c r="AJ8" s="156"/>
    </row>
    <row r="9" spans="1:41">
      <c r="A9" s="145">
        <v>1975</v>
      </c>
      <c r="B9" s="3">
        <v>1673981.105</v>
      </c>
      <c r="C9" s="3">
        <f t="shared" si="0"/>
        <v>39741.747999999985</v>
      </c>
      <c r="D9" s="13"/>
      <c r="E9" s="13">
        <f t="shared" si="1"/>
        <v>50.421591144117805</v>
      </c>
      <c r="F9" s="3"/>
      <c r="G9" s="3">
        <f t="shared" si="2"/>
        <v>78818.908920204252</v>
      </c>
      <c r="H9" s="143">
        <f t="shared" si="3"/>
        <v>2.3740858174142883</v>
      </c>
      <c r="J9" s="5"/>
      <c r="K9" s="158">
        <v>39741.747999999985</v>
      </c>
      <c r="L9" s="154"/>
      <c r="M9" s="148">
        <v>50.421591144117805</v>
      </c>
      <c r="N9" s="156"/>
      <c r="O9" s="156"/>
      <c r="P9" s="156"/>
      <c r="Q9" s="156"/>
      <c r="R9" s="156"/>
      <c r="S9" s="156"/>
      <c r="T9" s="156"/>
      <c r="U9" s="156"/>
      <c r="V9" s="156"/>
      <c r="W9" s="156"/>
      <c r="X9" s="156"/>
      <c r="Y9" s="156"/>
      <c r="Z9" s="156"/>
      <c r="AA9" s="156"/>
      <c r="AB9" s="156"/>
      <c r="AC9" s="156"/>
      <c r="AD9" s="156"/>
      <c r="AE9" s="156"/>
      <c r="AF9" s="156"/>
      <c r="AG9" s="156"/>
      <c r="AH9" s="156"/>
      <c r="AI9" s="156"/>
      <c r="AJ9" s="156"/>
    </row>
    <row r="10" spans="1:41">
      <c r="A10" s="145">
        <v>1976</v>
      </c>
      <c r="B10" s="3">
        <v>1853701.1</v>
      </c>
      <c r="C10" s="3">
        <f t="shared" si="0"/>
        <v>43311.085999999996</v>
      </c>
      <c r="D10" s="13"/>
      <c r="E10" s="13">
        <f t="shared" si="1"/>
        <v>43.748387206536286</v>
      </c>
      <c r="F10" s="3"/>
      <c r="G10" s="3">
        <f t="shared" si="2"/>
        <v>99000.417536601322</v>
      </c>
      <c r="H10" s="143">
        <f t="shared" si="3"/>
        <v>2.3364654636068347</v>
      </c>
      <c r="J10" s="5"/>
      <c r="K10" s="158">
        <v>43311.085999999996</v>
      </c>
      <c r="L10" s="154"/>
      <c r="M10" s="148">
        <v>43.748387206536286</v>
      </c>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row>
    <row r="11" spans="1:41">
      <c r="A11" s="145">
        <v>1977</v>
      </c>
      <c r="B11" s="3">
        <v>2082022.524</v>
      </c>
      <c r="C11" s="3">
        <f t="shared" si="0"/>
        <v>45036.284000000007</v>
      </c>
      <c r="D11" s="13"/>
      <c r="E11" s="13">
        <f t="shared" si="1"/>
        <v>49.278138333369327</v>
      </c>
      <c r="F11" s="3"/>
      <c r="G11" s="3">
        <f t="shared" si="2"/>
        <v>91392.015857675171</v>
      </c>
      <c r="H11" s="143">
        <f t="shared" si="3"/>
        <v>2.1631026312566446</v>
      </c>
      <c r="J11" s="5"/>
      <c r="K11" s="158">
        <v>45036.284000000007</v>
      </c>
      <c r="L11" s="154"/>
      <c r="M11" s="148">
        <v>49.278138333369327</v>
      </c>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row>
    <row r="12" spans="1:41">
      <c r="A12" s="145">
        <v>1978</v>
      </c>
      <c r="B12" s="3">
        <v>2353754.46</v>
      </c>
      <c r="C12" s="3">
        <f t="shared" si="0"/>
        <v>49344.565999999977</v>
      </c>
      <c r="D12" s="13"/>
      <c r="E12" s="13">
        <f t="shared" si="1"/>
        <v>50.205280383593184</v>
      </c>
      <c r="F12" s="3"/>
      <c r="G12" s="3">
        <f t="shared" si="2"/>
        <v>98285.609846181673</v>
      </c>
      <c r="H12" s="143">
        <f t="shared" si="3"/>
        <v>2.0964194370554683</v>
      </c>
      <c r="J12" s="5"/>
      <c r="K12" s="158">
        <v>49344.565999999977</v>
      </c>
      <c r="L12" s="154"/>
      <c r="M12" s="148">
        <v>50.205280383593184</v>
      </c>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row>
    <row r="13" spans="1:41">
      <c r="A13" s="145">
        <v>1979</v>
      </c>
      <c r="B13" s="3">
        <v>2678238.2640000004</v>
      </c>
      <c r="C13" s="3">
        <f t="shared" si="0"/>
        <v>52211.702000000005</v>
      </c>
      <c r="D13" s="13"/>
      <c r="E13" s="13">
        <f t="shared" si="1"/>
        <v>55.364916815958466</v>
      </c>
      <c r="F13" s="3"/>
      <c r="G13" s="3">
        <f t="shared" si="2"/>
        <v>94304.669821070551</v>
      </c>
      <c r="H13" s="143">
        <f t="shared" si="3"/>
        <v>1.9494793537159318</v>
      </c>
      <c r="J13" s="5"/>
      <c r="K13" s="158">
        <v>52211.702000000005</v>
      </c>
      <c r="L13" s="154"/>
      <c r="M13" s="148">
        <v>55.364916815958466</v>
      </c>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row>
    <row r="14" spans="1:41">
      <c r="A14" s="145">
        <v>1980</v>
      </c>
      <c r="B14" s="3">
        <v>2835013.5559999999</v>
      </c>
      <c r="C14" s="3">
        <f t="shared" si="0"/>
        <v>59589.246000000006</v>
      </c>
      <c r="D14" s="13"/>
      <c r="E14" s="13">
        <f t="shared" si="1"/>
        <v>56.952391707850538</v>
      </c>
      <c r="F14" s="3"/>
      <c r="G14" s="3">
        <f t="shared" si="2"/>
        <v>104629.92723058195</v>
      </c>
      <c r="H14" s="143">
        <f t="shared" si="3"/>
        <v>2.1019033885706051</v>
      </c>
      <c r="J14" s="5"/>
      <c r="K14" s="158">
        <v>59589.246000000006</v>
      </c>
      <c r="L14" s="154"/>
      <c r="M14" s="148">
        <v>56.952391707850538</v>
      </c>
      <c r="N14" s="155"/>
      <c r="P14" s="57"/>
      <c r="Q14" s="5"/>
      <c r="R14" s="5"/>
      <c r="S14" s="5"/>
      <c r="T14" s="5"/>
      <c r="U14" s="5"/>
      <c r="V14" s="5"/>
      <c r="W14" s="5"/>
      <c r="X14" s="5"/>
      <c r="Y14" s="5"/>
      <c r="Z14" s="5"/>
      <c r="AA14" s="5"/>
      <c r="AB14" s="5"/>
      <c r="AC14" s="5"/>
      <c r="AD14" s="5"/>
      <c r="AE14" s="5"/>
      <c r="AF14" s="5"/>
      <c r="AG14" s="5"/>
      <c r="AH14" s="5"/>
      <c r="AI14" s="5"/>
      <c r="AJ14" s="5"/>
      <c r="AK14" s="5"/>
      <c r="AL14" s="5"/>
      <c r="AM14" s="5"/>
      <c r="AN14" s="5"/>
      <c r="AO14" s="5"/>
    </row>
    <row r="15" spans="1:41">
      <c r="A15" s="145">
        <v>1981</v>
      </c>
      <c r="B15" s="3">
        <v>3167425.2039999994</v>
      </c>
      <c r="C15" s="3">
        <f t="shared" si="0"/>
        <v>64428.987999999983</v>
      </c>
      <c r="D15" s="13"/>
      <c r="E15" s="13">
        <f t="shared" si="1"/>
        <v>67.725913434583873</v>
      </c>
      <c r="F15" s="3"/>
      <c r="G15" s="3">
        <f t="shared" si="2"/>
        <v>95131.958703268901</v>
      </c>
      <c r="H15" s="143">
        <f t="shared" si="3"/>
        <v>2.0341123736287599</v>
      </c>
      <c r="J15" s="5"/>
      <c r="K15" s="158">
        <v>64428.987999999983</v>
      </c>
      <c r="L15" s="154"/>
      <c r="M15" s="148">
        <v>67.725913434583873</v>
      </c>
      <c r="N15" s="156"/>
    </row>
    <row r="16" spans="1:41">
      <c r="A16" s="145">
        <v>1982</v>
      </c>
      <c r="B16" s="3">
        <v>3294690.8560000001</v>
      </c>
      <c r="C16" s="3">
        <f t="shared" si="0"/>
        <v>71479.372000000003</v>
      </c>
      <c r="D16" s="13"/>
      <c r="E16" s="13">
        <f t="shared" si="1"/>
        <v>66.93681912653814</v>
      </c>
      <c r="F16" s="3"/>
      <c r="G16" s="3">
        <f t="shared" si="2"/>
        <v>106786.32915746201</v>
      </c>
      <c r="H16" s="143">
        <f t="shared" si="3"/>
        <v>2.1695319871916992</v>
      </c>
      <c r="J16" s="5"/>
      <c r="K16" s="158">
        <v>71479.372000000003</v>
      </c>
      <c r="L16" s="154"/>
      <c r="M16" s="148">
        <v>66.93681912653814</v>
      </c>
      <c r="N16" s="155"/>
      <c r="O16" s="155"/>
      <c r="P16" s="155"/>
      <c r="Q16" s="154"/>
      <c r="R16" s="154"/>
      <c r="S16" s="154"/>
      <c r="T16" s="154"/>
      <c r="U16" s="154"/>
      <c r="V16" s="154"/>
      <c r="W16" s="154"/>
      <c r="X16" s="154"/>
      <c r="Y16" s="154"/>
      <c r="Z16" s="154"/>
      <c r="AA16" s="154"/>
      <c r="AB16" s="154"/>
      <c r="AC16" s="154"/>
      <c r="AD16" s="154"/>
      <c r="AE16" s="154"/>
      <c r="AF16" s="154"/>
      <c r="AG16" s="155"/>
      <c r="AH16" s="154"/>
      <c r="AI16" s="154"/>
      <c r="AJ16" s="154"/>
      <c r="AK16" s="59"/>
      <c r="AL16" s="59"/>
      <c r="AM16" s="59"/>
      <c r="AN16" s="59"/>
      <c r="AO16" s="59"/>
    </row>
    <row r="17" spans="1:41">
      <c r="A17" s="145">
        <v>1983</v>
      </c>
      <c r="B17" s="3">
        <v>3582567.8450000002</v>
      </c>
      <c r="C17" s="3">
        <f t="shared" si="0"/>
        <v>73702.772000000026</v>
      </c>
      <c r="D17" s="13"/>
      <c r="E17" s="13">
        <f t="shared" si="1"/>
        <v>68.423352610474623</v>
      </c>
      <c r="F17" s="3"/>
      <c r="G17" s="3">
        <f t="shared" si="2"/>
        <v>107715.81512467017</v>
      </c>
      <c r="H17" s="143">
        <f t="shared" si="3"/>
        <v>2.0572610258550461</v>
      </c>
      <c r="J17" s="5"/>
      <c r="K17" s="158">
        <v>73702.772000000026</v>
      </c>
      <c r="L17" s="154"/>
      <c r="M17" s="148">
        <v>68.423352610474623</v>
      </c>
      <c r="O17" s="155"/>
      <c r="P17" s="157"/>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row>
    <row r="18" spans="1:41">
      <c r="A18" s="145">
        <v>1984</v>
      </c>
      <c r="B18" s="3">
        <v>3984800.7750000004</v>
      </c>
      <c r="C18" s="3">
        <f t="shared" si="0"/>
        <v>82147.199000000022</v>
      </c>
      <c r="D18" s="13"/>
      <c r="E18" s="13">
        <f t="shared" si="1"/>
        <v>72.726390845432135</v>
      </c>
      <c r="F18" s="3"/>
      <c r="G18" s="3">
        <f t="shared" si="2"/>
        <v>112953.76828830988</v>
      </c>
      <c r="H18" s="143">
        <f t="shared" si="3"/>
        <v>2.0615133262214349</v>
      </c>
      <c r="J18" s="5"/>
      <c r="K18" s="158">
        <v>82147.199000000022</v>
      </c>
      <c r="L18" s="154"/>
      <c r="M18" s="148">
        <v>72.726390845432135</v>
      </c>
      <c r="O18" s="155"/>
      <c r="P18" s="155"/>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row>
    <row r="19" spans="1:41">
      <c r="A19" s="145">
        <v>1985</v>
      </c>
      <c r="B19" s="3">
        <v>4222295.4639999997</v>
      </c>
      <c r="C19" s="3">
        <f t="shared" si="0"/>
        <v>87490.225999999995</v>
      </c>
      <c r="D19" s="13"/>
      <c r="E19" s="13">
        <f t="shared" si="1"/>
        <v>75.159474848421254</v>
      </c>
      <c r="F19" s="3"/>
      <c r="G19" s="3">
        <f t="shared" si="2"/>
        <v>116406.11669579508</v>
      </c>
      <c r="H19" s="143">
        <f t="shared" si="3"/>
        <v>2.0721009873884091</v>
      </c>
      <c r="J19" s="5"/>
      <c r="K19" s="158">
        <v>87490.225999999995</v>
      </c>
      <c r="L19" s="154"/>
      <c r="M19" s="148">
        <v>75.159474848421254</v>
      </c>
    </row>
    <row r="20" spans="1:41">
      <c r="A20" s="145">
        <v>1986</v>
      </c>
      <c r="B20" s="3">
        <v>4335688.0329999998</v>
      </c>
      <c r="C20" s="3">
        <f t="shared" si="0"/>
        <v>92094.56</v>
      </c>
      <c r="D20" s="13"/>
      <c r="E20" s="13">
        <f t="shared" si="1"/>
        <v>81.891400743901585</v>
      </c>
      <c r="F20" s="3"/>
      <c r="G20" s="3">
        <f t="shared" si="2"/>
        <v>112459.37810736281</v>
      </c>
      <c r="H20" s="143">
        <f t="shared" si="3"/>
        <v>2.1241048548476136</v>
      </c>
      <c r="J20" s="5"/>
      <c r="K20" s="158">
        <v>92094.56</v>
      </c>
      <c r="L20" s="154"/>
      <c r="M20" s="148">
        <v>81.891400743901585</v>
      </c>
      <c r="Q20" s="59"/>
      <c r="R20" s="59"/>
      <c r="S20" s="59"/>
      <c r="T20" s="59"/>
      <c r="U20" s="59"/>
      <c r="V20" s="59"/>
      <c r="W20" s="59"/>
      <c r="X20" s="59"/>
      <c r="Y20" s="59"/>
      <c r="Z20" s="59"/>
      <c r="AA20" s="59"/>
      <c r="AB20" s="59"/>
      <c r="AC20" s="59"/>
      <c r="AD20" s="59"/>
      <c r="AE20" s="59"/>
      <c r="AF20" s="59"/>
      <c r="AH20" s="59"/>
      <c r="AI20" s="59"/>
      <c r="AJ20" s="59"/>
      <c r="AK20" s="59"/>
      <c r="AL20" s="59"/>
      <c r="AM20" s="59"/>
      <c r="AN20" s="59"/>
      <c r="AO20" s="59"/>
    </row>
    <row r="21" spans="1:41">
      <c r="A21" s="145">
        <v>1987</v>
      </c>
      <c r="B21" s="3">
        <v>4732892.9270000001</v>
      </c>
      <c r="C21" s="3">
        <f t="shared" si="0"/>
        <v>98414.656000000003</v>
      </c>
      <c r="D21" s="13"/>
      <c r="E21" s="13">
        <f t="shared" si="1"/>
        <v>81.469527441842274</v>
      </c>
      <c r="F21" s="3"/>
      <c r="G21" s="3">
        <f t="shared" si="2"/>
        <v>120799.34558384931</v>
      </c>
      <c r="H21" s="143">
        <f t="shared" si="3"/>
        <v>2.07937634588284</v>
      </c>
      <c r="J21" s="5"/>
      <c r="K21" s="158">
        <v>98414.656000000003</v>
      </c>
      <c r="L21" s="154"/>
      <c r="M21" s="148">
        <v>81.469527441842274</v>
      </c>
    </row>
    <row r="22" spans="1:41">
      <c r="A22" s="145">
        <v>1988</v>
      </c>
      <c r="B22" s="3">
        <v>5249041.46</v>
      </c>
      <c r="C22" s="3">
        <f t="shared" si="0"/>
        <v>104998.79000000001</v>
      </c>
      <c r="D22" s="13"/>
      <c r="E22" s="13">
        <f t="shared" si="1"/>
        <v>80.085279347039375</v>
      </c>
      <c r="F22" s="3"/>
      <c r="G22" s="3">
        <f t="shared" si="2"/>
        <v>131108.7266674829</v>
      </c>
      <c r="H22" s="143">
        <f t="shared" si="3"/>
        <v>2.0003421729498019</v>
      </c>
      <c r="J22" s="5"/>
      <c r="K22" s="158">
        <v>104998.79000000001</v>
      </c>
      <c r="L22" s="154"/>
      <c r="M22" s="148">
        <v>80.085279347039375</v>
      </c>
    </row>
    <row r="23" spans="1:41">
      <c r="A23" s="145">
        <v>1989</v>
      </c>
      <c r="B23" s="3">
        <v>5510407.9780000001</v>
      </c>
      <c r="C23" s="3">
        <f t="shared" si="0"/>
        <v>114415.34000000001</v>
      </c>
      <c r="D23" s="13"/>
      <c r="E23" s="13">
        <f t="shared" si="1"/>
        <v>90.465934860700472</v>
      </c>
      <c r="F23" s="3"/>
      <c r="G23" s="3">
        <f t="shared" si="2"/>
        <v>126473.39595415319</v>
      </c>
      <c r="H23" s="143">
        <f t="shared" si="3"/>
        <v>2.0763497087111689</v>
      </c>
      <c r="J23" s="5"/>
      <c r="K23" s="158">
        <v>114415.34000000001</v>
      </c>
      <c r="L23" s="154"/>
      <c r="M23" s="148">
        <v>90.465934860700472</v>
      </c>
    </row>
    <row r="24" spans="1:41">
      <c r="A24" s="145">
        <v>1990</v>
      </c>
      <c r="B24" s="3">
        <v>5774055.5830000006</v>
      </c>
      <c r="C24" s="3">
        <f t="shared" si="0"/>
        <v>122881.19899999999</v>
      </c>
      <c r="D24" s="13"/>
      <c r="E24" s="13">
        <f t="shared" si="1"/>
        <v>99.288280679272972</v>
      </c>
      <c r="F24" s="3"/>
      <c r="G24" s="3">
        <f t="shared" si="2"/>
        <v>123762.03733141304</v>
      </c>
      <c r="H24" s="143">
        <f t="shared" si="3"/>
        <v>2.1281609993812207</v>
      </c>
      <c r="J24" s="5"/>
      <c r="K24" s="158">
        <v>122881.19899999999</v>
      </c>
      <c r="L24" s="154"/>
      <c r="M24" s="148">
        <v>99.288280679272972</v>
      </c>
    </row>
    <row r="25" spans="1:41">
      <c r="A25" s="145">
        <v>1991</v>
      </c>
      <c r="B25" s="3">
        <v>5884185.760999999</v>
      </c>
      <c r="C25" s="3">
        <f t="shared" si="0"/>
        <v>122241.43499999998</v>
      </c>
      <c r="D25" s="13"/>
      <c r="E25" s="13">
        <f t="shared" si="1"/>
        <v>100.15834811049112</v>
      </c>
      <c r="F25" s="3"/>
      <c r="G25" s="3">
        <f t="shared" si="2"/>
        <v>122048.17402254637</v>
      </c>
      <c r="H25" s="143">
        <f t="shared" si="3"/>
        <v>2.0774571022248867</v>
      </c>
      <c r="J25" s="5"/>
      <c r="K25" s="158">
        <v>122241.43499999998</v>
      </c>
      <c r="L25" s="154"/>
      <c r="M25" s="148">
        <v>100.15834811049112</v>
      </c>
    </row>
    <row r="26" spans="1:41">
      <c r="A26" s="145">
        <v>1992</v>
      </c>
      <c r="B26" s="3">
        <v>6227886.3499999996</v>
      </c>
      <c r="C26" s="3">
        <f t="shared" si="0"/>
        <v>130751.72200000001</v>
      </c>
      <c r="D26" s="13"/>
      <c r="E26" s="13">
        <f t="shared" si="1"/>
        <v>103.7128598848843</v>
      </c>
      <c r="F26" s="3"/>
      <c r="G26" s="3">
        <f t="shared" si="2"/>
        <v>126070.88662401885</v>
      </c>
      <c r="H26" s="143">
        <f t="shared" si="3"/>
        <v>2.099455812966144</v>
      </c>
      <c r="J26" s="5"/>
      <c r="K26" s="158">
        <v>130751.72200000001</v>
      </c>
      <c r="L26" s="154"/>
      <c r="M26" s="148">
        <v>103.7128598848843</v>
      </c>
    </row>
    <row r="27" spans="1:41">
      <c r="A27" s="145">
        <v>1993</v>
      </c>
      <c r="B27" s="3">
        <v>6463302.5700000012</v>
      </c>
      <c r="C27" s="3">
        <f t="shared" si="0"/>
        <v>129563.03200000001</v>
      </c>
      <c r="D27" s="13"/>
      <c r="E27" s="13">
        <f t="shared" si="1"/>
        <v>97.402029297369268</v>
      </c>
      <c r="F27" s="3"/>
      <c r="G27" s="3">
        <f t="shared" si="2"/>
        <v>133018.82202519919</v>
      </c>
      <c r="H27" s="143">
        <f t="shared" si="3"/>
        <v>2.0045948738556425</v>
      </c>
      <c r="J27" s="5"/>
      <c r="K27" s="158">
        <v>129563.03200000001</v>
      </c>
      <c r="L27" s="154"/>
      <c r="M27" s="148">
        <v>97.402029297369268</v>
      </c>
    </row>
    <row r="28" spans="1:41">
      <c r="A28" s="145">
        <v>1994</v>
      </c>
      <c r="B28" s="3">
        <v>6985267.2089999989</v>
      </c>
      <c r="C28" s="3">
        <f t="shared" si="0"/>
        <v>140505.87100000004</v>
      </c>
      <c r="D28" s="13"/>
      <c r="E28" s="13">
        <f t="shared" si="1"/>
        <v>102.47613011206396</v>
      </c>
      <c r="F28" s="3"/>
      <c r="G28" s="3">
        <f t="shared" si="2"/>
        <v>137110.82848888639</v>
      </c>
      <c r="H28" s="143">
        <f t="shared" si="3"/>
        <v>2.0114602175700402</v>
      </c>
      <c r="J28" s="5"/>
      <c r="K28" s="158">
        <v>140505.87100000004</v>
      </c>
      <c r="L28" s="154"/>
      <c r="M28" s="148">
        <v>102.47613011206396</v>
      </c>
    </row>
    <row r="29" spans="1:41">
      <c r="A29" s="145">
        <v>1995</v>
      </c>
      <c r="B29" s="3">
        <v>7345600.9479999999</v>
      </c>
      <c r="C29" s="3">
        <f t="shared" si="0"/>
        <v>143261.00100000002</v>
      </c>
      <c r="D29" s="13"/>
      <c r="E29" s="13">
        <f t="shared" si="1"/>
        <v>100</v>
      </c>
      <c r="F29" s="3"/>
      <c r="G29" s="3">
        <f t="shared" si="2"/>
        <v>143261.00100000002</v>
      </c>
      <c r="H29" s="143">
        <f t="shared" si="3"/>
        <v>1.950296538215923</v>
      </c>
      <c r="J29" s="5"/>
      <c r="K29" s="158">
        <v>143261.00100000002</v>
      </c>
      <c r="L29" s="155"/>
      <c r="M29" s="148">
        <v>100</v>
      </c>
    </row>
    <row r="30" spans="1:41">
      <c r="A30" s="145">
        <v>1996</v>
      </c>
      <c r="B30" s="3">
        <v>7739362.3510000007</v>
      </c>
      <c r="C30" s="3">
        <f t="shared" si="0"/>
        <v>149215.274</v>
      </c>
      <c r="D30" s="13"/>
      <c r="E30" s="13">
        <f t="shared" si="1"/>
        <v>108.27690476806326</v>
      </c>
      <c r="F30" s="3"/>
      <c r="G30" s="3">
        <f t="shared" si="2"/>
        <v>137808.95780095452</v>
      </c>
      <c r="H30" s="143">
        <f t="shared" si="3"/>
        <v>1.9280047532691107</v>
      </c>
      <c r="J30" s="5"/>
      <c r="K30" s="158">
        <v>149215.274</v>
      </c>
      <c r="L30" s="154"/>
      <c r="M30" s="148">
        <v>108.27690476806326</v>
      </c>
    </row>
    <row r="31" spans="1:41">
      <c r="A31" s="145">
        <v>1997</v>
      </c>
      <c r="B31" s="3">
        <v>8211103.0800000001</v>
      </c>
      <c r="C31" s="3">
        <f t="shared" si="0"/>
        <v>149818.42499999996</v>
      </c>
      <c r="D31" s="13"/>
      <c r="E31" s="13">
        <f t="shared" si="1"/>
        <v>107.93732505565515</v>
      </c>
      <c r="F31" s="3"/>
      <c r="G31" s="3">
        <f t="shared" si="2"/>
        <v>138801.31356113363</v>
      </c>
      <c r="H31" s="143">
        <f t="shared" si="3"/>
        <v>1.8245834151676483</v>
      </c>
      <c r="J31" s="5"/>
      <c r="K31" s="158">
        <v>149818.42499999996</v>
      </c>
      <c r="L31" s="154"/>
      <c r="M31" s="148">
        <v>107.93732505565515</v>
      </c>
    </row>
    <row r="32" spans="1:41">
      <c r="A32" s="145">
        <v>1998</v>
      </c>
      <c r="B32" s="3">
        <v>8635750.2749999966</v>
      </c>
      <c r="C32" s="3">
        <f t="shared" si="0"/>
        <v>158324.54500000001</v>
      </c>
      <c r="D32" s="13"/>
      <c r="E32" s="13">
        <f t="shared" si="1"/>
        <v>107.95609387309077</v>
      </c>
      <c r="F32" s="3"/>
      <c r="G32" s="3">
        <f t="shared" si="2"/>
        <v>146656.42236567076</v>
      </c>
      <c r="H32" s="143">
        <f t="shared" si="3"/>
        <v>1.8333617804852524</v>
      </c>
      <c r="J32" s="5"/>
      <c r="K32" s="158">
        <v>158324.54500000001</v>
      </c>
      <c r="L32" s="154"/>
      <c r="M32" s="148">
        <v>107.95609387309077</v>
      </c>
    </row>
    <row r="33" spans="1:13">
      <c r="A33" s="145">
        <v>1999</v>
      </c>
      <c r="B33" s="3">
        <v>9031592.5160000008</v>
      </c>
      <c r="C33" s="3">
        <f t="shared" si="0"/>
        <v>166591.87500000003</v>
      </c>
      <c r="D33" s="13"/>
      <c r="E33" s="13">
        <f t="shared" si="1"/>
        <v>110.40537564416191</v>
      </c>
      <c r="F33" s="3"/>
      <c r="G33" s="3">
        <f t="shared" si="2"/>
        <v>150891.09024630106</v>
      </c>
      <c r="H33" s="143">
        <f t="shared" si="3"/>
        <v>1.8445459613559034</v>
      </c>
      <c r="J33" s="5"/>
      <c r="K33" s="158">
        <v>166591.87500000003</v>
      </c>
      <c r="L33" s="59"/>
      <c r="M33" s="148">
        <v>110.40537564416191</v>
      </c>
    </row>
    <row r="34" spans="1:13">
      <c r="A34" s="145">
        <v>2000</v>
      </c>
      <c r="B34" s="3">
        <v>9617226.0210000016</v>
      </c>
      <c r="C34" s="3">
        <f t="shared" si="0"/>
        <v>166229.08399999997</v>
      </c>
      <c r="D34" s="13"/>
      <c r="E34" s="13">
        <f t="shared" si="1"/>
        <v>106.58653512520409</v>
      </c>
      <c r="F34" s="3"/>
      <c r="G34" s="3">
        <f t="shared" si="2"/>
        <v>155956.92627097364</v>
      </c>
      <c r="H34" s="143">
        <f t="shared" si="3"/>
        <v>1.7284514644558122</v>
      </c>
      <c r="J34" s="5"/>
      <c r="K34" s="158">
        <v>166229.08399999997</v>
      </c>
      <c r="L34" s="59"/>
      <c r="M34" s="148">
        <v>106.58653512520409</v>
      </c>
    </row>
    <row r="35" spans="1:13">
      <c r="A35" s="145">
        <v>2001</v>
      </c>
      <c r="B35" s="3">
        <v>9745884.227</v>
      </c>
      <c r="C35" s="3">
        <f t="shared" si="0"/>
        <v>173659.47099999999</v>
      </c>
      <c r="D35" s="13"/>
      <c r="E35" s="13">
        <f t="shared" si="1"/>
        <v>114.96713756511603</v>
      </c>
      <c r="F35" s="3"/>
      <c r="G35" s="3">
        <f t="shared" si="2"/>
        <v>151051.40014609939</v>
      </c>
      <c r="H35" s="143">
        <f t="shared" si="3"/>
        <v>1.7818749633706272</v>
      </c>
      <c r="J35" s="5"/>
      <c r="K35" s="158">
        <v>173659.47099999999</v>
      </c>
      <c r="L35" s="59"/>
      <c r="M35" s="148">
        <v>114.96713756511603</v>
      </c>
    </row>
    <row r="36" spans="1:13">
      <c r="A36" s="145">
        <v>2002</v>
      </c>
      <c r="B36" s="3">
        <v>10321692.141000003</v>
      </c>
      <c r="C36" s="3">
        <f t="shared" si="0"/>
        <v>180032.62599999996</v>
      </c>
      <c r="D36" s="13"/>
      <c r="E36" s="13">
        <f t="shared" si="1"/>
        <v>114.89328190440091</v>
      </c>
      <c r="F36" s="3"/>
      <c r="G36" s="3">
        <f t="shared" si="2"/>
        <v>156695.52041328183</v>
      </c>
      <c r="H36" s="143">
        <f t="shared" si="3"/>
        <v>1.7442161957618489</v>
      </c>
      <c r="J36" s="5"/>
      <c r="K36" s="158">
        <v>180032.62599999996</v>
      </c>
      <c r="L36" s="59"/>
      <c r="M36" s="148">
        <v>114.89328190440091</v>
      </c>
    </row>
    <row r="37" spans="1:13">
      <c r="A37" s="145">
        <v>2003</v>
      </c>
      <c r="B37" s="3">
        <v>10730445.854</v>
      </c>
      <c r="C37" s="3">
        <f t="shared" si="0"/>
        <v>186625.47200000001</v>
      </c>
      <c r="D37" s="13"/>
      <c r="E37" s="13">
        <f t="shared" si="1"/>
        <v>117.25205879290363</v>
      </c>
      <c r="F37" s="3"/>
      <c r="G37" s="3">
        <f t="shared" si="2"/>
        <v>159166.05125853451</v>
      </c>
      <c r="H37" s="143">
        <f t="shared" si="3"/>
        <v>1.7392145167055795</v>
      </c>
      <c r="J37" s="5"/>
      <c r="K37" s="158">
        <v>186625.47200000001</v>
      </c>
      <c r="L37" s="59"/>
      <c r="M37" s="148">
        <v>117.25205879290363</v>
      </c>
    </row>
    <row r="38" spans="1:13">
      <c r="A38" s="145">
        <v>2004</v>
      </c>
      <c r="B38" s="3">
        <v>11218527.071999999</v>
      </c>
      <c r="C38" s="3">
        <f t="shared" si="0"/>
        <v>192963.99199999997</v>
      </c>
      <c r="D38" s="13"/>
      <c r="E38" s="13">
        <f t="shared" si="1"/>
        <v>119.85643995077673</v>
      </c>
      <c r="F38" s="3"/>
      <c r="G38" s="3">
        <f t="shared" si="2"/>
        <v>160995.93153212912</v>
      </c>
      <c r="H38" s="143">
        <f t="shared" si="3"/>
        <v>1.7200474782613242</v>
      </c>
      <c r="K38" s="158">
        <v>192963.99199999997</v>
      </c>
      <c r="M38" s="148">
        <v>119.85643995077673</v>
      </c>
    </row>
    <row r="39" spans="1:13">
      <c r="A39" s="145">
        <v>2005</v>
      </c>
      <c r="B39" s="3">
        <v>12347307.305</v>
      </c>
      <c r="C39" s="3">
        <f t="shared" si="0"/>
        <v>205587.52000000002</v>
      </c>
      <c r="D39" s="13"/>
      <c r="E39" s="13">
        <f t="shared" si="1"/>
        <v>119.92259643814361</v>
      </c>
      <c r="F39" s="3"/>
      <c r="G39" s="3">
        <f t="shared" si="2"/>
        <v>171433.51303775562</v>
      </c>
      <c r="K39" s="158">
        <v>205587.52000000002</v>
      </c>
      <c r="M39" s="148">
        <v>119.92259643814361</v>
      </c>
    </row>
    <row r="40" spans="1:13">
      <c r="A40" s="145" t="s">
        <v>71</v>
      </c>
      <c r="B40" s="3"/>
      <c r="C40" s="3"/>
      <c r="D40" s="3"/>
      <c r="E40" s="3"/>
      <c r="F40" s="144"/>
      <c r="G40" s="144"/>
    </row>
    <row r="41" spans="1:13">
      <c r="A41" s="145" t="s">
        <v>1191</v>
      </c>
      <c r="B41" s="2">
        <f t="shared" ref="B41:G44" si="4">(POWER(VLOOKUP(VALUE(RIGHT($A41,4)),$A$4:$G$37,COLUMN(B$37),0)/VLOOKUP(VALUE(LEFT($A41,4)),$A$4:$G$37,COLUMN(B$37),0),1/(VALUE(RIGHT($A41,4))-VALUE(LEFT($A41,4))))-1)*100</f>
        <v>5.9535119663531422</v>
      </c>
      <c r="C41" s="2">
        <f t="shared" si="4"/>
        <v>5.4508604601388289</v>
      </c>
      <c r="D41" s="2" t="e">
        <f t="shared" si="4"/>
        <v>#DIV/0!</v>
      </c>
      <c r="E41" s="2">
        <f t="shared" si="4"/>
        <v>3.175973683738631</v>
      </c>
      <c r="F41" s="2" t="e">
        <f t="shared" si="4"/>
        <v>#DIV/0!</v>
      </c>
      <c r="G41" s="2">
        <f t="shared" si="4"/>
        <v>2.2048609721613488</v>
      </c>
    </row>
    <row r="42" spans="1:13">
      <c r="A42" s="145" t="s">
        <v>1179</v>
      </c>
      <c r="B42" s="2">
        <f t="shared" si="4"/>
        <v>7.2334204649515677</v>
      </c>
      <c r="C42" s="2">
        <f t="shared" si="4"/>
        <v>8.091740056538633</v>
      </c>
      <c r="D42" s="2" t="e">
        <f t="shared" si="4"/>
        <v>#DIV/0!</v>
      </c>
      <c r="E42" s="2">
        <f t="shared" si="4"/>
        <v>5.4533312349627439</v>
      </c>
      <c r="F42" s="2" t="e">
        <f t="shared" si="4"/>
        <v>#DIV/0!</v>
      </c>
      <c r="G42" s="2">
        <f t="shared" si="4"/>
        <v>2.5019682078105232</v>
      </c>
    </row>
    <row r="43" spans="1:13">
      <c r="A43" s="145" t="s">
        <v>723</v>
      </c>
      <c r="B43" s="2">
        <f t="shared" si="4"/>
        <v>5.2341957344425483</v>
      </c>
      <c r="C43" s="2">
        <f t="shared" si="4"/>
        <v>3.0675985345973267</v>
      </c>
      <c r="D43" s="2" t="e">
        <f t="shared" si="4"/>
        <v>#DIV/0!</v>
      </c>
      <c r="E43" s="2">
        <f t="shared" si="4"/>
        <v>0.71181793406940308</v>
      </c>
      <c r="F43" s="2" t="e">
        <f t="shared" si="4"/>
        <v>#DIV/0!</v>
      </c>
      <c r="G43" s="2">
        <f t="shared" si="4"/>
        <v>2.3391302518936952</v>
      </c>
    </row>
    <row r="44" spans="1:13">
      <c r="A44" s="145" t="s">
        <v>1178</v>
      </c>
      <c r="B44" s="2">
        <f t="shared" si="4"/>
        <v>3.7184413123699134</v>
      </c>
      <c r="C44" s="2">
        <f t="shared" si="4"/>
        <v>3.933280604324163</v>
      </c>
      <c r="D44" s="2" t="e">
        <f t="shared" si="4"/>
        <v>#DIV/0!</v>
      </c>
      <c r="E44" s="2">
        <f t="shared" si="4"/>
        <v>3.2300277722434823</v>
      </c>
      <c r="F44" s="2" t="e">
        <f t="shared" si="4"/>
        <v>#DIV/0!</v>
      </c>
      <c r="G44" s="2">
        <f t="shared" si="4"/>
        <v>0.68124832207956398</v>
      </c>
    </row>
    <row r="46" spans="1:13">
      <c r="A46" s="332" t="s">
        <v>1177</v>
      </c>
      <c r="B46" s="332"/>
      <c r="C46" s="332"/>
      <c r="D46" s="332"/>
      <c r="E46" s="332"/>
      <c r="F46" s="332"/>
      <c r="G46" s="332"/>
    </row>
    <row r="47" spans="1:13">
      <c r="A47" s="332" t="s">
        <v>83</v>
      </c>
      <c r="B47" s="332"/>
      <c r="C47" s="332"/>
      <c r="D47" s="332"/>
      <c r="E47" s="332"/>
      <c r="F47" s="332"/>
      <c r="G47" s="332"/>
    </row>
    <row r="48" spans="1:13">
      <c r="A48" s="332" t="s">
        <v>1176</v>
      </c>
      <c r="B48" s="332"/>
      <c r="C48" s="332"/>
      <c r="D48" s="332"/>
      <c r="E48" s="332"/>
      <c r="F48" s="332"/>
      <c r="G48" s="332"/>
    </row>
  </sheetData>
  <mergeCells count="7">
    <mergeCell ref="A48:G48"/>
    <mergeCell ref="A1:G1"/>
    <mergeCell ref="B2:C2"/>
    <mergeCell ref="D2:E2"/>
    <mergeCell ref="F2:G2"/>
    <mergeCell ref="A46:G46"/>
    <mergeCell ref="A47:G47"/>
  </mergeCells>
  <pageMargins left="0.7" right="0.7" top="0.75" bottom="0.75" header="0.3" footer="0.3"/>
  <pageSetup scale="84" orientation="portrait" horizontalDpi="0" verticalDpi="0" r:id="rId1"/>
</worksheet>
</file>

<file path=xl/worksheets/sheet136.xml><?xml version="1.0" encoding="utf-8"?>
<worksheet xmlns="http://schemas.openxmlformats.org/spreadsheetml/2006/main" xmlns:r="http://schemas.openxmlformats.org/officeDocument/2006/relationships">
  <sheetPr codeName="Sheet174"/>
  <dimension ref="A1:AK47"/>
  <sheetViews>
    <sheetView view="pageBreakPreview" zoomScaleNormal="100" zoomScaleSheetLayoutView="100" workbookViewId="0">
      <selection sqref="A1:G1"/>
    </sheetView>
  </sheetViews>
  <sheetFormatPr defaultRowHeight="15"/>
  <cols>
    <col min="1" max="1" width="9.28515625" style="143" bestFit="1" customWidth="1"/>
    <col min="2" max="3" width="17.140625" style="143" customWidth="1"/>
    <col min="4" max="5" width="28" style="143" customWidth="1"/>
    <col min="6" max="6" width="9.140625" style="143"/>
    <col min="7" max="7" width="10.5703125" style="143" bestFit="1" customWidth="1"/>
    <col min="8" max="8" width="9.28515625" style="143" bestFit="1" customWidth="1"/>
    <col min="9" max="16384" width="9.140625" style="143"/>
  </cols>
  <sheetData>
    <row r="1" spans="1:31">
      <c r="A1" s="145" t="s">
        <v>1205</v>
      </c>
    </row>
    <row r="2" spans="1:31" ht="30" customHeight="1">
      <c r="A2" s="145"/>
      <c r="B2" s="336" t="s">
        <v>1189</v>
      </c>
      <c r="C2" s="338"/>
      <c r="D2" s="336" t="s">
        <v>1188</v>
      </c>
      <c r="E2" s="338"/>
      <c r="H2" s="143" t="s">
        <v>1182</v>
      </c>
    </row>
    <row r="3" spans="1:31" ht="30">
      <c r="A3" s="144"/>
      <c r="B3" s="140" t="s">
        <v>977</v>
      </c>
      <c r="C3" s="140" t="s">
        <v>1181</v>
      </c>
      <c r="D3" s="140" t="s">
        <v>977</v>
      </c>
      <c r="E3" s="140" t="s">
        <v>1181</v>
      </c>
      <c r="G3" s="57"/>
      <c r="H3" s="143" t="s">
        <v>1180</v>
      </c>
    </row>
    <row r="4" spans="1:31">
      <c r="A4" s="145">
        <v>1970</v>
      </c>
      <c r="B4" s="3"/>
      <c r="C4" s="3">
        <f t="shared" ref="C4:C39" si="0">H4</f>
        <v>3928.2513567878482</v>
      </c>
      <c r="D4" s="17"/>
      <c r="E4" s="17">
        <f>'z15'!G4/'z16'!C4</f>
        <v>20.423202319297921</v>
      </c>
      <c r="G4" s="5"/>
      <c r="H4" s="158">
        <v>3928.2513567878482</v>
      </c>
      <c r="I4" s="156"/>
      <c r="J4" s="156"/>
      <c r="K4" s="156"/>
      <c r="L4" s="156"/>
      <c r="M4" s="156"/>
      <c r="N4" s="156"/>
      <c r="O4" s="156"/>
      <c r="P4" s="156"/>
      <c r="Q4" s="156"/>
      <c r="R4" s="156"/>
      <c r="S4" s="156"/>
      <c r="T4" s="156"/>
      <c r="U4" s="156"/>
      <c r="V4" s="156"/>
      <c r="W4" s="156"/>
      <c r="X4" s="156"/>
      <c r="Y4" s="156"/>
      <c r="Z4" s="156"/>
      <c r="AA4" s="156"/>
      <c r="AB4" s="156"/>
      <c r="AC4" s="156"/>
      <c r="AD4" s="156"/>
      <c r="AE4" s="156"/>
    </row>
    <row r="5" spans="1:31">
      <c r="A5" s="145">
        <v>1971</v>
      </c>
      <c r="B5" s="3"/>
      <c r="C5" s="3">
        <f t="shared" si="0"/>
        <v>3858.6343145494011</v>
      </c>
      <c r="D5" s="17"/>
      <c r="E5" s="17">
        <f>'z15'!G5/'z16'!C5</f>
        <v>21.149629003247352</v>
      </c>
      <c r="G5" s="5"/>
      <c r="H5" s="158">
        <v>3858.6343145494011</v>
      </c>
      <c r="I5" s="156"/>
      <c r="J5" s="156"/>
      <c r="K5" s="156"/>
      <c r="L5" s="156"/>
      <c r="M5" s="156"/>
      <c r="N5" s="156"/>
      <c r="O5" s="156"/>
      <c r="P5" s="156"/>
      <c r="Q5" s="156"/>
      <c r="R5" s="156"/>
      <c r="S5" s="156"/>
      <c r="T5" s="156"/>
      <c r="U5" s="156"/>
      <c r="V5" s="156"/>
      <c r="W5" s="156"/>
      <c r="X5" s="156"/>
      <c r="Y5" s="156"/>
      <c r="Z5" s="156"/>
      <c r="AA5" s="156"/>
      <c r="AB5" s="156"/>
      <c r="AC5" s="156"/>
      <c r="AD5" s="156"/>
      <c r="AE5" s="156"/>
    </row>
    <row r="6" spans="1:31">
      <c r="A6" s="145">
        <v>1972</v>
      </c>
      <c r="B6" s="3"/>
      <c r="C6" s="3">
        <f t="shared" si="0"/>
        <v>3823.1871365320321</v>
      </c>
      <c r="D6" s="17"/>
      <c r="E6" s="17">
        <f>'z15'!G6/'z16'!C6</f>
        <v>24.846543659560421</v>
      </c>
      <c r="G6" s="5"/>
      <c r="H6" s="158">
        <v>3823.1871365320321</v>
      </c>
      <c r="I6" s="156"/>
      <c r="J6" s="156"/>
      <c r="K6" s="156"/>
      <c r="L6" s="156"/>
      <c r="M6" s="156"/>
      <c r="N6" s="156"/>
      <c r="O6" s="156"/>
      <c r="P6" s="156"/>
      <c r="Q6" s="156"/>
      <c r="R6" s="156"/>
      <c r="S6" s="156"/>
      <c r="T6" s="156"/>
      <c r="U6" s="156"/>
      <c r="V6" s="156"/>
      <c r="W6" s="156"/>
      <c r="X6" s="156"/>
      <c r="Y6" s="156"/>
      <c r="Z6" s="156"/>
      <c r="AA6" s="156"/>
      <c r="AB6" s="156"/>
      <c r="AC6" s="156"/>
      <c r="AD6" s="156"/>
      <c r="AE6" s="156"/>
    </row>
    <row r="7" spans="1:31">
      <c r="A7" s="145">
        <v>1973</v>
      </c>
      <c r="B7" s="3"/>
      <c r="C7" s="3">
        <f t="shared" si="0"/>
        <v>3783.7922987653687</v>
      </c>
      <c r="D7" s="17"/>
      <c r="E7" s="17">
        <f>'z15'!G7/'z16'!C7</f>
        <v>25.454581022528565</v>
      </c>
      <c r="G7" s="5"/>
      <c r="H7" s="158">
        <v>3783.7922987653687</v>
      </c>
      <c r="I7" s="156"/>
      <c r="J7" s="156"/>
      <c r="K7" s="156"/>
      <c r="L7" s="156"/>
      <c r="M7" s="156"/>
      <c r="N7" s="156"/>
      <c r="O7" s="156"/>
      <c r="P7" s="156"/>
      <c r="Q7" s="156"/>
      <c r="R7" s="156"/>
      <c r="S7" s="156"/>
      <c r="T7" s="156"/>
      <c r="U7" s="156"/>
      <c r="V7" s="156"/>
      <c r="W7" s="156"/>
      <c r="X7" s="156"/>
      <c r="Y7" s="156"/>
      <c r="Z7" s="156"/>
      <c r="AA7" s="156"/>
      <c r="AB7" s="156"/>
      <c r="AC7" s="156"/>
      <c r="AD7" s="156"/>
      <c r="AE7" s="156"/>
    </row>
    <row r="8" spans="1:31">
      <c r="A8" s="145">
        <v>1974</v>
      </c>
      <c r="B8" s="3"/>
      <c r="C8" s="3">
        <f t="shared" si="0"/>
        <v>3689.3816414362091</v>
      </c>
      <c r="D8" s="17"/>
      <c r="E8" s="17">
        <f>'z15'!G8/'z16'!C8</f>
        <v>23.797265853529833</v>
      </c>
      <c r="G8" s="5"/>
      <c r="H8" s="158">
        <v>3689.3816414362091</v>
      </c>
      <c r="I8" s="156"/>
      <c r="J8" s="156"/>
      <c r="K8" s="156"/>
      <c r="L8" s="156"/>
      <c r="M8" s="156"/>
      <c r="N8" s="156"/>
      <c r="O8" s="156"/>
      <c r="P8" s="156"/>
      <c r="Q8" s="156"/>
      <c r="R8" s="156"/>
      <c r="S8" s="156"/>
      <c r="T8" s="156"/>
      <c r="U8" s="156"/>
      <c r="V8" s="156"/>
      <c r="W8" s="156"/>
      <c r="X8" s="156"/>
      <c r="Y8" s="156"/>
      <c r="Z8" s="156"/>
      <c r="AA8" s="156"/>
      <c r="AB8" s="156"/>
      <c r="AC8" s="156"/>
      <c r="AD8" s="156"/>
      <c r="AE8" s="156"/>
    </row>
    <row r="9" spans="1:31">
      <c r="A9" s="145">
        <v>1975</v>
      </c>
      <c r="B9" s="3"/>
      <c r="C9" s="3">
        <f t="shared" si="0"/>
        <v>3563.0086496756203</v>
      </c>
      <c r="D9" s="17"/>
      <c r="E9" s="17">
        <f>'z15'!G9/'z16'!C9</f>
        <v>22.121447537709457</v>
      </c>
      <c r="G9" s="5"/>
      <c r="H9" s="158">
        <v>3563.0086496756203</v>
      </c>
      <c r="I9" s="156"/>
      <c r="J9" s="156"/>
      <c r="K9" s="156"/>
      <c r="L9" s="156"/>
      <c r="M9" s="156"/>
      <c r="N9" s="156"/>
      <c r="O9" s="156"/>
      <c r="P9" s="156"/>
      <c r="Q9" s="156"/>
      <c r="R9" s="156"/>
      <c r="S9" s="156"/>
      <c r="T9" s="156"/>
      <c r="U9" s="156"/>
      <c r="V9" s="156"/>
      <c r="W9" s="156"/>
      <c r="X9" s="156"/>
      <c r="Y9" s="156"/>
      <c r="Z9" s="156"/>
      <c r="AA9" s="156"/>
      <c r="AB9" s="156"/>
      <c r="AC9" s="156"/>
      <c r="AD9" s="156"/>
      <c r="AE9" s="156"/>
    </row>
    <row r="10" spans="1:31">
      <c r="A10" s="145">
        <v>1976</v>
      </c>
      <c r="B10" s="3"/>
      <c r="C10" s="3">
        <f t="shared" si="0"/>
        <v>3619.6297665205111</v>
      </c>
      <c r="D10" s="17"/>
      <c r="E10" s="17">
        <f>'z15'!G10/'z16'!C10</f>
        <v>27.350978946050812</v>
      </c>
      <c r="G10" s="5"/>
      <c r="H10" s="158">
        <v>3619.6297665205111</v>
      </c>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row>
    <row r="11" spans="1:31">
      <c r="A11" s="145">
        <v>1977</v>
      </c>
      <c r="B11" s="3"/>
      <c r="C11" s="3">
        <f t="shared" si="0"/>
        <v>3648.4458834516681</v>
      </c>
      <c r="D11" s="17"/>
      <c r="E11" s="17">
        <f>'z15'!G11/'z16'!C11</f>
        <v>25.049574196016952</v>
      </c>
      <c r="G11" s="5"/>
      <c r="H11" s="158">
        <v>3648.4458834516681</v>
      </c>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row>
    <row r="12" spans="1:31">
      <c r="A12" s="145">
        <v>1978</v>
      </c>
      <c r="B12" s="3"/>
      <c r="C12" s="3">
        <f t="shared" si="0"/>
        <v>3667.2553955878311</v>
      </c>
      <c r="D12" s="17"/>
      <c r="E12" s="17">
        <f>'z15'!G12/'z16'!C12</f>
        <v>26.800863109897282</v>
      </c>
      <c r="G12" s="5"/>
      <c r="H12" s="158">
        <v>3667.2553955878311</v>
      </c>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row>
    <row r="13" spans="1:31">
      <c r="A13" s="145">
        <v>1979</v>
      </c>
      <c r="B13" s="3"/>
      <c r="C13" s="3">
        <f t="shared" si="0"/>
        <v>3658.1144107298651</v>
      </c>
      <c r="D13" s="17"/>
      <c r="E13" s="17">
        <f>'z15'!G13/'z16'!C13</f>
        <v>25.779584570799393</v>
      </c>
      <c r="G13" s="5"/>
      <c r="H13" s="158">
        <v>3658.1144107298651</v>
      </c>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row>
    <row r="14" spans="1:31">
      <c r="A14" s="145">
        <v>1980</v>
      </c>
      <c r="B14" s="3"/>
      <c r="C14" s="3">
        <f t="shared" si="0"/>
        <v>3584.588831700737</v>
      </c>
      <c r="D14" s="17"/>
      <c r="E14" s="17">
        <f>'z15'!G14/'z16'!C14</f>
        <v>29.188822524155285</v>
      </c>
      <c r="G14" s="5"/>
      <c r="H14" s="158">
        <v>3584.588831700737</v>
      </c>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row>
    <row r="15" spans="1:31">
      <c r="A15" s="145">
        <v>1981</v>
      </c>
      <c r="B15" s="3"/>
      <c r="C15" s="3">
        <f t="shared" si="0"/>
        <v>3510.7504158826041</v>
      </c>
      <c r="D15" s="17"/>
      <c r="E15" s="17">
        <f>'z15'!G15/'z16'!C15</f>
        <v>27.09732889951184</v>
      </c>
      <c r="G15" s="5"/>
      <c r="H15" s="158">
        <v>3510.7504158826041</v>
      </c>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row>
    <row r="16" spans="1:31">
      <c r="A16" s="145">
        <v>1982</v>
      </c>
      <c r="B16" s="3"/>
      <c r="C16" s="3">
        <f t="shared" si="0"/>
        <v>3358.5947953321329</v>
      </c>
      <c r="D16" s="17"/>
      <c r="E16" s="17">
        <f>'z15'!G16/'z16'!C16</f>
        <v>31.794942726010465</v>
      </c>
      <c r="G16" s="5"/>
      <c r="H16" s="158">
        <v>3358.5947953321329</v>
      </c>
    </row>
    <row r="17" spans="1:37">
      <c r="A17" s="145">
        <v>1983</v>
      </c>
      <c r="B17" s="3"/>
      <c r="C17" s="3">
        <f t="shared" si="0"/>
        <v>3363.4713113237808</v>
      </c>
      <c r="D17" s="17"/>
      <c r="E17" s="17">
        <f>'z15'!G17/'z16'!C17</f>
        <v>32.025192176316153</v>
      </c>
      <c r="G17" s="5"/>
      <c r="H17" s="158">
        <v>3363.4713113237808</v>
      </c>
      <c r="K17" s="57"/>
      <c r="L17" s="5"/>
      <c r="M17" s="5"/>
      <c r="N17" s="5"/>
      <c r="O17" s="5"/>
      <c r="P17" s="5"/>
      <c r="Q17" s="5"/>
      <c r="R17" s="5"/>
      <c r="S17" s="5"/>
      <c r="T17" s="5"/>
      <c r="U17" s="5"/>
      <c r="V17" s="5"/>
      <c r="W17" s="5"/>
      <c r="X17" s="5"/>
      <c r="Y17" s="5"/>
      <c r="Z17" s="5"/>
      <c r="AA17" s="5"/>
      <c r="AB17" s="5"/>
      <c r="AC17" s="5"/>
      <c r="AD17" s="5"/>
      <c r="AE17" s="5"/>
      <c r="AF17" s="5"/>
      <c r="AG17" s="5"/>
      <c r="AH17" s="5"/>
      <c r="AI17" s="5"/>
      <c r="AJ17" s="5"/>
      <c r="AK17" s="156"/>
    </row>
    <row r="18" spans="1:37">
      <c r="A18" s="145">
        <v>1984</v>
      </c>
      <c r="B18" s="3"/>
      <c r="C18" s="3">
        <f t="shared" si="0"/>
        <v>3346.8191667424335</v>
      </c>
      <c r="D18" s="17"/>
      <c r="E18" s="17">
        <f>'z15'!G18/'z16'!C18</f>
        <v>33.749588089711878</v>
      </c>
      <c r="G18" s="5"/>
      <c r="H18" s="158">
        <v>3346.8191667424335</v>
      </c>
      <c r="AK18" s="155"/>
    </row>
    <row r="19" spans="1:37">
      <c r="A19" s="145">
        <v>1985</v>
      </c>
      <c r="B19" s="3"/>
      <c r="C19" s="3">
        <f t="shared" si="0"/>
        <v>3304.0018047526719</v>
      </c>
      <c r="D19" s="17"/>
      <c r="E19" s="17">
        <f>'z15'!G19/'z16'!C19</f>
        <v>35.231856268464995</v>
      </c>
      <c r="G19" s="5"/>
      <c r="H19" s="158">
        <v>3304.0018047526719</v>
      </c>
    </row>
    <row r="20" spans="1:37">
      <c r="A20" s="145">
        <v>1986</v>
      </c>
      <c r="B20" s="3"/>
      <c r="C20" s="3">
        <f t="shared" si="0"/>
        <v>3327.2840044072873</v>
      </c>
      <c r="D20" s="17"/>
      <c r="E20" s="17">
        <f>'z15'!G20/'z16'!C20</f>
        <v>33.7991520887307</v>
      </c>
      <c r="G20" s="5"/>
      <c r="H20" s="158">
        <v>3327.2840044072873</v>
      </c>
      <c r="M20" s="5"/>
      <c r="N20" s="5"/>
      <c r="O20" s="5"/>
      <c r="P20" s="5"/>
      <c r="Q20" s="5"/>
      <c r="R20" s="5"/>
      <c r="S20" s="5"/>
      <c r="T20" s="5"/>
      <c r="U20" s="5"/>
      <c r="V20" s="5"/>
      <c r="W20" s="5"/>
      <c r="X20" s="5"/>
      <c r="Y20" s="5"/>
      <c r="Z20" s="5"/>
      <c r="AA20" s="5"/>
      <c r="AB20" s="5"/>
      <c r="AC20" s="5"/>
      <c r="AD20" s="5"/>
      <c r="AE20" s="5"/>
      <c r="AF20" s="5"/>
      <c r="AG20" s="5"/>
      <c r="AH20" s="5"/>
      <c r="AI20" s="5"/>
      <c r="AJ20" s="5"/>
      <c r="AK20" s="5"/>
    </row>
    <row r="21" spans="1:37">
      <c r="A21" s="145">
        <v>1987</v>
      </c>
      <c r="B21" s="3"/>
      <c r="C21" s="3">
        <f t="shared" si="0"/>
        <v>3311.3640230078163</v>
      </c>
      <c r="D21" s="17"/>
      <c r="E21" s="17">
        <f>'z15'!G21/'z16'!C21</f>
        <v>36.480237371825844</v>
      </c>
      <c r="G21" s="5"/>
      <c r="H21" s="158">
        <v>3311.3640230078163</v>
      </c>
    </row>
    <row r="22" spans="1:37">
      <c r="A22" s="145">
        <v>1988</v>
      </c>
      <c r="B22" s="3"/>
      <c r="C22" s="3">
        <f t="shared" si="0"/>
        <v>3317.1286076542742</v>
      </c>
      <c r="D22" s="17"/>
      <c r="E22" s="17">
        <f>'z15'!G22/'z16'!C22</f>
        <v>39.524764389583666</v>
      </c>
      <c r="G22" s="5"/>
      <c r="H22" s="158">
        <v>3317.1286076542742</v>
      </c>
    </row>
    <row r="23" spans="1:37">
      <c r="A23" s="145">
        <v>1989</v>
      </c>
      <c r="B23" s="3"/>
      <c r="C23" s="3">
        <f t="shared" si="0"/>
        <v>3335.8721731650126</v>
      </c>
      <c r="D23" s="17"/>
      <c r="E23" s="17">
        <f>'z15'!G23/'z16'!C23</f>
        <v>37.913142167602189</v>
      </c>
      <c r="G23" s="5"/>
      <c r="H23" s="158">
        <v>3335.8721731650126</v>
      </c>
    </row>
    <row r="24" spans="1:37">
      <c r="A24" s="145">
        <v>1990</v>
      </c>
      <c r="B24" s="3"/>
      <c r="C24" s="3">
        <f t="shared" si="0"/>
        <v>3369.1131646568942</v>
      </c>
      <c r="D24" s="17"/>
      <c r="E24" s="17">
        <f>'z15'!G24/'z16'!C24</f>
        <v>36.734307006875738</v>
      </c>
      <c r="G24" s="5"/>
      <c r="H24" s="158">
        <v>3369.1131646568942</v>
      </c>
    </row>
    <row r="25" spans="1:37">
      <c r="A25" s="145">
        <v>1991</v>
      </c>
      <c r="B25" s="3"/>
      <c r="C25" s="3">
        <f t="shared" si="0"/>
        <v>3354.538302455197</v>
      </c>
      <c r="D25" s="17"/>
      <c r="E25" s="17">
        <f>'z15'!G25/'z16'!C25</f>
        <v>36.383002076088665</v>
      </c>
      <c r="G25" s="5"/>
      <c r="H25" s="158">
        <v>3354.538302455197</v>
      </c>
    </row>
    <row r="26" spans="1:37">
      <c r="A26" s="145">
        <v>1992</v>
      </c>
      <c r="B26" s="3"/>
      <c r="C26" s="3">
        <f t="shared" si="0"/>
        <v>3371.6007296866219</v>
      </c>
      <c r="D26" s="17"/>
      <c r="E26" s="17">
        <f>'z15'!G26/'z16'!C26</f>
        <v>37.391997668637558</v>
      </c>
      <c r="G26" s="5"/>
      <c r="H26" s="158">
        <v>3371.6007296866219</v>
      </c>
    </row>
    <row r="27" spans="1:37">
      <c r="A27" s="145">
        <v>1993</v>
      </c>
      <c r="B27" s="3"/>
      <c r="C27" s="3">
        <f t="shared" si="0"/>
        <v>3406.9212557504597</v>
      </c>
      <c r="D27" s="17"/>
      <c r="E27" s="17">
        <f>'z15'!G27/'z16'!C27</f>
        <v>39.04370310898144</v>
      </c>
      <c r="G27" s="5"/>
      <c r="H27" s="158">
        <v>3406.9212557504597</v>
      </c>
    </row>
    <row r="28" spans="1:37">
      <c r="A28" s="145">
        <v>1994</v>
      </c>
      <c r="B28" s="3"/>
      <c r="C28" s="3">
        <f t="shared" si="0"/>
        <v>3430.8369421667239</v>
      </c>
      <c r="D28" s="17"/>
      <c r="E28" s="17">
        <f>'z15'!G28/'z16'!C28</f>
        <v>39.964250939391739</v>
      </c>
      <c r="G28" s="5"/>
      <c r="H28" s="158">
        <v>3430.8369421667239</v>
      </c>
    </row>
    <row r="29" spans="1:37">
      <c r="A29" s="145">
        <v>1995</v>
      </c>
      <c r="B29" s="3"/>
      <c r="C29" s="3">
        <f t="shared" si="0"/>
        <v>3438.7712590848837</v>
      </c>
      <c r="D29" s="17"/>
      <c r="E29" s="17">
        <f>'z15'!G29/'z16'!C29</f>
        <v>41.660520635537779</v>
      </c>
      <c r="G29" s="5"/>
      <c r="H29" s="158">
        <v>3438.7712590848837</v>
      </c>
    </row>
    <row r="30" spans="1:37">
      <c r="A30" s="145">
        <v>1996</v>
      </c>
      <c r="B30" s="3"/>
      <c r="C30" s="3">
        <f t="shared" si="0"/>
        <v>3434.5483667799786</v>
      </c>
      <c r="D30" s="17"/>
      <c r="E30" s="17">
        <f>'z15'!G30/'z16'!C30</f>
        <v>40.124331668724096</v>
      </c>
      <c r="G30" s="5"/>
      <c r="H30" s="158">
        <v>3434.5483667799786</v>
      </c>
    </row>
    <row r="31" spans="1:37">
      <c r="A31" s="145">
        <v>1997</v>
      </c>
      <c r="B31" s="3"/>
      <c r="C31" s="3">
        <f t="shared" si="0"/>
        <v>3450.0738985120934</v>
      </c>
      <c r="D31" s="17"/>
      <c r="E31" s="17">
        <f>'z15'!G31/'z16'!C31</f>
        <v>40.231403049364886</v>
      </c>
      <c r="G31" s="5"/>
      <c r="H31" s="158">
        <v>3450.0738985120934</v>
      </c>
    </row>
    <row r="32" spans="1:37">
      <c r="A32" s="145">
        <v>1998</v>
      </c>
      <c r="B32" s="3"/>
      <c r="C32" s="3">
        <f t="shared" si="0"/>
        <v>3430.5122674223862</v>
      </c>
      <c r="D32" s="17"/>
      <c r="E32" s="17">
        <f>'z15'!G32/'z16'!C32</f>
        <v>42.750589688421449</v>
      </c>
      <c r="G32" s="5"/>
      <c r="H32" s="158">
        <v>3430.5122674223862</v>
      </c>
    </row>
    <row r="33" spans="1:8">
      <c r="A33" s="145">
        <v>1999</v>
      </c>
      <c r="B33" s="3"/>
      <c r="C33" s="3">
        <f t="shared" si="0"/>
        <v>3461.5420035033226</v>
      </c>
      <c r="D33" s="17"/>
      <c r="E33" s="17">
        <f>'z15'!G33/'z16'!C33</f>
        <v>43.590714800972727</v>
      </c>
      <c r="G33" s="5"/>
      <c r="H33" s="158">
        <v>3461.5420035033226</v>
      </c>
    </row>
    <row r="34" spans="1:8">
      <c r="A34" s="145">
        <v>2000</v>
      </c>
      <c r="B34" s="3"/>
      <c r="C34" s="3">
        <f t="shared" si="0"/>
        <v>3429.0186016442763</v>
      </c>
      <c r="D34" s="17"/>
      <c r="E34" s="17">
        <f>'z15'!G34/'z16'!C34</f>
        <v>45.4815048819477</v>
      </c>
      <c r="G34" s="5"/>
      <c r="H34" s="158">
        <v>3429.0186016442763</v>
      </c>
    </row>
    <row r="35" spans="1:8">
      <c r="A35" s="145">
        <v>2001</v>
      </c>
      <c r="B35" s="3"/>
      <c r="C35" s="3">
        <f t="shared" si="0"/>
        <v>3393.80434894256</v>
      </c>
      <c r="D35" s="17"/>
      <c r="E35" s="17">
        <f>'z15'!G35/'z16'!C35</f>
        <v>44.507987089227441</v>
      </c>
      <c r="G35" s="5"/>
      <c r="H35" s="158">
        <v>3393.80434894256</v>
      </c>
    </row>
    <row r="36" spans="1:8">
      <c r="A36" s="145">
        <v>2002</v>
      </c>
      <c r="B36" s="3"/>
      <c r="C36" s="3">
        <f t="shared" si="0"/>
        <v>3320.6820495945599</v>
      </c>
      <c r="D36" s="17"/>
      <c r="E36" s="17">
        <f>'z15'!G36/'z16'!C36</f>
        <v>47.187751815147024</v>
      </c>
      <c r="G36" s="5"/>
      <c r="H36" s="158">
        <v>3320.6820495945599</v>
      </c>
    </row>
    <row r="37" spans="1:8">
      <c r="A37" s="145">
        <v>2003</v>
      </c>
      <c r="B37" s="3"/>
      <c r="C37" s="3">
        <f t="shared" si="0"/>
        <v>3261.4075623702079</v>
      </c>
      <c r="D37" s="17"/>
      <c r="E37" s="17">
        <f>'z15'!G37/'z16'!C37</f>
        <v>48.802870605617152</v>
      </c>
      <c r="G37" s="5"/>
      <c r="H37" s="158">
        <v>3261.4075623702079</v>
      </c>
    </row>
    <row r="38" spans="1:8">
      <c r="A38" s="145">
        <v>2004</v>
      </c>
      <c r="B38" s="3"/>
      <c r="C38" s="3">
        <f t="shared" si="0"/>
        <v>3198.244702155122</v>
      </c>
      <c r="D38" s="17"/>
      <c r="E38" s="17">
        <f>'z15'!G38/'z16'!C38</f>
        <v>50.33884099726415</v>
      </c>
      <c r="G38" s="5"/>
      <c r="H38" s="158">
        <v>3198.244702155122</v>
      </c>
    </row>
    <row r="39" spans="1:8">
      <c r="A39" s="145">
        <v>2005</v>
      </c>
      <c r="B39" s="3"/>
      <c r="C39" s="3">
        <f t="shared" si="0"/>
        <v>3160.0035159051035</v>
      </c>
      <c r="D39" s="3"/>
      <c r="E39" s="17">
        <f>'z15'!G39/'z16'!C39</f>
        <v>54.251051359559263</v>
      </c>
      <c r="H39" s="158">
        <v>3160.0035159051035</v>
      </c>
    </row>
    <row r="40" spans="1:8">
      <c r="A40" s="145"/>
      <c r="B40" s="3"/>
      <c r="C40" s="3"/>
      <c r="D40" s="3"/>
      <c r="E40" s="3"/>
    </row>
    <row r="41" spans="1:8">
      <c r="A41" s="145" t="s">
        <v>71</v>
      </c>
      <c r="B41" s="3"/>
      <c r="C41" s="3"/>
      <c r="D41" s="3"/>
      <c r="E41" s="3"/>
    </row>
    <row r="42" spans="1:8">
      <c r="A42" s="145" t="s">
        <v>1191</v>
      </c>
      <c r="B42" s="2" t="e">
        <f t="shared" ref="B42:F45" si="1">(POWER(VLOOKUP(VALUE(RIGHT($A42,4)),$A$4:$G$38,COLUMN(B$38),0)/VLOOKUP(VALUE(LEFT($A42,4)),$A$4:$G$38,COLUMN(B$38),0),1/(VALUE(RIGHT($A42,4))-VALUE(LEFT($A42,4))))-1)*100</f>
        <v>#DIV/0!</v>
      </c>
      <c r="C42" s="2">
        <f t="shared" si="1"/>
        <v>-0.47714534648536366</v>
      </c>
      <c r="D42" s="2" t="e">
        <f t="shared" si="1"/>
        <v>#DIV/0!</v>
      </c>
      <c r="E42" s="2">
        <f t="shared" si="1"/>
        <v>2.6948647403493453</v>
      </c>
      <c r="F42" s="2" t="e">
        <f t="shared" si="1"/>
        <v>#DIV/0!</v>
      </c>
      <c r="G42" s="2"/>
    </row>
    <row r="43" spans="1:8">
      <c r="A43" s="145" t="s">
        <v>1179</v>
      </c>
      <c r="B43" s="2" t="e">
        <f t="shared" si="1"/>
        <v>#DIV/0!</v>
      </c>
      <c r="C43" s="2">
        <f t="shared" si="1"/>
        <v>-0.74537431762676798</v>
      </c>
      <c r="D43" s="2" t="e">
        <f t="shared" si="1"/>
        <v>#DIV/0!</v>
      </c>
      <c r="E43" s="2">
        <f t="shared" si="1"/>
        <v>3.2717291542957216</v>
      </c>
      <c r="F43" s="2" t="e">
        <f t="shared" si="1"/>
        <v>#DIV/0!</v>
      </c>
      <c r="G43" s="2"/>
    </row>
    <row r="44" spans="1:8">
      <c r="A44" s="145" t="s">
        <v>723</v>
      </c>
      <c r="B44" s="2" t="e">
        <f t="shared" si="1"/>
        <v>#DIV/0!</v>
      </c>
      <c r="C44" s="2">
        <f t="shared" si="1"/>
        <v>0.17640084779715348</v>
      </c>
      <c r="D44" s="2" t="e">
        <f t="shared" si="1"/>
        <v>#DIV/0!</v>
      </c>
      <c r="E44" s="2">
        <f t="shared" si="1"/>
        <v>2.1589210490627231</v>
      </c>
      <c r="F44" s="2" t="e">
        <f t="shared" si="1"/>
        <v>#DIV/0!</v>
      </c>
      <c r="G44" s="2"/>
    </row>
    <row r="45" spans="1:8">
      <c r="A45" s="145" t="s">
        <v>1178</v>
      </c>
      <c r="B45" s="2" t="e">
        <f t="shared" si="1"/>
        <v>#DIV/0!</v>
      </c>
      <c r="C45" s="2">
        <f t="shared" si="1"/>
        <v>-1.65663200917191</v>
      </c>
      <c r="D45" s="2" t="e">
        <f t="shared" si="1"/>
        <v>#DIV/0!</v>
      </c>
      <c r="E45" s="2">
        <f t="shared" si="1"/>
        <v>2.3772628282056951</v>
      </c>
      <c r="F45" s="2" t="e">
        <f t="shared" si="1"/>
        <v>#DIV/0!</v>
      </c>
      <c r="G45" s="2"/>
    </row>
    <row r="47" spans="1:8" ht="30" customHeight="1">
      <c r="A47" s="331" t="s">
        <v>1187</v>
      </c>
      <c r="B47" s="331"/>
      <c r="C47" s="331"/>
      <c r="D47" s="331"/>
      <c r="E47" s="331"/>
    </row>
  </sheetData>
  <mergeCells count="3">
    <mergeCell ref="B2:C2"/>
    <mergeCell ref="D2:E2"/>
    <mergeCell ref="A47:E47"/>
  </mergeCells>
  <pageMargins left="0.7" right="0.7" top="0.75" bottom="0.75" header="0.3" footer="0.3"/>
  <pageSetup scale="91" orientation="portrait" horizontalDpi="0" verticalDpi="0" r:id="rId1"/>
  <colBreaks count="1" manualBreakCount="1">
    <brk id="5" max="1048575" man="1"/>
  </colBreaks>
</worksheet>
</file>

<file path=xl/worksheets/sheet137.xml><?xml version="1.0" encoding="utf-8"?>
<worksheet xmlns="http://schemas.openxmlformats.org/spreadsheetml/2006/main" xmlns:r="http://schemas.openxmlformats.org/officeDocument/2006/relationships">
  <sheetPr codeName="Sheet175"/>
  <dimension ref="A1:AO48"/>
  <sheetViews>
    <sheetView view="pageBreakPreview" zoomScaleNormal="100" zoomScaleSheetLayoutView="100" workbookViewId="0">
      <selection sqref="A1:G1"/>
    </sheetView>
  </sheetViews>
  <sheetFormatPr defaultRowHeight="15"/>
  <cols>
    <col min="1" max="1" width="9.28515625" style="143" bestFit="1" customWidth="1"/>
    <col min="2" max="7" width="16.28515625" style="143" customWidth="1"/>
    <col min="8" max="9" width="9.140625" style="143"/>
    <col min="10" max="10" width="9.7109375" style="143" bestFit="1" customWidth="1"/>
    <col min="11" max="13" width="9.28515625" style="143" bestFit="1" customWidth="1"/>
    <col min="14" max="16384" width="9.140625" style="143"/>
  </cols>
  <sheetData>
    <row r="1" spans="1:41">
      <c r="A1" s="369" t="s">
        <v>1206</v>
      </c>
      <c r="B1" s="369"/>
      <c r="C1" s="369"/>
      <c r="D1" s="369"/>
      <c r="E1" s="369"/>
      <c r="F1" s="369"/>
      <c r="G1" s="369"/>
    </row>
    <row r="2" spans="1:41" ht="30.75" customHeight="1">
      <c r="A2" s="145"/>
      <c r="B2" s="318" t="s">
        <v>1185</v>
      </c>
      <c r="C2" s="318"/>
      <c r="D2" s="318" t="s">
        <v>1184</v>
      </c>
      <c r="E2" s="318"/>
      <c r="F2" s="318" t="s">
        <v>1183</v>
      </c>
      <c r="G2" s="318"/>
      <c r="K2" s="143" t="s">
        <v>1182</v>
      </c>
      <c r="L2" s="155"/>
      <c r="M2" s="155" t="s">
        <v>1182</v>
      </c>
    </row>
    <row r="3" spans="1:41" ht="30">
      <c r="A3" s="12"/>
      <c r="B3" s="140" t="s">
        <v>977</v>
      </c>
      <c r="C3" s="140" t="s">
        <v>1181</v>
      </c>
      <c r="D3" s="140" t="s">
        <v>977</v>
      </c>
      <c r="E3" s="140" t="s">
        <v>1181</v>
      </c>
      <c r="F3" s="140" t="s">
        <v>977</v>
      </c>
      <c r="G3" s="140" t="s">
        <v>1181</v>
      </c>
      <c r="J3" s="57"/>
      <c r="K3" s="143" t="s">
        <v>1180</v>
      </c>
      <c r="L3" s="155"/>
      <c r="M3" s="157" t="s">
        <v>1180</v>
      </c>
    </row>
    <row r="4" spans="1:41">
      <c r="A4" s="145">
        <v>1970</v>
      </c>
      <c r="B4" s="3">
        <v>37173.935732461585</v>
      </c>
      <c r="C4" s="3">
        <f t="shared" ref="C4:C39" si="0">K4</f>
        <v>1507.0431138513479</v>
      </c>
      <c r="D4" s="13"/>
      <c r="E4" s="13">
        <f t="shared" ref="E4:E39" si="1">M4</f>
        <v>17.702576285258566</v>
      </c>
      <c r="F4" s="3"/>
      <c r="G4" s="3">
        <f t="shared" ref="G4:G39" si="2">100*C4/E4</f>
        <v>8513.1287648019079</v>
      </c>
      <c r="H4" s="143">
        <f>100*C4/B4</f>
        <v>4.0540316330706547</v>
      </c>
      <c r="J4" s="5"/>
      <c r="K4" s="158">
        <v>1507.0431138513479</v>
      </c>
      <c r="L4" s="154"/>
      <c r="M4" s="153">
        <v>17.702576285258566</v>
      </c>
      <c r="N4" s="156"/>
      <c r="O4" s="156"/>
      <c r="P4" s="156"/>
      <c r="Q4" s="156"/>
      <c r="R4" s="156"/>
      <c r="S4" s="156"/>
      <c r="T4" s="156"/>
      <c r="U4" s="156"/>
      <c r="V4" s="156"/>
      <c r="W4" s="156"/>
      <c r="X4" s="156"/>
      <c r="Y4" s="156"/>
      <c r="Z4" s="156"/>
      <c r="AA4" s="156"/>
      <c r="AB4" s="156"/>
      <c r="AC4" s="156"/>
      <c r="AD4" s="156"/>
      <c r="AE4" s="156"/>
      <c r="AF4" s="156"/>
      <c r="AG4" s="156"/>
      <c r="AH4" s="156"/>
      <c r="AI4" s="156"/>
      <c r="AJ4" s="156"/>
    </row>
    <row r="5" spans="1:41">
      <c r="A5" s="145">
        <f t="shared" ref="A5:A13" si="3">A4+1</f>
        <v>1971</v>
      </c>
      <c r="B5" s="3">
        <v>40927.883414524287</v>
      </c>
      <c r="C5" s="3">
        <f t="shared" si="0"/>
        <v>1648.2401520219253</v>
      </c>
      <c r="D5" s="13"/>
      <c r="E5" s="13">
        <f t="shared" si="1"/>
        <v>18.734450543770102</v>
      </c>
      <c r="F5" s="3"/>
      <c r="G5" s="3">
        <f t="shared" si="2"/>
        <v>8797.9102892346436</v>
      </c>
      <c r="H5" s="143">
        <f t="shared" ref="H5:H38" si="4">100*C5/B5</f>
        <v>4.0271815068672865</v>
      </c>
      <c r="J5" s="5"/>
      <c r="K5" s="158">
        <v>1648.2401520219253</v>
      </c>
      <c r="L5" s="154"/>
      <c r="M5" s="153">
        <v>18.734450543770102</v>
      </c>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1:41">
      <c r="A6" s="145">
        <f t="shared" si="3"/>
        <v>1972</v>
      </c>
      <c r="B6" s="3">
        <v>45807.641093065889</v>
      </c>
      <c r="C6" s="3">
        <f t="shared" si="0"/>
        <v>1835.7632170749359</v>
      </c>
      <c r="D6" s="13"/>
      <c r="E6" s="13">
        <f t="shared" si="1"/>
        <v>19.922596535207248</v>
      </c>
      <c r="F6" s="3"/>
      <c r="G6" s="3">
        <f t="shared" si="2"/>
        <v>9214.4777104268105</v>
      </c>
      <c r="H6" s="143">
        <f t="shared" si="4"/>
        <v>4.0075480275119943</v>
      </c>
      <c r="J6" s="5"/>
      <c r="K6" s="158">
        <v>1835.7632170749359</v>
      </c>
      <c r="L6" s="154"/>
      <c r="M6" s="153">
        <v>19.922596535207248</v>
      </c>
      <c r="N6" s="156"/>
      <c r="O6" s="156"/>
      <c r="P6" s="156"/>
      <c r="Q6" s="156"/>
      <c r="R6" s="156"/>
      <c r="S6" s="156"/>
      <c r="T6" s="156"/>
      <c r="U6" s="156"/>
      <c r="V6" s="156"/>
      <c r="W6" s="156"/>
      <c r="X6" s="156"/>
      <c r="Y6" s="156"/>
      <c r="Z6" s="156"/>
      <c r="AA6" s="156"/>
      <c r="AB6" s="156"/>
      <c r="AC6" s="156"/>
      <c r="AD6" s="156"/>
      <c r="AE6" s="156"/>
      <c r="AF6" s="156"/>
      <c r="AG6" s="156"/>
      <c r="AH6" s="156"/>
      <c r="AI6" s="156"/>
      <c r="AJ6" s="156"/>
    </row>
    <row r="7" spans="1:41">
      <c r="A7" s="145">
        <f t="shared" si="3"/>
        <v>1973</v>
      </c>
      <c r="B7" s="3">
        <v>55362.884894294264</v>
      </c>
      <c r="C7" s="3">
        <f t="shared" si="0"/>
        <v>1945.393036734841</v>
      </c>
      <c r="D7" s="13"/>
      <c r="E7" s="13">
        <f t="shared" si="1"/>
        <v>22.123946490026839</v>
      </c>
      <c r="F7" s="3"/>
      <c r="G7" s="3">
        <f t="shared" si="2"/>
        <v>8793.1555864673446</v>
      </c>
      <c r="H7" s="143">
        <f t="shared" si="4"/>
        <v>3.5138939028362204</v>
      </c>
      <c r="J7" s="5"/>
      <c r="K7" s="158">
        <v>1945.393036734841</v>
      </c>
      <c r="L7" s="154"/>
      <c r="M7" s="153">
        <v>22.123946490026839</v>
      </c>
      <c r="N7" s="156"/>
      <c r="O7" s="156"/>
      <c r="P7" s="156"/>
      <c r="Q7" s="156"/>
      <c r="R7" s="156"/>
      <c r="S7" s="156"/>
      <c r="T7" s="156"/>
      <c r="U7" s="156"/>
      <c r="V7" s="156"/>
      <c r="W7" s="156"/>
      <c r="X7" s="156"/>
      <c r="Y7" s="156"/>
      <c r="Z7" s="156"/>
      <c r="AA7" s="156"/>
      <c r="AB7" s="156"/>
      <c r="AC7" s="156"/>
      <c r="AD7" s="156"/>
      <c r="AE7" s="156"/>
      <c r="AF7" s="156"/>
      <c r="AG7" s="156"/>
      <c r="AH7" s="156"/>
      <c r="AI7" s="156"/>
      <c r="AJ7" s="156"/>
    </row>
    <row r="8" spans="1:41">
      <c r="A8" s="145">
        <f t="shared" si="3"/>
        <v>1974</v>
      </c>
      <c r="B8" s="3">
        <v>65060.443811029269</v>
      </c>
      <c r="C8" s="3">
        <f t="shared" si="0"/>
        <v>2431.0459015932825</v>
      </c>
      <c r="D8" s="13"/>
      <c r="E8" s="13">
        <f t="shared" si="1"/>
        <v>24.967056718041572</v>
      </c>
      <c r="F8" s="3"/>
      <c r="G8" s="3">
        <f t="shared" si="2"/>
        <v>9737.0143747723851</v>
      </c>
      <c r="H8" s="143">
        <f t="shared" si="4"/>
        <v>3.7365959393919215</v>
      </c>
      <c r="J8" s="5"/>
      <c r="K8" s="158">
        <v>2431.0459015932825</v>
      </c>
      <c r="L8" s="154"/>
      <c r="M8" s="153">
        <v>24.967056718041572</v>
      </c>
      <c r="N8" s="156"/>
      <c r="O8" s="156"/>
      <c r="P8" s="156"/>
      <c r="Q8" s="156"/>
      <c r="R8" s="156"/>
      <c r="S8" s="156"/>
      <c r="T8" s="156"/>
      <c r="U8" s="156"/>
      <c r="V8" s="156"/>
      <c r="W8" s="156"/>
      <c r="X8" s="156"/>
      <c r="Y8" s="156"/>
      <c r="Z8" s="156"/>
      <c r="AA8" s="156"/>
      <c r="AB8" s="156"/>
      <c r="AC8" s="156"/>
      <c r="AD8" s="156"/>
      <c r="AE8" s="156"/>
      <c r="AF8" s="156"/>
      <c r="AG8" s="156"/>
      <c r="AH8" s="156"/>
      <c r="AI8" s="156"/>
      <c r="AJ8" s="156"/>
    </row>
    <row r="9" spans="1:41">
      <c r="A9" s="145">
        <f t="shared" si="3"/>
        <v>1975</v>
      </c>
      <c r="B9" s="3">
        <v>75725.22021402471</v>
      </c>
      <c r="C9" s="3">
        <f t="shared" si="0"/>
        <v>2714.1038532264029</v>
      </c>
      <c r="D9" s="13"/>
      <c r="E9" s="13">
        <f t="shared" si="1"/>
        <v>27.390022276410377</v>
      </c>
      <c r="F9" s="3"/>
      <c r="G9" s="3">
        <f t="shared" si="2"/>
        <v>9909.0969179821423</v>
      </c>
      <c r="H9" s="143">
        <f t="shared" si="4"/>
        <v>3.5841478513438996</v>
      </c>
      <c r="J9" s="5"/>
      <c r="K9" s="158">
        <v>2714.1038532264029</v>
      </c>
      <c r="L9" s="154"/>
      <c r="M9" s="153">
        <v>27.390022276410377</v>
      </c>
      <c r="N9" s="156"/>
      <c r="O9" s="156"/>
      <c r="P9" s="156"/>
      <c r="Q9" s="156"/>
      <c r="R9" s="156"/>
      <c r="S9" s="156"/>
      <c r="T9" s="156"/>
      <c r="U9" s="156"/>
      <c r="V9" s="156"/>
      <c r="W9" s="156"/>
      <c r="X9" s="156"/>
      <c r="Y9" s="156"/>
      <c r="Z9" s="156"/>
      <c r="AA9" s="156"/>
      <c r="AB9" s="156"/>
      <c r="AC9" s="156"/>
      <c r="AD9" s="156"/>
      <c r="AE9" s="156"/>
      <c r="AF9" s="156"/>
      <c r="AG9" s="156"/>
      <c r="AH9" s="156"/>
      <c r="AI9" s="156"/>
      <c r="AJ9" s="156"/>
    </row>
    <row r="10" spans="1:41">
      <c r="A10" s="145">
        <f t="shared" si="3"/>
        <v>1976</v>
      </c>
      <c r="B10" s="3">
        <v>87370.954809025454</v>
      </c>
      <c r="C10" s="3">
        <f t="shared" si="0"/>
        <v>3034.0200841699439</v>
      </c>
      <c r="D10" s="13"/>
      <c r="E10" s="13">
        <f t="shared" si="1"/>
        <v>30.160698491037955</v>
      </c>
      <c r="F10" s="3"/>
      <c r="G10" s="3">
        <f t="shared" si="2"/>
        <v>10059.515316170418</v>
      </c>
      <c r="H10" s="143">
        <f t="shared" si="4"/>
        <v>3.4725728828323712</v>
      </c>
      <c r="J10" s="5"/>
      <c r="K10" s="158">
        <v>3034.0200841699439</v>
      </c>
      <c r="L10" s="154"/>
      <c r="M10" s="153">
        <v>30.160698491037955</v>
      </c>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row>
    <row r="11" spans="1:41">
      <c r="A11" s="145">
        <f t="shared" si="3"/>
        <v>1977</v>
      </c>
      <c r="B11" s="3">
        <v>95544.106819864624</v>
      </c>
      <c r="C11" s="3">
        <f t="shared" si="0"/>
        <v>3252.775241116743</v>
      </c>
      <c r="D11" s="13"/>
      <c r="E11" s="13">
        <f t="shared" si="1"/>
        <v>33.213402164458024</v>
      </c>
      <c r="F11" s="3"/>
      <c r="G11" s="3">
        <f t="shared" si="2"/>
        <v>9793.5623246617251</v>
      </c>
      <c r="H11" s="143">
        <f t="shared" si="4"/>
        <v>3.4044750109490338</v>
      </c>
      <c r="J11" s="5"/>
      <c r="K11" s="158">
        <v>3252.775241116743</v>
      </c>
      <c r="L11" s="154"/>
      <c r="M11" s="153">
        <v>33.213402164458024</v>
      </c>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row>
    <row r="12" spans="1:41">
      <c r="A12" s="145">
        <f t="shared" si="3"/>
        <v>1978</v>
      </c>
      <c r="B12" s="3">
        <v>107793.31204452537</v>
      </c>
      <c r="C12" s="3">
        <f t="shared" si="0"/>
        <v>3459.209791515525</v>
      </c>
      <c r="D12" s="13"/>
      <c r="E12" s="13">
        <f t="shared" si="1"/>
        <v>34.950503172132223</v>
      </c>
      <c r="F12" s="3"/>
      <c r="G12" s="3">
        <f t="shared" si="2"/>
        <v>9897.4534772183906</v>
      </c>
      <c r="H12" s="143">
        <f t="shared" si="4"/>
        <v>3.2091135580718171</v>
      </c>
      <c r="J12" s="5"/>
      <c r="K12" s="158">
        <v>3459.209791515525</v>
      </c>
      <c r="L12" s="154"/>
      <c r="M12" s="153">
        <v>34.950503172132223</v>
      </c>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row>
    <row r="13" spans="1:41">
      <c r="A13" s="145">
        <f t="shared" si="3"/>
        <v>1979</v>
      </c>
      <c r="B13" s="3">
        <v>121981.29160852588</v>
      </c>
      <c r="C13" s="3">
        <f t="shared" si="0"/>
        <v>4019.9157318157754</v>
      </c>
      <c r="D13" s="13"/>
      <c r="E13" s="13">
        <f t="shared" si="1"/>
        <v>40.312419594215235</v>
      </c>
      <c r="F13" s="3"/>
      <c r="G13" s="3">
        <f t="shared" si="2"/>
        <v>9971.903875481159</v>
      </c>
      <c r="H13" s="143">
        <f t="shared" si="4"/>
        <v>3.2955182543212254</v>
      </c>
      <c r="J13" s="5"/>
      <c r="K13" s="158">
        <v>4019.9157318157754</v>
      </c>
      <c r="L13" s="154"/>
      <c r="M13" s="153">
        <v>40.312419594215235</v>
      </c>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row>
    <row r="14" spans="1:41">
      <c r="A14" s="145">
        <v>1980</v>
      </c>
      <c r="B14" s="3">
        <v>137914.68274950783</v>
      </c>
      <c r="C14" s="3">
        <f t="shared" si="0"/>
        <v>4632.4720728251668</v>
      </c>
      <c r="D14" s="13"/>
      <c r="E14" s="13">
        <f t="shared" si="1"/>
        <v>45.905420472510478</v>
      </c>
      <c r="F14" s="3"/>
      <c r="G14" s="3">
        <f t="shared" si="2"/>
        <v>10091.340031618332</v>
      </c>
      <c r="H14" s="143">
        <f t="shared" si="4"/>
        <v>3.3589404554111542</v>
      </c>
      <c r="J14" s="5"/>
      <c r="K14" s="158">
        <v>4632.4720728251668</v>
      </c>
      <c r="L14" s="154"/>
      <c r="M14" s="153">
        <v>45.905420472510478</v>
      </c>
      <c r="N14" s="155"/>
      <c r="P14" s="57"/>
      <c r="Q14" s="5"/>
      <c r="R14" s="5"/>
      <c r="S14" s="5"/>
      <c r="T14" s="5"/>
      <c r="U14" s="5"/>
      <c r="V14" s="5"/>
      <c r="W14" s="5"/>
      <c r="X14" s="5"/>
      <c r="Y14" s="5"/>
      <c r="Z14" s="5"/>
      <c r="AA14" s="5"/>
      <c r="AB14" s="5"/>
      <c r="AC14" s="5"/>
      <c r="AD14" s="5"/>
      <c r="AE14" s="5"/>
      <c r="AF14" s="5"/>
      <c r="AG14" s="5"/>
      <c r="AH14" s="5"/>
      <c r="AI14" s="5"/>
      <c r="AJ14" s="5"/>
      <c r="AK14" s="5"/>
      <c r="AL14" s="5"/>
      <c r="AM14" s="5"/>
      <c r="AN14" s="5"/>
      <c r="AO14" s="5"/>
    </row>
    <row r="15" spans="1:41">
      <c r="A15" s="145">
        <v>1981</v>
      </c>
      <c r="B15" s="3">
        <v>157789.3183456964</v>
      </c>
      <c r="C15" s="3">
        <f t="shared" si="0"/>
        <v>5094.4211904641725</v>
      </c>
      <c r="D15" s="13"/>
      <c r="E15" s="13">
        <f t="shared" si="1"/>
        <v>50.263248718880632</v>
      </c>
      <c r="F15" s="3"/>
      <c r="G15" s="3">
        <f t="shared" si="2"/>
        <v>10135.47934188848</v>
      </c>
      <c r="H15" s="143">
        <f t="shared" si="4"/>
        <v>3.2286223452103018</v>
      </c>
      <c r="J15" s="5"/>
      <c r="K15" s="158">
        <v>5094.4211904641725</v>
      </c>
      <c r="L15" s="154"/>
      <c r="M15" s="153">
        <v>50.263248718880632</v>
      </c>
      <c r="N15" s="156"/>
    </row>
    <row r="16" spans="1:41">
      <c r="A16" s="145">
        <v>1982</v>
      </c>
      <c r="B16" s="3">
        <v>170280.10958774036</v>
      </c>
      <c r="C16" s="3">
        <f t="shared" si="0"/>
        <v>5985.2323365399234</v>
      </c>
      <c r="D16" s="13"/>
      <c r="E16" s="13">
        <f t="shared" si="1"/>
        <v>59.266527832786373</v>
      </c>
      <c r="F16" s="3"/>
      <c r="G16" s="3">
        <f t="shared" si="2"/>
        <v>10098.84087258589</v>
      </c>
      <c r="H16" s="143">
        <f t="shared" si="4"/>
        <v>3.5149333360370596</v>
      </c>
      <c r="J16" s="5"/>
      <c r="K16" s="158">
        <v>5985.2323365399234</v>
      </c>
      <c r="L16" s="154"/>
      <c r="M16" s="153">
        <v>59.266527832786373</v>
      </c>
      <c r="N16" s="155"/>
      <c r="O16" s="155"/>
      <c r="P16" s="155"/>
      <c r="Q16" s="154"/>
      <c r="R16" s="154"/>
      <c r="S16" s="154"/>
      <c r="T16" s="154"/>
      <c r="U16" s="154"/>
      <c r="V16" s="154"/>
      <c r="W16" s="154"/>
      <c r="X16" s="154"/>
      <c r="Y16" s="154"/>
      <c r="Z16" s="154"/>
      <c r="AA16" s="154"/>
      <c r="AB16" s="154"/>
      <c r="AC16" s="154"/>
      <c r="AD16" s="154"/>
      <c r="AE16" s="154"/>
      <c r="AF16" s="154"/>
      <c r="AG16" s="155"/>
      <c r="AH16" s="154"/>
      <c r="AI16" s="154"/>
      <c r="AJ16" s="154"/>
      <c r="AK16" s="59"/>
      <c r="AL16" s="59"/>
      <c r="AM16" s="59"/>
      <c r="AN16" s="59"/>
      <c r="AO16" s="59"/>
    </row>
    <row r="17" spans="1:41">
      <c r="A17" s="145">
        <v>1983</v>
      </c>
      <c r="B17" s="3">
        <v>191910.63432710621</v>
      </c>
      <c r="C17" s="3">
        <f t="shared" si="0"/>
        <v>6278.3657274610441</v>
      </c>
      <c r="D17" s="13"/>
      <c r="E17" s="13">
        <f t="shared" si="1"/>
        <v>62.645753367059619</v>
      </c>
      <c r="F17" s="3"/>
      <c r="G17" s="3">
        <f t="shared" si="2"/>
        <v>10022.013289032187</v>
      </c>
      <c r="H17" s="143">
        <f t="shared" si="4"/>
        <v>3.271504859266813</v>
      </c>
      <c r="J17" s="5"/>
      <c r="K17" s="158">
        <v>6278.3657274610441</v>
      </c>
      <c r="L17" s="154"/>
      <c r="M17" s="153">
        <v>62.645753367059619</v>
      </c>
      <c r="O17" s="155"/>
      <c r="P17" s="157"/>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row>
    <row r="18" spans="1:41">
      <c r="A18" s="145">
        <v>1984</v>
      </c>
      <c r="B18" s="3">
        <v>211209.86968204766</v>
      </c>
      <c r="C18" s="3">
        <f t="shared" si="0"/>
        <v>6874.6638844415629</v>
      </c>
      <c r="D18" s="13"/>
      <c r="E18" s="13">
        <f t="shared" si="1"/>
        <v>67.968712173820691</v>
      </c>
      <c r="F18" s="3"/>
      <c r="G18" s="3">
        <f t="shared" si="2"/>
        <v>10114.453642818109</v>
      </c>
      <c r="H18" s="143">
        <f t="shared" si="4"/>
        <v>3.2548970816518112</v>
      </c>
      <c r="J18" s="5"/>
      <c r="K18" s="158">
        <v>6874.6638844415629</v>
      </c>
      <c r="L18" s="154"/>
      <c r="M18" s="153">
        <v>67.968712173820691</v>
      </c>
      <c r="O18" s="155"/>
      <c r="P18" s="155"/>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row>
    <row r="19" spans="1:41">
      <c r="A19" s="145">
        <v>1985</v>
      </c>
      <c r="B19" s="3">
        <v>233106.82616250729</v>
      </c>
      <c r="C19" s="3">
        <f t="shared" si="0"/>
        <v>7425.290508031786</v>
      </c>
      <c r="D19" s="13"/>
      <c r="E19" s="13">
        <f t="shared" si="1"/>
        <v>74.705700782628341</v>
      </c>
      <c r="F19" s="3"/>
      <c r="G19" s="3">
        <f t="shared" si="2"/>
        <v>9939.3894043470682</v>
      </c>
      <c r="H19" s="143">
        <f t="shared" si="4"/>
        <v>3.1853595324811912</v>
      </c>
      <c r="J19" s="5"/>
      <c r="K19" s="158">
        <v>7425.290508031786</v>
      </c>
      <c r="L19" s="154"/>
      <c r="M19" s="153">
        <v>74.705700782628341</v>
      </c>
    </row>
    <row r="20" spans="1:41">
      <c r="A20" s="145">
        <v>1986</v>
      </c>
      <c r="B20" s="3">
        <v>255600.07027573424</v>
      </c>
      <c r="C20" s="3">
        <f t="shared" si="0"/>
        <v>7728.1789776457244</v>
      </c>
      <c r="D20" s="13"/>
      <c r="E20" s="13">
        <f t="shared" si="1"/>
        <v>73.198482212266882</v>
      </c>
      <c r="F20" s="3"/>
      <c r="G20" s="3">
        <f t="shared" si="2"/>
        <v>10557.840468925197</v>
      </c>
      <c r="H20" s="143">
        <f t="shared" si="4"/>
        <v>3.0235433696511818</v>
      </c>
      <c r="J20" s="5"/>
      <c r="K20" s="158">
        <v>7728.1789776457244</v>
      </c>
      <c r="L20" s="154"/>
      <c r="M20" s="153">
        <v>73.198482212266882</v>
      </c>
      <c r="Q20" s="59"/>
      <c r="R20" s="59"/>
      <c r="S20" s="59"/>
      <c r="T20" s="59"/>
      <c r="U20" s="59"/>
      <c r="V20" s="59"/>
      <c r="W20" s="59"/>
      <c r="X20" s="59"/>
      <c r="Y20" s="59"/>
      <c r="Z20" s="59"/>
      <c r="AA20" s="59"/>
      <c r="AB20" s="59"/>
      <c r="AC20" s="59"/>
      <c r="AD20" s="59"/>
      <c r="AE20" s="59"/>
      <c r="AF20" s="59"/>
      <c r="AH20" s="59"/>
      <c r="AI20" s="59"/>
      <c r="AJ20" s="59"/>
      <c r="AK20" s="59"/>
      <c r="AL20" s="59"/>
      <c r="AM20" s="59"/>
      <c r="AN20" s="59"/>
      <c r="AO20" s="59"/>
    </row>
    <row r="21" spans="1:41">
      <c r="A21" s="145">
        <v>1987</v>
      </c>
      <c r="B21" s="3">
        <v>291779.38983055082</v>
      </c>
      <c r="C21" s="3">
        <f t="shared" si="0"/>
        <v>8549.4387589819253</v>
      </c>
      <c r="D21" s="13"/>
      <c r="E21" s="13">
        <f t="shared" si="1"/>
        <v>76.47381748533536</v>
      </c>
      <c r="F21" s="3"/>
      <c r="G21" s="3">
        <f t="shared" si="2"/>
        <v>11179.563202296482</v>
      </c>
      <c r="H21" s="143">
        <f t="shared" si="4"/>
        <v>2.9301037211528072</v>
      </c>
      <c r="J21" s="5"/>
      <c r="K21" s="158">
        <v>8549.4387589819253</v>
      </c>
      <c r="L21" s="154"/>
      <c r="M21" s="153">
        <v>76.47381748533536</v>
      </c>
    </row>
    <row r="22" spans="1:41">
      <c r="A22" s="145">
        <v>1988</v>
      </c>
      <c r="B22" s="3">
        <v>332193.67049680115</v>
      </c>
      <c r="C22" s="3">
        <f t="shared" si="0"/>
        <v>9274.5586171788673</v>
      </c>
      <c r="D22" s="13"/>
      <c r="E22" s="13">
        <f t="shared" si="1"/>
        <v>80.750036254380134</v>
      </c>
      <c r="F22" s="3"/>
      <c r="G22" s="3">
        <f t="shared" si="2"/>
        <v>11485.516350682488</v>
      </c>
      <c r="H22" s="143">
        <f t="shared" si="4"/>
        <v>2.7919131039759462</v>
      </c>
      <c r="J22" s="5"/>
      <c r="K22" s="158">
        <v>9274.5586171788673</v>
      </c>
      <c r="L22" s="154"/>
      <c r="M22" s="153">
        <v>80.750036254380134</v>
      </c>
    </row>
    <row r="23" spans="1:41">
      <c r="A23" s="145">
        <v>1989</v>
      </c>
      <c r="B23" s="3">
        <v>366463</v>
      </c>
      <c r="C23" s="3">
        <f t="shared" si="0"/>
        <v>10083.364532816668</v>
      </c>
      <c r="D23" s="13"/>
      <c r="E23" s="13">
        <f t="shared" si="1"/>
        <v>87.214298167016906</v>
      </c>
      <c r="F23" s="3"/>
      <c r="G23" s="3">
        <f t="shared" si="2"/>
        <v>11561.595684123775</v>
      </c>
      <c r="H23" s="143">
        <f t="shared" si="4"/>
        <v>2.7515368626073213</v>
      </c>
      <c r="J23" s="5"/>
      <c r="K23" s="158">
        <v>10083.364532816668</v>
      </c>
      <c r="L23" s="154"/>
      <c r="M23" s="153">
        <v>87.214298167016906</v>
      </c>
    </row>
    <row r="24" spans="1:41">
      <c r="A24" s="145">
        <v>1990</v>
      </c>
      <c r="B24" s="3">
        <v>374527</v>
      </c>
      <c r="C24" s="3">
        <f t="shared" si="0"/>
        <v>9682.5595990989459</v>
      </c>
      <c r="D24" s="13"/>
      <c r="E24" s="13">
        <f t="shared" si="1"/>
        <v>81.341908048668202</v>
      </c>
      <c r="F24" s="3"/>
      <c r="G24" s="3">
        <f t="shared" si="2"/>
        <v>11903.531440774308</v>
      </c>
      <c r="H24" s="143">
        <f t="shared" si="4"/>
        <v>2.585276788882763</v>
      </c>
      <c r="J24" s="5"/>
      <c r="K24" s="158">
        <v>9682.5595990989459</v>
      </c>
      <c r="L24" s="154"/>
      <c r="M24" s="153">
        <v>81.341908048668202</v>
      </c>
    </row>
    <row r="25" spans="1:41">
      <c r="A25" s="145">
        <v>1991</v>
      </c>
      <c r="B25" s="3">
        <v>380609</v>
      </c>
      <c r="C25" s="3">
        <f t="shared" si="0"/>
        <v>10085.896138733615</v>
      </c>
      <c r="D25" s="13"/>
      <c r="E25" s="13">
        <f t="shared" si="1"/>
        <v>84.823345692586201</v>
      </c>
      <c r="F25" s="3"/>
      <c r="G25" s="3">
        <f t="shared" si="2"/>
        <v>11890.471964270977</v>
      </c>
      <c r="H25" s="143">
        <f t="shared" si="4"/>
        <v>2.6499363227705111</v>
      </c>
      <c r="J25" s="5"/>
      <c r="K25" s="158">
        <v>10085.896138733615</v>
      </c>
      <c r="L25" s="154"/>
      <c r="M25" s="153">
        <v>84.823345692586201</v>
      </c>
    </row>
    <row r="26" spans="1:41">
      <c r="A26" s="145">
        <v>1992</v>
      </c>
      <c r="B26" s="3">
        <v>403056</v>
      </c>
      <c r="C26" s="3">
        <f t="shared" si="0"/>
        <v>11075.4250533547</v>
      </c>
      <c r="D26" s="13"/>
      <c r="E26" s="13">
        <f t="shared" si="1"/>
        <v>92.232556742709036</v>
      </c>
      <c r="F26" s="3"/>
      <c r="G26" s="3">
        <f t="shared" si="2"/>
        <v>12008.151399565544</v>
      </c>
      <c r="H26" s="143">
        <f t="shared" si="4"/>
        <v>2.7478625931271834</v>
      </c>
      <c r="J26" s="5"/>
      <c r="K26" s="158">
        <v>11075.4250533547</v>
      </c>
      <c r="L26" s="154"/>
      <c r="M26" s="153">
        <v>92.232556742709036</v>
      </c>
    </row>
    <row r="27" spans="1:41">
      <c r="A27" s="145">
        <v>1993</v>
      </c>
      <c r="B27" s="3">
        <v>423390</v>
      </c>
      <c r="C27" s="3">
        <f t="shared" si="0"/>
        <v>11484.873136607906</v>
      </c>
      <c r="D27" s="13"/>
      <c r="E27" s="13">
        <f t="shared" si="1"/>
        <v>92.303315791795697</v>
      </c>
      <c r="F27" s="3"/>
      <c r="G27" s="3">
        <f t="shared" si="2"/>
        <v>12442.535826680161</v>
      </c>
      <c r="H27" s="143">
        <f t="shared" si="4"/>
        <v>2.7125990544433991</v>
      </c>
      <c r="J27" s="5"/>
      <c r="K27" s="158">
        <v>11484.873136607906</v>
      </c>
      <c r="L27" s="154"/>
      <c r="M27" s="153">
        <v>92.303315791795697</v>
      </c>
    </row>
    <row r="28" spans="1:41">
      <c r="A28" s="145">
        <v>1994</v>
      </c>
      <c r="B28" s="3">
        <v>445923</v>
      </c>
      <c r="C28" s="3">
        <f t="shared" si="0"/>
        <v>12601</v>
      </c>
      <c r="D28" s="13"/>
      <c r="E28" s="13">
        <f t="shared" si="1"/>
        <v>100.21917505604823</v>
      </c>
      <c r="F28" s="3"/>
      <c r="G28" s="3">
        <f t="shared" si="2"/>
        <v>12573.442151118095</v>
      </c>
      <c r="H28" s="143">
        <f t="shared" si="4"/>
        <v>2.825824189377987</v>
      </c>
      <c r="J28" s="5"/>
      <c r="K28" s="158">
        <v>12601</v>
      </c>
      <c r="L28" s="154"/>
      <c r="M28" s="153">
        <v>100.21917505604823</v>
      </c>
    </row>
    <row r="29" spans="1:41">
      <c r="A29" s="145">
        <v>1995</v>
      </c>
      <c r="B29" s="3">
        <v>474909</v>
      </c>
      <c r="C29" s="3">
        <f t="shared" si="0"/>
        <v>13007</v>
      </c>
      <c r="D29" s="13"/>
      <c r="E29" s="13">
        <f t="shared" si="1"/>
        <v>100</v>
      </c>
      <c r="F29" s="3"/>
      <c r="G29" s="3">
        <f t="shared" si="2"/>
        <v>13007</v>
      </c>
      <c r="H29" s="143">
        <f t="shared" si="4"/>
        <v>2.738840493652468</v>
      </c>
      <c r="J29" s="5"/>
      <c r="K29" s="158">
        <v>13007</v>
      </c>
      <c r="L29" s="155"/>
      <c r="M29" s="153">
        <v>100</v>
      </c>
    </row>
    <row r="30" spans="1:41">
      <c r="A30" s="145">
        <v>1996</v>
      </c>
      <c r="B30" s="3">
        <v>500551</v>
      </c>
      <c r="C30" s="3">
        <f t="shared" si="0"/>
        <v>13161</v>
      </c>
      <c r="D30" s="13"/>
      <c r="E30" s="13">
        <f t="shared" si="1"/>
        <v>99.729643910757417</v>
      </c>
      <c r="F30" s="3"/>
      <c r="G30" s="3">
        <f t="shared" si="2"/>
        <v>13196.678022611868</v>
      </c>
      <c r="H30" s="143">
        <f t="shared" si="4"/>
        <v>2.6293025086354835</v>
      </c>
      <c r="J30" s="5"/>
      <c r="K30" s="158">
        <v>13161</v>
      </c>
      <c r="L30" s="154"/>
      <c r="M30" s="153">
        <v>99.729643910757417</v>
      </c>
    </row>
    <row r="31" spans="1:41">
      <c r="A31" s="145">
        <v>1997</v>
      </c>
      <c r="B31" s="3">
        <v>530294</v>
      </c>
      <c r="C31" s="3">
        <f t="shared" si="0"/>
        <v>14882</v>
      </c>
      <c r="D31" s="13"/>
      <c r="E31" s="13">
        <f t="shared" si="1"/>
        <v>105.19229194231791</v>
      </c>
      <c r="F31" s="3"/>
      <c r="G31" s="3">
        <f t="shared" si="2"/>
        <v>14147.424421706231</v>
      </c>
      <c r="H31" s="143">
        <f t="shared" si="4"/>
        <v>2.8063677884343403</v>
      </c>
      <c r="J31" s="5"/>
      <c r="K31" s="158">
        <v>14882</v>
      </c>
      <c r="L31" s="154"/>
      <c r="M31" s="153">
        <v>105.19229194231791</v>
      </c>
    </row>
    <row r="32" spans="1:41">
      <c r="A32" s="145">
        <v>1998</v>
      </c>
      <c r="B32" s="3">
        <v>558400</v>
      </c>
      <c r="C32" s="3">
        <f t="shared" si="0"/>
        <v>15636</v>
      </c>
      <c r="D32" s="13"/>
      <c r="E32" s="13">
        <f t="shared" si="1"/>
        <v>106.81537489733373</v>
      </c>
      <c r="F32" s="3"/>
      <c r="G32" s="3">
        <f t="shared" si="2"/>
        <v>14638.342106675786</v>
      </c>
      <c r="H32" s="143">
        <f t="shared" si="4"/>
        <v>2.8001432664756445</v>
      </c>
      <c r="J32" s="5"/>
      <c r="K32" s="158">
        <v>15636</v>
      </c>
      <c r="L32" s="154"/>
      <c r="M32" s="153">
        <v>106.81537489733373</v>
      </c>
    </row>
    <row r="33" spans="1:13">
      <c r="A33" s="145">
        <v>1999</v>
      </c>
      <c r="B33" s="3">
        <v>592631</v>
      </c>
      <c r="C33" s="3">
        <f t="shared" si="0"/>
        <v>15770</v>
      </c>
      <c r="D33" s="13"/>
      <c r="E33" s="13">
        <f t="shared" si="1"/>
        <v>106.14665649968678</v>
      </c>
      <c r="F33" s="3"/>
      <c r="G33" s="3">
        <f t="shared" si="2"/>
        <v>14856.80333232779</v>
      </c>
      <c r="H33" s="143">
        <f t="shared" si="4"/>
        <v>2.6610150329631761</v>
      </c>
      <c r="J33" s="5"/>
      <c r="K33" s="158">
        <v>15770</v>
      </c>
      <c r="L33" s="59"/>
      <c r="M33" s="153">
        <v>106.14665649968678</v>
      </c>
    </row>
    <row r="34" spans="1:13">
      <c r="A34" s="145">
        <v>2000</v>
      </c>
      <c r="B34" s="3">
        <v>628124</v>
      </c>
      <c r="C34" s="3">
        <f t="shared" si="0"/>
        <v>16292</v>
      </c>
      <c r="D34" s="13"/>
      <c r="E34" s="13">
        <f t="shared" si="1"/>
        <v>105.01620971339867</v>
      </c>
      <c r="F34" s="3"/>
      <c r="G34" s="3">
        <f t="shared" si="2"/>
        <v>15513.795484014083</v>
      </c>
      <c r="H34" s="143">
        <f t="shared" si="4"/>
        <v>2.5937553731428826</v>
      </c>
      <c r="J34" s="5"/>
      <c r="K34" s="158">
        <v>16292</v>
      </c>
      <c r="L34" s="59"/>
      <c r="M34" s="153">
        <v>105.01620971339867</v>
      </c>
    </row>
    <row r="35" spans="1:13">
      <c r="A35" s="145">
        <v>2001</v>
      </c>
      <c r="B35" s="3">
        <v>671803</v>
      </c>
      <c r="C35" s="3">
        <f t="shared" si="0"/>
        <v>16347</v>
      </c>
      <c r="D35" s="13"/>
      <c r="E35" s="13">
        <f t="shared" si="1"/>
        <v>105.90693605754477</v>
      </c>
      <c r="F35" s="3"/>
      <c r="G35" s="3">
        <f t="shared" si="2"/>
        <v>15435.249671577527</v>
      </c>
      <c r="H35" s="143">
        <f t="shared" si="4"/>
        <v>2.4333026199644836</v>
      </c>
      <c r="J35" s="5"/>
      <c r="K35" s="158">
        <v>16347</v>
      </c>
      <c r="L35" s="59"/>
      <c r="M35" s="153">
        <v>105.90693605754477</v>
      </c>
    </row>
    <row r="36" spans="1:13">
      <c r="A36" s="145">
        <v>2002</v>
      </c>
      <c r="B36" s="3">
        <v>711049</v>
      </c>
      <c r="C36" s="3">
        <f t="shared" si="0"/>
        <v>17670</v>
      </c>
      <c r="D36" s="13"/>
      <c r="E36" s="13">
        <f t="shared" si="1"/>
        <v>113.34298686907289</v>
      </c>
      <c r="F36" s="3"/>
      <c r="G36" s="3">
        <f t="shared" si="2"/>
        <v>15589.84855446887</v>
      </c>
      <c r="H36" s="143">
        <f t="shared" si="4"/>
        <v>2.4850608045296458</v>
      </c>
      <c r="J36" s="5"/>
      <c r="K36" s="158">
        <v>17670</v>
      </c>
      <c r="L36" s="59"/>
      <c r="M36" s="153">
        <v>113.34298686907289</v>
      </c>
    </row>
    <row r="37" spans="1:13">
      <c r="A37" s="145">
        <v>2003</v>
      </c>
      <c r="B37" s="3">
        <v>764791</v>
      </c>
      <c r="C37" s="3">
        <f t="shared" si="0"/>
        <v>18751</v>
      </c>
      <c r="D37" s="13"/>
      <c r="E37" s="13">
        <f t="shared" si="1"/>
        <v>120.47304121729354</v>
      </c>
      <c r="F37" s="3"/>
      <c r="G37" s="3">
        <f t="shared" si="2"/>
        <v>15564.478003157066</v>
      </c>
      <c r="H37" s="143">
        <f t="shared" si="4"/>
        <v>2.4517809440749172</v>
      </c>
      <c r="J37" s="5"/>
      <c r="K37" s="158">
        <v>18751</v>
      </c>
      <c r="L37" s="59"/>
      <c r="M37" s="153">
        <v>120.47304121729354</v>
      </c>
    </row>
    <row r="38" spans="1:13">
      <c r="A38" s="145">
        <v>2004</v>
      </c>
      <c r="B38" s="3">
        <v>820621</v>
      </c>
      <c r="C38" s="3">
        <f t="shared" si="0"/>
        <v>19689</v>
      </c>
      <c r="D38" s="13"/>
      <c r="E38" s="13">
        <f t="shared" si="1"/>
        <v>125.36606347337421</v>
      </c>
      <c r="F38" s="3"/>
      <c r="G38" s="3">
        <f t="shared" si="2"/>
        <v>15705.207178481467</v>
      </c>
      <c r="H38" s="143">
        <f t="shared" si="4"/>
        <v>2.3992805448556642</v>
      </c>
      <c r="K38" s="158">
        <v>19689</v>
      </c>
      <c r="M38" s="64">
        <v>125.36606347337421</v>
      </c>
    </row>
    <row r="39" spans="1:13">
      <c r="B39" s="3">
        <v>885647</v>
      </c>
      <c r="C39" s="3">
        <f t="shared" si="0"/>
        <v>19943.371925782954</v>
      </c>
      <c r="D39" s="13"/>
      <c r="E39" s="13">
        <f t="shared" si="1"/>
        <v>127.91871321347143</v>
      </c>
      <c r="F39" s="3"/>
      <c r="G39" s="3">
        <f t="shared" si="2"/>
        <v>15590.66021286608</v>
      </c>
      <c r="K39" s="158">
        <v>19943.371925782954</v>
      </c>
      <c r="M39" s="64">
        <v>127.91871321347143</v>
      </c>
    </row>
    <row r="40" spans="1:13">
      <c r="A40" s="145" t="s">
        <v>71</v>
      </c>
      <c r="B40" s="3"/>
      <c r="C40" s="3"/>
      <c r="D40" s="3"/>
      <c r="E40" s="3"/>
      <c r="F40" s="144"/>
      <c r="G40" s="144"/>
    </row>
    <row r="41" spans="1:13">
      <c r="A41" s="145" t="s">
        <v>1048</v>
      </c>
      <c r="B41" s="2"/>
      <c r="C41" s="2">
        <f>(POWER(VLOOKUP(VALUE(RIGHT($A41,4)),$A$4:$G$38,COLUMN(C$37),0)/VLOOKUP(VALUE(LEFT($A41,4)),$A$4:$G$38,COLUMN(C$37),0),1/(VALUE(RIGHT($A41,4))-VALUE(LEFT($A41,4))))-1)*100</f>
        <v>7.8515550276106127</v>
      </c>
      <c r="D41" s="2"/>
      <c r="E41" s="2">
        <f>(POWER(VLOOKUP(VALUE(RIGHT($A41,4)),$A$4:$G$38,COLUMN(E$37),0)/VLOOKUP(VALUE(LEFT($A41,4)),$A$4:$G$38,COLUMN(E$37),0),1/(VALUE(RIGHT($A41,4))-VALUE(LEFT($A41,4))))-1)*100</f>
        <v>5.926402037882017</v>
      </c>
      <c r="F41" s="2"/>
      <c r="G41" s="2">
        <f>(POWER(VLOOKUP(VALUE(RIGHT($A41,4)),$A$4:$G$38,COLUMN(G$37),0)/VLOOKUP(VALUE(LEFT($A41,4)),$A$4:$G$38,COLUMN(G$37),0),1/(VALUE(RIGHT($A41,4))-VALUE(LEFT($A41,4))))-1)*100</f>
        <v>1.8174439541901011</v>
      </c>
    </row>
    <row r="42" spans="1:13">
      <c r="A42" s="145" t="s">
        <v>1179</v>
      </c>
      <c r="B42" s="2"/>
      <c r="C42" s="2">
        <f>(POWER(VLOOKUP(VALUE(RIGHT($A42,4)),$A$4:$G$37,COLUMN(C$37),0)/VLOOKUP(VALUE(LEFT($A42,4)),$A$4:$G$37,COLUMN(C$37),0),1/(VALUE(RIGHT($A42,4))-VALUE(LEFT($A42,4))))-1)*100</f>
        <v>8.3195026411852382</v>
      </c>
      <c r="D42" s="2"/>
      <c r="E42" s="2">
        <f>(POWER(VLOOKUP(VALUE(RIGHT($A42,4)),$A$4:$G$37,COLUMN(E$37),0)/VLOOKUP(VALUE(LEFT($A42,4)),$A$4:$G$37,COLUMN(E$37),0),1/(VALUE(RIGHT($A42,4))-VALUE(LEFT($A42,4))))-1)*100</f>
        <v>6.5898751740896877</v>
      </c>
      <c r="F42" s="2"/>
      <c r="G42" s="2">
        <f>(POWER(VLOOKUP(VALUE(RIGHT($A42,4)),$A$4:$G$37,COLUMN(G$37),0)/VLOOKUP(VALUE(LEFT($A42,4)),$A$4:$G$37,COLUMN(G$37),0),1/(VALUE(RIGHT($A42,4))-VALUE(LEFT($A42,4))))-1)*100</f>
        <v>1.6226939606323931</v>
      </c>
    </row>
    <row r="43" spans="1:13">
      <c r="A43" s="145" t="s">
        <v>723</v>
      </c>
      <c r="B43" s="2"/>
      <c r="C43" s="2">
        <f>(POWER(VLOOKUP(VALUE(RIGHT($A43,4)),$A$4:$G$37,COLUMN(C$37),0)/VLOOKUP(VALUE(LEFT($A43,4)),$A$4:$G$37,COLUMN(C$37),0),1/(VALUE(RIGHT($A43,4))-VALUE(LEFT($A43,4))))-1)*100</f>
        <v>5.3412390309544922</v>
      </c>
      <c r="D43" s="2"/>
      <c r="E43" s="2">
        <f>(POWER(VLOOKUP(VALUE(RIGHT($A43,4)),$A$4:$G$37,COLUMN(E$37),0)/VLOOKUP(VALUE(LEFT($A43,4)),$A$4:$G$37,COLUMN(E$37),0),1/(VALUE(RIGHT($A43,4))-VALUE(LEFT($A43,4))))-1)*100</f>
        <v>2.5874414111867861</v>
      </c>
      <c r="F43" s="2"/>
      <c r="G43" s="2">
        <f>(POWER(VLOOKUP(VALUE(RIGHT($A43,4)),$A$4:$G$37,COLUMN(G$37),0)/VLOOKUP(VALUE(LEFT($A43,4)),$A$4:$G$37,COLUMN(G$37),0),1/(VALUE(RIGHT($A43,4))-VALUE(LEFT($A43,4))))-1)*100</f>
        <v>2.6843418471955482</v>
      </c>
    </row>
    <row r="44" spans="1:13">
      <c r="A44" s="145" t="s">
        <v>1178</v>
      </c>
      <c r="B44" s="2"/>
      <c r="C44" s="2">
        <f>(POWER(VLOOKUP(VALUE(RIGHT($A44,4)),$A$4:$G$37,COLUMN(C$37),0)/VLOOKUP(VALUE(LEFT($A44,4)),$A$4:$G$37,COLUMN(C$37),0),1/(VALUE(RIGHT($A44,4))-VALUE(LEFT($A44,4))))-1)*100</f>
        <v>4.7972800157451756</v>
      </c>
      <c r="D44" s="2"/>
      <c r="E44" s="2">
        <f>(POWER(VLOOKUP(VALUE(RIGHT($A44,4)),$A$4:$G$37,COLUMN(E$37),0)/VLOOKUP(VALUE(LEFT($A44,4)),$A$4:$G$37,COLUMN(E$37),0),1/(VALUE(RIGHT($A44,4))-VALUE(LEFT($A44,4))))-1)*100</f>
        <v>4.6834060661183896</v>
      </c>
      <c r="F44" s="2"/>
      <c r="G44" s="2">
        <f>(POWER(VLOOKUP(VALUE(RIGHT($A44,4)),$A$4:$G$37,COLUMN(G$37),0)/VLOOKUP(VALUE(LEFT($A44,4)),$A$4:$G$37,COLUMN(G$37),0),1/(VALUE(RIGHT($A44,4))-VALUE(LEFT($A44,4))))-1)*100</f>
        <v>0.10877937001290139</v>
      </c>
    </row>
    <row r="46" spans="1:13">
      <c r="A46" s="332" t="s">
        <v>1177</v>
      </c>
      <c r="B46" s="332"/>
      <c r="C46" s="332"/>
      <c r="D46" s="332"/>
      <c r="E46" s="332"/>
      <c r="F46" s="332"/>
      <c r="G46" s="332"/>
    </row>
    <row r="47" spans="1:13">
      <c r="A47" s="332" t="s">
        <v>83</v>
      </c>
      <c r="B47" s="332"/>
      <c r="C47" s="332"/>
      <c r="D47" s="332"/>
      <c r="E47" s="332"/>
      <c r="F47" s="332"/>
      <c r="G47" s="332"/>
    </row>
    <row r="48" spans="1:13">
      <c r="A48" s="332" t="s">
        <v>1176</v>
      </c>
      <c r="B48" s="332"/>
      <c r="C48" s="332"/>
      <c r="D48" s="332"/>
      <c r="E48" s="332"/>
      <c r="F48" s="332"/>
      <c r="G48" s="332"/>
    </row>
  </sheetData>
  <mergeCells count="7">
    <mergeCell ref="A48:G48"/>
    <mergeCell ref="A1:G1"/>
    <mergeCell ref="B2:C2"/>
    <mergeCell ref="D2:E2"/>
    <mergeCell ref="F2:G2"/>
    <mergeCell ref="A46:G46"/>
    <mergeCell ref="A47:G47"/>
  </mergeCells>
  <pageMargins left="0.7" right="0.7" top="0.75" bottom="0.75" header="0.3" footer="0.3"/>
  <pageSetup scale="84" orientation="portrait" horizontalDpi="0" verticalDpi="0" r:id="rId1"/>
</worksheet>
</file>

<file path=xl/worksheets/sheet138.xml><?xml version="1.0" encoding="utf-8"?>
<worksheet xmlns="http://schemas.openxmlformats.org/spreadsheetml/2006/main" xmlns:r="http://schemas.openxmlformats.org/officeDocument/2006/relationships">
  <sheetPr codeName="Sheet176"/>
  <dimension ref="A1:AK47"/>
  <sheetViews>
    <sheetView view="pageBreakPreview" zoomScaleNormal="100" zoomScaleSheetLayoutView="100" workbookViewId="0">
      <selection sqref="A1:G1"/>
    </sheetView>
  </sheetViews>
  <sheetFormatPr defaultRowHeight="15"/>
  <cols>
    <col min="1" max="1" width="9.28515625" style="143" bestFit="1" customWidth="1"/>
    <col min="2" max="3" width="17.140625" style="143" customWidth="1"/>
    <col min="4" max="5" width="28" style="143" customWidth="1"/>
    <col min="6" max="6" width="9.140625" style="143"/>
    <col min="7" max="7" width="10.5703125" style="143" bestFit="1" customWidth="1"/>
    <col min="8" max="8" width="9.28515625" style="143" bestFit="1" customWidth="1"/>
    <col min="9" max="16384" width="9.140625" style="143"/>
  </cols>
  <sheetData>
    <row r="1" spans="1:31">
      <c r="A1" s="145" t="s">
        <v>1207</v>
      </c>
    </row>
    <row r="2" spans="1:31" ht="30" customHeight="1">
      <c r="A2" s="145"/>
      <c r="B2" s="336" t="s">
        <v>1189</v>
      </c>
      <c r="C2" s="338"/>
      <c r="D2" s="336" t="s">
        <v>1188</v>
      </c>
      <c r="E2" s="338"/>
      <c r="H2" s="143" t="s">
        <v>1182</v>
      </c>
    </row>
    <row r="3" spans="1:31" ht="30">
      <c r="A3" s="144"/>
      <c r="B3" s="140" t="s">
        <v>977</v>
      </c>
      <c r="C3" s="140" t="s">
        <v>1181</v>
      </c>
      <c r="D3" s="140" t="s">
        <v>977</v>
      </c>
      <c r="E3" s="140" t="s">
        <v>1181</v>
      </c>
      <c r="G3" s="57"/>
      <c r="H3" s="143" t="s">
        <v>1180</v>
      </c>
    </row>
    <row r="4" spans="1:31">
      <c r="A4" s="145">
        <v>1970</v>
      </c>
      <c r="B4" s="3"/>
      <c r="C4" s="3">
        <f t="shared" ref="C4:C39" si="0">H4</f>
        <v>383.65635375412785</v>
      </c>
      <c r="D4" s="17"/>
      <c r="E4" s="17">
        <f>'z17'!G4/'z18'!C4</f>
        <v>22.189463777935185</v>
      </c>
      <c r="G4" s="5"/>
      <c r="H4" s="5">
        <v>383.65635375412785</v>
      </c>
      <c r="I4" s="156"/>
      <c r="J4" s="156"/>
      <c r="K4" s="156"/>
      <c r="L4" s="156"/>
      <c r="M4" s="156"/>
      <c r="N4" s="156"/>
      <c r="O4" s="156"/>
      <c r="P4" s="156"/>
      <c r="Q4" s="156"/>
      <c r="R4" s="156"/>
      <c r="S4" s="156"/>
      <c r="T4" s="156"/>
      <c r="U4" s="156"/>
      <c r="V4" s="156"/>
      <c r="W4" s="156"/>
      <c r="X4" s="156"/>
      <c r="Y4" s="156"/>
      <c r="Z4" s="156"/>
      <c r="AA4" s="156"/>
      <c r="AB4" s="156"/>
      <c r="AC4" s="156"/>
      <c r="AD4" s="156"/>
      <c r="AE4" s="156"/>
    </row>
    <row r="5" spans="1:31">
      <c r="A5" s="145">
        <v>1971</v>
      </c>
      <c r="B5" s="3"/>
      <c r="C5" s="3">
        <f t="shared" si="0"/>
        <v>393.07553470616705</v>
      </c>
      <c r="D5" s="17"/>
      <c r="E5" s="17">
        <f>'z17'!G5/'z18'!C5</f>
        <v>22.38223830392111</v>
      </c>
      <c r="G5" s="5"/>
      <c r="H5" s="5">
        <v>393.07553470616705</v>
      </c>
      <c r="I5" s="156"/>
      <c r="J5" s="156"/>
      <c r="K5" s="156"/>
      <c r="L5" s="156"/>
      <c r="M5" s="156"/>
      <c r="N5" s="156"/>
      <c r="O5" s="156"/>
      <c r="P5" s="156"/>
      <c r="Q5" s="156"/>
      <c r="R5" s="156"/>
      <c r="S5" s="156"/>
      <c r="T5" s="156"/>
      <c r="U5" s="156"/>
      <c r="V5" s="156"/>
      <c r="W5" s="156"/>
      <c r="X5" s="156"/>
      <c r="Y5" s="156"/>
      <c r="Z5" s="156"/>
      <c r="AA5" s="156"/>
      <c r="AB5" s="156"/>
      <c r="AC5" s="156"/>
      <c r="AD5" s="156"/>
      <c r="AE5" s="156"/>
    </row>
    <row r="6" spans="1:31">
      <c r="A6" s="145">
        <v>1972</v>
      </c>
      <c r="B6" s="3"/>
      <c r="C6" s="3">
        <f t="shared" si="0"/>
        <v>396.30607626930151</v>
      </c>
      <c r="D6" s="17"/>
      <c r="E6" s="17">
        <f>'z17'!G6/'z18'!C6</f>
        <v>23.250912015200353</v>
      </c>
      <c r="G6" s="5"/>
      <c r="H6" s="5">
        <v>396.30607626930151</v>
      </c>
      <c r="I6" s="156"/>
      <c r="J6" s="156"/>
      <c r="K6" s="156"/>
      <c r="L6" s="156"/>
      <c r="M6" s="156"/>
      <c r="N6" s="156"/>
      <c r="O6" s="156"/>
      <c r="P6" s="156"/>
      <c r="Q6" s="156"/>
      <c r="R6" s="156"/>
      <c r="S6" s="156"/>
      <c r="T6" s="156"/>
      <c r="U6" s="156"/>
      <c r="V6" s="156"/>
      <c r="W6" s="156"/>
      <c r="X6" s="156"/>
      <c r="Y6" s="156"/>
      <c r="Z6" s="156"/>
      <c r="AA6" s="156"/>
      <c r="AB6" s="156"/>
      <c r="AC6" s="156"/>
      <c r="AD6" s="156"/>
      <c r="AE6" s="156"/>
    </row>
    <row r="7" spans="1:31">
      <c r="A7" s="145">
        <v>1973</v>
      </c>
      <c r="B7" s="3"/>
      <c r="C7" s="3">
        <f t="shared" si="0"/>
        <v>398.44746437687843</v>
      </c>
      <c r="D7" s="17"/>
      <c r="E7" s="17">
        <f>'z17'!G7/'z18'!C7</f>
        <v>22.068544469767755</v>
      </c>
      <c r="G7" s="5"/>
      <c r="H7" s="5">
        <v>398.44746437687843</v>
      </c>
      <c r="I7" s="156"/>
      <c r="J7" s="156"/>
      <c r="K7" s="156"/>
      <c r="L7" s="156"/>
      <c r="M7" s="156"/>
      <c r="N7" s="156"/>
      <c r="O7" s="156"/>
      <c r="P7" s="156"/>
      <c r="Q7" s="156"/>
      <c r="R7" s="156"/>
      <c r="S7" s="156"/>
      <c r="T7" s="156"/>
      <c r="U7" s="156"/>
      <c r="V7" s="156"/>
      <c r="W7" s="156"/>
      <c r="X7" s="156"/>
      <c r="Y7" s="156"/>
      <c r="Z7" s="156"/>
      <c r="AA7" s="156"/>
      <c r="AB7" s="156"/>
      <c r="AC7" s="156"/>
      <c r="AD7" s="156"/>
      <c r="AE7" s="156"/>
    </row>
    <row r="8" spans="1:31">
      <c r="A8" s="145">
        <v>1974</v>
      </c>
      <c r="B8" s="3"/>
      <c r="C8" s="3">
        <f t="shared" si="0"/>
        <v>384.33277292104714</v>
      </c>
      <c r="D8" s="17"/>
      <c r="E8" s="17">
        <f>'z17'!G8/'z18'!C8</f>
        <v>25.334853181445041</v>
      </c>
      <c r="G8" s="5"/>
      <c r="H8" s="5">
        <v>384.33277292104714</v>
      </c>
      <c r="I8" s="156"/>
      <c r="J8" s="156"/>
      <c r="K8" s="156"/>
      <c r="L8" s="156"/>
      <c r="M8" s="156"/>
      <c r="N8" s="156"/>
      <c r="O8" s="156"/>
      <c r="P8" s="156"/>
      <c r="Q8" s="156"/>
      <c r="R8" s="156"/>
      <c r="S8" s="156"/>
      <c r="T8" s="156"/>
      <c r="U8" s="156"/>
      <c r="V8" s="156"/>
      <c r="W8" s="156"/>
      <c r="X8" s="156"/>
      <c r="Y8" s="156"/>
      <c r="Z8" s="156"/>
      <c r="AA8" s="156"/>
      <c r="AB8" s="156"/>
      <c r="AC8" s="156"/>
      <c r="AD8" s="156"/>
      <c r="AE8" s="156"/>
    </row>
    <row r="9" spans="1:31">
      <c r="A9" s="145">
        <v>1975</v>
      </c>
      <c r="B9" s="3"/>
      <c r="C9" s="3">
        <f t="shared" si="0"/>
        <v>384.58684553121003</v>
      </c>
      <c r="D9" s="17"/>
      <c r="E9" s="17">
        <f>'z17'!G9/'z18'!C9</f>
        <v>25.765563833300686</v>
      </c>
      <c r="G9" s="5"/>
      <c r="H9" s="5">
        <v>384.58684553121003</v>
      </c>
      <c r="I9" s="156"/>
      <c r="J9" s="156"/>
      <c r="K9" s="156"/>
      <c r="L9" s="156"/>
      <c r="M9" s="156"/>
      <c r="N9" s="156"/>
      <c r="O9" s="156"/>
      <c r="P9" s="156"/>
      <c r="Q9" s="156"/>
      <c r="R9" s="156"/>
      <c r="S9" s="156"/>
      <c r="T9" s="156"/>
      <c r="U9" s="156"/>
      <c r="V9" s="156"/>
      <c r="W9" s="156"/>
      <c r="X9" s="156"/>
      <c r="Y9" s="156"/>
      <c r="Z9" s="156"/>
      <c r="AA9" s="156"/>
      <c r="AB9" s="156"/>
      <c r="AC9" s="156"/>
      <c r="AD9" s="156"/>
      <c r="AE9" s="156"/>
    </row>
    <row r="10" spans="1:31">
      <c r="A10" s="145">
        <v>1976</v>
      </c>
      <c r="B10" s="3"/>
      <c r="C10" s="3">
        <f t="shared" si="0"/>
        <v>382.89579653484094</v>
      </c>
      <c r="D10" s="17"/>
      <c r="E10" s="17">
        <f>'z17'!G10/'z18'!C10</f>
        <v>26.272200967489781</v>
      </c>
      <c r="G10" s="5"/>
      <c r="H10" s="5">
        <v>382.89579653484094</v>
      </c>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row>
    <row r="11" spans="1:31">
      <c r="A11" s="145">
        <v>1977</v>
      </c>
      <c r="B11" s="3"/>
      <c r="C11" s="3">
        <f t="shared" si="0"/>
        <v>380.05927489753918</v>
      </c>
      <c r="D11" s="17"/>
      <c r="E11" s="17">
        <f>'z17'!G11/'z18'!C11</f>
        <v>25.768512891316725</v>
      </c>
      <c r="G11" s="5"/>
      <c r="H11" s="5">
        <v>380.05927489753918</v>
      </c>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row>
    <row r="12" spans="1:31">
      <c r="A12" s="145">
        <v>1978</v>
      </c>
      <c r="B12" s="3"/>
      <c r="C12" s="3">
        <f t="shared" si="0"/>
        <v>368.99168192740251</v>
      </c>
      <c r="D12" s="17"/>
      <c r="E12" s="17">
        <f>'z17'!G12/'z18'!C12</f>
        <v>26.822971795786092</v>
      </c>
      <c r="G12" s="5"/>
      <c r="H12" s="5">
        <v>368.99168192740251</v>
      </c>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row>
    <row r="13" spans="1:31">
      <c r="A13" s="145">
        <v>1979</v>
      </c>
      <c r="B13" s="3"/>
      <c r="C13" s="3">
        <f t="shared" si="0"/>
        <v>362.5106553060769</v>
      </c>
      <c r="D13" s="17"/>
      <c r="E13" s="17">
        <f>'z17'!G13/'z18'!C13</f>
        <v>27.507891780619879</v>
      </c>
      <c r="G13" s="5"/>
      <c r="H13" s="5">
        <v>362.5106553060769</v>
      </c>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row>
    <row r="14" spans="1:31">
      <c r="A14" s="145">
        <v>1980</v>
      </c>
      <c r="B14" s="3"/>
      <c r="C14" s="3">
        <f t="shared" si="0"/>
        <v>357.159518969646</v>
      </c>
      <c r="D14" s="17"/>
      <c r="E14" s="17">
        <f>'z17'!G14/'z18'!C14</f>
        <v>28.25443393117563</v>
      </c>
      <c r="G14" s="5"/>
      <c r="H14" s="5">
        <v>357.159518969646</v>
      </c>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row>
    <row r="15" spans="1:31">
      <c r="A15" s="145">
        <v>1981</v>
      </c>
      <c r="B15" s="3"/>
      <c r="C15" s="3">
        <f t="shared" si="0"/>
        <v>347.23844026538472</v>
      </c>
      <c r="D15" s="17"/>
      <c r="E15" s="17">
        <f>'z17'!G15/'z18'!C15</f>
        <v>29.18881715440898</v>
      </c>
      <c r="G15" s="5"/>
      <c r="H15" s="5">
        <v>347.23844026538472</v>
      </c>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row>
    <row r="16" spans="1:31">
      <c r="A16" s="145">
        <v>1982</v>
      </c>
      <c r="B16" s="3"/>
      <c r="C16" s="3">
        <f t="shared" si="0"/>
        <v>339.49162594614347</v>
      </c>
      <c r="D16" s="17"/>
      <c r="E16" s="17">
        <f>'z17'!G16/'z18'!C16</f>
        <v>29.746951325945098</v>
      </c>
      <c r="G16" s="5"/>
      <c r="H16" s="5">
        <v>339.49162594614347</v>
      </c>
    </row>
    <row r="17" spans="1:37">
      <c r="A17" s="145">
        <v>1983</v>
      </c>
      <c r="B17" s="3"/>
      <c r="C17" s="3">
        <f t="shared" si="0"/>
        <v>329.67315964830703</v>
      </c>
      <c r="D17" s="17"/>
      <c r="E17" s="17">
        <f>'z17'!G17/'z18'!C17</f>
        <v>30.399846016350253</v>
      </c>
      <c r="G17" s="5"/>
      <c r="H17" s="5">
        <v>329.67315964830703</v>
      </c>
      <c r="K17" s="57"/>
      <c r="L17" s="5"/>
      <c r="M17" s="5"/>
      <c r="N17" s="5"/>
      <c r="O17" s="5"/>
      <c r="P17" s="5"/>
      <c r="Q17" s="5"/>
      <c r="R17" s="5"/>
      <c r="S17" s="5"/>
      <c r="T17" s="5"/>
      <c r="U17" s="5"/>
      <c r="V17" s="5"/>
      <c r="W17" s="5"/>
      <c r="X17" s="5"/>
      <c r="Y17" s="5"/>
      <c r="Z17" s="5"/>
      <c r="AA17" s="5"/>
      <c r="AB17" s="5"/>
      <c r="AC17" s="5"/>
      <c r="AD17" s="5"/>
      <c r="AE17" s="5"/>
      <c r="AF17" s="5"/>
      <c r="AG17" s="5"/>
      <c r="AH17" s="5"/>
      <c r="AI17" s="5"/>
      <c r="AJ17" s="5"/>
      <c r="AK17" s="156"/>
    </row>
    <row r="18" spans="1:37">
      <c r="A18" s="145">
        <v>1984</v>
      </c>
      <c r="B18" s="3"/>
      <c r="C18" s="3">
        <f t="shared" si="0"/>
        <v>324.37599999999998</v>
      </c>
      <c r="D18" s="17"/>
      <c r="E18" s="17">
        <f>'z17'!G18/'z18'!C18</f>
        <v>31.181263850648968</v>
      </c>
      <c r="G18" s="5"/>
      <c r="H18" s="5">
        <v>324.37599999999998</v>
      </c>
      <c r="AK18" s="155"/>
    </row>
    <row r="19" spans="1:37">
      <c r="A19" s="145">
        <v>1985</v>
      </c>
      <c r="B19" s="3"/>
      <c r="C19" s="3">
        <f t="shared" si="0"/>
        <v>313.17</v>
      </c>
      <c r="D19" s="17"/>
      <c r="E19" s="17">
        <f>'z17'!G19/'z18'!C19</f>
        <v>31.737999822291624</v>
      </c>
      <c r="G19" s="5"/>
      <c r="H19" s="5">
        <v>313.17</v>
      </c>
    </row>
    <row r="20" spans="1:37">
      <c r="A20" s="145">
        <v>1986</v>
      </c>
      <c r="B20" s="3"/>
      <c r="C20" s="3">
        <f t="shared" si="0"/>
        <v>316.69299999999993</v>
      </c>
      <c r="D20" s="17"/>
      <c r="E20" s="17">
        <f>'z17'!G20/'z18'!C20</f>
        <v>33.337776549924371</v>
      </c>
      <c r="G20" s="5"/>
      <c r="H20" s="5">
        <v>316.69299999999993</v>
      </c>
      <c r="M20" s="5"/>
      <c r="N20" s="5"/>
      <c r="O20" s="5"/>
      <c r="P20" s="5"/>
      <c r="Q20" s="5"/>
      <c r="R20" s="5"/>
      <c r="S20" s="5"/>
      <c r="T20" s="5"/>
      <c r="U20" s="5"/>
      <c r="V20" s="5"/>
      <c r="W20" s="5"/>
      <c r="X20" s="5"/>
      <c r="Y20" s="5"/>
      <c r="Z20" s="5"/>
      <c r="AA20" s="5"/>
      <c r="AB20" s="5"/>
      <c r="AC20" s="5"/>
      <c r="AD20" s="5"/>
      <c r="AE20" s="5"/>
      <c r="AF20" s="5"/>
      <c r="AG20" s="5"/>
      <c r="AH20" s="5"/>
      <c r="AI20" s="5"/>
      <c r="AJ20" s="5"/>
      <c r="AK20" s="5"/>
    </row>
    <row r="21" spans="1:37">
      <c r="A21" s="145">
        <v>1987</v>
      </c>
      <c r="B21" s="3"/>
      <c r="C21" s="3">
        <f t="shared" si="0"/>
        <v>333.64499999999998</v>
      </c>
      <c r="D21" s="17"/>
      <c r="E21" s="17">
        <f>'z17'!G21/'z18'!C21</f>
        <v>33.507360225078997</v>
      </c>
      <c r="G21" s="5"/>
      <c r="H21" s="5">
        <v>333.64499999999998</v>
      </c>
    </row>
    <row r="22" spans="1:37">
      <c r="A22" s="145">
        <v>1988</v>
      </c>
      <c r="B22" s="3"/>
      <c r="C22" s="3">
        <f t="shared" si="0"/>
        <v>336.12799999999999</v>
      </c>
      <c r="D22" s="17"/>
      <c r="E22" s="17">
        <f>'z17'!G22/'z18'!C22</f>
        <v>34.170067208570806</v>
      </c>
      <c r="G22" s="5"/>
      <c r="H22" s="5">
        <v>336.12799999999999</v>
      </c>
    </row>
    <row r="23" spans="1:37">
      <c r="A23" s="145">
        <v>1989</v>
      </c>
      <c r="B23" s="3"/>
      <c r="C23" s="3">
        <f t="shared" si="0"/>
        <v>348.15300000000002</v>
      </c>
      <c r="D23" s="17"/>
      <c r="E23" s="17">
        <f>'z17'!G23/'z18'!C23</f>
        <v>33.208375869585424</v>
      </c>
      <c r="G23" s="5"/>
      <c r="H23" s="5">
        <v>348.15300000000002</v>
      </c>
    </row>
    <row r="24" spans="1:37">
      <c r="A24" s="145">
        <v>1990</v>
      </c>
      <c r="B24" s="3"/>
      <c r="C24" s="3">
        <f t="shared" si="0"/>
        <v>331.26600000000008</v>
      </c>
      <c r="D24" s="17"/>
      <c r="E24" s="17">
        <f>'z17'!G24/'z18'!C24</f>
        <v>35.933453601559791</v>
      </c>
      <c r="G24" s="5"/>
      <c r="H24" s="5">
        <v>331.26600000000008</v>
      </c>
    </row>
    <row r="25" spans="1:37">
      <c r="A25" s="145">
        <v>1991</v>
      </c>
      <c r="B25" s="3"/>
      <c r="C25" s="3">
        <f t="shared" si="0"/>
        <v>346.24200000000008</v>
      </c>
      <c r="D25" s="17"/>
      <c r="E25" s="17">
        <f>'z17'!G25/'z18'!C25</f>
        <v>34.341506704186592</v>
      </c>
      <c r="G25" s="5"/>
      <c r="H25" s="5">
        <v>346.24200000000008</v>
      </c>
    </row>
    <row r="26" spans="1:37">
      <c r="A26" s="145">
        <v>1992</v>
      </c>
      <c r="B26" s="3"/>
      <c r="C26" s="3">
        <f t="shared" si="0"/>
        <v>355.78800000000007</v>
      </c>
      <c r="D26" s="17"/>
      <c r="E26" s="17">
        <f>'z17'!G26/'z18'!C26</f>
        <v>33.750861185777886</v>
      </c>
      <c r="G26" s="5"/>
      <c r="H26" s="5">
        <v>355.78800000000007</v>
      </c>
    </row>
    <row r="27" spans="1:37">
      <c r="A27" s="145">
        <v>1993</v>
      </c>
      <c r="B27" s="3"/>
      <c r="C27" s="3">
        <f t="shared" si="0"/>
        <v>335.19400000000002</v>
      </c>
      <c r="D27" s="17"/>
      <c r="E27" s="17">
        <f>'z17'!G27/'z18'!C27</f>
        <v>37.120401399428872</v>
      </c>
      <c r="G27" s="5"/>
      <c r="H27" s="5">
        <v>335.19400000000002</v>
      </c>
    </row>
    <row r="28" spans="1:37">
      <c r="A28" s="145">
        <v>1994</v>
      </c>
      <c r="B28" s="3"/>
      <c r="C28" s="3">
        <f t="shared" si="0"/>
        <v>351.25790000000001</v>
      </c>
      <c r="D28" s="17"/>
      <c r="E28" s="17">
        <f>'z17'!G28/'z18'!C28</f>
        <v>35.795471507169218</v>
      </c>
      <c r="G28" s="5"/>
      <c r="H28" s="5">
        <v>351.25790000000001</v>
      </c>
    </row>
    <row r="29" spans="1:37">
      <c r="A29" s="145">
        <v>1995</v>
      </c>
      <c r="B29" s="3"/>
      <c r="C29" s="3">
        <f t="shared" si="0"/>
        <v>360.13229999999999</v>
      </c>
      <c r="D29" s="17"/>
      <c r="E29" s="17">
        <f>'z17'!G29/'z18'!C29</f>
        <v>36.117282454253619</v>
      </c>
      <c r="G29" s="5"/>
      <c r="H29" s="5">
        <v>360.13229999999999</v>
      </c>
    </row>
    <row r="30" spans="1:37">
      <c r="A30" s="145">
        <v>1996</v>
      </c>
      <c r="B30" s="3"/>
      <c r="C30" s="3">
        <f t="shared" si="0"/>
        <v>340.7081</v>
      </c>
      <c r="D30" s="17"/>
      <c r="E30" s="17">
        <f>'z17'!G30/'z18'!C30</f>
        <v>38.73309153087898</v>
      </c>
      <c r="G30" s="5"/>
      <c r="H30" s="5">
        <v>340.7081</v>
      </c>
    </row>
    <row r="31" spans="1:37">
      <c r="A31" s="145">
        <v>1997</v>
      </c>
      <c r="B31" s="3"/>
      <c r="C31" s="3">
        <f t="shared" si="0"/>
        <v>357.47230000000002</v>
      </c>
      <c r="D31" s="17"/>
      <c r="E31" s="17">
        <f>'z17'!G31/'z18'!C31</f>
        <v>39.576281635545556</v>
      </c>
      <c r="G31" s="5"/>
      <c r="H31" s="5">
        <v>357.47230000000002</v>
      </c>
    </row>
    <row r="32" spans="1:37">
      <c r="A32" s="145">
        <v>1998</v>
      </c>
      <c r="B32" s="3"/>
      <c r="C32" s="3">
        <f t="shared" si="0"/>
        <v>349.90389999999996</v>
      </c>
      <c r="D32" s="17"/>
      <c r="E32" s="17">
        <f>'z17'!G32/'z18'!C32</f>
        <v>41.835321374456775</v>
      </c>
      <c r="G32" s="5"/>
      <c r="H32" s="5">
        <v>349.90389999999996</v>
      </c>
    </row>
    <row r="33" spans="1:8">
      <c r="A33" s="145">
        <v>1999</v>
      </c>
      <c r="B33" s="3"/>
      <c r="C33" s="3">
        <f t="shared" si="0"/>
        <v>341.82400000000001</v>
      </c>
      <c r="D33" s="17"/>
      <c r="E33" s="17">
        <f>'z17'!G33/'z18'!C33</f>
        <v>43.463312500958942</v>
      </c>
      <c r="G33" s="5"/>
      <c r="H33" s="5">
        <v>341.82400000000001</v>
      </c>
    </row>
    <row r="34" spans="1:8">
      <c r="A34" s="145">
        <v>2000</v>
      </c>
      <c r="B34" s="3"/>
      <c r="C34" s="3">
        <f t="shared" si="0"/>
        <v>348.30880000000002</v>
      </c>
      <c r="D34" s="17"/>
      <c r="E34" s="17">
        <f>'z17'!G34/'z18'!C34</f>
        <v>44.54034892030888</v>
      </c>
      <c r="G34" s="5"/>
      <c r="H34" s="5">
        <v>348.30880000000002</v>
      </c>
    </row>
    <row r="35" spans="1:8">
      <c r="A35" s="145">
        <v>2001</v>
      </c>
      <c r="B35" s="3"/>
      <c r="C35" s="3">
        <f t="shared" si="0"/>
        <v>355.30289999999997</v>
      </c>
      <c r="D35" s="17"/>
      <c r="E35" s="17">
        <f>'z17'!G35/'z18'!C35</f>
        <v>43.442509677172715</v>
      </c>
      <c r="G35" s="5"/>
      <c r="H35" s="5">
        <v>355.30289999999997</v>
      </c>
    </row>
    <row r="36" spans="1:8">
      <c r="A36" s="145">
        <v>2002</v>
      </c>
      <c r="B36" s="3"/>
      <c r="C36" s="3">
        <f t="shared" si="0"/>
        <v>357.66500000000002</v>
      </c>
      <c r="D36" s="17"/>
      <c r="E36" s="17">
        <f>'z17'!G36/'z18'!C36</f>
        <v>43.587850515059813</v>
      </c>
      <c r="G36" s="5"/>
      <c r="H36" s="5">
        <v>357.66500000000002</v>
      </c>
    </row>
    <row r="37" spans="1:8">
      <c r="A37" s="145">
        <v>2003</v>
      </c>
      <c r="B37" s="3"/>
      <c r="C37" s="3">
        <f t="shared" si="0"/>
        <v>334.19139999999993</v>
      </c>
      <c r="D37" s="17"/>
      <c r="E37" s="17">
        <f>'z17'!G37/'z18'!C37</f>
        <v>46.573544391498615</v>
      </c>
      <c r="G37" s="5"/>
      <c r="H37" s="5">
        <v>334.19139999999993</v>
      </c>
    </row>
    <row r="38" spans="1:8">
      <c r="A38" s="145">
        <v>2004</v>
      </c>
      <c r="B38" s="3"/>
      <c r="C38" s="3">
        <f t="shared" si="0"/>
        <v>382.10669999999999</v>
      </c>
      <c r="D38" s="17"/>
      <c r="E38" s="17">
        <f>'z17'!G38/'z18'!C38</f>
        <v>41.101627316352911</v>
      </c>
      <c r="G38" s="5"/>
      <c r="H38" s="5">
        <v>382.10669999999999</v>
      </c>
    </row>
    <row r="39" spans="1:8">
      <c r="A39" s="145">
        <v>2005</v>
      </c>
      <c r="B39" s="3"/>
      <c r="C39" s="3">
        <f t="shared" si="0"/>
        <v>356.1879310976089</v>
      </c>
      <c r="D39" s="3"/>
      <c r="E39" s="17">
        <f>'z17'!G39/'z18'!C39</f>
        <v>43.770882873046176</v>
      </c>
      <c r="H39" s="5">
        <v>356.1879310976089</v>
      </c>
    </row>
    <row r="40" spans="1:8">
      <c r="A40" s="145"/>
      <c r="B40" s="3"/>
      <c r="C40" s="3"/>
      <c r="D40" s="3"/>
      <c r="E40" s="3"/>
    </row>
    <row r="41" spans="1:8">
      <c r="A41" s="145" t="s">
        <v>71</v>
      </c>
      <c r="B41" s="3"/>
      <c r="C41" s="3"/>
      <c r="D41" s="3"/>
      <c r="E41" s="3"/>
    </row>
    <row r="42" spans="1:8">
      <c r="A42" s="145" t="s">
        <v>1048</v>
      </c>
      <c r="B42" s="2" t="e">
        <f t="shared" ref="B42:G42" si="1">(POWER(VLOOKUP(VALUE(RIGHT($A42,4)),$A$4:$G$38,COLUMN(B$37),0)/VLOOKUP(VALUE(LEFT($A42,4)),$A$4:$G$38,COLUMN(B$37),0),1/(VALUE(RIGHT($A42,4))-VALUE(LEFT($A42,4))))-1)*100</f>
        <v>#DIV/0!</v>
      </c>
      <c r="C42" s="2">
        <f t="shared" si="1"/>
        <v>-1.190326456493862E-2</v>
      </c>
      <c r="D42" s="2" t="e">
        <f t="shared" si="1"/>
        <v>#DIV/0!</v>
      </c>
      <c r="E42" s="2">
        <f t="shared" si="1"/>
        <v>1.8295649967169814</v>
      </c>
      <c r="F42" s="2" t="e">
        <f t="shared" si="1"/>
        <v>#DIV/0!</v>
      </c>
      <c r="G42" s="2" t="e">
        <f t="shared" si="1"/>
        <v>#DIV/0!</v>
      </c>
    </row>
    <row r="43" spans="1:8">
      <c r="A43" s="145" t="s">
        <v>1179</v>
      </c>
      <c r="B43" s="2" t="e">
        <f t="shared" ref="B43:F45" si="2">(POWER(VLOOKUP(VALUE(RIGHT($A43,4)),$A$4:$G$38,COLUMN(B$38),0)/VLOOKUP(VALUE(LEFT($A43,4)),$A$4:$G$38,COLUMN(B$38),0),1/(VALUE(RIGHT($A43,4))-VALUE(LEFT($A43,4))))-1)*100</f>
        <v>#DIV/0!</v>
      </c>
      <c r="C43" s="2">
        <f t="shared" si="2"/>
        <v>-0.81603574659244726</v>
      </c>
      <c r="D43" s="2" t="e">
        <f t="shared" si="2"/>
        <v>#DIV/0!</v>
      </c>
      <c r="E43" s="2">
        <f t="shared" si="2"/>
        <v>2.4587943480400387</v>
      </c>
      <c r="F43" s="2" t="e">
        <f t="shared" si="2"/>
        <v>#DIV/0!</v>
      </c>
      <c r="G43" s="2"/>
    </row>
    <row r="44" spans="1:8">
      <c r="A44" s="145" t="s">
        <v>723</v>
      </c>
      <c r="B44" s="2" t="e">
        <f t="shared" si="2"/>
        <v>#DIV/0!</v>
      </c>
      <c r="C44" s="2">
        <f t="shared" si="2"/>
        <v>0.50293815539630415</v>
      </c>
      <c r="D44" s="2" t="e">
        <f t="shared" si="2"/>
        <v>#DIV/0!</v>
      </c>
      <c r="E44" s="2">
        <f t="shared" si="2"/>
        <v>2.170487482093697</v>
      </c>
      <c r="F44" s="2" t="e">
        <f t="shared" si="2"/>
        <v>#DIV/0!</v>
      </c>
      <c r="G44" s="2"/>
    </row>
    <row r="45" spans="1:8">
      <c r="A45" s="145" t="s">
        <v>1178</v>
      </c>
      <c r="B45" s="2" t="e">
        <f t="shared" si="2"/>
        <v>#DIV/0!</v>
      </c>
      <c r="C45" s="2">
        <f t="shared" si="2"/>
        <v>-1.369718142201426</v>
      </c>
      <c r="D45" s="2" t="e">
        <f t="shared" si="2"/>
        <v>#DIV/0!</v>
      </c>
      <c r="E45" s="2">
        <f t="shared" si="2"/>
        <v>1.499029998054735</v>
      </c>
      <c r="F45" s="2" t="e">
        <f t="shared" si="2"/>
        <v>#DIV/0!</v>
      </c>
      <c r="G45" s="2"/>
    </row>
    <row r="47" spans="1:8" ht="30" customHeight="1">
      <c r="A47" s="331" t="s">
        <v>1187</v>
      </c>
      <c r="B47" s="331"/>
      <c r="C47" s="331"/>
      <c r="D47" s="331"/>
      <c r="E47" s="331"/>
    </row>
  </sheetData>
  <mergeCells count="3">
    <mergeCell ref="B2:C2"/>
    <mergeCell ref="D2:E2"/>
    <mergeCell ref="A47:E47"/>
  </mergeCells>
  <pageMargins left="0.7" right="0.7" top="0.75" bottom="0.75" header="0.3" footer="0.3"/>
  <pageSetup scale="91" orientation="portrait" horizontalDpi="0" verticalDpi="0" r:id="rId1"/>
  <colBreaks count="1" manualBreakCount="1">
    <brk id="5" max="1048575" man="1"/>
  </colBreaks>
</worksheet>
</file>

<file path=xl/worksheets/sheet139.xml><?xml version="1.0" encoding="utf-8"?>
<worksheet xmlns="http://schemas.openxmlformats.org/spreadsheetml/2006/main" xmlns:r="http://schemas.openxmlformats.org/officeDocument/2006/relationships">
  <sheetPr codeName="Sheet177"/>
  <dimension ref="A1:AO48"/>
  <sheetViews>
    <sheetView view="pageBreakPreview" zoomScaleNormal="100" zoomScaleSheetLayoutView="100" workbookViewId="0">
      <selection sqref="A1:G1"/>
    </sheetView>
  </sheetViews>
  <sheetFormatPr defaultRowHeight="15"/>
  <cols>
    <col min="1" max="1" width="9.28515625" style="143" bestFit="1" customWidth="1"/>
    <col min="2" max="7" width="16.28515625" style="143" customWidth="1"/>
    <col min="8" max="9" width="9.140625" style="143"/>
    <col min="10" max="10" width="9.7109375" style="143" bestFit="1" customWidth="1"/>
    <col min="11" max="13" width="9.28515625" style="143" bestFit="1" customWidth="1"/>
    <col min="14" max="16384" width="9.140625" style="143"/>
  </cols>
  <sheetData>
    <row r="1" spans="1:41">
      <c r="A1" s="369" t="s">
        <v>1208</v>
      </c>
      <c r="B1" s="369"/>
      <c r="C1" s="369"/>
      <c r="D1" s="369"/>
      <c r="E1" s="369"/>
      <c r="F1" s="369"/>
      <c r="G1" s="369"/>
    </row>
    <row r="2" spans="1:41" ht="30.75" customHeight="1">
      <c r="A2" s="145"/>
      <c r="B2" s="318" t="s">
        <v>1185</v>
      </c>
      <c r="C2" s="318"/>
      <c r="D2" s="318" t="s">
        <v>1184</v>
      </c>
      <c r="E2" s="318"/>
      <c r="F2" s="318" t="s">
        <v>1183</v>
      </c>
      <c r="G2" s="318"/>
      <c r="K2" s="143" t="s">
        <v>1182</v>
      </c>
      <c r="L2" s="155"/>
      <c r="M2" s="155" t="s">
        <v>1182</v>
      </c>
    </row>
    <row r="3" spans="1:41" ht="30">
      <c r="A3" s="12"/>
      <c r="B3" s="140" t="s">
        <v>977</v>
      </c>
      <c r="C3" s="140" t="s">
        <v>1181</v>
      </c>
      <c r="D3" s="140" t="s">
        <v>977</v>
      </c>
      <c r="E3" s="140" t="s">
        <v>1181</v>
      </c>
      <c r="F3" s="140" t="s">
        <v>977</v>
      </c>
      <c r="G3" s="140" t="s">
        <v>1181</v>
      </c>
      <c r="J3" s="57"/>
      <c r="K3" s="143" t="s">
        <v>1180</v>
      </c>
      <c r="L3" s="155"/>
      <c r="M3" s="157" t="s">
        <v>1180</v>
      </c>
    </row>
    <row r="4" spans="1:41">
      <c r="A4" s="145">
        <v>1970</v>
      </c>
      <c r="B4" s="3"/>
      <c r="C4" s="3">
        <f t="shared" ref="C4:C39" si="0">K4</f>
        <v>0</v>
      </c>
      <c r="D4" s="13"/>
      <c r="E4" s="13">
        <f t="shared" ref="E4:E39" si="1">M4</f>
        <v>0</v>
      </c>
      <c r="F4" s="3"/>
      <c r="G4" s="3" t="e">
        <f t="shared" ref="G4:G39" si="2">100*C4/E4</f>
        <v>#DIV/0!</v>
      </c>
      <c r="H4" s="143" t="e">
        <f>100*C4/B4</f>
        <v>#DIV/0!</v>
      </c>
      <c r="J4" s="5"/>
      <c r="K4" s="5"/>
      <c r="L4" s="154"/>
      <c r="M4" s="153"/>
      <c r="N4" s="156"/>
      <c r="O4" s="156"/>
      <c r="P4" s="156"/>
      <c r="Q4" s="156"/>
      <c r="R4" s="156"/>
      <c r="S4" s="156"/>
      <c r="T4" s="156"/>
      <c r="U4" s="156"/>
      <c r="V4" s="156"/>
      <c r="W4" s="156"/>
      <c r="X4" s="156"/>
      <c r="Y4" s="156"/>
      <c r="Z4" s="156"/>
      <c r="AA4" s="156"/>
      <c r="AB4" s="156"/>
      <c r="AC4" s="156"/>
      <c r="AD4" s="156"/>
      <c r="AE4" s="156"/>
      <c r="AF4" s="156"/>
      <c r="AG4" s="156"/>
      <c r="AH4" s="156"/>
      <c r="AI4" s="156"/>
      <c r="AJ4" s="156"/>
    </row>
    <row r="5" spans="1:41">
      <c r="A5" s="145">
        <f t="shared" ref="A5:A13" si="3">A4+1</f>
        <v>1971</v>
      </c>
      <c r="B5" s="3"/>
      <c r="C5" s="3">
        <f t="shared" si="0"/>
        <v>0</v>
      </c>
      <c r="D5" s="13"/>
      <c r="E5" s="13">
        <f t="shared" si="1"/>
        <v>0</v>
      </c>
      <c r="F5" s="3"/>
      <c r="G5" s="3" t="e">
        <f t="shared" si="2"/>
        <v>#DIV/0!</v>
      </c>
      <c r="H5" s="143" t="e">
        <f t="shared" ref="H5:H38" si="4">100*C5/B5</f>
        <v>#DIV/0!</v>
      </c>
      <c r="J5" s="5"/>
      <c r="K5" s="5"/>
      <c r="L5" s="154"/>
      <c r="M5" s="153"/>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1:41">
      <c r="A6" s="145">
        <f t="shared" si="3"/>
        <v>1972</v>
      </c>
      <c r="B6" s="3"/>
      <c r="C6" s="3">
        <f t="shared" si="0"/>
        <v>0</v>
      </c>
      <c r="D6" s="13"/>
      <c r="E6" s="13">
        <f t="shared" si="1"/>
        <v>0</v>
      </c>
      <c r="F6" s="3"/>
      <c r="G6" s="3" t="e">
        <f t="shared" si="2"/>
        <v>#DIV/0!</v>
      </c>
      <c r="H6" s="143" t="e">
        <f t="shared" si="4"/>
        <v>#DIV/0!</v>
      </c>
      <c r="J6" s="5"/>
      <c r="K6" s="5"/>
      <c r="L6" s="154"/>
      <c r="M6" s="153"/>
      <c r="N6" s="156"/>
      <c r="O6" s="156"/>
      <c r="P6" s="156"/>
      <c r="Q6" s="156"/>
      <c r="R6" s="156"/>
      <c r="S6" s="156"/>
      <c r="T6" s="156"/>
      <c r="U6" s="156"/>
      <c r="V6" s="156"/>
      <c r="W6" s="156"/>
      <c r="X6" s="156"/>
      <c r="Y6" s="156"/>
      <c r="Z6" s="156"/>
      <c r="AA6" s="156"/>
      <c r="AB6" s="156"/>
      <c r="AC6" s="156"/>
      <c r="AD6" s="156"/>
      <c r="AE6" s="156"/>
      <c r="AF6" s="156"/>
      <c r="AG6" s="156"/>
      <c r="AH6" s="156"/>
      <c r="AI6" s="156"/>
      <c r="AJ6" s="156"/>
    </row>
    <row r="7" spans="1:41">
      <c r="A7" s="145">
        <f t="shared" si="3"/>
        <v>1973</v>
      </c>
      <c r="B7" s="3">
        <v>112798923.67058285</v>
      </c>
      <c r="C7" s="3">
        <f t="shared" si="0"/>
        <v>4471117.6074484428</v>
      </c>
      <c r="D7" s="13"/>
      <c r="E7" s="13">
        <f t="shared" si="1"/>
        <v>41.204742523160398</v>
      </c>
      <c r="F7" s="3"/>
      <c r="G7" s="3">
        <f t="shared" si="2"/>
        <v>10850978.148778172</v>
      </c>
      <c r="H7" s="143">
        <f t="shared" si="4"/>
        <v>3.9637945664320893</v>
      </c>
      <c r="J7" s="5"/>
      <c r="K7" s="5">
        <v>4471117.6074484428</v>
      </c>
      <c r="L7" s="154"/>
      <c r="M7" s="153">
        <v>41.204742523160398</v>
      </c>
      <c r="N7" s="156"/>
      <c r="O7" s="156"/>
      <c r="P7" s="156"/>
      <c r="Q7" s="156"/>
      <c r="R7" s="156"/>
      <c r="S7" s="156"/>
      <c r="T7" s="156"/>
      <c r="U7" s="156"/>
      <c r="V7" s="156"/>
      <c r="W7" s="156"/>
      <c r="X7" s="156"/>
      <c r="Y7" s="156"/>
      <c r="Z7" s="156"/>
      <c r="AA7" s="156"/>
      <c r="AB7" s="156"/>
      <c r="AC7" s="156"/>
      <c r="AD7" s="156"/>
      <c r="AE7" s="156"/>
      <c r="AF7" s="156"/>
      <c r="AG7" s="156"/>
      <c r="AH7" s="156"/>
      <c r="AI7" s="156"/>
      <c r="AJ7" s="156"/>
    </row>
    <row r="8" spans="1:41">
      <c r="A8" s="145">
        <f t="shared" si="3"/>
        <v>1974</v>
      </c>
      <c r="B8" s="3">
        <v>134530652.90494967</v>
      </c>
      <c r="C8" s="3">
        <f t="shared" si="0"/>
        <v>5030361.3988298997</v>
      </c>
      <c r="D8" s="13"/>
      <c r="E8" s="13">
        <f t="shared" si="1"/>
        <v>47.727486626982518</v>
      </c>
      <c r="F8" s="3"/>
      <c r="G8" s="3">
        <f t="shared" si="2"/>
        <v>10539757.599525485</v>
      </c>
      <c r="H8" s="143">
        <f t="shared" si="4"/>
        <v>3.7391934776262596</v>
      </c>
      <c r="J8" s="5"/>
      <c r="K8" s="5">
        <v>5030361.3988298997</v>
      </c>
      <c r="L8" s="154"/>
      <c r="M8" s="153">
        <v>47.727486626982518</v>
      </c>
      <c r="N8" s="156"/>
      <c r="O8" s="156"/>
      <c r="P8" s="156"/>
      <c r="Q8" s="156"/>
      <c r="R8" s="156"/>
      <c r="S8" s="156"/>
      <c r="T8" s="156"/>
      <c r="U8" s="156"/>
      <c r="V8" s="156"/>
      <c r="W8" s="156"/>
      <c r="X8" s="156"/>
      <c r="Y8" s="156"/>
      <c r="Z8" s="156"/>
      <c r="AA8" s="156"/>
      <c r="AB8" s="156"/>
      <c r="AC8" s="156"/>
      <c r="AD8" s="156"/>
      <c r="AE8" s="156"/>
      <c r="AF8" s="156"/>
      <c r="AG8" s="156"/>
      <c r="AH8" s="156"/>
      <c r="AI8" s="156"/>
      <c r="AJ8" s="156"/>
    </row>
    <row r="9" spans="1:41">
      <c r="A9" s="145">
        <f t="shared" si="3"/>
        <v>1975</v>
      </c>
      <c r="B9" s="3">
        <v>148874701.3941136</v>
      </c>
      <c r="C9" s="3">
        <f t="shared" si="0"/>
        <v>5702974.1766837062</v>
      </c>
      <c r="D9" s="13"/>
      <c r="E9" s="13">
        <f t="shared" si="1"/>
        <v>53.68772726395126</v>
      </c>
      <c r="F9" s="3"/>
      <c r="G9" s="3">
        <f t="shared" si="2"/>
        <v>10622491.335208708</v>
      </c>
      <c r="H9" s="143">
        <f t="shared" si="4"/>
        <v>3.8307208164175015</v>
      </c>
      <c r="J9" s="5"/>
      <c r="K9" s="5">
        <v>5702974.1766837062</v>
      </c>
      <c r="L9" s="154"/>
      <c r="M9" s="153">
        <v>53.68772726395126</v>
      </c>
      <c r="N9" s="156"/>
      <c r="O9" s="156"/>
      <c r="P9" s="156"/>
      <c r="Q9" s="156"/>
      <c r="R9" s="156"/>
      <c r="S9" s="156"/>
      <c r="T9" s="156"/>
      <c r="U9" s="156"/>
      <c r="V9" s="156"/>
      <c r="W9" s="156"/>
      <c r="X9" s="156"/>
      <c r="Y9" s="156"/>
      <c r="Z9" s="156"/>
      <c r="AA9" s="156"/>
      <c r="AB9" s="156"/>
      <c r="AC9" s="156"/>
      <c r="AD9" s="156"/>
      <c r="AE9" s="156"/>
      <c r="AF9" s="156"/>
      <c r="AG9" s="156"/>
      <c r="AH9" s="156"/>
      <c r="AI9" s="156"/>
      <c r="AJ9" s="156"/>
    </row>
    <row r="10" spans="1:41">
      <c r="A10" s="145">
        <f t="shared" si="3"/>
        <v>1976</v>
      </c>
      <c r="B10" s="3">
        <v>167927845.93117735</v>
      </c>
      <c r="C10" s="3">
        <f t="shared" si="0"/>
        <v>6635918.3190477639</v>
      </c>
      <c r="D10" s="13"/>
      <c r="E10" s="13">
        <f t="shared" si="1"/>
        <v>63.117594966650614</v>
      </c>
      <c r="F10" s="3"/>
      <c r="G10" s="3">
        <f t="shared" si="2"/>
        <v>10513579.173214659</v>
      </c>
      <c r="H10" s="143">
        <f t="shared" si="4"/>
        <v>3.9516485680209299</v>
      </c>
      <c r="J10" s="5"/>
      <c r="K10" s="5">
        <v>6635918.3190477639</v>
      </c>
      <c r="L10" s="154"/>
      <c r="M10" s="153">
        <v>63.117594966650614</v>
      </c>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row>
    <row r="11" spans="1:41">
      <c r="A11" s="145">
        <f t="shared" si="3"/>
        <v>1977</v>
      </c>
      <c r="B11" s="3">
        <v>185875787.88495526</v>
      </c>
      <c r="C11" s="3">
        <f t="shared" si="0"/>
        <v>7837334.6964531858</v>
      </c>
      <c r="D11" s="13"/>
      <c r="E11" s="13">
        <f t="shared" si="1"/>
        <v>68.150905545570197</v>
      </c>
      <c r="F11" s="3"/>
      <c r="G11" s="3">
        <f t="shared" si="2"/>
        <v>11499971.473178191</v>
      </c>
      <c r="H11" s="143">
        <f t="shared" si="4"/>
        <v>4.216436570697403</v>
      </c>
      <c r="J11" s="5"/>
      <c r="K11" s="5">
        <v>7837334.6964531858</v>
      </c>
      <c r="L11" s="154"/>
      <c r="M11" s="153">
        <v>68.150905545570197</v>
      </c>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row>
    <row r="12" spans="1:41">
      <c r="A12" s="145">
        <f t="shared" si="3"/>
        <v>1978</v>
      </c>
      <c r="B12" s="3">
        <v>204601476.61550677</v>
      </c>
      <c r="C12" s="3">
        <f t="shared" si="0"/>
        <v>8148224.8124425933</v>
      </c>
      <c r="D12" s="13"/>
      <c r="E12" s="13">
        <f t="shared" si="1"/>
        <v>73.771496506058824</v>
      </c>
      <c r="F12" s="3"/>
      <c r="G12" s="3">
        <f t="shared" si="2"/>
        <v>11045220.984195953</v>
      </c>
      <c r="H12" s="143">
        <f t="shared" si="4"/>
        <v>3.9824858291492111</v>
      </c>
      <c r="J12" s="5"/>
      <c r="K12" s="5">
        <v>8148224.8124425933</v>
      </c>
      <c r="L12" s="154"/>
      <c r="M12" s="153">
        <v>73.771496506058824</v>
      </c>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row>
    <row r="13" spans="1:41">
      <c r="A13" s="145">
        <f t="shared" si="3"/>
        <v>1979</v>
      </c>
      <c r="B13" s="3">
        <v>222480255.86910802</v>
      </c>
      <c r="C13" s="3">
        <f t="shared" si="0"/>
        <v>8807730.2190159503</v>
      </c>
      <c r="D13" s="13"/>
      <c r="E13" s="13">
        <f t="shared" si="1"/>
        <v>73.320245517631264</v>
      </c>
      <c r="F13" s="3"/>
      <c r="G13" s="3">
        <f t="shared" si="2"/>
        <v>12012685.114233505</v>
      </c>
      <c r="H13" s="143">
        <f t="shared" si="4"/>
        <v>3.9588817374418199</v>
      </c>
      <c r="J13" s="5"/>
      <c r="K13" s="5">
        <v>8807730.2190159503</v>
      </c>
      <c r="L13" s="154"/>
      <c r="M13" s="153">
        <v>73.320245517631264</v>
      </c>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row>
    <row r="14" spans="1:41">
      <c r="A14" s="145">
        <v>1980</v>
      </c>
      <c r="B14" s="3">
        <v>240547931.63888711</v>
      </c>
      <c r="C14" s="3">
        <f t="shared" si="0"/>
        <v>9203322.69252952</v>
      </c>
      <c r="D14" s="13"/>
      <c r="E14" s="13">
        <f t="shared" si="1"/>
        <v>76.119904500072849</v>
      </c>
      <c r="F14" s="3"/>
      <c r="G14" s="3">
        <f t="shared" si="2"/>
        <v>12090559.956654586</v>
      </c>
      <c r="H14" s="143">
        <f t="shared" si="4"/>
        <v>3.8259828840871668</v>
      </c>
      <c r="J14" s="5"/>
      <c r="K14" s="5">
        <v>9203322.69252952</v>
      </c>
      <c r="L14" s="154"/>
      <c r="M14" s="153">
        <v>76.119904500072849</v>
      </c>
      <c r="N14" s="155"/>
      <c r="P14" s="57"/>
      <c r="Q14" s="5"/>
      <c r="R14" s="5"/>
      <c r="S14" s="5"/>
      <c r="T14" s="5"/>
      <c r="U14" s="5"/>
      <c r="V14" s="5"/>
      <c r="W14" s="5"/>
      <c r="X14" s="5"/>
      <c r="Y14" s="5"/>
      <c r="Z14" s="5"/>
      <c r="AA14" s="5"/>
      <c r="AB14" s="5"/>
      <c r="AC14" s="5"/>
      <c r="AD14" s="5"/>
      <c r="AE14" s="5"/>
      <c r="AF14" s="5"/>
      <c r="AG14" s="5"/>
      <c r="AH14" s="5"/>
      <c r="AI14" s="5"/>
      <c r="AJ14" s="5"/>
      <c r="AK14" s="5"/>
      <c r="AL14" s="5"/>
      <c r="AM14" s="5"/>
      <c r="AN14" s="5"/>
      <c r="AO14" s="5"/>
    </row>
    <row r="15" spans="1:41">
      <c r="A15" s="145">
        <v>1981</v>
      </c>
      <c r="B15" s="3">
        <v>257647664.56498298</v>
      </c>
      <c r="C15" s="3">
        <f t="shared" si="0"/>
        <v>10190034.376968944</v>
      </c>
      <c r="D15" s="13"/>
      <c r="E15" s="13">
        <f t="shared" si="1"/>
        <v>81.412448114393612</v>
      </c>
      <c r="F15" s="3"/>
      <c r="G15" s="3">
        <f t="shared" si="2"/>
        <v>12516555.653320735</v>
      </c>
      <c r="H15" s="143">
        <f t="shared" si="4"/>
        <v>3.9550268752383158</v>
      </c>
      <c r="J15" s="5"/>
      <c r="K15" s="5">
        <v>10190034.376968944</v>
      </c>
      <c r="L15" s="154"/>
      <c r="M15" s="153">
        <v>81.412448114393612</v>
      </c>
      <c r="N15" s="156"/>
    </row>
    <row r="16" spans="1:41">
      <c r="A16" s="145">
        <v>1982</v>
      </c>
      <c r="B16" s="3">
        <v>270870717.55064738</v>
      </c>
      <c r="C16" s="3">
        <f t="shared" si="0"/>
        <v>11127014.952208631</v>
      </c>
      <c r="D16" s="13"/>
      <c r="E16" s="13">
        <f t="shared" si="1"/>
        <v>85.103874703821234</v>
      </c>
      <c r="F16" s="3"/>
      <c r="G16" s="3">
        <f t="shared" si="2"/>
        <v>13074627.907287303</v>
      </c>
      <c r="H16" s="143">
        <f t="shared" si="4"/>
        <v>4.1078692642840222</v>
      </c>
      <c r="J16" s="5"/>
      <c r="K16" s="5">
        <v>11127014.952208631</v>
      </c>
      <c r="L16" s="154"/>
      <c r="M16" s="153">
        <v>85.103874703821234</v>
      </c>
      <c r="N16" s="155"/>
      <c r="O16" s="155"/>
      <c r="P16" s="155"/>
      <c r="Q16" s="154"/>
      <c r="R16" s="154"/>
      <c r="S16" s="154"/>
      <c r="T16" s="154"/>
      <c r="U16" s="154"/>
      <c r="V16" s="154"/>
      <c r="W16" s="154"/>
      <c r="X16" s="154"/>
      <c r="Y16" s="154"/>
      <c r="Z16" s="154"/>
      <c r="AA16" s="154"/>
      <c r="AB16" s="154"/>
      <c r="AC16" s="154"/>
      <c r="AD16" s="154"/>
      <c r="AE16" s="154"/>
      <c r="AF16" s="154"/>
      <c r="AG16" s="155"/>
      <c r="AH16" s="154"/>
      <c r="AI16" s="154"/>
      <c r="AJ16" s="154"/>
      <c r="AK16" s="59"/>
      <c r="AL16" s="59"/>
      <c r="AM16" s="59"/>
      <c r="AN16" s="59"/>
      <c r="AO16" s="59"/>
    </row>
    <row r="17" spans="1:41">
      <c r="A17" s="145">
        <v>1983</v>
      </c>
      <c r="B17" s="3">
        <v>282164164.77700198</v>
      </c>
      <c r="C17" s="3">
        <f t="shared" si="0"/>
        <v>11992088.34535493</v>
      </c>
      <c r="D17" s="13"/>
      <c r="E17" s="13">
        <f t="shared" si="1"/>
        <v>88.647095090703047</v>
      </c>
      <c r="F17" s="3"/>
      <c r="G17" s="3">
        <f t="shared" si="2"/>
        <v>13527897.708418662</v>
      </c>
      <c r="H17" s="143">
        <f t="shared" si="4"/>
        <v>4.2500394601250777</v>
      </c>
      <c r="J17" s="5"/>
      <c r="K17" s="5">
        <v>11992088.34535493</v>
      </c>
      <c r="L17" s="154"/>
      <c r="M17" s="153">
        <v>88.647095090703047</v>
      </c>
      <c r="O17" s="155"/>
      <c r="P17" s="157"/>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row>
    <row r="18" spans="1:41">
      <c r="A18" s="145">
        <v>1984</v>
      </c>
      <c r="B18" s="3">
        <v>301858259.15975517</v>
      </c>
      <c r="C18" s="3">
        <f t="shared" si="0"/>
        <v>12205434.631719865</v>
      </c>
      <c r="D18" s="13"/>
      <c r="E18" s="13">
        <f t="shared" si="1"/>
        <v>92.696875913708766</v>
      </c>
      <c r="F18" s="3"/>
      <c r="G18" s="3">
        <f t="shared" si="2"/>
        <v>13167039.893644169</v>
      </c>
      <c r="H18" s="143">
        <f t="shared" si="4"/>
        <v>4.0434323929696667</v>
      </c>
      <c r="J18" s="5"/>
      <c r="K18" s="5">
        <v>12205434.631719865</v>
      </c>
      <c r="L18" s="154"/>
      <c r="M18" s="153">
        <v>92.696875913708766</v>
      </c>
      <c r="O18" s="155"/>
      <c r="P18" s="155"/>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row>
    <row r="19" spans="1:41">
      <c r="A19" s="145">
        <v>1985</v>
      </c>
      <c r="B19" s="3">
        <v>320495949.10905874</v>
      </c>
      <c r="C19" s="3">
        <f t="shared" si="0"/>
        <v>12702569.898470353</v>
      </c>
      <c r="D19" s="13"/>
      <c r="E19" s="13">
        <f t="shared" si="1"/>
        <v>95.660881601355328</v>
      </c>
      <c r="F19" s="3"/>
      <c r="G19" s="3">
        <f t="shared" si="2"/>
        <v>13278750.609267209</v>
      </c>
      <c r="H19" s="143">
        <f t="shared" si="4"/>
        <v>3.9634104374117718</v>
      </c>
      <c r="J19" s="5"/>
      <c r="K19" s="5">
        <v>12702569.898470353</v>
      </c>
      <c r="L19" s="154"/>
      <c r="M19" s="153">
        <v>95.660881601355328</v>
      </c>
    </row>
    <row r="20" spans="1:41">
      <c r="A20" s="145">
        <v>1986</v>
      </c>
      <c r="B20" s="3">
        <v>335352797.660447</v>
      </c>
      <c r="C20" s="3">
        <f t="shared" si="0"/>
        <v>13320824.909973752</v>
      </c>
      <c r="D20" s="13"/>
      <c r="E20" s="13">
        <f t="shared" si="1"/>
        <v>102.45500868262386</v>
      </c>
      <c r="F20" s="3"/>
      <c r="G20" s="3">
        <f t="shared" si="2"/>
        <v>13001633.674384663</v>
      </c>
      <c r="H20" s="143">
        <f t="shared" si="4"/>
        <v>3.9721824308325635</v>
      </c>
      <c r="J20" s="5"/>
      <c r="K20" s="5">
        <v>13320824.909973752</v>
      </c>
      <c r="L20" s="154"/>
      <c r="M20" s="153">
        <v>102.45500868262386</v>
      </c>
      <c r="Q20" s="59"/>
      <c r="R20" s="59"/>
      <c r="S20" s="59"/>
      <c r="T20" s="59"/>
      <c r="U20" s="59"/>
      <c r="V20" s="59"/>
      <c r="W20" s="59"/>
      <c r="X20" s="59"/>
      <c r="Y20" s="59"/>
      <c r="Z20" s="59"/>
      <c r="AA20" s="59"/>
      <c r="AB20" s="59"/>
      <c r="AC20" s="59"/>
      <c r="AD20" s="59"/>
      <c r="AE20" s="59"/>
      <c r="AF20" s="59"/>
      <c r="AH20" s="59"/>
      <c r="AI20" s="59"/>
      <c r="AJ20" s="59"/>
      <c r="AK20" s="59"/>
      <c r="AL20" s="59"/>
      <c r="AM20" s="59"/>
      <c r="AN20" s="59"/>
      <c r="AO20" s="59"/>
    </row>
    <row r="21" spans="1:41">
      <c r="A21" s="145">
        <v>1987</v>
      </c>
      <c r="B21" s="3">
        <v>351441910.65314728</v>
      </c>
      <c r="C21" s="3">
        <f t="shared" si="0"/>
        <v>13546290.144871954</v>
      </c>
      <c r="D21" s="13"/>
      <c r="E21" s="13">
        <f t="shared" si="1"/>
        <v>105.84182497316428</v>
      </c>
      <c r="F21" s="3"/>
      <c r="G21" s="3">
        <f t="shared" si="2"/>
        <v>12798617.321939183</v>
      </c>
      <c r="H21" s="143">
        <f t="shared" si="4"/>
        <v>3.8544891016829679</v>
      </c>
      <c r="J21" s="5"/>
      <c r="K21" s="5">
        <v>13546290.144871954</v>
      </c>
      <c r="L21" s="154"/>
      <c r="M21" s="153">
        <v>105.84182497316428</v>
      </c>
    </row>
    <row r="22" spans="1:41">
      <c r="A22" s="145">
        <v>1988</v>
      </c>
      <c r="B22" s="3">
        <v>376382706.35957187</v>
      </c>
      <c r="C22" s="3">
        <f t="shared" si="0"/>
        <v>13540559.944198888</v>
      </c>
      <c r="D22" s="13"/>
      <c r="E22" s="13">
        <f t="shared" si="1"/>
        <v>102.20503526877076</v>
      </c>
      <c r="F22" s="3"/>
      <c r="G22" s="3">
        <f t="shared" si="2"/>
        <v>13248427.446447222</v>
      </c>
      <c r="H22" s="143">
        <f t="shared" si="4"/>
        <v>3.5975510339370125</v>
      </c>
      <c r="J22" s="5"/>
      <c r="K22" s="5">
        <v>13540559.944198888</v>
      </c>
      <c r="L22" s="154"/>
      <c r="M22" s="153">
        <v>102.20503526877076</v>
      </c>
    </row>
    <row r="23" spans="1:41">
      <c r="A23" s="145">
        <v>1989</v>
      </c>
      <c r="B23" s="3">
        <v>402906305.86832505</v>
      </c>
      <c r="C23" s="3">
        <f t="shared" si="0"/>
        <v>13838772.360450303</v>
      </c>
      <c r="D23" s="13"/>
      <c r="E23" s="13">
        <f t="shared" si="1"/>
        <v>101.34346144193971</v>
      </c>
      <c r="F23" s="3"/>
      <c r="G23" s="3">
        <f t="shared" si="2"/>
        <v>13655318.422667673</v>
      </c>
      <c r="H23" s="143">
        <f t="shared" si="4"/>
        <v>3.4347370986476919</v>
      </c>
      <c r="J23" s="5"/>
      <c r="K23" s="5">
        <v>13838772.360450303</v>
      </c>
      <c r="L23" s="154"/>
      <c r="M23" s="153">
        <v>101.34346144193971</v>
      </c>
    </row>
    <row r="24" spans="1:41">
      <c r="A24" s="145">
        <v>1990</v>
      </c>
      <c r="B24" s="3">
        <v>431771471.89844871</v>
      </c>
      <c r="C24" s="3">
        <f t="shared" si="0"/>
        <v>13233502.184718514</v>
      </c>
      <c r="D24" s="13"/>
      <c r="E24" s="13">
        <f t="shared" si="1"/>
        <v>101.80771200350073</v>
      </c>
      <c r="F24" s="3"/>
      <c r="G24" s="3">
        <f t="shared" si="2"/>
        <v>12998526.265145287</v>
      </c>
      <c r="H24" s="143">
        <f t="shared" si="4"/>
        <v>3.0649320406770624</v>
      </c>
      <c r="J24" s="5"/>
      <c r="K24" s="5">
        <v>13233502.184718514</v>
      </c>
      <c r="L24" s="154"/>
      <c r="M24" s="153">
        <v>101.80771200350073</v>
      </c>
    </row>
    <row r="25" spans="1:41">
      <c r="A25" s="145">
        <v>1991</v>
      </c>
      <c r="B25" s="3">
        <v>461362834.44113833</v>
      </c>
      <c r="C25" s="3">
        <f t="shared" si="0"/>
        <v>13761893.792054959</v>
      </c>
      <c r="D25" s="13"/>
      <c r="E25" s="13">
        <f t="shared" si="1"/>
        <v>102.03595630957723</v>
      </c>
      <c r="F25" s="3"/>
      <c r="G25" s="3">
        <f t="shared" si="2"/>
        <v>13487298.291497709</v>
      </c>
      <c r="H25" s="143">
        <f t="shared" si="4"/>
        <v>2.982878715994782</v>
      </c>
      <c r="J25" s="5"/>
      <c r="K25" s="5">
        <v>13761893.792054959</v>
      </c>
      <c r="L25" s="154"/>
      <c r="M25" s="153">
        <v>102.03595630957723</v>
      </c>
    </row>
    <row r="26" spans="1:41">
      <c r="A26" s="145">
        <v>1992</v>
      </c>
      <c r="B26" s="3">
        <v>472465154.58127093</v>
      </c>
      <c r="C26" s="3">
        <f t="shared" si="0"/>
        <v>14707477.178684969</v>
      </c>
      <c r="D26" s="13"/>
      <c r="E26" s="13">
        <f t="shared" si="1"/>
        <v>107.17142715863584</v>
      </c>
      <c r="F26" s="3"/>
      <c r="G26" s="3">
        <f t="shared" si="2"/>
        <v>13723319.329241429</v>
      </c>
      <c r="H26" s="143">
        <f t="shared" si="4"/>
        <v>3.1129231512786766</v>
      </c>
      <c r="J26" s="5"/>
      <c r="K26" s="5">
        <v>14707477.178684969</v>
      </c>
      <c r="L26" s="154"/>
      <c r="M26" s="153">
        <v>107.17142715863584</v>
      </c>
    </row>
    <row r="27" spans="1:41">
      <c r="A27" s="145">
        <v>1993</v>
      </c>
      <c r="B27" s="3">
        <v>475416897.76282358</v>
      </c>
      <c r="C27" s="3">
        <f t="shared" si="0"/>
        <v>14769326.799210874</v>
      </c>
      <c r="D27" s="13"/>
      <c r="E27" s="13">
        <f t="shared" si="1"/>
        <v>107.82253506993308</v>
      </c>
      <c r="F27" s="3"/>
      <c r="G27" s="3">
        <f t="shared" si="2"/>
        <v>13697810.749516856</v>
      </c>
      <c r="H27" s="143">
        <f t="shared" si="4"/>
        <v>3.1066053538927871</v>
      </c>
      <c r="J27" s="5"/>
      <c r="K27" s="5">
        <v>14769326.799210874</v>
      </c>
      <c r="L27" s="154"/>
      <c r="M27" s="153">
        <v>107.82253506993308</v>
      </c>
    </row>
    <row r="28" spans="1:41">
      <c r="A28" s="145">
        <v>1994</v>
      </c>
      <c r="B28" s="3">
        <v>479253112.91768563</v>
      </c>
      <c r="C28" s="3">
        <f t="shared" si="0"/>
        <v>14791782.750136087</v>
      </c>
      <c r="D28" s="13"/>
      <c r="E28" s="13">
        <f t="shared" si="1"/>
        <v>105.66373566853905</v>
      </c>
      <c r="F28" s="3"/>
      <c r="G28" s="3">
        <f t="shared" si="2"/>
        <v>13998920.875310564</v>
      </c>
      <c r="H28" s="143">
        <f t="shared" si="4"/>
        <v>3.0864239274490965</v>
      </c>
      <c r="J28" s="5"/>
      <c r="K28" s="5">
        <v>14791782.750136087</v>
      </c>
      <c r="L28" s="154"/>
      <c r="M28" s="153">
        <v>105.66373566853905</v>
      </c>
    </row>
    <row r="29" spans="1:41">
      <c r="A29" s="145">
        <v>1995</v>
      </c>
      <c r="B29" s="3">
        <v>484553670.120408</v>
      </c>
      <c r="C29" s="3">
        <f t="shared" si="0"/>
        <v>14320812.852421664</v>
      </c>
      <c r="D29" s="13"/>
      <c r="E29" s="13">
        <f t="shared" si="1"/>
        <v>100</v>
      </c>
      <c r="F29" s="3"/>
      <c r="G29" s="3">
        <f t="shared" si="2"/>
        <v>14320812.852421664</v>
      </c>
      <c r="H29" s="143">
        <f t="shared" si="4"/>
        <v>2.9554647370358471</v>
      </c>
      <c r="J29" s="5"/>
      <c r="K29" s="5">
        <v>14320812.852421664</v>
      </c>
      <c r="L29" s="155"/>
      <c r="M29" s="153">
        <v>100</v>
      </c>
    </row>
    <row r="30" spans="1:41">
      <c r="A30" s="145">
        <v>1996</v>
      </c>
      <c r="B30" s="3">
        <v>497623706.59208995</v>
      </c>
      <c r="C30" s="3">
        <f t="shared" si="0"/>
        <v>13720833.157486515</v>
      </c>
      <c r="D30" s="13"/>
      <c r="E30" s="13">
        <f t="shared" si="1"/>
        <v>98.880249681008436</v>
      </c>
      <c r="F30" s="3"/>
      <c r="G30" s="3">
        <f t="shared" si="2"/>
        <v>13876212.086590054</v>
      </c>
      <c r="H30" s="143">
        <f t="shared" si="4"/>
        <v>2.7572708003506956</v>
      </c>
      <c r="J30" s="5"/>
      <c r="K30" s="5">
        <v>13720833.157486515</v>
      </c>
      <c r="L30" s="154"/>
      <c r="M30" s="153">
        <v>98.880249681008436</v>
      </c>
    </row>
    <row r="31" spans="1:41">
      <c r="A31" s="145">
        <v>1997</v>
      </c>
      <c r="B31" s="3">
        <v>508031707.55944479</v>
      </c>
      <c r="C31" s="3">
        <f t="shared" si="0"/>
        <v>14056642.973790921</v>
      </c>
      <c r="D31" s="13"/>
      <c r="E31" s="13">
        <f t="shared" si="1"/>
        <v>100.97749971339063</v>
      </c>
      <c r="F31" s="3"/>
      <c r="G31" s="3">
        <f t="shared" si="2"/>
        <v>13920569.447340822</v>
      </c>
      <c r="H31" s="143">
        <f t="shared" si="4"/>
        <v>2.7668830044719512</v>
      </c>
      <c r="J31" s="5"/>
      <c r="K31" s="5">
        <v>14056642.973790921</v>
      </c>
      <c r="L31" s="154"/>
      <c r="M31" s="153">
        <v>100.97749971339063</v>
      </c>
    </row>
    <row r="32" spans="1:41">
      <c r="A32" s="145">
        <v>1998</v>
      </c>
      <c r="B32" s="3">
        <v>499879852.97150856</v>
      </c>
      <c r="C32" s="3">
        <f t="shared" si="0"/>
        <v>14518296.809486618</v>
      </c>
      <c r="D32" s="13"/>
      <c r="E32" s="13">
        <f t="shared" si="1"/>
        <v>103.2685283873377</v>
      </c>
      <c r="F32" s="3"/>
      <c r="G32" s="3">
        <f t="shared" si="2"/>
        <v>14058781.543813288</v>
      </c>
      <c r="H32" s="143">
        <f t="shared" si="4"/>
        <v>2.9043572616866618</v>
      </c>
      <c r="J32" s="5"/>
      <c r="K32" s="5">
        <v>14518296.809486618</v>
      </c>
      <c r="L32" s="154"/>
      <c r="M32" s="153">
        <v>103.2685283873377</v>
      </c>
    </row>
    <row r="33" spans="1:13">
      <c r="A33" s="145">
        <v>1999</v>
      </c>
      <c r="B33" s="3">
        <v>494413768.1446104</v>
      </c>
      <c r="C33" s="3">
        <f t="shared" si="0"/>
        <v>15033459.531326668</v>
      </c>
      <c r="D33" s="13"/>
      <c r="E33" s="13">
        <f t="shared" si="1"/>
        <v>108.21333909411341</v>
      </c>
      <c r="F33" s="3"/>
      <c r="G33" s="3">
        <f t="shared" si="2"/>
        <v>13892427.363554535</v>
      </c>
      <c r="H33" s="143">
        <f t="shared" si="4"/>
        <v>3.0406636101059288</v>
      </c>
      <c r="J33" s="5"/>
      <c r="K33" s="5">
        <v>15033459.531326668</v>
      </c>
      <c r="L33" s="59"/>
      <c r="M33" s="153">
        <v>108.21333909411341</v>
      </c>
    </row>
    <row r="34" spans="1:13">
      <c r="A34" s="145">
        <v>2000</v>
      </c>
      <c r="B34" s="3">
        <v>498531939.27697647</v>
      </c>
      <c r="C34" s="3">
        <f t="shared" si="0"/>
        <v>15115567.246614229</v>
      </c>
      <c r="D34" s="13"/>
      <c r="E34" s="13">
        <f t="shared" si="1"/>
        <v>108.90456154188142</v>
      </c>
      <c r="F34" s="3"/>
      <c r="G34" s="3">
        <f t="shared" si="2"/>
        <v>13879645.657267751</v>
      </c>
      <c r="H34" s="143">
        <f t="shared" si="4"/>
        <v>3.0320158159849133</v>
      </c>
      <c r="J34" s="5"/>
      <c r="K34" s="5">
        <v>15115567.246614229</v>
      </c>
      <c r="L34" s="59"/>
      <c r="M34" s="153">
        <v>108.90456154188142</v>
      </c>
    </row>
    <row r="35" spans="1:13">
      <c r="A35" s="145">
        <v>2001</v>
      </c>
      <c r="B35" s="3">
        <v>490282300.56971157</v>
      </c>
      <c r="C35" s="3">
        <f t="shared" si="0"/>
        <v>14900253.803930616</v>
      </c>
      <c r="D35" s="13"/>
      <c r="E35" s="13">
        <f t="shared" si="1"/>
        <v>106.57603421720866</v>
      </c>
      <c r="F35" s="3"/>
      <c r="G35" s="3">
        <f t="shared" si="2"/>
        <v>13980867.193428274</v>
      </c>
      <c r="H35" s="143">
        <f t="shared" si="4"/>
        <v>3.0391172160643807</v>
      </c>
      <c r="J35" s="5"/>
      <c r="K35" s="5">
        <v>14900253.803930616</v>
      </c>
      <c r="L35" s="59"/>
      <c r="M35" s="153">
        <v>106.57603421720866</v>
      </c>
    </row>
    <row r="36" spans="1:13">
      <c r="A36" s="145">
        <v>2002</v>
      </c>
      <c r="B36" s="3">
        <v>485468852.47953731</v>
      </c>
      <c r="C36" s="3">
        <f t="shared" si="0"/>
        <v>14699971.91172076</v>
      </c>
      <c r="D36" s="13"/>
      <c r="E36" s="13">
        <f t="shared" si="1"/>
        <v>107.30849645476137</v>
      </c>
      <c r="F36" s="3"/>
      <c r="G36" s="3">
        <f t="shared" si="2"/>
        <v>13698795.899090718</v>
      </c>
      <c r="H36" s="143">
        <f t="shared" si="4"/>
        <v>3.0279948624181547</v>
      </c>
      <c r="J36" s="5"/>
      <c r="K36" s="5">
        <v>14699971.91172076</v>
      </c>
      <c r="L36" s="59"/>
      <c r="M36" s="153">
        <v>107.30849645476137</v>
      </c>
    </row>
    <row r="37" spans="1:13">
      <c r="A37" s="145">
        <v>2003</v>
      </c>
      <c r="B37" s="3">
        <v>485051871.01078236</v>
      </c>
      <c r="C37" s="3">
        <f t="shared" si="0"/>
        <v>14484882.044014962</v>
      </c>
      <c r="D37" s="13"/>
      <c r="E37" s="13">
        <f t="shared" si="1"/>
        <v>104.67533979109041</v>
      </c>
      <c r="F37" s="3"/>
      <c r="G37" s="3">
        <f t="shared" si="2"/>
        <v>13837912.6095255</v>
      </c>
      <c r="H37" s="143">
        <f t="shared" si="4"/>
        <v>2.986254235826455</v>
      </c>
      <c r="J37" s="5"/>
      <c r="K37" s="5">
        <v>14484882.044014962</v>
      </c>
      <c r="L37" s="59"/>
      <c r="M37" s="153">
        <v>104.67533979109041</v>
      </c>
    </row>
    <row r="38" spans="1:13">
      <c r="A38" s="145">
        <v>2004</v>
      </c>
      <c r="B38" s="3">
        <v>491298871.93359494</v>
      </c>
      <c r="C38" s="3">
        <f t="shared" si="0"/>
        <v>14450715.998164494</v>
      </c>
      <c r="D38" s="13"/>
      <c r="E38" s="13">
        <f t="shared" si="1"/>
        <v>104.03552873942017</v>
      </c>
      <c r="F38" s="3"/>
      <c r="G38" s="3">
        <f t="shared" si="2"/>
        <v>13890174.033103138</v>
      </c>
      <c r="H38" s="143">
        <f t="shared" si="4"/>
        <v>2.9413289595579788</v>
      </c>
      <c r="K38" s="5">
        <v>14450715.998164494</v>
      </c>
      <c r="M38" s="64">
        <v>104.03552873942017</v>
      </c>
    </row>
    <row r="39" spans="1:13">
      <c r="B39" s="3">
        <v>495391424.31960601</v>
      </c>
      <c r="C39" s="3">
        <f t="shared" si="0"/>
        <v>13725490.255947053</v>
      </c>
      <c r="D39" s="13"/>
      <c r="E39" s="13">
        <f t="shared" si="1"/>
        <v>102.40559159136353</v>
      </c>
      <c r="F39" s="3"/>
      <c r="G39" s="3">
        <f t="shared" si="2"/>
        <v>13403067.198436657</v>
      </c>
      <c r="K39" s="5">
        <v>13725490.255947053</v>
      </c>
      <c r="M39" s="64">
        <v>102.40559159136353</v>
      </c>
    </row>
    <row r="40" spans="1:13">
      <c r="A40" s="145" t="s">
        <v>71</v>
      </c>
      <c r="B40" s="3"/>
      <c r="C40" s="3"/>
      <c r="D40" s="3"/>
      <c r="E40" s="3"/>
      <c r="F40" s="144"/>
      <c r="G40" s="144"/>
    </row>
    <row r="41" spans="1:13">
      <c r="A41" s="145" t="s">
        <v>1048</v>
      </c>
      <c r="B41" s="2"/>
      <c r="C41" s="2" t="e">
        <f>(POWER(VLOOKUP(VALUE(RIGHT($A41,4)),$A$4:$G$38,COLUMN(C$37),0)/VLOOKUP(VALUE(LEFT($A41,4)),$A$4:$G$38,COLUMN(C$37),0),1/(VALUE(RIGHT($A41,4))-VALUE(LEFT($A41,4))))-1)*100</f>
        <v>#DIV/0!</v>
      </c>
      <c r="D41" s="2"/>
      <c r="E41" s="2" t="e">
        <f>(POWER(VLOOKUP(VALUE(RIGHT($A41,4)),$A$4:$G$38,COLUMN(E$37),0)/VLOOKUP(VALUE(LEFT($A41,4)),$A$4:$G$38,COLUMN(E$37),0),1/(VALUE(RIGHT($A41,4))-VALUE(LEFT($A41,4))))-1)*100</f>
        <v>#DIV/0!</v>
      </c>
      <c r="F41" s="2"/>
      <c r="G41" s="2" t="e">
        <f>(POWER(VLOOKUP(VALUE(RIGHT($A41,4)),$A$4:$G$38,COLUMN(G$37),0)/VLOOKUP(VALUE(LEFT($A41,4)),$A$4:$G$38,COLUMN(G$37),0),1/(VALUE(RIGHT($A41,4))-VALUE(LEFT($A41,4))))-1)*100</f>
        <v>#DIV/0!</v>
      </c>
    </row>
    <row r="42" spans="1:13">
      <c r="A42" s="145" t="s">
        <v>1179</v>
      </c>
      <c r="B42" s="2"/>
      <c r="C42" s="2">
        <f>(POWER(VLOOKUP(VALUE(RIGHT($A42,4)),$A$4:$G$37,COLUMN(C$37),0)/VLOOKUP(VALUE(LEFT($A42,4)),$A$4:$G$37,COLUMN(C$37),0),1/(VALUE(RIGHT($A42,4))-VALUE(LEFT($A42,4))))-1)*100</f>
        <v>3.7704519354484933</v>
      </c>
      <c r="D42" s="2"/>
      <c r="E42" s="2">
        <f>(POWER(VLOOKUP(VALUE(RIGHT($A42,4)),$A$4:$G$37,COLUMN(E$37),0)/VLOOKUP(VALUE(LEFT($A42,4)),$A$4:$G$37,COLUMN(E$37),0),1/(VALUE(RIGHT($A42,4))-VALUE(LEFT($A42,4))))-1)*100</f>
        <v>3.0290525448442907</v>
      </c>
      <c r="F42" s="2"/>
      <c r="G42" s="2">
        <f>(POWER(VLOOKUP(VALUE(RIGHT($A42,4)),$A$4:$G$37,COLUMN(G$37),0)/VLOOKUP(VALUE(LEFT($A42,4)),$A$4:$G$37,COLUMN(G$37),0),1/(VALUE(RIGHT($A42,4))-VALUE(LEFT($A42,4))))-1)*100</f>
        <v>0.71960226003389138</v>
      </c>
    </row>
    <row r="43" spans="1:13">
      <c r="A43" s="145" t="s">
        <v>723</v>
      </c>
      <c r="B43" s="2"/>
      <c r="C43" s="2">
        <f>(POWER(VLOOKUP(VALUE(RIGHT($A43,4)),$A$4:$G$37,COLUMN(C$37),0)/VLOOKUP(VALUE(LEFT($A43,4)),$A$4:$G$37,COLUMN(C$37),0),1/(VALUE(RIGHT($A43,4))-VALUE(LEFT($A43,4))))-1)*100</f>
        <v>1.3386152708909416</v>
      </c>
      <c r="D43" s="2"/>
      <c r="E43" s="2">
        <f>(POWER(VLOOKUP(VALUE(RIGHT($A43,4)),$A$4:$G$37,COLUMN(E$37),0)/VLOOKUP(VALUE(LEFT($A43,4)),$A$4:$G$37,COLUMN(E$37),0),1/(VALUE(RIGHT($A43,4))-VALUE(LEFT($A43,4))))-1)*100</f>
        <v>0.67613613725419075</v>
      </c>
      <c r="F43" s="2"/>
      <c r="G43" s="2">
        <f>(POWER(VLOOKUP(VALUE(RIGHT($A43,4)),$A$4:$G$37,COLUMN(G$37),0)/VLOOKUP(VALUE(LEFT($A43,4)),$A$4:$G$37,COLUMN(G$37),0),1/(VALUE(RIGHT($A43,4))-VALUE(LEFT($A43,4))))-1)*100</f>
        <v>0.65802995531489827</v>
      </c>
    </row>
    <row r="44" spans="1:13">
      <c r="A44" s="145" t="s">
        <v>1178</v>
      </c>
      <c r="B44" s="2"/>
      <c r="C44" s="2">
        <f>(POWER(VLOOKUP(VALUE(RIGHT($A44,4)),$A$4:$G$37,COLUMN(C$37),0)/VLOOKUP(VALUE(LEFT($A44,4)),$A$4:$G$37,COLUMN(C$37),0),1/(VALUE(RIGHT($A44,4))-VALUE(LEFT($A44,4))))-1)*100</f>
        <v>-1.4106119191534261</v>
      </c>
      <c r="D44" s="2"/>
      <c r="E44" s="2">
        <f>(POWER(VLOOKUP(VALUE(RIGHT($A44,4)),$A$4:$G$37,COLUMN(E$37),0)/VLOOKUP(VALUE(LEFT($A44,4)),$A$4:$G$37,COLUMN(E$37),0),1/(VALUE(RIGHT($A44,4))-VALUE(LEFT($A44,4))))-1)*100</f>
        <v>-1.3116011675494366</v>
      </c>
      <c r="F44" s="2"/>
      <c r="G44" s="2">
        <f>(POWER(VLOOKUP(VALUE(RIGHT($A44,4)),$A$4:$G$37,COLUMN(G$37),0)/VLOOKUP(VALUE(LEFT($A44,4)),$A$4:$G$37,COLUMN(G$37),0),1/(VALUE(RIGHT($A44,4))-VALUE(LEFT($A44,4))))-1)*100</f>
        <v>-0.10032663694553579</v>
      </c>
    </row>
    <row r="46" spans="1:13">
      <c r="A46" s="332" t="s">
        <v>1177</v>
      </c>
      <c r="B46" s="332"/>
      <c r="C46" s="332"/>
      <c r="D46" s="332"/>
      <c r="E46" s="332"/>
      <c r="F46" s="332"/>
      <c r="G46" s="332"/>
    </row>
    <row r="47" spans="1:13">
      <c r="A47" s="332" t="s">
        <v>83</v>
      </c>
      <c r="B47" s="332"/>
      <c r="C47" s="332"/>
      <c r="D47" s="332"/>
      <c r="E47" s="332"/>
      <c r="F47" s="332"/>
      <c r="G47" s="332"/>
    </row>
    <row r="48" spans="1:13">
      <c r="A48" s="332" t="s">
        <v>1176</v>
      </c>
      <c r="B48" s="332"/>
      <c r="C48" s="332"/>
      <c r="D48" s="332"/>
      <c r="E48" s="332"/>
      <c r="F48" s="332"/>
      <c r="G48" s="332"/>
    </row>
  </sheetData>
  <mergeCells count="7">
    <mergeCell ref="A48:G48"/>
    <mergeCell ref="A1:G1"/>
    <mergeCell ref="B2:C2"/>
    <mergeCell ref="D2:E2"/>
    <mergeCell ref="F2:G2"/>
    <mergeCell ref="A46:G46"/>
    <mergeCell ref="A47:G47"/>
  </mergeCells>
  <pageMargins left="0.7" right="0.7" top="0.75" bottom="0.75" header="0.3" footer="0.3"/>
  <pageSetup scale="84" orientation="portrait" horizontalDpi="0" verticalDpi="0" r:id="rId1"/>
</worksheet>
</file>

<file path=xl/worksheets/sheet14.xml><?xml version="1.0" encoding="utf-8"?>
<worksheet xmlns="http://schemas.openxmlformats.org/spreadsheetml/2006/main" xmlns:r="http://schemas.openxmlformats.org/officeDocument/2006/relationships">
  <sheetPr codeName="Sheet66"/>
  <dimension ref="A1:AM365"/>
  <sheetViews>
    <sheetView view="pageBreakPreview" zoomScaleNormal="100" zoomScaleSheetLayoutView="100" workbookViewId="0"/>
  </sheetViews>
  <sheetFormatPr defaultRowHeight="15" outlineLevelCol="1"/>
  <cols>
    <col min="1" max="1" width="11.28515625" customWidth="1"/>
    <col min="2" max="2" width="10.28515625" customWidth="1"/>
    <col min="6" max="6" width="11.42578125" customWidth="1"/>
    <col min="7" max="7" width="10" customWidth="1"/>
    <col min="11" max="11" width="9.7109375" customWidth="1"/>
    <col min="24" max="38" width="0" hidden="1" customWidth="1" outlineLevel="1"/>
    <col min="39" max="39" width="9.140625" collapsed="1"/>
  </cols>
  <sheetData>
    <row r="1" spans="1:38">
      <c r="A1" t="s">
        <v>478</v>
      </c>
    </row>
    <row r="2" spans="1:38">
      <c r="B2" s="318" t="s">
        <v>479</v>
      </c>
      <c r="C2" s="318" t="s">
        <v>480</v>
      </c>
      <c r="D2" s="318" t="s">
        <v>481</v>
      </c>
      <c r="E2" s="318" t="s">
        <v>482</v>
      </c>
      <c r="F2" s="318" t="s">
        <v>483</v>
      </c>
      <c r="G2" s="318" t="s">
        <v>484</v>
      </c>
      <c r="H2" s="318" t="s">
        <v>485</v>
      </c>
      <c r="I2" s="318"/>
      <c r="J2" s="318"/>
      <c r="K2" s="318"/>
      <c r="L2" s="318"/>
      <c r="M2" s="318"/>
      <c r="N2" s="318"/>
      <c r="O2" s="46"/>
    </row>
    <row r="3" spans="1:38" ht="74.25" customHeight="1">
      <c r="B3" s="318"/>
      <c r="C3" s="318"/>
      <c r="D3" s="318"/>
      <c r="E3" s="318"/>
      <c r="F3" s="318"/>
      <c r="G3" s="318"/>
      <c r="H3" s="47" t="s">
        <v>486</v>
      </c>
      <c r="I3" s="47" t="s">
        <v>487</v>
      </c>
      <c r="J3" s="47" t="s">
        <v>488</v>
      </c>
      <c r="K3" s="47" t="s">
        <v>489</v>
      </c>
      <c r="L3" s="47" t="s">
        <v>490</v>
      </c>
      <c r="M3" s="47" t="s">
        <v>491</v>
      </c>
      <c r="N3" s="47" t="s">
        <v>492</v>
      </c>
      <c r="O3" s="46" t="s">
        <v>493</v>
      </c>
    </row>
    <row r="4" spans="1:38">
      <c r="A4" s="7"/>
    </row>
    <row r="5" spans="1:38">
      <c r="A5" s="16">
        <v>1981</v>
      </c>
      <c r="B5" s="4">
        <f>AVERAGE(Y$7:Y$18)</f>
        <v>68.441666666666663</v>
      </c>
      <c r="C5" s="4">
        <f t="shared" ref="C5:N5" si="0">AVERAGE(Z$7:Z$18)</f>
        <v>62.841666666666676</v>
      </c>
      <c r="D5" s="4">
        <f t="shared" si="0"/>
        <v>95.758333333333326</v>
      </c>
      <c r="E5" s="4">
        <f t="shared" si="0"/>
        <v>88.533333333333317</v>
      </c>
      <c r="F5" s="4">
        <f t="shared" si="0"/>
        <v>54.566666666666663</v>
      </c>
      <c r="G5" s="4">
        <f t="shared" si="0"/>
        <v>158.42499999999998</v>
      </c>
      <c r="H5" s="4">
        <f t="shared" si="0"/>
        <v>70.924999999999997</v>
      </c>
      <c r="I5" s="2" t="s">
        <v>10</v>
      </c>
      <c r="J5" s="4">
        <f t="shared" si="0"/>
        <v>80.241666666666674</v>
      </c>
      <c r="K5" s="4">
        <f t="shared" si="0"/>
        <v>100.36666666666667</v>
      </c>
      <c r="L5" s="4">
        <f t="shared" si="0"/>
        <v>94.391666666666666</v>
      </c>
      <c r="M5" s="4">
        <f t="shared" si="0"/>
        <v>54.091666666666669</v>
      </c>
      <c r="N5" s="4">
        <f t="shared" si="0"/>
        <v>70.041666666666657</v>
      </c>
      <c r="O5" s="4">
        <f>AVERAGE(AL$7:AL$18)</f>
        <v>51.29999999999999</v>
      </c>
    </row>
    <row r="6" spans="1:38">
      <c r="A6" s="16">
        <v>1982</v>
      </c>
      <c r="B6" s="4">
        <f>AVERAGE(Y$19:Y$30)</f>
        <v>73.558333333333337</v>
      </c>
      <c r="C6" s="4">
        <f t="shared" ref="C6:N6" si="1">AVERAGE(Z$19:Z$30)</f>
        <v>73.083333333333343</v>
      </c>
      <c r="D6" s="4">
        <f t="shared" si="1"/>
        <v>80.683333333333323</v>
      </c>
      <c r="E6" s="4">
        <f t="shared" si="1"/>
        <v>83.00833333333334</v>
      </c>
      <c r="F6" s="4">
        <f t="shared" si="1"/>
        <v>43.541666666666664</v>
      </c>
      <c r="G6" s="4">
        <f t="shared" si="1"/>
        <v>87.508333333333326</v>
      </c>
      <c r="H6" s="4">
        <f t="shared" si="1"/>
        <v>74.708333333333329</v>
      </c>
      <c r="I6" s="2" t="s">
        <v>10</v>
      </c>
      <c r="J6" s="4">
        <f t="shared" si="1"/>
        <v>79.316666666666677</v>
      </c>
      <c r="K6" s="4">
        <f t="shared" si="1"/>
        <v>120.65833333333335</v>
      </c>
      <c r="L6" s="4">
        <f t="shared" si="1"/>
        <v>93.533333333333346</v>
      </c>
      <c r="M6" s="4">
        <f t="shared" si="1"/>
        <v>59.616666666666667</v>
      </c>
      <c r="N6" s="4">
        <f t="shared" si="1"/>
        <v>69.308333333333351</v>
      </c>
      <c r="O6" s="4">
        <f>AVERAGE(AL$19:AL$30)</f>
        <v>49.949999999999996</v>
      </c>
      <c r="Y6" t="s">
        <v>494</v>
      </c>
      <c r="Z6" t="s">
        <v>480</v>
      </c>
      <c r="AA6" t="s">
        <v>481</v>
      </c>
      <c r="AB6" t="s">
        <v>482</v>
      </c>
      <c r="AC6" t="s">
        <v>483</v>
      </c>
      <c r="AD6" t="s">
        <v>484</v>
      </c>
      <c r="AE6" t="s">
        <v>486</v>
      </c>
      <c r="AF6" t="s">
        <v>487</v>
      </c>
      <c r="AG6" t="s">
        <v>488</v>
      </c>
      <c r="AH6" t="s">
        <v>489</v>
      </c>
      <c r="AI6" t="s">
        <v>490</v>
      </c>
      <c r="AJ6" t="s">
        <v>491</v>
      </c>
      <c r="AK6" t="s">
        <v>492</v>
      </c>
      <c r="AL6" t="s">
        <v>493</v>
      </c>
    </row>
    <row r="7" spans="1:38">
      <c r="A7" s="16">
        <v>1983</v>
      </c>
      <c r="B7" s="4">
        <f>AVERAGE(Y$31:Y$42)</f>
        <v>76.716666666666669</v>
      </c>
      <c r="C7" s="4">
        <f t="shared" ref="C7:N7" si="2">AVERAGE(Z$31:Z$42)</f>
        <v>68.358333333333334</v>
      </c>
      <c r="D7" s="4">
        <f t="shared" si="2"/>
        <v>86.916666666666686</v>
      </c>
      <c r="E7" s="4">
        <f t="shared" si="2"/>
        <v>93.63333333333334</v>
      </c>
      <c r="F7" s="4">
        <f t="shared" si="2"/>
        <v>41.55833333333333</v>
      </c>
      <c r="G7" s="4">
        <f t="shared" si="2"/>
        <v>87.408333333333346</v>
      </c>
      <c r="H7" s="4">
        <f t="shared" si="2"/>
        <v>73.016666666666666</v>
      </c>
      <c r="I7" s="2" t="s">
        <v>10</v>
      </c>
      <c r="J7" s="4">
        <f t="shared" si="2"/>
        <v>79.7</v>
      </c>
      <c r="K7" s="4">
        <f t="shared" si="2"/>
        <v>103.37500000000001</v>
      </c>
      <c r="L7" s="4">
        <f t="shared" si="2"/>
        <v>92.841666666666654</v>
      </c>
      <c r="M7" s="4">
        <f t="shared" si="2"/>
        <v>62.841666666666676</v>
      </c>
      <c r="N7" s="4">
        <f t="shared" si="2"/>
        <v>72.191666666666677</v>
      </c>
      <c r="O7" s="4">
        <f>AVERAGE(AL$31:AL$42)</f>
        <v>50.383333333333333</v>
      </c>
      <c r="X7" t="s">
        <v>235</v>
      </c>
      <c r="Y7">
        <v>65.599999999999994</v>
      </c>
      <c r="Z7">
        <v>59.2</v>
      </c>
      <c r="AA7">
        <v>105.2</v>
      </c>
      <c r="AB7">
        <v>93.1</v>
      </c>
      <c r="AC7">
        <v>55.2</v>
      </c>
      <c r="AD7">
        <v>254.6</v>
      </c>
      <c r="AE7">
        <v>69.8</v>
      </c>
      <c r="AG7">
        <v>82.9</v>
      </c>
      <c r="AH7">
        <v>93.1</v>
      </c>
      <c r="AI7">
        <v>89.6</v>
      </c>
      <c r="AJ7">
        <v>51.7</v>
      </c>
      <c r="AK7">
        <v>68.099999999999994</v>
      </c>
      <c r="AL7">
        <v>52</v>
      </c>
    </row>
    <row r="8" spans="1:38">
      <c r="A8" s="16">
        <v>1984</v>
      </c>
      <c r="B8" s="4">
        <f>AVERAGE(Y$43:Y$54)</f>
        <v>79.05</v>
      </c>
      <c r="C8" s="4">
        <f t="shared" ref="C8:N8" si="3">AVERAGE(Z$43:Z$54)</f>
        <v>69.383333333333326</v>
      </c>
      <c r="D8" s="4">
        <f t="shared" si="3"/>
        <v>94.875</v>
      </c>
      <c r="E8" s="4">
        <f t="shared" si="3"/>
        <v>108.7166666666667</v>
      </c>
      <c r="F8" s="4">
        <f t="shared" si="3"/>
        <v>53.024999999999999</v>
      </c>
      <c r="G8" s="4">
        <f t="shared" si="3"/>
        <v>63.983333333333341</v>
      </c>
      <c r="H8" s="4">
        <f t="shared" si="3"/>
        <v>77.3</v>
      </c>
      <c r="I8" s="2" t="s">
        <v>10</v>
      </c>
      <c r="J8" s="4">
        <f t="shared" si="3"/>
        <v>88.375</v>
      </c>
      <c r="K8" s="4">
        <f t="shared" si="3"/>
        <v>104.22500000000001</v>
      </c>
      <c r="L8" s="4">
        <f t="shared" si="3"/>
        <v>101.55</v>
      </c>
      <c r="M8" s="4">
        <f t="shared" si="3"/>
        <v>66.341666666666669</v>
      </c>
      <c r="N8" s="4">
        <f t="shared" si="3"/>
        <v>75.016666666666666</v>
      </c>
      <c r="O8" s="4">
        <f>AVERAGE(AL$43:AL$54)</f>
        <v>53.875000000000007</v>
      </c>
      <c r="X8" t="s">
        <v>236</v>
      </c>
      <c r="Y8">
        <v>65</v>
      </c>
      <c r="Z8">
        <v>59.9</v>
      </c>
      <c r="AA8">
        <v>105.6</v>
      </c>
      <c r="AB8">
        <v>89.1</v>
      </c>
      <c r="AC8">
        <v>63.4</v>
      </c>
      <c r="AD8">
        <v>221.4</v>
      </c>
      <c r="AE8">
        <v>69.2</v>
      </c>
      <c r="AG8">
        <v>82.8</v>
      </c>
      <c r="AH8">
        <v>98.1</v>
      </c>
      <c r="AI8">
        <v>91.1</v>
      </c>
      <c r="AJ8">
        <v>51.9</v>
      </c>
      <c r="AK8">
        <v>68.7</v>
      </c>
      <c r="AL8">
        <v>52.6</v>
      </c>
    </row>
    <row r="9" spans="1:38">
      <c r="A9" s="16">
        <v>1985</v>
      </c>
      <c r="B9" s="4">
        <f>AVERAGE(Y$55:Y$66)</f>
        <v>79.95</v>
      </c>
      <c r="C9" s="4">
        <f t="shared" ref="C9:N9" si="4">AVERAGE(Z$55:Z$66)</f>
        <v>72.983333333333334</v>
      </c>
      <c r="D9" s="4">
        <f t="shared" si="4"/>
        <v>89.424999999999997</v>
      </c>
      <c r="E9" s="4">
        <f t="shared" si="4"/>
        <v>91.149999999999991</v>
      </c>
      <c r="F9" s="4">
        <f t="shared" si="4"/>
        <v>43.883333333333333</v>
      </c>
      <c r="G9" s="4">
        <f t="shared" si="4"/>
        <v>57.208333333333336</v>
      </c>
      <c r="H9" s="4">
        <f t="shared" si="4"/>
        <v>76.183333333333351</v>
      </c>
      <c r="I9" s="2" t="s">
        <v>10</v>
      </c>
      <c r="J9" s="4">
        <f t="shared" si="4"/>
        <v>97.816666666666663</v>
      </c>
      <c r="K9" s="4">
        <f t="shared" si="4"/>
        <v>98.500000000000014</v>
      </c>
      <c r="L9" s="4">
        <f t="shared" si="4"/>
        <v>94.166666666666671</v>
      </c>
      <c r="M9" s="4">
        <f t="shared" si="4"/>
        <v>68.308333333333337</v>
      </c>
      <c r="N9" s="4">
        <f t="shared" si="4"/>
        <v>73.216666666666669</v>
      </c>
      <c r="O9" s="4">
        <f>AVERAGE(AL$55:AL$66)</f>
        <v>55.800000000000004</v>
      </c>
      <c r="X9" t="s">
        <v>237</v>
      </c>
      <c r="Y9">
        <v>65.599999999999994</v>
      </c>
      <c r="Z9">
        <v>60.7</v>
      </c>
      <c r="AA9">
        <v>103.5</v>
      </c>
      <c r="AB9">
        <v>88.2</v>
      </c>
      <c r="AC9">
        <v>65</v>
      </c>
      <c r="AD9">
        <v>191.4</v>
      </c>
      <c r="AE9">
        <v>68.400000000000006</v>
      </c>
      <c r="AG9">
        <v>85.3</v>
      </c>
      <c r="AH9">
        <v>88.8</v>
      </c>
      <c r="AI9">
        <v>91.6</v>
      </c>
      <c r="AJ9">
        <v>51.9</v>
      </c>
      <c r="AK9">
        <v>68.7</v>
      </c>
      <c r="AL9">
        <v>52.1</v>
      </c>
    </row>
    <row r="10" spans="1:38">
      <c r="A10" s="16">
        <v>1986</v>
      </c>
      <c r="B10" s="4">
        <f>AVERAGE(Y$67:Y$78)</f>
        <v>65.824999999999989</v>
      </c>
      <c r="C10" s="4">
        <f t="shared" ref="C10:N10" si="5">AVERAGE(Z$67:Z$78)</f>
        <v>73.74166666666666</v>
      </c>
      <c r="D10" s="4">
        <f t="shared" si="5"/>
        <v>84.074999999999989</v>
      </c>
      <c r="E10" s="4">
        <f t="shared" si="5"/>
        <v>75.516666666666666</v>
      </c>
      <c r="F10" s="4">
        <f t="shared" si="5"/>
        <v>41.524999999999999</v>
      </c>
      <c r="G10" s="4">
        <f t="shared" si="5"/>
        <v>73.350000000000009</v>
      </c>
      <c r="H10" s="4">
        <f t="shared" si="5"/>
        <v>80.291666666666671</v>
      </c>
      <c r="I10" s="2" t="s">
        <v>10</v>
      </c>
      <c r="J10" s="4">
        <f t="shared" si="5"/>
        <v>107.43333333333334</v>
      </c>
      <c r="K10" s="4">
        <f t="shared" si="5"/>
        <v>117.23333333333335</v>
      </c>
      <c r="L10" s="4">
        <f t="shared" si="5"/>
        <v>95.108333333333334</v>
      </c>
      <c r="M10" s="4">
        <f t="shared" si="5"/>
        <v>69.866666666666674</v>
      </c>
      <c r="N10" s="4">
        <f t="shared" si="5"/>
        <v>72.024999999999991</v>
      </c>
      <c r="O10" s="4">
        <f>AVERAGE(AL$67:AL$78)</f>
        <v>62.199999999999996</v>
      </c>
      <c r="X10" t="s">
        <v>238</v>
      </c>
      <c r="Y10">
        <v>65.599999999999994</v>
      </c>
      <c r="Z10">
        <v>60.2</v>
      </c>
      <c r="AA10">
        <v>101.8</v>
      </c>
      <c r="AB10">
        <v>92</v>
      </c>
      <c r="AC10">
        <v>61.5</v>
      </c>
      <c r="AD10">
        <v>161.9</v>
      </c>
      <c r="AE10">
        <v>69.8</v>
      </c>
      <c r="AG10">
        <v>88</v>
      </c>
      <c r="AH10">
        <v>87.6</v>
      </c>
      <c r="AI10">
        <v>92</v>
      </c>
      <c r="AJ10">
        <v>53.2</v>
      </c>
      <c r="AK10">
        <v>69.099999999999994</v>
      </c>
      <c r="AL10">
        <v>51.7</v>
      </c>
    </row>
    <row r="11" spans="1:38">
      <c r="A11" s="16">
        <v>1987</v>
      </c>
      <c r="B11" s="4">
        <f>AVERAGE(Y$79:Y$90)</f>
        <v>70.624999999999986</v>
      </c>
      <c r="C11" s="4">
        <f t="shared" ref="C11:N11" si="6">AVERAGE(Z$79:Z$90)</f>
        <v>76.141666666666694</v>
      </c>
      <c r="D11" s="4">
        <f t="shared" si="6"/>
        <v>78.883333333333326</v>
      </c>
      <c r="E11" s="4">
        <f t="shared" si="6"/>
        <v>71.066666666666677</v>
      </c>
      <c r="F11" s="4">
        <f t="shared" si="6"/>
        <v>58.85</v>
      </c>
      <c r="G11" s="4">
        <f t="shared" si="6"/>
        <v>80.875</v>
      </c>
      <c r="H11" s="4">
        <f t="shared" si="6"/>
        <v>84.141666666666666</v>
      </c>
      <c r="I11" s="2" t="s">
        <v>10</v>
      </c>
      <c r="J11" s="4">
        <f t="shared" si="6"/>
        <v>119.05</v>
      </c>
      <c r="K11" s="4">
        <f t="shared" si="6"/>
        <v>115.66666666666664</v>
      </c>
      <c r="L11" s="4">
        <f t="shared" si="6"/>
        <v>91.958333333333329</v>
      </c>
      <c r="M11" s="4">
        <f t="shared" si="6"/>
        <v>70.833333333333314</v>
      </c>
      <c r="N11" s="4">
        <f t="shared" si="6"/>
        <v>70.208333333333343</v>
      </c>
      <c r="O11" s="4">
        <f>AVERAGE(AL$79:AL$90)</f>
        <v>71.416666666666671</v>
      </c>
      <c r="X11" t="s">
        <v>239</v>
      </c>
      <c r="Y11">
        <v>66.5</v>
      </c>
      <c r="Z11">
        <v>60.3</v>
      </c>
      <c r="AA11">
        <v>101.3</v>
      </c>
      <c r="AB11">
        <v>92.4</v>
      </c>
      <c r="AC11">
        <v>56.2</v>
      </c>
      <c r="AD11">
        <v>135.6</v>
      </c>
      <c r="AE11">
        <v>69.8</v>
      </c>
      <c r="AG11">
        <v>82.8</v>
      </c>
      <c r="AH11">
        <v>88.5</v>
      </c>
      <c r="AI11">
        <v>92.3</v>
      </c>
      <c r="AJ11">
        <v>53.5</v>
      </c>
      <c r="AK11">
        <v>69.400000000000006</v>
      </c>
      <c r="AL11">
        <v>49.2</v>
      </c>
    </row>
    <row r="12" spans="1:38">
      <c r="A12" s="16">
        <v>1988</v>
      </c>
      <c r="B12" s="4">
        <f>AVERAGE(Y$91:Y$102)</f>
        <v>68.325000000000003</v>
      </c>
      <c r="C12" s="4">
        <f t="shared" ref="C12:N12" si="7">AVERAGE(Z$91:Z$102)</f>
        <v>72.000000000000014</v>
      </c>
      <c r="D12" s="4">
        <f t="shared" si="7"/>
        <v>86.458333333333329</v>
      </c>
      <c r="E12" s="4">
        <f t="shared" si="7"/>
        <v>96.283333333333346</v>
      </c>
      <c r="F12" s="4">
        <f t="shared" si="7"/>
        <v>48.508333333333326</v>
      </c>
      <c r="G12" s="4">
        <f t="shared" si="7"/>
        <v>110.55</v>
      </c>
      <c r="H12" s="4">
        <f t="shared" si="7"/>
        <v>80.083333333333343</v>
      </c>
      <c r="I12" s="2" t="s">
        <v>10</v>
      </c>
      <c r="J12" s="4">
        <f t="shared" si="7"/>
        <v>105.53333333333332</v>
      </c>
      <c r="K12" s="4">
        <f t="shared" si="7"/>
        <v>89.741666666666674</v>
      </c>
      <c r="L12" s="4">
        <f t="shared" si="7"/>
        <v>95.575000000000003</v>
      </c>
      <c r="M12" s="4">
        <f t="shared" si="7"/>
        <v>72.13333333333334</v>
      </c>
      <c r="N12" s="4">
        <f t="shared" si="7"/>
        <v>74.916666666666671</v>
      </c>
      <c r="O12" s="4">
        <f>AVERAGE(AL$91:AL$102)</f>
        <v>67.783333333333331</v>
      </c>
      <c r="X12" t="s">
        <v>240</v>
      </c>
      <c r="Y12">
        <v>69.400000000000006</v>
      </c>
      <c r="Z12">
        <v>60</v>
      </c>
      <c r="AA12">
        <v>98.9</v>
      </c>
      <c r="AB12">
        <v>91.6</v>
      </c>
      <c r="AC12">
        <v>61.9</v>
      </c>
      <c r="AD12">
        <v>149.6</v>
      </c>
      <c r="AE12">
        <v>72.400000000000006</v>
      </c>
      <c r="AG12">
        <v>90.1</v>
      </c>
      <c r="AH12">
        <v>106.1</v>
      </c>
      <c r="AI12">
        <v>92.5</v>
      </c>
      <c r="AJ12">
        <v>53.5</v>
      </c>
      <c r="AK12">
        <v>69.8</v>
      </c>
      <c r="AL12">
        <v>49</v>
      </c>
    </row>
    <row r="13" spans="1:38">
      <c r="A13" s="16">
        <v>1989</v>
      </c>
      <c r="B13" s="4">
        <f>AVERAGE(Y$103:Y$114)</f>
        <v>70.541666666666686</v>
      </c>
      <c r="C13" s="4">
        <f t="shared" ref="C13:N13" si="8">AVERAGE(Z$103:Z$114)</f>
        <v>70.975000000000009</v>
      </c>
      <c r="D13" s="4">
        <f t="shared" si="8"/>
        <v>84.333333333333329</v>
      </c>
      <c r="E13" s="4">
        <f t="shared" si="8"/>
        <v>88.225000000000009</v>
      </c>
      <c r="F13" s="4">
        <f t="shared" si="8"/>
        <v>74.108333333333334</v>
      </c>
      <c r="G13" s="4">
        <f t="shared" si="8"/>
        <v>125.94999999999999</v>
      </c>
      <c r="H13" s="4">
        <f t="shared" si="8"/>
        <v>81.13333333333334</v>
      </c>
      <c r="I13" s="2" t="s">
        <v>10</v>
      </c>
      <c r="J13" s="4">
        <f t="shared" si="8"/>
        <v>97.38333333333334</v>
      </c>
      <c r="K13" s="4">
        <f t="shared" si="8"/>
        <v>95.816666666666663</v>
      </c>
      <c r="L13" s="4">
        <f t="shared" si="8"/>
        <v>105.00833333333333</v>
      </c>
      <c r="M13" s="4">
        <f t="shared" si="8"/>
        <v>73.058333333333323</v>
      </c>
      <c r="N13" s="4">
        <f t="shared" si="8"/>
        <v>82.858333333333348</v>
      </c>
      <c r="O13" s="4">
        <f>AVERAGE(AL$103:AL$114)</f>
        <v>64.249999999999986</v>
      </c>
      <c r="X13" t="s">
        <v>241</v>
      </c>
      <c r="Y13">
        <v>70.599999999999994</v>
      </c>
      <c r="Z13">
        <v>60.3</v>
      </c>
      <c r="AA13">
        <v>98.1</v>
      </c>
      <c r="AB13">
        <v>90.3</v>
      </c>
      <c r="AC13">
        <v>57.8</v>
      </c>
      <c r="AD13">
        <v>161.6</v>
      </c>
      <c r="AE13">
        <v>73.5</v>
      </c>
      <c r="AG13">
        <v>88.1</v>
      </c>
      <c r="AH13">
        <v>115.5</v>
      </c>
      <c r="AI13">
        <v>94.9</v>
      </c>
      <c r="AJ13">
        <v>53.5</v>
      </c>
      <c r="AK13">
        <v>71.599999999999994</v>
      </c>
      <c r="AL13">
        <v>50</v>
      </c>
    </row>
    <row r="14" spans="1:38">
      <c r="A14" s="16">
        <v>1990</v>
      </c>
      <c r="B14" s="4">
        <f>AVERAGE(Y$115:Y$126)</f>
        <v>73.441666666666663</v>
      </c>
      <c r="C14" s="4">
        <f t="shared" ref="C14:N14" si="9">AVERAGE(Z$115:Z$126)</f>
        <v>76.625000000000014</v>
      </c>
      <c r="D14" s="4">
        <f t="shared" si="9"/>
        <v>72.091666666666669</v>
      </c>
      <c r="E14" s="4">
        <f t="shared" si="9"/>
        <v>81.225000000000009</v>
      </c>
      <c r="F14" s="4">
        <f t="shared" si="9"/>
        <v>73.958333333333329</v>
      </c>
      <c r="G14" s="4">
        <f t="shared" si="9"/>
        <v>125.30833333333334</v>
      </c>
      <c r="H14" s="4">
        <f t="shared" si="9"/>
        <v>84.86666666666666</v>
      </c>
      <c r="I14" s="2" t="s">
        <v>10</v>
      </c>
      <c r="J14" s="4">
        <f t="shared" si="9"/>
        <v>87.366666666666674</v>
      </c>
      <c r="K14" s="4">
        <f t="shared" si="9"/>
        <v>113.98333333333331</v>
      </c>
      <c r="L14" s="4">
        <f t="shared" si="9"/>
        <v>104.48333333333336</v>
      </c>
      <c r="M14" s="4">
        <f t="shared" si="9"/>
        <v>74.066666666666649</v>
      </c>
      <c r="N14" s="4">
        <f t="shared" si="9"/>
        <v>81.95</v>
      </c>
      <c r="O14" s="4">
        <f>AVERAGE(AL$115:AL$126)</f>
        <v>71.349999999999994</v>
      </c>
      <c r="X14" t="s">
        <v>242</v>
      </c>
      <c r="Y14">
        <v>70.7</v>
      </c>
      <c r="Z14">
        <v>60.8</v>
      </c>
      <c r="AA14">
        <v>91.6</v>
      </c>
      <c r="AB14">
        <v>88</v>
      </c>
      <c r="AC14">
        <v>53.5</v>
      </c>
      <c r="AD14">
        <v>151.6</v>
      </c>
      <c r="AE14">
        <v>73.900000000000006</v>
      </c>
      <c r="AG14">
        <v>80.2</v>
      </c>
      <c r="AH14">
        <v>111.9</v>
      </c>
      <c r="AI14">
        <v>96.2</v>
      </c>
      <c r="AJ14">
        <v>55.7</v>
      </c>
      <c r="AK14">
        <v>72.3</v>
      </c>
      <c r="AL14">
        <v>50.9</v>
      </c>
    </row>
    <row r="15" spans="1:38">
      <c r="A15" s="16">
        <v>1991</v>
      </c>
      <c r="B15" s="4">
        <f>AVERAGE(Y$127:Y$138)</f>
        <v>68.88333333333334</v>
      </c>
      <c r="C15" s="4">
        <f t="shared" ref="C15:N15" si="10">AVERAGE(Z$127:Z$138)</f>
        <v>89.108333333333348</v>
      </c>
      <c r="D15" s="4">
        <f t="shared" si="10"/>
        <v>61.20000000000001</v>
      </c>
      <c r="E15" s="4">
        <f t="shared" si="10"/>
        <v>73.849999999999994</v>
      </c>
      <c r="F15" s="4">
        <f t="shared" si="10"/>
        <v>64.441666666666663</v>
      </c>
      <c r="G15" s="4">
        <f t="shared" si="10"/>
        <v>90.55</v>
      </c>
      <c r="H15" s="4">
        <f t="shared" si="10"/>
        <v>83.933333333333337</v>
      </c>
      <c r="I15" s="2" t="s">
        <v>10</v>
      </c>
      <c r="J15" s="4">
        <f t="shared" si="10"/>
        <v>84.233333333333334</v>
      </c>
      <c r="K15" s="4">
        <f t="shared" si="10"/>
        <v>103.67500000000001</v>
      </c>
      <c r="L15" s="4">
        <f t="shared" si="10"/>
        <v>100.52499999999999</v>
      </c>
      <c r="M15" s="4">
        <f t="shared" si="10"/>
        <v>75.791666666666657</v>
      </c>
      <c r="N15" s="4">
        <f t="shared" si="10"/>
        <v>81.641666666666666</v>
      </c>
      <c r="O15" s="4">
        <f>AVERAGE(AL$127:AL$138)</f>
        <v>84.833333333333329</v>
      </c>
      <c r="X15" t="s">
        <v>243</v>
      </c>
      <c r="Y15">
        <v>70.2</v>
      </c>
      <c r="Z15">
        <v>65.5</v>
      </c>
      <c r="AA15">
        <v>89.7</v>
      </c>
      <c r="AB15">
        <v>85</v>
      </c>
      <c r="AC15">
        <v>52.5</v>
      </c>
      <c r="AD15">
        <v>116.3</v>
      </c>
      <c r="AE15">
        <v>73.2</v>
      </c>
      <c r="AG15">
        <v>74</v>
      </c>
      <c r="AH15">
        <v>115.1</v>
      </c>
      <c r="AI15">
        <v>97.7</v>
      </c>
      <c r="AJ15">
        <v>55.9</v>
      </c>
      <c r="AK15">
        <v>71.400000000000006</v>
      </c>
      <c r="AL15">
        <v>50.9</v>
      </c>
    </row>
    <row r="16" spans="1:38">
      <c r="A16" s="16">
        <v>1992</v>
      </c>
      <c r="B16" s="4">
        <f>AVERAGE(Y$139:Y$150)</f>
        <v>69.566666666666663</v>
      </c>
      <c r="C16" s="4">
        <f t="shared" ref="C16:N16" si="11">AVERAGE(Z$139:Z$150)</f>
        <v>89.325000000000003</v>
      </c>
      <c r="D16" s="4">
        <f t="shared" si="11"/>
        <v>69.541666666666671</v>
      </c>
      <c r="E16" s="4">
        <f t="shared" si="11"/>
        <v>78.233333333333334</v>
      </c>
      <c r="F16" s="4">
        <f t="shared" si="11"/>
        <v>55.55833333333333</v>
      </c>
      <c r="G16" s="4">
        <f t="shared" si="11"/>
        <v>95.358333333333334</v>
      </c>
      <c r="H16" s="4">
        <f t="shared" si="11"/>
        <v>83.75</v>
      </c>
      <c r="I16" s="2" t="s">
        <v>10</v>
      </c>
      <c r="J16" s="4">
        <f t="shared" si="11"/>
        <v>90.033333333333346</v>
      </c>
      <c r="K16" s="4">
        <f t="shared" si="11"/>
        <v>94.133333333333326</v>
      </c>
      <c r="L16" s="4">
        <f t="shared" si="11"/>
        <v>98.133333333333326</v>
      </c>
      <c r="M16" s="4">
        <f t="shared" si="11"/>
        <v>77.11666666666666</v>
      </c>
      <c r="N16" s="4">
        <f t="shared" si="11"/>
        <v>83.24166666666666</v>
      </c>
      <c r="O16" s="4">
        <f>AVERAGE(AL$139:AL$150)</f>
        <v>85.983333333333334</v>
      </c>
      <c r="X16" t="s">
        <v>244</v>
      </c>
      <c r="Y16">
        <v>72</v>
      </c>
      <c r="Z16">
        <v>68.2</v>
      </c>
      <c r="AA16">
        <v>86</v>
      </c>
      <c r="AB16">
        <v>85.8</v>
      </c>
      <c r="AC16">
        <v>43.3</v>
      </c>
      <c r="AD16">
        <v>118.2</v>
      </c>
      <c r="AE16">
        <v>72</v>
      </c>
      <c r="AG16">
        <v>68.2</v>
      </c>
      <c r="AH16">
        <v>107.7</v>
      </c>
      <c r="AI16">
        <v>98.7</v>
      </c>
      <c r="AJ16">
        <v>55.9</v>
      </c>
      <c r="AK16">
        <v>71.5</v>
      </c>
      <c r="AL16">
        <v>52.7</v>
      </c>
    </row>
    <row r="17" spans="1:38">
      <c r="A17" s="16">
        <v>1993</v>
      </c>
      <c r="B17" s="4">
        <f>AVERAGE(Y$151:Y$162)</f>
        <v>73.291666666666671</v>
      </c>
      <c r="C17" s="4">
        <f t="shared" ref="C17:N17" si="12">AVERAGE(Z$151:Z$162)</f>
        <v>83.691666666666663</v>
      </c>
      <c r="D17" s="4">
        <f t="shared" si="12"/>
        <v>71.433333333333337</v>
      </c>
      <c r="E17" s="4">
        <f t="shared" si="12"/>
        <v>90.233333333333348</v>
      </c>
      <c r="F17" s="4">
        <f t="shared" si="12"/>
        <v>54.099999999999987</v>
      </c>
      <c r="G17" s="4">
        <f t="shared" si="12"/>
        <v>112.94166666666666</v>
      </c>
      <c r="H17" s="4">
        <f t="shared" si="12"/>
        <v>88.408333333333346</v>
      </c>
      <c r="I17" s="2" t="s">
        <v>10</v>
      </c>
      <c r="J17" s="4">
        <f t="shared" si="12"/>
        <v>109.45000000000003</v>
      </c>
      <c r="K17" s="4">
        <f t="shared" si="12"/>
        <v>109.30000000000001</v>
      </c>
      <c r="L17" s="4">
        <f t="shared" si="12"/>
        <v>99.99166666666666</v>
      </c>
      <c r="M17" s="4">
        <f t="shared" si="12"/>
        <v>77.55</v>
      </c>
      <c r="N17" s="4">
        <f t="shared" si="12"/>
        <v>83.750000000000014</v>
      </c>
      <c r="O17" s="4">
        <f>AVERAGE(AL$151:AL$162)</f>
        <v>82.691666666666663</v>
      </c>
      <c r="X17" t="s">
        <v>245</v>
      </c>
      <c r="Y17">
        <v>71.3</v>
      </c>
      <c r="Z17">
        <v>70.099999999999994</v>
      </c>
      <c r="AA17">
        <v>83.6</v>
      </c>
      <c r="AB17">
        <v>84.2</v>
      </c>
      <c r="AC17">
        <v>42.4</v>
      </c>
      <c r="AD17">
        <v>115.2</v>
      </c>
      <c r="AE17">
        <v>70.8</v>
      </c>
      <c r="AG17">
        <v>69.599999999999994</v>
      </c>
      <c r="AH17">
        <v>99.4</v>
      </c>
      <c r="AI17">
        <v>98.9</v>
      </c>
      <c r="AJ17">
        <v>56.2</v>
      </c>
      <c r="AK17">
        <v>70.5</v>
      </c>
      <c r="AL17">
        <v>51.7</v>
      </c>
    </row>
    <row r="18" spans="1:38">
      <c r="A18" s="16">
        <v>1994</v>
      </c>
      <c r="B18" s="4">
        <f>AVERAGE(Y$163:Y$174)</f>
        <v>79.75</v>
      </c>
      <c r="C18" s="4">
        <f t="shared" ref="C18:N18" si="13">AVERAGE(Z$163:Z$174)</f>
        <v>86.075000000000003</v>
      </c>
      <c r="D18" s="4">
        <f t="shared" si="13"/>
        <v>82.583333333333329</v>
      </c>
      <c r="E18" s="4">
        <f t="shared" si="13"/>
        <v>105.98333333333333</v>
      </c>
      <c r="F18" s="4">
        <f t="shared" si="13"/>
        <v>64.383333333333326</v>
      </c>
      <c r="G18" s="4">
        <f t="shared" si="13"/>
        <v>138.56666666666666</v>
      </c>
      <c r="H18" s="4">
        <f t="shared" si="13"/>
        <v>86.716666666666683</v>
      </c>
      <c r="I18" s="2" t="s">
        <v>10</v>
      </c>
      <c r="J18" s="4">
        <f t="shared" si="13"/>
        <v>117.7</v>
      </c>
      <c r="K18" s="4">
        <f t="shared" si="13"/>
        <v>104.75833333333334</v>
      </c>
      <c r="L18" s="4">
        <f t="shared" si="13"/>
        <v>97.066666666666663</v>
      </c>
      <c r="M18" s="4">
        <f t="shared" si="13"/>
        <v>78.05</v>
      </c>
      <c r="N18" s="4">
        <f t="shared" si="13"/>
        <v>85.533333333333346</v>
      </c>
      <c r="O18" s="4">
        <f>AVERAGE(AL$163:AL$174)</f>
        <v>82.25833333333334</v>
      </c>
      <c r="X18" t="s">
        <v>246</v>
      </c>
      <c r="Y18">
        <v>68.8</v>
      </c>
      <c r="Z18">
        <v>68.900000000000006</v>
      </c>
      <c r="AA18">
        <v>83.8</v>
      </c>
      <c r="AB18">
        <v>82.7</v>
      </c>
      <c r="AC18">
        <v>42.1</v>
      </c>
      <c r="AD18">
        <v>123.7</v>
      </c>
      <c r="AE18">
        <v>68.3</v>
      </c>
      <c r="AG18">
        <v>70.900000000000006</v>
      </c>
      <c r="AH18">
        <v>92.6</v>
      </c>
      <c r="AI18">
        <v>97.2</v>
      </c>
      <c r="AJ18">
        <v>56.2</v>
      </c>
      <c r="AK18">
        <v>69.400000000000006</v>
      </c>
      <c r="AL18">
        <v>52.8</v>
      </c>
    </row>
    <row r="19" spans="1:38">
      <c r="A19" s="16">
        <v>1995</v>
      </c>
      <c r="B19" s="4">
        <f>AVERAGE(Y$175:Y$186)</f>
        <v>86.75</v>
      </c>
      <c r="C19" s="4">
        <f t="shared" ref="C19:N19" si="14">AVERAGE(Z$175:Z$186)</f>
        <v>84.716666666666683</v>
      </c>
      <c r="D19" s="4">
        <f t="shared" si="14"/>
        <v>97.88333333333334</v>
      </c>
      <c r="E19" s="4">
        <f t="shared" si="14"/>
        <v>104.46666666666665</v>
      </c>
      <c r="F19" s="4">
        <f t="shared" si="14"/>
        <v>64.050000000000011</v>
      </c>
      <c r="G19" s="4">
        <f t="shared" si="14"/>
        <v>145.94999999999996</v>
      </c>
      <c r="H19" s="4">
        <f t="shared" si="14"/>
        <v>89.066666666666663</v>
      </c>
      <c r="I19" s="2" t="s">
        <v>10</v>
      </c>
      <c r="J19" s="4">
        <f t="shared" si="14"/>
        <v>108.2</v>
      </c>
      <c r="K19" s="4">
        <f t="shared" si="14"/>
        <v>109.64999999999998</v>
      </c>
      <c r="L19" s="4">
        <f t="shared" si="14"/>
        <v>96.066666666666677</v>
      </c>
      <c r="M19" s="4">
        <f t="shared" si="14"/>
        <v>83.75833333333334</v>
      </c>
      <c r="N19" s="4">
        <f t="shared" si="14"/>
        <v>90.083333333333329</v>
      </c>
      <c r="O19" s="4">
        <f>AVERAGE(AL$175:AL$186)</f>
        <v>88.7</v>
      </c>
      <c r="X19" t="s">
        <v>247</v>
      </c>
      <c r="Y19">
        <v>71.3</v>
      </c>
      <c r="Z19">
        <v>74.8</v>
      </c>
      <c r="AA19">
        <v>85.9</v>
      </c>
      <c r="AB19">
        <v>84.8</v>
      </c>
      <c r="AC19">
        <v>48.2</v>
      </c>
      <c r="AD19">
        <v>121.2</v>
      </c>
      <c r="AE19">
        <v>68.5</v>
      </c>
      <c r="AG19">
        <v>78.400000000000006</v>
      </c>
      <c r="AH19">
        <v>93.1</v>
      </c>
      <c r="AI19">
        <v>96.8</v>
      </c>
      <c r="AJ19">
        <v>58.4</v>
      </c>
      <c r="AK19">
        <v>69</v>
      </c>
      <c r="AL19">
        <v>52.1</v>
      </c>
    </row>
    <row r="20" spans="1:38">
      <c r="A20" s="16">
        <v>1996</v>
      </c>
      <c r="B20" s="4">
        <f>AVERAGE(Y$187:Y$198)</f>
        <v>89.783333333333346</v>
      </c>
      <c r="C20" s="4">
        <f t="shared" ref="C20:N20" si="15">AVERAGE(Z$187:Z$198)</f>
        <v>88.975000000000009</v>
      </c>
      <c r="D20" s="4">
        <f t="shared" si="15"/>
        <v>125.80833333333334</v>
      </c>
      <c r="E20" s="4">
        <f t="shared" si="15"/>
        <v>116.21666666666665</v>
      </c>
      <c r="F20" s="4">
        <f t="shared" si="15"/>
        <v>57.23333333333332</v>
      </c>
      <c r="G20" s="4">
        <f t="shared" si="15"/>
        <v>137.10833333333332</v>
      </c>
      <c r="H20" s="4">
        <f t="shared" si="15"/>
        <v>94.966666666666654</v>
      </c>
      <c r="I20" s="2" t="s">
        <v>10</v>
      </c>
      <c r="J20" s="4">
        <f t="shared" si="15"/>
        <v>103.88333333333334</v>
      </c>
      <c r="K20" s="4">
        <f t="shared" si="15"/>
        <v>136.39166666666668</v>
      </c>
      <c r="L20" s="4">
        <f t="shared" si="15"/>
        <v>108.80833333333332</v>
      </c>
      <c r="M20" s="4">
        <f t="shared" si="15"/>
        <v>86.658333333333346</v>
      </c>
      <c r="N20" s="4">
        <f t="shared" si="15"/>
        <v>97.25</v>
      </c>
      <c r="O20" s="4">
        <f>AVERAGE(AL$187:AL$198)</f>
        <v>94.833333333333329</v>
      </c>
      <c r="X20" t="s">
        <v>248</v>
      </c>
      <c r="Y20">
        <v>72.3</v>
      </c>
      <c r="Z20">
        <v>73.8</v>
      </c>
      <c r="AA20">
        <v>85.6</v>
      </c>
      <c r="AB20">
        <v>85.2</v>
      </c>
      <c r="AC20">
        <v>50.6</v>
      </c>
      <c r="AD20">
        <v>124.3</v>
      </c>
      <c r="AE20">
        <v>71.3</v>
      </c>
      <c r="AG20">
        <v>87.3</v>
      </c>
      <c r="AH20">
        <v>100.4</v>
      </c>
      <c r="AI20">
        <v>95.7</v>
      </c>
      <c r="AJ20">
        <v>58.6</v>
      </c>
      <c r="AK20">
        <v>68.8</v>
      </c>
      <c r="AL20">
        <v>52.7</v>
      </c>
    </row>
    <row r="21" spans="1:38">
      <c r="A21" s="16">
        <v>1997</v>
      </c>
      <c r="B21" s="4">
        <f>AVERAGE(Y$199:Y$210)</f>
        <v>88.850000000000009</v>
      </c>
      <c r="C21" s="4">
        <f t="shared" ref="C21:N21" si="16">AVERAGE(Z$199:Z$210)</f>
        <v>95.625</v>
      </c>
      <c r="D21" s="4">
        <f t="shared" si="16"/>
        <v>97</v>
      </c>
      <c r="E21" s="4">
        <f t="shared" si="16"/>
        <v>115.59999999999998</v>
      </c>
      <c r="F21" s="4">
        <f t="shared" si="16"/>
        <v>53.216666666666669</v>
      </c>
      <c r="G21" s="4">
        <f t="shared" si="16"/>
        <v>135.80833333333331</v>
      </c>
      <c r="H21" s="4">
        <f t="shared" si="16"/>
        <v>96.55</v>
      </c>
      <c r="I21" s="2" t="s">
        <v>10</v>
      </c>
      <c r="J21" s="4">
        <f t="shared" si="16"/>
        <v>113.08333333333333</v>
      </c>
      <c r="K21" s="4">
        <f t="shared" si="16"/>
        <v>135.36666666666665</v>
      </c>
      <c r="L21" s="4">
        <f t="shared" si="16"/>
        <v>108.52500000000002</v>
      </c>
      <c r="M21" s="4">
        <f t="shared" si="16"/>
        <v>88.191666666666677</v>
      </c>
      <c r="N21" s="4">
        <f t="shared" si="16"/>
        <v>93.708333333333329</v>
      </c>
      <c r="O21" s="4">
        <f>AVERAGE(AL$199:AL$210)</f>
        <v>94.350000000000009</v>
      </c>
      <c r="X21" t="s">
        <v>249</v>
      </c>
      <c r="Y21">
        <v>72.3</v>
      </c>
      <c r="Z21">
        <v>73.5</v>
      </c>
      <c r="AA21">
        <v>83.4</v>
      </c>
      <c r="AB21">
        <v>83.8</v>
      </c>
      <c r="AC21">
        <v>48.4</v>
      </c>
      <c r="AD21">
        <v>106.1</v>
      </c>
      <c r="AE21">
        <v>72.2</v>
      </c>
      <c r="AG21">
        <v>78.8</v>
      </c>
      <c r="AH21">
        <v>106</v>
      </c>
      <c r="AI21">
        <v>95.4</v>
      </c>
      <c r="AJ21">
        <v>58.6</v>
      </c>
      <c r="AK21">
        <v>68.400000000000006</v>
      </c>
      <c r="AL21">
        <v>51.4</v>
      </c>
    </row>
    <row r="22" spans="1:38">
      <c r="A22" s="16">
        <v>1998</v>
      </c>
      <c r="B22" s="4">
        <f>AVERAGE(Y$211:Y$222)</f>
        <v>77.141666666666666</v>
      </c>
      <c r="C22" s="4">
        <f t="shared" ref="C22:N22" si="17">AVERAGE(Z$211:Z$222)</f>
        <v>98.066666666666663</v>
      </c>
      <c r="D22" s="4">
        <f t="shared" si="17"/>
        <v>87.750000000000014</v>
      </c>
      <c r="E22" s="4">
        <f t="shared" si="17"/>
        <v>107.78333333333332</v>
      </c>
      <c r="F22" s="4">
        <f t="shared" si="17"/>
        <v>60.341666666666669</v>
      </c>
      <c r="G22" s="4">
        <f t="shared" si="17"/>
        <v>120.50833333333333</v>
      </c>
      <c r="H22" s="4">
        <f t="shared" si="17"/>
        <v>90.34999999999998</v>
      </c>
      <c r="I22" s="2" t="s">
        <v>10</v>
      </c>
      <c r="J22" s="4">
        <f t="shared" si="17"/>
        <v>108.32499999999999</v>
      </c>
      <c r="K22" s="4">
        <f t="shared" si="17"/>
        <v>87.766666666666666</v>
      </c>
      <c r="L22" s="4">
        <f t="shared" si="17"/>
        <v>105.60833333333333</v>
      </c>
      <c r="M22" s="4">
        <f t="shared" si="17"/>
        <v>88.833333333333329</v>
      </c>
      <c r="N22" s="4">
        <f t="shared" si="17"/>
        <v>91.708333333333329</v>
      </c>
      <c r="O22" s="4">
        <f>AVERAGE(AL$211:AL$222)</f>
        <v>96.283333333333346</v>
      </c>
      <c r="X22" t="s">
        <v>250</v>
      </c>
      <c r="Y22">
        <v>72.8</v>
      </c>
      <c r="Z22">
        <v>75.2</v>
      </c>
      <c r="AA22">
        <v>82.7</v>
      </c>
      <c r="AB22">
        <v>86.9</v>
      </c>
      <c r="AC22">
        <v>43.1</v>
      </c>
      <c r="AD22">
        <v>102.3</v>
      </c>
      <c r="AE22">
        <v>74.7</v>
      </c>
      <c r="AG22">
        <v>83.5</v>
      </c>
      <c r="AH22">
        <v>113.3</v>
      </c>
      <c r="AI22">
        <v>91.5</v>
      </c>
      <c r="AJ22">
        <v>58.6</v>
      </c>
      <c r="AK22">
        <v>68.5</v>
      </c>
      <c r="AL22">
        <v>51.4</v>
      </c>
    </row>
    <row r="23" spans="1:38">
      <c r="A23" s="16">
        <v>1999</v>
      </c>
      <c r="B23" s="4">
        <f>AVERAGE(Y$223:Y$234)</f>
        <v>83.325000000000003</v>
      </c>
      <c r="C23" s="4">
        <f t="shared" ref="C23:N23" si="18">AVERAGE(Z$223:Z$234)</f>
        <v>98.241666666666674</v>
      </c>
      <c r="D23" s="4">
        <f t="shared" si="18"/>
        <v>79.808333333333351</v>
      </c>
      <c r="E23" s="4">
        <f t="shared" si="18"/>
        <v>83.674999999999997</v>
      </c>
      <c r="F23" s="4">
        <f t="shared" si="18"/>
        <v>65.22499999999998</v>
      </c>
      <c r="G23" s="4">
        <f t="shared" si="18"/>
        <v>93.358333333333348</v>
      </c>
      <c r="H23" s="4">
        <f t="shared" si="18"/>
        <v>92.641666666666652</v>
      </c>
      <c r="I23" s="2" t="s">
        <v>10</v>
      </c>
      <c r="J23" s="4">
        <f t="shared" si="18"/>
        <v>108.61666666666667</v>
      </c>
      <c r="K23" s="4">
        <f t="shared" si="18"/>
        <v>88.441666666666677</v>
      </c>
      <c r="L23" s="4">
        <f t="shared" si="18"/>
        <v>99.966666666666697</v>
      </c>
      <c r="M23" s="4">
        <f t="shared" si="18"/>
        <v>91.141666666666652</v>
      </c>
      <c r="N23" s="4">
        <f t="shared" si="18"/>
        <v>90.916666666666671</v>
      </c>
      <c r="O23" s="4">
        <f>AVERAGE(AL$223:AL$234)</f>
        <v>101.44166666666665</v>
      </c>
      <c r="X23" t="s">
        <v>251</v>
      </c>
      <c r="Y23">
        <v>73.7</v>
      </c>
      <c r="Z23">
        <v>77.7</v>
      </c>
      <c r="AA23">
        <v>84.5</v>
      </c>
      <c r="AB23">
        <v>89.1</v>
      </c>
      <c r="AC23">
        <v>46.7</v>
      </c>
      <c r="AD23">
        <v>82.7</v>
      </c>
      <c r="AE23">
        <v>78.8</v>
      </c>
      <c r="AG23">
        <v>81.5</v>
      </c>
      <c r="AH23">
        <v>130.9</v>
      </c>
      <c r="AI23">
        <v>91.7</v>
      </c>
      <c r="AJ23">
        <v>58.7</v>
      </c>
      <c r="AK23">
        <v>68.099999999999994</v>
      </c>
      <c r="AL23">
        <v>49</v>
      </c>
    </row>
    <row r="24" spans="1:38">
      <c r="A24" s="16">
        <v>2000</v>
      </c>
      <c r="B24" s="4">
        <f>AVERAGE(Y$235:Y$246)</f>
        <v>101.85833333333333</v>
      </c>
      <c r="C24" s="4">
        <f t="shared" ref="C24:N24" si="19">AVERAGE(Z$235:Z$246)</f>
        <v>96.475000000000009</v>
      </c>
      <c r="D24" s="4">
        <f t="shared" si="19"/>
        <v>78.974999999999994</v>
      </c>
      <c r="E24" s="4">
        <f t="shared" si="19"/>
        <v>76.7</v>
      </c>
      <c r="F24" s="4">
        <f t="shared" si="19"/>
        <v>69.325000000000003</v>
      </c>
      <c r="G24" s="4">
        <f t="shared" si="19"/>
        <v>111.96666666666665</v>
      </c>
      <c r="H24" s="4">
        <f t="shared" si="19"/>
        <v>100.31666666666666</v>
      </c>
      <c r="I24" s="2" t="s">
        <v>10</v>
      </c>
      <c r="J24" s="4">
        <f t="shared" si="19"/>
        <v>108.89166666666667</v>
      </c>
      <c r="K24" s="4">
        <f t="shared" si="19"/>
        <v>118.94166666666668</v>
      </c>
      <c r="L24" s="4">
        <f t="shared" si="19"/>
        <v>99.566666666666663</v>
      </c>
      <c r="M24" s="4">
        <f t="shared" si="19"/>
        <v>96.075000000000003</v>
      </c>
      <c r="N24" s="4">
        <f t="shared" si="19"/>
        <v>93.11666666666666</v>
      </c>
      <c r="O24" s="4">
        <f>AVERAGE(AL$235:AL$246)</f>
        <v>99.075000000000003</v>
      </c>
      <c r="X24" t="s">
        <v>252</v>
      </c>
      <c r="Y24">
        <v>73.400000000000006</v>
      </c>
      <c r="Z24">
        <v>75.7</v>
      </c>
      <c r="AA24">
        <v>84.9</v>
      </c>
      <c r="AB24">
        <v>87.9</v>
      </c>
      <c r="AC24">
        <v>50.5</v>
      </c>
      <c r="AD24">
        <v>75.099999999999994</v>
      </c>
      <c r="AE24">
        <v>79.3</v>
      </c>
      <c r="AG24">
        <v>91.6</v>
      </c>
      <c r="AH24">
        <v>136.4</v>
      </c>
      <c r="AI24">
        <v>92.5</v>
      </c>
      <c r="AJ24">
        <v>58.7</v>
      </c>
      <c r="AK24">
        <v>69.099999999999994</v>
      </c>
      <c r="AL24">
        <v>49</v>
      </c>
    </row>
    <row r="25" spans="1:38">
      <c r="A25" s="16">
        <v>2001</v>
      </c>
      <c r="B25" s="4">
        <f>AVERAGE(Y$247:Y$258)</f>
        <v>100.55833333333334</v>
      </c>
      <c r="C25" s="4">
        <f t="shared" ref="C25:N25" si="20">AVERAGE(Z$247:Z$258)</f>
        <v>96.858333333333348</v>
      </c>
      <c r="D25" s="4">
        <f t="shared" si="20"/>
        <v>89.166666666666671</v>
      </c>
      <c r="E25" s="4">
        <f t="shared" si="20"/>
        <v>83.833333333333329</v>
      </c>
      <c r="F25" s="4">
        <f t="shared" si="20"/>
        <v>69.816666666666677</v>
      </c>
      <c r="G25" s="4">
        <f t="shared" si="20"/>
        <v>117.85000000000002</v>
      </c>
      <c r="H25" s="4">
        <f t="shared" si="20"/>
        <v>105.14166666666667</v>
      </c>
      <c r="I25" s="2" t="s">
        <v>10</v>
      </c>
      <c r="J25" s="4">
        <f t="shared" si="20"/>
        <v>106.86666666666666</v>
      </c>
      <c r="K25" s="4">
        <f t="shared" si="20"/>
        <v>126.22500000000001</v>
      </c>
      <c r="L25" s="4">
        <f t="shared" si="20"/>
        <v>103.58333333333333</v>
      </c>
      <c r="M25" s="4">
        <f t="shared" si="20"/>
        <v>99.841666666666654</v>
      </c>
      <c r="N25" s="4">
        <f t="shared" si="20"/>
        <v>96.424999999999969</v>
      </c>
      <c r="O25" s="4">
        <f>AVERAGE(AL$247:AL$258)</f>
        <v>97.408333333333317</v>
      </c>
      <c r="X25" t="s">
        <v>253</v>
      </c>
      <c r="Y25">
        <v>75.2</v>
      </c>
      <c r="Z25">
        <v>76.8</v>
      </c>
      <c r="AA25">
        <v>83.8</v>
      </c>
      <c r="AB25">
        <v>86.9</v>
      </c>
      <c r="AC25">
        <v>46</v>
      </c>
      <c r="AD25">
        <v>91.3</v>
      </c>
      <c r="AE25">
        <v>77</v>
      </c>
      <c r="AG25">
        <v>89.5</v>
      </c>
      <c r="AH25">
        <v>133.9</v>
      </c>
      <c r="AI25">
        <v>93.4</v>
      </c>
      <c r="AJ25">
        <v>58.6</v>
      </c>
      <c r="AK25">
        <v>70.3</v>
      </c>
      <c r="AL25">
        <v>46.1</v>
      </c>
    </row>
    <row r="26" spans="1:38">
      <c r="A26" s="16">
        <v>2002</v>
      </c>
      <c r="B26" s="4">
        <f>AVERAGE(Y$259:Y$270)</f>
        <v>100</v>
      </c>
      <c r="C26" s="4">
        <f t="shared" ref="C26:N26" si="21">AVERAGE(Z$259:Z$270)</f>
        <v>100.00833333333333</v>
      </c>
      <c r="D26" s="4">
        <f t="shared" si="21"/>
        <v>99.991666666666674</v>
      </c>
      <c r="E26" s="4">
        <f t="shared" si="21"/>
        <v>99.999999999999986</v>
      </c>
      <c r="F26" s="4">
        <f t="shared" si="21"/>
        <v>99.983333333333334</v>
      </c>
      <c r="G26" s="4">
        <f t="shared" si="21"/>
        <v>100.00833333333334</v>
      </c>
      <c r="H26" s="4">
        <f t="shared" si="21"/>
        <v>100.00833333333334</v>
      </c>
      <c r="I26" s="4">
        <f t="shared" si="21"/>
        <v>100.00833333333333</v>
      </c>
      <c r="J26" s="4">
        <f t="shared" si="21"/>
        <v>99.991666666666674</v>
      </c>
      <c r="K26" s="4">
        <f t="shared" si="21"/>
        <v>99.991666666666674</v>
      </c>
      <c r="L26" s="4">
        <f t="shared" si="21"/>
        <v>100</v>
      </c>
      <c r="M26" s="4">
        <f t="shared" si="21"/>
        <v>99.999999999999986</v>
      </c>
      <c r="N26" s="4">
        <f t="shared" si="21"/>
        <v>99.991666666666674</v>
      </c>
      <c r="O26" s="4">
        <f>AVERAGE(AL$259:AL$270)</f>
        <v>99.99166666666666</v>
      </c>
      <c r="X26" t="s">
        <v>254</v>
      </c>
      <c r="Y26">
        <v>74.7</v>
      </c>
      <c r="Z26">
        <v>80.2</v>
      </c>
      <c r="AA26">
        <v>78</v>
      </c>
      <c r="AB26">
        <v>77</v>
      </c>
      <c r="AC26">
        <v>42.6</v>
      </c>
      <c r="AD26">
        <v>76.099999999999994</v>
      </c>
      <c r="AE26">
        <v>77.400000000000006</v>
      </c>
      <c r="AG26">
        <v>78.8</v>
      </c>
      <c r="AH26">
        <v>138.1</v>
      </c>
      <c r="AI26">
        <v>94.9</v>
      </c>
      <c r="AJ26">
        <v>60.9</v>
      </c>
      <c r="AK26">
        <v>70.900000000000006</v>
      </c>
      <c r="AL26">
        <v>47.9</v>
      </c>
    </row>
    <row r="27" spans="1:38">
      <c r="A27" s="16">
        <v>2003</v>
      </c>
      <c r="B27" s="4">
        <f>AVERAGE(Y$271:Y$282)</f>
        <v>102.03333333333335</v>
      </c>
      <c r="C27" s="4">
        <f t="shared" ref="C27:N27" si="22">AVERAGE(Z$271:Z$282)</f>
        <v>102.575</v>
      </c>
      <c r="D27" s="4">
        <f t="shared" si="22"/>
        <v>94.649999999999991</v>
      </c>
      <c r="E27" s="4">
        <f t="shared" si="22"/>
        <v>102.25833333333333</v>
      </c>
      <c r="F27" s="4">
        <f t="shared" si="22"/>
        <v>79.333333333333329</v>
      </c>
      <c r="G27" s="4">
        <f t="shared" si="22"/>
        <v>90.358333333333334</v>
      </c>
      <c r="H27" s="4">
        <f t="shared" si="22"/>
        <v>96.274999999999991</v>
      </c>
      <c r="I27" s="4">
        <f t="shared" si="22"/>
        <v>83.516666666666666</v>
      </c>
      <c r="J27" s="4">
        <f t="shared" si="22"/>
        <v>103.16666666666667</v>
      </c>
      <c r="K27" s="4">
        <f t="shared" si="22"/>
        <v>100.15833333333332</v>
      </c>
      <c r="L27" s="4">
        <f t="shared" si="22"/>
        <v>104.64166666666665</v>
      </c>
      <c r="M27" s="4">
        <f t="shared" si="22"/>
        <v>104.24999999999999</v>
      </c>
      <c r="N27" s="4">
        <f t="shared" si="22"/>
        <v>104.05</v>
      </c>
      <c r="O27" s="4">
        <f>AVERAGE(AL$271:AL$282)</f>
        <v>97.699999999999989</v>
      </c>
      <c r="X27" t="s">
        <v>255</v>
      </c>
      <c r="Y27">
        <v>75.099999999999994</v>
      </c>
      <c r="Z27">
        <v>68.5</v>
      </c>
      <c r="AA27">
        <v>76.400000000000006</v>
      </c>
      <c r="AB27">
        <v>79.599999999999994</v>
      </c>
      <c r="AC27">
        <v>39.4</v>
      </c>
      <c r="AD27">
        <v>62.5</v>
      </c>
      <c r="AE27">
        <v>77.2</v>
      </c>
      <c r="AG27">
        <v>66.7</v>
      </c>
      <c r="AH27">
        <v>138.6</v>
      </c>
      <c r="AI27">
        <v>95.2</v>
      </c>
      <c r="AJ27">
        <v>61</v>
      </c>
      <c r="AK27">
        <v>71.099999999999994</v>
      </c>
      <c r="AL27">
        <v>49.5</v>
      </c>
    </row>
    <row r="28" spans="1:38">
      <c r="A28" s="16">
        <v>2004</v>
      </c>
      <c r="B28" s="4">
        <f>AVERAGE(Y$283:Y$294)</f>
        <v>114.7</v>
      </c>
      <c r="C28" s="4">
        <f t="shared" ref="C28:N28" si="23">AVERAGE(Z$283:Z$294)</f>
        <v>99.100000000000009</v>
      </c>
      <c r="D28" s="4">
        <f t="shared" si="23"/>
        <v>87.466666666666654</v>
      </c>
      <c r="E28" s="4">
        <f t="shared" si="23"/>
        <v>106.36666666666666</v>
      </c>
      <c r="F28" s="4">
        <f t="shared" si="23"/>
        <v>71.350000000000009</v>
      </c>
      <c r="G28" s="4">
        <f t="shared" si="23"/>
        <v>77.075000000000003</v>
      </c>
      <c r="H28" s="4">
        <f t="shared" si="23"/>
        <v>98.158333333333346</v>
      </c>
      <c r="I28" s="4">
        <f t="shared" si="23"/>
        <v>76.258333333333312</v>
      </c>
      <c r="J28" s="4">
        <f t="shared" si="23"/>
        <v>95.441666666666663</v>
      </c>
      <c r="K28" s="4">
        <f t="shared" si="23"/>
        <v>121.05000000000001</v>
      </c>
      <c r="L28" s="4">
        <f t="shared" si="23"/>
        <v>106.66666666666664</v>
      </c>
      <c r="M28" s="4">
        <f t="shared" si="23"/>
        <v>105.21666666666665</v>
      </c>
      <c r="N28" s="4">
        <f t="shared" si="23"/>
        <v>106.35833333333333</v>
      </c>
      <c r="O28" s="4">
        <f>AVERAGE(AL$283:AL$294)</f>
        <v>97.174999999999997</v>
      </c>
      <c r="X28" t="s">
        <v>256</v>
      </c>
      <c r="Y28">
        <v>74.2</v>
      </c>
      <c r="Z28">
        <v>69.5</v>
      </c>
      <c r="AA28">
        <v>71.599999999999994</v>
      </c>
      <c r="AB28">
        <v>75.5</v>
      </c>
      <c r="AC28">
        <v>35.4</v>
      </c>
      <c r="AD28">
        <v>68.3</v>
      </c>
      <c r="AE28">
        <v>74.5</v>
      </c>
      <c r="AG28">
        <v>69.099999999999994</v>
      </c>
      <c r="AH28">
        <v>126.2</v>
      </c>
      <c r="AI28">
        <v>93.6</v>
      </c>
      <c r="AJ28">
        <v>61.1</v>
      </c>
      <c r="AK28">
        <v>70.2</v>
      </c>
      <c r="AL28">
        <v>49.8</v>
      </c>
    </row>
    <row r="29" spans="1:38">
      <c r="A29" s="16">
        <v>2005</v>
      </c>
      <c r="B29" s="4">
        <f>AVERAGE(Y$295:Y$306)</f>
        <v>129.92499999999998</v>
      </c>
      <c r="C29" s="4">
        <f t="shared" ref="C29:N29" si="24">AVERAGE(Z$295:Z$306)</f>
        <v>98.141666666666666</v>
      </c>
      <c r="D29" s="4">
        <f t="shared" si="24"/>
        <v>74.666666666666671</v>
      </c>
      <c r="E29" s="4">
        <f t="shared" si="24"/>
        <v>87.291666666666671</v>
      </c>
      <c r="F29" s="4">
        <f t="shared" si="24"/>
        <v>69.641666666666666</v>
      </c>
      <c r="G29" s="4">
        <f t="shared" si="24"/>
        <v>87.833333333333329</v>
      </c>
      <c r="H29" s="4">
        <f t="shared" si="24"/>
        <v>100.84166666666668</v>
      </c>
      <c r="I29" s="4">
        <f t="shared" si="24"/>
        <v>85.308333333333337</v>
      </c>
      <c r="J29" s="4">
        <f t="shared" si="24"/>
        <v>115.10000000000002</v>
      </c>
      <c r="K29" s="4">
        <f t="shared" si="24"/>
        <v>110.80833333333334</v>
      </c>
      <c r="L29" s="4">
        <f t="shared" si="24"/>
        <v>105.22499999999998</v>
      </c>
      <c r="M29" s="4">
        <f t="shared" si="24"/>
        <v>111.325</v>
      </c>
      <c r="N29" s="4">
        <f t="shared" si="24"/>
        <v>103.75833333333333</v>
      </c>
      <c r="O29" s="4">
        <f>AVERAGE(AL$295:AL$306)</f>
        <v>96.72499999999998</v>
      </c>
      <c r="X29" t="s">
        <v>257</v>
      </c>
      <c r="Y29">
        <v>73.7</v>
      </c>
      <c r="Z29">
        <v>66.599999999999994</v>
      </c>
      <c r="AA29">
        <v>75</v>
      </c>
      <c r="AB29">
        <v>80.2</v>
      </c>
      <c r="AC29">
        <v>37</v>
      </c>
      <c r="AD29">
        <v>71.3</v>
      </c>
      <c r="AE29">
        <v>72.400000000000006</v>
      </c>
      <c r="AG29">
        <v>71.7</v>
      </c>
      <c r="AH29">
        <v>110.5</v>
      </c>
      <c r="AI29">
        <v>91.3</v>
      </c>
      <c r="AJ29">
        <v>61.1</v>
      </c>
      <c r="AK29">
        <v>69.2</v>
      </c>
      <c r="AL29">
        <v>50.6</v>
      </c>
    </row>
    <row r="30" spans="1:38">
      <c r="A30" s="16">
        <v>2006</v>
      </c>
      <c r="B30" s="4">
        <f>AVERAGE(Y$307:Y$318)</f>
        <v>145.16666666666666</v>
      </c>
      <c r="C30" s="4">
        <f t="shared" ref="C30:N30" si="25">AVERAGE(Z$307:Z$318)</f>
        <v>97.766666666666666</v>
      </c>
      <c r="D30" s="4">
        <f t="shared" si="25"/>
        <v>80.025000000000006</v>
      </c>
      <c r="E30" s="4">
        <f t="shared" si="25"/>
        <v>82.541666666666671</v>
      </c>
      <c r="F30" s="4">
        <f t="shared" si="25"/>
        <v>71.199999999999989</v>
      </c>
      <c r="G30" s="4">
        <f t="shared" si="25"/>
        <v>104.44166666666668</v>
      </c>
      <c r="H30" s="4">
        <f t="shared" si="25"/>
        <v>100.02499999999999</v>
      </c>
      <c r="I30" s="4">
        <f t="shared" si="25"/>
        <v>87.433333333333337</v>
      </c>
      <c r="J30" s="4">
        <f t="shared" si="25"/>
        <v>133.30000000000001</v>
      </c>
      <c r="K30" s="4">
        <f t="shared" si="25"/>
        <v>98.058333333333323</v>
      </c>
      <c r="L30" s="4">
        <f t="shared" si="25"/>
        <v>102.21666666666668</v>
      </c>
      <c r="M30" s="4">
        <f t="shared" si="25"/>
        <v>114.24166666666667</v>
      </c>
      <c r="N30" s="4">
        <f t="shared" si="25"/>
        <v>105.30833333333335</v>
      </c>
      <c r="O30" s="4">
        <f>AVERAGE(AL$307:AL$318)</f>
        <v>98.825000000000003</v>
      </c>
      <c r="X30" t="s">
        <v>258</v>
      </c>
      <c r="Y30">
        <v>74</v>
      </c>
      <c r="Z30">
        <v>64.7</v>
      </c>
      <c r="AA30">
        <v>76.400000000000006</v>
      </c>
      <c r="AB30">
        <v>79.2</v>
      </c>
      <c r="AC30">
        <v>34.6</v>
      </c>
      <c r="AD30">
        <v>68.900000000000006</v>
      </c>
      <c r="AE30">
        <v>73.2</v>
      </c>
      <c r="AG30">
        <v>74.900000000000006</v>
      </c>
      <c r="AH30">
        <v>120.5</v>
      </c>
      <c r="AI30">
        <v>90.4</v>
      </c>
      <c r="AJ30">
        <v>61.1</v>
      </c>
      <c r="AK30">
        <v>68.099999999999994</v>
      </c>
      <c r="AL30">
        <v>49.9</v>
      </c>
    </row>
    <row r="31" spans="1:38">
      <c r="A31" s="16">
        <v>2007</v>
      </c>
      <c r="B31" s="4">
        <f>AVERAGE(Y$319:Y$330)</f>
        <v>156.09166666666667</v>
      </c>
      <c r="C31" s="4">
        <f t="shared" ref="C31:N31" si="26">AVERAGE(Z$319:Z$330)</f>
        <v>97.591666666666683</v>
      </c>
      <c r="D31" s="4">
        <f t="shared" si="26"/>
        <v>109.49166666666666</v>
      </c>
      <c r="E31" s="4">
        <f t="shared" si="26"/>
        <v>115.88333333333334</v>
      </c>
      <c r="F31" s="4">
        <f t="shared" si="26"/>
        <v>67.791666666666686</v>
      </c>
      <c r="G31" s="4">
        <f t="shared" si="26"/>
        <v>81.88333333333334</v>
      </c>
      <c r="H31" s="4">
        <f t="shared" si="26"/>
        <v>101.74166666666666</v>
      </c>
      <c r="I31" s="4">
        <f t="shared" si="26"/>
        <v>87.050000000000011</v>
      </c>
      <c r="J31" s="4">
        <f t="shared" si="26"/>
        <v>126.75000000000001</v>
      </c>
      <c r="K31" s="4">
        <f t="shared" si="26"/>
        <v>95.783333333333317</v>
      </c>
      <c r="L31" s="4">
        <f t="shared" si="26"/>
        <v>110.99999999999999</v>
      </c>
      <c r="M31" s="4">
        <f t="shared" si="26"/>
        <v>119.44166666666666</v>
      </c>
      <c r="N31" s="4">
        <f t="shared" si="26"/>
        <v>110.27499999999999</v>
      </c>
      <c r="O31" s="4">
        <f>AVERAGE(AL$319:AL$330)</f>
        <v>97.091666666666683</v>
      </c>
      <c r="X31" t="s">
        <v>259</v>
      </c>
      <c r="Y31">
        <v>75.5</v>
      </c>
      <c r="Z31">
        <v>66.2</v>
      </c>
      <c r="AA31">
        <v>77.599999999999994</v>
      </c>
      <c r="AB31">
        <v>82.2</v>
      </c>
      <c r="AC31">
        <v>39</v>
      </c>
      <c r="AD31">
        <v>66.599999999999994</v>
      </c>
      <c r="AE31">
        <v>72.5</v>
      </c>
      <c r="AG31">
        <v>81.7</v>
      </c>
      <c r="AH31">
        <v>115.5</v>
      </c>
      <c r="AI31">
        <v>87.5</v>
      </c>
      <c r="AJ31">
        <v>61.5</v>
      </c>
      <c r="AK31">
        <v>68.8</v>
      </c>
      <c r="AL31">
        <v>49.5</v>
      </c>
    </row>
    <row r="32" spans="1:38">
      <c r="A32" s="16">
        <v>2008</v>
      </c>
      <c r="B32" s="4">
        <f>AVERAGE(Y$331:Y$342)</f>
        <v>176.65833333333333</v>
      </c>
      <c r="C32" s="4">
        <f t="shared" ref="C32:N32" si="27">AVERAGE(Z$331:Z$342)</f>
        <v>100.60833333333333</v>
      </c>
      <c r="D32" s="4">
        <f t="shared" si="27"/>
        <v>145.15833333333333</v>
      </c>
      <c r="E32" s="4">
        <f t="shared" si="27"/>
        <v>161.69999999999999</v>
      </c>
      <c r="F32" s="4">
        <f t="shared" si="27"/>
        <v>71.041666666666671</v>
      </c>
      <c r="G32" s="4">
        <f t="shared" si="27"/>
        <v>93.600000000000009</v>
      </c>
      <c r="H32" s="4">
        <f t="shared" si="27"/>
        <v>103.94166666666666</v>
      </c>
      <c r="I32" s="4">
        <f t="shared" si="27"/>
        <v>87.52500000000002</v>
      </c>
      <c r="J32" s="4">
        <f t="shared" si="27"/>
        <v>123</v>
      </c>
      <c r="K32" s="4">
        <f t="shared" si="27"/>
        <v>99.8</v>
      </c>
      <c r="L32" s="4">
        <f t="shared" si="27"/>
        <v>123.38333333333334</v>
      </c>
      <c r="M32" s="4">
        <f t="shared" si="27"/>
        <v>122.3</v>
      </c>
      <c r="N32" s="4">
        <f t="shared" si="27"/>
        <v>114.875</v>
      </c>
      <c r="O32" s="4">
        <f>AVERAGE(AL$331:AL$342)</f>
        <v>89.949999999999989</v>
      </c>
      <c r="X32" t="s">
        <v>260</v>
      </c>
      <c r="Y32">
        <v>76.3</v>
      </c>
      <c r="Z32">
        <v>67.3</v>
      </c>
      <c r="AA32">
        <v>80</v>
      </c>
      <c r="AB32">
        <v>80.7</v>
      </c>
      <c r="AC32">
        <v>41.5</v>
      </c>
      <c r="AD32">
        <v>72.900000000000006</v>
      </c>
      <c r="AE32">
        <v>74.2</v>
      </c>
      <c r="AG32">
        <v>86.3</v>
      </c>
      <c r="AH32">
        <v>125.1</v>
      </c>
      <c r="AI32">
        <v>86.8</v>
      </c>
      <c r="AJ32">
        <v>61.8</v>
      </c>
      <c r="AK32">
        <v>69.5</v>
      </c>
      <c r="AL32">
        <v>50.6</v>
      </c>
    </row>
    <row r="33" spans="1:38">
      <c r="A33" s="16">
        <v>2009</v>
      </c>
      <c r="B33" s="4">
        <f>AVERAGE(Y$343:Y$354)</f>
        <v>136.27500000000001</v>
      </c>
      <c r="C33" s="4">
        <f t="shared" ref="C33:N33" si="28">AVERAGE(Z$343:Z$354)</f>
        <v>104.58333333333333</v>
      </c>
      <c r="D33" s="4">
        <f t="shared" si="28"/>
        <v>106.95833333333336</v>
      </c>
      <c r="E33" s="4">
        <f t="shared" si="28"/>
        <v>133.30000000000001</v>
      </c>
      <c r="F33" s="4">
        <f t="shared" si="28"/>
        <v>78.141666666666666</v>
      </c>
      <c r="G33" s="4">
        <f t="shared" si="28"/>
        <v>119.26666666666665</v>
      </c>
      <c r="H33" s="4">
        <f t="shared" si="28"/>
        <v>104.99166666666667</v>
      </c>
      <c r="I33" s="4">
        <f t="shared" si="28"/>
        <v>84.88333333333334</v>
      </c>
      <c r="J33" s="4">
        <f t="shared" si="28"/>
        <v>128.44166666666669</v>
      </c>
      <c r="K33" s="4">
        <f t="shared" si="28"/>
        <v>96.941666666666663</v>
      </c>
      <c r="L33" s="4">
        <f t="shared" si="28"/>
        <v>125.36666666666667</v>
      </c>
      <c r="M33" s="4">
        <f t="shared" si="28"/>
        <v>129.94999999999996</v>
      </c>
      <c r="N33" s="4">
        <f t="shared" si="28"/>
        <v>113.17499999999997</v>
      </c>
      <c r="O33" s="4">
        <f>AVERAGE(AL$343:AL$354)</f>
        <v>90.850000000000023</v>
      </c>
      <c r="X33" t="s">
        <v>261</v>
      </c>
      <c r="Y33">
        <v>76</v>
      </c>
      <c r="Z33">
        <v>67.599999999999994</v>
      </c>
      <c r="AA33">
        <v>80.099999999999994</v>
      </c>
      <c r="AB33">
        <v>79.2</v>
      </c>
      <c r="AC33">
        <v>43.7</v>
      </c>
      <c r="AD33">
        <v>71.599999999999994</v>
      </c>
      <c r="AE33">
        <v>74</v>
      </c>
      <c r="AG33">
        <v>88.1</v>
      </c>
      <c r="AH33">
        <v>114.8</v>
      </c>
      <c r="AI33">
        <v>87.6</v>
      </c>
      <c r="AJ33">
        <v>61.8</v>
      </c>
      <c r="AK33">
        <v>71.099999999999994</v>
      </c>
      <c r="AL33">
        <v>51.2</v>
      </c>
    </row>
    <row r="34" spans="1:38">
      <c r="A34" s="16">
        <v>2010</v>
      </c>
      <c r="B34" s="4">
        <f>AVERAGE(Y$355:Y$361)</f>
        <v>149.92857142857139</v>
      </c>
      <c r="C34" s="4">
        <f t="shared" ref="C34:N34" si="29">AVERAGE(Z$355:Z$361)</f>
        <v>106.87142857142858</v>
      </c>
      <c r="D34" s="4">
        <f t="shared" si="29"/>
        <v>91.657142857142858</v>
      </c>
      <c r="E34" s="4">
        <f t="shared" si="29"/>
        <v>116.74285714285715</v>
      </c>
      <c r="F34" s="4">
        <f t="shared" si="29"/>
        <v>78.614285714285728</v>
      </c>
      <c r="G34" s="4">
        <f t="shared" si="29"/>
        <v>120.04285714285716</v>
      </c>
      <c r="H34" s="4">
        <f t="shared" si="29"/>
        <v>108.5</v>
      </c>
      <c r="I34" s="4">
        <f t="shared" si="29"/>
        <v>84.771428571428572</v>
      </c>
      <c r="J34" s="4">
        <f t="shared" si="29"/>
        <v>140.22857142857143</v>
      </c>
      <c r="K34" s="4">
        <f t="shared" si="29"/>
        <v>113.92857142857143</v>
      </c>
      <c r="L34" s="4">
        <f t="shared" si="29"/>
        <v>120.81428571428572</v>
      </c>
      <c r="M34" s="4">
        <f t="shared" si="29"/>
        <v>131.02857142857144</v>
      </c>
      <c r="N34" s="4">
        <f t="shared" si="29"/>
        <v>117.28571428571429</v>
      </c>
      <c r="O34" s="4">
        <f>AVERAGE(AL$355:AL$361)</f>
        <v>94.399999999999991</v>
      </c>
      <c r="X34" t="s">
        <v>262</v>
      </c>
      <c r="Y34">
        <v>76.900000000000006</v>
      </c>
      <c r="Z34">
        <v>71.099999999999994</v>
      </c>
      <c r="AA34">
        <v>83.1</v>
      </c>
      <c r="AB34">
        <v>84</v>
      </c>
      <c r="AC34">
        <v>43.1</v>
      </c>
      <c r="AD34">
        <v>69.5</v>
      </c>
      <c r="AE34">
        <v>74.900000000000006</v>
      </c>
      <c r="AG34">
        <v>82.1</v>
      </c>
      <c r="AH34">
        <v>103.1</v>
      </c>
      <c r="AI34">
        <v>89.2</v>
      </c>
      <c r="AJ34">
        <v>62.3</v>
      </c>
      <c r="AK34">
        <v>70.7</v>
      </c>
      <c r="AL34">
        <v>50.8</v>
      </c>
    </row>
    <row r="35" spans="1:38">
      <c r="X35" t="s">
        <v>263</v>
      </c>
      <c r="Y35">
        <v>76.900000000000006</v>
      </c>
      <c r="Z35">
        <v>71.8</v>
      </c>
      <c r="AA35">
        <v>83.3</v>
      </c>
      <c r="AB35">
        <v>85.3</v>
      </c>
      <c r="AC35">
        <v>44</v>
      </c>
      <c r="AD35">
        <v>93.6</v>
      </c>
      <c r="AE35">
        <v>74.2</v>
      </c>
      <c r="AG35">
        <v>93.8</v>
      </c>
      <c r="AH35">
        <v>105.4</v>
      </c>
      <c r="AI35">
        <v>89.9</v>
      </c>
      <c r="AJ35">
        <v>62.3</v>
      </c>
      <c r="AK35">
        <v>71.099999999999994</v>
      </c>
      <c r="AL35">
        <v>49</v>
      </c>
    </row>
    <row r="36" spans="1:38">
      <c r="A36" s="9" t="s">
        <v>71</v>
      </c>
      <c r="X36" t="s">
        <v>264</v>
      </c>
      <c r="Y36">
        <v>76.900000000000006</v>
      </c>
      <c r="Z36">
        <v>72.8</v>
      </c>
      <c r="AA36">
        <v>86.4</v>
      </c>
      <c r="AB36">
        <v>81.099999999999994</v>
      </c>
      <c r="AC36">
        <v>42.8</v>
      </c>
      <c r="AD36">
        <v>108.3</v>
      </c>
      <c r="AE36">
        <v>74.2</v>
      </c>
      <c r="AG36">
        <v>81.3</v>
      </c>
      <c r="AH36">
        <v>103.7</v>
      </c>
      <c r="AI36">
        <v>91.3</v>
      </c>
      <c r="AJ36">
        <v>62.3</v>
      </c>
      <c r="AK36">
        <v>71.400000000000006</v>
      </c>
      <c r="AL36">
        <v>50.5</v>
      </c>
    </row>
    <row r="37" spans="1:38">
      <c r="A37" s="7" t="s">
        <v>447</v>
      </c>
      <c r="B37" s="4">
        <f>(POWER(VLOOKUP(VALUE(RIGHT($A37,4)),$A$5:$O$34,COLUMN(B$34),0)/VLOOKUP(VALUE(LEFT($A37,4)),$A$5:$O$34,COLUMN(B$34),0),1/(VALUE(RIGHT($A37,4))-VALUE(LEFT($A37,4))))-1)*100</f>
        <v>2.7409507276497935</v>
      </c>
      <c r="C37" s="4">
        <f t="shared" ref="C37:O41" si="30">(POWER(VLOOKUP(VALUE(RIGHT($A37,4)),$A$5:$O$34,COLUMN(C$34),0)/VLOOKUP(VALUE(LEFT($A37,4)),$A$5:$O$34,COLUMN(C$34),0),1/(VALUE(RIGHT($A37,4))-VALUE(LEFT($A37,4))))-1)*100</f>
        <v>1.8479294124632784</v>
      </c>
      <c r="D37" s="4">
        <f t="shared" si="30"/>
        <v>-0.15082665581899191</v>
      </c>
      <c r="E37" s="4">
        <f t="shared" si="30"/>
        <v>0.95833735432910849</v>
      </c>
      <c r="F37" s="4">
        <f t="shared" si="30"/>
        <v>1.2670294451724295</v>
      </c>
      <c r="G37" s="4">
        <f t="shared" si="30"/>
        <v>-0.95210223151865891</v>
      </c>
      <c r="H37" s="4">
        <f t="shared" si="30"/>
        <v>1.4767536673198967</v>
      </c>
      <c r="I37" s="2" t="s">
        <v>10</v>
      </c>
      <c r="J37" s="4">
        <f t="shared" si="30"/>
        <v>1.9435801995094648</v>
      </c>
      <c r="K37" s="4">
        <f t="shared" si="30"/>
        <v>0.43799620058844191</v>
      </c>
      <c r="L37" s="4">
        <f t="shared" si="30"/>
        <v>0.85467214570087435</v>
      </c>
      <c r="M37" s="4">
        <f t="shared" si="30"/>
        <v>3.0978253867783412</v>
      </c>
      <c r="N37" s="4">
        <f t="shared" si="30"/>
        <v>1.7935588320042495</v>
      </c>
      <c r="O37" s="4">
        <f>(POWER(VLOOKUP(VALUE(RIGHT($A37,4)),$A$5:$O$34,COLUMN(O$34),0)/VLOOKUP(VALUE(LEFT($A37,4)),$A$5:$O$34,COLUMN(O$34),0),1/(VALUE(RIGHT($A37,4))-VALUE(LEFT($A37,4))))-1)*100</f>
        <v>2.1251995749989261</v>
      </c>
      <c r="X37" t="s">
        <v>265</v>
      </c>
      <c r="Y37">
        <v>76.7</v>
      </c>
      <c r="Z37">
        <v>72.7</v>
      </c>
      <c r="AA37">
        <v>86.2</v>
      </c>
      <c r="AB37">
        <v>85.2</v>
      </c>
      <c r="AC37">
        <v>38.5</v>
      </c>
      <c r="AD37">
        <v>102.2</v>
      </c>
      <c r="AE37">
        <v>71.8</v>
      </c>
      <c r="AG37">
        <v>77.5</v>
      </c>
      <c r="AH37">
        <v>97.5</v>
      </c>
      <c r="AI37">
        <v>92.7</v>
      </c>
      <c r="AJ37">
        <v>62.3</v>
      </c>
      <c r="AK37">
        <v>72</v>
      </c>
      <c r="AL37">
        <v>48.6</v>
      </c>
    </row>
    <row r="38" spans="1:38">
      <c r="A38" s="7" t="s">
        <v>1</v>
      </c>
      <c r="B38" s="4">
        <f>(POWER(VLOOKUP(VALUE(RIGHT($A38,4)),$A$5:$O$34,COLUMN(B$34),0)/VLOOKUP(VALUE(LEFT($A38,4)),$A$5:$O$34,COLUMN(B$34),0),1/(VALUE(RIGHT($A38,4))-VALUE(LEFT($A38,4))))-1)*100</f>
        <v>0.37848634271453463</v>
      </c>
      <c r="C38" s="4">
        <f t="shared" si="30"/>
        <v>1.5329987878912821</v>
      </c>
      <c r="D38" s="4">
        <f t="shared" si="30"/>
        <v>-1.5755864039437073</v>
      </c>
      <c r="E38" s="4">
        <f t="shared" si="30"/>
        <v>-4.359998460352621E-2</v>
      </c>
      <c r="F38" s="4">
        <f t="shared" si="30"/>
        <v>3.9004557839596554</v>
      </c>
      <c r="G38" s="4">
        <f t="shared" si="30"/>
        <v>-2.8267323525880128</v>
      </c>
      <c r="H38" s="4">
        <f t="shared" si="30"/>
        <v>1.6950927712483965</v>
      </c>
      <c r="I38" s="2" t="s">
        <v>10</v>
      </c>
      <c r="J38" s="4">
        <f t="shared" si="30"/>
        <v>2.4496754427503209</v>
      </c>
      <c r="K38" s="4">
        <f t="shared" si="30"/>
        <v>-0.57824050949288885</v>
      </c>
      <c r="L38" s="4">
        <f t="shared" si="30"/>
        <v>1.3412516478290781</v>
      </c>
      <c r="M38" s="4">
        <f t="shared" si="30"/>
        <v>3.8287019765502972</v>
      </c>
      <c r="N38" s="4">
        <f t="shared" si="30"/>
        <v>2.12274155103227</v>
      </c>
      <c r="O38" s="4">
        <f t="shared" si="30"/>
        <v>2.853593779496455</v>
      </c>
      <c r="X38" t="s">
        <v>266</v>
      </c>
      <c r="Y38">
        <v>77.2</v>
      </c>
      <c r="Z38">
        <v>71.3</v>
      </c>
      <c r="AA38">
        <v>92.2</v>
      </c>
      <c r="AB38">
        <v>105.7</v>
      </c>
      <c r="AC38">
        <v>38.4</v>
      </c>
      <c r="AD38">
        <v>104.2</v>
      </c>
      <c r="AE38">
        <v>72.599999999999994</v>
      </c>
      <c r="AG38">
        <v>68</v>
      </c>
      <c r="AH38">
        <v>105.6</v>
      </c>
      <c r="AI38">
        <v>93.9</v>
      </c>
      <c r="AJ38">
        <v>63.1</v>
      </c>
      <c r="AK38">
        <v>72.599999999999994</v>
      </c>
      <c r="AL38">
        <v>49.2</v>
      </c>
    </row>
    <row r="39" spans="1:38">
      <c r="A39" s="7" t="s">
        <v>2</v>
      </c>
      <c r="B39" s="4">
        <f>(POWER(VLOOKUP(VALUE(RIGHT($A39,4)),$A$5:$O$34,COLUMN(B$34),0)/VLOOKUP(VALUE(LEFT($A39,4)),$A$5:$O$34,COLUMN(B$34),0),1/(VALUE(RIGHT($A39,4))-VALUE(LEFT($A39,4))))-1)*100</f>
        <v>3.3962106498940825</v>
      </c>
      <c r="C39" s="4">
        <f t="shared" si="30"/>
        <v>2.8298104123313905</v>
      </c>
      <c r="D39" s="4">
        <f t="shared" si="30"/>
        <v>-0.5950032875361555</v>
      </c>
      <c r="E39" s="4">
        <f t="shared" si="30"/>
        <v>-1.264560573708684</v>
      </c>
      <c r="F39" s="4">
        <f t="shared" si="30"/>
        <v>-0.60473132318782374</v>
      </c>
      <c r="G39" s="4">
        <f t="shared" si="30"/>
        <v>-1.0641501111328666</v>
      </c>
      <c r="H39" s="4">
        <f t="shared" si="30"/>
        <v>1.9481698849528106</v>
      </c>
      <c r="I39" s="2" t="s">
        <v>10</v>
      </c>
      <c r="J39" s="4">
        <f t="shared" si="30"/>
        <v>1.0206133062645062</v>
      </c>
      <c r="K39" s="4">
        <f t="shared" si="30"/>
        <v>1.9848646307977669</v>
      </c>
      <c r="L39" s="4">
        <f t="shared" si="30"/>
        <v>-0.48257978339107943</v>
      </c>
      <c r="M39" s="4">
        <f t="shared" si="30"/>
        <v>2.5209884565531304</v>
      </c>
      <c r="N39" s="4">
        <f t="shared" si="30"/>
        <v>1.0667483911068754</v>
      </c>
      <c r="O39" s="4">
        <f t="shared" si="30"/>
        <v>4.0157673172902975</v>
      </c>
      <c r="X39" t="s">
        <v>267</v>
      </c>
      <c r="Y39">
        <v>76.8</v>
      </c>
      <c r="Z39">
        <v>69.2</v>
      </c>
      <c r="AA39">
        <v>92.2</v>
      </c>
      <c r="AB39">
        <v>110.9</v>
      </c>
      <c r="AC39">
        <v>33.9</v>
      </c>
      <c r="AD39">
        <v>93.6</v>
      </c>
      <c r="AE39">
        <v>72.599999999999994</v>
      </c>
      <c r="AG39">
        <v>71.7</v>
      </c>
      <c r="AH39">
        <v>99.9</v>
      </c>
      <c r="AI39">
        <v>96.8</v>
      </c>
      <c r="AJ39">
        <v>64.099999999999994</v>
      </c>
      <c r="AK39">
        <v>74</v>
      </c>
      <c r="AL39">
        <v>50.4</v>
      </c>
    </row>
    <row r="40" spans="1:38">
      <c r="A40" s="7" t="s">
        <v>448</v>
      </c>
      <c r="B40" s="4">
        <f>(POWER(VLOOKUP(VALUE(RIGHT($A40,4)),$A$5:$O$34,COLUMN(B$34),0)/VLOOKUP(VALUE(LEFT($A40,4)),$A$5:$O$34,COLUMN(B$34),0),1/(VALUE(RIGHT($A40,4))-VALUE(LEFT($A40,4))))-1)*100</f>
        <v>3.941453042381049</v>
      </c>
      <c r="C40" s="4">
        <f t="shared" si="30"/>
        <v>1.0286809395517071</v>
      </c>
      <c r="D40" s="4">
        <f t="shared" si="30"/>
        <v>1.5003799748052993</v>
      </c>
      <c r="E40" s="4">
        <f t="shared" si="30"/>
        <v>4.2901988193196683</v>
      </c>
      <c r="F40" s="4">
        <f t="shared" si="30"/>
        <v>1.2654179394417264</v>
      </c>
      <c r="G40" s="4">
        <f t="shared" si="30"/>
        <v>0.6989071749340825</v>
      </c>
      <c r="H40" s="4">
        <f t="shared" si="30"/>
        <v>0.78726600620984133</v>
      </c>
      <c r="I40" s="2" t="s">
        <v>10</v>
      </c>
      <c r="J40" s="4">
        <f t="shared" si="30"/>
        <v>2.5614580883633442</v>
      </c>
      <c r="K40" s="4">
        <f t="shared" si="30"/>
        <v>-0.42968909580451964</v>
      </c>
      <c r="L40" s="4">
        <f t="shared" si="30"/>
        <v>1.9530992338752773</v>
      </c>
      <c r="M40" s="4">
        <f t="shared" si="30"/>
        <v>3.1515032178200508</v>
      </c>
      <c r="N40" s="4">
        <f t="shared" si="30"/>
        <v>2.334428754595641</v>
      </c>
      <c r="O40" s="4">
        <f t="shared" si="30"/>
        <v>-0.48219435153012968</v>
      </c>
      <c r="X40" t="s">
        <v>268</v>
      </c>
      <c r="Y40">
        <v>77.2</v>
      </c>
      <c r="Z40">
        <v>62.9</v>
      </c>
      <c r="AA40">
        <v>95.7</v>
      </c>
      <c r="AB40">
        <v>115</v>
      </c>
      <c r="AC40">
        <v>44.2</v>
      </c>
      <c r="AD40">
        <v>99.8</v>
      </c>
      <c r="AE40">
        <v>71.099999999999994</v>
      </c>
      <c r="AG40">
        <v>72.900000000000006</v>
      </c>
      <c r="AH40">
        <v>91.8</v>
      </c>
      <c r="AI40">
        <v>98.1</v>
      </c>
      <c r="AJ40">
        <v>64.2</v>
      </c>
      <c r="AK40">
        <v>73.900000000000006</v>
      </c>
      <c r="AL40">
        <v>50.8</v>
      </c>
    </row>
    <row r="41" spans="1:38">
      <c r="A41" s="7" t="s">
        <v>495</v>
      </c>
      <c r="B41" s="4">
        <f>(POWER(VLOOKUP(VALUE(RIGHT($A41,4)),$A$5:$O$34,COLUMN(B$34),0)/VLOOKUP(VALUE(LEFT($A41,4)),$A$5:$O$34,COLUMN(B$34),0),1/(VALUE(RIGHT($A41,4))-VALUE(LEFT($A41,4))))-1)*100</f>
        <v>5.1926874036308357</v>
      </c>
      <c r="C41" s="4">
        <f t="shared" si="30"/>
        <v>0.83311366130041087</v>
      </c>
      <c r="D41" s="4">
        <f t="shared" si="30"/>
        <v>-1.0820030479731457</v>
      </c>
      <c r="E41" s="4">
        <f t="shared" si="30"/>
        <v>1.953887423039169</v>
      </c>
      <c r="F41" s="4">
        <f t="shared" si="30"/>
        <v>-2.9609061019445715</v>
      </c>
      <c r="G41" s="4">
        <f t="shared" si="30"/>
        <v>2.3086883278014669</v>
      </c>
      <c r="H41" s="4">
        <f t="shared" si="30"/>
        <v>1.0239147109180058</v>
      </c>
      <c r="I41" s="4">
        <f t="shared" si="30"/>
        <v>-2.0449875776304305</v>
      </c>
      <c r="J41" s="4">
        <f t="shared" si="30"/>
        <v>4.3179605331230775</v>
      </c>
      <c r="K41" s="4">
        <f t="shared" si="30"/>
        <v>1.6444348622556726</v>
      </c>
      <c r="L41" s="4">
        <f t="shared" si="30"/>
        <v>2.3917077124901542</v>
      </c>
      <c r="M41" s="4">
        <f t="shared" si="30"/>
        <v>3.4357697543035082</v>
      </c>
      <c r="N41" s="4">
        <f t="shared" si="30"/>
        <v>2.0140909069906288</v>
      </c>
      <c r="O41" s="4">
        <f t="shared" si="30"/>
        <v>-0.71674127035491475</v>
      </c>
      <c r="X41" t="s">
        <v>269</v>
      </c>
      <c r="Y41">
        <v>76.8</v>
      </c>
      <c r="Z41">
        <v>64.3</v>
      </c>
      <c r="AA41">
        <v>95.7</v>
      </c>
      <c r="AB41">
        <v>108.4</v>
      </c>
      <c r="AC41">
        <v>44.3</v>
      </c>
      <c r="AD41">
        <v>86</v>
      </c>
      <c r="AE41">
        <v>71.099999999999994</v>
      </c>
      <c r="AG41">
        <v>76.2</v>
      </c>
      <c r="AH41">
        <v>86.9</v>
      </c>
      <c r="AI41">
        <v>99.5</v>
      </c>
      <c r="AJ41">
        <v>64.2</v>
      </c>
      <c r="AK41">
        <v>75</v>
      </c>
      <c r="AL41">
        <v>52.1</v>
      </c>
    </row>
    <row r="42" spans="1:38">
      <c r="X42" t="s">
        <v>270</v>
      </c>
      <c r="Y42">
        <v>77.400000000000006</v>
      </c>
      <c r="Z42">
        <v>63.1</v>
      </c>
      <c r="AA42">
        <v>90.5</v>
      </c>
      <c r="AB42">
        <v>105.9</v>
      </c>
      <c r="AC42">
        <v>45.3</v>
      </c>
      <c r="AD42">
        <v>80.599999999999994</v>
      </c>
      <c r="AE42">
        <v>73</v>
      </c>
      <c r="AG42">
        <v>76.8</v>
      </c>
      <c r="AH42">
        <v>91.2</v>
      </c>
      <c r="AI42">
        <v>100.8</v>
      </c>
      <c r="AJ42">
        <v>64.2</v>
      </c>
      <c r="AK42">
        <v>76.2</v>
      </c>
      <c r="AL42">
        <v>51.9</v>
      </c>
    </row>
    <row r="43" spans="1:38" ht="15" customHeight="1">
      <c r="A43" s="331" t="s">
        <v>1337</v>
      </c>
      <c r="B43" s="331"/>
      <c r="C43" s="331"/>
      <c r="D43" s="331"/>
      <c r="E43" s="331"/>
      <c r="F43" s="331"/>
      <c r="G43" s="331"/>
      <c r="H43" s="331"/>
      <c r="I43" s="353"/>
      <c r="J43" s="353"/>
      <c r="K43" s="353"/>
      <c r="L43" s="353"/>
      <c r="X43" t="s">
        <v>271</v>
      </c>
      <c r="Y43">
        <v>77.900000000000006</v>
      </c>
      <c r="Z43">
        <v>63.4</v>
      </c>
      <c r="AA43">
        <v>91.2</v>
      </c>
      <c r="AB43">
        <v>111.7</v>
      </c>
      <c r="AC43">
        <v>60.5</v>
      </c>
      <c r="AD43">
        <v>78.400000000000006</v>
      </c>
      <c r="AE43">
        <v>74.400000000000006</v>
      </c>
      <c r="AG43">
        <v>85</v>
      </c>
      <c r="AH43">
        <v>93.8</v>
      </c>
      <c r="AI43">
        <v>100.6</v>
      </c>
      <c r="AJ43">
        <v>64.900000000000006</v>
      </c>
      <c r="AK43">
        <v>75.5</v>
      </c>
      <c r="AL43">
        <v>52.6</v>
      </c>
    </row>
    <row r="44" spans="1:38">
      <c r="A44" s="31" t="s">
        <v>468</v>
      </c>
      <c r="B44" s="31"/>
      <c r="C44" s="31"/>
      <c r="D44" s="31"/>
      <c r="E44" s="31"/>
      <c r="F44" s="31"/>
      <c r="G44" s="31"/>
      <c r="H44" s="31"/>
      <c r="X44" t="s">
        <v>272</v>
      </c>
      <c r="Y44">
        <v>78.3</v>
      </c>
      <c r="Z44">
        <v>65.7</v>
      </c>
      <c r="AA44">
        <v>92.4</v>
      </c>
      <c r="AB44">
        <v>103.3</v>
      </c>
      <c r="AC44">
        <v>73.400000000000006</v>
      </c>
      <c r="AD44">
        <v>73.099999999999994</v>
      </c>
      <c r="AE44">
        <v>75.099999999999994</v>
      </c>
      <c r="AG44">
        <v>85.2</v>
      </c>
      <c r="AH44">
        <v>95.4</v>
      </c>
      <c r="AI44">
        <v>100.6</v>
      </c>
      <c r="AJ44">
        <v>65</v>
      </c>
      <c r="AK44">
        <v>76.099999999999994</v>
      </c>
      <c r="AL44">
        <v>53.2</v>
      </c>
    </row>
    <row r="45" spans="1:38">
      <c r="X45" t="s">
        <v>273</v>
      </c>
      <c r="Y45">
        <v>79.099999999999994</v>
      </c>
      <c r="Z45">
        <v>66.7</v>
      </c>
      <c r="AA45">
        <v>95.8</v>
      </c>
      <c r="AB45">
        <v>112</v>
      </c>
      <c r="AC45">
        <v>75.900000000000006</v>
      </c>
      <c r="AD45">
        <v>72.3</v>
      </c>
      <c r="AE45">
        <v>76.400000000000006</v>
      </c>
      <c r="AG45">
        <v>91.6</v>
      </c>
      <c r="AH45">
        <v>96</v>
      </c>
      <c r="AI45">
        <v>100</v>
      </c>
      <c r="AJ45">
        <v>65</v>
      </c>
      <c r="AK45">
        <v>75</v>
      </c>
      <c r="AL45">
        <v>53.3</v>
      </c>
    </row>
    <row r="46" spans="1:38">
      <c r="X46" t="s">
        <v>274</v>
      </c>
      <c r="Y46">
        <v>79.599999999999994</v>
      </c>
      <c r="Z46">
        <v>68.099999999999994</v>
      </c>
      <c r="AA46">
        <v>96.8</v>
      </c>
      <c r="AB46">
        <v>117.4</v>
      </c>
      <c r="AC46">
        <v>63.4</v>
      </c>
      <c r="AD46">
        <v>71.599999999999994</v>
      </c>
      <c r="AE46">
        <v>77.099999999999994</v>
      </c>
      <c r="AG46">
        <v>95.1</v>
      </c>
      <c r="AH46">
        <v>100.7</v>
      </c>
      <c r="AI46">
        <v>100.6</v>
      </c>
      <c r="AJ46">
        <v>65.5</v>
      </c>
      <c r="AK46">
        <v>73.400000000000006</v>
      </c>
      <c r="AL46">
        <v>52.4</v>
      </c>
    </row>
    <row r="47" spans="1:38">
      <c r="X47" t="s">
        <v>275</v>
      </c>
      <c r="Y47">
        <v>79.7</v>
      </c>
      <c r="Z47">
        <v>69.7</v>
      </c>
      <c r="AA47">
        <v>97</v>
      </c>
      <c r="AB47">
        <v>138</v>
      </c>
      <c r="AC47">
        <v>54.2</v>
      </c>
      <c r="AD47">
        <v>67.599999999999994</v>
      </c>
      <c r="AE47">
        <v>77.8</v>
      </c>
      <c r="AG47">
        <v>93.8</v>
      </c>
      <c r="AH47">
        <v>106.4</v>
      </c>
      <c r="AI47">
        <v>101.2</v>
      </c>
      <c r="AJ47">
        <v>66.099999999999994</v>
      </c>
      <c r="AK47">
        <v>73.900000000000006</v>
      </c>
      <c r="AL47">
        <v>51.3</v>
      </c>
    </row>
    <row r="48" spans="1:38">
      <c r="X48" t="s">
        <v>276</v>
      </c>
      <c r="Y48">
        <v>79.7</v>
      </c>
      <c r="Z48">
        <v>71.599999999999994</v>
      </c>
      <c r="AA48">
        <v>98.6</v>
      </c>
      <c r="AB48">
        <v>129.80000000000001</v>
      </c>
      <c r="AC48">
        <v>52.8</v>
      </c>
      <c r="AD48">
        <v>67.5</v>
      </c>
      <c r="AE48">
        <v>76.900000000000006</v>
      </c>
      <c r="AG48">
        <v>94.7</v>
      </c>
      <c r="AH48">
        <v>106.7</v>
      </c>
      <c r="AI48">
        <v>101.9</v>
      </c>
      <c r="AJ48">
        <v>66.099999999999994</v>
      </c>
      <c r="AK48">
        <v>74.400000000000006</v>
      </c>
      <c r="AL48">
        <v>51</v>
      </c>
    </row>
    <row r="49" spans="24:38">
      <c r="X49" t="s">
        <v>277</v>
      </c>
      <c r="Y49">
        <v>79.3</v>
      </c>
      <c r="Z49">
        <v>71.7</v>
      </c>
      <c r="AA49">
        <v>98.1</v>
      </c>
      <c r="AB49">
        <v>111.2</v>
      </c>
      <c r="AC49">
        <v>48.7</v>
      </c>
      <c r="AD49">
        <v>60</v>
      </c>
      <c r="AE49">
        <v>79.5</v>
      </c>
      <c r="AG49">
        <v>89.8</v>
      </c>
      <c r="AH49">
        <v>117.4</v>
      </c>
      <c r="AI49">
        <v>102.5</v>
      </c>
      <c r="AJ49">
        <v>66.099999999999994</v>
      </c>
      <c r="AK49">
        <v>75.5</v>
      </c>
      <c r="AL49">
        <v>53.9</v>
      </c>
    </row>
    <row r="50" spans="24:38">
      <c r="X50" t="s">
        <v>279</v>
      </c>
      <c r="Y50">
        <v>78.3</v>
      </c>
      <c r="Z50">
        <v>65.5</v>
      </c>
      <c r="AA50">
        <v>96.3</v>
      </c>
      <c r="AB50">
        <v>101.5</v>
      </c>
      <c r="AC50">
        <v>44</v>
      </c>
      <c r="AD50">
        <v>53.1</v>
      </c>
      <c r="AE50">
        <v>79.3</v>
      </c>
      <c r="AG50">
        <v>86.3</v>
      </c>
      <c r="AH50">
        <v>117.2</v>
      </c>
      <c r="AI50">
        <v>103.4</v>
      </c>
      <c r="AJ50">
        <v>67.400000000000006</v>
      </c>
      <c r="AK50">
        <v>76</v>
      </c>
      <c r="AL50">
        <v>55.8</v>
      </c>
    </row>
    <row r="51" spans="24:38">
      <c r="X51" t="s">
        <v>281</v>
      </c>
      <c r="Y51">
        <v>78</v>
      </c>
      <c r="Z51">
        <v>75.2</v>
      </c>
      <c r="AA51">
        <v>96.8</v>
      </c>
      <c r="AB51">
        <v>94.1</v>
      </c>
      <c r="AC51">
        <v>43.3</v>
      </c>
      <c r="AD51">
        <v>56.5</v>
      </c>
      <c r="AE51">
        <v>78</v>
      </c>
      <c r="AG51">
        <v>84.5</v>
      </c>
      <c r="AH51">
        <v>108.8</v>
      </c>
      <c r="AI51">
        <v>103.4</v>
      </c>
      <c r="AJ51">
        <v>67.5</v>
      </c>
      <c r="AK51">
        <v>75.5</v>
      </c>
      <c r="AL51">
        <v>55.3</v>
      </c>
    </row>
    <row r="52" spans="24:38">
      <c r="X52" t="s">
        <v>282</v>
      </c>
      <c r="Y52">
        <v>77.5</v>
      </c>
      <c r="Z52">
        <v>73</v>
      </c>
      <c r="AA52">
        <v>91.2</v>
      </c>
      <c r="AB52">
        <v>98.8</v>
      </c>
      <c r="AC52">
        <v>40.299999999999997</v>
      </c>
      <c r="AD52">
        <v>59.6</v>
      </c>
      <c r="AE52">
        <v>76.900000000000006</v>
      </c>
      <c r="AG52">
        <v>83.2</v>
      </c>
      <c r="AH52">
        <v>98.5</v>
      </c>
      <c r="AI52">
        <v>103.2</v>
      </c>
      <c r="AJ52">
        <v>67.5</v>
      </c>
      <c r="AK52">
        <v>76.2</v>
      </c>
      <c r="AL52">
        <v>55.4</v>
      </c>
    </row>
    <row r="53" spans="24:38">
      <c r="X53" t="s">
        <v>283</v>
      </c>
      <c r="Y53">
        <v>80.599999999999994</v>
      </c>
      <c r="Z53">
        <v>69.7</v>
      </c>
      <c r="AA53">
        <v>91.2</v>
      </c>
      <c r="AB53">
        <v>94.4</v>
      </c>
      <c r="AC53">
        <v>39.6</v>
      </c>
      <c r="AD53">
        <v>56.5</v>
      </c>
      <c r="AE53">
        <v>78</v>
      </c>
      <c r="AG53">
        <v>84</v>
      </c>
      <c r="AH53">
        <v>104.6</v>
      </c>
      <c r="AI53">
        <v>101.1</v>
      </c>
      <c r="AJ53">
        <v>67.5</v>
      </c>
      <c r="AK53">
        <v>74.900000000000006</v>
      </c>
      <c r="AL53">
        <v>56.2</v>
      </c>
    </row>
    <row r="54" spans="24:38">
      <c r="X54" t="s">
        <v>284</v>
      </c>
      <c r="Y54">
        <v>80.599999999999994</v>
      </c>
      <c r="Z54">
        <v>72.3</v>
      </c>
      <c r="AA54">
        <v>93.1</v>
      </c>
      <c r="AB54">
        <v>92.4</v>
      </c>
      <c r="AC54">
        <v>40.200000000000003</v>
      </c>
      <c r="AD54">
        <v>51.6</v>
      </c>
      <c r="AE54">
        <v>78.2</v>
      </c>
      <c r="AG54">
        <v>87.3</v>
      </c>
      <c r="AH54">
        <v>105.2</v>
      </c>
      <c r="AI54">
        <v>100.1</v>
      </c>
      <c r="AJ54">
        <v>67.5</v>
      </c>
      <c r="AK54">
        <v>73.8</v>
      </c>
      <c r="AL54">
        <v>56.1</v>
      </c>
    </row>
    <row r="55" spans="24:38">
      <c r="X55" t="s">
        <v>285</v>
      </c>
      <c r="Y55">
        <v>80.400000000000006</v>
      </c>
      <c r="Z55">
        <v>74.400000000000006</v>
      </c>
      <c r="AA55">
        <v>92.4</v>
      </c>
      <c r="AB55">
        <v>94.6</v>
      </c>
      <c r="AC55">
        <v>42.1</v>
      </c>
      <c r="AD55">
        <v>55.4</v>
      </c>
      <c r="AE55">
        <v>78.2</v>
      </c>
      <c r="AG55">
        <v>98</v>
      </c>
      <c r="AH55">
        <v>102.7</v>
      </c>
      <c r="AI55">
        <v>97.3</v>
      </c>
      <c r="AJ55">
        <v>67.599999999999994</v>
      </c>
      <c r="AK55">
        <v>73.599999999999994</v>
      </c>
      <c r="AL55">
        <v>57.5</v>
      </c>
    </row>
    <row r="56" spans="24:38">
      <c r="X56" t="s">
        <v>286</v>
      </c>
      <c r="Y56">
        <v>80.8</v>
      </c>
      <c r="Z56">
        <v>75.400000000000006</v>
      </c>
      <c r="AA56">
        <v>93.5</v>
      </c>
      <c r="AB56">
        <v>95.4</v>
      </c>
      <c r="AC56">
        <v>46.8</v>
      </c>
      <c r="AD56">
        <v>53.7</v>
      </c>
      <c r="AE56">
        <v>78.599999999999994</v>
      </c>
      <c r="AG56">
        <v>99.1</v>
      </c>
      <c r="AH56">
        <v>107.1</v>
      </c>
      <c r="AI56">
        <v>95.3</v>
      </c>
      <c r="AJ56">
        <v>67.599999999999994</v>
      </c>
      <c r="AK56">
        <v>73.400000000000006</v>
      </c>
      <c r="AL56">
        <v>57.1</v>
      </c>
    </row>
    <row r="57" spans="24:38">
      <c r="X57" t="s">
        <v>287</v>
      </c>
      <c r="Y57">
        <v>81.099999999999994</v>
      </c>
      <c r="Z57">
        <v>75.900000000000006</v>
      </c>
      <c r="AA57">
        <v>94.6</v>
      </c>
      <c r="AB57">
        <v>97.9</v>
      </c>
      <c r="AC57">
        <v>50.9</v>
      </c>
      <c r="AD57">
        <v>54.6</v>
      </c>
      <c r="AE57">
        <v>77.8</v>
      </c>
      <c r="AG57">
        <v>102.5</v>
      </c>
      <c r="AH57">
        <v>100.4</v>
      </c>
      <c r="AI57">
        <v>94.5</v>
      </c>
      <c r="AJ57">
        <v>67.599999999999994</v>
      </c>
      <c r="AK57">
        <v>73.599999999999994</v>
      </c>
      <c r="AL57">
        <v>57.4</v>
      </c>
    </row>
    <row r="58" spans="24:38">
      <c r="X58" t="s">
        <v>288</v>
      </c>
      <c r="Y58">
        <v>80.900000000000006</v>
      </c>
      <c r="Z58">
        <v>76.400000000000006</v>
      </c>
      <c r="AA58">
        <v>95.8</v>
      </c>
      <c r="AB58">
        <v>101</v>
      </c>
      <c r="AC58">
        <v>50.4</v>
      </c>
      <c r="AD58">
        <v>53.1</v>
      </c>
      <c r="AE58">
        <v>75.2</v>
      </c>
      <c r="AG58">
        <v>105.1</v>
      </c>
      <c r="AH58">
        <v>87.3</v>
      </c>
      <c r="AI58">
        <v>93.2</v>
      </c>
      <c r="AJ58">
        <v>67.599999999999994</v>
      </c>
      <c r="AK58">
        <v>73.5</v>
      </c>
      <c r="AL58">
        <v>54.2</v>
      </c>
    </row>
    <row r="59" spans="24:38">
      <c r="X59" t="s">
        <v>289</v>
      </c>
      <c r="Y59">
        <v>80.900000000000006</v>
      </c>
      <c r="Z59">
        <v>75.400000000000006</v>
      </c>
      <c r="AA59">
        <v>95.6</v>
      </c>
      <c r="AB59">
        <v>98</v>
      </c>
      <c r="AC59">
        <v>46</v>
      </c>
      <c r="AD59">
        <v>46.2</v>
      </c>
      <c r="AE59">
        <v>75.400000000000006</v>
      </c>
      <c r="AG59">
        <v>101</v>
      </c>
      <c r="AH59">
        <v>89.9</v>
      </c>
      <c r="AI59">
        <v>92.5</v>
      </c>
      <c r="AJ59">
        <v>67.7</v>
      </c>
      <c r="AK59">
        <v>73.7</v>
      </c>
      <c r="AL59">
        <v>54.1</v>
      </c>
    </row>
    <row r="60" spans="24:38">
      <c r="X60" t="s">
        <v>290</v>
      </c>
      <c r="Y60">
        <v>80</v>
      </c>
      <c r="Z60">
        <v>74.8</v>
      </c>
      <c r="AA60">
        <v>92.1</v>
      </c>
      <c r="AB60">
        <v>97</v>
      </c>
      <c r="AC60">
        <v>45.1</v>
      </c>
      <c r="AD60">
        <v>48.1</v>
      </c>
      <c r="AE60">
        <v>75.5</v>
      </c>
      <c r="AG60">
        <v>93.3</v>
      </c>
      <c r="AH60">
        <v>95.2</v>
      </c>
      <c r="AI60">
        <v>92.9</v>
      </c>
      <c r="AJ60">
        <v>67.7</v>
      </c>
      <c r="AK60">
        <v>73.099999999999994</v>
      </c>
      <c r="AL60">
        <v>54.8</v>
      </c>
    </row>
    <row r="61" spans="24:38">
      <c r="X61" t="s">
        <v>291</v>
      </c>
      <c r="Y61">
        <v>78.8</v>
      </c>
      <c r="Z61">
        <v>75.8</v>
      </c>
      <c r="AA61">
        <v>92.9</v>
      </c>
      <c r="AB61">
        <v>92.4</v>
      </c>
      <c r="AC61">
        <v>44.3</v>
      </c>
      <c r="AD61">
        <v>44.8</v>
      </c>
      <c r="AE61">
        <v>74.099999999999994</v>
      </c>
      <c r="AG61">
        <v>93</v>
      </c>
      <c r="AH61">
        <v>102.9</v>
      </c>
      <c r="AI61">
        <v>96</v>
      </c>
      <c r="AJ61">
        <v>67.7</v>
      </c>
      <c r="AK61">
        <v>73.3</v>
      </c>
      <c r="AL61">
        <v>54.2</v>
      </c>
    </row>
    <row r="62" spans="24:38">
      <c r="X62" t="s">
        <v>292</v>
      </c>
      <c r="Y62">
        <v>78.400000000000006</v>
      </c>
      <c r="Z62">
        <v>73.7</v>
      </c>
      <c r="AA62">
        <v>85.3</v>
      </c>
      <c r="AB62">
        <v>85.8</v>
      </c>
      <c r="AC62">
        <v>43.1</v>
      </c>
      <c r="AD62">
        <v>60.9</v>
      </c>
      <c r="AE62">
        <v>73.599999999999994</v>
      </c>
      <c r="AG62">
        <v>94.4</v>
      </c>
      <c r="AH62">
        <v>98.5</v>
      </c>
      <c r="AI62">
        <v>94.9</v>
      </c>
      <c r="AJ62">
        <v>67.8</v>
      </c>
      <c r="AK62">
        <v>73.3</v>
      </c>
      <c r="AL62">
        <v>54.2</v>
      </c>
    </row>
    <row r="63" spans="24:38">
      <c r="X63" t="s">
        <v>293</v>
      </c>
      <c r="Y63">
        <v>78</v>
      </c>
      <c r="Z63">
        <v>71.099999999999994</v>
      </c>
      <c r="AA63">
        <v>84.3</v>
      </c>
      <c r="AB63">
        <v>85.8</v>
      </c>
      <c r="AC63">
        <v>41</v>
      </c>
      <c r="AD63">
        <v>67.2</v>
      </c>
      <c r="AE63">
        <v>73.099999999999994</v>
      </c>
      <c r="AG63">
        <v>98.7</v>
      </c>
      <c r="AH63">
        <v>92.6</v>
      </c>
      <c r="AI63">
        <v>93</v>
      </c>
      <c r="AJ63">
        <v>69.599999999999994</v>
      </c>
      <c r="AK63">
        <v>73.099999999999994</v>
      </c>
      <c r="AL63">
        <v>54.8</v>
      </c>
    </row>
    <row r="64" spans="24:38">
      <c r="X64" t="s">
        <v>294</v>
      </c>
      <c r="Y64">
        <v>79</v>
      </c>
      <c r="Z64">
        <v>67.599999999999994</v>
      </c>
      <c r="AA64">
        <v>82</v>
      </c>
      <c r="AB64">
        <v>82.2</v>
      </c>
      <c r="AC64">
        <v>35.700000000000003</v>
      </c>
      <c r="AD64">
        <v>64.400000000000006</v>
      </c>
      <c r="AE64">
        <v>76.400000000000006</v>
      </c>
      <c r="AG64">
        <v>95.1</v>
      </c>
      <c r="AH64">
        <v>99.8</v>
      </c>
      <c r="AI64">
        <v>93.6</v>
      </c>
      <c r="AJ64">
        <v>69.599999999999994</v>
      </c>
      <c r="AK64">
        <v>73.2</v>
      </c>
      <c r="AL64">
        <v>55.7</v>
      </c>
    </row>
    <row r="65" spans="24:38">
      <c r="X65" t="s">
        <v>295</v>
      </c>
      <c r="Y65">
        <v>80.2</v>
      </c>
      <c r="Z65">
        <v>66.900000000000006</v>
      </c>
      <c r="AA65">
        <v>81.900000000000006</v>
      </c>
      <c r="AB65">
        <v>80.599999999999994</v>
      </c>
      <c r="AC65">
        <v>40</v>
      </c>
      <c r="AD65">
        <v>67.5</v>
      </c>
      <c r="AE65">
        <v>77.7</v>
      </c>
      <c r="AG65">
        <v>99.1</v>
      </c>
      <c r="AH65">
        <v>102.7</v>
      </c>
      <c r="AI65">
        <v>93.2</v>
      </c>
      <c r="AJ65">
        <v>69.599999999999994</v>
      </c>
      <c r="AK65">
        <v>72.7</v>
      </c>
      <c r="AL65">
        <v>57.7</v>
      </c>
    </row>
    <row r="66" spans="24:38">
      <c r="X66" t="s">
        <v>296</v>
      </c>
      <c r="Y66">
        <v>80.900000000000006</v>
      </c>
      <c r="Z66">
        <v>68.400000000000006</v>
      </c>
      <c r="AA66">
        <v>82.7</v>
      </c>
      <c r="AB66">
        <v>83.1</v>
      </c>
      <c r="AC66">
        <v>41.2</v>
      </c>
      <c r="AD66">
        <v>70.599999999999994</v>
      </c>
      <c r="AE66">
        <v>78.599999999999994</v>
      </c>
      <c r="AG66">
        <v>94.5</v>
      </c>
      <c r="AH66">
        <v>102.9</v>
      </c>
      <c r="AI66">
        <v>93.6</v>
      </c>
      <c r="AJ66">
        <v>69.599999999999994</v>
      </c>
      <c r="AK66">
        <v>72.099999999999994</v>
      </c>
      <c r="AL66">
        <v>57.9</v>
      </c>
    </row>
    <row r="67" spans="24:38">
      <c r="X67" t="s">
        <v>297</v>
      </c>
      <c r="Y67">
        <v>78.3</v>
      </c>
      <c r="Z67">
        <v>71.099999999999994</v>
      </c>
      <c r="AA67">
        <v>88</v>
      </c>
      <c r="AB67">
        <v>85.8</v>
      </c>
      <c r="AC67">
        <v>41.8</v>
      </c>
      <c r="AD67">
        <v>58.7</v>
      </c>
      <c r="AE67">
        <v>77.3</v>
      </c>
      <c r="AG67">
        <v>96.4</v>
      </c>
      <c r="AH67">
        <v>99.2</v>
      </c>
      <c r="AI67">
        <v>92.3</v>
      </c>
      <c r="AJ67">
        <v>69.7</v>
      </c>
      <c r="AK67">
        <v>71.7</v>
      </c>
      <c r="AL67">
        <v>61.3</v>
      </c>
    </row>
    <row r="68" spans="24:38">
      <c r="X68" t="s">
        <v>298</v>
      </c>
      <c r="Y68">
        <v>73</v>
      </c>
      <c r="Z68">
        <v>71.7</v>
      </c>
      <c r="AA68">
        <v>86.8</v>
      </c>
      <c r="AB68">
        <v>82.5</v>
      </c>
      <c r="AC68">
        <v>38.200000000000003</v>
      </c>
      <c r="AD68">
        <v>71.7</v>
      </c>
      <c r="AE68">
        <v>78</v>
      </c>
      <c r="AG68">
        <v>110.5</v>
      </c>
      <c r="AH68">
        <v>102.6</v>
      </c>
      <c r="AI68">
        <v>92.3</v>
      </c>
      <c r="AJ68">
        <v>69.7</v>
      </c>
      <c r="AK68">
        <v>72.400000000000006</v>
      </c>
      <c r="AL68">
        <v>62.5</v>
      </c>
    </row>
    <row r="69" spans="24:38">
      <c r="X69" t="s">
        <v>299</v>
      </c>
      <c r="Y69">
        <v>67.2</v>
      </c>
      <c r="Z69">
        <v>72.2</v>
      </c>
      <c r="AA69">
        <v>85.6</v>
      </c>
      <c r="AB69">
        <v>80.7</v>
      </c>
      <c r="AC69">
        <v>38.5</v>
      </c>
      <c r="AD69">
        <v>83</v>
      </c>
      <c r="AE69">
        <v>77.400000000000006</v>
      </c>
      <c r="AG69">
        <v>110</v>
      </c>
      <c r="AH69">
        <v>97.3</v>
      </c>
      <c r="AI69">
        <v>91.9</v>
      </c>
      <c r="AJ69">
        <v>69.7</v>
      </c>
      <c r="AK69">
        <v>73.3</v>
      </c>
      <c r="AL69">
        <v>61.8</v>
      </c>
    </row>
    <row r="70" spans="24:38">
      <c r="X70" t="s">
        <v>300</v>
      </c>
      <c r="Y70">
        <v>62.4</v>
      </c>
      <c r="Z70">
        <v>72.400000000000006</v>
      </c>
      <c r="AA70">
        <v>84.8</v>
      </c>
      <c r="AB70">
        <v>79.3</v>
      </c>
      <c r="AC70">
        <v>40.4</v>
      </c>
      <c r="AD70">
        <v>95.5</v>
      </c>
      <c r="AE70">
        <v>76.099999999999994</v>
      </c>
      <c r="AG70">
        <v>109.7</v>
      </c>
      <c r="AH70">
        <v>92.7</v>
      </c>
      <c r="AI70">
        <v>93.4</v>
      </c>
      <c r="AJ70">
        <v>69.7</v>
      </c>
      <c r="AK70">
        <v>72.900000000000006</v>
      </c>
      <c r="AL70">
        <v>59.5</v>
      </c>
    </row>
    <row r="71" spans="24:38">
      <c r="X71" t="s">
        <v>301</v>
      </c>
      <c r="Y71">
        <v>62.4</v>
      </c>
      <c r="Z71">
        <v>72.2</v>
      </c>
      <c r="AA71">
        <v>87.3</v>
      </c>
      <c r="AB71">
        <v>79</v>
      </c>
      <c r="AC71">
        <v>39.5</v>
      </c>
      <c r="AD71">
        <v>89.8</v>
      </c>
      <c r="AE71">
        <v>77.099999999999994</v>
      </c>
      <c r="AG71">
        <v>117.8</v>
      </c>
      <c r="AH71">
        <v>104</v>
      </c>
      <c r="AI71">
        <v>95</v>
      </c>
      <c r="AJ71">
        <v>69.7</v>
      </c>
      <c r="AK71">
        <v>72</v>
      </c>
      <c r="AL71">
        <v>58.1</v>
      </c>
    </row>
    <row r="72" spans="24:38">
      <c r="X72" t="s">
        <v>302</v>
      </c>
      <c r="Y72">
        <v>63.1</v>
      </c>
      <c r="Z72">
        <v>72.2</v>
      </c>
      <c r="AA72">
        <v>88</v>
      </c>
      <c r="AB72">
        <v>75</v>
      </c>
      <c r="AC72">
        <v>39.5</v>
      </c>
      <c r="AD72">
        <v>75.400000000000006</v>
      </c>
      <c r="AE72">
        <v>78.900000000000006</v>
      </c>
      <c r="AG72">
        <v>107.9</v>
      </c>
      <c r="AH72">
        <v>119.9</v>
      </c>
      <c r="AI72">
        <v>94.9</v>
      </c>
      <c r="AJ72">
        <v>69.7</v>
      </c>
      <c r="AK72">
        <v>72</v>
      </c>
      <c r="AL72">
        <v>59.8</v>
      </c>
    </row>
    <row r="73" spans="24:38">
      <c r="X73" t="s">
        <v>303</v>
      </c>
      <c r="Y73">
        <v>62.2</v>
      </c>
      <c r="Z73">
        <v>73.8</v>
      </c>
      <c r="AA73">
        <v>86.4</v>
      </c>
      <c r="AB73">
        <v>74.099999999999994</v>
      </c>
      <c r="AC73">
        <v>39.299999999999997</v>
      </c>
      <c r="AD73">
        <v>63.7</v>
      </c>
      <c r="AE73">
        <v>81.900000000000006</v>
      </c>
      <c r="AG73">
        <v>100.9</v>
      </c>
      <c r="AH73">
        <v>134.6</v>
      </c>
      <c r="AI73">
        <v>95.3</v>
      </c>
      <c r="AJ73">
        <v>69.7</v>
      </c>
      <c r="AK73">
        <v>72.400000000000006</v>
      </c>
      <c r="AL73">
        <v>59.8</v>
      </c>
    </row>
    <row r="74" spans="24:38">
      <c r="X74" t="s">
        <v>304</v>
      </c>
      <c r="Y74">
        <v>62.6</v>
      </c>
      <c r="Z74">
        <v>73.8</v>
      </c>
      <c r="AA74">
        <v>79.900000000000006</v>
      </c>
      <c r="AB74">
        <v>72.900000000000006</v>
      </c>
      <c r="AC74">
        <v>39.1</v>
      </c>
      <c r="AD74">
        <v>67.599999999999994</v>
      </c>
      <c r="AE74">
        <v>84.4</v>
      </c>
      <c r="AG74">
        <v>108.5</v>
      </c>
      <c r="AH74">
        <v>144.30000000000001</v>
      </c>
      <c r="AI74">
        <v>99</v>
      </c>
      <c r="AJ74">
        <v>70.2</v>
      </c>
      <c r="AK74">
        <v>72.400000000000006</v>
      </c>
      <c r="AL74">
        <v>62.5</v>
      </c>
    </row>
    <row r="75" spans="24:38">
      <c r="X75" t="s">
        <v>305</v>
      </c>
      <c r="Y75">
        <v>64.099999999999994</v>
      </c>
      <c r="Z75">
        <v>74.8</v>
      </c>
      <c r="AA75">
        <v>80</v>
      </c>
      <c r="AB75">
        <v>70.099999999999994</v>
      </c>
      <c r="AC75">
        <v>39</v>
      </c>
      <c r="AD75">
        <v>63.2</v>
      </c>
      <c r="AE75">
        <v>84.2</v>
      </c>
      <c r="AG75">
        <v>100.9</v>
      </c>
      <c r="AH75">
        <v>138.5</v>
      </c>
      <c r="AI75">
        <v>100</v>
      </c>
      <c r="AJ75">
        <v>70.099999999999994</v>
      </c>
      <c r="AK75">
        <v>71.400000000000006</v>
      </c>
      <c r="AL75">
        <v>61.4</v>
      </c>
    </row>
    <row r="76" spans="24:38">
      <c r="X76" t="s">
        <v>306</v>
      </c>
      <c r="Y76">
        <v>64.400000000000006</v>
      </c>
      <c r="Z76">
        <v>76.099999999999994</v>
      </c>
      <c r="AA76">
        <v>79.5</v>
      </c>
      <c r="AB76">
        <v>67.900000000000006</v>
      </c>
      <c r="AC76">
        <v>39</v>
      </c>
      <c r="AD76">
        <v>65.3</v>
      </c>
      <c r="AE76">
        <v>82.5</v>
      </c>
      <c r="AG76">
        <v>103.9</v>
      </c>
      <c r="AH76">
        <v>125.8</v>
      </c>
      <c r="AI76">
        <v>97</v>
      </c>
      <c r="AJ76">
        <v>70.099999999999994</v>
      </c>
      <c r="AK76">
        <v>73.3</v>
      </c>
      <c r="AL76">
        <v>64.3</v>
      </c>
    </row>
    <row r="77" spans="24:38">
      <c r="X77" t="s">
        <v>307</v>
      </c>
      <c r="Y77">
        <v>64.900000000000006</v>
      </c>
      <c r="Z77">
        <v>77.3</v>
      </c>
      <c r="AA77">
        <v>80.3</v>
      </c>
      <c r="AB77">
        <v>70.400000000000006</v>
      </c>
      <c r="AC77">
        <v>52</v>
      </c>
      <c r="AD77">
        <v>72.900000000000006</v>
      </c>
      <c r="AE77">
        <v>83.6</v>
      </c>
      <c r="AG77">
        <v>107.7</v>
      </c>
      <c r="AH77">
        <v>128.19999999999999</v>
      </c>
      <c r="AI77">
        <v>95.7</v>
      </c>
      <c r="AJ77">
        <v>70.099999999999994</v>
      </c>
      <c r="AK77">
        <v>71.900000000000006</v>
      </c>
      <c r="AL77">
        <v>66.400000000000006</v>
      </c>
    </row>
    <row r="78" spans="24:38">
      <c r="X78" t="s">
        <v>308</v>
      </c>
      <c r="Y78">
        <v>65.3</v>
      </c>
      <c r="Z78">
        <v>77.3</v>
      </c>
      <c r="AA78">
        <v>82.3</v>
      </c>
      <c r="AB78">
        <v>68.5</v>
      </c>
      <c r="AC78">
        <v>52</v>
      </c>
      <c r="AD78">
        <v>73.400000000000006</v>
      </c>
      <c r="AE78">
        <v>82.1</v>
      </c>
      <c r="AG78">
        <v>115</v>
      </c>
      <c r="AH78">
        <v>119.7</v>
      </c>
      <c r="AI78">
        <v>94.5</v>
      </c>
      <c r="AJ78">
        <v>70</v>
      </c>
      <c r="AK78">
        <v>68.599999999999994</v>
      </c>
      <c r="AL78">
        <v>69</v>
      </c>
    </row>
    <row r="79" spans="24:38">
      <c r="X79" t="s">
        <v>309</v>
      </c>
      <c r="Y79">
        <v>66.599999999999994</v>
      </c>
      <c r="Z79">
        <v>78.900000000000006</v>
      </c>
      <c r="AA79">
        <v>80.3</v>
      </c>
      <c r="AB79">
        <v>68.900000000000006</v>
      </c>
      <c r="AC79">
        <v>53.3</v>
      </c>
      <c r="AD79">
        <v>78.5</v>
      </c>
      <c r="AE79">
        <v>81.3</v>
      </c>
      <c r="AG79">
        <v>122.3</v>
      </c>
      <c r="AH79">
        <v>107.5</v>
      </c>
      <c r="AI79">
        <v>93.2</v>
      </c>
      <c r="AJ79">
        <v>70.5</v>
      </c>
      <c r="AK79">
        <v>70.400000000000006</v>
      </c>
      <c r="AL79">
        <v>71.900000000000006</v>
      </c>
    </row>
    <row r="80" spans="24:38">
      <c r="X80" t="s">
        <v>310</v>
      </c>
      <c r="Y80">
        <v>67.7</v>
      </c>
      <c r="Z80">
        <v>79.2</v>
      </c>
      <c r="AA80">
        <v>79.400000000000006</v>
      </c>
      <c r="AB80">
        <v>64.7</v>
      </c>
      <c r="AC80">
        <v>53.8</v>
      </c>
      <c r="AD80">
        <v>88.4</v>
      </c>
      <c r="AE80">
        <v>82.3</v>
      </c>
      <c r="AG80">
        <v>129.5</v>
      </c>
      <c r="AH80">
        <v>108.2</v>
      </c>
      <c r="AI80">
        <v>92.6</v>
      </c>
      <c r="AJ80">
        <v>70.599999999999994</v>
      </c>
      <c r="AK80">
        <v>70.400000000000006</v>
      </c>
      <c r="AL80">
        <v>72.599999999999994</v>
      </c>
    </row>
    <row r="81" spans="24:38">
      <c r="X81" t="s">
        <v>311</v>
      </c>
      <c r="Y81">
        <v>67.2</v>
      </c>
      <c r="Z81">
        <v>79</v>
      </c>
      <c r="AA81">
        <v>79.2</v>
      </c>
      <c r="AB81">
        <v>64.3</v>
      </c>
      <c r="AC81">
        <v>56.7</v>
      </c>
      <c r="AD81">
        <v>91</v>
      </c>
      <c r="AE81">
        <v>81.2</v>
      </c>
      <c r="AG81">
        <v>126.2</v>
      </c>
      <c r="AH81">
        <v>101.3</v>
      </c>
      <c r="AI81">
        <v>92.6</v>
      </c>
      <c r="AJ81">
        <v>70.599999999999994</v>
      </c>
      <c r="AK81">
        <v>70.2</v>
      </c>
      <c r="AL81">
        <v>72.3</v>
      </c>
    </row>
    <row r="82" spans="24:38">
      <c r="X82" t="s">
        <v>312</v>
      </c>
      <c r="Y82">
        <v>68.099999999999994</v>
      </c>
      <c r="Z82">
        <v>79.3</v>
      </c>
      <c r="AA82">
        <v>78.7</v>
      </c>
      <c r="AB82">
        <v>65.900000000000006</v>
      </c>
      <c r="AC82">
        <v>57.1</v>
      </c>
      <c r="AD82">
        <v>80.099999999999994</v>
      </c>
      <c r="AE82">
        <v>83</v>
      </c>
      <c r="AG82">
        <v>136.6</v>
      </c>
      <c r="AH82">
        <v>106.9</v>
      </c>
      <c r="AI82">
        <v>93.6</v>
      </c>
      <c r="AJ82">
        <v>70.599999999999994</v>
      </c>
      <c r="AK82">
        <v>69.5</v>
      </c>
      <c r="AL82">
        <v>70.3</v>
      </c>
    </row>
    <row r="83" spans="24:38">
      <c r="X83" t="s">
        <v>313</v>
      </c>
      <c r="Y83">
        <v>70.5</v>
      </c>
      <c r="Z83">
        <v>79.400000000000006</v>
      </c>
      <c r="AA83">
        <v>80.7</v>
      </c>
      <c r="AB83">
        <v>72.2</v>
      </c>
      <c r="AC83">
        <v>64.8</v>
      </c>
      <c r="AD83">
        <v>83.9</v>
      </c>
      <c r="AE83">
        <v>86.4</v>
      </c>
      <c r="AG83">
        <v>139.69999999999999</v>
      </c>
      <c r="AH83">
        <v>122</v>
      </c>
      <c r="AI83">
        <v>93.6</v>
      </c>
      <c r="AJ83">
        <v>70.5</v>
      </c>
      <c r="AK83">
        <v>69.599999999999994</v>
      </c>
      <c r="AL83">
        <v>69.3</v>
      </c>
    </row>
    <row r="84" spans="24:38">
      <c r="X84" t="s">
        <v>314</v>
      </c>
      <c r="Y84">
        <v>71.599999999999994</v>
      </c>
      <c r="Z84">
        <v>79.3</v>
      </c>
      <c r="AA84">
        <v>81.7</v>
      </c>
      <c r="AB84">
        <v>76.599999999999994</v>
      </c>
      <c r="AC84">
        <v>65.8</v>
      </c>
      <c r="AD84">
        <v>79.3</v>
      </c>
      <c r="AE84">
        <v>87.8</v>
      </c>
      <c r="AG84">
        <v>115.8</v>
      </c>
      <c r="AH84">
        <v>138.9</v>
      </c>
      <c r="AI84">
        <v>93</v>
      </c>
      <c r="AJ84">
        <v>70.900000000000006</v>
      </c>
      <c r="AK84">
        <v>69.8</v>
      </c>
      <c r="AL84">
        <v>67.8</v>
      </c>
    </row>
    <row r="85" spans="24:38">
      <c r="X85" t="s">
        <v>315</v>
      </c>
      <c r="Y85">
        <v>72.400000000000006</v>
      </c>
      <c r="Z85">
        <v>76.900000000000006</v>
      </c>
      <c r="AA85">
        <v>77.900000000000006</v>
      </c>
      <c r="AB85">
        <v>73.900000000000006</v>
      </c>
      <c r="AC85">
        <v>65.599999999999994</v>
      </c>
      <c r="AD85">
        <v>78</v>
      </c>
      <c r="AE85">
        <v>86.5</v>
      </c>
      <c r="AG85">
        <v>109.6</v>
      </c>
      <c r="AH85">
        <v>131.80000000000001</v>
      </c>
      <c r="AI85">
        <v>93.1</v>
      </c>
      <c r="AJ85">
        <v>70.900000000000006</v>
      </c>
      <c r="AK85">
        <v>70.2</v>
      </c>
      <c r="AL85">
        <v>68.400000000000006</v>
      </c>
    </row>
    <row r="86" spans="24:38">
      <c r="X86" t="s">
        <v>316</v>
      </c>
      <c r="Y86">
        <v>73.3</v>
      </c>
      <c r="Z86">
        <v>77.2</v>
      </c>
      <c r="AA86">
        <v>77.400000000000006</v>
      </c>
      <c r="AB86">
        <v>71</v>
      </c>
      <c r="AC86">
        <v>65.7</v>
      </c>
      <c r="AD86">
        <v>73.099999999999994</v>
      </c>
      <c r="AE86">
        <v>87.1</v>
      </c>
      <c r="AG86">
        <v>111.3</v>
      </c>
      <c r="AH86">
        <v>136.30000000000001</v>
      </c>
      <c r="AI86">
        <v>92.8</v>
      </c>
      <c r="AJ86">
        <v>70.8</v>
      </c>
      <c r="AK86">
        <v>69.099999999999994</v>
      </c>
      <c r="AL86">
        <v>70.3</v>
      </c>
    </row>
    <row r="87" spans="24:38">
      <c r="X87" t="s">
        <v>317</v>
      </c>
      <c r="Y87">
        <v>72.900000000000006</v>
      </c>
      <c r="Z87">
        <v>71.099999999999994</v>
      </c>
      <c r="AA87">
        <v>77.400000000000006</v>
      </c>
      <c r="AB87">
        <v>69.099999999999994</v>
      </c>
      <c r="AC87">
        <v>65.599999999999994</v>
      </c>
      <c r="AD87">
        <v>69.400000000000006</v>
      </c>
      <c r="AE87">
        <v>86.5</v>
      </c>
      <c r="AG87">
        <v>108.6</v>
      </c>
      <c r="AH87">
        <v>126.6</v>
      </c>
      <c r="AI87">
        <v>93</v>
      </c>
      <c r="AJ87">
        <v>70.900000000000006</v>
      </c>
      <c r="AK87">
        <v>70.8</v>
      </c>
      <c r="AL87">
        <v>72.599999999999994</v>
      </c>
    </row>
    <row r="88" spans="24:38">
      <c r="X88" t="s">
        <v>318</v>
      </c>
      <c r="Y88">
        <v>72.400000000000006</v>
      </c>
      <c r="Z88">
        <v>70.599999999999994</v>
      </c>
      <c r="AA88">
        <v>77.599999999999994</v>
      </c>
      <c r="AB88">
        <v>72</v>
      </c>
      <c r="AC88">
        <v>65.599999999999994</v>
      </c>
      <c r="AD88">
        <v>79.5</v>
      </c>
      <c r="AE88">
        <v>84.6</v>
      </c>
      <c r="AG88">
        <v>105.7</v>
      </c>
      <c r="AH88">
        <v>115.3</v>
      </c>
      <c r="AI88">
        <v>90.5</v>
      </c>
      <c r="AJ88">
        <v>71.3</v>
      </c>
      <c r="AK88">
        <v>70.7</v>
      </c>
      <c r="AL88">
        <v>72.7</v>
      </c>
    </row>
    <row r="89" spans="24:38">
      <c r="X89" t="s">
        <v>319</v>
      </c>
      <c r="Y89">
        <v>72.5</v>
      </c>
      <c r="Z89">
        <v>71.7</v>
      </c>
      <c r="AA89">
        <v>78.400000000000006</v>
      </c>
      <c r="AB89">
        <v>75.7</v>
      </c>
      <c r="AC89">
        <v>46.7</v>
      </c>
      <c r="AD89">
        <v>76.900000000000006</v>
      </c>
      <c r="AE89">
        <v>81.7</v>
      </c>
      <c r="AG89">
        <v>107.5</v>
      </c>
      <c r="AH89">
        <v>98</v>
      </c>
      <c r="AI89">
        <v>88.9</v>
      </c>
      <c r="AJ89">
        <v>71.099999999999994</v>
      </c>
      <c r="AK89">
        <v>71.099999999999994</v>
      </c>
      <c r="AL89">
        <v>74</v>
      </c>
    </row>
    <row r="90" spans="24:38">
      <c r="X90" t="s">
        <v>320</v>
      </c>
      <c r="Y90">
        <v>72.3</v>
      </c>
      <c r="Z90">
        <v>71.099999999999994</v>
      </c>
      <c r="AA90">
        <v>77.900000000000006</v>
      </c>
      <c r="AB90">
        <v>78.5</v>
      </c>
      <c r="AC90">
        <v>45.5</v>
      </c>
      <c r="AD90">
        <v>92.4</v>
      </c>
      <c r="AE90">
        <v>81.3</v>
      </c>
      <c r="AG90">
        <v>115.8</v>
      </c>
      <c r="AH90">
        <v>95.2</v>
      </c>
      <c r="AI90">
        <v>86.6</v>
      </c>
      <c r="AJ90">
        <v>71.3</v>
      </c>
      <c r="AK90">
        <v>70.7</v>
      </c>
      <c r="AL90">
        <v>74.8</v>
      </c>
    </row>
    <row r="91" spans="24:38">
      <c r="X91" t="s">
        <v>321</v>
      </c>
      <c r="Y91">
        <v>70.900000000000006</v>
      </c>
      <c r="Z91">
        <v>71.8</v>
      </c>
      <c r="AA91">
        <v>79</v>
      </c>
      <c r="AB91">
        <v>84.3</v>
      </c>
      <c r="AC91">
        <v>45.8</v>
      </c>
      <c r="AD91">
        <v>106.6</v>
      </c>
      <c r="AE91">
        <v>80.3</v>
      </c>
      <c r="AG91">
        <v>128.80000000000001</v>
      </c>
      <c r="AH91">
        <v>88.5</v>
      </c>
      <c r="AI91">
        <v>86</v>
      </c>
      <c r="AJ91">
        <v>71.3</v>
      </c>
      <c r="AK91">
        <v>71</v>
      </c>
      <c r="AL91">
        <v>76.3</v>
      </c>
    </row>
    <row r="92" spans="24:38">
      <c r="X92" t="s">
        <v>322</v>
      </c>
      <c r="Y92">
        <v>69.099999999999994</v>
      </c>
      <c r="Z92">
        <v>72.8</v>
      </c>
      <c r="AA92">
        <v>78.5</v>
      </c>
      <c r="AB92">
        <v>82.2</v>
      </c>
      <c r="AC92">
        <v>46.9</v>
      </c>
      <c r="AD92">
        <v>96</v>
      </c>
      <c r="AE92">
        <v>81.7</v>
      </c>
      <c r="AG92">
        <v>132.69999999999999</v>
      </c>
      <c r="AH92">
        <v>93.1</v>
      </c>
      <c r="AI92">
        <v>86.4</v>
      </c>
      <c r="AJ92">
        <v>71.8</v>
      </c>
      <c r="AK92">
        <v>71.599999999999994</v>
      </c>
      <c r="AL92">
        <v>76.3</v>
      </c>
    </row>
    <row r="93" spans="24:38">
      <c r="X93" t="s">
        <v>323</v>
      </c>
      <c r="Y93">
        <v>68.5</v>
      </c>
      <c r="Z93">
        <v>72.8</v>
      </c>
      <c r="AA93">
        <v>78.3</v>
      </c>
      <c r="AB93">
        <v>82.4</v>
      </c>
      <c r="AC93">
        <v>46.9</v>
      </c>
      <c r="AD93">
        <v>93.6</v>
      </c>
      <c r="AE93">
        <v>82</v>
      </c>
      <c r="AG93">
        <v>119.4</v>
      </c>
      <c r="AH93">
        <v>91.4</v>
      </c>
      <c r="AI93">
        <v>87.9</v>
      </c>
      <c r="AJ93">
        <v>71.599999999999994</v>
      </c>
      <c r="AK93">
        <v>71.3</v>
      </c>
      <c r="AL93">
        <v>76.3</v>
      </c>
    </row>
    <row r="94" spans="24:38">
      <c r="X94" t="s">
        <v>324</v>
      </c>
      <c r="Y94">
        <v>68.5</v>
      </c>
      <c r="Z94">
        <v>72.8</v>
      </c>
      <c r="AA94">
        <v>78.7</v>
      </c>
      <c r="AB94">
        <v>85.2</v>
      </c>
      <c r="AC94">
        <v>46.4</v>
      </c>
      <c r="AD94">
        <v>93.7</v>
      </c>
      <c r="AE94">
        <v>80.8</v>
      </c>
      <c r="AG94">
        <v>129.6</v>
      </c>
      <c r="AH94">
        <v>87</v>
      </c>
      <c r="AI94">
        <v>89.4</v>
      </c>
      <c r="AJ94">
        <v>71.599999999999994</v>
      </c>
      <c r="AK94">
        <v>71.3</v>
      </c>
      <c r="AL94">
        <v>69.2</v>
      </c>
    </row>
    <row r="95" spans="24:38">
      <c r="X95" t="s">
        <v>325</v>
      </c>
      <c r="Y95">
        <v>69.7</v>
      </c>
      <c r="Z95">
        <v>73.400000000000006</v>
      </c>
      <c r="AA95">
        <v>80.2</v>
      </c>
      <c r="AB95">
        <v>92.1</v>
      </c>
      <c r="AC95">
        <v>45.8</v>
      </c>
      <c r="AD95">
        <v>102.3</v>
      </c>
      <c r="AE95">
        <v>81.8</v>
      </c>
      <c r="AG95">
        <v>111.5</v>
      </c>
      <c r="AH95">
        <v>95.4</v>
      </c>
      <c r="AI95">
        <v>92</v>
      </c>
      <c r="AJ95">
        <v>72</v>
      </c>
      <c r="AK95">
        <v>71.8</v>
      </c>
      <c r="AL95">
        <v>65.099999999999994</v>
      </c>
    </row>
    <row r="96" spans="24:38">
      <c r="X96" t="s">
        <v>326</v>
      </c>
      <c r="Y96">
        <v>69.900000000000006</v>
      </c>
      <c r="Z96">
        <v>73</v>
      </c>
      <c r="AA96">
        <v>85.1</v>
      </c>
      <c r="AB96">
        <v>109.6</v>
      </c>
      <c r="AC96">
        <v>45.4</v>
      </c>
      <c r="AD96">
        <v>108</v>
      </c>
      <c r="AE96">
        <v>81.8</v>
      </c>
      <c r="AG96">
        <v>94.9</v>
      </c>
      <c r="AH96">
        <v>107.2</v>
      </c>
      <c r="AI96">
        <v>94.7</v>
      </c>
      <c r="AJ96">
        <v>72.099999999999994</v>
      </c>
      <c r="AK96">
        <v>72</v>
      </c>
      <c r="AL96">
        <v>64.099999999999994</v>
      </c>
    </row>
    <row r="97" spans="24:38">
      <c r="X97" t="s">
        <v>327</v>
      </c>
      <c r="Y97">
        <v>68.900000000000006</v>
      </c>
      <c r="Z97">
        <v>74.400000000000006</v>
      </c>
      <c r="AA97">
        <v>96.7</v>
      </c>
      <c r="AB97">
        <v>111.7</v>
      </c>
      <c r="AC97">
        <v>46.2</v>
      </c>
      <c r="AD97">
        <v>158.4</v>
      </c>
      <c r="AE97">
        <v>79.8</v>
      </c>
      <c r="AG97">
        <v>92.6</v>
      </c>
      <c r="AH97">
        <v>95.4</v>
      </c>
      <c r="AI97">
        <v>97.5</v>
      </c>
      <c r="AJ97">
        <v>72.099999999999994</v>
      </c>
      <c r="AK97">
        <v>74.3</v>
      </c>
      <c r="AL97">
        <v>64.099999999999994</v>
      </c>
    </row>
    <row r="98" spans="24:38">
      <c r="X98" t="s">
        <v>328</v>
      </c>
      <c r="Y98">
        <v>67.5</v>
      </c>
      <c r="Z98">
        <v>74.599999999999994</v>
      </c>
      <c r="AA98">
        <v>90.9</v>
      </c>
      <c r="AB98">
        <v>107.3</v>
      </c>
      <c r="AC98">
        <v>46.4</v>
      </c>
      <c r="AD98">
        <v>119.1</v>
      </c>
      <c r="AE98">
        <v>79.099999999999994</v>
      </c>
      <c r="AG98">
        <v>87.6</v>
      </c>
      <c r="AH98">
        <v>88.5</v>
      </c>
      <c r="AI98">
        <v>102.8</v>
      </c>
      <c r="AJ98">
        <v>72.2</v>
      </c>
      <c r="AK98">
        <v>77.7</v>
      </c>
      <c r="AL98">
        <v>64.7</v>
      </c>
    </row>
    <row r="99" spans="24:38">
      <c r="X99" t="s">
        <v>329</v>
      </c>
      <c r="Y99">
        <v>67.099999999999994</v>
      </c>
      <c r="Z99">
        <v>69.7</v>
      </c>
      <c r="AA99">
        <v>93.1</v>
      </c>
      <c r="AB99">
        <v>106.6</v>
      </c>
      <c r="AC99">
        <v>46.3</v>
      </c>
      <c r="AD99">
        <v>111.4</v>
      </c>
      <c r="AE99">
        <v>79.8</v>
      </c>
      <c r="AG99">
        <v>86.9</v>
      </c>
      <c r="AH99">
        <v>90.2</v>
      </c>
      <c r="AI99">
        <v>104.7</v>
      </c>
      <c r="AJ99">
        <v>72.7</v>
      </c>
      <c r="AK99">
        <v>77.7</v>
      </c>
      <c r="AL99">
        <v>64.900000000000006</v>
      </c>
    </row>
    <row r="100" spans="24:38">
      <c r="X100" t="s">
        <v>330</v>
      </c>
      <c r="Y100">
        <v>66.5</v>
      </c>
      <c r="Z100">
        <v>69.5</v>
      </c>
      <c r="AA100">
        <v>93.5</v>
      </c>
      <c r="AB100">
        <v>100.6</v>
      </c>
      <c r="AC100">
        <v>46.3</v>
      </c>
      <c r="AD100">
        <v>106</v>
      </c>
      <c r="AE100">
        <v>79.2</v>
      </c>
      <c r="AG100">
        <v>86.1</v>
      </c>
      <c r="AH100">
        <v>83.7</v>
      </c>
      <c r="AI100">
        <v>102.8</v>
      </c>
      <c r="AJ100">
        <v>72.7</v>
      </c>
      <c r="AK100">
        <v>80</v>
      </c>
      <c r="AL100">
        <v>63.9</v>
      </c>
    </row>
    <row r="101" spans="24:38">
      <c r="X101" t="s">
        <v>331</v>
      </c>
      <c r="Y101">
        <v>66.3</v>
      </c>
      <c r="Z101">
        <v>69.599999999999994</v>
      </c>
      <c r="AA101">
        <v>92.4</v>
      </c>
      <c r="AB101">
        <v>95.4</v>
      </c>
      <c r="AC101">
        <v>58.8</v>
      </c>
      <c r="AD101">
        <v>113.3</v>
      </c>
      <c r="AE101">
        <v>77.599999999999994</v>
      </c>
      <c r="AG101">
        <v>93.5</v>
      </c>
      <c r="AH101">
        <v>78.5</v>
      </c>
      <c r="AI101">
        <v>101.3</v>
      </c>
      <c r="AJ101">
        <v>72.7</v>
      </c>
      <c r="AK101">
        <v>80</v>
      </c>
      <c r="AL101">
        <v>64.599999999999994</v>
      </c>
    </row>
    <row r="102" spans="24:38">
      <c r="X102" t="s">
        <v>332</v>
      </c>
      <c r="Y102">
        <v>67</v>
      </c>
      <c r="Z102">
        <v>69.599999999999994</v>
      </c>
      <c r="AA102">
        <v>91.1</v>
      </c>
      <c r="AB102">
        <v>98</v>
      </c>
      <c r="AC102">
        <v>60.9</v>
      </c>
      <c r="AD102">
        <v>118.2</v>
      </c>
      <c r="AE102">
        <v>77.099999999999994</v>
      </c>
      <c r="AG102">
        <v>102.8</v>
      </c>
      <c r="AH102">
        <v>78</v>
      </c>
      <c r="AI102">
        <v>101.4</v>
      </c>
      <c r="AJ102">
        <v>72.8</v>
      </c>
      <c r="AK102">
        <v>80.3</v>
      </c>
      <c r="AL102">
        <v>63.9</v>
      </c>
    </row>
    <row r="103" spans="24:38">
      <c r="X103" t="s">
        <v>333</v>
      </c>
      <c r="Y103">
        <v>68.8</v>
      </c>
      <c r="Z103">
        <v>69.599999999999994</v>
      </c>
      <c r="AA103">
        <v>90.8</v>
      </c>
      <c r="AB103">
        <v>97.7</v>
      </c>
      <c r="AC103">
        <v>61.9</v>
      </c>
      <c r="AD103">
        <v>100.1</v>
      </c>
      <c r="AE103">
        <v>79.099999999999994</v>
      </c>
      <c r="AG103">
        <v>96.9</v>
      </c>
      <c r="AH103">
        <v>81.5</v>
      </c>
      <c r="AI103">
        <v>103.7</v>
      </c>
      <c r="AJ103">
        <v>73</v>
      </c>
      <c r="AK103">
        <v>81.5</v>
      </c>
      <c r="AL103">
        <v>63.6</v>
      </c>
    </row>
    <row r="104" spans="24:38">
      <c r="X104" t="s">
        <v>334</v>
      </c>
      <c r="Y104">
        <v>69.099999999999994</v>
      </c>
      <c r="Z104">
        <v>69.7</v>
      </c>
      <c r="AA104">
        <v>88.6</v>
      </c>
      <c r="AB104">
        <v>93.4</v>
      </c>
      <c r="AC104">
        <v>62.5</v>
      </c>
      <c r="AD104">
        <v>105.4</v>
      </c>
      <c r="AE104">
        <v>79.900000000000006</v>
      </c>
      <c r="AG104">
        <v>111.1</v>
      </c>
      <c r="AH104">
        <v>83.1</v>
      </c>
      <c r="AI104">
        <v>105</v>
      </c>
      <c r="AJ104">
        <v>73</v>
      </c>
      <c r="AK104">
        <v>81.5</v>
      </c>
      <c r="AL104">
        <v>63.7</v>
      </c>
    </row>
    <row r="105" spans="24:38">
      <c r="X105" t="s">
        <v>335</v>
      </c>
      <c r="Y105">
        <v>71.2</v>
      </c>
      <c r="Z105">
        <v>69.7</v>
      </c>
      <c r="AA105">
        <v>90.7</v>
      </c>
      <c r="AB105">
        <v>96.2</v>
      </c>
      <c r="AC105">
        <v>72.5</v>
      </c>
      <c r="AD105">
        <v>120.1</v>
      </c>
      <c r="AE105">
        <v>80</v>
      </c>
      <c r="AG105">
        <v>115.6</v>
      </c>
      <c r="AH105">
        <v>82.7</v>
      </c>
      <c r="AI105">
        <v>104.5</v>
      </c>
      <c r="AJ105">
        <v>72.900000000000006</v>
      </c>
      <c r="AK105">
        <v>83.6</v>
      </c>
      <c r="AL105">
        <v>63.8</v>
      </c>
    </row>
    <row r="106" spans="24:38">
      <c r="X106" t="s">
        <v>336</v>
      </c>
      <c r="Y106">
        <v>71.900000000000006</v>
      </c>
      <c r="Z106">
        <v>70.7</v>
      </c>
      <c r="AA106">
        <v>88.5</v>
      </c>
      <c r="AB106">
        <v>96.3</v>
      </c>
      <c r="AC106">
        <v>76</v>
      </c>
      <c r="AD106">
        <v>119.7</v>
      </c>
      <c r="AE106">
        <v>79.099999999999994</v>
      </c>
      <c r="AG106">
        <v>108</v>
      </c>
      <c r="AH106">
        <v>79.2</v>
      </c>
      <c r="AI106">
        <v>104.1</v>
      </c>
      <c r="AJ106">
        <v>73</v>
      </c>
      <c r="AK106">
        <v>83.5</v>
      </c>
      <c r="AL106">
        <v>62.6</v>
      </c>
    </row>
    <row r="107" spans="24:38">
      <c r="X107" t="s">
        <v>337</v>
      </c>
      <c r="Y107">
        <v>72.3</v>
      </c>
      <c r="Z107">
        <v>70.8</v>
      </c>
      <c r="AA107">
        <v>87.6</v>
      </c>
      <c r="AB107">
        <v>96.4</v>
      </c>
      <c r="AC107">
        <v>80.7</v>
      </c>
      <c r="AD107">
        <v>122</v>
      </c>
      <c r="AE107">
        <v>79.8</v>
      </c>
      <c r="AG107">
        <v>112.1</v>
      </c>
      <c r="AH107">
        <v>81.400000000000006</v>
      </c>
      <c r="AI107">
        <v>104.7</v>
      </c>
      <c r="AJ107">
        <v>73</v>
      </c>
      <c r="AK107">
        <v>81.8</v>
      </c>
      <c r="AL107">
        <v>62.8</v>
      </c>
    </row>
    <row r="108" spans="24:38">
      <c r="X108" t="s">
        <v>338</v>
      </c>
      <c r="Y108">
        <v>71.8</v>
      </c>
      <c r="Z108">
        <v>69.7</v>
      </c>
      <c r="AA108">
        <v>86</v>
      </c>
      <c r="AB108">
        <v>88.9</v>
      </c>
      <c r="AC108">
        <v>81.7</v>
      </c>
      <c r="AD108">
        <v>122.4</v>
      </c>
      <c r="AE108">
        <v>81.3</v>
      </c>
      <c r="AG108">
        <v>95.4</v>
      </c>
      <c r="AH108">
        <v>106.4</v>
      </c>
      <c r="AI108">
        <v>105.1</v>
      </c>
      <c r="AJ108">
        <v>73</v>
      </c>
      <c r="AK108">
        <v>82.4</v>
      </c>
      <c r="AL108">
        <v>62.8</v>
      </c>
    </row>
    <row r="109" spans="24:38">
      <c r="X109" t="s">
        <v>339</v>
      </c>
      <c r="Y109">
        <v>71.599999999999994</v>
      </c>
      <c r="Z109">
        <v>69.400000000000006</v>
      </c>
      <c r="AA109">
        <v>86</v>
      </c>
      <c r="AB109">
        <v>88.7</v>
      </c>
      <c r="AC109">
        <v>82.8</v>
      </c>
      <c r="AD109">
        <v>127.6</v>
      </c>
      <c r="AE109">
        <v>82.4</v>
      </c>
      <c r="AG109">
        <v>103.7</v>
      </c>
      <c r="AH109">
        <v>111.4</v>
      </c>
      <c r="AI109">
        <v>105.8</v>
      </c>
      <c r="AJ109">
        <v>72.8</v>
      </c>
      <c r="AK109">
        <v>82.5</v>
      </c>
      <c r="AL109">
        <v>63.2</v>
      </c>
    </row>
    <row r="110" spans="24:38">
      <c r="X110" t="s">
        <v>340</v>
      </c>
      <c r="Y110">
        <v>71</v>
      </c>
      <c r="Z110">
        <v>69.400000000000006</v>
      </c>
      <c r="AA110">
        <v>81.599999999999994</v>
      </c>
      <c r="AB110">
        <v>81.7</v>
      </c>
      <c r="AC110">
        <v>83.1</v>
      </c>
      <c r="AD110">
        <v>136.5</v>
      </c>
      <c r="AE110">
        <v>83.5</v>
      </c>
      <c r="AG110">
        <v>89.8</v>
      </c>
      <c r="AH110">
        <v>110.2</v>
      </c>
      <c r="AI110">
        <v>105.8</v>
      </c>
      <c r="AJ110">
        <v>73.2</v>
      </c>
      <c r="AK110">
        <v>82.2</v>
      </c>
      <c r="AL110">
        <v>65.400000000000006</v>
      </c>
    </row>
    <row r="111" spans="24:38">
      <c r="X111" t="s">
        <v>341</v>
      </c>
      <c r="Y111">
        <v>69.7</v>
      </c>
      <c r="Z111">
        <v>73.599999999999994</v>
      </c>
      <c r="AA111">
        <v>80.3</v>
      </c>
      <c r="AB111">
        <v>80.900000000000006</v>
      </c>
      <c r="AC111">
        <v>83.1</v>
      </c>
      <c r="AD111">
        <v>137.30000000000001</v>
      </c>
      <c r="AE111">
        <v>81.2</v>
      </c>
      <c r="AG111">
        <v>86.2</v>
      </c>
      <c r="AH111">
        <v>97.9</v>
      </c>
      <c r="AI111">
        <v>105.3</v>
      </c>
      <c r="AJ111">
        <v>73.3</v>
      </c>
      <c r="AK111">
        <v>82.9</v>
      </c>
      <c r="AL111">
        <v>65.3</v>
      </c>
    </row>
    <row r="112" spans="24:38">
      <c r="X112" t="s">
        <v>342</v>
      </c>
      <c r="Y112">
        <v>70.2</v>
      </c>
      <c r="Z112">
        <v>73.099999999999994</v>
      </c>
      <c r="AA112">
        <v>77.900000000000006</v>
      </c>
      <c r="AB112">
        <v>78.099999999999994</v>
      </c>
      <c r="AC112">
        <v>83.1</v>
      </c>
      <c r="AD112">
        <v>140.30000000000001</v>
      </c>
      <c r="AE112">
        <v>82.7</v>
      </c>
      <c r="AG112">
        <v>81.3</v>
      </c>
      <c r="AH112">
        <v>108.6</v>
      </c>
      <c r="AI112">
        <v>105.1</v>
      </c>
      <c r="AJ112">
        <v>73.5</v>
      </c>
      <c r="AK112">
        <v>83.7</v>
      </c>
      <c r="AL112">
        <v>65.3</v>
      </c>
    </row>
    <row r="113" spans="24:38">
      <c r="X113" t="s">
        <v>343</v>
      </c>
      <c r="Y113">
        <v>69.7</v>
      </c>
      <c r="Z113">
        <v>73.099999999999994</v>
      </c>
      <c r="AA113">
        <v>77.2</v>
      </c>
      <c r="AB113">
        <v>80.5</v>
      </c>
      <c r="AC113">
        <v>60.7</v>
      </c>
      <c r="AD113">
        <v>149.6</v>
      </c>
      <c r="AE113">
        <v>82.3</v>
      </c>
      <c r="AG113">
        <v>81.3</v>
      </c>
      <c r="AH113">
        <v>104.8</v>
      </c>
      <c r="AI113">
        <v>105.1</v>
      </c>
      <c r="AJ113">
        <v>73</v>
      </c>
      <c r="AK113">
        <v>84.1</v>
      </c>
      <c r="AL113">
        <v>65.5</v>
      </c>
    </row>
    <row r="114" spans="24:38">
      <c r="X114" t="s">
        <v>344</v>
      </c>
      <c r="Y114">
        <v>69.2</v>
      </c>
      <c r="Z114">
        <v>72.900000000000006</v>
      </c>
      <c r="AA114">
        <v>76.8</v>
      </c>
      <c r="AB114">
        <v>79.900000000000006</v>
      </c>
      <c r="AC114">
        <v>61.2</v>
      </c>
      <c r="AD114">
        <v>130.4</v>
      </c>
      <c r="AE114">
        <v>82.3</v>
      </c>
      <c r="AG114">
        <v>87.2</v>
      </c>
      <c r="AH114">
        <v>102.6</v>
      </c>
      <c r="AI114">
        <v>105.9</v>
      </c>
      <c r="AJ114">
        <v>73</v>
      </c>
      <c r="AK114">
        <v>84.6</v>
      </c>
      <c r="AL114">
        <v>67</v>
      </c>
    </row>
    <row r="115" spans="24:38">
      <c r="X115" t="s">
        <v>345</v>
      </c>
      <c r="Y115">
        <v>69.7</v>
      </c>
      <c r="Z115">
        <v>73.099999999999994</v>
      </c>
      <c r="AA115">
        <v>77.599999999999994</v>
      </c>
      <c r="AB115">
        <v>79.900000000000006</v>
      </c>
      <c r="AC115">
        <v>69.099999999999994</v>
      </c>
      <c r="AD115">
        <v>135.80000000000001</v>
      </c>
      <c r="AE115">
        <v>81</v>
      </c>
      <c r="AG115">
        <v>95.7</v>
      </c>
      <c r="AH115">
        <v>90</v>
      </c>
      <c r="AI115">
        <v>103.4</v>
      </c>
      <c r="AJ115">
        <v>73.099999999999994</v>
      </c>
      <c r="AK115">
        <v>80</v>
      </c>
      <c r="AL115">
        <v>69.3</v>
      </c>
    </row>
    <row r="116" spans="24:38">
      <c r="X116" t="s">
        <v>346</v>
      </c>
      <c r="Y116">
        <v>71.599999999999994</v>
      </c>
      <c r="Z116">
        <v>73.5</v>
      </c>
      <c r="AA116">
        <v>77.900000000000006</v>
      </c>
      <c r="AB116">
        <v>81.400000000000006</v>
      </c>
      <c r="AC116">
        <v>70.900000000000006</v>
      </c>
      <c r="AD116">
        <v>145.30000000000001</v>
      </c>
      <c r="AE116">
        <v>82.9</v>
      </c>
      <c r="AG116">
        <v>96.8</v>
      </c>
      <c r="AH116">
        <v>101.4</v>
      </c>
      <c r="AI116">
        <v>102.8</v>
      </c>
      <c r="AJ116">
        <v>73.400000000000006</v>
      </c>
      <c r="AK116">
        <v>79.400000000000006</v>
      </c>
      <c r="AL116">
        <v>69.3</v>
      </c>
    </row>
    <row r="117" spans="24:38">
      <c r="X117" t="s">
        <v>347</v>
      </c>
      <c r="Y117">
        <v>71.599999999999994</v>
      </c>
      <c r="Z117">
        <v>73.8</v>
      </c>
      <c r="AA117">
        <v>77.5</v>
      </c>
      <c r="AB117">
        <v>82.9</v>
      </c>
      <c r="AC117">
        <v>79.7</v>
      </c>
      <c r="AD117">
        <v>150</v>
      </c>
      <c r="AE117">
        <v>83.4</v>
      </c>
      <c r="AG117">
        <v>106.2</v>
      </c>
      <c r="AH117">
        <v>106.1</v>
      </c>
      <c r="AI117">
        <v>102.8</v>
      </c>
      <c r="AJ117">
        <v>73.400000000000006</v>
      </c>
      <c r="AK117">
        <v>80.7</v>
      </c>
      <c r="AL117">
        <v>69.3</v>
      </c>
    </row>
    <row r="118" spans="24:38">
      <c r="X118" t="s">
        <v>348</v>
      </c>
      <c r="Y118">
        <v>69.8</v>
      </c>
      <c r="Z118">
        <v>75.599999999999994</v>
      </c>
      <c r="AA118">
        <v>77.7</v>
      </c>
      <c r="AB118">
        <v>85.3</v>
      </c>
      <c r="AC118">
        <v>79.7</v>
      </c>
      <c r="AD118">
        <v>146</v>
      </c>
      <c r="AE118">
        <v>83.3</v>
      </c>
      <c r="AG118">
        <v>96.8</v>
      </c>
      <c r="AH118">
        <v>106.7</v>
      </c>
      <c r="AI118">
        <v>102.8</v>
      </c>
      <c r="AJ118">
        <v>73.400000000000006</v>
      </c>
      <c r="AK118">
        <v>83.3</v>
      </c>
      <c r="AL118">
        <v>67.3</v>
      </c>
    </row>
    <row r="119" spans="24:38">
      <c r="X119" t="s">
        <v>349</v>
      </c>
      <c r="Y119">
        <v>69.5</v>
      </c>
      <c r="Z119">
        <v>75.7</v>
      </c>
      <c r="AA119">
        <v>80.400000000000006</v>
      </c>
      <c r="AB119">
        <v>86.8</v>
      </c>
      <c r="AC119">
        <v>73.599999999999994</v>
      </c>
      <c r="AD119">
        <v>142.5</v>
      </c>
      <c r="AE119">
        <v>86.7</v>
      </c>
      <c r="AG119">
        <v>91.5</v>
      </c>
      <c r="AH119">
        <v>128.19999999999999</v>
      </c>
      <c r="AI119">
        <v>102.7</v>
      </c>
      <c r="AJ119">
        <v>73.400000000000006</v>
      </c>
      <c r="AK119">
        <v>79.599999999999994</v>
      </c>
      <c r="AL119">
        <v>70.900000000000006</v>
      </c>
    </row>
    <row r="120" spans="24:38">
      <c r="X120" t="s">
        <v>350</v>
      </c>
      <c r="Y120">
        <v>68.099999999999994</v>
      </c>
      <c r="Z120">
        <v>76</v>
      </c>
      <c r="AA120">
        <v>77.3</v>
      </c>
      <c r="AB120">
        <v>81.8</v>
      </c>
      <c r="AC120">
        <v>73.5</v>
      </c>
      <c r="AD120">
        <v>121.6</v>
      </c>
      <c r="AE120">
        <v>87.6</v>
      </c>
      <c r="AG120">
        <v>93</v>
      </c>
      <c r="AH120">
        <v>138.30000000000001</v>
      </c>
      <c r="AI120">
        <v>105.1</v>
      </c>
      <c r="AJ120">
        <v>73.400000000000006</v>
      </c>
      <c r="AK120">
        <v>80.599999999999994</v>
      </c>
      <c r="AL120">
        <v>71</v>
      </c>
    </row>
    <row r="121" spans="24:38">
      <c r="X121" t="s">
        <v>351</v>
      </c>
      <c r="Y121">
        <v>67.8</v>
      </c>
      <c r="Z121">
        <v>76.400000000000006</v>
      </c>
      <c r="AA121">
        <v>74.8</v>
      </c>
      <c r="AB121">
        <v>82.4</v>
      </c>
      <c r="AC121">
        <v>73.5</v>
      </c>
      <c r="AD121">
        <v>120.4</v>
      </c>
      <c r="AE121">
        <v>86.8</v>
      </c>
      <c r="AG121">
        <v>84.5</v>
      </c>
      <c r="AH121">
        <v>131.80000000000001</v>
      </c>
      <c r="AI121">
        <v>105.7</v>
      </c>
      <c r="AJ121">
        <v>73.5</v>
      </c>
      <c r="AK121">
        <v>81.400000000000006</v>
      </c>
      <c r="AL121">
        <v>71</v>
      </c>
    </row>
    <row r="122" spans="24:38">
      <c r="X122" t="s">
        <v>352</v>
      </c>
      <c r="Y122">
        <v>72</v>
      </c>
      <c r="Z122">
        <v>76.400000000000006</v>
      </c>
      <c r="AA122">
        <v>69.5</v>
      </c>
      <c r="AB122">
        <v>81.400000000000006</v>
      </c>
      <c r="AC122">
        <v>73.5</v>
      </c>
      <c r="AD122">
        <v>108.3</v>
      </c>
      <c r="AE122">
        <v>86.3</v>
      </c>
      <c r="AG122">
        <v>81.900000000000006</v>
      </c>
      <c r="AH122">
        <v>126.3</v>
      </c>
      <c r="AI122">
        <v>106.2</v>
      </c>
      <c r="AJ122">
        <v>74</v>
      </c>
      <c r="AK122">
        <v>84</v>
      </c>
      <c r="AL122">
        <v>71.900000000000006</v>
      </c>
    </row>
    <row r="123" spans="24:38">
      <c r="X123" t="s">
        <v>353</v>
      </c>
      <c r="Y123">
        <v>77.599999999999994</v>
      </c>
      <c r="Z123">
        <v>79.599999999999994</v>
      </c>
      <c r="AA123">
        <v>65.900000000000006</v>
      </c>
      <c r="AB123">
        <v>79.599999999999994</v>
      </c>
      <c r="AC123">
        <v>73.5</v>
      </c>
      <c r="AD123">
        <v>112.1</v>
      </c>
      <c r="AE123">
        <v>84.8</v>
      </c>
      <c r="AG123">
        <v>73.5</v>
      </c>
      <c r="AH123">
        <v>112.6</v>
      </c>
      <c r="AI123">
        <v>106.2</v>
      </c>
      <c r="AJ123">
        <v>75.3</v>
      </c>
      <c r="AK123">
        <v>84.4</v>
      </c>
      <c r="AL123">
        <v>73.400000000000006</v>
      </c>
    </row>
    <row r="124" spans="24:38">
      <c r="X124" t="s">
        <v>354</v>
      </c>
      <c r="Y124">
        <v>82.1</v>
      </c>
      <c r="Z124">
        <v>79.7</v>
      </c>
      <c r="AA124">
        <v>62.9</v>
      </c>
      <c r="AB124">
        <v>79.2</v>
      </c>
      <c r="AC124">
        <v>73.5</v>
      </c>
      <c r="AD124">
        <v>106.5</v>
      </c>
      <c r="AE124">
        <v>85.8</v>
      </c>
      <c r="AG124">
        <v>76</v>
      </c>
      <c r="AH124">
        <v>116.3</v>
      </c>
      <c r="AI124">
        <v>105.8</v>
      </c>
      <c r="AJ124">
        <v>75.3</v>
      </c>
      <c r="AK124">
        <v>83.1</v>
      </c>
      <c r="AL124">
        <v>73</v>
      </c>
    </row>
    <row r="125" spans="24:38">
      <c r="X125" t="s">
        <v>355</v>
      </c>
      <c r="Y125">
        <v>82.4</v>
      </c>
      <c r="Z125">
        <v>79.599999999999994</v>
      </c>
      <c r="AA125">
        <v>62</v>
      </c>
      <c r="AB125">
        <v>77.099999999999994</v>
      </c>
      <c r="AC125">
        <v>73.5</v>
      </c>
      <c r="AD125">
        <v>109.2</v>
      </c>
      <c r="AE125">
        <v>85.1</v>
      </c>
      <c r="AG125">
        <v>76.2</v>
      </c>
      <c r="AH125">
        <v>108.3</v>
      </c>
      <c r="AI125">
        <v>105.9</v>
      </c>
      <c r="AJ125">
        <v>75.3</v>
      </c>
      <c r="AK125">
        <v>83.6</v>
      </c>
      <c r="AL125">
        <v>75</v>
      </c>
    </row>
    <row r="126" spans="24:38">
      <c r="X126" t="s">
        <v>356</v>
      </c>
      <c r="Y126">
        <v>79.099999999999994</v>
      </c>
      <c r="Z126">
        <v>80.099999999999994</v>
      </c>
      <c r="AA126">
        <v>61.6</v>
      </c>
      <c r="AB126">
        <v>76.900000000000006</v>
      </c>
      <c r="AC126">
        <v>73.5</v>
      </c>
      <c r="AD126">
        <v>106</v>
      </c>
      <c r="AE126">
        <v>84.7</v>
      </c>
      <c r="AG126">
        <v>76.3</v>
      </c>
      <c r="AH126">
        <v>101.8</v>
      </c>
      <c r="AI126">
        <v>104.4</v>
      </c>
      <c r="AJ126">
        <v>75.3</v>
      </c>
      <c r="AK126">
        <v>83.3</v>
      </c>
      <c r="AL126">
        <v>74.8</v>
      </c>
    </row>
    <row r="127" spans="24:38">
      <c r="X127" t="s">
        <v>357</v>
      </c>
      <c r="Y127">
        <v>76.900000000000006</v>
      </c>
      <c r="Z127">
        <v>87.5</v>
      </c>
      <c r="AA127">
        <v>62.2</v>
      </c>
      <c r="AB127">
        <v>76.599999999999994</v>
      </c>
      <c r="AC127">
        <v>73.5</v>
      </c>
      <c r="AD127">
        <v>93.9</v>
      </c>
      <c r="AE127">
        <v>85.6</v>
      </c>
      <c r="AG127">
        <v>84.9</v>
      </c>
      <c r="AH127">
        <v>106.8</v>
      </c>
      <c r="AI127">
        <v>103.4</v>
      </c>
      <c r="AJ127">
        <v>75.3</v>
      </c>
      <c r="AK127">
        <v>83.5</v>
      </c>
      <c r="AL127">
        <v>78.7</v>
      </c>
    </row>
    <row r="128" spans="24:38">
      <c r="X128" t="s">
        <v>358</v>
      </c>
      <c r="Y128">
        <v>72.900000000000006</v>
      </c>
      <c r="Z128">
        <v>88.8</v>
      </c>
      <c r="AA128">
        <v>59.6</v>
      </c>
      <c r="AB128">
        <v>75.099999999999994</v>
      </c>
      <c r="AC128">
        <v>73.5</v>
      </c>
      <c r="AD128">
        <v>91.8</v>
      </c>
      <c r="AE128">
        <v>86.6</v>
      </c>
      <c r="AG128">
        <v>79.599999999999994</v>
      </c>
      <c r="AH128">
        <v>113.4</v>
      </c>
      <c r="AI128">
        <v>103.1</v>
      </c>
      <c r="AJ128">
        <v>75.3</v>
      </c>
      <c r="AK128">
        <v>79.099999999999994</v>
      </c>
      <c r="AL128">
        <v>82.2</v>
      </c>
    </row>
    <row r="129" spans="24:38">
      <c r="X129" t="s">
        <v>359</v>
      </c>
      <c r="Y129">
        <v>70</v>
      </c>
      <c r="Z129">
        <v>88.9</v>
      </c>
      <c r="AA129">
        <v>61.1</v>
      </c>
      <c r="AB129">
        <v>76.099999999999994</v>
      </c>
      <c r="AC129">
        <v>58.8</v>
      </c>
      <c r="AD129">
        <v>92</v>
      </c>
      <c r="AE129">
        <v>86</v>
      </c>
      <c r="AG129">
        <v>83.6</v>
      </c>
      <c r="AH129">
        <v>109.9</v>
      </c>
      <c r="AI129">
        <v>102.8</v>
      </c>
      <c r="AJ129">
        <v>75.400000000000006</v>
      </c>
      <c r="AK129">
        <v>83.2</v>
      </c>
      <c r="AL129">
        <v>82.5</v>
      </c>
    </row>
    <row r="130" spans="24:38">
      <c r="X130" t="s">
        <v>360</v>
      </c>
      <c r="Y130">
        <v>68.7</v>
      </c>
      <c r="Z130">
        <v>88.8</v>
      </c>
      <c r="AA130">
        <v>62.6</v>
      </c>
      <c r="AB130">
        <v>79.2</v>
      </c>
      <c r="AC130">
        <v>60.6</v>
      </c>
      <c r="AD130">
        <v>86.5</v>
      </c>
      <c r="AE130">
        <v>85.4</v>
      </c>
      <c r="AG130">
        <v>80</v>
      </c>
      <c r="AH130">
        <v>107.1</v>
      </c>
      <c r="AI130">
        <v>102.8</v>
      </c>
      <c r="AJ130">
        <v>75.5</v>
      </c>
      <c r="AK130">
        <v>80</v>
      </c>
      <c r="AL130">
        <v>82.2</v>
      </c>
    </row>
    <row r="131" spans="24:38">
      <c r="X131" t="s">
        <v>361</v>
      </c>
      <c r="Y131">
        <v>67.8</v>
      </c>
      <c r="Z131">
        <v>88.8</v>
      </c>
      <c r="AA131">
        <v>61.4</v>
      </c>
      <c r="AB131">
        <v>77.099999999999994</v>
      </c>
      <c r="AC131">
        <v>63.8</v>
      </c>
      <c r="AD131">
        <v>77.7</v>
      </c>
      <c r="AE131">
        <v>86.3</v>
      </c>
      <c r="AG131">
        <v>91.7</v>
      </c>
      <c r="AH131">
        <v>117.4</v>
      </c>
      <c r="AI131">
        <v>97</v>
      </c>
      <c r="AJ131">
        <v>75.5</v>
      </c>
      <c r="AK131">
        <v>80.2</v>
      </c>
      <c r="AL131">
        <v>84</v>
      </c>
    </row>
    <row r="132" spans="24:38">
      <c r="X132" t="s">
        <v>362</v>
      </c>
      <c r="Y132">
        <v>67.900000000000006</v>
      </c>
      <c r="Z132">
        <v>90</v>
      </c>
      <c r="AA132">
        <v>59.6</v>
      </c>
      <c r="AB132">
        <v>73.400000000000006</v>
      </c>
      <c r="AC132">
        <v>68.3</v>
      </c>
      <c r="AD132">
        <v>90.3</v>
      </c>
      <c r="AE132">
        <v>86.7</v>
      </c>
      <c r="AG132">
        <v>87.6</v>
      </c>
      <c r="AH132">
        <v>121.3</v>
      </c>
      <c r="AI132">
        <v>96.7</v>
      </c>
      <c r="AJ132">
        <v>75.5</v>
      </c>
      <c r="AK132">
        <v>80.8</v>
      </c>
      <c r="AL132">
        <v>87.6</v>
      </c>
    </row>
    <row r="133" spans="24:38">
      <c r="X133" t="s">
        <v>363</v>
      </c>
      <c r="Y133">
        <v>67.400000000000006</v>
      </c>
      <c r="Z133">
        <v>90.1</v>
      </c>
      <c r="AA133">
        <v>56.9</v>
      </c>
      <c r="AB133">
        <v>68.8</v>
      </c>
      <c r="AC133">
        <v>68.2</v>
      </c>
      <c r="AD133">
        <v>108.5</v>
      </c>
      <c r="AE133">
        <v>85</v>
      </c>
      <c r="AG133">
        <v>95</v>
      </c>
      <c r="AH133">
        <v>110.7</v>
      </c>
      <c r="AI133">
        <v>102.5</v>
      </c>
      <c r="AJ133">
        <v>75.5</v>
      </c>
      <c r="AK133">
        <v>80.8</v>
      </c>
      <c r="AL133">
        <v>86.6</v>
      </c>
    </row>
    <row r="134" spans="24:38">
      <c r="X134" t="s">
        <v>364</v>
      </c>
      <c r="Y134">
        <v>67.5</v>
      </c>
      <c r="Z134">
        <v>88.2</v>
      </c>
      <c r="AA134">
        <v>59.3</v>
      </c>
      <c r="AB134">
        <v>71.900000000000006</v>
      </c>
      <c r="AC134">
        <v>67.400000000000006</v>
      </c>
      <c r="AD134">
        <v>93.5</v>
      </c>
      <c r="AE134">
        <v>84.4</v>
      </c>
      <c r="AG134">
        <v>81.400000000000006</v>
      </c>
      <c r="AH134">
        <v>110.7</v>
      </c>
      <c r="AI134">
        <v>102.5</v>
      </c>
      <c r="AJ134">
        <v>75.5</v>
      </c>
      <c r="AK134">
        <v>80.7</v>
      </c>
      <c r="AL134">
        <v>86.3</v>
      </c>
    </row>
    <row r="135" spans="24:38">
      <c r="X135" t="s">
        <v>365</v>
      </c>
      <c r="Y135">
        <v>67</v>
      </c>
      <c r="Z135">
        <v>86.5</v>
      </c>
      <c r="AA135">
        <v>60.7</v>
      </c>
      <c r="AB135">
        <v>74.8</v>
      </c>
      <c r="AC135">
        <v>67.400000000000006</v>
      </c>
      <c r="AD135">
        <v>91.6</v>
      </c>
      <c r="AE135">
        <v>81.099999999999994</v>
      </c>
      <c r="AG135">
        <v>82.9</v>
      </c>
      <c r="AH135">
        <v>93.5</v>
      </c>
      <c r="AI135">
        <v>97</v>
      </c>
      <c r="AJ135">
        <v>75.599999999999994</v>
      </c>
      <c r="AK135">
        <v>81.5</v>
      </c>
      <c r="AL135">
        <v>86.3</v>
      </c>
    </row>
    <row r="136" spans="24:38">
      <c r="X136" t="s">
        <v>366</v>
      </c>
      <c r="Y136">
        <v>67.400000000000006</v>
      </c>
      <c r="Z136">
        <v>86.7</v>
      </c>
      <c r="AA136">
        <v>61.7</v>
      </c>
      <c r="AB136">
        <v>72.2</v>
      </c>
      <c r="AC136">
        <v>67.400000000000006</v>
      </c>
      <c r="AD136">
        <v>89.8</v>
      </c>
      <c r="AE136">
        <v>81.400000000000006</v>
      </c>
      <c r="AG136">
        <v>78.7</v>
      </c>
      <c r="AH136">
        <v>94.3</v>
      </c>
      <c r="AI136">
        <v>98.9</v>
      </c>
      <c r="AJ136">
        <v>76.8</v>
      </c>
      <c r="AK136">
        <v>82.4</v>
      </c>
      <c r="AL136">
        <v>85.7</v>
      </c>
    </row>
    <row r="137" spans="24:38">
      <c r="X137" t="s">
        <v>367</v>
      </c>
      <c r="Y137">
        <v>67.5</v>
      </c>
      <c r="Z137">
        <v>91</v>
      </c>
      <c r="AA137">
        <v>63.1</v>
      </c>
      <c r="AB137">
        <v>70.3</v>
      </c>
      <c r="AC137">
        <v>52</v>
      </c>
      <c r="AD137">
        <v>82.3</v>
      </c>
      <c r="AE137">
        <v>79.2</v>
      </c>
      <c r="AG137">
        <v>86.3</v>
      </c>
      <c r="AH137">
        <v>81.599999999999994</v>
      </c>
      <c r="AI137">
        <v>99.8</v>
      </c>
      <c r="AJ137">
        <v>76.8</v>
      </c>
      <c r="AK137">
        <v>83.8</v>
      </c>
      <c r="AL137">
        <v>86.8</v>
      </c>
    </row>
    <row r="138" spans="24:38">
      <c r="X138" t="s">
        <v>368</v>
      </c>
      <c r="Y138">
        <v>65.599999999999994</v>
      </c>
      <c r="Z138">
        <v>94</v>
      </c>
      <c r="AA138">
        <v>66.2</v>
      </c>
      <c r="AB138">
        <v>70.7</v>
      </c>
      <c r="AC138">
        <v>52.4</v>
      </c>
      <c r="AD138">
        <v>88.7</v>
      </c>
      <c r="AE138">
        <v>79.5</v>
      </c>
      <c r="AG138">
        <v>79.099999999999994</v>
      </c>
      <c r="AH138">
        <v>77.400000000000006</v>
      </c>
      <c r="AI138">
        <v>99.8</v>
      </c>
      <c r="AJ138">
        <v>76.8</v>
      </c>
      <c r="AK138">
        <v>83.7</v>
      </c>
      <c r="AL138">
        <v>89.1</v>
      </c>
    </row>
    <row r="139" spans="24:38">
      <c r="X139" t="s">
        <v>369</v>
      </c>
      <c r="Y139">
        <v>64.7</v>
      </c>
      <c r="Z139">
        <v>92.2</v>
      </c>
      <c r="AA139">
        <v>68.7</v>
      </c>
      <c r="AB139">
        <v>71.599999999999994</v>
      </c>
      <c r="AC139">
        <v>52.2</v>
      </c>
      <c r="AD139">
        <v>85.3</v>
      </c>
      <c r="AE139">
        <v>79.7</v>
      </c>
      <c r="AG139">
        <v>88.8</v>
      </c>
      <c r="AH139">
        <v>78</v>
      </c>
      <c r="AI139">
        <v>99.4</v>
      </c>
      <c r="AJ139">
        <v>76.900000000000006</v>
      </c>
      <c r="AK139">
        <v>81.5</v>
      </c>
      <c r="AL139">
        <v>85.5</v>
      </c>
    </row>
    <row r="140" spans="24:38">
      <c r="X140" t="s">
        <v>370</v>
      </c>
      <c r="Y140">
        <v>66.3</v>
      </c>
      <c r="Z140">
        <v>93.1</v>
      </c>
      <c r="AA140">
        <v>74.599999999999994</v>
      </c>
      <c r="AB140">
        <v>70.599999999999994</v>
      </c>
      <c r="AC140">
        <v>54.3</v>
      </c>
      <c r="AD140">
        <v>80.8</v>
      </c>
      <c r="AE140">
        <v>82.5</v>
      </c>
      <c r="AG140">
        <v>83.3</v>
      </c>
      <c r="AH140">
        <v>90.3</v>
      </c>
      <c r="AI140">
        <v>99</v>
      </c>
      <c r="AJ140">
        <v>76.8</v>
      </c>
      <c r="AK140">
        <v>83.1</v>
      </c>
      <c r="AL140">
        <v>85.7</v>
      </c>
    </row>
    <row r="141" spans="24:38">
      <c r="X141" t="s">
        <v>371</v>
      </c>
      <c r="Y141">
        <v>66.5</v>
      </c>
      <c r="Z141">
        <v>93.4</v>
      </c>
      <c r="AA141">
        <v>72.8</v>
      </c>
      <c r="AB141">
        <v>74</v>
      </c>
      <c r="AC141">
        <v>53.7</v>
      </c>
      <c r="AD141">
        <v>87.5</v>
      </c>
      <c r="AE141">
        <v>82.2</v>
      </c>
      <c r="AG141">
        <v>96.7</v>
      </c>
      <c r="AH141">
        <v>85.3</v>
      </c>
      <c r="AI141">
        <v>97.7</v>
      </c>
      <c r="AJ141">
        <v>76.8</v>
      </c>
      <c r="AK141">
        <v>80.5</v>
      </c>
      <c r="AL141">
        <v>86.4</v>
      </c>
    </row>
    <row r="142" spans="24:38">
      <c r="X142" t="s">
        <v>372</v>
      </c>
      <c r="Y142">
        <v>67.400000000000006</v>
      </c>
      <c r="Z142">
        <v>95.6</v>
      </c>
      <c r="AA142">
        <v>69.599999999999994</v>
      </c>
      <c r="AB142">
        <v>75.5</v>
      </c>
      <c r="AC142">
        <v>53.8</v>
      </c>
      <c r="AD142">
        <v>95.8</v>
      </c>
      <c r="AE142">
        <v>83.2</v>
      </c>
      <c r="AG142">
        <v>88.7</v>
      </c>
      <c r="AH142">
        <v>89.1</v>
      </c>
      <c r="AI142">
        <v>97.4</v>
      </c>
      <c r="AJ142">
        <v>76.8</v>
      </c>
      <c r="AK142">
        <v>82.5</v>
      </c>
      <c r="AL142">
        <v>88.1</v>
      </c>
    </row>
    <row r="143" spans="24:38">
      <c r="X143" t="s">
        <v>373</v>
      </c>
      <c r="Y143">
        <v>69.5</v>
      </c>
      <c r="Z143">
        <v>94.7</v>
      </c>
      <c r="AA143">
        <v>71.7</v>
      </c>
      <c r="AB143">
        <v>79</v>
      </c>
      <c r="AC143">
        <v>54.7</v>
      </c>
      <c r="AD143">
        <v>100.1</v>
      </c>
      <c r="AE143">
        <v>84.8</v>
      </c>
      <c r="AG143">
        <v>84.1</v>
      </c>
      <c r="AH143">
        <v>100</v>
      </c>
      <c r="AI143">
        <v>97.9</v>
      </c>
      <c r="AJ143">
        <v>77</v>
      </c>
      <c r="AK143">
        <v>83</v>
      </c>
      <c r="AL143">
        <v>86.8</v>
      </c>
    </row>
    <row r="144" spans="24:38">
      <c r="X144" t="s">
        <v>374</v>
      </c>
      <c r="Y144">
        <v>71.2</v>
      </c>
      <c r="Z144">
        <v>93.3</v>
      </c>
      <c r="AA144">
        <v>69.900000000000006</v>
      </c>
      <c r="AB144">
        <v>78.7</v>
      </c>
      <c r="AC144">
        <v>57.2</v>
      </c>
      <c r="AD144">
        <v>101.5</v>
      </c>
      <c r="AE144">
        <v>85</v>
      </c>
      <c r="AG144">
        <v>84.5</v>
      </c>
      <c r="AH144">
        <v>103.8</v>
      </c>
      <c r="AI144">
        <v>97.8</v>
      </c>
      <c r="AJ144">
        <v>77</v>
      </c>
      <c r="AK144">
        <v>83</v>
      </c>
      <c r="AL144">
        <v>89.8</v>
      </c>
    </row>
    <row r="145" spans="24:38">
      <c r="X145" t="s">
        <v>375</v>
      </c>
      <c r="Y145">
        <v>71.099999999999994</v>
      </c>
      <c r="Z145">
        <v>93.5</v>
      </c>
      <c r="AA145">
        <v>67.599999999999994</v>
      </c>
      <c r="AB145">
        <v>75.099999999999994</v>
      </c>
      <c r="AC145">
        <v>56.8</v>
      </c>
      <c r="AD145">
        <v>103.4</v>
      </c>
      <c r="AE145">
        <v>84.3</v>
      </c>
      <c r="AG145">
        <v>86.9</v>
      </c>
      <c r="AH145">
        <v>98.5</v>
      </c>
      <c r="AI145">
        <v>98</v>
      </c>
      <c r="AJ145">
        <v>77</v>
      </c>
      <c r="AK145">
        <v>83.9</v>
      </c>
      <c r="AL145">
        <v>84.8</v>
      </c>
    </row>
    <row r="146" spans="24:38">
      <c r="X146" t="s">
        <v>376</v>
      </c>
      <c r="Y146">
        <v>70.7</v>
      </c>
      <c r="Z146">
        <v>82.9</v>
      </c>
      <c r="AA146">
        <v>64</v>
      </c>
      <c r="AB146">
        <v>74.900000000000006</v>
      </c>
      <c r="AC146">
        <v>56.8</v>
      </c>
      <c r="AD146">
        <v>101.3</v>
      </c>
      <c r="AE146">
        <v>83.5</v>
      </c>
      <c r="AG146">
        <v>89.1</v>
      </c>
      <c r="AH146">
        <v>95.8</v>
      </c>
      <c r="AI146">
        <v>98.2</v>
      </c>
      <c r="AJ146">
        <v>77.3</v>
      </c>
      <c r="AK146">
        <v>84.5</v>
      </c>
      <c r="AL146">
        <v>83</v>
      </c>
    </row>
    <row r="147" spans="24:38">
      <c r="X147" t="s">
        <v>377</v>
      </c>
      <c r="Y147">
        <v>72.099999999999994</v>
      </c>
      <c r="Z147">
        <v>82.5</v>
      </c>
      <c r="AA147">
        <v>69.400000000000006</v>
      </c>
      <c r="AB147">
        <v>79.5</v>
      </c>
      <c r="AC147">
        <v>56.8</v>
      </c>
      <c r="AD147">
        <v>99.3</v>
      </c>
      <c r="AE147">
        <v>83.4</v>
      </c>
      <c r="AG147">
        <v>90.9</v>
      </c>
      <c r="AH147">
        <v>94.1</v>
      </c>
      <c r="AI147">
        <v>98.2</v>
      </c>
      <c r="AJ147">
        <v>77.400000000000006</v>
      </c>
      <c r="AK147">
        <v>84.4</v>
      </c>
      <c r="AL147">
        <v>84.4</v>
      </c>
    </row>
    <row r="148" spans="24:38">
      <c r="X148" t="s">
        <v>378</v>
      </c>
      <c r="Y148">
        <v>71.3</v>
      </c>
      <c r="Z148">
        <v>83.6</v>
      </c>
      <c r="AA148">
        <v>66.599999999999994</v>
      </c>
      <c r="AB148">
        <v>83.9</v>
      </c>
      <c r="AC148">
        <v>56.8</v>
      </c>
      <c r="AD148">
        <v>97.4</v>
      </c>
      <c r="AE148">
        <v>84.7</v>
      </c>
      <c r="AG148">
        <v>93.3</v>
      </c>
      <c r="AH148">
        <v>96.6</v>
      </c>
      <c r="AI148">
        <v>98</v>
      </c>
      <c r="AJ148">
        <v>77.400000000000006</v>
      </c>
      <c r="AK148">
        <v>84</v>
      </c>
      <c r="AL148">
        <v>85.4</v>
      </c>
    </row>
    <row r="149" spans="24:38">
      <c r="X149" t="s">
        <v>379</v>
      </c>
      <c r="Y149">
        <v>72.400000000000006</v>
      </c>
      <c r="Z149">
        <v>83.5</v>
      </c>
      <c r="AA149">
        <v>68.2</v>
      </c>
      <c r="AB149">
        <v>86.6</v>
      </c>
      <c r="AC149">
        <v>56.8</v>
      </c>
      <c r="AD149">
        <v>96.9</v>
      </c>
      <c r="AE149">
        <v>84.6</v>
      </c>
      <c r="AG149">
        <v>97.7</v>
      </c>
      <c r="AH149">
        <v>97.5</v>
      </c>
      <c r="AI149">
        <v>98</v>
      </c>
      <c r="AJ149">
        <v>77.5</v>
      </c>
      <c r="AK149">
        <v>84.1</v>
      </c>
      <c r="AL149">
        <v>82</v>
      </c>
    </row>
    <row r="150" spans="24:38">
      <c r="X150" t="s">
        <v>380</v>
      </c>
      <c r="Y150">
        <v>71.599999999999994</v>
      </c>
      <c r="Z150">
        <v>83.6</v>
      </c>
      <c r="AA150">
        <v>71.400000000000006</v>
      </c>
      <c r="AB150">
        <v>89.4</v>
      </c>
      <c r="AC150">
        <v>56.8</v>
      </c>
      <c r="AD150">
        <v>95</v>
      </c>
      <c r="AE150">
        <v>87.1</v>
      </c>
      <c r="AG150">
        <v>96.4</v>
      </c>
      <c r="AH150">
        <v>100.6</v>
      </c>
      <c r="AI150">
        <v>98</v>
      </c>
      <c r="AJ150">
        <v>77.5</v>
      </c>
      <c r="AK150">
        <v>84.4</v>
      </c>
      <c r="AL150">
        <v>89.9</v>
      </c>
    </row>
    <row r="151" spans="24:38">
      <c r="X151" t="s">
        <v>381</v>
      </c>
      <c r="Y151">
        <v>71.099999999999994</v>
      </c>
      <c r="Z151">
        <v>84.5</v>
      </c>
      <c r="AA151">
        <v>70.599999999999994</v>
      </c>
      <c r="AB151">
        <v>86.4</v>
      </c>
      <c r="AC151">
        <v>56.8</v>
      </c>
      <c r="AD151">
        <v>95.4</v>
      </c>
      <c r="AE151">
        <v>87</v>
      </c>
      <c r="AG151">
        <v>98.4</v>
      </c>
      <c r="AH151">
        <v>96.9</v>
      </c>
      <c r="AI151">
        <v>98</v>
      </c>
      <c r="AJ151">
        <v>77.5</v>
      </c>
      <c r="AK151">
        <v>84.5</v>
      </c>
      <c r="AL151">
        <v>86.4</v>
      </c>
    </row>
    <row r="152" spans="24:38">
      <c r="X152" t="s">
        <v>382</v>
      </c>
      <c r="Y152">
        <v>72.400000000000006</v>
      </c>
      <c r="Z152">
        <v>84.5</v>
      </c>
      <c r="AA152">
        <v>68.099999999999994</v>
      </c>
      <c r="AB152">
        <v>85.9</v>
      </c>
      <c r="AC152">
        <v>56.8</v>
      </c>
      <c r="AD152">
        <v>96</v>
      </c>
      <c r="AE152">
        <v>88.1</v>
      </c>
      <c r="AG152">
        <v>111.8</v>
      </c>
      <c r="AH152">
        <v>101</v>
      </c>
      <c r="AI152">
        <v>98</v>
      </c>
      <c r="AJ152">
        <v>77.5</v>
      </c>
      <c r="AK152">
        <v>84.5</v>
      </c>
      <c r="AL152">
        <v>88.4</v>
      </c>
    </row>
    <row r="153" spans="24:38">
      <c r="X153" t="s">
        <v>383</v>
      </c>
      <c r="Y153">
        <v>73.3</v>
      </c>
      <c r="Z153">
        <v>85.1</v>
      </c>
      <c r="AA153">
        <v>67.2</v>
      </c>
      <c r="AB153">
        <v>89.2</v>
      </c>
      <c r="AC153">
        <v>48.1</v>
      </c>
      <c r="AD153">
        <v>105.8</v>
      </c>
      <c r="AE153">
        <v>88.2</v>
      </c>
      <c r="AG153">
        <v>112.4</v>
      </c>
      <c r="AH153">
        <v>103.4</v>
      </c>
      <c r="AI153">
        <v>98.7</v>
      </c>
      <c r="AJ153">
        <v>77.5</v>
      </c>
      <c r="AK153">
        <v>84.3</v>
      </c>
      <c r="AL153">
        <v>85.7</v>
      </c>
    </row>
    <row r="154" spans="24:38">
      <c r="X154" t="s">
        <v>384</v>
      </c>
      <c r="Y154">
        <v>74</v>
      </c>
      <c r="Z154">
        <v>85.2</v>
      </c>
      <c r="AA154">
        <v>68.900000000000006</v>
      </c>
      <c r="AB154">
        <v>84.7</v>
      </c>
      <c r="AC154">
        <v>48.1</v>
      </c>
      <c r="AD154">
        <v>115.1</v>
      </c>
      <c r="AE154">
        <v>88.4</v>
      </c>
      <c r="AG154">
        <v>112.4</v>
      </c>
      <c r="AH154">
        <v>105</v>
      </c>
      <c r="AI154">
        <v>98.7</v>
      </c>
      <c r="AJ154">
        <v>77.5</v>
      </c>
      <c r="AK154">
        <v>84.3</v>
      </c>
      <c r="AL154">
        <v>85.6</v>
      </c>
    </row>
    <row r="155" spans="24:38">
      <c r="X155" t="s">
        <v>385</v>
      </c>
      <c r="Y155">
        <v>75.2</v>
      </c>
      <c r="Z155">
        <v>85.2</v>
      </c>
      <c r="AA155">
        <v>67.5</v>
      </c>
      <c r="AB155">
        <v>90.3</v>
      </c>
      <c r="AC155">
        <v>49.3</v>
      </c>
      <c r="AD155">
        <v>136.19999999999999</v>
      </c>
      <c r="AE155">
        <v>89.4</v>
      </c>
      <c r="AG155">
        <v>109.7</v>
      </c>
      <c r="AH155">
        <v>107.3</v>
      </c>
      <c r="AI155">
        <v>100.3</v>
      </c>
      <c r="AJ155">
        <v>77.5</v>
      </c>
      <c r="AK155">
        <v>82.3</v>
      </c>
      <c r="AL155">
        <v>84.4</v>
      </c>
    </row>
    <row r="156" spans="24:38">
      <c r="X156" t="s">
        <v>386</v>
      </c>
      <c r="Y156">
        <v>75.2</v>
      </c>
      <c r="Z156">
        <v>84.6</v>
      </c>
      <c r="AA156">
        <v>66.5</v>
      </c>
      <c r="AB156">
        <v>94.2</v>
      </c>
      <c r="AC156">
        <v>54.4</v>
      </c>
      <c r="AD156">
        <v>122.3</v>
      </c>
      <c r="AE156">
        <v>89.9</v>
      </c>
      <c r="AG156">
        <v>107.5</v>
      </c>
      <c r="AH156">
        <v>116.8</v>
      </c>
      <c r="AI156">
        <v>100.3</v>
      </c>
      <c r="AJ156">
        <v>77.5</v>
      </c>
      <c r="AK156">
        <v>82.4</v>
      </c>
      <c r="AL156">
        <v>77.2</v>
      </c>
    </row>
    <row r="157" spans="24:38">
      <c r="X157" t="s">
        <v>387</v>
      </c>
      <c r="Y157">
        <v>73.900000000000006</v>
      </c>
      <c r="Z157">
        <v>80.8</v>
      </c>
      <c r="AA157">
        <v>69.599999999999994</v>
      </c>
      <c r="AB157">
        <v>94.6</v>
      </c>
      <c r="AC157">
        <v>53.9</v>
      </c>
      <c r="AD157">
        <v>111</v>
      </c>
      <c r="AE157">
        <v>88.2</v>
      </c>
      <c r="AG157">
        <v>113.1</v>
      </c>
      <c r="AH157">
        <v>115.1</v>
      </c>
      <c r="AI157">
        <v>100.4</v>
      </c>
      <c r="AJ157">
        <v>77.5</v>
      </c>
      <c r="AK157">
        <v>83.2</v>
      </c>
      <c r="AL157">
        <v>78.7</v>
      </c>
    </row>
    <row r="158" spans="24:38">
      <c r="X158" t="s">
        <v>388</v>
      </c>
      <c r="Y158">
        <v>74</v>
      </c>
      <c r="Z158">
        <v>80.599999999999994</v>
      </c>
      <c r="AA158">
        <v>70.099999999999994</v>
      </c>
      <c r="AB158">
        <v>90.6</v>
      </c>
      <c r="AC158">
        <v>53.9</v>
      </c>
      <c r="AD158">
        <v>108.3</v>
      </c>
      <c r="AE158">
        <v>89.2</v>
      </c>
      <c r="AG158">
        <v>101.2</v>
      </c>
      <c r="AH158">
        <v>117.5</v>
      </c>
      <c r="AI158">
        <v>100.8</v>
      </c>
      <c r="AJ158">
        <v>77.5</v>
      </c>
      <c r="AK158">
        <v>83.3</v>
      </c>
      <c r="AL158">
        <v>80.5</v>
      </c>
    </row>
    <row r="159" spans="24:38">
      <c r="X159" t="s">
        <v>389</v>
      </c>
      <c r="Y159">
        <v>73.5</v>
      </c>
      <c r="Z159">
        <v>83.3</v>
      </c>
      <c r="AA159">
        <v>70.7</v>
      </c>
      <c r="AB159">
        <v>89.1</v>
      </c>
      <c r="AC159">
        <v>53.9</v>
      </c>
      <c r="AD159">
        <v>111.4</v>
      </c>
      <c r="AE159">
        <v>89.9</v>
      </c>
      <c r="AG159">
        <v>99.7</v>
      </c>
      <c r="AH159">
        <v>120.7</v>
      </c>
      <c r="AI159">
        <v>100.8</v>
      </c>
      <c r="AJ159">
        <v>77.5</v>
      </c>
      <c r="AK159">
        <v>84.2</v>
      </c>
      <c r="AL159">
        <v>80.599999999999994</v>
      </c>
    </row>
    <row r="160" spans="24:38">
      <c r="X160" t="s">
        <v>390</v>
      </c>
      <c r="Y160">
        <v>73.5</v>
      </c>
      <c r="Z160">
        <v>83.6</v>
      </c>
      <c r="AA160">
        <v>74.2</v>
      </c>
      <c r="AB160">
        <v>87.6</v>
      </c>
      <c r="AC160">
        <v>55.6</v>
      </c>
      <c r="AD160">
        <v>119.1</v>
      </c>
      <c r="AE160">
        <v>88.7</v>
      </c>
      <c r="AG160">
        <v>111.6</v>
      </c>
      <c r="AH160">
        <v>118.2</v>
      </c>
      <c r="AI160">
        <v>101.2</v>
      </c>
      <c r="AJ160">
        <v>77.5</v>
      </c>
      <c r="AK160">
        <v>84.1</v>
      </c>
      <c r="AL160">
        <v>80.400000000000006</v>
      </c>
    </row>
    <row r="161" spans="24:38">
      <c r="X161" t="s">
        <v>391</v>
      </c>
      <c r="Y161">
        <v>72.099999999999994</v>
      </c>
      <c r="Z161">
        <v>83.5</v>
      </c>
      <c r="AA161">
        <v>77.900000000000006</v>
      </c>
      <c r="AB161">
        <v>91.4</v>
      </c>
      <c r="AC161">
        <v>58.8</v>
      </c>
      <c r="AD161">
        <v>113.4</v>
      </c>
      <c r="AE161">
        <v>87.5</v>
      </c>
      <c r="AG161">
        <v>113.7</v>
      </c>
      <c r="AH161">
        <v>108.7</v>
      </c>
      <c r="AI161">
        <v>101.4</v>
      </c>
      <c r="AJ161">
        <v>77.8</v>
      </c>
      <c r="AK161">
        <v>83.8</v>
      </c>
      <c r="AL161">
        <v>80.099999999999994</v>
      </c>
    </row>
    <row r="162" spans="24:38">
      <c r="X162" t="s">
        <v>392</v>
      </c>
      <c r="Y162">
        <v>71.3</v>
      </c>
      <c r="Z162">
        <v>83.4</v>
      </c>
      <c r="AA162">
        <v>85.9</v>
      </c>
      <c r="AB162">
        <v>98.8</v>
      </c>
      <c r="AC162">
        <v>59.6</v>
      </c>
      <c r="AD162">
        <v>121.3</v>
      </c>
      <c r="AE162">
        <v>86.4</v>
      </c>
      <c r="AG162">
        <v>121.9</v>
      </c>
      <c r="AH162">
        <v>101</v>
      </c>
      <c r="AI162">
        <v>101.3</v>
      </c>
      <c r="AJ162">
        <v>77.8</v>
      </c>
      <c r="AK162">
        <v>84.1</v>
      </c>
      <c r="AL162">
        <v>84.3</v>
      </c>
    </row>
    <row r="163" spans="24:38">
      <c r="X163" t="s">
        <v>393</v>
      </c>
      <c r="Y163">
        <v>72.5</v>
      </c>
      <c r="Z163">
        <v>83.9</v>
      </c>
      <c r="AA163">
        <v>86</v>
      </c>
      <c r="AB163">
        <v>106.8</v>
      </c>
      <c r="AC163">
        <v>59.8</v>
      </c>
      <c r="AD163">
        <v>116.5</v>
      </c>
      <c r="AE163">
        <v>87.7</v>
      </c>
      <c r="AG163">
        <v>115.2</v>
      </c>
      <c r="AH163">
        <v>108.6</v>
      </c>
      <c r="AI163">
        <v>101.5</v>
      </c>
      <c r="AJ163">
        <v>77.8</v>
      </c>
      <c r="AK163">
        <v>83.2</v>
      </c>
      <c r="AL163">
        <v>84.2</v>
      </c>
    </row>
    <row r="164" spans="24:38">
      <c r="X164" t="s">
        <v>394</v>
      </c>
      <c r="Y164">
        <v>74.3</v>
      </c>
      <c r="Z164">
        <v>84.8</v>
      </c>
      <c r="AA164">
        <v>86.4</v>
      </c>
      <c r="AB164">
        <v>105.9</v>
      </c>
      <c r="AC164">
        <v>63.3</v>
      </c>
      <c r="AD164">
        <v>129</v>
      </c>
      <c r="AE164">
        <v>89.8</v>
      </c>
      <c r="AG164">
        <v>118.9</v>
      </c>
      <c r="AH164">
        <v>122.9</v>
      </c>
      <c r="AI164">
        <v>101.3</v>
      </c>
      <c r="AJ164">
        <v>77.8</v>
      </c>
      <c r="AK164">
        <v>83.9</v>
      </c>
      <c r="AL164">
        <v>84.4</v>
      </c>
    </row>
    <row r="165" spans="24:38">
      <c r="X165" t="s">
        <v>395</v>
      </c>
      <c r="Y165">
        <v>75</v>
      </c>
      <c r="Z165">
        <v>84.3</v>
      </c>
      <c r="AA165">
        <v>86.1</v>
      </c>
      <c r="AB165">
        <v>108</v>
      </c>
      <c r="AC165">
        <v>67.099999999999994</v>
      </c>
      <c r="AD165">
        <v>138.30000000000001</v>
      </c>
      <c r="AE165">
        <v>89.9</v>
      </c>
      <c r="AG165">
        <v>110.1</v>
      </c>
      <c r="AH165">
        <v>115.9</v>
      </c>
      <c r="AI165">
        <v>100</v>
      </c>
      <c r="AJ165">
        <v>77.8</v>
      </c>
      <c r="AK165">
        <v>85</v>
      </c>
      <c r="AL165">
        <v>84.7</v>
      </c>
    </row>
    <row r="166" spans="24:38">
      <c r="X166" t="s">
        <v>396</v>
      </c>
      <c r="Y166">
        <v>77.5</v>
      </c>
      <c r="Z166">
        <v>84.5</v>
      </c>
      <c r="AA166">
        <v>85.6</v>
      </c>
      <c r="AB166">
        <v>114.3</v>
      </c>
      <c r="AC166">
        <v>68.099999999999994</v>
      </c>
      <c r="AD166">
        <v>126.7</v>
      </c>
      <c r="AE166">
        <v>89.3</v>
      </c>
      <c r="AG166">
        <v>118.9</v>
      </c>
      <c r="AH166">
        <v>112.5</v>
      </c>
      <c r="AI166">
        <v>97.7</v>
      </c>
      <c r="AJ166">
        <v>77.8</v>
      </c>
      <c r="AK166">
        <v>84.6</v>
      </c>
      <c r="AL166">
        <v>81</v>
      </c>
    </row>
    <row r="167" spans="24:38">
      <c r="X167" t="s">
        <v>397</v>
      </c>
      <c r="Y167">
        <v>80</v>
      </c>
      <c r="Z167">
        <v>84.4</v>
      </c>
      <c r="AA167">
        <v>86</v>
      </c>
      <c r="AB167">
        <v>121.3</v>
      </c>
      <c r="AC167">
        <v>66.900000000000006</v>
      </c>
      <c r="AD167">
        <v>136.19999999999999</v>
      </c>
      <c r="AE167">
        <v>87.9</v>
      </c>
      <c r="AG167">
        <v>113.5</v>
      </c>
      <c r="AH167">
        <v>112.4</v>
      </c>
      <c r="AI167">
        <v>96.7</v>
      </c>
      <c r="AJ167">
        <v>78</v>
      </c>
      <c r="AK167">
        <v>84.5</v>
      </c>
      <c r="AL167">
        <v>80.900000000000006</v>
      </c>
    </row>
    <row r="168" spans="24:38">
      <c r="X168" t="s">
        <v>398</v>
      </c>
      <c r="Y168">
        <v>81.599999999999994</v>
      </c>
      <c r="Z168">
        <v>83.4</v>
      </c>
      <c r="AA168">
        <v>84.7</v>
      </c>
      <c r="AB168">
        <v>118</v>
      </c>
      <c r="AC168">
        <v>67.099999999999994</v>
      </c>
      <c r="AD168">
        <v>142</v>
      </c>
      <c r="AE168">
        <v>86.6</v>
      </c>
      <c r="AG168">
        <v>124.9</v>
      </c>
      <c r="AH168">
        <v>112.6</v>
      </c>
      <c r="AI168">
        <v>95.8</v>
      </c>
      <c r="AJ168">
        <v>78</v>
      </c>
      <c r="AK168">
        <v>85</v>
      </c>
      <c r="AL168">
        <v>81.3</v>
      </c>
    </row>
    <row r="169" spans="24:38">
      <c r="X169" t="s">
        <v>399</v>
      </c>
      <c r="Y169">
        <v>82.8</v>
      </c>
      <c r="Z169">
        <v>88.8</v>
      </c>
      <c r="AA169">
        <v>75.7</v>
      </c>
      <c r="AB169">
        <v>104.4</v>
      </c>
      <c r="AC169">
        <v>68.400000000000006</v>
      </c>
      <c r="AD169">
        <v>136.1</v>
      </c>
      <c r="AE169">
        <v>87</v>
      </c>
      <c r="AG169">
        <v>121</v>
      </c>
      <c r="AH169">
        <v>111.5</v>
      </c>
      <c r="AI169">
        <v>94</v>
      </c>
      <c r="AJ169">
        <v>78</v>
      </c>
      <c r="AK169">
        <v>86.5</v>
      </c>
      <c r="AL169">
        <v>81.5</v>
      </c>
    </row>
    <row r="170" spans="24:38">
      <c r="X170" t="s">
        <v>400</v>
      </c>
      <c r="Y170">
        <v>82.6</v>
      </c>
      <c r="Z170">
        <v>89.2</v>
      </c>
      <c r="AA170">
        <v>75.400000000000006</v>
      </c>
      <c r="AB170">
        <v>98.4</v>
      </c>
      <c r="AC170">
        <v>68.5</v>
      </c>
      <c r="AD170">
        <v>139.1</v>
      </c>
      <c r="AE170">
        <v>87.5</v>
      </c>
      <c r="AG170">
        <v>113.2</v>
      </c>
      <c r="AH170">
        <v>113</v>
      </c>
      <c r="AI170">
        <v>93.8</v>
      </c>
      <c r="AJ170">
        <v>78</v>
      </c>
      <c r="AK170">
        <v>86.6</v>
      </c>
      <c r="AL170">
        <v>81.599999999999994</v>
      </c>
    </row>
    <row r="171" spans="24:38">
      <c r="X171" t="s">
        <v>401</v>
      </c>
      <c r="Y171">
        <v>80.5</v>
      </c>
      <c r="Z171">
        <v>90.4</v>
      </c>
      <c r="AA171">
        <v>79</v>
      </c>
      <c r="AB171">
        <v>93.4</v>
      </c>
      <c r="AC171">
        <v>59.5</v>
      </c>
      <c r="AD171">
        <v>142.19999999999999</v>
      </c>
      <c r="AE171">
        <v>84</v>
      </c>
      <c r="AG171">
        <v>113.8</v>
      </c>
      <c r="AH171">
        <v>98.5</v>
      </c>
      <c r="AI171">
        <v>95.2</v>
      </c>
      <c r="AJ171">
        <v>78.2</v>
      </c>
      <c r="AK171">
        <v>86.5</v>
      </c>
      <c r="AL171">
        <v>79.2</v>
      </c>
    </row>
    <row r="172" spans="24:38">
      <c r="X172" t="s">
        <v>402</v>
      </c>
      <c r="Y172">
        <v>81.599999999999994</v>
      </c>
      <c r="Z172">
        <v>86.2</v>
      </c>
      <c r="AA172">
        <v>81.5</v>
      </c>
      <c r="AB172">
        <v>94.3</v>
      </c>
      <c r="AC172">
        <v>60.3</v>
      </c>
      <c r="AD172">
        <v>138.30000000000001</v>
      </c>
      <c r="AE172">
        <v>84.2</v>
      </c>
      <c r="AG172">
        <v>120.6</v>
      </c>
      <c r="AH172">
        <v>85</v>
      </c>
      <c r="AI172">
        <v>95.8</v>
      </c>
      <c r="AJ172">
        <v>78.400000000000006</v>
      </c>
      <c r="AK172">
        <v>86.4</v>
      </c>
      <c r="AL172">
        <v>80.5</v>
      </c>
    </row>
    <row r="173" spans="24:38">
      <c r="X173" t="s">
        <v>403</v>
      </c>
      <c r="Y173">
        <v>84</v>
      </c>
      <c r="Z173">
        <v>86.1</v>
      </c>
      <c r="AA173">
        <v>80.8</v>
      </c>
      <c r="AB173">
        <v>101.5</v>
      </c>
      <c r="AC173">
        <v>61.5</v>
      </c>
      <c r="AD173">
        <v>153.1</v>
      </c>
      <c r="AE173">
        <v>82.8</v>
      </c>
      <c r="AG173">
        <v>121.9</v>
      </c>
      <c r="AH173">
        <v>79.7</v>
      </c>
      <c r="AI173">
        <v>96.5</v>
      </c>
      <c r="AJ173">
        <v>78.400000000000006</v>
      </c>
      <c r="AK173">
        <v>87.1</v>
      </c>
      <c r="AL173">
        <v>83.8</v>
      </c>
    </row>
    <row r="174" spans="24:38">
      <c r="X174" t="s">
        <v>404</v>
      </c>
      <c r="Y174">
        <v>84.6</v>
      </c>
      <c r="Z174">
        <v>86.9</v>
      </c>
      <c r="AA174">
        <v>83.8</v>
      </c>
      <c r="AB174">
        <v>105.5</v>
      </c>
      <c r="AC174">
        <v>62.1</v>
      </c>
      <c r="AD174">
        <v>165.3</v>
      </c>
      <c r="AE174">
        <v>83.9</v>
      </c>
      <c r="AG174">
        <v>120.4</v>
      </c>
      <c r="AH174">
        <v>84.5</v>
      </c>
      <c r="AI174">
        <v>96.5</v>
      </c>
      <c r="AJ174">
        <v>78.400000000000006</v>
      </c>
      <c r="AK174">
        <v>87.1</v>
      </c>
      <c r="AL174">
        <v>84</v>
      </c>
    </row>
    <row r="175" spans="24:38">
      <c r="X175" t="s">
        <v>405</v>
      </c>
      <c r="Y175">
        <v>87.2</v>
      </c>
      <c r="Z175">
        <v>85.7</v>
      </c>
      <c r="AA175">
        <v>83</v>
      </c>
      <c r="AB175">
        <v>105.3</v>
      </c>
      <c r="AC175">
        <v>62.1</v>
      </c>
      <c r="AD175">
        <v>168.4</v>
      </c>
      <c r="AE175">
        <v>87</v>
      </c>
      <c r="AG175">
        <v>116.8</v>
      </c>
      <c r="AH175">
        <v>96.9</v>
      </c>
      <c r="AI175">
        <v>96.5</v>
      </c>
      <c r="AJ175">
        <v>78.400000000000006</v>
      </c>
      <c r="AK175">
        <v>86.9</v>
      </c>
      <c r="AL175">
        <v>84.1</v>
      </c>
    </row>
    <row r="176" spans="24:38">
      <c r="X176" t="s">
        <v>406</v>
      </c>
      <c r="Y176">
        <v>88.3</v>
      </c>
      <c r="Z176">
        <v>87.3</v>
      </c>
      <c r="AA176">
        <v>84.5</v>
      </c>
      <c r="AB176">
        <v>107.2</v>
      </c>
      <c r="AC176">
        <v>62.1</v>
      </c>
      <c r="AD176">
        <v>166.5</v>
      </c>
      <c r="AE176">
        <v>89</v>
      </c>
      <c r="AG176">
        <v>114.9</v>
      </c>
      <c r="AH176">
        <v>108.4</v>
      </c>
      <c r="AI176">
        <v>96.5</v>
      </c>
      <c r="AJ176">
        <v>78.5</v>
      </c>
      <c r="AK176">
        <v>88</v>
      </c>
      <c r="AL176">
        <v>86.7</v>
      </c>
    </row>
    <row r="177" spans="24:38">
      <c r="X177" t="s">
        <v>407</v>
      </c>
      <c r="Y177">
        <v>88.7</v>
      </c>
      <c r="Z177">
        <v>86.5</v>
      </c>
      <c r="AA177">
        <v>85.5</v>
      </c>
      <c r="AB177">
        <v>108.7</v>
      </c>
      <c r="AC177">
        <v>62.8</v>
      </c>
      <c r="AD177">
        <v>166.8</v>
      </c>
      <c r="AE177">
        <v>89.4</v>
      </c>
      <c r="AG177">
        <v>116.7</v>
      </c>
      <c r="AH177">
        <v>102.2</v>
      </c>
      <c r="AI177">
        <v>96.5</v>
      </c>
      <c r="AJ177">
        <v>84.2</v>
      </c>
      <c r="AK177">
        <v>88.1</v>
      </c>
      <c r="AL177">
        <v>86.7</v>
      </c>
    </row>
    <row r="178" spans="24:38">
      <c r="X178" t="s">
        <v>408</v>
      </c>
      <c r="Y178">
        <v>89.1</v>
      </c>
      <c r="Z178">
        <v>86.5</v>
      </c>
      <c r="AA178">
        <v>85.9</v>
      </c>
      <c r="AB178">
        <v>102.5</v>
      </c>
      <c r="AC178">
        <v>63.4</v>
      </c>
      <c r="AD178">
        <v>160.80000000000001</v>
      </c>
      <c r="AE178">
        <v>87.4</v>
      </c>
      <c r="AG178">
        <v>112.8</v>
      </c>
      <c r="AH178">
        <v>97.2</v>
      </c>
      <c r="AI178">
        <v>96.6</v>
      </c>
      <c r="AJ178">
        <v>84.1</v>
      </c>
      <c r="AK178">
        <v>88.8</v>
      </c>
      <c r="AL178">
        <v>86</v>
      </c>
    </row>
    <row r="179" spans="24:38">
      <c r="X179" t="s">
        <v>409</v>
      </c>
      <c r="Y179">
        <v>88.5</v>
      </c>
      <c r="Z179">
        <v>87.2</v>
      </c>
      <c r="AA179">
        <v>89.8</v>
      </c>
      <c r="AB179">
        <v>101.3</v>
      </c>
      <c r="AC179">
        <v>65.400000000000006</v>
      </c>
      <c r="AD179">
        <v>142.80000000000001</v>
      </c>
      <c r="AE179">
        <v>86.8</v>
      </c>
      <c r="AG179">
        <v>107.4</v>
      </c>
      <c r="AH179">
        <v>100.2</v>
      </c>
      <c r="AI179">
        <v>95.8</v>
      </c>
      <c r="AJ179">
        <v>84.1</v>
      </c>
      <c r="AK179">
        <v>89.2</v>
      </c>
      <c r="AL179">
        <v>85.9</v>
      </c>
    </row>
    <row r="180" spans="24:38">
      <c r="X180" t="s">
        <v>410</v>
      </c>
      <c r="Y180">
        <v>88.5</v>
      </c>
      <c r="Z180">
        <v>86.9</v>
      </c>
      <c r="AA180">
        <v>97.3</v>
      </c>
      <c r="AB180">
        <v>101.7</v>
      </c>
      <c r="AC180">
        <v>68.099999999999994</v>
      </c>
      <c r="AD180">
        <v>146.80000000000001</v>
      </c>
      <c r="AE180">
        <v>88.6</v>
      </c>
      <c r="AG180">
        <v>100</v>
      </c>
      <c r="AH180">
        <v>108.3</v>
      </c>
      <c r="AI180">
        <v>95.2</v>
      </c>
      <c r="AJ180">
        <v>84.2</v>
      </c>
      <c r="AK180">
        <v>90.9</v>
      </c>
      <c r="AL180">
        <v>86.7</v>
      </c>
    </row>
    <row r="181" spans="24:38">
      <c r="X181" t="s">
        <v>411</v>
      </c>
      <c r="Y181">
        <v>87.4</v>
      </c>
      <c r="Z181">
        <v>81.2</v>
      </c>
      <c r="AA181">
        <v>102.1</v>
      </c>
      <c r="AB181">
        <v>104.2</v>
      </c>
      <c r="AC181">
        <v>72.2</v>
      </c>
      <c r="AD181">
        <v>134.1</v>
      </c>
      <c r="AE181">
        <v>89.8</v>
      </c>
      <c r="AG181">
        <v>101.7</v>
      </c>
      <c r="AH181">
        <v>121.4</v>
      </c>
      <c r="AI181">
        <v>95.2</v>
      </c>
      <c r="AJ181">
        <v>84.2</v>
      </c>
      <c r="AK181">
        <v>91</v>
      </c>
      <c r="AL181">
        <v>86.7</v>
      </c>
    </row>
    <row r="182" spans="24:38">
      <c r="X182" t="s">
        <v>412</v>
      </c>
      <c r="Y182">
        <v>86.9</v>
      </c>
      <c r="Z182">
        <v>80.8</v>
      </c>
      <c r="AA182">
        <v>99</v>
      </c>
      <c r="AB182">
        <v>102.4</v>
      </c>
      <c r="AC182">
        <v>71.400000000000006</v>
      </c>
      <c r="AD182">
        <v>138.80000000000001</v>
      </c>
      <c r="AE182">
        <v>90.7</v>
      </c>
      <c r="AG182">
        <v>107.3</v>
      </c>
      <c r="AH182">
        <v>124.4</v>
      </c>
      <c r="AI182">
        <v>94.8</v>
      </c>
      <c r="AJ182">
        <v>85.4</v>
      </c>
      <c r="AK182">
        <v>90.7</v>
      </c>
      <c r="AL182">
        <v>89.5</v>
      </c>
    </row>
    <row r="183" spans="24:38">
      <c r="X183" t="s">
        <v>413</v>
      </c>
      <c r="Y183">
        <v>85.1</v>
      </c>
      <c r="Z183">
        <v>83.2</v>
      </c>
      <c r="AA183">
        <v>105.2</v>
      </c>
      <c r="AB183">
        <v>101.3</v>
      </c>
      <c r="AC183">
        <v>68.599999999999994</v>
      </c>
      <c r="AD183">
        <v>130.5</v>
      </c>
      <c r="AE183">
        <v>90.7</v>
      </c>
      <c r="AG183">
        <v>96.2</v>
      </c>
      <c r="AH183">
        <v>124.8</v>
      </c>
      <c r="AI183">
        <v>96.2</v>
      </c>
      <c r="AJ183">
        <v>85.5</v>
      </c>
      <c r="AK183">
        <v>91</v>
      </c>
      <c r="AL183">
        <v>90.6</v>
      </c>
    </row>
    <row r="184" spans="24:38">
      <c r="X184" t="s">
        <v>414</v>
      </c>
      <c r="Y184">
        <v>82.7</v>
      </c>
      <c r="Z184">
        <v>83.5</v>
      </c>
      <c r="AA184">
        <v>110.2</v>
      </c>
      <c r="AB184">
        <v>103.7</v>
      </c>
      <c r="AC184">
        <v>57.1</v>
      </c>
      <c r="AD184">
        <v>127.6</v>
      </c>
      <c r="AE184">
        <v>89.9</v>
      </c>
      <c r="AG184">
        <v>101.2</v>
      </c>
      <c r="AH184">
        <v>117</v>
      </c>
      <c r="AI184">
        <v>96.5</v>
      </c>
      <c r="AJ184">
        <v>85.5</v>
      </c>
      <c r="AK184">
        <v>91.8</v>
      </c>
      <c r="AL184">
        <v>90.3</v>
      </c>
    </row>
    <row r="185" spans="24:38">
      <c r="X185" t="s">
        <v>415</v>
      </c>
      <c r="Y185">
        <v>83</v>
      </c>
      <c r="Z185">
        <v>83.7</v>
      </c>
      <c r="AA185">
        <v>113.7</v>
      </c>
      <c r="AB185">
        <v>105.3</v>
      </c>
      <c r="AC185">
        <v>57.7</v>
      </c>
      <c r="AD185">
        <v>130</v>
      </c>
      <c r="AE185">
        <v>88.8</v>
      </c>
      <c r="AG185">
        <v>112.2</v>
      </c>
      <c r="AH185">
        <v>102.1</v>
      </c>
      <c r="AI185">
        <v>96.5</v>
      </c>
      <c r="AJ185">
        <v>85.5</v>
      </c>
      <c r="AK185">
        <v>91.9</v>
      </c>
      <c r="AL185">
        <v>92.9</v>
      </c>
    </row>
    <row r="186" spans="24:38">
      <c r="X186" t="s">
        <v>416</v>
      </c>
      <c r="Y186">
        <v>85.6</v>
      </c>
      <c r="Z186">
        <v>84.1</v>
      </c>
      <c r="AA186">
        <v>118.4</v>
      </c>
      <c r="AB186">
        <v>110</v>
      </c>
      <c r="AC186">
        <v>57.7</v>
      </c>
      <c r="AD186">
        <v>138.30000000000001</v>
      </c>
      <c r="AE186">
        <v>90.7</v>
      </c>
      <c r="AG186">
        <v>111.2</v>
      </c>
      <c r="AH186">
        <v>112.9</v>
      </c>
      <c r="AI186">
        <v>96.5</v>
      </c>
      <c r="AJ186">
        <v>85.5</v>
      </c>
      <c r="AK186">
        <v>92.7</v>
      </c>
      <c r="AL186">
        <v>98.3</v>
      </c>
    </row>
    <row r="187" spans="24:38">
      <c r="X187" t="s">
        <v>417</v>
      </c>
      <c r="Y187">
        <v>85.1</v>
      </c>
      <c r="Z187">
        <v>84.1</v>
      </c>
      <c r="AA187">
        <v>119.7</v>
      </c>
      <c r="AB187">
        <v>109.7</v>
      </c>
      <c r="AC187">
        <v>58.1</v>
      </c>
      <c r="AD187">
        <v>141</v>
      </c>
      <c r="AE187">
        <v>90</v>
      </c>
      <c r="AG187">
        <v>111.1</v>
      </c>
      <c r="AH187">
        <v>110.1</v>
      </c>
      <c r="AI187">
        <v>98.9</v>
      </c>
      <c r="AJ187">
        <v>85.7</v>
      </c>
      <c r="AK187">
        <v>93.2</v>
      </c>
      <c r="AL187">
        <v>97.6</v>
      </c>
    </row>
    <row r="188" spans="24:38">
      <c r="X188" t="s">
        <v>418</v>
      </c>
      <c r="Y188">
        <v>85.9</v>
      </c>
      <c r="Z188">
        <v>85</v>
      </c>
      <c r="AA188">
        <v>122.7</v>
      </c>
      <c r="AB188">
        <v>108.9</v>
      </c>
      <c r="AC188">
        <v>58.1</v>
      </c>
      <c r="AD188">
        <v>143.69999999999999</v>
      </c>
      <c r="AE188">
        <v>91.8</v>
      </c>
      <c r="AG188">
        <v>108.9</v>
      </c>
      <c r="AH188">
        <v>125.3</v>
      </c>
      <c r="AI188">
        <v>101.9</v>
      </c>
      <c r="AJ188">
        <v>85.9</v>
      </c>
      <c r="AK188">
        <v>95.2</v>
      </c>
      <c r="AL188">
        <v>96.5</v>
      </c>
    </row>
    <row r="189" spans="24:38">
      <c r="X189" t="s">
        <v>419</v>
      </c>
      <c r="Y189">
        <v>88.6</v>
      </c>
      <c r="Z189">
        <v>85.1</v>
      </c>
      <c r="AA189">
        <v>127.2</v>
      </c>
      <c r="AB189">
        <v>112.1</v>
      </c>
      <c r="AC189">
        <v>57.6</v>
      </c>
      <c r="AD189">
        <v>144.69999999999999</v>
      </c>
      <c r="AE189">
        <v>92.5</v>
      </c>
      <c r="AG189">
        <v>121.1</v>
      </c>
      <c r="AH189">
        <v>128.30000000000001</v>
      </c>
      <c r="AI189">
        <v>104.9</v>
      </c>
      <c r="AJ189">
        <v>85.9</v>
      </c>
      <c r="AK189">
        <v>94.7</v>
      </c>
      <c r="AL189">
        <v>97.1</v>
      </c>
    </row>
    <row r="190" spans="24:38">
      <c r="X190" t="s">
        <v>420</v>
      </c>
      <c r="Y190">
        <v>91</v>
      </c>
      <c r="Z190">
        <v>85.3</v>
      </c>
      <c r="AA190">
        <v>137.80000000000001</v>
      </c>
      <c r="AB190">
        <v>119.3</v>
      </c>
      <c r="AC190">
        <v>58.1</v>
      </c>
      <c r="AD190">
        <v>138.80000000000001</v>
      </c>
      <c r="AE190">
        <v>91.3</v>
      </c>
      <c r="AG190">
        <v>123.4</v>
      </c>
      <c r="AH190">
        <v>126.8</v>
      </c>
      <c r="AI190">
        <v>104</v>
      </c>
      <c r="AJ190">
        <v>86</v>
      </c>
      <c r="AK190">
        <v>95.5</v>
      </c>
      <c r="AL190">
        <v>96</v>
      </c>
    </row>
    <row r="191" spans="24:38">
      <c r="X191" t="s">
        <v>421</v>
      </c>
      <c r="Y191">
        <v>91.3</v>
      </c>
      <c r="Z191">
        <v>85.5</v>
      </c>
      <c r="AA191">
        <v>152.80000000000001</v>
      </c>
      <c r="AB191">
        <v>122.9</v>
      </c>
      <c r="AC191">
        <v>60.3</v>
      </c>
      <c r="AD191">
        <v>132.9</v>
      </c>
      <c r="AE191">
        <v>94.7</v>
      </c>
      <c r="AG191">
        <v>99.2</v>
      </c>
      <c r="AH191">
        <v>146.9</v>
      </c>
      <c r="AI191">
        <v>106.7</v>
      </c>
      <c r="AJ191">
        <v>86</v>
      </c>
      <c r="AK191">
        <v>96.3</v>
      </c>
      <c r="AL191">
        <v>97.6</v>
      </c>
    </row>
    <row r="192" spans="24:38">
      <c r="X192" t="s">
        <v>422</v>
      </c>
      <c r="Y192">
        <v>89.2</v>
      </c>
      <c r="Z192">
        <v>85</v>
      </c>
      <c r="AA192">
        <v>147.9</v>
      </c>
      <c r="AB192">
        <v>120.7</v>
      </c>
      <c r="AC192">
        <v>63.4</v>
      </c>
      <c r="AD192">
        <v>140.6</v>
      </c>
      <c r="AE192">
        <v>94.7</v>
      </c>
      <c r="AG192">
        <v>88.1</v>
      </c>
      <c r="AH192">
        <v>144</v>
      </c>
      <c r="AI192">
        <v>110.3</v>
      </c>
      <c r="AJ192">
        <v>86</v>
      </c>
      <c r="AK192">
        <v>97.9</v>
      </c>
      <c r="AL192">
        <v>94.8</v>
      </c>
    </row>
    <row r="193" spans="24:38">
      <c r="X193" t="s">
        <v>423</v>
      </c>
      <c r="Y193">
        <v>89.6</v>
      </c>
      <c r="Z193">
        <v>91.2</v>
      </c>
      <c r="AA193">
        <v>150.30000000000001</v>
      </c>
      <c r="AB193">
        <v>121.6</v>
      </c>
      <c r="AC193">
        <v>63.4</v>
      </c>
      <c r="AD193">
        <v>141.5</v>
      </c>
      <c r="AE193">
        <v>96.7</v>
      </c>
      <c r="AG193">
        <v>90.5</v>
      </c>
      <c r="AH193">
        <v>148</v>
      </c>
      <c r="AI193">
        <v>112.5</v>
      </c>
      <c r="AJ193">
        <v>86.8</v>
      </c>
      <c r="AK193">
        <v>98.8</v>
      </c>
      <c r="AL193">
        <v>93.7</v>
      </c>
    </row>
    <row r="194" spans="24:38">
      <c r="X194" t="s">
        <v>424</v>
      </c>
      <c r="Y194">
        <v>90.6</v>
      </c>
      <c r="Z194">
        <v>90.9</v>
      </c>
      <c r="AA194">
        <v>130.80000000000001</v>
      </c>
      <c r="AB194">
        <v>124.6</v>
      </c>
      <c r="AC194">
        <v>65</v>
      </c>
      <c r="AD194">
        <v>142.80000000000001</v>
      </c>
      <c r="AE194">
        <v>99.6</v>
      </c>
      <c r="AG194">
        <v>89.6</v>
      </c>
      <c r="AH194">
        <v>156.80000000000001</v>
      </c>
      <c r="AI194">
        <v>115</v>
      </c>
      <c r="AJ194">
        <v>87.2</v>
      </c>
      <c r="AK194">
        <v>100.1</v>
      </c>
      <c r="AL194">
        <v>95.1</v>
      </c>
    </row>
    <row r="195" spans="24:38">
      <c r="X195" t="s">
        <v>425</v>
      </c>
      <c r="Y195">
        <v>91.4</v>
      </c>
      <c r="Z195">
        <v>93.1</v>
      </c>
      <c r="AA195">
        <v>121.7</v>
      </c>
      <c r="AB195">
        <v>119.6</v>
      </c>
      <c r="AC195">
        <v>54.2</v>
      </c>
      <c r="AD195">
        <v>143.19999999999999</v>
      </c>
      <c r="AE195">
        <v>97</v>
      </c>
      <c r="AG195">
        <v>95.3</v>
      </c>
      <c r="AH195">
        <v>137.30000000000001</v>
      </c>
      <c r="AI195">
        <v>115.3</v>
      </c>
      <c r="AJ195">
        <v>87.2</v>
      </c>
      <c r="AK195">
        <v>100.2</v>
      </c>
      <c r="AL195">
        <v>91.5</v>
      </c>
    </row>
    <row r="196" spans="24:38">
      <c r="X196" t="s">
        <v>426</v>
      </c>
      <c r="Y196">
        <v>91.7</v>
      </c>
      <c r="Z196">
        <v>93.8</v>
      </c>
      <c r="AA196">
        <v>106</v>
      </c>
      <c r="AB196">
        <v>109.1</v>
      </c>
      <c r="AC196">
        <v>49.8</v>
      </c>
      <c r="AD196">
        <v>129.19999999999999</v>
      </c>
      <c r="AE196">
        <v>98.3</v>
      </c>
      <c r="AG196">
        <v>92.5</v>
      </c>
      <c r="AH196">
        <v>144.30000000000001</v>
      </c>
      <c r="AI196">
        <v>115.1</v>
      </c>
      <c r="AJ196">
        <v>87.5</v>
      </c>
      <c r="AK196">
        <v>99.5</v>
      </c>
      <c r="AL196">
        <v>92.4</v>
      </c>
    </row>
    <row r="197" spans="24:38">
      <c r="X197" t="s">
        <v>427</v>
      </c>
      <c r="Y197">
        <v>90.5</v>
      </c>
      <c r="Z197">
        <v>94.3</v>
      </c>
      <c r="AA197">
        <v>96.5</v>
      </c>
      <c r="AB197">
        <v>113.5</v>
      </c>
      <c r="AC197">
        <v>49.4</v>
      </c>
      <c r="AD197">
        <v>122.3</v>
      </c>
      <c r="AE197">
        <v>96.9</v>
      </c>
      <c r="AG197">
        <v>108.5</v>
      </c>
      <c r="AH197">
        <v>135.19999999999999</v>
      </c>
      <c r="AI197">
        <v>114.8</v>
      </c>
      <c r="AJ197">
        <v>87.5</v>
      </c>
      <c r="AK197">
        <v>99.1</v>
      </c>
      <c r="AL197">
        <v>91.8</v>
      </c>
    </row>
    <row r="198" spans="24:38">
      <c r="X198" t="s">
        <v>428</v>
      </c>
      <c r="Y198">
        <v>92.5</v>
      </c>
      <c r="Z198">
        <v>94.4</v>
      </c>
      <c r="AA198">
        <v>96.3</v>
      </c>
      <c r="AB198">
        <v>112.6</v>
      </c>
      <c r="AC198">
        <v>49.4</v>
      </c>
      <c r="AD198">
        <v>124.6</v>
      </c>
      <c r="AE198">
        <v>96.1</v>
      </c>
      <c r="AG198">
        <v>118.4</v>
      </c>
      <c r="AH198">
        <v>133.69999999999999</v>
      </c>
      <c r="AI198">
        <v>106.3</v>
      </c>
      <c r="AJ198">
        <v>88.2</v>
      </c>
      <c r="AK198">
        <v>96.5</v>
      </c>
      <c r="AL198">
        <v>93.9</v>
      </c>
    </row>
    <row r="199" spans="24:38">
      <c r="X199" t="s">
        <v>56</v>
      </c>
      <c r="Y199">
        <v>92.6</v>
      </c>
      <c r="Z199">
        <v>95.8</v>
      </c>
      <c r="AA199">
        <v>96.1</v>
      </c>
      <c r="AB199">
        <v>116.1</v>
      </c>
      <c r="AC199">
        <v>49.4</v>
      </c>
      <c r="AD199">
        <v>124</v>
      </c>
      <c r="AE199">
        <v>95.1</v>
      </c>
      <c r="AG199">
        <v>125.5</v>
      </c>
      <c r="AH199">
        <v>136</v>
      </c>
      <c r="AI199">
        <v>105.5</v>
      </c>
      <c r="AJ199">
        <v>88.2</v>
      </c>
      <c r="AK199">
        <v>93.9</v>
      </c>
      <c r="AL199">
        <v>93.3</v>
      </c>
    </row>
    <row r="200" spans="24:38">
      <c r="X200" t="s">
        <v>57</v>
      </c>
      <c r="Y200">
        <v>91.3</v>
      </c>
      <c r="Z200">
        <v>96</v>
      </c>
      <c r="AA200">
        <v>95.5</v>
      </c>
      <c r="AB200">
        <v>120</v>
      </c>
      <c r="AC200">
        <v>49.8</v>
      </c>
      <c r="AD200">
        <v>126.2</v>
      </c>
      <c r="AE200">
        <v>96</v>
      </c>
      <c r="AG200">
        <v>128.1</v>
      </c>
      <c r="AH200">
        <v>134.69999999999999</v>
      </c>
      <c r="AI200">
        <v>105.8</v>
      </c>
      <c r="AJ200">
        <v>88.2</v>
      </c>
      <c r="AK200">
        <v>93.9</v>
      </c>
      <c r="AL200">
        <v>94</v>
      </c>
    </row>
    <row r="201" spans="24:38">
      <c r="X201" t="s">
        <v>58</v>
      </c>
      <c r="Y201">
        <v>90.6</v>
      </c>
      <c r="Z201">
        <v>96.1</v>
      </c>
      <c r="AA201">
        <v>99.4</v>
      </c>
      <c r="AB201">
        <v>127.4</v>
      </c>
      <c r="AC201">
        <v>50.4</v>
      </c>
      <c r="AD201">
        <v>128.6</v>
      </c>
      <c r="AE201">
        <v>95.8</v>
      </c>
      <c r="AG201">
        <v>121.8</v>
      </c>
      <c r="AH201">
        <v>127.5</v>
      </c>
      <c r="AI201">
        <v>105.4</v>
      </c>
      <c r="AJ201">
        <v>88.1</v>
      </c>
      <c r="AK201">
        <v>94</v>
      </c>
      <c r="AL201">
        <v>93.8</v>
      </c>
    </row>
    <row r="202" spans="24:38">
      <c r="X202" t="s">
        <v>59</v>
      </c>
      <c r="Y202">
        <v>88.7</v>
      </c>
      <c r="Z202">
        <v>95.1</v>
      </c>
      <c r="AA202">
        <v>99.5</v>
      </c>
      <c r="AB202">
        <v>129</v>
      </c>
      <c r="AC202">
        <v>49.1</v>
      </c>
      <c r="AD202">
        <v>135.69999999999999</v>
      </c>
      <c r="AE202">
        <v>98.1</v>
      </c>
      <c r="AG202">
        <v>132.80000000000001</v>
      </c>
      <c r="AH202">
        <v>144.69999999999999</v>
      </c>
      <c r="AI202">
        <v>105.7</v>
      </c>
      <c r="AJ202">
        <v>88.1</v>
      </c>
      <c r="AK202">
        <v>94.2</v>
      </c>
      <c r="AL202">
        <v>93.5</v>
      </c>
    </row>
    <row r="203" spans="24:38">
      <c r="X203" t="s">
        <v>60</v>
      </c>
      <c r="Y203">
        <v>90.7</v>
      </c>
      <c r="Z203">
        <v>94.3</v>
      </c>
      <c r="AA203">
        <v>99</v>
      </c>
      <c r="AB203">
        <v>126.1</v>
      </c>
      <c r="AC203">
        <v>49.3</v>
      </c>
      <c r="AD203">
        <v>132.4</v>
      </c>
      <c r="AE203">
        <v>98.9</v>
      </c>
      <c r="AG203">
        <v>121.7</v>
      </c>
      <c r="AH203">
        <v>149.19999999999999</v>
      </c>
      <c r="AI203">
        <v>105.9</v>
      </c>
      <c r="AJ203">
        <v>88.1</v>
      </c>
      <c r="AK203">
        <v>94</v>
      </c>
      <c r="AL203">
        <v>96</v>
      </c>
    </row>
    <row r="204" spans="24:38">
      <c r="X204" t="s">
        <v>61</v>
      </c>
      <c r="Y204">
        <v>88.5</v>
      </c>
      <c r="Z204">
        <v>93</v>
      </c>
      <c r="AA204">
        <v>95.4</v>
      </c>
      <c r="AB204">
        <v>115.7</v>
      </c>
      <c r="AC204">
        <v>49.1</v>
      </c>
      <c r="AD204">
        <v>136.80000000000001</v>
      </c>
      <c r="AE204">
        <v>98.7</v>
      </c>
      <c r="AG204">
        <v>94.8</v>
      </c>
      <c r="AH204">
        <v>150.4</v>
      </c>
      <c r="AI204">
        <v>113.2</v>
      </c>
      <c r="AJ204">
        <v>88.1</v>
      </c>
      <c r="AK204">
        <v>94</v>
      </c>
      <c r="AL204">
        <v>95.7</v>
      </c>
    </row>
    <row r="205" spans="24:38">
      <c r="X205" t="s">
        <v>62</v>
      </c>
      <c r="Y205">
        <v>88.7</v>
      </c>
      <c r="Z205">
        <v>92.1</v>
      </c>
      <c r="AA205">
        <v>91</v>
      </c>
      <c r="AB205">
        <v>111.9</v>
      </c>
      <c r="AC205">
        <v>53.3</v>
      </c>
      <c r="AD205">
        <v>131.4</v>
      </c>
      <c r="AE205">
        <v>99.3</v>
      </c>
      <c r="AG205">
        <v>104.6</v>
      </c>
      <c r="AH205">
        <v>153.19999999999999</v>
      </c>
      <c r="AI205">
        <v>110.1</v>
      </c>
      <c r="AJ205">
        <v>88.1</v>
      </c>
      <c r="AK205">
        <v>94.2</v>
      </c>
      <c r="AL205">
        <v>95.9</v>
      </c>
    </row>
    <row r="206" spans="24:38">
      <c r="X206" t="s">
        <v>63</v>
      </c>
      <c r="Y206">
        <v>89</v>
      </c>
      <c r="Z206">
        <v>95.2</v>
      </c>
      <c r="AA206">
        <v>93.6</v>
      </c>
      <c r="AB206">
        <v>108.9</v>
      </c>
      <c r="AC206">
        <v>54.2</v>
      </c>
      <c r="AD206">
        <v>138.6</v>
      </c>
      <c r="AE206">
        <v>98.3</v>
      </c>
      <c r="AG206">
        <v>104.6</v>
      </c>
      <c r="AH206">
        <v>146.30000000000001</v>
      </c>
      <c r="AI206">
        <v>110.2</v>
      </c>
      <c r="AJ206">
        <v>88.2</v>
      </c>
      <c r="AK206">
        <v>93.8</v>
      </c>
      <c r="AL206">
        <v>93.1</v>
      </c>
    </row>
    <row r="207" spans="24:38">
      <c r="X207" t="s">
        <v>64</v>
      </c>
      <c r="Y207">
        <v>87.4</v>
      </c>
      <c r="Z207">
        <v>98</v>
      </c>
      <c r="AA207">
        <v>99.6</v>
      </c>
      <c r="AB207">
        <v>102</v>
      </c>
      <c r="AC207">
        <v>55.2</v>
      </c>
      <c r="AD207">
        <v>141.1</v>
      </c>
      <c r="AE207">
        <v>95.9</v>
      </c>
      <c r="AG207">
        <v>97.4</v>
      </c>
      <c r="AH207">
        <v>131.4</v>
      </c>
      <c r="AI207">
        <v>109.5</v>
      </c>
      <c r="AJ207">
        <v>88.2</v>
      </c>
      <c r="AK207">
        <v>92.7</v>
      </c>
      <c r="AL207">
        <v>93.4</v>
      </c>
    </row>
    <row r="208" spans="24:38">
      <c r="X208" t="s">
        <v>65</v>
      </c>
      <c r="Y208">
        <v>88</v>
      </c>
      <c r="Z208">
        <v>98</v>
      </c>
      <c r="AA208">
        <v>100.4</v>
      </c>
      <c r="AB208">
        <v>108.2</v>
      </c>
      <c r="AC208">
        <v>63.2</v>
      </c>
      <c r="AD208">
        <v>138.80000000000001</v>
      </c>
      <c r="AE208">
        <v>94.6</v>
      </c>
      <c r="AG208">
        <v>101.8</v>
      </c>
      <c r="AH208">
        <v>122.2</v>
      </c>
      <c r="AI208">
        <v>109.7</v>
      </c>
      <c r="AJ208">
        <v>88.2</v>
      </c>
      <c r="AK208">
        <v>92.7</v>
      </c>
      <c r="AL208">
        <v>93.8</v>
      </c>
    </row>
    <row r="209" spans="24:38">
      <c r="X209" t="s">
        <v>66</v>
      </c>
      <c r="Y209">
        <v>87</v>
      </c>
      <c r="Z209">
        <v>97.4</v>
      </c>
      <c r="AA209">
        <v>98</v>
      </c>
      <c r="AB209">
        <v>113.1</v>
      </c>
      <c r="AC209">
        <v>58.4</v>
      </c>
      <c r="AD209">
        <v>147.80000000000001</v>
      </c>
      <c r="AE209">
        <v>95.4</v>
      </c>
      <c r="AG209">
        <v>103.7</v>
      </c>
      <c r="AH209">
        <v>118.2</v>
      </c>
      <c r="AI209">
        <v>110.6</v>
      </c>
      <c r="AJ209">
        <v>88.2</v>
      </c>
      <c r="AK209">
        <v>93.5</v>
      </c>
      <c r="AL209">
        <v>94.8</v>
      </c>
    </row>
    <row r="210" spans="24:38">
      <c r="X210" t="s">
        <v>67</v>
      </c>
      <c r="Y210">
        <v>83.7</v>
      </c>
      <c r="Z210">
        <v>96.5</v>
      </c>
      <c r="AA210">
        <v>96.5</v>
      </c>
      <c r="AB210">
        <v>108.8</v>
      </c>
      <c r="AC210">
        <v>57.2</v>
      </c>
      <c r="AD210">
        <v>148.30000000000001</v>
      </c>
      <c r="AE210">
        <v>92.5</v>
      </c>
      <c r="AG210">
        <v>120.2</v>
      </c>
      <c r="AH210">
        <v>110.6</v>
      </c>
      <c r="AI210">
        <v>110.7</v>
      </c>
      <c r="AJ210">
        <v>88.6</v>
      </c>
      <c r="AK210">
        <v>93.6</v>
      </c>
      <c r="AL210">
        <v>94.9</v>
      </c>
    </row>
    <row r="211" spans="24:38">
      <c r="X211" t="s">
        <v>68</v>
      </c>
      <c r="Y211">
        <v>81.3</v>
      </c>
      <c r="Z211">
        <v>96.6</v>
      </c>
      <c r="AA211">
        <v>94.9</v>
      </c>
      <c r="AB211">
        <v>111.7</v>
      </c>
      <c r="AC211">
        <v>57.7</v>
      </c>
      <c r="AD211">
        <v>143.4</v>
      </c>
      <c r="AE211">
        <v>91</v>
      </c>
      <c r="AG211">
        <v>107</v>
      </c>
      <c r="AH211">
        <v>91</v>
      </c>
      <c r="AI211">
        <v>108.9</v>
      </c>
      <c r="AJ211">
        <v>88.6</v>
      </c>
      <c r="AK211">
        <v>93.4</v>
      </c>
      <c r="AL211">
        <v>94</v>
      </c>
    </row>
    <row r="212" spans="24:38">
      <c r="X212" t="s">
        <v>69</v>
      </c>
      <c r="Y212">
        <v>79.900000000000006</v>
      </c>
      <c r="Z212">
        <v>96.5</v>
      </c>
      <c r="AA212">
        <v>96.4</v>
      </c>
      <c r="AB212">
        <v>113.9</v>
      </c>
      <c r="AC212">
        <v>58.1</v>
      </c>
      <c r="AD212">
        <v>137.9</v>
      </c>
      <c r="AE212">
        <v>90.6</v>
      </c>
      <c r="AG212">
        <v>109.7</v>
      </c>
      <c r="AH212">
        <v>95.7</v>
      </c>
      <c r="AI212">
        <v>108.7</v>
      </c>
      <c r="AJ212">
        <v>87.9</v>
      </c>
      <c r="AK212">
        <v>93.1</v>
      </c>
      <c r="AL212">
        <v>94.1</v>
      </c>
    </row>
    <row r="213" spans="24:38">
      <c r="X213" t="s">
        <v>70</v>
      </c>
      <c r="Y213">
        <v>77.8</v>
      </c>
      <c r="Z213">
        <v>96.6</v>
      </c>
      <c r="AA213">
        <v>94.1</v>
      </c>
      <c r="AB213">
        <v>113.4</v>
      </c>
      <c r="AC213">
        <v>59.4</v>
      </c>
      <c r="AD213">
        <v>119.4</v>
      </c>
      <c r="AE213">
        <v>90.3</v>
      </c>
      <c r="AG213">
        <v>123.6</v>
      </c>
      <c r="AH213">
        <v>93.5</v>
      </c>
      <c r="AI213">
        <v>107.8</v>
      </c>
      <c r="AJ213">
        <v>87.3</v>
      </c>
      <c r="AK213">
        <v>93.1</v>
      </c>
      <c r="AL213">
        <v>95</v>
      </c>
    </row>
    <row r="214" spans="24:38">
      <c r="X214" t="s">
        <v>72</v>
      </c>
      <c r="Y214">
        <v>79.099999999999994</v>
      </c>
      <c r="Z214">
        <v>98.7</v>
      </c>
      <c r="AA214">
        <v>90.6</v>
      </c>
      <c r="AB214">
        <v>113.4</v>
      </c>
      <c r="AC214">
        <v>60</v>
      </c>
      <c r="AD214">
        <v>122.9</v>
      </c>
      <c r="AE214">
        <v>92.2</v>
      </c>
      <c r="AG214">
        <v>131.4</v>
      </c>
      <c r="AH214">
        <v>91.4</v>
      </c>
      <c r="AI214">
        <v>107.6</v>
      </c>
      <c r="AJ214">
        <v>87.7</v>
      </c>
      <c r="AK214">
        <v>93.1</v>
      </c>
      <c r="AL214">
        <v>95.8</v>
      </c>
    </row>
    <row r="215" spans="24:38">
      <c r="X215" t="s">
        <v>73</v>
      </c>
      <c r="Y215">
        <v>78.8</v>
      </c>
      <c r="Z215">
        <v>98.2</v>
      </c>
      <c r="AA215">
        <v>90.8</v>
      </c>
      <c r="AB215">
        <v>114.6</v>
      </c>
      <c r="AC215">
        <v>63.1</v>
      </c>
      <c r="AD215">
        <v>123.5</v>
      </c>
      <c r="AE215">
        <v>95.4</v>
      </c>
      <c r="AG215">
        <v>104.3</v>
      </c>
      <c r="AH215">
        <v>115.2</v>
      </c>
      <c r="AI215">
        <v>107.2</v>
      </c>
      <c r="AJ215">
        <v>87</v>
      </c>
      <c r="AK215">
        <v>92</v>
      </c>
      <c r="AL215">
        <v>95.8</v>
      </c>
    </row>
    <row r="216" spans="24:38">
      <c r="X216" t="s">
        <v>74</v>
      </c>
      <c r="Y216">
        <v>76.3</v>
      </c>
      <c r="Z216">
        <v>99.5</v>
      </c>
      <c r="AA216">
        <v>88.4</v>
      </c>
      <c r="AB216">
        <v>114.3</v>
      </c>
      <c r="AC216">
        <v>65.400000000000006</v>
      </c>
      <c r="AD216">
        <v>107.4</v>
      </c>
      <c r="AE216">
        <v>93.4</v>
      </c>
      <c r="AG216">
        <v>99.9</v>
      </c>
      <c r="AH216">
        <v>115.5</v>
      </c>
      <c r="AI216">
        <v>105.2</v>
      </c>
      <c r="AJ216">
        <v>86.7</v>
      </c>
      <c r="AK216">
        <v>91.9</v>
      </c>
      <c r="AL216">
        <v>97.3</v>
      </c>
    </row>
    <row r="217" spans="24:38">
      <c r="X217" t="s">
        <v>75</v>
      </c>
      <c r="Y217">
        <v>76.7</v>
      </c>
      <c r="Z217">
        <v>97.6</v>
      </c>
      <c r="AA217">
        <v>87.5</v>
      </c>
      <c r="AB217">
        <v>104.8</v>
      </c>
      <c r="AC217">
        <v>66</v>
      </c>
      <c r="AD217">
        <v>118.7</v>
      </c>
      <c r="AE217">
        <v>90.1</v>
      </c>
      <c r="AG217">
        <v>96.5</v>
      </c>
      <c r="AH217">
        <v>99.6</v>
      </c>
      <c r="AI217">
        <v>104.9</v>
      </c>
      <c r="AJ217">
        <v>86.6</v>
      </c>
      <c r="AK217">
        <v>90.9</v>
      </c>
      <c r="AL217">
        <v>96</v>
      </c>
    </row>
    <row r="218" spans="24:38">
      <c r="X218" t="s">
        <v>76</v>
      </c>
      <c r="Y218">
        <v>76</v>
      </c>
      <c r="Z218">
        <v>97.6</v>
      </c>
      <c r="AA218">
        <v>81.2</v>
      </c>
      <c r="AB218">
        <v>97.7</v>
      </c>
      <c r="AC218">
        <v>66</v>
      </c>
      <c r="AD218">
        <v>121.6</v>
      </c>
      <c r="AE218">
        <v>90.3</v>
      </c>
      <c r="AG218">
        <v>101.8</v>
      </c>
      <c r="AH218">
        <v>98.7</v>
      </c>
      <c r="AI218">
        <v>104.4</v>
      </c>
      <c r="AJ218">
        <v>87.5</v>
      </c>
      <c r="AK218">
        <v>91</v>
      </c>
      <c r="AL218">
        <v>94.9</v>
      </c>
    </row>
    <row r="219" spans="24:38">
      <c r="X219" t="s">
        <v>77</v>
      </c>
      <c r="Y219">
        <v>76.8</v>
      </c>
      <c r="Z219">
        <v>98.3</v>
      </c>
      <c r="AA219">
        <v>79.2</v>
      </c>
      <c r="AB219">
        <v>96.3</v>
      </c>
      <c r="AC219">
        <v>55.2</v>
      </c>
      <c r="AD219">
        <v>102.2</v>
      </c>
      <c r="AE219">
        <v>88.1</v>
      </c>
      <c r="AG219">
        <v>96.8</v>
      </c>
      <c r="AH219">
        <v>79.7</v>
      </c>
      <c r="AI219">
        <v>104.2</v>
      </c>
      <c r="AJ219">
        <v>88.3</v>
      </c>
      <c r="AK219">
        <v>91</v>
      </c>
      <c r="AL219">
        <v>97.6</v>
      </c>
    </row>
    <row r="220" spans="24:38">
      <c r="X220" t="s">
        <v>79</v>
      </c>
      <c r="Y220">
        <v>76.599999999999994</v>
      </c>
      <c r="Z220">
        <v>98.9</v>
      </c>
      <c r="AA220">
        <v>83.3</v>
      </c>
      <c r="AB220">
        <v>101.1</v>
      </c>
      <c r="AC220">
        <v>54.3</v>
      </c>
      <c r="AD220">
        <v>112.5</v>
      </c>
      <c r="AE220">
        <v>88.8</v>
      </c>
      <c r="AG220">
        <v>99.5</v>
      </c>
      <c r="AH220">
        <v>82.3</v>
      </c>
      <c r="AI220">
        <v>102.8</v>
      </c>
      <c r="AJ220">
        <v>89.3</v>
      </c>
      <c r="AK220">
        <v>90.6</v>
      </c>
      <c r="AL220">
        <v>96.7</v>
      </c>
    </row>
    <row r="221" spans="24:38">
      <c r="X221" t="s">
        <v>80</v>
      </c>
      <c r="Y221">
        <v>74.599999999999994</v>
      </c>
      <c r="Z221">
        <v>100</v>
      </c>
      <c r="AA221">
        <v>83.2</v>
      </c>
      <c r="AB221">
        <v>108.3</v>
      </c>
      <c r="AC221">
        <v>58.1</v>
      </c>
      <c r="AD221">
        <v>119</v>
      </c>
      <c r="AE221">
        <v>88.3</v>
      </c>
      <c r="AG221">
        <v>111.2</v>
      </c>
      <c r="AH221">
        <v>52.4</v>
      </c>
      <c r="AI221">
        <v>102.8</v>
      </c>
      <c r="AJ221">
        <v>95</v>
      </c>
      <c r="AK221">
        <v>90.2</v>
      </c>
      <c r="AL221">
        <v>98.9</v>
      </c>
    </row>
    <row r="222" spans="24:38">
      <c r="X222" t="s">
        <v>81</v>
      </c>
      <c r="Y222">
        <v>71.8</v>
      </c>
      <c r="Z222">
        <v>98.3</v>
      </c>
      <c r="AA222">
        <v>83.4</v>
      </c>
      <c r="AB222">
        <v>103.9</v>
      </c>
      <c r="AC222">
        <v>60.8</v>
      </c>
      <c r="AD222">
        <v>117.6</v>
      </c>
      <c r="AE222">
        <v>85.7</v>
      </c>
      <c r="AG222">
        <v>118.2</v>
      </c>
      <c r="AH222">
        <v>38.200000000000003</v>
      </c>
      <c r="AI222">
        <v>102.8</v>
      </c>
      <c r="AJ222">
        <v>94.1</v>
      </c>
      <c r="AK222">
        <v>90.2</v>
      </c>
      <c r="AL222">
        <v>99.3</v>
      </c>
    </row>
    <row r="223" spans="24:38">
      <c r="X223" t="s">
        <v>82</v>
      </c>
      <c r="Y223">
        <v>74.099999999999994</v>
      </c>
      <c r="Z223">
        <v>99.8</v>
      </c>
      <c r="AA223">
        <v>82.9</v>
      </c>
      <c r="AB223">
        <v>98.4</v>
      </c>
      <c r="AC223">
        <v>60.8</v>
      </c>
      <c r="AD223">
        <v>120.6</v>
      </c>
      <c r="AE223">
        <v>91.4</v>
      </c>
      <c r="AG223">
        <v>125.4</v>
      </c>
      <c r="AH223">
        <v>74.599999999999994</v>
      </c>
      <c r="AI223">
        <v>102.9</v>
      </c>
      <c r="AJ223">
        <v>93.9</v>
      </c>
      <c r="AK223">
        <v>90.1</v>
      </c>
      <c r="AL223">
        <v>99.4</v>
      </c>
    </row>
    <row r="224" spans="24:38">
      <c r="X224" t="s">
        <v>84</v>
      </c>
      <c r="Y224">
        <v>73.5</v>
      </c>
      <c r="Z224">
        <v>99.8</v>
      </c>
      <c r="AA224">
        <v>81.400000000000006</v>
      </c>
      <c r="AB224">
        <v>86.9</v>
      </c>
      <c r="AC224">
        <v>60.8</v>
      </c>
      <c r="AD224">
        <v>98.9</v>
      </c>
      <c r="AE224">
        <v>91.7</v>
      </c>
      <c r="AG224">
        <v>115.9</v>
      </c>
      <c r="AH224">
        <v>81.2</v>
      </c>
      <c r="AI224">
        <v>99.5</v>
      </c>
      <c r="AJ224">
        <v>93.6</v>
      </c>
      <c r="AK224">
        <v>90.1</v>
      </c>
      <c r="AL224">
        <v>99.1</v>
      </c>
    </row>
    <row r="225" spans="24:38">
      <c r="X225" t="s">
        <v>86</v>
      </c>
      <c r="Y225">
        <v>77</v>
      </c>
      <c r="Z225">
        <v>98.9</v>
      </c>
      <c r="AA225">
        <v>82.2</v>
      </c>
      <c r="AB225">
        <v>91.9</v>
      </c>
      <c r="AC225">
        <v>60.8</v>
      </c>
      <c r="AD225">
        <v>95.2</v>
      </c>
      <c r="AE225">
        <v>90.5</v>
      </c>
      <c r="AG225">
        <v>128.6</v>
      </c>
      <c r="AH225">
        <v>73.5</v>
      </c>
      <c r="AI225">
        <v>98</v>
      </c>
      <c r="AJ225">
        <v>91.2</v>
      </c>
      <c r="AK225">
        <v>90.1</v>
      </c>
      <c r="AL225">
        <v>99.9</v>
      </c>
    </row>
    <row r="226" spans="24:38">
      <c r="X226" t="s">
        <v>88</v>
      </c>
      <c r="Y226">
        <v>79.900000000000006</v>
      </c>
      <c r="Z226">
        <v>99.8</v>
      </c>
      <c r="AA226">
        <v>82.3</v>
      </c>
      <c r="AB226">
        <v>88.9</v>
      </c>
      <c r="AC226">
        <v>65.599999999999994</v>
      </c>
      <c r="AD226">
        <v>83.3</v>
      </c>
      <c r="AE226">
        <v>90.7</v>
      </c>
      <c r="AG226">
        <v>115.7</v>
      </c>
      <c r="AH226">
        <v>83.4</v>
      </c>
      <c r="AI226">
        <v>98.9</v>
      </c>
      <c r="AJ226">
        <v>88.9</v>
      </c>
      <c r="AK226">
        <v>90.5</v>
      </c>
      <c r="AL226">
        <v>101</v>
      </c>
    </row>
    <row r="227" spans="24:38">
      <c r="X227" t="s">
        <v>89</v>
      </c>
      <c r="Y227">
        <v>80.900000000000006</v>
      </c>
      <c r="Z227">
        <v>99.5</v>
      </c>
      <c r="AA227">
        <v>80.900000000000006</v>
      </c>
      <c r="AB227">
        <v>87.9</v>
      </c>
      <c r="AC227">
        <v>66.7</v>
      </c>
      <c r="AD227">
        <v>82.3</v>
      </c>
      <c r="AE227">
        <v>93.1</v>
      </c>
      <c r="AG227">
        <v>104.7</v>
      </c>
      <c r="AH227">
        <v>100.2</v>
      </c>
      <c r="AI227">
        <v>99.3</v>
      </c>
      <c r="AJ227">
        <v>88.9</v>
      </c>
      <c r="AK227">
        <v>91</v>
      </c>
      <c r="AL227">
        <v>102.9</v>
      </c>
    </row>
    <row r="228" spans="24:38">
      <c r="X228" t="s">
        <v>90</v>
      </c>
      <c r="Y228">
        <v>80.5</v>
      </c>
      <c r="Z228">
        <v>98.3</v>
      </c>
      <c r="AA228">
        <v>82.1</v>
      </c>
      <c r="AB228">
        <v>84.8</v>
      </c>
      <c r="AC228">
        <v>66.5</v>
      </c>
      <c r="AD228">
        <v>85.7</v>
      </c>
      <c r="AE228">
        <v>91.4</v>
      </c>
      <c r="AG228">
        <v>98.4</v>
      </c>
      <c r="AH228">
        <v>94.5</v>
      </c>
      <c r="AI228">
        <v>99.4</v>
      </c>
      <c r="AJ228">
        <v>87.3</v>
      </c>
      <c r="AK228">
        <v>91.1</v>
      </c>
      <c r="AL228">
        <v>102.6</v>
      </c>
    </row>
    <row r="229" spans="24:38">
      <c r="X229" t="s">
        <v>91</v>
      </c>
      <c r="Y229">
        <v>83.6</v>
      </c>
      <c r="Z229">
        <v>98.5</v>
      </c>
      <c r="AA229">
        <v>77.3</v>
      </c>
      <c r="AB229">
        <v>79</v>
      </c>
      <c r="AC229">
        <v>67.599999999999994</v>
      </c>
      <c r="AD229">
        <v>83</v>
      </c>
      <c r="AE229">
        <v>89</v>
      </c>
      <c r="AG229">
        <v>96.5</v>
      </c>
      <c r="AH229">
        <v>86.5</v>
      </c>
      <c r="AI229">
        <v>100.7</v>
      </c>
      <c r="AJ229">
        <v>85</v>
      </c>
      <c r="AK229">
        <v>91.1</v>
      </c>
      <c r="AL229">
        <v>99.9</v>
      </c>
    </row>
    <row r="230" spans="24:38">
      <c r="X230" t="s">
        <v>95</v>
      </c>
      <c r="Y230">
        <v>86.2</v>
      </c>
      <c r="Z230">
        <v>97.9</v>
      </c>
      <c r="AA230">
        <v>78.900000000000006</v>
      </c>
      <c r="AB230">
        <v>80.2</v>
      </c>
      <c r="AC230">
        <v>68.400000000000006</v>
      </c>
      <c r="AD230">
        <v>89.1</v>
      </c>
      <c r="AE230">
        <v>93</v>
      </c>
      <c r="AG230">
        <v>99</v>
      </c>
      <c r="AH230">
        <v>102.5</v>
      </c>
      <c r="AI230">
        <v>100.7</v>
      </c>
      <c r="AJ230">
        <v>88.3</v>
      </c>
      <c r="AK230">
        <v>91.1</v>
      </c>
      <c r="AL230">
        <v>99.3</v>
      </c>
    </row>
    <row r="231" spans="24:38">
      <c r="X231" t="s">
        <v>96</v>
      </c>
      <c r="Y231">
        <v>89.4</v>
      </c>
      <c r="Z231">
        <v>97.2</v>
      </c>
      <c r="AA231">
        <v>79.2</v>
      </c>
      <c r="AB231">
        <v>78</v>
      </c>
      <c r="AC231">
        <v>67.3</v>
      </c>
      <c r="AD231">
        <v>96.4</v>
      </c>
      <c r="AE231">
        <v>92.3</v>
      </c>
      <c r="AG231">
        <v>97.7</v>
      </c>
      <c r="AH231">
        <v>89.5</v>
      </c>
      <c r="AI231">
        <v>100.7</v>
      </c>
      <c r="AJ231">
        <v>92.3</v>
      </c>
      <c r="AK231">
        <v>91.1</v>
      </c>
      <c r="AL231">
        <v>99</v>
      </c>
    </row>
    <row r="232" spans="24:38">
      <c r="X232" t="s">
        <v>97</v>
      </c>
      <c r="Y232">
        <v>88.6</v>
      </c>
      <c r="Z232">
        <v>96.7</v>
      </c>
      <c r="AA232">
        <v>76.7</v>
      </c>
      <c r="AB232">
        <v>76.5</v>
      </c>
      <c r="AC232">
        <v>65.8</v>
      </c>
      <c r="AD232">
        <v>97</v>
      </c>
      <c r="AE232">
        <v>94.4</v>
      </c>
      <c r="AG232">
        <v>104.5</v>
      </c>
      <c r="AH232">
        <v>92</v>
      </c>
      <c r="AI232">
        <v>100.7</v>
      </c>
      <c r="AJ232">
        <v>93.4</v>
      </c>
      <c r="AK232">
        <v>91.6</v>
      </c>
      <c r="AL232">
        <v>104.1</v>
      </c>
    </row>
    <row r="233" spans="24:38">
      <c r="X233" t="s">
        <v>98</v>
      </c>
      <c r="Y233">
        <v>91.4</v>
      </c>
      <c r="Z233">
        <v>96.6</v>
      </c>
      <c r="AA233">
        <v>77.099999999999994</v>
      </c>
      <c r="AB233">
        <v>77.7</v>
      </c>
      <c r="AC233">
        <v>66</v>
      </c>
      <c r="AD233">
        <v>97.9</v>
      </c>
      <c r="AE233">
        <v>95.7</v>
      </c>
      <c r="AG233">
        <v>98.4</v>
      </c>
      <c r="AH233">
        <v>87</v>
      </c>
      <c r="AI233">
        <v>99.4</v>
      </c>
      <c r="AJ233">
        <v>95.1</v>
      </c>
      <c r="AK233">
        <v>91.6</v>
      </c>
      <c r="AL233">
        <v>105</v>
      </c>
    </row>
    <row r="234" spans="24:38">
      <c r="X234" t="s">
        <v>99</v>
      </c>
      <c r="Y234">
        <v>94.8</v>
      </c>
      <c r="Z234">
        <v>95.9</v>
      </c>
      <c r="AA234">
        <v>76.7</v>
      </c>
      <c r="AB234">
        <v>73.900000000000006</v>
      </c>
      <c r="AC234">
        <v>66.400000000000006</v>
      </c>
      <c r="AD234">
        <v>90.9</v>
      </c>
      <c r="AE234">
        <v>98.5</v>
      </c>
      <c r="AG234">
        <v>118.6</v>
      </c>
      <c r="AH234">
        <v>96.4</v>
      </c>
      <c r="AI234">
        <v>99.4</v>
      </c>
      <c r="AJ234">
        <v>95.8</v>
      </c>
      <c r="AK234">
        <v>91.6</v>
      </c>
      <c r="AL234">
        <v>105.1</v>
      </c>
    </row>
    <row r="235" spans="24:38">
      <c r="X235" t="s">
        <v>100</v>
      </c>
      <c r="Y235">
        <v>95.6</v>
      </c>
      <c r="Z235">
        <v>97.7</v>
      </c>
      <c r="AA235">
        <v>77.7</v>
      </c>
      <c r="AB235">
        <v>77.400000000000006</v>
      </c>
      <c r="AC235">
        <v>67.099999999999994</v>
      </c>
      <c r="AD235">
        <v>84.9</v>
      </c>
      <c r="AE235">
        <v>96.8</v>
      </c>
      <c r="AG235">
        <v>110.5</v>
      </c>
      <c r="AH235">
        <v>100.4</v>
      </c>
      <c r="AI235">
        <v>99.1</v>
      </c>
      <c r="AJ235">
        <v>93.2</v>
      </c>
      <c r="AK235">
        <v>91.6</v>
      </c>
      <c r="AL235">
        <v>103.1</v>
      </c>
    </row>
    <row r="236" spans="24:38">
      <c r="X236" t="s">
        <v>101</v>
      </c>
      <c r="Y236">
        <v>98.3</v>
      </c>
      <c r="Z236">
        <v>99.6</v>
      </c>
      <c r="AA236">
        <v>77.3</v>
      </c>
      <c r="AB236">
        <v>75.900000000000006</v>
      </c>
      <c r="AC236">
        <v>66.599999999999994</v>
      </c>
      <c r="AD236">
        <v>81.099999999999994</v>
      </c>
      <c r="AE236">
        <v>99.1</v>
      </c>
      <c r="AG236">
        <v>114.3</v>
      </c>
      <c r="AH236">
        <v>112.4</v>
      </c>
      <c r="AI236">
        <v>98.9</v>
      </c>
      <c r="AJ236">
        <v>95.8</v>
      </c>
      <c r="AK236">
        <v>91.6</v>
      </c>
      <c r="AL236">
        <v>105</v>
      </c>
    </row>
    <row r="237" spans="24:38">
      <c r="X237" t="s">
        <v>102</v>
      </c>
      <c r="Y237">
        <v>100.2</v>
      </c>
      <c r="Z237">
        <v>98.6</v>
      </c>
      <c r="AA237">
        <v>78.900000000000006</v>
      </c>
      <c r="AB237">
        <v>80.5</v>
      </c>
      <c r="AC237">
        <v>67.7</v>
      </c>
      <c r="AD237">
        <v>82.5</v>
      </c>
      <c r="AE237">
        <v>100.7</v>
      </c>
      <c r="AG237">
        <v>119.5</v>
      </c>
      <c r="AH237">
        <v>115.7</v>
      </c>
      <c r="AI237">
        <v>98.9</v>
      </c>
      <c r="AJ237">
        <v>95.8</v>
      </c>
      <c r="AK237">
        <v>91.5</v>
      </c>
      <c r="AL237">
        <v>101.5</v>
      </c>
    </row>
    <row r="238" spans="24:38">
      <c r="X238" t="s">
        <v>103</v>
      </c>
      <c r="Y238">
        <v>94.4</v>
      </c>
      <c r="Z238">
        <v>97.7</v>
      </c>
      <c r="AA238">
        <v>79.599999999999994</v>
      </c>
      <c r="AB238">
        <v>80.7</v>
      </c>
      <c r="AC238">
        <v>68.5</v>
      </c>
      <c r="AD238">
        <v>91.3</v>
      </c>
      <c r="AE238">
        <v>103.5</v>
      </c>
      <c r="AG238">
        <v>111.6</v>
      </c>
      <c r="AH238">
        <v>131</v>
      </c>
      <c r="AI238">
        <v>100.6</v>
      </c>
      <c r="AJ238">
        <v>94.7</v>
      </c>
      <c r="AK238">
        <v>91.6</v>
      </c>
      <c r="AL238">
        <v>102.7</v>
      </c>
    </row>
    <row r="239" spans="24:38">
      <c r="X239" t="s">
        <v>104</v>
      </c>
      <c r="Y239">
        <v>99.9</v>
      </c>
      <c r="Z239">
        <v>96.7</v>
      </c>
      <c r="AA239">
        <v>82.1</v>
      </c>
      <c r="AB239">
        <v>78.8</v>
      </c>
      <c r="AC239">
        <v>69.3</v>
      </c>
      <c r="AD239">
        <v>98.8</v>
      </c>
      <c r="AE239">
        <v>103.2</v>
      </c>
      <c r="AG239">
        <v>111.8</v>
      </c>
      <c r="AH239">
        <v>137.1</v>
      </c>
      <c r="AI239">
        <v>100.7</v>
      </c>
      <c r="AJ239">
        <v>93.9</v>
      </c>
      <c r="AK239">
        <v>91.8</v>
      </c>
      <c r="AL239">
        <v>102.6</v>
      </c>
    </row>
    <row r="240" spans="24:38">
      <c r="X240" t="s">
        <v>105</v>
      </c>
      <c r="Y240">
        <v>102.3</v>
      </c>
      <c r="Z240">
        <v>96.7</v>
      </c>
      <c r="AA240">
        <v>78.5</v>
      </c>
      <c r="AB240">
        <v>75.099999999999994</v>
      </c>
      <c r="AC240">
        <v>71</v>
      </c>
      <c r="AD240">
        <v>115.5</v>
      </c>
      <c r="AE240">
        <v>100.7</v>
      </c>
      <c r="AG240">
        <v>101.4</v>
      </c>
      <c r="AH240">
        <v>129.9</v>
      </c>
      <c r="AI240">
        <v>99.8</v>
      </c>
      <c r="AJ240">
        <v>93.8</v>
      </c>
      <c r="AK240">
        <v>92</v>
      </c>
      <c r="AL240">
        <v>98.7</v>
      </c>
    </row>
    <row r="241" spans="24:38">
      <c r="X241" t="s">
        <v>106</v>
      </c>
      <c r="Y241">
        <v>100.8</v>
      </c>
      <c r="Z241">
        <v>96.5</v>
      </c>
      <c r="AA241">
        <v>76.3</v>
      </c>
      <c r="AB241">
        <v>72.7</v>
      </c>
      <c r="AC241">
        <v>74.5</v>
      </c>
      <c r="AD241">
        <v>119.8</v>
      </c>
      <c r="AE241">
        <v>99.3</v>
      </c>
      <c r="AG241">
        <v>97.5</v>
      </c>
      <c r="AH241">
        <v>133.5</v>
      </c>
      <c r="AI241">
        <v>99.8</v>
      </c>
      <c r="AJ241">
        <v>91.2</v>
      </c>
      <c r="AK241">
        <v>93.7</v>
      </c>
      <c r="AL241">
        <v>96.9</v>
      </c>
    </row>
    <row r="242" spans="24:38">
      <c r="X242" t="s">
        <v>107</v>
      </c>
      <c r="Y242">
        <v>103.1</v>
      </c>
      <c r="Z242">
        <v>96</v>
      </c>
      <c r="AA242">
        <v>73.900000000000006</v>
      </c>
      <c r="AB242">
        <v>75.099999999999994</v>
      </c>
      <c r="AC242">
        <v>73</v>
      </c>
      <c r="AD242">
        <v>134.9</v>
      </c>
      <c r="AE242">
        <v>99.9</v>
      </c>
      <c r="AG242">
        <v>96.9</v>
      </c>
      <c r="AH242">
        <v>126.7</v>
      </c>
      <c r="AI242">
        <v>99.3</v>
      </c>
      <c r="AJ242">
        <v>95.6</v>
      </c>
      <c r="AK242">
        <v>94.4</v>
      </c>
      <c r="AL242">
        <v>95.1</v>
      </c>
    </row>
    <row r="243" spans="24:38">
      <c r="X243" t="s">
        <v>108</v>
      </c>
      <c r="Y243">
        <v>106.8</v>
      </c>
      <c r="Z243">
        <v>96.7</v>
      </c>
      <c r="AA243">
        <v>75</v>
      </c>
      <c r="AB243">
        <v>77.400000000000006</v>
      </c>
      <c r="AC243">
        <v>72.599999999999994</v>
      </c>
      <c r="AD243">
        <v>131.19999999999999</v>
      </c>
      <c r="AE243">
        <v>98.1</v>
      </c>
      <c r="AG243">
        <v>103</v>
      </c>
      <c r="AH243">
        <v>112.4</v>
      </c>
      <c r="AI243">
        <v>99.3</v>
      </c>
      <c r="AJ243">
        <v>98.1</v>
      </c>
      <c r="AK243">
        <v>94.8</v>
      </c>
      <c r="AL243">
        <v>95.2</v>
      </c>
    </row>
    <row r="244" spans="24:38">
      <c r="X244" t="s">
        <v>109</v>
      </c>
      <c r="Y244">
        <v>107.5</v>
      </c>
      <c r="Z244">
        <v>93.5</v>
      </c>
      <c r="AA244">
        <v>78.5</v>
      </c>
      <c r="AB244">
        <v>72.5</v>
      </c>
      <c r="AC244">
        <v>69.599999999999994</v>
      </c>
      <c r="AD244">
        <v>147.69999999999999</v>
      </c>
      <c r="AE244">
        <v>99.8</v>
      </c>
      <c r="AG244">
        <v>103.4</v>
      </c>
      <c r="AH244">
        <v>115.3</v>
      </c>
      <c r="AI244">
        <v>99</v>
      </c>
      <c r="AJ244">
        <v>99.7</v>
      </c>
      <c r="AK244">
        <v>94.4</v>
      </c>
      <c r="AL244">
        <v>97.9</v>
      </c>
    </row>
    <row r="245" spans="24:38">
      <c r="X245" t="s">
        <v>110</v>
      </c>
      <c r="Y245">
        <v>109.7</v>
      </c>
      <c r="Z245">
        <v>93.5</v>
      </c>
      <c r="AA245">
        <v>82.9</v>
      </c>
      <c r="AB245">
        <v>75.8</v>
      </c>
      <c r="AC245">
        <v>66</v>
      </c>
      <c r="AD245">
        <v>126.6</v>
      </c>
      <c r="AE245">
        <v>100.2</v>
      </c>
      <c r="AG245">
        <v>111.4</v>
      </c>
      <c r="AH245">
        <v>104.2</v>
      </c>
      <c r="AI245">
        <v>99.4</v>
      </c>
      <c r="AJ245">
        <v>100.6</v>
      </c>
      <c r="AK245">
        <v>95</v>
      </c>
      <c r="AL245">
        <v>96.4</v>
      </c>
    </row>
    <row r="246" spans="24:38">
      <c r="X246" t="s">
        <v>111</v>
      </c>
      <c r="Y246">
        <v>103.7</v>
      </c>
      <c r="Z246">
        <v>94.5</v>
      </c>
      <c r="AA246">
        <v>87</v>
      </c>
      <c r="AB246">
        <v>78.5</v>
      </c>
      <c r="AC246">
        <v>66</v>
      </c>
      <c r="AD246">
        <v>129.30000000000001</v>
      </c>
      <c r="AE246">
        <v>102.5</v>
      </c>
      <c r="AG246">
        <v>125.4</v>
      </c>
      <c r="AH246">
        <v>108.7</v>
      </c>
      <c r="AI246">
        <v>100</v>
      </c>
      <c r="AJ246">
        <v>100.5</v>
      </c>
      <c r="AK246">
        <v>95</v>
      </c>
      <c r="AL246">
        <v>93.8</v>
      </c>
    </row>
    <row r="247" spans="24:38">
      <c r="X247" t="s">
        <v>112</v>
      </c>
      <c r="Y247">
        <v>105.4</v>
      </c>
      <c r="Z247">
        <v>95.3</v>
      </c>
      <c r="AA247">
        <v>87</v>
      </c>
      <c r="AB247">
        <v>76.3</v>
      </c>
      <c r="AC247">
        <v>65.5</v>
      </c>
      <c r="AD247">
        <v>136.69999999999999</v>
      </c>
      <c r="AE247">
        <v>101.3</v>
      </c>
      <c r="AG247">
        <v>116.7</v>
      </c>
      <c r="AH247">
        <v>100.8</v>
      </c>
      <c r="AI247">
        <v>100.7</v>
      </c>
      <c r="AJ247">
        <v>96.7</v>
      </c>
      <c r="AK247">
        <v>95.2</v>
      </c>
      <c r="AL247">
        <v>99.3</v>
      </c>
    </row>
    <row r="248" spans="24:38">
      <c r="X248" t="s">
        <v>113</v>
      </c>
      <c r="Y248">
        <v>106.4</v>
      </c>
      <c r="Z248">
        <v>97.1</v>
      </c>
      <c r="AA248">
        <v>86.6</v>
      </c>
      <c r="AB248">
        <v>76.2</v>
      </c>
      <c r="AC248">
        <v>64</v>
      </c>
      <c r="AD248">
        <v>133.30000000000001</v>
      </c>
      <c r="AE248">
        <v>106.4</v>
      </c>
      <c r="AG248">
        <v>119.6</v>
      </c>
      <c r="AH248">
        <v>109.9</v>
      </c>
      <c r="AI248">
        <v>101.2</v>
      </c>
      <c r="AJ248">
        <v>102.1</v>
      </c>
      <c r="AK248">
        <v>95.5</v>
      </c>
      <c r="AL248">
        <v>101.8</v>
      </c>
    </row>
    <row r="249" spans="24:38">
      <c r="X249" t="s">
        <v>114</v>
      </c>
      <c r="Y249">
        <v>106</v>
      </c>
      <c r="Z249">
        <v>95.1</v>
      </c>
      <c r="AA249">
        <v>87.2</v>
      </c>
      <c r="AB249">
        <v>78.7</v>
      </c>
      <c r="AC249">
        <v>63.9</v>
      </c>
      <c r="AD249">
        <v>127.3</v>
      </c>
      <c r="AE249">
        <v>111.3</v>
      </c>
      <c r="AG249">
        <v>126.9</v>
      </c>
      <c r="AH249">
        <v>134.4</v>
      </c>
      <c r="AI249">
        <v>102.4</v>
      </c>
      <c r="AJ249">
        <v>102.4</v>
      </c>
      <c r="AK249">
        <v>96.4</v>
      </c>
      <c r="AL249">
        <v>101.8</v>
      </c>
    </row>
    <row r="250" spans="24:38">
      <c r="X250" t="s">
        <v>115</v>
      </c>
      <c r="Y250">
        <v>105.5</v>
      </c>
      <c r="Z250">
        <v>95.4</v>
      </c>
      <c r="AA250">
        <v>87.2</v>
      </c>
      <c r="AB250">
        <v>77.7</v>
      </c>
      <c r="AC250">
        <v>63.8</v>
      </c>
      <c r="AD250">
        <v>120.8</v>
      </c>
      <c r="AE250">
        <v>108.9</v>
      </c>
      <c r="AG250">
        <v>127.6</v>
      </c>
      <c r="AH250">
        <v>133.9</v>
      </c>
      <c r="AI250">
        <v>102.4</v>
      </c>
      <c r="AJ250">
        <v>99</v>
      </c>
      <c r="AK250">
        <v>96.3</v>
      </c>
      <c r="AL250">
        <v>100.6</v>
      </c>
    </row>
    <row r="251" spans="24:38">
      <c r="X251" t="s">
        <v>116</v>
      </c>
      <c r="Y251">
        <v>105.7</v>
      </c>
      <c r="Z251">
        <v>97.8</v>
      </c>
      <c r="AA251">
        <v>88</v>
      </c>
      <c r="AB251">
        <v>80.8</v>
      </c>
      <c r="AC251">
        <v>64.2</v>
      </c>
      <c r="AD251">
        <v>129.30000000000001</v>
      </c>
      <c r="AE251">
        <v>110</v>
      </c>
      <c r="AG251">
        <v>114.6</v>
      </c>
      <c r="AH251">
        <v>147.4</v>
      </c>
      <c r="AI251">
        <v>103.7</v>
      </c>
      <c r="AJ251">
        <v>100.1</v>
      </c>
      <c r="AK251">
        <v>96.3</v>
      </c>
      <c r="AL251">
        <v>101.5</v>
      </c>
    </row>
    <row r="252" spans="24:38">
      <c r="X252" t="s">
        <v>117</v>
      </c>
      <c r="Y252">
        <v>103.3</v>
      </c>
      <c r="Z252">
        <v>95.4</v>
      </c>
      <c r="AA252">
        <v>86</v>
      </c>
      <c r="AB252">
        <v>83.1</v>
      </c>
      <c r="AC252">
        <v>65.400000000000006</v>
      </c>
      <c r="AD252">
        <v>122.5</v>
      </c>
      <c r="AE252">
        <v>106.1</v>
      </c>
      <c r="AG252">
        <v>102.5</v>
      </c>
      <c r="AH252">
        <v>144.30000000000001</v>
      </c>
      <c r="AI252">
        <v>103.8</v>
      </c>
      <c r="AJ252">
        <v>95.3</v>
      </c>
      <c r="AK252">
        <v>96.3</v>
      </c>
      <c r="AL252">
        <v>96.8</v>
      </c>
    </row>
    <row r="253" spans="24:38">
      <c r="X253" t="s">
        <v>118</v>
      </c>
      <c r="Y253">
        <v>101.5</v>
      </c>
      <c r="Z253">
        <v>98.4</v>
      </c>
      <c r="AA253">
        <v>87.5</v>
      </c>
      <c r="AB253">
        <v>91</v>
      </c>
      <c r="AC253">
        <v>67.2</v>
      </c>
      <c r="AD253">
        <v>116.1</v>
      </c>
      <c r="AE253">
        <v>107</v>
      </c>
      <c r="AG253">
        <v>97.8</v>
      </c>
      <c r="AH253">
        <v>147.4</v>
      </c>
      <c r="AI253">
        <v>104.2</v>
      </c>
      <c r="AJ253">
        <v>98.6</v>
      </c>
      <c r="AK253">
        <v>96.3</v>
      </c>
      <c r="AL253">
        <v>95.9</v>
      </c>
    </row>
    <row r="254" spans="24:38">
      <c r="X254" t="s">
        <v>119</v>
      </c>
      <c r="Y254">
        <v>101.4</v>
      </c>
      <c r="Z254">
        <v>97.7</v>
      </c>
      <c r="AA254">
        <v>87.9</v>
      </c>
      <c r="AB254">
        <v>92.2</v>
      </c>
      <c r="AC254">
        <v>69</v>
      </c>
      <c r="AD254">
        <v>110.7</v>
      </c>
      <c r="AE254">
        <v>105.1</v>
      </c>
      <c r="AG254">
        <v>90.6</v>
      </c>
      <c r="AH254">
        <v>146.6</v>
      </c>
      <c r="AI254">
        <v>104.2</v>
      </c>
      <c r="AJ254">
        <v>96.4</v>
      </c>
      <c r="AK254">
        <v>96.3</v>
      </c>
      <c r="AL254">
        <v>93</v>
      </c>
    </row>
    <row r="255" spans="24:38">
      <c r="X255" t="s">
        <v>120</v>
      </c>
      <c r="Y255">
        <v>98.3</v>
      </c>
      <c r="Z255">
        <v>98.4</v>
      </c>
      <c r="AA255">
        <v>91.5</v>
      </c>
      <c r="AB255">
        <v>86.9</v>
      </c>
      <c r="AC255">
        <v>73.900000000000006</v>
      </c>
      <c r="AD255">
        <v>108.9</v>
      </c>
      <c r="AE255">
        <v>103.3</v>
      </c>
      <c r="AG255">
        <v>92.2</v>
      </c>
      <c r="AH255">
        <v>129.1</v>
      </c>
      <c r="AI255">
        <v>104.9</v>
      </c>
      <c r="AJ255">
        <v>101</v>
      </c>
      <c r="AK255">
        <v>96.5</v>
      </c>
      <c r="AL255">
        <v>93.6</v>
      </c>
    </row>
    <row r="256" spans="24:38">
      <c r="X256" t="s">
        <v>121</v>
      </c>
      <c r="Y256">
        <v>93.3</v>
      </c>
      <c r="Z256">
        <v>96.4</v>
      </c>
      <c r="AA256">
        <v>92.9</v>
      </c>
      <c r="AB256">
        <v>86</v>
      </c>
      <c r="AC256">
        <v>78.2</v>
      </c>
      <c r="AD256">
        <v>94.5</v>
      </c>
      <c r="AE256">
        <v>102.1</v>
      </c>
      <c r="AG256">
        <v>91</v>
      </c>
      <c r="AH256">
        <v>119.4</v>
      </c>
      <c r="AI256">
        <v>104.9</v>
      </c>
      <c r="AJ256">
        <v>101.9</v>
      </c>
      <c r="AK256">
        <v>96.8</v>
      </c>
      <c r="AL256">
        <v>97.4</v>
      </c>
    </row>
    <row r="257" spans="24:38">
      <c r="X257" t="s">
        <v>122</v>
      </c>
      <c r="Y257">
        <v>90.4</v>
      </c>
      <c r="Z257">
        <v>97.4</v>
      </c>
      <c r="AA257">
        <v>95</v>
      </c>
      <c r="AB257">
        <v>89.7</v>
      </c>
      <c r="AC257">
        <v>80.099999999999994</v>
      </c>
      <c r="AD257">
        <v>107.9</v>
      </c>
      <c r="AE257">
        <v>100.9</v>
      </c>
      <c r="AG257">
        <v>99.3</v>
      </c>
      <c r="AH257">
        <v>105.9</v>
      </c>
      <c r="AI257">
        <v>105.3</v>
      </c>
      <c r="AJ257">
        <v>103.1</v>
      </c>
      <c r="AK257">
        <v>97.6</v>
      </c>
      <c r="AL257">
        <v>94.4</v>
      </c>
    </row>
    <row r="258" spans="24:38">
      <c r="X258" t="s">
        <v>429</v>
      </c>
      <c r="Y258">
        <v>89.5</v>
      </c>
      <c r="Z258">
        <v>97.9</v>
      </c>
      <c r="AA258">
        <v>93.2</v>
      </c>
      <c r="AB258">
        <v>87.4</v>
      </c>
      <c r="AC258">
        <v>82.6</v>
      </c>
      <c r="AD258">
        <v>106.2</v>
      </c>
      <c r="AE258">
        <v>99.3</v>
      </c>
      <c r="AG258">
        <v>103.6</v>
      </c>
      <c r="AH258">
        <v>95.6</v>
      </c>
      <c r="AI258">
        <v>105.3</v>
      </c>
      <c r="AJ258">
        <v>101.5</v>
      </c>
      <c r="AK258">
        <v>97.6</v>
      </c>
      <c r="AL258">
        <v>92.8</v>
      </c>
    </row>
    <row r="259" spans="24:38">
      <c r="X259" t="s">
        <v>430</v>
      </c>
      <c r="Y259">
        <v>91.2</v>
      </c>
      <c r="Z259">
        <v>99.5</v>
      </c>
      <c r="AA259">
        <v>94.4</v>
      </c>
      <c r="AB259">
        <v>88.6</v>
      </c>
      <c r="AC259">
        <v>87.6</v>
      </c>
      <c r="AD259">
        <v>110.5</v>
      </c>
      <c r="AE259">
        <v>102.5</v>
      </c>
      <c r="AF259">
        <v>104.9</v>
      </c>
      <c r="AG259">
        <v>106.8</v>
      </c>
      <c r="AH259">
        <v>110.1</v>
      </c>
      <c r="AI259">
        <v>101.9</v>
      </c>
      <c r="AJ259">
        <v>97.9</v>
      </c>
      <c r="AK259">
        <v>98.1</v>
      </c>
      <c r="AL259">
        <v>95.8</v>
      </c>
    </row>
    <row r="260" spans="24:38">
      <c r="X260" t="s">
        <v>431</v>
      </c>
      <c r="Y260">
        <v>93.4</v>
      </c>
      <c r="Z260">
        <v>98.9</v>
      </c>
      <c r="AA260">
        <v>91.6</v>
      </c>
      <c r="AB260">
        <v>89.1</v>
      </c>
      <c r="AC260">
        <v>87.6</v>
      </c>
      <c r="AD260">
        <v>94.4</v>
      </c>
      <c r="AE260">
        <v>106.8</v>
      </c>
      <c r="AF260">
        <v>108.8</v>
      </c>
      <c r="AG260">
        <v>121.1</v>
      </c>
      <c r="AH260">
        <v>120.2</v>
      </c>
      <c r="AI260">
        <v>100.4</v>
      </c>
      <c r="AJ260">
        <v>101.2</v>
      </c>
      <c r="AK260">
        <v>98.2</v>
      </c>
      <c r="AL260">
        <v>99.7</v>
      </c>
    </row>
    <row r="261" spans="24:38">
      <c r="X261" t="s">
        <v>123</v>
      </c>
      <c r="Y261">
        <v>98.5</v>
      </c>
      <c r="Z261">
        <v>99.4</v>
      </c>
      <c r="AA261">
        <v>91.2</v>
      </c>
      <c r="AB261">
        <v>91.3</v>
      </c>
      <c r="AC261">
        <v>91.3</v>
      </c>
      <c r="AD261">
        <v>96</v>
      </c>
      <c r="AE261">
        <v>105.1</v>
      </c>
      <c r="AF261">
        <v>110.2</v>
      </c>
      <c r="AG261">
        <v>119.2</v>
      </c>
      <c r="AH261">
        <v>114.9</v>
      </c>
      <c r="AI261">
        <v>100.4</v>
      </c>
      <c r="AJ261">
        <v>97.9</v>
      </c>
      <c r="AK261">
        <v>98.4</v>
      </c>
      <c r="AL261">
        <v>97.4</v>
      </c>
    </row>
    <row r="262" spans="24:38">
      <c r="X262" t="s">
        <v>124</v>
      </c>
      <c r="Y262">
        <v>99.6</v>
      </c>
      <c r="Z262">
        <v>98</v>
      </c>
      <c r="AA262">
        <v>90.9</v>
      </c>
      <c r="AB262">
        <v>88.8</v>
      </c>
      <c r="AC262">
        <v>101.4</v>
      </c>
      <c r="AD262">
        <v>91.5</v>
      </c>
      <c r="AE262">
        <v>98.6</v>
      </c>
      <c r="AF262">
        <v>100.6</v>
      </c>
      <c r="AG262">
        <v>105.2</v>
      </c>
      <c r="AH262">
        <v>99.7</v>
      </c>
      <c r="AI262">
        <v>99.8</v>
      </c>
      <c r="AJ262">
        <v>95.6</v>
      </c>
      <c r="AK262">
        <v>98.5</v>
      </c>
      <c r="AL262">
        <v>97.9</v>
      </c>
    </row>
    <row r="263" spans="24:38">
      <c r="X263" t="s">
        <v>125</v>
      </c>
      <c r="Y263">
        <v>100.8</v>
      </c>
      <c r="Z263">
        <v>97.9</v>
      </c>
      <c r="AA263">
        <v>90.3</v>
      </c>
      <c r="AB263">
        <v>91.2</v>
      </c>
      <c r="AC263">
        <v>109.2</v>
      </c>
      <c r="AD263">
        <v>95</v>
      </c>
      <c r="AE263">
        <v>98.9</v>
      </c>
      <c r="AF263">
        <v>98.4</v>
      </c>
      <c r="AG263">
        <v>89.9</v>
      </c>
      <c r="AH263">
        <v>100.2</v>
      </c>
      <c r="AI263">
        <v>99.6</v>
      </c>
      <c r="AJ263">
        <v>97.1</v>
      </c>
      <c r="AK263">
        <v>98.4</v>
      </c>
      <c r="AL263">
        <v>103.1</v>
      </c>
    </row>
    <row r="264" spans="24:38">
      <c r="X264" t="s">
        <v>126</v>
      </c>
      <c r="Y264">
        <v>98.5</v>
      </c>
      <c r="Z264">
        <v>97.6</v>
      </c>
      <c r="AA264">
        <v>91.9</v>
      </c>
      <c r="AB264">
        <v>93.5</v>
      </c>
      <c r="AC264">
        <v>111</v>
      </c>
      <c r="AD264">
        <v>87.5</v>
      </c>
      <c r="AE264">
        <v>98.2</v>
      </c>
      <c r="AF264">
        <v>94.5</v>
      </c>
      <c r="AG264">
        <v>83.7</v>
      </c>
      <c r="AH264">
        <v>98.8</v>
      </c>
      <c r="AI264">
        <v>101.1</v>
      </c>
      <c r="AJ264">
        <v>99.8</v>
      </c>
      <c r="AK264">
        <v>98.6</v>
      </c>
      <c r="AL264">
        <v>102.1</v>
      </c>
    </row>
    <row r="265" spans="24:38">
      <c r="X265" t="s">
        <v>127</v>
      </c>
      <c r="Y265">
        <v>100.3</v>
      </c>
      <c r="Z265">
        <v>97.3</v>
      </c>
      <c r="AA265">
        <v>95.2</v>
      </c>
      <c r="AB265">
        <v>103.8</v>
      </c>
      <c r="AC265">
        <v>114.9</v>
      </c>
      <c r="AD265">
        <v>91.1</v>
      </c>
      <c r="AE265">
        <v>98.7</v>
      </c>
      <c r="AF265">
        <v>92.7</v>
      </c>
      <c r="AG265">
        <v>89.9</v>
      </c>
      <c r="AH265">
        <v>111.1</v>
      </c>
      <c r="AI265">
        <v>101.1</v>
      </c>
      <c r="AJ265">
        <v>96.4</v>
      </c>
      <c r="AK265">
        <v>98.8</v>
      </c>
      <c r="AL265">
        <v>99.7</v>
      </c>
    </row>
    <row r="266" spans="24:38">
      <c r="X266" t="s">
        <v>128</v>
      </c>
      <c r="Y266">
        <v>101.6</v>
      </c>
      <c r="Z266">
        <v>96.5</v>
      </c>
      <c r="AA266">
        <v>103.7</v>
      </c>
      <c r="AB266">
        <v>107.9</v>
      </c>
      <c r="AC266">
        <v>114.5</v>
      </c>
      <c r="AD266">
        <v>96</v>
      </c>
      <c r="AE266">
        <v>97.6</v>
      </c>
      <c r="AF266">
        <v>94.3</v>
      </c>
      <c r="AG266">
        <v>88.9</v>
      </c>
      <c r="AH266">
        <v>98.2</v>
      </c>
      <c r="AI266">
        <v>98.3</v>
      </c>
      <c r="AJ266">
        <v>99.9</v>
      </c>
      <c r="AK266">
        <v>98.9</v>
      </c>
      <c r="AL266">
        <v>99.8</v>
      </c>
    </row>
    <row r="267" spans="24:38">
      <c r="X267" t="s">
        <v>129</v>
      </c>
      <c r="Y267">
        <v>104.4</v>
      </c>
      <c r="Z267">
        <v>100.6</v>
      </c>
      <c r="AA267">
        <v>113.4</v>
      </c>
      <c r="AB267">
        <v>108.8</v>
      </c>
      <c r="AC267">
        <v>114.5</v>
      </c>
      <c r="AD267">
        <v>106.9</v>
      </c>
      <c r="AE267">
        <v>93.9</v>
      </c>
      <c r="AF267">
        <v>95</v>
      </c>
      <c r="AG267">
        <v>89.8</v>
      </c>
      <c r="AH267">
        <v>77.3</v>
      </c>
      <c r="AI267">
        <v>98.2</v>
      </c>
      <c r="AJ267">
        <v>99.9</v>
      </c>
      <c r="AK267">
        <v>101.9</v>
      </c>
      <c r="AL267">
        <v>97.4</v>
      </c>
    </row>
    <row r="268" spans="24:38">
      <c r="X268" t="s">
        <v>130</v>
      </c>
      <c r="Y268">
        <v>104.6</v>
      </c>
      <c r="Z268">
        <v>103.5</v>
      </c>
      <c r="AA268">
        <v>113.6</v>
      </c>
      <c r="AB268">
        <v>109.1</v>
      </c>
      <c r="AC268">
        <v>90.7</v>
      </c>
      <c r="AD268">
        <v>109</v>
      </c>
      <c r="AE268">
        <v>99.2</v>
      </c>
      <c r="AF268">
        <v>96.8</v>
      </c>
      <c r="AG268">
        <v>98</v>
      </c>
      <c r="AH268">
        <v>94.4</v>
      </c>
      <c r="AI268">
        <v>100.9</v>
      </c>
      <c r="AJ268">
        <v>103.4</v>
      </c>
      <c r="AK268">
        <v>102.7</v>
      </c>
      <c r="AL268">
        <v>100.3</v>
      </c>
    </row>
    <row r="269" spans="24:38">
      <c r="X269" t="s">
        <v>131</v>
      </c>
      <c r="Y269">
        <v>101.3</v>
      </c>
      <c r="Z269">
        <v>105.1</v>
      </c>
      <c r="AA269">
        <v>113.7</v>
      </c>
      <c r="AB269">
        <v>115.6</v>
      </c>
      <c r="AC269">
        <v>88.9</v>
      </c>
      <c r="AD269">
        <v>108.3</v>
      </c>
      <c r="AE269">
        <v>99.2</v>
      </c>
      <c r="AF269">
        <v>100.1</v>
      </c>
      <c r="AG269">
        <v>105.5</v>
      </c>
      <c r="AH269">
        <v>85.1</v>
      </c>
      <c r="AI269">
        <v>99.1</v>
      </c>
      <c r="AJ269">
        <v>105.3</v>
      </c>
      <c r="AK269">
        <v>103.7</v>
      </c>
      <c r="AL269">
        <v>103</v>
      </c>
    </row>
    <row r="270" spans="24:38">
      <c r="X270" t="s">
        <v>132</v>
      </c>
      <c r="Y270">
        <v>105.8</v>
      </c>
      <c r="Z270">
        <v>105.8</v>
      </c>
      <c r="AA270">
        <v>110</v>
      </c>
      <c r="AB270">
        <v>112.3</v>
      </c>
      <c r="AC270">
        <v>88.2</v>
      </c>
      <c r="AD270">
        <v>113.9</v>
      </c>
      <c r="AE270">
        <v>101.4</v>
      </c>
      <c r="AF270">
        <v>103.8</v>
      </c>
      <c r="AG270">
        <v>101.9</v>
      </c>
      <c r="AH270">
        <v>89.9</v>
      </c>
      <c r="AI270">
        <v>99.2</v>
      </c>
      <c r="AJ270">
        <v>105.6</v>
      </c>
      <c r="AK270">
        <v>103.7</v>
      </c>
      <c r="AL270">
        <v>103.7</v>
      </c>
    </row>
    <row r="271" spans="24:38">
      <c r="X271" t="s">
        <v>133</v>
      </c>
      <c r="Y271">
        <v>111.4</v>
      </c>
      <c r="Z271">
        <v>105.5</v>
      </c>
      <c r="AA271">
        <v>108.6</v>
      </c>
      <c r="AB271">
        <v>109.2</v>
      </c>
      <c r="AC271">
        <v>86.2</v>
      </c>
      <c r="AD271">
        <v>113.8</v>
      </c>
      <c r="AE271">
        <v>104.2</v>
      </c>
      <c r="AF271">
        <v>111.8</v>
      </c>
      <c r="AG271">
        <v>116.4</v>
      </c>
      <c r="AH271">
        <v>97.7</v>
      </c>
      <c r="AI271">
        <v>100.6</v>
      </c>
      <c r="AJ271">
        <v>101.4</v>
      </c>
      <c r="AK271">
        <v>103.7</v>
      </c>
      <c r="AL271">
        <v>103.8</v>
      </c>
    </row>
    <row r="272" spans="24:38">
      <c r="X272" t="s">
        <v>134</v>
      </c>
      <c r="Y272">
        <v>115.3</v>
      </c>
      <c r="Z272">
        <v>104.6</v>
      </c>
      <c r="AA272">
        <v>106</v>
      </c>
      <c r="AB272">
        <v>107.6</v>
      </c>
      <c r="AC272">
        <v>86.4</v>
      </c>
      <c r="AD272">
        <v>122.5</v>
      </c>
      <c r="AE272">
        <v>106.2</v>
      </c>
      <c r="AF272">
        <v>111.3</v>
      </c>
      <c r="AG272">
        <v>115.4</v>
      </c>
      <c r="AH272">
        <v>101</v>
      </c>
      <c r="AI272">
        <v>99</v>
      </c>
      <c r="AJ272">
        <v>107.4</v>
      </c>
      <c r="AK272">
        <v>104</v>
      </c>
      <c r="AL272">
        <v>102.1</v>
      </c>
    </row>
    <row r="273" spans="24:38">
      <c r="X273" t="s">
        <v>135</v>
      </c>
      <c r="Y273">
        <v>110.6</v>
      </c>
      <c r="Z273">
        <v>104.2</v>
      </c>
      <c r="AA273">
        <v>102.5</v>
      </c>
      <c r="AB273">
        <v>103.9</v>
      </c>
      <c r="AC273">
        <v>84.3</v>
      </c>
      <c r="AD273">
        <v>115.7</v>
      </c>
      <c r="AE273">
        <v>105.5</v>
      </c>
      <c r="AF273">
        <v>106.6</v>
      </c>
      <c r="AG273">
        <v>108.3</v>
      </c>
      <c r="AH273">
        <v>97.5</v>
      </c>
      <c r="AI273">
        <v>104.1</v>
      </c>
      <c r="AJ273">
        <v>109.5</v>
      </c>
      <c r="AK273">
        <v>103.8</v>
      </c>
      <c r="AL273">
        <v>105.5</v>
      </c>
    </row>
    <row r="274" spans="24:38">
      <c r="X274" t="s">
        <v>136</v>
      </c>
      <c r="Y274">
        <v>103.1</v>
      </c>
      <c r="Z274">
        <v>103.9</v>
      </c>
      <c r="AA274">
        <v>100.1</v>
      </c>
      <c r="AB274">
        <v>105.3</v>
      </c>
      <c r="AC274">
        <v>85.2</v>
      </c>
      <c r="AD274">
        <v>94.1</v>
      </c>
      <c r="AE274">
        <v>104.5</v>
      </c>
      <c r="AF274">
        <v>107.1</v>
      </c>
      <c r="AG274">
        <v>117.3</v>
      </c>
      <c r="AH274">
        <v>96.6</v>
      </c>
      <c r="AI274">
        <v>104.1</v>
      </c>
      <c r="AJ274">
        <v>106.1</v>
      </c>
      <c r="AK274">
        <v>103.8</v>
      </c>
      <c r="AL274">
        <v>105.6</v>
      </c>
    </row>
    <row r="275" spans="24:38">
      <c r="X275" t="s">
        <v>137</v>
      </c>
      <c r="Y275">
        <v>100</v>
      </c>
      <c r="Z275">
        <v>103.7</v>
      </c>
      <c r="AA275">
        <v>98.4</v>
      </c>
      <c r="AB275">
        <v>99.7</v>
      </c>
      <c r="AC275">
        <v>82.7</v>
      </c>
      <c r="AD275">
        <v>85.6</v>
      </c>
      <c r="AE275">
        <v>104.5</v>
      </c>
      <c r="AF275">
        <v>104.2</v>
      </c>
      <c r="AG275">
        <v>110.8</v>
      </c>
      <c r="AH275">
        <v>109.3</v>
      </c>
      <c r="AI275">
        <v>106</v>
      </c>
      <c r="AJ275">
        <v>103.6</v>
      </c>
      <c r="AK275">
        <v>103.7</v>
      </c>
      <c r="AL275">
        <v>98.5</v>
      </c>
    </row>
    <row r="276" spans="24:38">
      <c r="X276" t="s">
        <v>138</v>
      </c>
      <c r="Y276">
        <v>99</v>
      </c>
      <c r="Z276">
        <v>103.8</v>
      </c>
      <c r="AA276">
        <v>94.7</v>
      </c>
      <c r="AB276">
        <v>97.2</v>
      </c>
      <c r="AC276">
        <v>78.400000000000006</v>
      </c>
      <c r="AD276">
        <v>82.3</v>
      </c>
      <c r="AE276">
        <v>94.3</v>
      </c>
      <c r="AF276">
        <v>72.5</v>
      </c>
      <c r="AG276">
        <v>101.6</v>
      </c>
      <c r="AH276">
        <v>118.6</v>
      </c>
      <c r="AI276">
        <v>106</v>
      </c>
      <c r="AJ276">
        <v>100.5</v>
      </c>
      <c r="AK276">
        <v>104</v>
      </c>
      <c r="AL276">
        <v>90.2</v>
      </c>
    </row>
    <row r="277" spans="24:38">
      <c r="X277" t="s">
        <v>139</v>
      </c>
      <c r="Y277">
        <v>97</v>
      </c>
      <c r="Z277">
        <v>104.1</v>
      </c>
      <c r="AA277">
        <v>89.3</v>
      </c>
      <c r="AB277">
        <v>94.4</v>
      </c>
      <c r="AC277">
        <v>77.7</v>
      </c>
      <c r="AD277">
        <v>82.8</v>
      </c>
      <c r="AE277">
        <v>83</v>
      </c>
      <c r="AF277">
        <v>41.1</v>
      </c>
      <c r="AG277">
        <v>95.8</v>
      </c>
      <c r="AH277">
        <v>110.6</v>
      </c>
      <c r="AI277">
        <v>106</v>
      </c>
      <c r="AJ277">
        <v>99</v>
      </c>
      <c r="AK277">
        <v>103.8</v>
      </c>
      <c r="AL277">
        <v>95.9</v>
      </c>
    </row>
    <row r="278" spans="24:38">
      <c r="X278" t="s">
        <v>140</v>
      </c>
      <c r="Y278">
        <v>97.8</v>
      </c>
      <c r="Z278">
        <v>103</v>
      </c>
      <c r="AA278">
        <v>90</v>
      </c>
      <c r="AB278">
        <v>96.8</v>
      </c>
      <c r="AC278">
        <v>77.400000000000006</v>
      </c>
      <c r="AD278">
        <v>83.1</v>
      </c>
      <c r="AE278">
        <v>82.6</v>
      </c>
      <c r="AF278">
        <v>42.2</v>
      </c>
      <c r="AG278">
        <v>95.9</v>
      </c>
      <c r="AH278">
        <v>105</v>
      </c>
      <c r="AI278">
        <v>106</v>
      </c>
      <c r="AJ278">
        <v>100.3</v>
      </c>
      <c r="AK278">
        <v>104.1</v>
      </c>
      <c r="AL278">
        <v>94.9</v>
      </c>
    </row>
    <row r="279" spans="24:38">
      <c r="X279" t="s">
        <v>141</v>
      </c>
      <c r="Y279">
        <v>95.4</v>
      </c>
      <c r="Z279">
        <v>97.1</v>
      </c>
      <c r="AA279">
        <v>88.6</v>
      </c>
      <c r="AB279">
        <v>99.1</v>
      </c>
      <c r="AC279">
        <v>73.5</v>
      </c>
      <c r="AD279">
        <v>80</v>
      </c>
      <c r="AE279">
        <v>92.9</v>
      </c>
      <c r="AF279">
        <v>71.5</v>
      </c>
      <c r="AG279">
        <v>85.9</v>
      </c>
      <c r="AH279">
        <v>103.4</v>
      </c>
      <c r="AI279">
        <v>105.9</v>
      </c>
      <c r="AJ279">
        <v>104.5</v>
      </c>
      <c r="AK279">
        <v>104.2</v>
      </c>
      <c r="AL279">
        <v>94.4</v>
      </c>
    </row>
    <row r="280" spans="24:38">
      <c r="X280" t="s">
        <v>142</v>
      </c>
      <c r="Y280">
        <v>96.4</v>
      </c>
      <c r="Z280">
        <v>99.2</v>
      </c>
      <c r="AA280">
        <v>83.9</v>
      </c>
      <c r="AB280">
        <v>105</v>
      </c>
      <c r="AC280">
        <v>73.3</v>
      </c>
      <c r="AD280">
        <v>71.7</v>
      </c>
      <c r="AE280">
        <v>92.6</v>
      </c>
      <c r="AF280">
        <v>75.599999999999994</v>
      </c>
      <c r="AG280">
        <v>89.1</v>
      </c>
      <c r="AH280">
        <v>92.4</v>
      </c>
      <c r="AI280">
        <v>106</v>
      </c>
      <c r="AJ280">
        <v>106.3</v>
      </c>
      <c r="AK280">
        <v>104.1</v>
      </c>
      <c r="AL280">
        <v>92.8</v>
      </c>
    </row>
    <row r="281" spans="24:38">
      <c r="X281" t="s">
        <v>143</v>
      </c>
      <c r="Y281">
        <v>97.9</v>
      </c>
      <c r="Z281">
        <v>99.8</v>
      </c>
      <c r="AA281">
        <v>86</v>
      </c>
      <c r="AB281">
        <v>103.6</v>
      </c>
      <c r="AC281">
        <v>74.400000000000006</v>
      </c>
      <c r="AD281">
        <v>74.5</v>
      </c>
      <c r="AE281">
        <v>92.4</v>
      </c>
      <c r="AF281">
        <v>78.8</v>
      </c>
      <c r="AG281">
        <v>92.2</v>
      </c>
      <c r="AH281">
        <v>85.7</v>
      </c>
      <c r="AI281">
        <v>106</v>
      </c>
      <c r="AJ281">
        <v>106.8</v>
      </c>
      <c r="AK281">
        <v>104.1</v>
      </c>
      <c r="AL281">
        <v>90.9</v>
      </c>
    </row>
    <row r="282" spans="24:38">
      <c r="X282" t="s">
        <v>144</v>
      </c>
      <c r="Y282">
        <v>100.5</v>
      </c>
      <c r="Z282">
        <v>102</v>
      </c>
      <c r="AA282">
        <v>87.7</v>
      </c>
      <c r="AB282">
        <v>105.3</v>
      </c>
      <c r="AC282">
        <v>72.5</v>
      </c>
      <c r="AD282">
        <v>78.2</v>
      </c>
      <c r="AE282">
        <v>92.6</v>
      </c>
      <c r="AF282">
        <v>79.5</v>
      </c>
      <c r="AG282">
        <v>109.3</v>
      </c>
      <c r="AH282">
        <v>84.1</v>
      </c>
      <c r="AI282">
        <v>106</v>
      </c>
      <c r="AJ282">
        <v>105.6</v>
      </c>
      <c r="AK282">
        <v>105.3</v>
      </c>
      <c r="AL282">
        <v>97.8</v>
      </c>
    </row>
    <row r="283" spans="24:38">
      <c r="X283" t="s">
        <v>145</v>
      </c>
      <c r="Y283">
        <v>103.7</v>
      </c>
      <c r="Z283">
        <v>102</v>
      </c>
      <c r="AA283">
        <v>87.7</v>
      </c>
      <c r="AB283">
        <v>107.3</v>
      </c>
      <c r="AC283">
        <v>71.900000000000006</v>
      </c>
      <c r="AD283">
        <v>68.5</v>
      </c>
      <c r="AE283">
        <v>92.1</v>
      </c>
      <c r="AF283">
        <v>79</v>
      </c>
      <c r="AG283">
        <v>107.1</v>
      </c>
      <c r="AH283">
        <v>86.6</v>
      </c>
      <c r="AI283">
        <v>106</v>
      </c>
      <c r="AJ283">
        <v>102</v>
      </c>
      <c r="AK283">
        <v>101.3</v>
      </c>
      <c r="AL283">
        <v>100.6</v>
      </c>
    </row>
    <row r="284" spans="24:38">
      <c r="X284" t="s">
        <v>146</v>
      </c>
      <c r="Y284">
        <v>108</v>
      </c>
      <c r="Z284">
        <v>101.4</v>
      </c>
      <c r="AA284">
        <v>90.2</v>
      </c>
      <c r="AB284">
        <v>118.1</v>
      </c>
      <c r="AC284">
        <v>71.900000000000006</v>
      </c>
      <c r="AD284">
        <v>64.099999999999994</v>
      </c>
      <c r="AE284">
        <v>96.3</v>
      </c>
      <c r="AF284">
        <v>75.2</v>
      </c>
      <c r="AG284">
        <v>99.8</v>
      </c>
      <c r="AH284">
        <v>111.3</v>
      </c>
      <c r="AI284">
        <v>106.3</v>
      </c>
      <c r="AJ284">
        <v>105.4</v>
      </c>
      <c r="AK284">
        <v>101.5</v>
      </c>
      <c r="AL284">
        <v>99.8</v>
      </c>
    </row>
    <row r="285" spans="24:38">
      <c r="X285" t="s">
        <v>147</v>
      </c>
      <c r="Y285">
        <v>112.7</v>
      </c>
      <c r="Z285">
        <v>100.5</v>
      </c>
      <c r="AA285">
        <v>93.7</v>
      </c>
      <c r="AB285">
        <v>124.1</v>
      </c>
      <c r="AC285">
        <v>70.8</v>
      </c>
      <c r="AD285">
        <v>75.3</v>
      </c>
      <c r="AE285">
        <v>98.7</v>
      </c>
      <c r="AF285">
        <v>80.400000000000006</v>
      </c>
      <c r="AG285">
        <v>95.3</v>
      </c>
      <c r="AH285">
        <v>119.8</v>
      </c>
      <c r="AI285">
        <v>106.3</v>
      </c>
      <c r="AJ285">
        <v>102.4</v>
      </c>
      <c r="AK285">
        <v>101.5</v>
      </c>
      <c r="AL285">
        <v>101.5</v>
      </c>
    </row>
    <row r="286" spans="24:38">
      <c r="X286" t="s">
        <v>148</v>
      </c>
      <c r="Y286">
        <v>112.4</v>
      </c>
      <c r="Z286">
        <v>99.6</v>
      </c>
      <c r="AA286">
        <v>97.9</v>
      </c>
      <c r="AB286">
        <v>128</v>
      </c>
      <c r="AC286">
        <v>70.099999999999994</v>
      </c>
      <c r="AD286">
        <v>75.900000000000006</v>
      </c>
      <c r="AE286">
        <v>97.3</v>
      </c>
      <c r="AF286">
        <v>81.099999999999994</v>
      </c>
      <c r="AG286">
        <v>107.6</v>
      </c>
      <c r="AH286">
        <v>112.9</v>
      </c>
      <c r="AI286">
        <v>105.1</v>
      </c>
      <c r="AJ286">
        <v>102</v>
      </c>
      <c r="AK286">
        <v>102.6</v>
      </c>
      <c r="AL286">
        <v>100.1</v>
      </c>
    </row>
    <row r="287" spans="24:38">
      <c r="X287" t="s">
        <v>149</v>
      </c>
      <c r="Y287">
        <v>115.5</v>
      </c>
      <c r="Z287">
        <v>98.7</v>
      </c>
      <c r="AA287">
        <v>98.6</v>
      </c>
      <c r="AB287">
        <v>115.5</v>
      </c>
      <c r="AC287">
        <v>70.2</v>
      </c>
      <c r="AD287">
        <v>75.7</v>
      </c>
      <c r="AE287">
        <v>102.6</v>
      </c>
      <c r="AF287">
        <v>77.7</v>
      </c>
      <c r="AG287">
        <v>92</v>
      </c>
      <c r="AH287">
        <v>145.19999999999999</v>
      </c>
      <c r="AI287">
        <v>105.4</v>
      </c>
      <c r="AJ287">
        <v>101.8</v>
      </c>
      <c r="AK287">
        <v>107.3</v>
      </c>
      <c r="AL287">
        <v>105.6</v>
      </c>
    </row>
    <row r="288" spans="24:38">
      <c r="X288" t="s">
        <v>150</v>
      </c>
      <c r="Y288">
        <v>114.1</v>
      </c>
      <c r="Z288">
        <v>98.1</v>
      </c>
      <c r="AA288">
        <v>96.9</v>
      </c>
      <c r="AB288">
        <v>121.1</v>
      </c>
      <c r="AC288">
        <v>69.7</v>
      </c>
      <c r="AD288">
        <v>76.8</v>
      </c>
      <c r="AE288">
        <v>99.6</v>
      </c>
      <c r="AF288">
        <v>71</v>
      </c>
      <c r="AG288">
        <v>87.9</v>
      </c>
      <c r="AH288">
        <v>143.1</v>
      </c>
      <c r="AI288">
        <v>106</v>
      </c>
      <c r="AJ288">
        <v>103.5</v>
      </c>
      <c r="AK288">
        <v>108.7</v>
      </c>
      <c r="AL288">
        <v>94</v>
      </c>
    </row>
    <row r="289" spans="24:38">
      <c r="X289" t="s">
        <v>151</v>
      </c>
      <c r="Y289">
        <v>115.7</v>
      </c>
      <c r="Z289">
        <v>96</v>
      </c>
      <c r="AA289">
        <v>91</v>
      </c>
      <c r="AB289">
        <v>109.8</v>
      </c>
      <c r="AC289">
        <v>70.2</v>
      </c>
      <c r="AD289">
        <v>82.7</v>
      </c>
      <c r="AE289">
        <v>98.7</v>
      </c>
      <c r="AF289">
        <v>71.599999999999994</v>
      </c>
      <c r="AG289">
        <v>91.2</v>
      </c>
      <c r="AH289">
        <v>137.6</v>
      </c>
      <c r="AI289">
        <v>106.1</v>
      </c>
      <c r="AJ289">
        <v>103</v>
      </c>
      <c r="AK289">
        <v>108.8</v>
      </c>
      <c r="AL289">
        <v>93.7</v>
      </c>
    </row>
    <row r="290" spans="24:38">
      <c r="X290" t="s">
        <v>152</v>
      </c>
      <c r="Y290">
        <v>119.9</v>
      </c>
      <c r="Z290">
        <v>96.6</v>
      </c>
      <c r="AA290">
        <v>83.4</v>
      </c>
      <c r="AB290">
        <v>104</v>
      </c>
      <c r="AC290">
        <v>70.2</v>
      </c>
      <c r="AD290">
        <v>81.8</v>
      </c>
      <c r="AE290">
        <v>98.2</v>
      </c>
      <c r="AF290">
        <v>67.8</v>
      </c>
      <c r="AG290">
        <v>87.4</v>
      </c>
      <c r="AH290">
        <v>134.9</v>
      </c>
      <c r="AI290">
        <v>106.5</v>
      </c>
      <c r="AJ290">
        <v>107.3</v>
      </c>
      <c r="AK290">
        <v>110.2</v>
      </c>
      <c r="AL290">
        <v>92.6</v>
      </c>
    </row>
    <row r="291" spans="24:38">
      <c r="X291" t="s">
        <v>153</v>
      </c>
      <c r="Y291">
        <v>119.5</v>
      </c>
      <c r="Z291">
        <v>96.8</v>
      </c>
      <c r="AA291">
        <v>83.7</v>
      </c>
      <c r="AB291">
        <v>91.2</v>
      </c>
      <c r="AC291">
        <v>73.3</v>
      </c>
      <c r="AD291">
        <v>79.2</v>
      </c>
      <c r="AE291">
        <v>98.7</v>
      </c>
      <c r="AF291">
        <v>76.8</v>
      </c>
      <c r="AG291">
        <v>86.5</v>
      </c>
      <c r="AH291">
        <v>120.5</v>
      </c>
      <c r="AI291">
        <v>106.8</v>
      </c>
      <c r="AJ291">
        <v>107.3</v>
      </c>
      <c r="AK291">
        <v>109.8</v>
      </c>
      <c r="AL291">
        <v>95.4</v>
      </c>
    </row>
    <row r="292" spans="24:38">
      <c r="X292" t="s">
        <v>154</v>
      </c>
      <c r="Y292">
        <v>124.5</v>
      </c>
      <c r="Z292">
        <v>99.2</v>
      </c>
      <c r="AA292">
        <v>77.400000000000006</v>
      </c>
      <c r="AB292">
        <v>85.1</v>
      </c>
      <c r="AC292">
        <v>73.5</v>
      </c>
      <c r="AD292">
        <v>85</v>
      </c>
      <c r="AE292">
        <v>97.8</v>
      </c>
      <c r="AF292">
        <v>76.400000000000006</v>
      </c>
      <c r="AG292">
        <v>91.4</v>
      </c>
      <c r="AH292">
        <v>116.3</v>
      </c>
      <c r="AI292">
        <v>106.8</v>
      </c>
      <c r="AJ292">
        <v>108.3</v>
      </c>
      <c r="AK292">
        <v>108.6</v>
      </c>
      <c r="AL292">
        <v>91.3</v>
      </c>
    </row>
    <row r="293" spans="24:38">
      <c r="X293" t="s">
        <v>155</v>
      </c>
      <c r="Y293">
        <v>117.9</v>
      </c>
      <c r="Z293">
        <v>100.4</v>
      </c>
      <c r="AA293">
        <v>74.400000000000006</v>
      </c>
      <c r="AB293">
        <v>85.6</v>
      </c>
      <c r="AC293">
        <v>72.7</v>
      </c>
      <c r="AD293">
        <v>79.099999999999994</v>
      </c>
      <c r="AE293">
        <v>97.9</v>
      </c>
      <c r="AF293">
        <v>76.8</v>
      </c>
      <c r="AG293">
        <v>90.6</v>
      </c>
      <c r="AH293">
        <v>110.9</v>
      </c>
      <c r="AI293">
        <v>107.6</v>
      </c>
      <c r="AJ293">
        <v>109.8</v>
      </c>
      <c r="AK293">
        <v>108.6</v>
      </c>
      <c r="AL293">
        <v>96.5</v>
      </c>
    </row>
    <row r="294" spans="24:38">
      <c r="X294" t="s">
        <v>156</v>
      </c>
      <c r="Y294">
        <v>112.5</v>
      </c>
      <c r="Z294">
        <v>99.9</v>
      </c>
      <c r="AA294">
        <v>74.7</v>
      </c>
      <c r="AB294">
        <v>86.6</v>
      </c>
      <c r="AC294">
        <v>71.7</v>
      </c>
      <c r="AD294">
        <v>80.8</v>
      </c>
      <c r="AE294">
        <v>100</v>
      </c>
      <c r="AF294">
        <v>81.3</v>
      </c>
      <c r="AG294">
        <v>108.5</v>
      </c>
      <c r="AH294">
        <v>113.5</v>
      </c>
      <c r="AI294">
        <v>111.1</v>
      </c>
      <c r="AJ294">
        <v>109.8</v>
      </c>
      <c r="AK294">
        <v>107.4</v>
      </c>
      <c r="AL294">
        <v>95</v>
      </c>
    </row>
    <row r="295" spans="24:38">
      <c r="X295" t="s">
        <v>157</v>
      </c>
      <c r="Y295">
        <v>118</v>
      </c>
      <c r="Z295">
        <v>99.5</v>
      </c>
      <c r="AA295">
        <v>75.2</v>
      </c>
      <c r="AB295">
        <v>86.2</v>
      </c>
      <c r="AC295">
        <v>70.900000000000006</v>
      </c>
      <c r="AD295">
        <v>82.5</v>
      </c>
      <c r="AE295">
        <v>101.8</v>
      </c>
      <c r="AF295">
        <v>83.6</v>
      </c>
      <c r="AG295">
        <v>110.3</v>
      </c>
      <c r="AH295">
        <v>118.3</v>
      </c>
      <c r="AI295">
        <v>110.8</v>
      </c>
      <c r="AJ295">
        <v>109.3</v>
      </c>
      <c r="AK295">
        <v>104.9</v>
      </c>
      <c r="AL295">
        <v>99.6</v>
      </c>
    </row>
    <row r="296" spans="24:38">
      <c r="X296" t="s">
        <v>158</v>
      </c>
      <c r="Y296">
        <v>121.6</v>
      </c>
      <c r="Z296">
        <v>101.3</v>
      </c>
      <c r="AA296">
        <v>74.3</v>
      </c>
      <c r="AB296">
        <v>90.5</v>
      </c>
      <c r="AC296">
        <v>69.599999999999994</v>
      </c>
      <c r="AD296">
        <v>85.1</v>
      </c>
      <c r="AE296">
        <v>101</v>
      </c>
      <c r="AF296">
        <v>86.8</v>
      </c>
      <c r="AG296">
        <v>109.2</v>
      </c>
      <c r="AH296">
        <v>114.7</v>
      </c>
      <c r="AI296">
        <v>110.3</v>
      </c>
      <c r="AJ296">
        <v>107</v>
      </c>
      <c r="AK296">
        <v>103.3</v>
      </c>
      <c r="AL296">
        <v>95</v>
      </c>
    </row>
    <row r="297" spans="24:38">
      <c r="X297" t="s">
        <v>159</v>
      </c>
      <c r="Y297">
        <v>129</v>
      </c>
      <c r="Z297">
        <v>100.2</v>
      </c>
      <c r="AA297">
        <v>75.8</v>
      </c>
      <c r="AB297">
        <v>91.7</v>
      </c>
      <c r="AC297">
        <v>69.2</v>
      </c>
      <c r="AD297">
        <v>84.6</v>
      </c>
      <c r="AE297">
        <v>103.3</v>
      </c>
      <c r="AF297">
        <v>82.1</v>
      </c>
      <c r="AG297">
        <v>124.3</v>
      </c>
      <c r="AH297">
        <v>116.1</v>
      </c>
      <c r="AI297">
        <v>108.6</v>
      </c>
      <c r="AJ297">
        <v>116.3</v>
      </c>
      <c r="AK297">
        <v>103.3</v>
      </c>
      <c r="AL297">
        <v>104.1</v>
      </c>
    </row>
    <row r="298" spans="24:38">
      <c r="X298" t="s">
        <v>160</v>
      </c>
      <c r="Y298">
        <v>127.4</v>
      </c>
      <c r="Z298">
        <v>99</v>
      </c>
      <c r="AA298">
        <v>74.400000000000006</v>
      </c>
      <c r="AB298">
        <v>92.7</v>
      </c>
      <c r="AC298">
        <v>68.900000000000006</v>
      </c>
      <c r="AD298">
        <v>81.400000000000006</v>
      </c>
      <c r="AE298">
        <v>100.9</v>
      </c>
      <c r="AF298">
        <v>79.7</v>
      </c>
      <c r="AG298">
        <v>110.6</v>
      </c>
      <c r="AH298">
        <v>117</v>
      </c>
      <c r="AI298">
        <v>108.2</v>
      </c>
      <c r="AJ298">
        <v>112.7</v>
      </c>
      <c r="AK298">
        <v>103.3</v>
      </c>
      <c r="AL298">
        <v>97.2</v>
      </c>
    </row>
    <row r="299" spans="24:38">
      <c r="X299" t="s">
        <v>161</v>
      </c>
      <c r="Y299">
        <v>123.3</v>
      </c>
      <c r="Z299">
        <v>99.6</v>
      </c>
      <c r="AA299">
        <v>74.5</v>
      </c>
      <c r="AB299">
        <v>95</v>
      </c>
      <c r="AC299">
        <v>68.8</v>
      </c>
      <c r="AD299">
        <v>82.3</v>
      </c>
      <c r="AE299">
        <v>101.7</v>
      </c>
      <c r="AF299">
        <v>80.099999999999994</v>
      </c>
      <c r="AG299">
        <v>110.5</v>
      </c>
      <c r="AH299">
        <v>124</v>
      </c>
      <c r="AI299">
        <v>108.3</v>
      </c>
      <c r="AJ299">
        <v>109.7</v>
      </c>
      <c r="AK299">
        <v>103.3</v>
      </c>
      <c r="AL299">
        <v>100.4</v>
      </c>
    </row>
    <row r="300" spans="24:38">
      <c r="X300" t="s">
        <v>162</v>
      </c>
      <c r="Y300">
        <v>129.69999999999999</v>
      </c>
      <c r="Z300">
        <v>99.1</v>
      </c>
      <c r="AA300">
        <v>75.900000000000006</v>
      </c>
      <c r="AB300">
        <v>94.8</v>
      </c>
      <c r="AC300">
        <v>69.3</v>
      </c>
      <c r="AD300">
        <v>84.7</v>
      </c>
      <c r="AE300">
        <v>99.5</v>
      </c>
      <c r="AF300">
        <v>81</v>
      </c>
      <c r="AG300">
        <v>99.2</v>
      </c>
      <c r="AH300">
        <v>113.8</v>
      </c>
      <c r="AI300">
        <v>108.4</v>
      </c>
      <c r="AJ300">
        <v>108.2</v>
      </c>
      <c r="AK300">
        <v>103.6</v>
      </c>
      <c r="AL300">
        <v>98.3</v>
      </c>
    </row>
    <row r="301" spans="24:38">
      <c r="X301" t="s">
        <v>163</v>
      </c>
      <c r="Y301">
        <v>131.80000000000001</v>
      </c>
      <c r="Z301">
        <v>96</v>
      </c>
      <c r="AA301">
        <v>75.599999999999994</v>
      </c>
      <c r="AB301">
        <v>95.2</v>
      </c>
      <c r="AC301">
        <v>68.400000000000006</v>
      </c>
      <c r="AD301">
        <v>86.6</v>
      </c>
      <c r="AE301">
        <v>99.6</v>
      </c>
      <c r="AF301">
        <v>85.5</v>
      </c>
      <c r="AG301">
        <v>111.3</v>
      </c>
      <c r="AH301">
        <v>111.1</v>
      </c>
      <c r="AI301">
        <v>100.2</v>
      </c>
      <c r="AJ301">
        <v>109.6</v>
      </c>
      <c r="AK301">
        <v>103.6</v>
      </c>
      <c r="AL301">
        <v>93.1</v>
      </c>
    </row>
    <row r="302" spans="24:38">
      <c r="X302" t="s">
        <v>164</v>
      </c>
      <c r="Y302">
        <v>138</v>
      </c>
      <c r="Z302">
        <v>92.4</v>
      </c>
      <c r="AA302">
        <v>73.099999999999994</v>
      </c>
      <c r="AB302">
        <v>86.3</v>
      </c>
      <c r="AC302">
        <v>68.5</v>
      </c>
      <c r="AD302">
        <v>86.9</v>
      </c>
      <c r="AE302">
        <v>98.7</v>
      </c>
      <c r="AF302">
        <v>85.7</v>
      </c>
      <c r="AG302">
        <v>108.7</v>
      </c>
      <c r="AH302">
        <v>109.9</v>
      </c>
      <c r="AI302">
        <v>102</v>
      </c>
      <c r="AJ302">
        <v>106.8</v>
      </c>
      <c r="AK302">
        <v>103.6</v>
      </c>
      <c r="AL302">
        <v>92.2</v>
      </c>
    </row>
    <row r="303" spans="24:38">
      <c r="X303" t="s">
        <v>165</v>
      </c>
      <c r="Y303">
        <v>137.6</v>
      </c>
      <c r="Z303">
        <v>96.7</v>
      </c>
      <c r="AA303">
        <v>73.099999999999994</v>
      </c>
      <c r="AB303">
        <v>81.2</v>
      </c>
      <c r="AC303">
        <v>68.599999999999994</v>
      </c>
      <c r="AD303">
        <v>88.3</v>
      </c>
      <c r="AE303">
        <v>99.6</v>
      </c>
      <c r="AF303">
        <v>86.2</v>
      </c>
      <c r="AG303">
        <v>116.6</v>
      </c>
      <c r="AH303">
        <v>104.4</v>
      </c>
      <c r="AI303">
        <v>101.9</v>
      </c>
      <c r="AJ303">
        <v>111.6</v>
      </c>
      <c r="AK303">
        <v>103.8</v>
      </c>
      <c r="AL303">
        <v>94.9</v>
      </c>
    </row>
    <row r="304" spans="24:38">
      <c r="X304" t="s">
        <v>166</v>
      </c>
      <c r="Y304">
        <v>136</v>
      </c>
      <c r="Z304">
        <v>97.8</v>
      </c>
      <c r="AA304">
        <v>74.3</v>
      </c>
      <c r="AB304">
        <v>78.8</v>
      </c>
      <c r="AC304">
        <v>71.5</v>
      </c>
      <c r="AD304">
        <v>94.5</v>
      </c>
      <c r="AE304">
        <v>100.3</v>
      </c>
      <c r="AF304">
        <v>86.7</v>
      </c>
      <c r="AG304">
        <v>122.9</v>
      </c>
      <c r="AH304">
        <v>103</v>
      </c>
      <c r="AI304">
        <v>101.7</v>
      </c>
      <c r="AJ304">
        <v>114.1</v>
      </c>
      <c r="AK304">
        <v>103.8</v>
      </c>
      <c r="AL304">
        <v>95.3</v>
      </c>
    </row>
    <row r="305" spans="24:38">
      <c r="X305" t="s">
        <v>167</v>
      </c>
      <c r="Y305">
        <v>134.19999999999999</v>
      </c>
      <c r="Z305">
        <v>97.8</v>
      </c>
      <c r="AA305">
        <v>75</v>
      </c>
      <c r="AB305">
        <v>78</v>
      </c>
      <c r="AC305">
        <v>71.400000000000006</v>
      </c>
      <c r="AD305">
        <v>95.4</v>
      </c>
      <c r="AE305">
        <v>101.2</v>
      </c>
      <c r="AF305">
        <v>90.8</v>
      </c>
      <c r="AG305">
        <v>124.2</v>
      </c>
      <c r="AH305">
        <v>101.2</v>
      </c>
      <c r="AI305">
        <v>101.3</v>
      </c>
      <c r="AJ305">
        <v>114.2</v>
      </c>
      <c r="AK305">
        <v>104.1</v>
      </c>
      <c r="AL305">
        <v>95.1</v>
      </c>
    </row>
    <row r="306" spans="24:38">
      <c r="X306" t="s">
        <v>168</v>
      </c>
      <c r="Y306">
        <v>132.5</v>
      </c>
      <c r="Z306">
        <v>98.3</v>
      </c>
      <c r="AA306">
        <v>74.8</v>
      </c>
      <c r="AB306">
        <v>77.099999999999994</v>
      </c>
      <c r="AC306">
        <v>70.599999999999994</v>
      </c>
      <c r="AD306">
        <v>101.7</v>
      </c>
      <c r="AE306">
        <v>102.5</v>
      </c>
      <c r="AF306">
        <v>95.5</v>
      </c>
      <c r="AG306">
        <v>133.4</v>
      </c>
      <c r="AH306">
        <v>96.2</v>
      </c>
      <c r="AI306">
        <v>101</v>
      </c>
      <c r="AJ306">
        <v>116.4</v>
      </c>
      <c r="AK306">
        <v>104.5</v>
      </c>
      <c r="AL306">
        <v>95.5</v>
      </c>
    </row>
    <row r="307" spans="24:38">
      <c r="X307" t="s">
        <v>169</v>
      </c>
      <c r="Y307">
        <v>138.80000000000001</v>
      </c>
      <c r="Z307">
        <v>97.7</v>
      </c>
      <c r="AA307">
        <v>76</v>
      </c>
      <c r="AB307">
        <v>77.099999999999994</v>
      </c>
      <c r="AC307">
        <v>70.599999999999994</v>
      </c>
      <c r="AD307">
        <v>106.8</v>
      </c>
      <c r="AE307">
        <v>102.2</v>
      </c>
      <c r="AF307">
        <v>95.6</v>
      </c>
      <c r="AG307">
        <v>145</v>
      </c>
      <c r="AH307">
        <v>94</v>
      </c>
      <c r="AI307">
        <v>101.2</v>
      </c>
      <c r="AJ307">
        <v>116.1</v>
      </c>
      <c r="AK307">
        <v>104.1</v>
      </c>
      <c r="AL307">
        <v>96.8</v>
      </c>
    </row>
    <row r="308" spans="24:38">
      <c r="X308" t="s">
        <v>170</v>
      </c>
      <c r="Y308">
        <v>134.69999999999999</v>
      </c>
      <c r="Z308">
        <v>97.6</v>
      </c>
      <c r="AA308">
        <v>76.3</v>
      </c>
      <c r="AB308">
        <v>76.3</v>
      </c>
      <c r="AC308">
        <v>71</v>
      </c>
      <c r="AD308">
        <v>120</v>
      </c>
      <c r="AE308">
        <v>100</v>
      </c>
      <c r="AF308">
        <v>91</v>
      </c>
      <c r="AG308">
        <v>144.6</v>
      </c>
      <c r="AH308">
        <v>94.2</v>
      </c>
      <c r="AI308">
        <v>103.2</v>
      </c>
      <c r="AJ308">
        <v>112.2</v>
      </c>
      <c r="AK308">
        <v>105</v>
      </c>
      <c r="AL308">
        <v>99.3</v>
      </c>
    </row>
    <row r="309" spans="24:38">
      <c r="X309" t="s">
        <v>171</v>
      </c>
      <c r="Y309">
        <v>136</v>
      </c>
      <c r="Z309">
        <v>98</v>
      </c>
      <c r="AA309">
        <v>75.400000000000006</v>
      </c>
      <c r="AB309">
        <v>78.3</v>
      </c>
      <c r="AC309">
        <v>71.3</v>
      </c>
      <c r="AD309">
        <v>114.4</v>
      </c>
      <c r="AE309">
        <v>100.5</v>
      </c>
      <c r="AF309">
        <v>87.9</v>
      </c>
      <c r="AG309">
        <v>136.6</v>
      </c>
      <c r="AH309">
        <v>96</v>
      </c>
      <c r="AI309">
        <v>103.2</v>
      </c>
      <c r="AJ309">
        <v>116.5</v>
      </c>
      <c r="AK309">
        <v>105</v>
      </c>
      <c r="AL309">
        <v>97.5</v>
      </c>
    </row>
    <row r="310" spans="24:38">
      <c r="X310" t="s">
        <v>172</v>
      </c>
      <c r="Y310">
        <v>144.5</v>
      </c>
      <c r="Z310">
        <v>98.3</v>
      </c>
      <c r="AA310">
        <v>76.8</v>
      </c>
      <c r="AB310">
        <v>79.5</v>
      </c>
      <c r="AC310">
        <v>71.599999999999994</v>
      </c>
      <c r="AD310">
        <v>115.4</v>
      </c>
      <c r="AE310">
        <v>97.8</v>
      </c>
      <c r="AF310">
        <v>86</v>
      </c>
      <c r="AG310">
        <v>144.1</v>
      </c>
      <c r="AH310">
        <v>89</v>
      </c>
      <c r="AI310">
        <v>103.9</v>
      </c>
      <c r="AJ310">
        <v>113.6</v>
      </c>
      <c r="AK310">
        <v>105</v>
      </c>
      <c r="AL310">
        <v>98.2</v>
      </c>
    </row>
    <row r="311" spans="24:38">
      <c r="X311" t="s">
        <v>173</v>
      </c>
      <c r="Y311">
        <v>154.19999999999999</v>
      </c>
      <c r="Z311">
        <v>99.2</v>
      </c>
      <c r="AA311">
        <v>77.599999999999994</v>
      </c>
      <c r="AB311">
        <v>79.8</v>
      </c>
      <c r="AC311">
        <v>71.599999999999994</v>
      </c>
      <c r="AD311">
        <v>116.6</v>
      </c>
      <c r="AE311">
        <v>100.3</v>
      </c>
      <c r="AF311">
        <v>86.1</v>
      </c>
      <c r="AG311">
        <v>133.6</v>
      </c>
      <c r="AH311">
        <v>100.7</v>
      </c>
      <c r="AI311">
        <v>103.9</v>
      </c>
      <c r="AJ311">
        <v>114</v>
      </c>
      <c r="AK311">
        <v>105.5</v>
      </c>
      <c r="AL311">
        <v>101</v>
      </c>
    </row>
    <row r="312" spans="24:38">
      <c r="X312" t="s">
        <v>174</v>
      </c>
      <c r="Y312">
        <v>150.4</v>
      </c>
      <c r="Z312">
        <v>98.8</v>
      </c>
      <c r="AA312">
        <v>76.2</v>
      </c>
      <c r="AB312">
        <v>79.8</v>
      </c>
      <c r="AC312">
        <v>71.599999999999994</v>
      </c>
      <c r="AD312">
        <v>104.2</v>
      </c>
      <c r="AE312">
        <v>101.4</v>
      </c>
      <c r="AF312">
        <v>87.7</v>
      </c>
      <c r="AG312">
        <v>121.1</v>
      </c>
      <c r="AH312">
        <v>106.3</v>
      </c>
      <c r="AI312">
        <v>103.4</v>
      </c>
      <c r="AJ312">
        <v>113.1</v>
      </c>
      <c r="AK312">
        <v>105.7</v>
      </c>
      <c r="AL312">
        <v>99.4</v>
      </c>
    </row>
    <row r="313" spans="24:38">
      <c r="X313" t="s">
        <v>175</v>
      </c>
      <c r="Y313">
        <v>158.6</v>
      </c>
      <c r="Z313">
        <v>98.5</v>
      </c>
      <c r="AA313">
        <v>78.7</v>
      </c>
      <c r="AB313">
        <v>81</v>
      </c>
      <c r="AC313">
        <v>72.2</v>
      </c>
      <c r="AD313">
        <v>112.4</v>
      </c>
      <c r="AE313">
        <v>100.5</v>
      </c>
      <c r="AF313">
        <v>86.4</v>
      </c>
      <c r="AG313">
        <v>124.2</v>
      </c>
      <c r="AH313">
        <v>104.8</v>
      </c>
      <c r="AI313">
        <v>103.3</v>
      </c>
      <c r="AJ313">
        <v>113</v>
      </c>
      <c r="AK313">
        <v>105.7</v>
      </c>
      <c r="AL313">
        <v>97.7</v>
      </c>
    </row>
    <row r="314" spans="24:38">
      <c r="X314" t="s">
        <v>176</v>
      </c>
      <c r="Y314">
        <v>152.4</v>
      </c>
      <c r="Z314">
        <v>98.4</v>
      </c>
      <c r="AA314">
        <v>75.7</v>
      </c>
      <c r="AB314">
        <v>79.400000000000006</v>
      </c>
      <c r="AC314">
        <v>72.2</v>
      </c>
      <c r="AD314">
        <v>95.7</v>
      </c>
      <c r="AE314">
        <v>99.6</v>
      </c>
      <c r="AF314">
        <v>85.7</v>
      </c>
      <c r="AG314">
        <v>119.1</v>
      </c>
      <c r="AH314">
        <v>104.3</v>
      </c>
      <c r="AI314">
        <v>101.4</v>
      </c>
      <c r="AJ314">
        <v>111</v>
      </c>
      <c r="AK314">
        <v>105.7</v>
      </c>
      <c r="AL314">
        <v>99.3</v>
      </c>
    </row>
    <row r="315" spans="24:38">
      <c r="X315" t="s">
        <v>177</v>
      </c>
      <c r="Y315">
        <v>144.1</v>
      </c>
      <c r="Z315">
        <v>96.2</v>
      </c>
      <c r="AA315">
        <v>74.900000000000006</v>
      </c>
      <c r="AB315">
        <v>79.599999999999994</v>
      </c>
      <c r="AC315">
        <v>72.3</v>
      </c>
      <c r="AD315">
        <v>93.5</v>
      </c>
      <c r="AE315">
        <v>99.9</v>
      </c>
      <c r="AF315">
        <v>86.8</v>
      </c>
      <c r="AG315">
        <v>132.69999999999999</v>
      </c>
      <c r="AH315">
        <v>100.8</v>
      </c>
      <c r="AI315">
        <v>101.1</v>
      </c>
      <c r="AJ315">
        <v>114.2</v>
      </c>
      <c r="AK315">
        <v>105.7</v>
      </c>
      <c r="AL315">
        <v>95.6</v>
      </c>
    </row>
    <row r="316" spans="24:38">
      <c r="X316" t="s">
        <v>178</v>
      </c>
      <c r="Y316">
        <v>140.19999999999999</v>
      </c>
      <c r="Z316">
        <v>97.2</v>
      </c>
      <c r="AA316">
        <v>84.2</v>
      </c>
      <c r="AB316">
        <v>86.5</v>
      </c>
      <c r="AC316">
        <v>71.900000000000006</v>
      </c>
      <c r="AD316">
        <v>89.9</v>
      </c>
      <c r="AE316">
        <v>99.7</v>
      </c>
      <c r="AF316">
        <v>86</v>
      </c>
      <c r="AG316">
        <v>123.1</v>
      </c>
      <c r="AH316">
        <v>96.2</v>
      </c>
      <c r="AI316">
        <v>100.4</v>
      </c>
      <c r="AJ316">
        <v>115.4</v>
      </c>
      <c r="AK316">
        <v>105.1</v>
      </c>
      <c r="AL316">
        <v>102.1</v>
      </c>
    </row>
    <row r="317" spans="24:38">
      <c r="X317" t="s">
        <v>179</v>
      </c>
      <c r="Y317">
        <v>140.5</v>
      </c>
      <c r="Z317">
        <v>96.6</v>
      </c>
      <c r="AA317">
        <v>93.1</v>
      </c>
      <c r="AB317">
        <v>94.6</v>
      </c>
      <c r="AC317">
        <v>69.3</v>
      </c>
      <c r="AD317">
        <v>92.5</v>
      </c>
      <c r="AE317">
        <v>98.6</v>
      </c>
      <c r="AF317">
        <v>85</v>
      </c>
      <c r="AG317">
        <v>129.80000000000001</v>
      </c>
      <c r="AH317">
        <v>94.4</v>
      </c>
      <c r="AI317">
        <v>100.4</v>
      </c>
      <c r="AJ317">
        <v>114.8</v>
      </c>
      <c r="AK317">
        <v>105.4</v>
      </c>
      <c r="AL317">
        <v>98.8</v>
      </c>
    </row>
    <row r="318" spans="24:38">
      <c r="X318" t="s">
        <v>180</v>
      </c>
      <c r="Y318">
        <v>147.6</v>
      </c>
      <c r="Z318">
        <v>96.7</v>
      </c>
      <c r="AA318">
        <v>95.4</v>
      </c>
      <c r="AB318">
        <v>98.6</v>
      </c>
      <c r="AC318">
        <v>68.8</v>
      </c>
      <c r="AD318">
        <v>91.9</v>
      </c>
      <c r="AE318">
        <v>99.8</v>
      </c>
      <c r="AF318">
        <v>85</v>
      </c>
      <c r="AG318">
        <v>145.69999999999999</v>
      </c>
      <c r="AH318">
        <v>96</v>
      </c>
      <c r="AI318">
        <v>101.2</v>
      </c>
      <c r="AJ318">
        <v>117</v>
      </c>
      <c r="AK318">
        <v>105.8</v>
      </c>
      <c r="AL318">
        <v>100.2</v>
      </c>
    </row>
    <row r="319" spans="24:38">
      <c r="X319" t="s">
        <v>181</v>
      </c>
      <c r="Y319">
        <v>143.4</v>
      </c>
      <c r="Z319">
        <v>97.2</v>
      </c>
      <c r="AA319">
        <v>98.9</v>
      </c>
      <c r="AB319">
        <v>102.6</v>
      </c>
      <c r="AC319">
        <v>68.3</v>
      </c>
      <c r="AD319">
        <v>90.5</v>
      </c>
      <c r="AE319">
        <v>101.5</v>
      </c>
      <c r="AF319">
        <v>86.6</v>
      </c>
      <c r="AG319">
        <v>131.1</v>
      </c>
      <c r="AH319">
        <v>95.3</v>
      </c>
      <c r="AI319">
        <v>103.8</v>
      </c>
      <c r="AJ319">
        <v>118.3</v>
      </c>
      <c r="AK319">
        <v>103.7</v>
      </c>
      <c r="AL319">
        <v>107.3</v>
      </c>
    </row>
    <row r="320" spans="24:38">
      <c r="X320" t="s">
        <v>182</v>
      </c>
      <c r="Y320">
        <v>148.19999999999999</v>
      </c>
      <c r="Z320">
        <v>98.8</v>
      </c>
      <c r="AA320">
        <v>102.3</v>
      </c>
      <c r="AB320">
        <v>105.9</v>
      </c>
      <c r="AC320">
        <v>67.3</v>
      </c>
      <c r="AD320">
        <v>88.8</v>
      </c>
      <c r="AE320">
        <v>102.8</v>
      </c>
      <c r="AF320">
        <v>88.9</v>
      </c>
      <c r="AG320">
        <v>129.9</v>
      </c>
      <c r="AH320">
        <v>104.6</v>
      </c>
      <c r="AI320">
        <v>107</v>
      </c>
      <c r="AJ320">
        <v>115.9</v>
      </c>
      <c r="AK320">
        <v>108.4</v>
      </c>
      <c r="AL320">
        <v>99.6</v>
      </c>
    </row>
    <row r="321" spans="24:38">
      <c r="X321" t="s">
        <v>183</v>
      </c>
      <c r="Y321">
        <v>151.6</v>
      </c>
      <c r="Z321">
        <v>97.2</v>
      </c>
      <c r="AA321">
        <v>104.3</v>
      </c>
      <c r="AB321">
        <v>104.8</v>
      </c>
      <c r="AC321">
        <v>67</v>
      </c>
      <c r="AD321">
        <v>88.6</v>
      </c>
      <c r="AE321">
        <v>106</v>
      </c>
      <c r="AF321">
        <v>96</v>
      </c>
      <c r="AG321">
        <v>134.19999999999999</v>
      </c>
      <c r="AH321">
        <v>100.8</v>
      </c>
      <c r="AI321">
        <v>110.3</v>
      </c>
      <c r="AJ321">
        <v>120</v>
      </c>
      <c r="AK321">
        <v>109.8</v>
      </c>
      <c r="AL321">
        <v>100.6</v>
      </c>
    </row>
    <row r="322" spans="24:38">
      <c r="X322" t="s">
        <v>184</v>
      </c>
      <c r="Y322">
        <v>157</v>
      </c>
      <c r="Z322">
        <v>96.5</v>
      </c>
      <c r="AA322">
        <v>102.2</v>
      </c>
      <c r="AB322">
        <v>102.7</v>
      </c>
      <c r="AC322">
        <v>67.3</v>
      </c>
      <c r="AD322">
        <v>84.3</v>
      </c>
      <c r="AE322">
        <v>106.6</v>
      </c>
      <c r="AF322">
        <v>99.3</v>
      </c>
      <c r="AG322">
        <v>136.5</v>
      </c>
      <c r="AH322">
        <v>99.1</v>
      </c>
      <c r="AI322">
        <v>110.5</v>
      </c>
      <c r="AJ322">
        <v>119.4</v>
      </c>
      <c r="AK322">
        <v>109.8</v>
      </c>
      <c r="AL322">
        <v>101.4</v>
      </c>
    </row>
    <row r="323" spans="24:38">
      <c r="X323" t="s">
        <v>185</v>
      </c>
      <c r="Y323">
        <v>156.4</v>
      </c>
      <c r="Z323">
        <v>96.6</v>
      </c>
      <c r="AA323">
        <v>98.1</v>
      </c>
      <c r="AB323">
        <v>106.4</v>
      </c>
      <c r="AC323">
        <v>67.099999999999994</v>
      </c>
      <c r="AD323">
        <v>79.3</v>
      </c>
      <c r="AE323">
        <v>108</v>
      </c>
      <c r="AF323">
        <v>98.3</v>
      </c>
      <c r="AG323">
        <v>129.4</v>
      </c>
      <c r="AH323">
        <v>109.7</v>
      </c>
      <c r="AI323">
        <v>113.5</v>
      </c>
      <c r="AJ323">
        <v>118.4</v>
      </c>
      <c r="AK323">
        <v>110.5</v>
      </c>
      <c r="AL323">
        <v>98.8</v>
      </c>
    </row>
    <row r="324" spans="24:38">
      <c r="X324" t="s">
        <v>186</v>
      </c>
      <c r="Y324">
        <v>156.80000000000001</v>
      </c>
      <c r="Z324">
        <v>95.9</v>
      </c>
      <c r="AA324">
        <v>101.3</v>
      </c>
      <c r="AB324">
        <v>109.5</v>
      </c>
      <c r="AC324">
        <v>67.2</v>
      </c>
      <c r="AD324">
        <v>75.099999999999994</v>
      </c>
      <c r="AE324">
        <v>104</v>
      </c>
      <c r="AF324">
        <v>88.8</v>
      </c>
      <c r="AG324">
        <v>117.4</v>
      </c>
      <c r="AH324">
        <v>104.4</v>
      </c>
      <c r="AI324">
        <v>113.6</v>
      </c>
      <c r="AJ324">
        <v>118.8</v>
      </c>
      <c r="AK324">
        <v>111</v>
      </c>
      <c r="AL324">
        <v>98.3</v>
      </c>
    </row>
    <row r="325" spans="24:38">
      <c r="X325" t="s">
        <v>187</v>
      </c>
      <c r="Y325">
        <v>162.6</v>
      </c>
      <c r="Z325">
        <v>95.7</v>
      </c>
      <c r="AA325">
        <v>102.7</v>
      </c>
      <c r="AB325">
        <v>111.7</v>
      </c>
      <c r="AC325">
        <v>68.900000000000006</v>
      </c>
      <c r="AD325">
        <v>79.900000000000006</v>
      </c>
      <c r="AE325">
        <v>101.8</v>
      </c>
      <c r="AF325">
        <v>84.9</v>
      </c>
      <c r="AG325">
        <v>120.5</v>
      </c>
      <c r="AH325">
        <v>101.5</v>
      </c>
      <c r="AI325">
        <v>112.1</v>
      </c>
      <c r="AJ325">
        <v>118</v>
      </c>
      <c r="AK325">
        <v>111</v>
      </c>
      <c r="AL325">
        <v>97.2</v>
      </c>
    </row>
    <row r="326" spans="24:38">
      <c r="X326" t="s">
        <v>188</v>
      </c>
      <c r="Y326">
        <v>157.80000000000001</v>
      </c>
      <c r="Z326">
        <v>96.1</v>
      </c>
      <c r="AA326">
        <v>103.6</v>
      </c>
      <c r="AB326">
        <v>115.7</v>
      </c>
      <c r="AC326">
        <v>68.7</v>
      </c>
      <c r="AD326">
        <v>79.400000000000006</v>
      </c>
      <c r="AE326">
        <v>101.2</v>
      </c>
      <c r="AF326">
        <v>84.6</v>
      </c>
      <c r="AG326">
        <v>123</v>
      </c>
      <c r="AH326">
        <v>104.2</v>
      </c>
      <c r="AI326">
        <v>112.4</v>
      </c>
      <c r="AJ326">
        <v>116</v>
      </c>
      <c r="AK326">
        <v>111.6</v>
      </c>
      <c r="AL326">
        <v>93.2</v>
      </c>
    </row>
    <row r="327" spans="24:38">
      <c r="X327" t="s">
        <v>189</v>
      </c>
      <c r="Y327">
        <v>156.5</v>
      </c>
      <c r="Z327">
        <v>98.7</v>
      </c>
      <c r="AA327">
        <v>116.1</v>
      </c>
      <c r="AB327">
        <v>123.9</v>
      </c>
      <c r="AC327">
        <v>68.7</v>
      </c>
      <c r="AD327">
        <v>76.8</v>
      </c>
      <c r="AE327">
        <v>99.5</v>
      </c>
      <c r="AF327">
        <v>82.7</v>
      </c>
      <c r="AG327">
        <v>124.9</v>
      </c>
      <c r="AH327">
        <v>92.8</v>
      </c>
      <c r="AI327">
        <v>111.9</v>
      </c>
      <c r="AJ327">
        <v>119.6</v>
      </c>
      <c r="AK327">
        <v>111.6</v>
      </c>
      <c r="AL327">
        <v>93.1</v>
      </c>
    </row>
    <row r="328" spans="24:38">
      <c r="X328" t="s">
        <v>190</v>
      </c>
      <c r="Y328">
        <v>157.30000000000001</v>
      </c>
      <c r="Z328">
        <v>99.5</v>
      </c>
      <c r="AA328">
        <v>126.1</v>
      </c>
      <c r="AB328">
        <v>127.9</v>
      </c>
      <c r="AC328">
        <v>69.2</v>
      </c>
      <c r="AD328">
        <v>78.5</v>
      </c>
      <c r="AE328">
        <v>96.8</v>
      </c>
      <c r="AF328">
        <v>76.599999999999994</v>
      </c>
      <c r="AG328">
        <v>123.8</v>
      </c>
      <c r="AH328">
        <v>84.1</v>
      </c>
      <c r="AI328">
        <v>112.2</v>
      </c>
      <c r="AJ328">
        <v>122.4</v>
      </c>
      <c r="AK328">
        <v>111.6</v>
      </c>
      <c r="AL328">
        <v>92.4</v>
      </c>
    </row>
    <row r="329" spans="24:38">
      <c r="X329" t="s">
        <v>191</v>
      </c>
      <c r="Y329">
        <v>162</v>
      </c>
      <c r="Z329">
        <v>99</v>
      </c>
      <c r="AA329">
        <v>121.1</v>
      </c>
      <c r="AB329">
        <v>134</v>
      </c>
      <c r="AC329">
        <v>67.599999999999994</v>
      </c>
      <c r="AD329">
        <v>78.7</v>
      </c>
      <c r="AE329">
        <v>95.1</v>
      </c>
      <c r="AF329">
        <v>76.7</v>
      </c>
      <c r="AG329">
        <v>118.9</v>
      </c>
      <c r="AH329">
        <v>74.3</v>
      </c>
      <c r="AI329">
        <v>112.1</v>
      </c>
      <c r="AJ329">
        <v>122.8</v>
      </c>
      <c r="AK329">
        <v>112.1</v>
      </c>
      <c r="AL329">
        <v>91.7</v>
      </c>
    </row>
    <row r="330" spans="24:38">
      <c r="X330" t="s">
        <v>192</v>
      </c>
      <c r="Y330">
        <v>163.5</v>
      </c>
      <c r="Z330">
        <v>99.9</v>
      </c>
      <c r="AA330">
        <v>137.19999999999999</v>
      </c>
      <c r="AB330">
        <v>145.5</v>
      </c>
      <c r="AC330">
        <v>66.2</v>
      </c>
      <c r="AD330">
        <v>82.7</v>
      </c>
      <c r="AE330">
        <v>97.6</v>
      </c>
      <c r="AF330">
        <v>81.2</v>
      </c>
      <c r="AG330">
        <v>131.4</v>
      </c>
      <c r="AH330">
        <v>78.599999999999994</v>
      </c>
      <c r="AI330">
        <v>112.6</v>
      </c>
      <c r="AJ330">
        <v>123.7</v>
      </c>
      <c r="AK330">
        <v>112.2</v>
      </c>
      <c r="AL330">
        <v>91.5</v>
      </c>
    </row>
    <row r="331" spans="24:38">
      <c r="X331" t="s">
        <v>193</v>
      </c>
      <c r="Y331">
        <v>170.3</v>
      </c>
      <c r="Z331">
        <v>99.9</v>
      </c>
      <c r="AA331">
        <v>150.5</v>
      </c>
      <c r="AB331">
        <v>158.5</v>
      </c>
      <c r="AC331">
        <v>66.900000000000006</v>
      </c>
      <c r="AD331">
        <v>87.2</v>
      </c>
      <c r="AE331">
        <v>96.9</v>
      </c>
      <c r="AF331">
        <v>79.099999999999994</v>
      </c>
      <c r="AG331">
        <v>130.1</v>
      </c>
      <c r="AH331">
        <v>75.7</v>
      </c>
      <c r="AI331">
        <v>112.8</v>
      </c>
      <c r="AJ331">
        <v>124.1</v>
      </c>
      <c r="AK331">
        <v>112.2</v>
      </c>
      <c r="AL331">
        <v>94.9</v>
      </c>
    </row>
    <row r="332" spans="24:38">
      <c r="X332" t="s">
        <v>194</v>
      </c>
      <c r="Y332">
        <v>171.7</v>
      </c>
      <c r="Z332">
        <v>100.4</v>
      </c>
      <c r="AA332">
        <v>176.7</v>
      </c>
      <c r="AB332">
        <v>183.6</v>
      </c>
      <c r="AC332">
        <v>66.8</v>
      </c>
      <c r="AD332">
        <v>93.7</v>
      </c>
      <c r="AE332">
        <v>97.1</v>
      </c>
      <c r="AF332">
        <v>80.900000000000006</v>
      </c>
      <c r="AG332">
        <v>124.5</v>
      </c>
      <c r="AH332">
        <v>84.1</v>
      </c>
      <c r="AI332">
        <v>115</v>
      </c>
      <c r="AJ332">
        <v>118.7</v>
      </c>
      <c r="AK332">
        <v>112.3</v>
      </c>
      <c r="AL332">
        <v>90.5</v>
      </c>
    </row>
    <row r="333" spans="24:38">
      <c r="X333" t="s">
        <v>195</v>
      </c>
      <c r="Y333">
        <v>183.2</v>
      </c>
      <c r="Z333">
        <v>101</v>
      </c>
      <c r="AA333">
        <v>167.9</v>
      </c>
      <c r="AB333">
        <v>178.8</v>
      </c>
      <c r="AC333">
        <v>66.900000000000006</v>
      </c>
      <c r="AD333">
        <v>93.6</v>
      </c>
      <c r="AE333">
        <v>98.5</v>
      </c>
      <c r="AF333">
        <v>81.900000000000006</v>
      </c>
      <c r="AG333">
        <v>135</v>
      </c>
      <c r="AH333">
        <v>83.2</v>
      </c>
      <c r="AI333">
        <v>114.9</v>
      </c>
      <c r="AJ333">
        <v>122</v>
      </c>
      <c r="AK333">
        <v>112.3</v>
      </c>
      <c r="AL333">
        <v>92.2</v>
      </c>
    </row>
    <row r="334" spans="24:38">
      <c r="X334" t="s">
        <v>196</v>
      </c>
      <c r="Y334">
        <v>193.1</v>
      </c>
      <c r="Z334">
        <v>101.4</v>
      </c>
      <c r="AA334">
        <v>156.5</v>
      </c>
      <c r="AB334">
        <v>174.8</v>
      </c>
      <c r="AC334">
        <v>67.5</v>
      </c>
      <c r="AD334">
        <v>91.6</v>
      </c>
      <c r="AE334">
        <v>99.9</v>
      </c>
      <c r="AF334">
        <v>84.1</v>
      </c>
      <c r="AG334">
        <v>123.7</v>
      </c>
      <c r="AH334">
        <v>87.6</v>
      </c>
      <c r="AI334">
        <v>120.1</v>
      </c>
      <c r="AJ334">
        <v>120.4</v>
      </c>
      <c r="AK334">
        <v>113.8</v>
      </c>
      <c r="AL334">
        <v>91.4</v>
      </c>
    </row>
    <row r="335" spans="24:38">
      <c r="X335" t="s">
        <v>197</v>
      </c>
      <c r="Y335">
        <v>199.5</v>
      </c>
      <c r="Z335">
        <v>100.5</v>
      </c>
      <c r="AA335">
        <v>154.80000000000001</v>
      </c>
      <c r="AB335">
        <v>171.4</v>
      </c>
      <c r="AC335">
        <v>68.400000000000006</v>
      </c>
      <c r="AD335">
        <v>85.2</v>
      </c>
      <c r="AE335">
        <v>103.6</v>
      </c>
      <c r="AF335">
        <v>86.8</v>
      </c>
      <c r="AG335">
        <v>131</v>
      </c>
      <c r="AH335">
        <v>105.4</v>
      </c>
      <c r="AI335">
        <v>120.3</v>
      </c>
      <c r="AJ335">
        <v>118.6</v>
      </c>
      <c r="AK335">
        <v>114.4</v>
      </c>
      <c r="AL335">
        <v>93</v>
      </c>
    </row>
    <row r="336" spans="24:38">
      <c r="X336" t="s">
        <v>198</v>
      </c>
      <c r="Y336">
        <v>208.4</v>
      </c>
      <c r="Z336">
        <v>100.6</v>
      </c>
      <c r="AA336">
        <v>157.4</v>
      </c>
      <c r="AB336">
        <v>193.7</v>
      </c>
      <c r="AC336">
        <v>69.099999999999994</v>
      </c>
      <c r="AD336">
        <v>84.1</v>
      </c>
      <c r="AE336">
        <v>104.2</v>
      </c>
      <c r="AF336">
        <v>88</v>
      </c>
      <c r="AG336">
        <v>118.8</v>
      </c>
      <c r="AH336">
        <v>101.6</v>
      </c>
      <c r="AI336">
        <v>124</v>
      </c>
      <c r="AJ336">
        <v>121.4</v>
      </c>
      <c r="AK336">
        <v>114.3</v>
      </c>
      <c r="AL336">
        <v>89.6</v>
      </c>
    </row>
    <row r="337" spans="24:38">
      <c r="X337" t="s">
        <v>199</v>
      </c>
      <c r="Y337">
        <v>211.4</v>
      </c>
      <c r="Z337">
        <v>98.2</v>
      </c>
      <c r="AA337">
        <v>141.80000000000001</v>
      </c>
      <c r="AB337">
        <v>189.1</v>
      </c>
      <c r="AC337">
        <v>73</v>
      </c>
      <c r="AD337">
        <v>95.4</v>
      </c>
      <c r="AE337">
        <v>105</v>
      </c>
      <c r="AF337">
        <v>92.4</v>
      </c>
      <c r="AG337">
        <v>113.8</v>
      </c>
      <c r="AH337">
        <v>99.8</v>
      </c>
      <c r="AI337">
        <v>124.3</v>
      </c>
      <c r="AJ337">
        <v>121</v>
      </c>
      <c r="AK337">
        <v>116.5</v>
      </c>
      <c r="AL337">
        <v>87.8</v>
      </c>
    </row>
    <row r="338" spans="24:38">
      <c r="X338" t="s">
        <v>200</v>
      </c>
      <c r="Y338">
        <v>195.3</v>
      </c>
      <c r="Z338">
        <v>97.3</v>
      </c>
      <c r="AA338">
        <v>142.5</v>
      </c>
      <c r="AB338">
        <v>172.2</v>
      </c>
      <c r="AC338">
        <v>72.8</v>
      </c>
      <c r="AD338">
        <v>96.6</v>
      </c>
      <c r="AE338">
        <v>107.8</v>
      </c>
      <c r="AF338">
        <v>93.7</v>
      </c>
      <c r="AG338">
        <v>114.4</v>
      </c>
      <c r="AH338">
        <v>114.8</v>
      </c>
      <c r="AI338">
        <v>127.9</v>
      </c>
      <c r="AJ338">
        <v>118.7</v>
      </c>
      <c r="AK338">
        <v>116.7</v>
      </c>
      <c r="AL338">
        <v>88.4</v>
      </c>
    </row>
    <row r="339" spans="24:38">
      <c r="X339" t="s">
        <v>201</v>
      </c>
      <c r="Y339">
        <v>181.1</v>
      </c>
      <c r="Z339">
        <v>100.8</v>
      </c>
      <c r="AA339">
        <v>136.5</v>
      </c>
      <c r="AB339">
        <v>141.80000000000001</v>
      </c>
      <c r="AC339">
        <v>72.7</v>
      </c>
      <c r="AD339">
        <v>92.2</v>
      </c>
      <c r="AE339">
        <v>109.3</v>
      </c>
      <c r="AF339">
        <v>91.4</v>
      </c>
      <c r="AG339">
        <v>123.5</v>
      </c>
      <c r="AH339">
        <v>119.5</v>
      </c>
      <c r="AI339">
        <v>127.9</v>
      </c>
      <c r="AJ339">
        <v>123.1</v>
      </c>
      <c r="AK339">
        <v>116.8</v>
      </c>
      <c r="AL339">
        <v>88.4</v>
      </c>
    </row>
    <row r="340" spans="24:38">
      <c r="X340" t="s">
        <v>202</v>
      </c>
      <c r="Y340">
        <v>156.9</v>
      </c>
      <c r="Z340">
        <v>101.8</v>
      </c>
      <c r="AA340">
        <v>122.1</v>
      </c>
      <c r="AB340">
        <v>122.5</v>
      </c>
      <c r="AC340">
        <v>75.5</v>
      </c>
      <c r="AD340">
        <v>97.5</v>
      </c>
      <c r="AE340">
        <v>109.7</v>
      </c>
      <c r="AF340">
        <v>90.6</v>
      </c>
      <c r="AG340">
        <v>114.7</v>
      </c>
      <c r="AH340">
        <v>115.8</v>
      </c>
      <c r="AI340">
        <v>132.4</v>
      </c>
      <c r="AJ340">
        <v>126.3</v>
      </c>
      <c r="AK340">
        <v>116.8</v>
      </c>
      <c r="AL340">
        <v>87.8</v>
      </c>
    </row>
    <row r="341" spans="24:38">
      <c r="X341" t="s">
        <v>203</v>
      </c>
      <c r="Y341">
        <v>135.1</v>
      </c>
      <c r="Z341">
        <v>102.4</v>
      </c>
      <c r="AA341">
        <v>120.5</v>
      </c>
      <c r="AB341">
        <v>129.30000000000001</v>
      </c>
      <c r="AC341">
        <v>76.400000000000006</v>
      </c>
      <c r="AD341">
        <v>102.1</v>
      </c>
      <c r="AE341">
        <v>108.2</v>
      </c>
      <c r="AF341">
        <v>93</v>
      </c>
      <c r="AG341">
        <v>117.4</v>
      </c>
      <c r="AH341">
        <v>103.5</v>
      </c>
      <c r="AI341">
        <v>130.69999999999999</v>
      </c>
      <c r="AJ341">
        <v>126.5</v>
      </c>
      <c r="AK341">
        <v>116.2</v>
      </c>
      <c r="AL341">
        <v>88</v>
      </c>
    </row>
    <row r="342" spans="24:38">
      <c r="X342" t="s">
        <v>204</v>
      </c>
      <c r="Y342">
        <v>113.9</v>
      </c>
      <c r="Z342">
        <v>103</v>
      </c>
      <c r="AA342">
        <v>114.7</v>
      </c>
      <c r="AB342">
        <v>124.7</v>
      </c>
      <c r="AC342">
        <v>76.5</v>
      </c>
      <c r="AD342">
        <v>104</v>
      </c>
      <c r="AE342">
        <v>107.1</v>
      </c>
      <c r="AF342">
        <v>88.4</v>
      </c>
      <c r="AG342">
        <v>129.1</v>
      </c>
      <c r="AH342">
        <v>106.6</v>
      </c>
      <c r="AI342">
        <v>130.30000000000001</v>
      </c>
      <c r="AJ342">
        <v>126.8</v>
      </c>
      <c r="AK342">
        <v>116.2</v>
      </c>
      <c r="AL342">
        <v>87.4</v>
      </c>
    </row>
    <row r="343" spans="24:38">
      <c r="X343" t="s">
        <v>205</v>
      </c>
      <c r="Y343">
        <v>115.2</v>
      </c>
      <c r="Z343">
        <v>104.6</v>
      </c>
      <c r="AA343">
        <v>120.4</v>
      </c>
      <c r="AB343">
        <v>133.30000000000001</v>
      </c>
      <c r="AC343">
        <v>76.8</v>
      </c>
      <c r="AD343">
        <v>103.3</v>
      </c>
      <c r="AE343">
        <v>105.5</v>
      </c>
      <c r="AF343">
        <v>87.8</v>
      </c>
      <c r="AG343">
        <v>128</v>
      </c>
      <c r="AH343">
        <v>99.9</v>
      </c>
      <c r="AI343">
        <v>123.2</v>
      </c>
      <c r="AJ343">
        <v>126.8</v>
      </c>
      <c r="AK343">
        <v>115.7</v>
      </c>
      <c r="AL343">
        <v>92.9</v>
      </c>
    </row>
    <row r="344" spans="24:38">
      <c r="X344" t="s">
        <v>206</v>
      </c>
      <c r="Y344">
        <v>117.1</v>
      </c>
      <c r="Z344">
        <v>105.4</v>
      </c>
      <c r="AA344">
        <v>116</v>
      </c>
      <c r="AB344">
        <v>132.30000000000001</v>
      </c>
      <c r="AC344">
        <v>77.3</v>
      </c>
      <c r="AD344">
        <v>110.1</v>
      </c>
      <c r="AE344">
        <v>105.9</v>
      </c>
      <c r="AF344">
        <v>87.2</v>
      </c>
      <c r="AG344">
        <v>123.5</v>
      </c>
      <c r="AH344">
        <v>103.1</v>
      </c>
      <c r="AI344">
        <v>123.2</v>
      </c>
      <c r="AJ344">
        <v>126.8</v>
      </c>
      <c r="AK344">
        <v>113.3</v>
      </c>
      <c r="AL344">
        <v>93.9</v>
      </c>
    </row>
    <row r="345" spans="24:38">
      <c r="X345" t="s">
        <v>207</v>
      </c>
      <c r="Y345">
        <v>131.80000000000001</v>
      </c>
      <c r="Z345">
        <v>104.7</v>
      </c>
      <c r="AA345">
        <v>119</v>
      </c>
      <c r="AB345">
        <v>134.6</v>
      </c>
      <c r="AC345">
        <v>77.099999999999994</v>
      </c>
      <c r="AD345">
        <v>113.1</v>
      </c>
      <c r="AE345">
        <v>110.7</v>
      </c>
      <c r="AF345">
        <v>91.9</v>
      </c>
      <c r="AG345">
        <v>131.69999999999999</v>
      </c>
      <c r="AH345">
        <v>114.6</v>
      </c>
      <c r="AI345">
        <v>125.1</v>
      </c>
      <c r="AJ345">
        <v>130.5</v>
      </c>
      <c r="AK345">
        <v>113.2</v>
      </c>
      <c r="AL345">
        <v>92.9</v>
      </c>
    </row>
    <row r="346" spans="24:38">
      <c r="X346" t="s">
        <v>208</v>
      </c>
      <c r="Y346">
        <v>132</v>
      </c>
      <c r="Z346">
        <v>104.8</v>
      </c>
      <c r="AA346">
        <v>116.7</v>
      </c>
      <c r="AB346">
        <v>140.80000000000001</v>
      </c>
      <c r="AC346">
        <v>77.599999999999994</v>
      </c>
      <c r="AD346">
        <v>109</v>
      </c>
      <c r="AE346">
        <v>110.9</v>
      </c>
      <c r="AF346">
        <v>95.8</v>
      </c>
      <c r="AG346">
        <v>152</v>
      </c>
      <c r="AH346">
        <v>107.8</v>
      </c>
      <c r="AI346">
        <v>125</v>
      </c>
      <c r="AJ346">
        <v>130.5</v>
      </c>
      <c r="AK346">
        <v>113.2</v>
      </c>
      <c r="AL346">
        <v>94.6</v>
      </c>
    </row>
    <row r="347" spans="24:38">
      <c r="X347" t="s">
        <v>209</v>
      </c>
      <c r="Y347">
        <v>134.6</v>
      </c>
      <c r="Z347">
        <v>104</v>
      </c>
      <c r="AA347">
        <v>116.8</v>
      </c>
      <c r="AB347">
        <v>149.69999999999999</v>
      </c>
      <c r="AC347">
        <v>77.099999999999994</v>
      </c>
      <c r="AD347">
        <v>116.2</v>
      </c>
      <c r="AE347">
        <v>108.6</v>
      </c>
      <c r="AF347">
        <v>89.9</v>
      </c>
      <c r="AG347">
        <v>138.6</v>
      </c>
      <c r="AH347">
        <v>106.7</v>
      </c>
      <c r="AI347">
        <v>125.4</v>
      </c>
      <c r="AJ347">
        <v>130.6</v>
      </c>
      <c r="AK347">
        <v>112.3</v>
      </c>
      <c r="AL347">
        <v>92.6</v>
      </c>
    </row>
    <row r="348" spans="24:38">
      <c r="X348" t="s">
        <v>210</v>
      </c>
      <c r="Y348">
        <v>142.80000000000001</v>
      </c>
      <c r="Z348">
        <v>104.2</v>
      </c>
      <c r="AA348">
        <v>117.1</v>
      </c>
      <c r="AB348">
        <v>149.80000000000001</v>
      </c>
      <c r="AC348">
        <v>74.5</v>
      </c>
      <c r="AD348">
        <v>111.4</v>
      </c>
      <c r="AE348">
        <v>105.6</v>
      </c>
      <c r="AF348">
        <v>86.4</v>
      </c>
      <c r="AG348">
        <v>120.5</v>
      </c>
      <c r="AH348">
        <v>98</v>
      </c>
      <c r="AI348">
        <v>125.5</v>
      </c>
      <c r="AJ348">
        <v>130.6</v>
      </c>
      <c r="AK348">
        <v>112.4</v>
      </c>
      <c r="AL348">
        <v>89.3</v>
      </c>
    </row>
    <row r="349" spans="24:38">
      <c r="X349" t="s">
        <v>211</v>
      </c>
      <c r="Y349">
        <v>137.80000000000001</v>
      </c>
      <c r="Z349">
        <v>104.5</v>
      </c>
      <c r="AA349">
        <v>108.2</v>
      </c>
      <c r="AB349">
        <v>136.4</v>
      </c>
      <c r="AC349">
        <v>80.2</v>
      </c>
      <c r="AD349">
        <v>115.8</v>
      </c>
      <c r="AE349">
        <v>105.4</v>
      </c>
      <c r="AF349">
        <v>84.5</v>
      </c>
      <c r="AG349">
        <v>119.4</v>
      </c>
      <c r="AH349">
        <v>99.9</v>
      </c>
      <c r="AI349">
        <v>126.5</v>
      </c>
      <c r="AJ349">
        <v>130.6</v>
      </c>
      <c r="AK349">
        <v>112.5</v>
      </c>
      <c r="AL349">
        <v>88.2</v>
      </c>
    </row>
    <row r="350" spans="24:38">
      <c r="X350" t="s">
        <v>212</v>
      </c>
      <c r="Y350">
        <v>143.19999999999999</v>
      </c>
      <c r="Z350">
        <v>103</v>
      </c>
      <c r="AA350">
        <v>96.6</v>
      </c>
      <c r="AB350">
        <v>140.1</v>
      </c>
      <c r="AC350">
        <v>80.3</v>
      </c>
      <c r="AD350">
        <v>129.6</v>
      </c>
      <c r="AE350">
        <v>102</v>
      </c>
      <c r="AF350">
        <v>81.7</v>
      </c>
      <c r="AG350">
        <v>119.4</v>
      </c>
      <c r="AH350">
        <v>85.4</v>
      </c>
      <c r="AI350">
        <v>126.5</v>
      </c>
      <c r="AJ350">
        <v>130.6</v>
      </c>
      <c r="AK350">
        <v>113.1</v>
      </c>
      <c r="AL350">
        <v>88.2</v>
      </c>
    </row>
    <row r="351" spans="24:38">
      <c r="X351" t="s">
        <v>213</v>
      </c>
      <c r="Y351">
        <v>141.5</v>
      </c>
      <c r="Z351">
        <v>104.4</v>
      </c>
      <c r="AA351">
        <v>92.2</v>
      </c>
      <c r="AB351">
        <v>119.5</v>
      </c>
      <c r="AC351">
        <v>79.7</v>
      </c>
      <c r="AD351">
        <v>128.5</v>
      </c>
      <c r="AE351">
        <v>101.6</v>
      </c>
      <c r="AF351">
        <v>80.8</v>
      </c>
      <c r="AG351">
        <v>125.9</v>
      </c>
      <c r="AH351">
        <v>83.8</v>
      </c>
      <c r="AI351">
        <v>129.19999999999999</v>
      </c>
      <c r="AJ351">
        <v>130.6</v>
      </c>
      <c r="AK351">
        <v>113.1</v>
      </c>
      <c r="AL351">
        <v>87.2</v>
      </c>
    </row>
    <row r="352" spans="24:38">
      <c r="X352" t="s">
        <v>214</v>
      </c>
      <c r="Y352">
        <v>144.9</v>
      </c>
      <c r="Z352">
        <v>104.6</v>
      </c>
      <c r="AA352">
        <v>89.4</v>
      </c>
      <c r="AB352">
        <v>118.5</v>
      </c>
      <c r="AC352">
        <v>79.099999999999994</v>
      </c>
      <c r="AD352">
        <v>126.6</v>
      </c>
      <c r="AE352">
        <v>100</v>
      </c>
      <c r="AF352">
        <v>78.400000000000006</v>
      </c>
      <c r="AG352">
        <v>121</v>
      </c>
      <c r="AH352">
        <v>80.099999999999994</v>
      </c>
      <c r="AI352">
        <v>125.5</v>
      </c>
      <c r="AJ352">
        <v>130.6</v>
      </c>
      <c r="AK352">
        <v>113.1</v>
      </c>
      <c r="AL352">
        <v>89.1</v>
      </c>
    </row>
    <row r="353" spans="24:38">
      <c r="X353" t="s">
        <v>215</v>
      </c>
      <c r="Y353">
        <v>148.4</v>
      </c>
      <c r="Z353">
        <v>105</v>
      </c>
      <c r="AA353">
        <v>97.2</v>
      </c>
      <c r="AB353">
        <v>122.2</v>
      </c>
      <c r="AC353">
        <v>79.099999999999994</v>
      </c>
      <c r="AD353">
        <v>128</v>
      </c>
      <c r="AE353">
        <v>101.4</v>
      </c>
      <c r="AF353">
        <v>77.5</v>
      </c>
      <c r="AG353">
        <v>126.2</v>
      </c>
      <c r="AH353">
        <v>88.9</v>
      </c>
      <c r="AI353">
        <v>125.4</v>
      </c>
      <c r="AJ353">
        <v>130.6</v>
      </c>
      <c r="AK353">
        <v>113.1</v>
      </c>
      <c r="AL353">
        <v>90.3</v>
      </c>
    </row>
    <row r="354" spans="24:38">
      <c r="X354" t="s">
        <v>216</v>
      </c>
      <c r="Y354">
        <v>146</v>
      </c>
      <c r="Z354">
        <v>105.8</v>
      </c>
      <c r="AA354">
        <v>93.9</v>
      </c>
      <c r="AB354">
        <v>122.4</v>
      </c>
      <c r="AC354">
        <v>78.900000000000006</v>
      </c>
      <c r="AD354">
        <v>139.6</v>
      </c>
      <c r="AE354">
        <v>102.3</v>
      </c>
      <c r="AF354">
        <v>76.7</v>
      </c>
      <c r="AG354">
        <v>135.1</v>
      </c>
      <c r="AH354">
        <v>95.1</v>
      </c>
      <c r="AI354">
        <v>123.9</v>
      </c>
      <c r="AJ354">
        <v>130.6</v>
      </c>
      <c r="AK354">
        <v>113.1</v>
      </c>
      <c r="AL354">
        <v>91</v>
      </c>
    </row>
    <row r="355" spans="24:38">
      <c r="X355" t="s">
        <v>217</v>
      </c>
      <c r="Y355">
        <v>151.30000000000001</v>
      </c>
      <c r="Z355">
        <v>106.4</v>
      </c>
      <c r="AA355">
        <v>93.4</v>
      </c>
      <c r="AB355">
        <v>116.5</v>
      </c>
      <c r="AC355">
        <v>78.599999999999994</v>
      </c>
      <c r="AD355">
        <v>143.80000000000001</v>
      </c>
      <c r="AE355">
        <v>104.8</v>
      </c>
      <c r="AF355">
        <v>78.099999999999994</v>
      </c>
      <c r="AG355">
        <v>133.1</v>
      </c>
      <c r="AH355">
        <v>103.9</v>
      </c>
      <c r="AI355">
        <v>123.7</v>
      </c>
      <c r="AJ355">
        <v>130.6</v>
      </c>
      <c r="AK355">
        <v>113.1</v>
      </c>
      <c r="AL355">
        <v>95.8</v>
      </c>
    </row>
    <row r="356" spans="24:38">
      <c r="X356" t="s">
        <v>218</v>
      </c>
      <c r="Y356">
        <v>152.1</v>
      </c>
      <c r="Z356">
        <v>106.5</v>
      </c>
      <c r="AA356">
        <v>92.3</v>
      </c>
      <c r="AB356">
        <v>117.1</v>
      </c>
      <c r="AC356">
        <v>78.2</v>
      </c>
      <c r="AD356">
        <v>144.30000000000001</v>
      </c>
      <c r="AE356">
        <v>105.7</v>
      </c>
      <c r="AF356">
        <v>79.900000000000006</v>
      </c>
      <c r="AG356">
        <v>144.1</v>
      </c>
      <c r="AH356">
        <v>106</v>
      </c>
      <c r="AI356">
        <v>123</v>
      </c>
      <c r="AJ356">
        <v>130.6</v>
      </c>
      <c r="AK356">
        <v>118</v>
      </c>
      <c r="AL356">
        <v>96</v>
      </c>
    </row>
    <row r="357" spans="24:38">
      <c r="X357" t="s">
        <v>219</v>
      </c>
      <c r="Y357">
        <v>153.4</v>
      </c>
      <c r="Z357">
        <v>105.9</v>
      </c>
      <c r="AA357">
        <v>90.5</v>
      </c>
      <c r="AB357">
        <v>114.1</v>
      </c>
      <c r="AC357">
        <v>78.900000000000006</v>
      </c>
      <c r="AD357">
        <v>121.7</v>
      </c>
      <c r="AE357">
        <v>108.5</v>
      </c>
      <c r="AF357">
        <v>85.2</v>
      </c>
      <c r="AG357">
        <v>156.19999999999999</v>
      </c>
      <c r="AH357">
        <v>111.2</v>
      </c>
      <c r="AI357">
        <v>122.7</v>
      </c>
      <c r="AJ357">
        <v>131.19999999999999</v>
      </c>
      <c r="AK357">
        <v>118</v>
      </c>
      <c r="AL357">
        <v>95.8</v>
      </c>
    </row>
    <row r="358" spans="24:38">
      <c r="X358" t="s">
        <v>220</v>
      </c>
      <c r="Y358">
        <v>156.30000000000001</v>
      </c>
      <c r="Z358">
        <v>106.7</v>
      </c>
      <c r="AA358">
        <v>89.2</v>
      </c>
      <c r="AB358">
        <v>115.4</v>
      </c>
      <c r="AC358">
        <v>79.099999999999994</v>
      </c>
      <c r="AD358">
        <v>110.9</v>
      </c>
      <c r="AE358">
        <v>109.6</v>
      </c>
      <c r="AF358">
        <v>89.2</v>
      </c>
      <c r="AG358">
        <v>148.19999999999999</v>
      </c>
      <c r="AH358">
        <v>111.5</v>
      </c>
      <c r="AI358">
        <v>120.1</v>
      </c>
      <c r="AJ358">
        <v>131.19999999999999</v>
      </c>
      <c r="AK358">
        <v>118</v>
      </c>
      <c r="AL358">
        <v>95.7</v>
      </c>
    </row>
    <row r="359" spans="24:38">
      <c r="X359" t="s">
        <v>221</v>
      </c>
      <c r="Y359">
        <v>144.9</v>
      </c>
      <c r="Z359">
        <v>107.1</v>
      </c>
      <c r="AA359">
        <v>88.7</v>
      </c>
      <c r="AB359">
        <v>113.6</v>
      </c>
      <c r="AC359">
        <v>78.400000000000006</v>
      </c>
      <c r="AD359">
        <v>101.7</v>
      </c>
      <c r="AE359">
        <v>112.2</v>
      </c>
      <c r="AF359">
        <v>88.6</v>
      </c>
      <c r="AG359">
        <v>143.80000000000001</v>
      </c>
      <c r="AH359">
        <v>128.9</v>
      </c>
      <c r="AI359">
        <v>119.7</v>
      </c>
      <c r="AJ359">
        <v>131.19999999999999</v>
      </c>
      <c r="AK359">
        <v>117.9</v>
      </c>
      <c r="AL359">
        <v>92.6</v>
      </c>
    </row>
    <row r="360" spans="24:38">
      <c r="X360" t="s">
        <v>222</v>
      </c>
      <c r="Y360">
        <v>144.4</v>
      </c>
      <c r="Z360">
        <v>106.9</v>
      </c>
      <c r="AA360">
        <v>91.4</v>
      </c>
      <c r="AB360">
        <v>114.7</v>
      </c>
      <c r="AC360">
        <v>79.099999999999994</v>
      </c>
      <c r="AD360">
        <v>107.3</v>
      </c>
      <c r="AE360">
        <v>109.3</v>
      </c>
      <c r="AF360">
        <v>85.4</v>
      </c>
      <c r="AG360">
        <v>123.9</v>
      </c>
      <c r="AH360">
        <v>119</v>
      </c>
      <c r="AI360">
        <v>118.2</v>
      </c>
      <c r="AJ360">
        <v>131.19999999999999</v>
      </c>
      <c r="AK360">
        <v>118</v>
      </c>
      <c r="AL360">
        <v>92.8</v>
      </c>
    </row>
    <row r="361" spans="24:38">
      <c r="X361" t="s">
        <v>223</v>
      </c>
      <c r="Y361">
        <v>147.1</v>
      </c>
      <c r="Z361">
        <v>108.6</v>
      </c>
      <c r="AA361">
        <v>96.1</v>
      </c>
      <c r="AB361">
        <v>125.8</v>
      </c>
      <c r="AC361">
        <v>78</v>
      </c>
      <c r="AD361">
        <v>110.6</v>
      </c>
      <c r="AE361">
        <v>109.4</v>
      </c>
      <c r="AF361">
        <v>87</v>
      </c>
      <c r="AG361">
        <v>132.30000000000001</v>
      </c>
      <c r="AH361">
        <v>117</v>
      </c>
      <c r="AI361">
        <v>118.3</v>
      </c>
      <c r="AJ361">
        <v>131.19999999999999</v>
      </c>
      <c r="AK361">
        <v>118</v>
      </c>
      <c r="AL361">
        <v>92.1</v>
      </c>
    </row>
    <row r="362" spans="24:38">
      <c r="X362" t="s">
        <v>224</v>
      </c>
      <c r="Y362">
        <v>150.4</v>
      </c>
      <c r="Z362">
        <v>107.3</v>
      </c>
      <c r="AA362">
        <v>102.8</v>
      </c>
      <c r="AB362">
        <v>128.19999999999999</v>
      </c>
      <c r="AC362">
        <v>77.400000000000006</v>
      </c>
      <c r="AD362">
        <v>119.1</v>
      </c>
      <c r="AE362">
        <v>111</v>
      </c>
      <c r="AF362">
        <v>88.1</v>
      </c>
      <c r="AG362">
        <v>129</v>
      </c>
      <c r="AH362">
        <v>124.4</v>
      </c>
      <c r="AI362">
        <v>118.5</v>
      </c>
      <c r="AJ362">
        <v>131.19999999999999</v>
      </c>
      <c r="AK362">
        <v>118</v>
      </c>
      <c r="AL362">
        <v>91.2</v>
      </c>
    </row>
    <row r="363" spans="24:38">
      <c r="X363" t="s">
        <v>225</v>
      </c>
      <c r="Y363">
        <v>149.9</v>
      </c>
      <c r="Z363">
        <v>108.8</v>
      </c>
      <c r="AA363">
        <v>109.1</v>
      </c>
      <c r="AB363">
        <v>139</v>
      </c>
      <c r="AC363">
        <v>77</v>
      </c>
      <c r="AD363">
        <v>140.69999999999999</v>
      </c>
      <c r="AE363">
        <v>110.8</v>
      </c>
      <c r="AF363">
        <v>88.3</v>
      </c>
      <c r="AG363">
        <v>128.69999999999999</v>
      </c>
      <c r="AH363">
        <v>122.7</v>
      </c>
      <c r="AI363">
        <v>119.2</v>
      </c>
      <c r="AJ363">
        <v>131.19999999999999</v>
      </c>
      <c r="AK363">
        <v>118</v>
      </c>
      <c r="AL363">
        <v>91.1</v>
      </c>
    </row>
    <row r="364" spans="24:38">
      <c r="X364" t="s">
        <v>226</v>
      </c>
      <c r="Y364">
        <v>153.1</v>
      </c>
      <c r="Z364">
        <v>107.2</v>
      </c>
      <c r="AA364">
        <v>115.6</v>
      </c>
      <c r="AB364">
        <v>146.80000000000001</v>
      </c>
      <c r="AC364">
        <v>78.7</v>
      </c>
      <c r="AD364">
        <v>152.6</v>
      </c>
      <c r="AE364">
        <v>109.3</v>
      </c>
      <c r="AF364">
        <v>90.4</v>
      </c>
      <c r="AG364">
        <v>140.30000000000001</v>
      </c>
      <c r="AH364">
        <v>110.5</v>
      </c>
      <c r="AI364">
        <v>119.2</v>
      </c>
      <c r="AJ364">
        <v>131.19999999999999</v>
      </c>
      <c r="AK364">
        <v>118.2</v>
      </c>
      <c r="AL364">
        <v>91.1</v>
      </c>
    </row>
    <row r="365" spans="24:38">
      <c r="X365" t="s">
        <v>227</v>
      </c>
      <c r="Y365">
        <v>158.5</v>
      </c>
      <c r="Z365">
        <v>109.2</v>
      </c>
      <c r="AA365">
        <v>115.9</v>
      </c>
      <c r="AB365">
        <v>157.1</v>
      </c>
      <c r="AC365">
        <v>78.900000000000006</v>
      </c>
      <c r="AD365">
        <v>149.19999999999999</v>
      </c>
      <c r="AE365">
        <v>106.6</v>
      </c>
      <c r="AF365">
        <v>91.8</v>
      </c>
      <c r="AG365">
        <v>146.80000000000001</v>
      </c>
      <c r="AH365">
        <v>92.1</v>
      </c>
      <c r="AI365">
        <v>121.2</v>
      </c>
      <c r="AJ365">
        <v>131.19999999999999</v>
      </c>
      <c r="AK365">
        <v>118.3</v>
      </c>
      <c r="AL365">
        <v>91.1</v>
      </c>
    </row>
  </sheetData>
  <mergeCells count="8">
    <mergeCell ref="A43:L43"/>
    <mergeCell ref="H2:N2"/>
    <mergeCell ref="B2:B3"/>
    <mergeCell ref="C2:C3"/>
    <mergeCell ref="D2:D3"/>
    <mergeCell ref="E2:E3"/>
    <mergeCell ref="F2:F3"/>
    <mergeCell ref="G2:G3"/>
  </mergeCells>
  <pageMargins left="0.7" right="0.7" top="0.75" bottom="0.75" header="0.3" footer="0.3"/>
  <pageSetup scale="63" orientation="portrait" horizontalDpi="0" verticalDpi="0" r:id="rId1"/>
</worksheet>
</file>

<file path=xl/worksheets/sheet140.xml><?xml version="1.0" encoding="utf-8"?>
<worksheet xmlns="http://schemas.openxmlformats.org/spreadsheetml/2006/main" xmlns:r="http://schemas.openxmlformats.org/officeDocument/2006/relationships">
  <sheetPr codeName="Sheet178"/>
  <dimension ref="A1:AK47"/>
  <sheetViews>
    <sheetView view="pageBreakPreview" topLeftCell="A16" zoomScaleNormal="100" zoomScaleSheetLayoutView="100" workbookViewId="0">
      <selection sqref="A1:G1"/>
    </sheetView>
  </sheetViews>
  <sheetFormatPr defaultRowHeight="15"/>
  <cols>
    <col min="1" max="1" width="9.28515625" style="143" bestFit="1" customWidth="1"/>
    <col min="2" max="3" width="17.140625" style="143" customWidth="1"/>
    <col min="4" max="5" width="28" style="143" customWidth="1"/>
    <col min="6" max="6" width="9.140625" style="143"/>
    <col min="7" max="7" width="10.5703125" style="143" bestFit="1" customWidth="1"/>
    <col min="8" max="8" width="9.28515625" style="143" bestFit="1" customWidth="1"/>
    <col min="9" max="16384" width="9.140625" style="143"/>
  </cols>
  <sheetData>
    <row r="1" spans="1:31">
      <c r="A1" s="145" t="s">
        <v>1209</v>
      </c>
    </row>
    <row r="2" spans="1:31" ht="30" customHeight="1">
      <c r="A2" s="145"/>
      <c r="B2" s="336" t="s">
        <v>1189</v>
      </c>
      <c r="C2" s="338"/>
      <c r="D2" s="336" t="s">
        <v>1188</v>
      </c>
      <c r="E2" s="338"/>
      <c r="H2" s="143" t="s">
        <v>1182</v>
      </c>
    </row>
    <row r="3" spans="1:31" ht="30">
      <c r="A3" s="144"/>
      <c r="B3" s="140" t="s">
        <v>977</v>
      </c>
      <c r="C3" s="140" t="s">
        <v>1181</v>
      </c>
      <c r="D3" s="140" t="s">
        <v>977</v>
      </c>
      <c r="E3" s="140" t="s">
        <v>1181</v>
      </c>
      <c r="G3" s="57"/>
      <c r="H3" s="143" t="s">
        <v>1180</v>
      </c>
    </row>
    <row r="4" spans="1:31">
      <c r="A4" s="145">
        <v>1970</v>
      </c>
      <c r="B4" s="3"/>
      <c r="C4" s="3">
        <f t="shared" ref="C4:C39" si="0">H4</f>
        <v>2988.7158140000001</v>
      </c>
      <c r="D4" s="17"/>
      <c r="E4" s="17" t="e">
        <f>'z19'!G4/'z20'!C4</f>
        <v>#DIV/0!</v>
      </c>
      <c r="G4" s="5"/>
      <c r="H4" s="158">
        <v>2988.7158140000001</v>
      </c>
      <c r="I4" s="156"/>
      <c r="J4" s="156"/>
      <c r="K4" s="156"/>
      <c r="L4" s="156"/>
      <c r="M4" s="156"/>
      <c r="N4" s="156"/>
      <c r="O4" s="156"/>
      <c r="P4" s="156"/>
      <c r="Q4" s="156"/>
      <c r="R4" s="156"/>
      <c r="S4" s="156"/>
      <c r="T4" s="156"/>
      <c r="U4" s="156"/>
      <c r="V4" s="156"/>
      <c r="W4" s="156"/>
      <c r="X4" s="156"/>
      <c r="Y4" s="156"/>
      <c r="Z4" s="156"/>
      <c r="AA4" s="156"/>
      <c r="AB4" s="156"/>
      <c r="AC4" s="156"/>
      <c r="AD4" s="156"/>
      <c r="AE4" s="156"/>
    </row>
    <row r="5" spans="1:31">
      <c r="A5" s="145">
        <v>1971</v>
      </c>
      <c r="B5" s="3"/>
      <c r="C5" s="3">
        <f t="shared" si="0"/>
        <v>2980.5322619999997</v>
      </c>
      <c r="D5" s="17"/>
      <c r="E5" s="17" t="e">
        <f>'z19'!G5/'z20'!C5</f>
        <v>#DIV/0!</v>
      </c>
      <c r="G5" s="5"/>
      <c r="H5" s="158">
        <v>2980.5322619999997</v>
      </c>
      <c r="I5" s="156"/>
      <c r="J5" s="156"/>
      <c r="K5" s="156"/>
      <c r="L5" s="156"/>
      <c r="M5" s="156"/>
      <c r="N5" s="156"/>
      <c r="O5" s="156"/>
      <c r="P5" s="156"/>
      <c r="Q5" s="156"/>
      <c r="R5" s="156"/>
      <c r="S5" s="156"/>
      <c r="T5" s="156"/>
      <c r="U5" s="156"/>
      <c r="V5" s="156"/>
      <c r="W5" s="156"/>
      <c r="X5" s="156"/>
      <c r="Y5" s="156"/>
      <c r="Z5" s="156"/>
      <c r="AA5" s="156"/>
      <c r="AB5" s="156"/>
      <c r="AC5" s="156"/>
      <c r="AD5" s="156"/>
      <c r="AE5" s="156"/>
    </row>
    <row r="6" spans="1:31">
      <c r="A6" s="145">
        <v>1972</v>
      </c>
      <c r="B6" s="3"/>
      <c r="C6" s="3">
        <f t="shared" si="0"/>
        <v>2919.4400819999992</v>
      </c>
      <c r="D6" s="17"/>
      <c r="E6" s="17" t="e">
        <f>'z19'!G6/'z20'!C6</f>
        <v>#DIV/0!</v>
      </c>
      <c r="G6" s="5"/>
      <c r="H6" s="158">
        <v>2919.4400819999992</v>
      </c>
      <c r="I6" s="156"/>
      <c r="J6" s="156"/>
      <c r="K6" s="156"/>
      <c r="L6" s="156"/>
      <c r="M6" s="156"/>
      <c r="N6" s="156"/>
      <c r="O6" s="156"/>
      <c r="P6" s="156"/>
      <c r="Q6" s="156"/>
      <c r="R6" s="156"/>
      <c r="S6" s="156"/>
      <c r="T6" s="156"/>
      <c r="U6" s="156"/>
      <c r="V6" s="156"/>
      <c r="W6" s="156"/>
      <c r="X6" s="156"/>
      <c r="Y6" s="156"/>
      <c r="Z6" s="156"/>
      <c r="AA6" s="156"/>
      <c r="AB6" s="156"/>
      <c r="AC6" s="156"/>
      <c r="AD6" s="156"/>
      <c r="AE6" s="156"/>
    </row>
    <row r="7" spans="1:31">
      <c r="A7" s="145">
        <v>1973</v>
      </c>
      <c r="B7" s="3"/>
      <c r="C7" s="3">
        <f t="shared" si="0"/>
        <v>2927.3913079999998</v>
      </c>
      <c r="D7" s="17"/>
      <c r="E7" s="17">
        <f>'z19'!G7/'z20'!C7</f>
        <v>3706.7057345987628</v>
      </c>
      <c r="G7" s="5"/>
      <c r="H7" s="158">
        <v>2927.3913079999998</v>
      </c>
      <c r="I7" s="156"/>
      <c r="J7" s="156"/>
      <c r="K7" s="156"/>
      <c r="L7" s="156"/>
      <c r="M7" s="156"/>
      <c r="N7" s="156"/>
      <c r="O7" s="156"/>
      <c r="P7" s="156"/>
      <c r="Q7" s="156"/>
      <c r="R7" s="156"/>
      <c r="S7" s="156"/>
      <c r="T7" s="156"/>
      <c r="U7" s="156"/>
      <c r="V7" s="156"/>
      <c r="W7" s="156"/>
      <c r="X7" s="156"/>
      <c r="Y7" s="156"/>
      <c r="Z7" s="156"/>
      <c r="AA7" s="156"/>
      <c r="AB7" s="156"/>
      <c r="AC7" s="156"/>
      <c r="AD7" s="156"/>
      <c r="AE7" s="156"/>
    </row>
    <row r="8" spans="1:31">
      <c r="A8" s="145">
        <v>1974</v>
      </c>
      <c r="B8" s="3"/>
      <c r="C8" s="3">
        <f t="shared" si="0"/>
        <v>2776.9406130000002</v>
      </c>
      <c r="D8" s="17"/>
      <c r="E8" s="17">
        <f>'z19'!G8/'z20'!C8</f>
        <v>3795.4566079607712</v>
      </c>
      <c r="G8" s="5"/>
      <c r="H8" s="158">
        <v>2776.9406130000002</v>
      </c>
      <c r="I8" s="156"/>
      <c r="J8" s="156"/>
      <c r="K8" s="156"/>
      <c r="L8" s="156"/>
      <c r="M8" s="156"/>
      <c r="N8" s="156"/>
      <c r="O8" s="156"/>
      <c r="P8" s="156"/>
      <c r="Q8" s="156"/>
      <c r="R8" s="156"/>
      <c r="S8" s="156"/>
      <c r="T8" s="156"/>
      <c r="U8" s="156"/>
      <c r="V8" s="156"/>
      <c r="W8" s="156"/>
      <c r="X8" s="156"/>
      <c r="Y8" s="156"/>
      <c r="Z8" s="156"/>
      <c r="AA8" s="156"/>
      <c r="AB8" s="156"/>
      <c r="AC8" s="156"/>
      <c r="AD8" s="156"/>
      <c r="AE8" s="156"/>
    </row>
    <row r="9" spans="1:31">
      <c r="A9" s="145">
        <v>1975</v>
      </c>
      <c r="B9" s="3"/>
      <c r="C9" s="3">
        <f t="shared" si="0"/>
        <v>2642.3609460000002</v>
      </c>
      <c r="D9" s="17"/>
      <c r="E9" s="17">
        <f>'z19'!G9/'z20'!C9</f>
        <v>4020.075815640937</v>
      </c>
      <c r="G9" s="5"/>
      <c r="H9" s="158">
        <v>2642.3609460000002</v>
      </c>
      <c r="I9" s="156"/>
      <c r="J9" s="156"/>
      <c r="K9" s="156"/>
      <c r="L9" s="156"/>
      <c r="M9" s="156"/>
      <c r="N9" s="156"/>
      <c r="O9" s="156"/>
      <c r="P9" s="156"/>
      <c r="Q9" s="156"/>
      <c r="R9" s="156"/>
      <c r="S9" s="156"/>
      <c r="T9" s="156"/>
      <c r="U9" s="156"/>
      <c r="V9" s="156"/>
      <c r="W9" s="156"/>
      <c r="X9" s="156"/>
      <c r="Y9" s="156"/>
      <c r="Z9" s="156"/>
      <c r="AA9" s="156"/>
      <c r="AB9" s="156"/>
      <c r="AC9" s="156"/>
      <c r="AD9" s="156"/>
      <c r="AE9" s="156"/>
    </row>
    <row r="10" spans="1:31">
      <c r="A10" s="145">
        <v>1976</v>
      </c>
      <c r="B10" s="3"/>
      <c r="C10" s="3">
        <f t="shared" si="0"/>
        <v>2900.2797479999999</v>
      </c>
      <c r="D10" s="17"/>
      <c r="E10" s="17">
        <f>'z19'!G10/'z20'!C10</f>
        <v>3625.0224415298917</v>
      </c>
      <c r="G10" s="5"/>
      <c r="H10" s="158">
        <v>2900.2797479999999</v>
      </c>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row>
    <row r="11" spans="1:31">
      <c r="A11" s="145">
        <v>1977</v>
      </c>
      <c r="B11" s="3"/>
      <c r="C11" s="3">
        <f t="shared" si="0"/>
        <v>2919.5556180000003</v>
      </c>
      <c r="D11" s="17"/>
      <c r="E11" s="17">
        <f>'z19'!G11/'z20'!C11</f>
        <v>3938.9458458257018</v>
      </c>
      <c r="G11" s="5"/>
      <c r="H11" s="158">
        <v>2919.5556180000003</v>
      </c>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row>
    <row r="12" spans="1:31">
      <c r="A12" s="145">
        <v>1978</v>
      </c>
      <c r="B12" s="3"/>
      <c r="C12" s="3">
        <f t="shared" si="0"/>
        <v>2921.4417660000004</v>
      </c>
      <c r="D12" s="17"/>
      <c r="E12" s="17">
        <f>'z19'!G12/'z20'!C12</f>
        <v>3780.7431634411541</v>
      </c>
      <c r="G12" s="5"/>
      <c r="H12" s="158">
        <v>2921.4417660000004</v>
      </c>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row>
    <row r="13" spans="1:31">
      <c r="A13" s="145">
        <v>1979</v>
      </c>
      <c r="B13" s="3"/>
      <c r="C13" s="3">
        <f t="shared" si="0"/>
        <v>2950.1278809999999</v>
      </c>
      <c r="D13" s="17"/>
      <c r="E13" s="17">
        <f>'z19'!G13/'z20'!C13</f>
        <v>4071.9201332254061</v>
      </c>
      <c r="G13" s="5"/>
      <c r="H13" s="158">
        <v>2950.1278809999999</v>
      </c>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row>
    <row r="14" spans="1:31">
      <c r="A14" s="145">
        <v>1980</v>
      </c>
      <c r="B14" s="3"/>
      <c r="C14" s="3">
        <f t="shared" si="0"/>
        <v>2942.2304620000004</v>
      </c>
      <c r="D14" s="17"/>
      <c r="E14" s="17">
        <f>'z19'!G14/'z20'!C14</f>
        <v>4109.3177821413583</v>
      </c>
      <c r="G14" s="5"/>
      <c r="H14" s="158">
        <v>2942.2304620000004</v>
      </c>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row>
    <row r="15" spans="1:31">
      <c r="A15" s="145">
        <v>1981</v>
      </c>
      <c r="B15" s="3"/>
      <c r="C15" s="3">
        <f t="shared" si="0"/>
        <v>2995.6316919999999</v>
      </c>
      <c r="D15" s="17"/>
      <c r="E15" s="17">
        <f>'z19'!G15/'z20'!C15</f>
        <v>4178.2692067075168</v>
      </c>
      <c r="G15" s="5"/>
      <c r="H15" s="158">
        <v>2995.6316919999999</v>
      </c>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row>
    <row r="16" spans="1:31">
      <c r="A16" s="145">
        <v>1982</v>
      </c>
      <c r="B16" s="3"/>
      <c r="C16" s="3">
        <f t="shared" si="0"/>
        <v>2976.0986059999996</v>
      </c>
      <c r="D16" s="17"/>
      <c r="E16" s="17">
        <f>'z19'!G16/'z20'!C16</f>
        <v>4393.2105881599628</v>
      </c>
      <c r="G16" s="5"/>
      <c r="H16" s="158">
        <v>2976.0986059999996</v>
      </c>
    </row>
    <row r="17" spans="1:37">
      <c r="A17" s="145">
        <v>1983</v>
      </c>
      <c r="B17" s="3"/>
      <c r="C17" s="3">
        <f t="shared" si="0"/>
        <v>2915.3830850000004</v>
      </c>
      <c r="D17" s="17"/>
      <c r="E17" s="17">
        <f>'z19'!G17/'z20'!C17</f>
        <v>4640.1784307596954</v>
      </c>
      <c r="G17" s="5"/>
      <c r="H17" s="158">
        <v>2915.3830850000004</v>
      </c>
      <c r="K17" s="57"/>
      <c r="L17" s="5"/>
      <c r="M17" s="5"/>
      <c r="N17" s="5"/>
      <c r="O17" s="5"/>
      <c r="P17" s="5"/>
      <c r="Q17" s="5"/>
      <c r="R17" s="5"/>
      <c r="S17" s="5"/>
      <c r="T17" s="5"/>
      <c r="U17" s="5"/>
      <c r="V17" s="5"/>
      <c r="W17" s="5"/>
      <c r="X17" s="5"/>
      <c r="Y17" s="5"/>
      <c r="Z17" s="5"/>
      <c r="AA17" s="5"/>
      <c r="AB17" s="5"/>
      <c r="AC17" s="5"/>
      <c r="AD17" s="5"/>
      <c r="AE17" s="5"/>
      <c r="AF17" s="5"/>
      <c r="AG17" s="5"/>
      <c r="AH17" s="5"/>
      <c r="AI17" s="5"/>
      <c r="AJ17" s="5"/>
      <c r="AK17" s="156"/>
    </row>
    <row r="18" spans="1:37">
      <c r="A18" s="145">
        <v>1984</v>
      </c>
      <c r="B18" s="3"/>
      <c r="C18" s="3">
        <f t="shared" si="0"/>
        <v>3027.9396750000005</v>
      </c>
      <c r="D18" s="17"/>
      <c r="E18" s="17">
        <f>'z19'!G18/'z20'!C18</f>
        <v>4348.5146029681609</v>
      </c>
      <c r="G18" s="5"/>
      <c r="H18" s="158">
        <v>3027.9396750000005</v>
      </c>
      <c r="AK18" s="155"/>
    </row>
    <row r="19" spans="1:37">
      <c r="A19" s="145">
        <v>1985</v>
      </c>
      <c r="B19" s="3"/>
      <c r="C19" s="3">
        <f t="shared" si="0"/>
        <v>3102.203841</v>
      </c>
      <c r="D19" s="17"/>
      <c r="E19" s="17">
        <f>'z19'!G19/'z20'!C19</f>
        <v>4280.4249139820495</v>
      </c>
      <c r="G19" s="5"/>
      <c r="H19" s="158">
        <v>3102.203841</v>
      </c>
    </row>
    <row r="20" spans="1:37">
      <c r="A20" s="145">
        <v>1986</v>
      </c>
      <c r="B20" s="3"/>
      <c r="C20" s="3">
        <f t="shared" si="0"/>
        <v>3098.0708019999997</v>
      </c>
      <c r="D20" s="17"/>
      <c r="E20" s="17">
        <f>'z19'!G20/'z20'!C20</f>
        <v>4196.6870692533203</v>
      </c>
      <c r="G20" s="5"/>
      <c r="H20" s="158">
        <v>3098.0708019999997</v>
      </c>
      <c r="M20" s="5"/>
      <c r="N20" s="5"/>
      <c r="O20" s="5"/>
      <c r="P20" s="5"/>
      <c r="Q20" s="5"/>
      <c r="R20" s="5"/>
      <c r="S20" s="5"/>
      <c r="T20" s="5"/>
      <c r="U20" s="5"/>
      <c r="V20" s="5"/>
      <c r="W20" s="5"/>
      <c r="X20" s="5"/>
      <c r="Y20" s="5"/>
      <c r="Z20" s="5"/>
      <c r="AA20" s="5"/>
      <c r="AB20" s="5"/>
      <c r="AC20" s="5"/>
      <c r="AD20" s="5"/>
      <c r="AE20" s="5"/>
      <c r="AF20" s="5"/>
      <c r="AG20" s="5"/>
      <c r="AH20" s="5"/>
      <c r="AI20" s="5"/>
      <c r="AJ20" s="5"/>
      <c r="AK20" s="5"/>
    </row>
    <row r="21" spans="1:37">
      <c r="A21" s="145">
        <v>1987</v>
      </c>
      <c r="B21" s="3"/>
      <c r="C21" s="3">
        <f t="shared" si="0"/>
        <v>3223.7255540000001</v>
      </c>
      <c r="D21" s="17"/>
      <c r="E21" s="17">
        <f>'z19'!G21/'z20'!C21</f>
        <v>3970.1324159119727</v>
      </c>
      <c r="G21" s="5"/>
      <c r="H21" s="158">
        <v>3223.7255540000001</v>
      </c>
    </row>
    <row r="22" spans="1:37">
      <c r="A22" s="145">
        <v>1988</v>
      </c>
      <c r="B22" s="3"/>
      <c r="C22" s="3">
        <f t="shared" si="0"/>
        <v>3358.3992640000001</v>
      </c>
      <c r="D22" s="17"/>
      <c r="E22" s="17">
        <f>'z19'!G22/'z20'!C22</f>
        <v>3944.8637297126388</v>
      </c>
      <c r="G22" s="5"/>
      <c r="H22" s="158">
        <v>3358.3992640000001</v>
      </c>
    </row>
    <row r="23" spans="1:37">
      <c r="A23" s="145">
        <v>1989</v>
      </c>
      <c r="B23" s="3"/>
      <c r="C23" s="3">
        <f t="shared" si="0"/>
        <v>3300.7148910000005</v>
      </c>
      <c r="D23" s="17"/>
      <c r="E23" s="17">
        <f>'z19'!G23/'z20'!C23</f>
        <v>4137.0790491179296</v>
      </c>
      <c r="G23" s="5"/>
      <c r="H23" s="158">
        <v>3300.7148910000005</v>
      </c>
    </row>
    <row r="24" spans="1:37">
      <c r="A24" s="145">
        <v>1990</v>
      </c>
      <c r="B24" s="3"/>
      <c r="C24" s="3">
        <f t="shared" si="0"/>
        <v>3275.25972</v>
      </c>
      <c r="D24" s="17"/>
      <c r="E24" s="17">
        <f>'z19'!G24/'z20'!C24</f>
        <v>3968.7009203487796</v>
      </c>
      <c r="G24" s="5"/>
      <c r="H24" s="158">
        <v>3275.25972</v>
      </c>
    </row>
    <row r="25" spans="1:37">
      <c r="A25" s="145">
        <v>1991</v>
      </c>
      <c r="B25" s="3"/>
      <c r="C25" s="3">
        <f t="shared" si="0"/>
        <v>3258.2517860000003</v>
      </c>
      <c r="D25" s="17"/>
      <c r="E25" s="17">
        <f>'z19'!G25/'z20'!C25</f>
        <v>4139.4278825994043</v>
      </c>
      <c r="G25" s="5"/>
      <c r="H25" s="158">
        <v>3258.2517860000003</v>
      </c>
    </row>
    <row r="26" spans="1:37">
      <c r="A26" s="145">
        <v>1992</v>
      </c>
      <c r="B26" s="3"/>
      <c r="C26" s="3">
        <f t="shared" si="0"/>
        <v>3182.2946019999999</v>
      </c>
      <c r="D26" s="17"/>
      <c r="E26" s="17">
        <f>'z19'!G26/'z20'!C26</f>
        <v>4312.397513610661</v>
      </c>
      <c r="G26" s="5"/>
      <c r="H26" s="158">
        <v>3182.2946019999999</v>
      </c>
    </row>
    <row r="27" spans="1:37">
      <c r="A27" s="145">
        <v>1993</v>
      </c>
      <c r="B27" s="3"/>
      <c r="C27" s="3">
        <f t="shared" si="0"/>
        <v>3111.9594780000002</v>
      </c>
      <c r="D27" s="17"/>
      <c r="E27" s="17">
        <f>'z19'!G27/'z20'!C27</f>
        <v>4401.6674530480041</v>
      </c>
      <c r="G27" s="5"/>
      <c r="H27" s="158">
        <v>3111.9594780000002</v>
      </c>
    </row>
    <row r="28" spans="1:37">
      <c r="A28" s="145">
        <v>1994</v>
      </c>
      <c r="B28" s="3"/>
      <c r="C28" s="3">
        <f t="shared" si="0"/>
        <v>3176.32276</v>
      </c>
      <c r="D28" s="17"/>
      <c r="E28" s="17">
        <f>'z19'!G28/'z20'!C28</f>
        <v>4407.2727909145369</v>
      </c>
      <c r="G28" s="5"/>
      <c r="H28" s="158">
        <v>3176.32276</v>
      </c>
    </row>
    <row r="29" spans="1:37">
      <c r="A29" s="145">
        <v>1995</v>
      </c>
      <c r="B29" s="3"/>
      <c r="C29" s="3">
        <f t="shared" si="0"/>
        <v>3104.7311199999999</v>
      </c>
      <c r="D29" s="17"/>
      <c r="E29" s="17">
        <f>'z19'!G29/'z20'!C29</f>
        <v>4612.5774822077556</v>
      </c>
      <c r="G29" s="5"/>
      <c r="H29" s="158">
        <v>3104.7311199999999</v>
      </c>
    </row>
    <row r="30" spans="1:37">
      <c r="A30" s="145">
        <v>1996</v>
      </c>
      <c r="B30" s="3"/>
      <c r="C30" s="3">
        <f t="shared" si="0"/>
        <v>3098.2311249999998</v>
      </c>
      <c r="D30" s="17"/>
      <c r="E30" s="17">
        <f>'z19'!G30/'z20'!C30</f>
        <v>4478.7530454462312</v>
      </c>
      <c r="G30" s="5"/>
      <c r="H30" s="158">
        <v>3098.2311249999998</v>
      </c>
    </row>
    <row r="31" spans="1:37">
      <c r="A31" s="145">
        <v>1997</v>
      </c>
      <c r="B31" s="3"/>
      <c r="C31" s="3">
        <f t="shared" si="0"/>
        <v>3103.8535499999998</v>
      </c>
      <c r="D31" s="17"/>
      <c r="E31" s="17">
        <f>'z19'!G31/'z20'!C31</f>
        <v>4484.9311422379524</v>
      </c>
      <c r="G31" s="5"/>
      <c r="H31" s="158">
        <v>3103.8535499999998</v>
      </c>
    </row>
    <row r="32" spans="1:37">
      <c r="A32" s="145">
        <v>1998</v>
      </c>
      <c r="B32" s="3"/>
      <c r="C32" s="3">
        <f t="shared" si="0"/>
        <v>2920.5795419999999</v>
      </c>
      <c r="D32" s="17"/>
      <c r="E32" s="17">
        <f>'z19'!G32/'z20'!C32</f>
        <v>4813.6958235987286</v>
      </c>
      <c r="G32" s="5"/>
      <c r="H32" s="158">
        <v>2920.5795419999999</v>
      </c>
    </row>
    <row r="33" spans="1:8">
      <c r="A33" s="145">
        <v>1999</v>
      </c>
      <c r="B33" s="3"/>
      <c r="C33" s="3">
        <f t="shared" si="0"/>
        <v>2921.5582249999998</v>
      </c>
      <c r="D33" s="17"/>
      <c r="E33" s="17">
        <f>'z19'!G33/'z20'!C33</f>
        <v>4755.1430755943729</v>
      </c>
      <c r="G33" s="5"/>
      <c r="H33" s="158">
        <v>2921.5582249999998</v>
      </c>
    </row>
    <row r="34" spans="1:8">
      <c r="A34" s="145">
        <v>2000</v>
      </c>
      <c r="B34" s="3"/>
      <c r="C34" s="3">
        <f t="shared" si="0"/>
        <v>3007.4498739999999</v>
      </c>
      <c r="D34" s="17"/>
      <c r="E34" s="17">
        <f>'z19'!G34/'z20'!C34</f>
        <v>4615.0879445273677</v>
      </c>
      <c r="G34" s="5"/>
      <c r="H34" s="158">
        <v>3007.4498739999999</v>
      </c>
    </row>
    <row r="35" spans="1:8">
      <c r="A35" s="145">
        <v>2001</v>
      </c>
      <c r="B35" s="3"/>
      <c r="C35" s="3">
        <f t="shared" si="0"/>
        <v>2955.2121929999998</v>
      </c>
      <c r="D35" s="17"/>
      <c r="E35" s="17">
        <f>'z19'!G35/'z20'!C35</f>
        <v>4730.9182151267187</v>
      </c>
      <c r="G35" s="5"/>
      <c r="H35" s="158">
        <v>2955.2121929999998</v>
      </c>
    </row>
    <row r="36" spans="1:8">
      <c r="A36" s="145">
        <v>2002</v>
      </c>
      <c r="B36" s="3"/>
      <c r="C36" s="3">
        <f t="shared" si="0"/>
        <v>2959.2046419999997</v>
      </c>
      <c r="D36" s="17"/>
      <c r="E36" s="17">
        <f>'z19'!G36/'z20'!C36</f>
        <v>4629.2154671102062</v>
      </c>
      <c r="G36" s="5"/>
      <c r="H36" s="158">
        <v>2959.2046419999997</v>
      </c>
    </row>
    <row r="37" spans="1:8">
      <c r="A37" s="145">
        <v>2003</v>
      </c>
      <c r="B37" s="3"/>
      <c r="C37" s="3">
        <f t="shared" si="0"/>
        <v>2979.889948</v>
      </c>
      <c r="D37" s="17"/>
      <c r="E37" s="17">
        <f>'z19'!G37/'z20'!C37</f>
        <v>4643.7663306368186</v>
      </c>
      <c r="G37" s="5"/>
      <c r="H37" s="158">
        <v>2979.889948</v>
      </c>
    </row>
    <row r="38" spans="1:8">
      <c r="A38" s="145">
        <v>2004</v>
      </c>
      <c r="B38" s="3"/>
      <c r="C38" s="3">
        <f t="shared" si="0"/>
        <v>3005.000047</v>
      </c>
      <c r="D38" s="17"/>
      <c r="E38" s="17">
        <f>'z19'!G38/'z20'!C38</f>
        <v>4622.3540152587357</v>
      </c>
      <c r="G38" s="5"/>
      <c r="H38" s="158">
        <v>3005.000047</v>
      </c>
    </row>
    <row r="39" spans="1:8">
      <c r="A39" s="145">
        <v>2005</v>
      </c>
      <c r="B39" s="3"/>
      <c r="C39" s="3">
        <f t="shared" si="0"/>
        <v>2840.4449070000001</v>
      </c>
      <c r="D39" s="3"/>
      <c r="E39" s="17">
        <f>'z19'!G39/'z20'!C39</f>
        <v>4718.6506470891591</v>
      </c>
      <c r="H39" s="158">
        <v>2840.4449070000001</v>
      </c>
    </row>
    <row r="40" spans="1:8">
      <c r="A40" s="145"/>
      <c r="B40" s="3"/>
      <c r="C40" s="3"/>
      <c r="D40" s="3"/>
      <c r="E40" s="3"/>
    </row>
    <row r="41" spans="1:8">
      <c r="A41" s="145" t="s">
        <v>71</v>
      </c>
      <c r="B41" s="3"/>
      <c r="C41" s="3"/>
      <c r="D41" s="3"/>
      <c r="E41" s="3"/>
    </row>
    <row r="42" spans="1:8">
      <c r="A42" s="145" t="s">
        <v>1048</v>
      </c>
      <c r="B42" s="2" t="e">
        <f t="shared" ref="B42:G42" si="1">(POWER(VLOOKUP(VALUE(RIGHT($A42,4)),$A$4:$G$38,COLUMN(B$37),0)/VLOOKUP(VALUE(LEFT($A42,4)),$A$4:$G$38,COLUMN(B$37),0),1/(VALUE(RIGHT($A42,4))-VALUE(LEFT($A42,4))))-1)*100</f>
        <v>#DIV/0!</v>
      </c>
      <c r="C42" s="2">
        <f t="shared" si="1"/>
        <v>1.5982989289153871E-2</v>
      </c>
      <c r="D42" s="2" t="e">
        <f t="shared" si="1"/>
        <v>#DIV/0!</v>
      </c>
      <c r="E42" s="2" t="e">
        <f t="shared" si="1"/>
        <v>#DIV/0!</v>
      </c>
      <c r="F42" s="2" t="e">
        <f t="shared" si="1"/>
        <v>#DIV/0!</v>
      </c>
      <c r="G42" s="2" t="e">
        <f t="shared" si="1"/>
        <v>#DIV/0!</v>
      </c>
    </row>
    <row r="43" spans="1:8">
      <c r="A43" s="145" t="s">
        <v>1179</v>
      </c>
      <c r="B43" s="2" t="e">
        <f t="shared" ref="B43:F45" si="2">(POWER(VLOOKUP(VALUE(RIGHT($A43,4)),$A$4:$G$38,COLUMN(B$38),0)/VLOOKUP(VALUE(LEFT($A43,4)),$A$4:$G$38,COLUMN(B$38),0),1/(VALUE(RIGHT($A43,4))-VALUE(LEFT($A43,4))))-1)*100</f>
        <v>#DIV/0!</v>
      </c>
      <c r="C43" s="2">
        <f t="shared" si="2"/>
        <v>0.95497332676768298</v>
      </c>
      <c r="D43" s="2" t="e">
        <f t="shared" si="2"/>
        <v>#DIV/0!</v>
      </c>
      <c r="E43" s="2">
        <f t="shared" si="2"/>
        <v>-0.23314459800999332</v>
      </c>
      <c r="F43" s="2" t="e">
        <f t="shared" si="2"/>
        <v>#DIV/0!</v>
      </c>
      <c r="G43" s="2"/>
    </row>
    <row r="44" spans="1:8">
      <c r="A44" s="145" t="s">
        <v>723</v>
      </c>
      <c r="B44" s="2" t="e">
        <f t="shared" si="2"/>
        <v>#DIV/0!</v>
      </c>
      <c r="C44" s="2">
        <f t="shared" si="2"/>
        <v>-0.84941856096278912</v>
      </c>
      <c r="D44" s="2" t="e">
        <f t="shared" si="2"/>
        <v>#DIV/0!</v>
      </c>
      <c r="E44" s="2">
        <f t="shared" si="2"/>
        <v>1.5203627597530023</v>
      </c>
      <c r="F44" s="2" t="e">
        <f t="shared" si="2"/>
        <v>#DIV/0!</v>
      </c>
      <c r="G44" s="2"/>
    </row>
    <row r="45" spans="1:8">
      <c r="A45" s="145" t="s">
        <v>1178</v>
      </c>
      <c r="B45" s="2" t="e">
        <f t="shared" si="2"/>
        <v>#DIV/0!</v>
      </c>
      <c r="C45" s="2">
        <f t="shared" si="2"/>
        <v>-0.3064007018166004</v>
      </c>
      <c r="D45" s="2" t="e">
        <f t="shared" si="2"/>
        <v>#DIV/0!</v>
      </c>
      <c r="E45" s="2">
        <f t="shared" si="2"/>
        <v>0.20670741785004942</v>
      </c>
      <c r="F45" s="2" t="e">
        <f t="shared" si="2"/>
        <v>#DIV/0!</v>
      </c>
      <c r="G45" s="2"/>
    </row>
    <row r="47" spans="1:8" ht="30" customHeight="1">
      <c r="A47" s="331" t="s">
        <v>1187</v>
      </c>
      <c r="B47" s="331"/>
      <c r="C47" s="331"/>
      <c r="D47" s="331"/>
      <c r="E47" s="331"/>
    </row>
  </sheetData>
  <mergeCells count="3">
    <mergeCell ref="B2:C2"/>
    <mergeCell ref="D2:E2"/>
    <mergeCell ref="A47:E47"/>
  </mergeCells>
  <pageMargins left="0.7" right="0.7" top="0.75" bottom="0.75" header="0.3" footer="0.3"/>
  <pageSetup scale="91" orientation="portrait" horizontalDpi="0" verticalDpi="0" r:id="rId1"/>
  <colBreaks count="1" manualBreakCount="1">
    <brk id="5" max="1048575" man="1"/>
  </colBreaks>
</worksheet>
</file>

<file path=xl/worksheets/sheet141.xml><?xml version="1.0" encoding="utf-8"?>
<worksheet xmlns="http://schemas.openxmlformats.org/spreadsheetml/2006/main" xmlns:r="http://schemas.openxmlformats.org/officeDocument/2006/relationships">
  <sheetPr codeName="Sheet179"/>
  <dimension ref="A1:AO48"/>
  <sheetViews>
    <sheetView view="pageBreakPreview" zoomScaleNormal="100" zoomScaleSheetLayoutView="100" workbookViewId="0">
      <selection sqref="A1:G1"/>
    </sheetView>
  </sheetViews>
  <sheetFormatPr defaultRowHeight="15"/>
  <cols>
    <col min="1" max="1" width="9.28515625" style="143" bestFit="1" customWidth="1"/>
    <col min="2" max="7" width="16.28515625" style="143" customWidth="1"/>
    <col min="8" max="9" width="9.140625" style="143"/>
    <col min="10" max="10" width="9.7109375" style="143" bestFit="1" customWidth="1"/>
    <col min="11" max="13" width="9.28515625" style="143" bestFit="1" customWidth="1"/>
    <col min="14" max="16384" width="9.140625" style="143"/>
  </cols>
  <sheetData>
    <row r="1" spans="1:41">
      <c r="A1" s="369" t="s">
        <v>1210</v>
      </c>
      <c r="B1" s="369"/>
      <c r="C1" s="369"/>
      <c r="D1" s="369"/>
      <c r="E1" s="369"/>
      <c r="F1" s="369"/>
      <c r="G1" s="369"/>
    </row>
    <row r="2" spans="1:41" ht="30.75" customHeight="1">
      <c r="A2" s="145"/>
      <c r="B2" s="318" t="s">
        <v>1185</v>
      </c>
      <c r="C2" s="318"/>
      <c r="D2" s="318" t="s">
        <v>1184</v>
      </c>
      <c r="E2" s="318"/>
      <c r="F2" s="318" t="s">
        <v>1183</v>
      </c>
      <c r="G2" s="318"/>
      <c r="K2" s="143" t="s">
        <v>1182</v>
      </c>
      <c r="L2" s="155"/>
      <c r="M2" s="155" t="s">
        <v>1182</v>
      </c>
    </row>
    <row r="3" spans="1:41" ht="30">
      <c r="A3" s="12"/>
      <c r="B3" s="140" t="s">
        <v>977</v>
      </c>
      <c r="C3" s="140" t="s">
        <v>1181</v>
      </c>
      <c r="D3" s="140" t="s">
        <v>977</v>
      </c>
      <c r="E3" s="140" t="s">
        <v>1181</v>
      </c>
      <c r="F3" s="140" t="s">
        <v>977</v>
      </c>
      <c r="G3" s="140" t="s">
        <v>1181</v>
      </c>
      <c r="J3" s="57"/>
      <c r="K3" s="143" t="s">
        <v>1180</v>
      </c>
      <c r="L3" s="155"/>
      <c r="M3" s="157" t="s">
        <v>1180</v>
      </c>
    </row>
    <row r="4" spans="1:41">
      <c r="A4" s="145">
        <v>1970</v>
      </c>
      <c r="B4" s="3">
        <v>52695.017782887713</v>
      </c>
      <c r="C4" s="3">
        <f t="shared" ref="C4:C39" si="0">K4</f>
        <v>2590.139860796829</v>
      </c>
      <c r="D4" s="13"/>
      <c r="E4" s="13">
        <f t="shared" ref="E4:E39" si="1">M4</f>
        <v>48.747686964299355</v>
      </c>
      <c r="F4" s="3"/>
      <c r="G4" s="3">
        <f t="shared" ref="G4:G39" si="2">100*C4/E4</f>
        <v>5313.3595091265206</v>
      </c>
      <c r="H4" s="143">
        <f>100*C4/B4</f>
        <v>4.9153410887318385</v>
      </c>
      <c r="J4" s="5"/>
      <c r="K4" s="158">
        <v>2590.139860796829</v>
      </c>
      <c r="L4" s="154"/>
      <c r="M4" s="148">
        <v>48.747686964299355</v>
      </c>
      <c r="N4" s="156"/>
      <c r="O4" s="156"/>
      <c r="P4" s="156"/>
      <c r="Q4" s="156"/>
      <c r="R4" s="156"/>
      <c r="S4" s="156"/>
      <c r="T4" s="156"/>
      <c r="U4" s="156"/>
      <c r="V4" s="156"/>
      <c r="W4" s="156"/>
      <c r="X4" s="156"/>
      <c r="Y4" s="156"/>
      <c r="Z4" s="156"/>
      <c r="AA4" s="156"/>
      <c r="AB4" s="156"/>
      <c r="AC4" s="156"/>
      <c r="AD4" s="156"/>
      <c r="AE4" s="156"/>
      <c r="AF4" s="156"/>
      <c r="AG4" s="156"/>
      <c r="AH4" s="156"/>
      <c r="AI4" s="156"/>
      <c r="AJ4" s="156"/>
    </row>
    <row r="5" spans="1:41">
      <c r="A5" s="145">
        <f t="shared" ref="A5:A13" si="3">A4+1</f>
        <v>1971</v>
      </c>
      <c r="B5" s="3">
        <v>59279.028517589999</v>
      </c>
      <c r="C5" s="3">
        <f t="shared" si="0"/>
        <v>2809.1617396646288</v>
      </c>
      <c r="D5" s="13"/>
      <c r="E5" s="13">
        <f t="shared" si="1"/>
        <v>50.116041701245628</v>
      </c>
      <c r="F5" s="3"/>
      <c r="G5" s="3">
        <f t="shared" si="2"/>
        <v>5605.3144747758633</v>
      </c>
      <c r="H5" s="143">
        <f t="shared" ref="H5:H38" si="4">100*C5/B5</f>
        <v>4.7388795159338013</v>
      </c>
      <c r="J5" s="5"/>
      <c r="K5" s="158">
        <v>2809.1617396646288</v>
      </c>
      <c r="L5" s="154"/>
      <c r="M5" s="148">
        <v>50.116041701245628</v>
      </c>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1:41">
      <c r="A6" s="145">
        <f t="shared" si="3"/>
        <v>1972</v>
      </c>
      <c r="B6" s="3">
        <v>66665.772828754489</v>
      </c>
      <c r="C6" s="3">
        <f t="shared" si="0"/>
        <v>3175.9691394029437</v>
      </c>
      <c r="D6" s="13"/>
      <c r="E6" s="13">
        <f t="shared" si="1"/>
        <v>59.357035552259397</v>
      </c>
      <c r="F6" s="3"/>
      <c r="G6" s="3">
        <f t="shared" si="2"/>
        <v>5350.619534573525</v>
      </c>
      <c r="H6" s="143">
        <f t="shared" si="4"/>
        <v>4.764017582997365</v>
      </c>
      <c r="J6" s="5"/>
      <c r="K6" s="158">
        <v>3175.9691394029437</v>
      </c>
      <c r="L6" s="154"/>
      <c r="M6" s="148">
        <v>59.357035552259397</v>
      </c>
      <c r="N6" s="156"/>
      <c r="O6" s="156"/>
      <c r="P6" s="156"/>
      <c r="Q6" s="156"/>
      <c r="R6" s="156"/>
      <c r="S6" s="156"/>
      <c r="T6" s="156"/>
      <c r="U6" s="156"/>
      <c r="V6" s="156"/>
      <c r="W6" s="156"/>
      <c r="X6" s="156"/>
      <c r="Y6" s="156"/>
      <c r="Z6" s="156"/>
      <c r="AA6" s="156"/>
      <c r="AB6" s="156"/>
      <c r="AC6" s="156"/>
      <c r="AD6" s="156"/>
      <c r="AE6" s="156"/>
      <c r="AF6" s="156"/>
      <c r="AG6" s="156"/>
      <c r="AH6" s="156"/>
      <c r="AI6" s="156"/>
      <c r="AJ6" s="156"/>
    </row>
    <row r="7" spans="1:41">
      <c r="A7" s="145">
        <f t="shared" si="3"/>
        <v>1973</v>
      </c>
      <c r="B7" s="3">
        <v>76764.85014236522</v>
      </c>
      <c r="C7" s="3">
        <f t="shared" si="0"/>
        <v>3686.3068669481263</v>
      </c>
      <c r="D7" s="13"/>
      <c r="E7" s="13">
        <f t="shared" si="1"/>
        <v>64.468567733603876</v>
      </c>
      <c r="F7" s="3"/>
      <c r="G7" s="3">
        <f t="shared" si="2"/>
        <v>5717.9909474344649</v>
      </c>
      <c r="H7" s="143">
        <f t="shared" si="4"/>
        <v>4.8020765495036324</v>
      </c>
      <c r="J7" s="5"/>
      <c r="K7" s="158">
        <v>3686.3068669481263</v>
      </c>
      <c r="L7" s="154"/>
      <c r="M7" s="148">
        <v>64.468567733603876</v>
      </c>
      <c r="N7" s="156"/>
      <c r="O7" s="156"/>
      <c r="P7" s="156"/>
      <c r="Q7" s="156"/>
      <c r="R7" s="156"/>
      <c r="S7" s="156"/>
      <c r="T7" s="156"/>
      <c r="U7" s="156"/>
      <c r="V7" s="156"/>
      <c r="W7" s="156"/>
      <c r="X7" s="156"/>
      <c r="Y7" s="156"/>
      <c r="Z7" s="156"/>
      <c r="AA7" s="156"/>
      <c r="AB7" s="156"/>
      <c r="AC7" s="156"/>
      <c r="AD7" s="156"/>
      <c r="AE7" s="156"/>
      <c r="AF7" s="156"/>
      <c r="AG7" s="156"/>
      <c r="AH7" s="156"/>
      <c r="AI7" s="156"/>
      <c r="AJ7" s="156"/>
    </row>
    <row r="8" spans="1:41">
      <c r="A8" s="145">
        <f t="shared" si="3"/>
        <v>1974</v>
      </c>
      <c r="B8" s="3">
        <v>87726.855214975643</v>
      </c>
      <c r="C8" s="3">
        <f t="shared" si="0"/>
        <v>4050.2336492654099</v>
      </c>
      <c r="D8" s="13"/>
      <c r="E8" s="13">
        <f t="shared" si="1"/>
        <v>67.434403299220648</v>
      </c>
      <c r="F8" s="3"/>
      <c r="G8" s="3">
        <f t="shared" si="2"/>
        <v>6006.1829735389965</v>
      </c>
      <c r="H8" s="143">
        <f t="shared" si="4"/>
        <v>4.6168686194669428</v>
      </c>
      <c r="J8" s="5"/>
      <c r="K8" s="158">
        <v>4050.2336492654099</v>
      </c>
      <c r="L8" s="154"/>
      <c r="M8" s="148">
        <v>67.434403299220648</v>
      </c>
      <c r="N8" s="156"/>
      <c r="O8" s="156"/>
      <c r="P8" s="156"/>
      <c r="Q8" s="156"/>
      <c r="R8" s="156"/>
      <c r="S8" s="156"/>
      <c r="T8" s="156"/>
      <c r="U8" s="156"/>
      <c r="V8" s="156"/>
      <c r="W8" s="156"/>
      <c r="X8" s="156"/>
      <c r="Y8" s="156"/>
      <c r="Z8" s="156"/>
      <c r="AA8" s="156"/>
      <c r="AB8" s="156"/>
      <c r="AC8" s="156"/>
      <c r="AD8" s="156"/>
      <c r="AE8" s="156"/>
      <c r="AF8" s="156"/>
      <c r="AG8" s="156"/>
      <c r="AH8" s="156"/>
      <c r="AI8" s="156"/>
      <c r="AJ8" s="156"/>
    </row>
    <row r="9" spans="1:41">
      <c r="A9" s="145">
        <f t="shared" si="3"/>
        <v>1975</v>
      </c>
      <c r="B9" s="3">
        <v>96946.491691551753</v>
      </c>
      <c r="C9" s="3">
        <f t="shared" si="0"/>
        <v>4303.9295935642285</v>
      </c>
      <c r="D9" s="13"/>
      <c r="E9" s="13">
        <f t="shared" si="1"/>
        <v>72.461178298260762</v>
      </c>
      <c r="F9" s="3"/>
      <c r="G9" s="3">
        <f t="shared" si="2"/>
        <v>5939.6351186129314</v>
      </c>
      <c r="H9" s="143">
        <f t="shared" si="4"/>
        <v>4.4394897829389812</v>
      </c>
      <c r="J9" s="5"/>
      <c r="K9" s="158">
        <v>4303.9295935642285</v>
      </c>
      <c r="L9" s="154"/>
      <c r="M9" s="148">
        <v>72.461178298260762</v>
      </c>
      <c r="N9" s="156"/>
      <c r="O9" s="156"/>
      <c r="P9" s="156"/>
      <c r="Q9" s="156"/>
      <c r="R9" s="156"/>
      <c r="S9" s="156"/>
      <c r="T9" s="156"/>
      <c r="U9" s="156"/>
      <c r="V9" s="156"/>
      <c r="W9" s="156"/>
      <c r="X9" s="156"/>
      <c r="Y9" s="156"/>
      <c r="Z9" s="156"/>
      <c r="AA9" s="156"/>
      <c r="AB9" s="156"/>
      <c r="AC9" s="156"/>
      <c r="AD9" s="156"/>
      <c r="AE9" s="156"/>
      <c r="AF9" s="156"/>
      <c r="AG9" s="156"/>
      <c r="AH9" s="156"/>
      <c r="AI9" s="156"/>
      <c r="AJ9" s="156"/>
    </row>
    <row r="10" spans="1:41">
      <c r="A10" s="145">
        <f t="shared" si="3"/>
        <v>1976</v>
      </c>
      <c r="B10" s="3">
        <v>110257.79242771883</v>
      </c>
      <c r="C10" s="3">
        <f t="shared" si="0"/>
        <v>4719.7904231070115</v>
      </c>
      <c r="D10" s="13"/>
      <c r="E10" s="13">
        <f t="shared" si="1"/>
        <v>80.045796734674866</v>
      </c>
      <c r="F10" s="3"/>
      <c r="G10" s="3">
        <f t="shared" si="2"/>
        <v>5896.362601963403</v>
      </c>
      <c r="H10" s="143">
        <f t="shared" si="4"/>
        <v>4.2806864886226901</v>
      </c>
      <c r="J10" s="5"/>
      <c r="K10" s="158">
        <v>4719.7904231070115</v>
      </c>
      <c r="L10" s="154"/>
      <c r="M10" s="148">
        <v>80.045796734674866</v>
      </c>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row>
    <row r="11" spans="1:41">
      <c r="A11" s="145">
        <f t="shared" si="3"/>
        <v>1977</v>
      </c>
      <c r="B11" s="3">
        <v>119828.39183365452</v>
      </c>
      <c r="C11" s="3">
        <f t="shared" si="0"/>
        <v>4996.3346191117635</v>
      </c>
      <c r="D11" s="13"/>
      <c r="E11" s="13">
        <f t="shared" si="1"/>
        <v>79.530366479090333</v>
      </c>
      <c r="F11" s="3"/>
      <c r="G11" s="3">
        <f t="shared" si="2"/>
        <v>6282.2979954774519</v>
      </c>
      <c r="H11" s="143">
        <f t="shared" si="4"/>
        <v>4.1695749585354216</v>
      </c>
      <c r="J11" s="5"/>
      <c r="K11" s="158">
        <v>4996.3346191117635</v>
      </c>
      <c r="L11" s="154"/>
      <c r="M11" s="148">
        <v>79.530366479090333</v>
      </c>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row>
    <row r="12" spans="1:41">
      <c r="A12" s="145">
        <f t="shared" si="3"/>
        <v>1978</v>
      </c>
      <c r="B12" s="3">
        <v>129780.01836934763</v>
      </c>
      <c r="C12" s="3">
        <f t="shared" si="0"/>
        <v>5129.3362742590962</v>
      </c>
      <c r="D12" s="13"/>
      <c r="E12" s="13">
        <f t="shared" si="1"/>
        <v>80.538088964598614</v>
      </c>
      <c r="F12" s="3"/>
      <c r="G12" s="3">
        <f t="shared" si="2"/>
        <v>6368.832859336595</v>
      </c>
      <c r="H12" s="143">
        <f t="shared" si="4"/>
        <v>3.9523312900613514</v>
      </c>
      <c r="J12" s="5"/>
      <c r="K12" s="158">
        <v>5129.3362742590962</v>
      </c>
      <c r="L12" s="154"/>
      <c r="M12" s="148">
        <v>80.538088964598614</v>
      </c>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row>
    <row r="13" spans="1:41">
      <c r="A13" s="145">
        <f t="shared" si="3"/>
        <v>1979</v>
      </c>
      <c r="B13" s="3">
        <v>137917.57111384548</v>
      </c>
      <c r="C13" s="3">
        <f t="shared" si="0"/>
        <v>5262.5586595138057</v>
      </c>
      <c r="D13" s="13"/>
      <c r="E13" s="13">
        <f t="shared" si="1"/>
        <v>81.825624599147105</v>
      </c>
      <c r="F13" s="3"/>
      <c r="G13" s="3">
        <f t="shared" si="2"/>
        <v>6431.4310893370912</v>
      </c>
      <c r="H13" s="143">
        <f t="shared" si="4"/>
        <v>3.8157274791112532</v>
      </c>
      <c r="J13" s="5"/>
      <c r="K13" s="158">
        <v>5262.5586595138057</v>
      </c>
      <c r="L13" s="154"/>
      <c r="M13" s="148">
        <v>81.825624599147105</v>
      </c>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row>
    <row r="14" spans="1:41">
      <c r="A14" s="145">
        <v>1980</v>
      </c>
      <c r="B14" s="3">
        <v>148574.73638850337</v>
      </c>
      <c r="C14" s="3">
        <f t="shared" si="0"/>
        <v>5399.4723913411835</v>
      </c>
      <c r="D14" s="13"/>
      <c r="E14" s="13">
        <f t="shared" si="1"/>
        <v>84.776724979343285</v>
      </c>
      <c r="F14" s="3"/>
      <c r="G14" s="3">
        <f t="shared" si="2"/>
        <v>6369.0504589046341</v>
      </c>
      <c r="H14" s="143">
        <f t="shared" si="4"/>
        <v>3.6341793514761984</v>
      </c>
      <c r="J14" s="5"/>
      <c r="K14" s="158">
        <v>5399.4723913411835</v>
      </c>
      <c r="L14" s="154"/>
      <c r="M14" s="148">
        <v>84.776724979343285</v>
      </c>
      <c r="N14" s="155"/>
      <c r="P14" s="57"/>
      <c r="Q14" s="5"/>
      <c r="R14" s="5"/>
      <c r="S14" s="5"/>
      <c r="T14" s="5"/>
      <c r="U14" s="5"/>
      <c r="V14" s="5"/>
      <c r="W14" s="5"/>
      <c r="X14" s="5"/>
      <c r="Y14" s="5"/>
      <c r="Z14" s="5"/>
      <c r="AA14" s="5"/>
      <c r="AB14" s="5"/>
      <c r="AC14" s="5"/>
      <c r="AD14" s="5"/>
      <c r="AE14" s="5"/>
      <c r="AF14" s="5"/>
      <c r="AG14" s="5"/>
      <c r="AH14" s="5"/>
      <c r="AI14" s="5"/>
      <c r="AJ14" s="5"/>
      <c r="AK14" s="5"/>
      <c r="AL14" s="5"/>
      <c r="AM14" s="5"/>
      <c r="AN14" s="5"/>
      <c r="AO14" s="5"/>
    </row>
    <row r="15" spans="1:41">
      <c r="A15" s="145">
        <v>1981</v>
      </c>
      <c r="B15" s="3">
        <v>156338.049918962</v>
      </c>
      <c r="C15" s="3">
        <f t="shared" si="0"/>
        <v>5657.1027283129433</v>
      </c>
      <c r="D15" s="13"/>
      <c r="E15" s="13">
        <f t="shared" si="1"/>
        <v>83.202192705053221</v>
      </c>
      <c r="F15" s="3"/>
      <c r="G15" s="3">
        <f t="shared" si="2"/>
        <v>6799.2231266873378</v>
      </c>
      <c r="H15" s="143">
        <f t="shared" si="4"/>
        <v>3.6185066471312064</v>
      </c>
      <c r="J15" s="5"/>
      <c r="K15" s="158">
        <v>5657.1027283129433</v>
      </c>
      <c r="L15" s="154"/>
      <c r="M15" s="148">
        <v>83.202192705053221</v>
      </c>
      <c r="N15" s="156"/>
    </row>
    <row r="16" spans="1:41">
      <c r="A16" s="145">
        <v>1982</v>
      </c>
      <c r="B16" s="3">
        <v>162923.32098187099</v>
      </c>
      <c r="C16" s="3">
        <f t="shared" si="0"/>
        <v>6011.6815394286123</v>
      </c>
      <c r="D16" s="13"/>
      <c r="E16" s="13">
        <f t="shared" si="1"/>
        <v>89.374438415468575</v>
      </c>
      <c r="F16" s="3"/>
      <c r="G16" s="3">
        <f t="shared" si="2"/>
        <v>6726.3992322754939</v>
      </c>
      <c r="H16" s="143">
        <f t="shared" si="4"/>
        <v>3.6898839915603929</v>
      </c>
      <c r="J16" s="5"/>
      <c r="K16" s="158">
        <v>6011.6815394286123</v>
      </c>
      <c r="L16" s="154"/>
      <c r="M16" s="148">
        <v>89.374438415468575</v>
      </c>
      <c r="N16" s="155"/>
      <c r="O16" s="155"/>
      <c r="P16" s="155"/>
      <c r="Q16" s="154"/>
      <c r="R16" s="154"/>
      <c r="S16" s="154"/>
      <c r="T16" s="154"/>
      <c r="U16" s="154"/>
      <c r="V16" s="154"/>
      <c r="W16" s="154"/>
      <c r="X16" s="154"/>
      <c r="Y16" s="154"/>
      <c r="Z16" s="154"/>
      <c r="AA16" s="154"/>
      <c r="AB16" s="154"/>
      <c r="AC16" s="154"/>
      <c r="AD16" s="154"/>
      <c r="AE16" s="154"/>
      <c r="AF16" s="154"/>
      <c r="AG16" s="155"/>
      <c r="AH16" s="154"/>
      <c r="AI16" s="154"/>
      <c r="AJ16" s="154"/>
      <c r="AK16" s="59"/>
      <c r="AL16" s="59"/>
      <c r="AM16" s="59"/>
      <c r="AN16" s="59"/>
      <c r="AO16" s="59"/>
    </row>
    <row r="17" spans="1:41">
      <c r="A17" s="145">
        <v>1983</v>
      </c>
      <c r="B17" s="3">
        <v>169924.02133022709</v>
      </c>
      <c r="C17" s="3">
        <f t="shared" si="0"/>
        <v>6307.5827811332874</v>
      </c>
      <c r="D17" s="13"/>
      <c r="E17" s="13">
        <f t="shared" si="1"/>
        <v>90.465366930832545</v>
      </c>
      <c r="F17" s="3"/>
      <c r="G17" s="3">
        <f t="shared" si="2"/>
        <v>6972.3729589865043</v>
      </c>
      <c r="H17" s="143">
        <f t="shared" si="4"/>
        <v>3.7120018298503257</v>
      </c>
      <c r="J17" s="5"/>
      <c r="K17" s="158">
        <v>6307.5827811332874</v>
      </c>
      <c r="L17" s="154"/>
      <c r="M17" s="148">
        <v>90.465366930832545</v>
      </c>
      <c r="O17" s="155"/>
      <c r="P17" s="157"/>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row>
    <row r="18" spans="1:41">
      <c r="A18" s="145">
        <v>1984</v>
      </c>
      <c r="B18" s="3">
        <v>177291.763334925</v>
      </c>
      <c r="C18" s="3">
        <f t="shared" si="0"/>
        <v>6807.7569486820657</v>
      </c>
      <c r="D18" s="13"/>
      <c r="E18" s="13">
        <f t="shared" si="1"/>
        <v>93.904967339612256</v>
      </c>
      <c r="F18" s="3"/>
      <c r="G18" s="3">
        <f t="shared" si="2"/>
        <v>7249.6238926972364</v>
      </c>
      <c r="H18" s="143">
        <f t="shared" si="4"/>
        <v>3.8398608150912303</v>
      </c>
      <c r="J18" s="5"/>
      <c r="K18" s="158">
        <v>6807.7569486820657</v>
      </c>
      <c r="L18" s="154"/>
      <c r="M18" s="148">
        <v>93.904967339612256</v>
      </c>
      <c r="O18" s="155"/>
      <c r="P18" s="155"/>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row>
    <row r="19" spans="1:41">
      <c r="A19" s="145">
        <v>1985</v>
      </c>
      <c r="B19" s="3">
        <v>185534.02079097761</v>
      </c>
      <c r="C19" s="3">
        <f t="shared" si="0"/>
        <v>6778.0720742586682</v>
      </c>
      <c r="D19" s="13"/>
      <c r="E19" s="13">
        <f t="shared" si="1"/>
        <v>94.565926273552932</v>
      </c>
      <c r="F19" s="3"/>
      <c r="G19" s="3">
        <f t="shared" si="2"/>
        <v>7167.5627166719551</v>
      </c>
      <c r="H19" s="143">
        <f t="shared" si="4"/>
        <v>3.6532771970132831</v>
      </c>
      <c r="J19" s="5"/>
      <c r="K19" s="158">
        <v>6778.0720742586682</v>
      </c>
      <c r="L19" s="154"/>
      <c r="M19" s="148">
        <v>94.565926273552932</v>
      </c>
    </row>
    <row r="20" spans="1:41">
      <c r="A20" s="145">
        <v>1986</v>
      </c>
      <c r="B20" s="3">
        <v>190850.77290169563</v>
      </c>
      <c r="C20" s="3">
        <f t="shared" si="0"/>
        <v>7059.8767700328044</v>
      </c>
      <c r="D20" s="13"/>
      <c r="E20" s="13">
        <f t="shared" si="1"/>
        <v>98.614777264396125</v>
      </c>
      <c r="F20" s="3"/>
      <c r="G20" s="3">
        <f t="shared" si="2"/>
        <v>7159.0454958941564</v>
      </c>
      <c r="H20" s="143">
        <f t="shared" si="4"/>
        <v>3.6991606912009947</v>
      </c>
      <c r="J20" s="5"/>
      <c r="K20" s="158">
        <v>7059.8767700328044</v>
      </c>
      <c r="L20" s="154"/>
      <c r="M20" s="148">
        <v>98.614777264396125</v>
      </c>
      <c r="Q20" s="59"/>
      <c r="R20" s="59"/>
      <c r="S20" s="59"/>
      <c r="T20" s="59"/>
      <c r="U20" s="59"/>
      <c r="V20" s="59"/>
      <c r="W20" s="59"/>
      <c r="X20" s="59"/>
      <c r="Y20" s="59"/>
      <c r="Z20" s="59"/>
      <c r="AA20" s="59"/>
      <c r="AB20" s="59"/>
      <c r="AC20" s="59"/>
      <c r="AD20" s="59"/>
      <c r="AE20" s="59"/>
      <c r="AF20" s="59"/>
      <c r="AH20" s="59"/>
      <c r="AI20" s="59"/>
      <c r="AJ20" s="59"/>
      <c r="AK20" s="59"/>
      <c r="AL20" s="59"/>
      <c r="AM20" s="59"/>
      <c r="AN20" s="59"/>
      <c r="AO20" s="59"/>
    </row>
    <row r="21" spans="1:41">
      <c r="A21" s="145">
        <v>1987</v>
      </c>
      <c r="B21" s="3">
        <v>192912</v>
      </c>
      <c r="C21" s="3">
        <f t="shared" si="0"/>
        <v>6679</v>
      </c>
      <c r="D21" s="13"/>
      <c r="E21" s="13">
        <f t="shared" si="1"/>
        <v>96.605780076625322</v>
      </c>
      <c r="F21" s="3"/>
      <c r="G21" s="3">
        <f t="shared" si="2"/>
        <v>6913.6649946849784</v>
      </c>
      <c r="H21" s="143">
        <f t="shared" si="4"/>
        <v>3.4622003815211082</v>
      </c>
      <c r="J21" s="5"/>
      <c r="K21" s="158">
        <v>6679</v>
      </c>
      <c r="L21" s="154"/>
      <c r="M21" s="148">
        <v>96.605780076625322</v>
      </c>
    </row>
    <row r="22" spans="1:41">
      <c r="A22" s="145">
        <v>1988</v>
      </c>
      <c r="B22" s="3">
        <v>200863</v>
      </c>
      <c r="C22" s="3">
        <f t="shared" si="0"/>
        <v>6572</v>
      </c>
      <c r="D22" s="13"/>
      <c r="E22" s="13">
        <f t="shared" si="1"/>
        <v>96.016861788316248</v>
      </c>
      <c r="F22" s="3"/>
      <c r="G22" s="3">
        <f t="shared" si="2"/>
        <v>6844.6311174895218</v>
      </c>
      <c r="H22" s="143">
        <f t="shared" si="4"/>
        <v>3.2718818299039643</v>
      </c>
      <c r="J22" s="5"/>
      <c r="K22" s="158">
        <v>6572</v>
      </c>
      <c r="L22" s="154"/>
      <c r="M22" s="148">
        <v>96.016861788316248</v>
      </c>
    </row>
    <row r="23" spans="1:41">
      <c r="A23" s="145">
        <v>1989</v>
      </c>
      <c r="B23" s="3">
        <v>212492</v>
      </c>
      <c r="C23" s="3">
        <f t="shared" si="0"/>
        <v>6523</v>
      </c>
      <c r="D23" s="13"/>
      <c r="E23" s="13">
        <f t="shared" si="1"/>
        <v>93.777037233652777</v>
      </c>
      <c r="F23" s="3"/>
      <c r="G23" s="3">
        <f t="shared" si="2"/>
        <v>6955.8606162268043</v>
      </c>
      <c r="H23" s="143">
        <f t="shared" si="4"/>
        <v>3.069762626357698</v>
      </c>
      <c r="J23" s="5"/>
      <c r="K23" s="158">
        <v>6523</v>
      </c>
      <c r="L23" s="154"/>
      <c r="M23" s="148">
        <v>93.777037233652777</v>
      </c>
    </row>
    <row r="24" spans="1:41">
      <c r="A24" s="145">
        <v>1990</v>
      </c>
      <c r="B24" s="3">
        <v>223832</v>
      </c>
      <c r="C24" s="3">
        <f t="shared" si="0"/>
        <v>7104</v>
      </c>
      <c r="D24" s="13"/>
      <c r="E24" s="13">
        <f t="shared" si="1"/>
        <v>98.067104039777988</v>
      </c>
      <c r="F24" s="3"/>
      <c r="G24" s="3">
        <f t="shared" si="2"/>
        <v>7244.0193575191888</v>
      </c>
      <c r="H24" s="143">
        <f t="shared" si="4"/>
        <v>3.1738089281246649</v>
      </c>
      <c r="J24" s="5"/>
      <c r="K24" s="158">
        <v>7104</v>
      </c>
      <c r="L24" s="154"/>
      <c r="M24" s="148">
        <v>98.067104039777988</v>
      </c>
    </row>
    <row r="25" spans="1:41">
      <c r="A25" s="145">
        <v>1991</v>
      </c>
      <c r="B25" s="3">
        <v>236929</v>
      </c>
      <c r="C25" s="3">
        <f t="shared" si="0"/>
        <v>7326</v>
      </c>
      <c r="D25" s="13"/>
      <c r="E25" s="13">
        <f t="shared" si="1"/>
        <v>97.158768686757995</v>
      </c>
      <c r="F25" s="3"/>
      <c r="G25" s="3">
        <f t="shared" si="2"/>
        <v>7540.2355330574283</v>
      </c>
      <c r="H25" s="143">
        <f t="shared" si="4"/>
        <v>3.0920655555039693</v>
      </c>
      <c r="J25" s="5"/>
      <c r="K25" s="158">
        <v>7326</v>
      </c>
      <c r="L25" s="154"/>
      <c r="M25" s="148">
        <v>97.158768686757995</v>
      </c>
    </row>
    <row r="26" spans="1:41">
      <c r="A26" s="145">
        <v>1992</v>
      </c>
      <c r="B26" s="3">
        <v>246215</v>
      </c>
      <c r="C26" s="3">
        <f t="shared" si="0"/>
        <v>7987</v>
      </c>
      <c r="D26" s="13"/>
      <c r="E26" s="13">
        <f t="shared" si="1"/>
        <v>100.61924517956206</v>
      </c>
      <c r="F26" s="3"/>
      <c r="G26" s="3">
        <f t="shared" si="2"/>
        <v>7937.8452757687082</v>
      </c>
      <c r="H26" s="143">
        <f t="shared" si="4"/>
        <v>3.2439128404037123</v>
      </c>
      <c r="J26" s="5"/>
      <c r="K26" s="158">
        <v>7987</v>
      </c>
      <c r="L26" s="154"/>
      <c r="M26" s="148">
        <v>100.61924517956206</v>
      </c>
    </row>
    <row r="27" spans="1:41">
      <c r="A27" s="145">
        <v>1993</v>
      </c>
      <c r="B27" s="3">
        <v>252801</v>
      </c>
      <c r="C27" s="3">
        <f t="shared" si="0"/>
        <v>8340</v>
      </c>
      <c r="D27" s="13"/>
      <c r="E27" s="13">
        <f t="shared" si="1"/>
        <v>103.74102134573327</v>
      </c>
      <c r="F27" s="3"/>
      <c r="G27" s="3">
        <f t="shared" si="2"/>
        <v>8039.2499435740447</v>
      </c>
      <c r="H27" s="143">
        <f t="shared" si="4"/>
        <v>3.2990375829209535</v>
      </c>
      <c r="J27" s="5"/>
      <c r="K27" s="158">
        <v>8340</v>
      </c>
      <c r="L27" s="154"/>
      <c r="M27" s="148">
        <v>103.74102134573327</v>
      </c>
    </row>
    <row r="28" spans="1:41">
      <c r="A28" s="145">
        <v>1994</v>
      </c>
      <c r="B28" s="3">
        <v>264481</v>
      </c>
      <c r="C28" s="3">
        <f t="shared" si="0"/>
        <v>8478</v>
      </c>
      <c r="D28" s="13"/>
      <c r="E28" s="13">
        <f t="shared" si="1"/>
        <v>98.167683919289061</v>
      </c>
      <c r="F28" s="3"/>
      <c r="G28" s="3">
        <f t="shared" si="2"/>
        <v>8636.2432742840228</v>
      </c>
      <c r="H28" s="143">
        <f t="shared" si="4"/>
        <v>3.2055232701025784</v>
      </c>
      <c r="J28" s="5"/>
      <c r="K28" s="158">
        <v>8478</v>
      </c>
      <c r="L28" s="154"/>
      <c r="M28" s="148">
        <v>98.167683919289061</v>
      </c>
    </row>
    <row r="29" spans="1:41">
      <c r="A29" s="145">
        <v>1995</v>
      </c>
      <c r="B29" s="3">
        <v>275686</v>
      </c>
      <c r="C29" s="3">
        <f t="shared" si="0"/>
        <v>8911</v>
      </c>
      <c r="D29" s="13"/>
      <c r="E29" s="13">
        <f t="shared" si="1"/>
        <v>100</v>
      </c>
      <c r="F29" s="3"/>
      <c r="G29" s="3">
        <f t="shared" si="2"/>
        <v>8911</v>
      </c>
      <c r="H29" s="143">
        <f t="shared" si="4"/>
        <v>3.2323005158042122</v>
      </c>
      <c r="J29" s="5"/>
      <c r="K29" s="158">
        <v>8911</v>
      </c>
      <c r="L29" s="155"/>
      <c r="M29" s="148">
        <v>100</v>
      </c>
    </row>
    <row r="30" spans="1:41">
      <c r="A30" s="145">
        <v>1996</v>
      </c>
      <c r="B30" s="3">
        <v>287079</v>
      </c>
      <c r="C30" s="3">
        <f t="shared" si="0"/>
        <v>8958</v>
      </c>
      <c r="D30" s="13"/>
      <c r="E30" s="13">
        <f t="shared" si="1"/>
        <v>99.646905272716694</v>
      </c>
      <c r="F30" s="3"/>
      <c r="G30" s="3">
        <f t="shared" si="2"/>
        <v>8989.7423060791225</v>
      </c>
      <c r="H30" s="143">
        <f t="shared" si="4"/>
        <v>3.1203954312227644</v>
      </c>
      <c r="J30" s="5"/>
      <c r="K30" s="158">
        <v>8958</v>
      </c>
      <c r="L30" s="154"/>
      <c r="M30" s="148">
        <v>99.646905272716694</v>
      </c>
    </row>
    <row r="31" spans="1:41">
      <c r="A31" s="145">
        <v>1997</v>
      </c>
      <c r="B31" s="3">
        <v>306539</v>
      </c>
      <c r="C31" s="3">
        <f t="shared" si="0"/>
        <v>8988</v>
      </c>
      <c r="D31" s="13"/>
      <c r="E31" s="13">
        <f t="shared" si="1"/>
        <v>101.12935160032968</v>
      </c>
      <c r="F31" s="3"/>
      <c r="G31" s="3">
        <f t="shared" si="2"/>
        <v>8887.6274373054512</v>
      </c>
      <c r="H31" s="143">
        <f t="shared" si="4"/>
        <v>2.9320902071188333</v>
      </c>
      <c r="J31" s="5"/>
      <c r="K31" s="158">
        <v>8988</v>
      </c>
      <c r="L31" s="154"/>
      <c r="M31" s="148">
        <v>101.12935160032968</v>
      </c>
    </row>
    <row r="32" spans="1:41">
      <c r="A32" s="145">
        <v>1998</v>
      </c>
      <c r="B32" s="3">
        <v>324027</v>
      </c>
      <c r="C32" s="3">
        <f t="shared" si="0"/>
        <v>9107</v>
      </c>
      <c r="D32" s="13"/>
      <c r="E32" s="13">
        <f t="shared" si="1"/>
        <v>102.43707801721403</v>
      </c>
      <c r="F32" s="3"/>
      <c r="G32" s="3">
        <f t="shared" si="2"/>
        <v>8890.3355857823426</v>
      </c>
      <c r="H32" s="143">
        <f t="shared" si="4"/>
        <v>2.8105682551145428</v>
      </c>
      <c r="J32" s="5"/>
      <c r="K32" s="158">
        <v>9107</v>
      </c>
      <c r="L32" s="154"/>
      <c r="M32" s="148">
        <v>102.43707801721403</v>
      </c>
    </row>
    <row r="33" spans="1:13">
      <c r="A33" s="145">
        <v>1999</v>
      </c>
      <c r="B33" s="3">
        <v>344335</v>
      </c>
      <c r="C33" s="3">
        <f t="shared" si="0"/>
        <v>9734</v>
      </c>
      <c r="D33" s="13"/>
      <c r="E33" s="13">
        <f t="shared" si="1"/>
        <v>107.1256725596384</v>
      </c>
      <c r="F33" s="3"/>
      <c r="G33" s="3">
        <f t="shared" si="2"/>
        <v>9086.5240492011308</v>
      </c>
      <c r="H33" s="143">
        <f t="shared" si="4"/>
        <v>2.8268982241131457</v>
      </c>
      <c r="J33" s="5"/>
      <c r="K33" s="158">
        <v>9734</v>
      </c>
      <c r="L33" s="59"/>
      <c r="M33" s="148">
        <v>107.1256725596384</v>
      </c>
    </row>
    <row r="34" spans="1:13">
      <c r="A34" s="145">
        <v>2000</v>
      </c>
      <c r="B34" s="3">
        <v>373415</v>
      </c>
      <c r="C34" s="3">
        <f t="shared" si="0"/>
        <v>9891</v>
      </c>
      <c r="D34" s="13"/>
      <c r="E34" s="13">
        <f t="shared" si="1"/>
        <v>106.28239028314664</v>
      </c>
      <c r="F34" s="3"/>
      <c r="G34" s="3">
        <f t="shared" si="2"/>
        <v>9306.3394355823311</v>
      </c>
      <c r="H34" s="143">
        <f t="shared" si="4"/>
        <v>2.6487955759677568</v>
      </c>
      <c r="J34" s="5"/>
      <c r="K34" s="158">
        <v>9891</v>
      </c>
      <c r="L34" s="59"/>
      <c r="M34" s="148">
        <v>106.28239028314664</v>
      </c>
    </row>
    <row r="35" spans="1:13">
      <c r="A35" s="145">
        <v>2001</v>
      </c>
      <c r="B35" s="3">
        <v>397556</v>
      </c>
      <c r="C35" s="3">
        <f t="shared" si="0"/>
        <v>10419</v>
      </c>
      <c r="D35" s="13"/>
      <c r="E35" s="13">
        <f t="shared" si="1"/>
        <v>111.82284067946669</v>
      </c>
      <c r="F35" s="3"/>
      <c r="G35" s="3">
        <f t="shared" si="2"/>
        <v>9317.4166714879157</v>
      </c>
      <c r="H35" s="143">
        <f t="shared" si="4"/>
        <v>2.6207628610812064</v>
      </c>
      <c r="J35" s="5"/>
      <c r="K35" s="158">
        <v>10419</v>
      </c>
      <c r="L35" s="59"/>
      <c r="M35" s="148">
        <v>111.82284067946669</v>
      </c>
    </row>
    <row r="36" spans="1:13">
      <c r="A36" s="145">
        <v>2002</v>
      </c>
      <c r="B36" s="3">
        <v>414374</v>
      </c>
      <c r="C36" s="3">
        <f t="shared" si="0"/>
        <v>11131</v>
      </c>
      <c r="D36" s="13"/>
      <c r="E36" s="13">
        <f t="shared" si="1"/>
        <v>116.66115992478726</v>
      </c>
      <c r="F36" s="3"/>
      <c r="G36" s="3">
        <f t="shared" si="2"/>
        <v>9541.3074987221789</v>
      </c>
      <c r="H36" s="143">
        <f t="shared" si="4"/>
        <v>2.6862206605626802</v>
      </c>
      <c r="J36" s="5"/>
      <c r="K36" s="158">
        <v>11131</v>
      </c>
      <c r="L36" s="59"/>
      <c r="M36" s="148">
        <v>116.66115992478726</v>
      </c>
    </row>
    <row r="37" spans="1:13">
      <c r="A37" s="145">
        <v>2003</v>
      </c>
      <c r="B37" s="3">
        <v>425256</v>
      </c>
      <c r="C37" s="3">
        <f t="shared" si="0"/>
        <v>11512</v>
      </c>
      <c r="D37" s="13"/>
      <c r="E37" s="13">
        <f t="shared" si="1"/>
        <v>121.52079996248762</v>
      </c>
      <c r="F37" s="3"/>
      <c r="G37" s="3">
        <f t="shared" si="2"/>
        <v>9473.2753599002408</v>
      </c>
      <c r="H37" s="143">
        <f t="shared" si="4"/>
        <v>2.7070752676035141</v>
      </c>
      <c r="J37" s="5"/>
      <c r="K37" s="158">
        <v>11512</v>
      </c>
      <c r="L37" s="59"/>
      <c r="M37" s="148">
        <v>121.52079996248762</v>
      </c>
    </row>
    <row r="38" spans="1:13">
      <c r="A38" s="145">
        <v>2004</v>
      </c>
      <c r="B38" s="3">
        <v>436874</v>
      </c>
      <c r="C38" s="3">
        <f t="shared" si="0"/>
        <v>11571</v>
      </c>
      <c r="D38" s="13"/>
      <c r="E38" s="13">
        <f t="shared" si="1"/>
        <v>120.97282616999703</v>
      </c>
      <c r="F38" s="3"/>
      <c r="G38" s="3">
        <f t="shared" si="2"/>
        <v>9564.9579879533067</v>
      </c>
      <c r="H38" s="143">
        <f t="shared" si="4"/>
        <v>2.6485897535673901</v>
      </c>
      <c r="K38" s="158">
        <v>11571</v>
      </c>
      <c r="M38" s="148">
        <v>120.97282616999703</v>
      </c>
    </row>
    <row r="39" spans="1:13">
      <c r="B39" s="3">
        <v>451886</v>
      </c>
      <c r="C39" s="3">
        <f t="shared" si="0"/>
        <v>11353</v>
      </c>
      <c r="D39" s="144"/>
      <c r="E39" s="13">
        <f t="shared" si="1"/>
        <v>117.30776688111629</v>
      </c>
      <c r="F39" s="144"/>
      <c r="G39" s="3">
        <f t="shared" si="2"/>
        <v>9677.9610607586783</v>
      </c>
      <c r="K39" s="158">
        <v>11353</v>
      </c>
      <c r="M39" s="148">
        <v>117.30776688111629</v>
      </c>
    </row>
    <row r="40" spans="1:13">
      <c r="A40" s="145" t="s">
        <v>71</v>
      </c>
      <c r="B40" s="3"/>
      <c r="C40" s="3"/>
      <c r="D40" s="3"/>
      <c r="E40" s="3"/>
      <c r="F40" s="144"/>
      <c r="G40" s="144"/>
    </row>
    <row r="41" spans="1:13">
      <c r="A41" s="145" t="s">
        <v>1048</v>
      </c>
      <c r="B41" s="2"/>
      <c r="C41" s="2">
        <f>(POWER(VLOOKUP(VALUE(RIGHT($A41,4)),$A$4:$G$38,COLUMN(C$37),0)/VLOOKUP(VALUE(LEFT($A41,4)),$A$4:$G$38,COLUMN(C$37),0),1/(VALUE(RIGHT($A41,4))-VALUE(LEFT($A41,4))))-1)*100</f>
        <v>4.5006638511528863</v>
      </c>
      <c r="D41" s="2"/>
      <c r="E41" s="2">
        <f>(POWER(VLOOKUP(VALUE(RIGHT($A41,4)),$A$4:$G$38,COLUMN(E$37),0)/VLOOKUP(VALUE(LEFT($A41,4)),$A$4:$G$38,COLUMN(E$37),0),1/(VALUE(RIGHT($A41,4))-VALUE(LEFT($A41,4))))-1)*100</f>
        <v>2.7093115111643806</v>
      </c>
      <c r="F41" s="2"/>
      <c r="G41" s="2">
        <f>(POWER(VLOOKUP(VALUE(RIGHT($A41,4)),$A$4:$G$38,COLUMN(G$37),0)/VLOOKUP(VALUE(LEFT($A41,4)),$A$4:$G$38,COLUMN(G$37),0),1/(VALUE(RIGHT($A41,4))-VALUE(LEFT($A41,4))))-1)*100</f>
        <v>1.7440992580247006</v>
      </c>
    </row>
    <row r="42" spans="1:13">
      <c r="A42" s="145" t="s">
        <v>1179</v>
      </c>
      <c r="B42" s="2"/>
      <c r="C42" s="2">
        <f>(POWER(VLOOKUP(VALUE(RIGHT($A42,4)),$A$4:$G$37,COLUMN(C$37),0)/VLOOKUP(VALUE(LEFT($A42,4)),$A$4:$G$37,COLUMN(C$37),0),1/(VALUE(RIGHT($A42,4))-VALUE(LEFT($A42,4))))-1)*100</f>
        <v>2.7651830765603291</v>
      </c>
      <c r="D42" s="2"/>
      <c r="E42" s="2">
        <f>(POWER(VLOOKUP(VALUE(RIGHT($A42,4)),$A$4:$G$37,COLUMN(E$37),0)/VLOOKUP(VALUE(LEFT($A42,4)),$A$4:$G$37,COLUMN(E$37),0),1/(VALUE(RIGHT($A42,4))-VALUE(LEFT($A42,4))))-1)*100</f>
        <v>1.6596353129390007</v>
      </c>
      <c r="F42" s="2"/>
      <c r="G42" s="2">
        <f>(POWER(VLOOKUP(VALUE(RIGHT($A42,4)),$A$4:$G$37,COLUMN(G$37),0)/VLOOKUP(VALUE(LEFT($A42,4)),$A$4:$G$37,COLUMN(G$37),0),1/(VALUE(RIGHT($A42,4))-VALUE(LEFT($A42,4))))-1)*100</f>
        <v>1.0874992421703089</v>
      </c>
    </row>
    <row r="43" spans="1:13">
      <c r="A43" s="145" t="s">
        <v>723</v>
      </c>
      <c r="B43" s="2"/>
      <c r="C43" s="2">
        <f>(POWER(VLOOKUP(VALUE(RIGHT($A43,4)),$A$4:$G$37,COLUMN(C$37),0)/VLOOKUP(VALUE(LEFT($A43,4)),$A$4:$G$37,COLUMN(C$37),0),1/(VALUE(RIGHT($A43,4))-VALUE(LEFT($A43,4))))-1)*100</f>
        <v>3.3650513949093686</v>
      </c>
      <c r="D43" s="2"/>
      <c r="E43" s="2">
        <f>(POWER(VLOOKUP(VALUE(RIGHT($A43,4)),$A$4:$G$37,COLUMN(E$37),0)/VLOOKUP(VALUE(LEFT($A43,4)),$A$4:$G$37,COLUMN(E$37),0),1/(VALUE(RIGHT($A43,4))-VALUE(LEFT($A43,4))))-1)*100</f>
        <v>0.80772092182339605</v>
      </c>
      <c r="F43" s="2"/>
      <c r="G43" s="2">
        <f>(POWER(VLOOKUP(VALUE(RIGHT($A43,4)),$A$4:$G$37,COLUMN(G$37),0)/VLOOKUP(VALUE(LEFT($A43,4)),$A$4:$G$37,COLUMN(G$37),0),1/(VALUE(RIGHT($A43,4))-VALUE(LEFT($A43,4))))-1)*100</f>
        <v>2.5368398865690089</v>
      </c>
    </row>
    <row r="44" spans="1:13">
      <c r="A44" s="145" t="s">
        <v>1178</v>
      </c>
      <c r="B44" s="2"/>
      <c r="C44" s="2">
        <f>(POWER(VLOOKUP(VALUE(RIGHT($A44,4)),$A$4:$G$37,COLUMN(C$37),0)/VLOOKUP(VALUE(LEFT($A44,4)),$A$4:$G$37,COLUMN(C$37),0),1/(VALUE(RIGHT($A44,4))-VALUE(LEFT($A44,4))))-1)*100</f>
        <v>5.1889676892726611</v>
      </c>
      <c r="D44" s="2"/>
      <c r="E44" s="2">
        <f>(POWER(VLOOKUP(VALUE(RIGHT($A44,4)),$A$4:$G$37,COLUMN(E$37),0)/VLOOKUP(VALUE(LEFT($A44,4)),$A$4:$G$37,COLUMN(E$37),0),1/(VALUE(RIGHT($A44,4))-VALUE(LEFT($A44,4))))-1)*100</f>
        <v>4.5674303039035635</v>
      </c>
      <c r="F44" s="2"/>
      <c r="G44" s="2">
        <f>(POWER(VLOOKUP(VALUE(RIGHT($A44,4)),$A$4:$G$37,COLUMN(G$37),0)/VLOOKUP(VALUE(LEFT($A44,4)),$A$4:$G$37,COLUMN(G$37),0),1/(VALUE(RIGHT($A44,4))-VALUE(LEFT($A44,4))))-1)*100</f>
        <v>0.59438907847570999</v>
      </c>
    </row>
    <row r="46" spans="1:13">
      <c r="A46" s="332" t="s">
        <v>1177</v>
      </c>
      <c r="B46" s="332"/>
      <c r="C46" s="332"/>
      <c r="D46" s="332"/>
      <c r="E46" s="332"/>
      <c r="F46" s="332"/>
      <c r="G46" s="332"/>
    </row>
    <row r="47" spans="1:13">
      <c r="A47" s="332" t="s">
        <v>83</v>
      </c>
      <c r="B47" s="332"/>
      <c r="C47" s="332"/>
      <c r="D47" s="332"/>
      <c r="E47" s="332"/>
      <c r="F47" s="332"/>
      <c r="G47" s="332"/>
    </row>
    <row r="48" spans="1:13">
      <c r="A48" s="332" t="s">
        <v>1176</v>
      </c>
      <c r="B48" s="332"/>
      <c r="C48" s="332"/>
      <c r="D48" s="332"/>
      <c r="E48" s="332"/>
      <c r="F48" s="332"/>
      <c r="G48" s="332"/>
    </row>
  </sheetData>
  <mergeCells count="7">
    <mergeCell ref="A48:G48"/>
    <mergeCell ref="A1:G1"/>
    <mergeCell ref="B2:C2"/>
    <mergeCell ref="D2:E2"/>
    <mergeCell ref="F2:G2"/>
    <mergeCell ref="A46:G46"/>
    <mergeCell ref="A47:G47"/>
  </mergeCells>
  <pageMargins left="0.7" right="0.7" top="0.75" bottom="0.75" header="0.3" footer="0.3"/>
  <pageSetup scale="84" orientation="portrait" horizontalDpi="0" verticalDpi="0" r:id="rId1"/>
</worksheet>
</file>

<file path=xl/worksheets/sheet142.xml><?xml version="1.0" encoding="utf-8"?>
<worksheet xmlns="http://schemas.openxmlformats.org/spreadsheetml/2006/main" xmlns:r="http://schemas.openxmlformats.org/officeDocument/2006/relationships">
  <sheetPr codeName="Sheet180"/>
  <dimension ref="A1:AK47"/>
  <sheetViews>
    <sheetView view="pageBreakPreview" zoomScaleNormal="100" zoomScaleSheetLayoutView="100" workbookViewId="0">
      <selection sqref="A1:G1"/>
    </sheetView>
  </sheetViews>
  <sheetFormatPr defaultRowHeight="15"/>
  <cols>
    <col min="1" max="1" width="9.28515625" style="143" bestFit="1" customWidth="1"/>
    <col min="2" max="3" width="17.140625" style="143" customWidth="1"/>
    <col min="4" max="5" width="28" style="143" customWidth="1"/>
    <col min="6" max="6" width="9.140625" style="143"/>
    <col min="7" max="7" width="10.5703125" style="143" bestFit="1" customWidth="1"/>
    <col min="8" max="8" width="9.28515625" style="143" bestFit="1" customWidth="1"/>
    <col min="9" max="16384" width="9.140625" style="143"/>
  </cols>
  <sheetData>
    <row r="1" spans="1:31">
      <c r="A1" s="145" t="s">
        <v>1211</v>
      </c>
    </row>
    <row r="2" spans="1:31" ht="30" customHeight="1">
      <c r="A2" s="145"/>
      <c r="B2" s="336" t="s">
        <v>1189</v>
      </c>
      <c r="C2" s="338"/>
      <c r="D2" s="336" t="s">
        <v>1188</v>
      </c>
      <c r="E2" s="338"/>
      <c r="H2" s="143" t="s">
        <v>1182</v>
      </c>
    </row>
    <row r="3" spans="1:31" ht="30">
      <c r="A3" s="144"/>
      <c r="B3" s="140" t="s">
        <v>977</v>
      </c>
      <c r="C3" s="140" t="s">
        <v>1181</v>
      </c>
      <c r="D3" s="140" t="s">
        <v>977</v>
      </c>
      <c r="E3" s="140" t="s">
        <v>1181</v>
      </c>
      <c r="G3" s="57"/>
      <c r="H3" s="143" t="s">
        <v>1180</v>
      </c>
    </row>
    <row r="4" spans="1:31">
      <c r="A4" s="145">
        <v>1970</v>
      </c>
      <c r="B4" s="3"/>
      <c r="C4" s="3">
        <f t="shared" ref="C4:C39" si="0">H4</f>
        <v>420.16734319468719</v>
      </c>
      <c r="D4" s="17"/>
      <c r="E4" s="17">
        <f>'z21'!G4/'z22'!C4</f>
        <v>12.64581742295127</v>
      </c>
      <c r="G4" s="5"/>
      <c r="H4" s="158">
        <v>420.16734319468719</v>
      </c>
      <c r="I4" s="156"/>
      <c r="J4" s="156"/>
      <c r="K4" s="156"/>
      <c r="L4" s="156"/>
      <c r="M4" s="156"/>
      <c r="N4" s="156"/>
      <c r="O4" s="156"/>
      <c r="P4" s="156"/>
      <c r="Q4" s="156"/>
      <c r="R4" s="156"/>
      <c r="S4" s="156"/>
      <c r="T4" s="156"/>
      <c r="U4" s="156"/>
      <c r="V4" s="156"/>
      <c r="W4" s="156"/>
      <c r="X4" s="156"/>
      <c r="Y4" s="156"/>
      <c r="Z4" s="156"/>
      <c r="AA4" s="156"/>
      <c r="AB4" s="156"/>
      <c r="AC4" s="156"/>
      <c r="AD4" s="156"/>
      <c r="AE4" s="156"/>
    </row>
    <row r="5" spans="1:31">
      <c r="A5" s="145">
        <v>1971</v>
      </c>
      <c r="B5" s="3"/>
      <c r="C5" s="3">
        <f t="shared" si="0"/>
        <v>411.60400105578475</v>
      </c>
      <c r="D5" s="17"/>
      <c r="E5" s="17">
        <f>'z21'!G5/'z22'!C5</f>
        <v>13.618221544003346</v>
      </c>
      <c r="G5" s="5"/>
      <c r="H5" s="158">
        <v>411.60400105578475</v>
      </c>
      <c r="I5" s="156"/>
      <c r="J5" s="156"/>
      <c r="K5" s="156"/>
      <c r="L5" s="156"/>
      <c r="M5" s="156"/>
      <c r="N5" s="156"/>
      <c r="O5" s="156"/>
      <c r="P5" s="156"/>
      <c r="Q5" s="156"/>
      <c r="R5" s="156"/>
      <c r="S5" s="156"/>
      <c r="T5" s="156"/>
      <c r="U5" s="156"/>
      <c r="V5" s="156"/>
      <c r="W5" s="156"/>
      <c r="X5" s="156"/>
      <c r="Y5" s="156"/>
      <c r="Z5" s="156"/>
      <c r="AA5" s="156"/>
      <c r="AB5" s="156"/>
      <c r="AC5" s="156"/>
      <c r="AD5" s="156"/>
      <c r="AE5" s="156"/>
    </row>
    <row r="6" spans="1:31">
      <c r="A6" s="145">
        <v>1972</v>
      </c>
      <c r="B6" s="3"/>
      <c r="C6" s="3">
        <f t="shared" si="0"/>
        <v>399.64771724012246</v>
      </c>
      <c r="D6" s="17"/>
      <c r="E6" s="17">
        <f>'z21'!G6/'z22'!C6</f>
        <v>13.388340039882385</v>
      </c>
      <c r="G6" s="5"/>
      <c r="H6" s="158">
        <v>399.64771724012246</v>
      </c>
      <c r="I6" s="156"/>
      <c r="J6" s="156"/>
      <c r="K6" s="156"/>
      <c r="L6" s="156"/>
      <c r="M6" s="156"/>
      <c r="N6" s="156"/>
      <c r="O6" s="156"/>
      <c r="P6" s="156"/>
      <c r="Q6" s="156"/>
      <c r="R6" s="156"/>
      <c r="S6" s="156"/>
      <c r="T6" s="156"/>
      <c r="U6" s="156"/>
      <c r="V6" s="156"/>
      <c r="W6" s="156"/>
      <c r="X6" s="156"/>
      <c r="Y6" s="156"/>
      <c r="Z6" s="156"/>
      <c r="AA6" s="156"/>
      <c r="AB6" s="156"/>
      <c r="AC6" s="156"/>
      <c r="AD6" s="156"/>
      <c r="AE6" s="156"/>
    </row>
    <row r="7" spans="1:31">
      <c r="A7" s="145">
        <v>1973</v>
      </c>
      <c r="B7" s="3"/>
      <c r="C7" s="3">
        <f t="shared" si="0"/>
        <v>385.91145432070522</v>
      </c>
      <c r="D7" s="17"/>
      <c r="E7" s="17">
        <f>'z21'!G7/'z22'!C7</f>
        <v>14.816846930598293</v>
      </c>
      <c r="G7" s="5"/>
      <c r="H7" s="158">
        <v>385.91145432070522</v>
      </c>
      <c r="I7" s="156"/>
      <c r="J7" s="156"/>
      <c r="K7" s="156"/>
      <c r="L7" s="156"/>
      <c r="M7" s="156"/>
      <c r="N7" s="156"/>
      <c r="O7" s="156"/>
      <c r="P7" s="156"/>
      <c r="Q7" s="156"/>
      <c r="R7" s="156"/>
      <c r="S7" s="156"/>
      <c r="T7" s="156"/>
      <c r="U7" s="156"/>
      <c r="V7" s="156"/>
      <c r="W7" s="156"/>
      <c r="X7" s="156"/>
      <c r="Y7" s="156"/>
      <c r="Z7" s="156"/>
      <c r="AA7" s="156"/>
      <c r="AB7" s="156"/>
      <c r="AC7" s="156"/>
      <c r="AD7" s="156"/>
      <c r="AE7" s="156"/>
    </row>
    <row r="8" spans="1:31">
      <c r="A8" s="145">
        <v>1974</v>
      </c>
      <c r="B8" s="3"/>
      <c r="C8" s="3">
        <f t="shared" si="0"/>
        <v>368.49894466057458</v>
      </c>
      <c r="D8" s="17"/>
      <c r="E8" s="17">
        <f>'z21'!G8/'z22'!C8</f>
        <v>16.299050677258542</v>
      </c>
      <c r="G8" s="5"/>
      <c r="H8" s="158">
        <v>368.49894466057458</v>
      </c>
      <c r="I8" s="156"/>
      <c r="J8" s="156"/>
      <c r="K8" s="156"/>
      <c r="L8" s="156"/>
      <c r="M8" s="156"/>
      <c r="N8" s="156"/>
      <c r="O8" s="156"/>
      <c r="P8" s="156"/>
      <c r="Q8" s="156"/>
      <c r="R8" s="156"/>
      <c r="S8" s="156"/>
      <c r="T8" s="156"/>
      <c r="U8" s="156"/>
      <c r="V8" s="156"/>
      <c r="W8" s="156"/>
      <c r="X8" s="156"/>
      <c r="Y8" s="156"/>
      <c r="Z8" s="156"/>
      <c r="AA8" s="156"/>
      <c r="AB8" s="156"/>
      <c r="AC8" s="156"/>
      <c r="AD8" s="156"/>
      <c r="AE8" s="156"/>
    </row>
    <row r="9" spans="1:31">
      <c r="A9" s="145">
        <v>1975</v>
      </c>
      <c r="B9" s="3"/>
      <c r="C9" s="3">
        <f t="shared" si="0"/>
        <v>348.62095919040627</v>
      </c>
      <c r="D9" s="17"/>
      <c r="E9" s="17">
        <f>'z21'!G9/'z22'!C9</f>
        <v>17.037515852192012</v>
      </c>
      <c r="G9" s="5"/>
      <c r="H9" s="158">
        <v>348.62095919040627</v>
      </c>
      <c r="I9" s="156"/>
      <c r="J9" s="156"/>
      <c r="K9" s="156"/>
      <c r="L9" s="156"/>
      <c r="M9" s="156"/>
      <c r="N9" s="156"/>
      <c r="O9" s="156"/>
      <c r="P9" s="156"/>
      <c r="Q9" s="156"/>
      <c r="R9" s="156"/>
      <c r="S9" s="156"/>
      <c r="T9" s="156"/>
      <c r="U9" s="156"/>
      <c r="V9" s="156"/>
      <c r="W9" s="156"/>
      <c r="X9" s="156"/>
      <c r="Y9" s="156"/>
      <c r="Z9" s="156"/>
      <c r="AA9" s="156"/>
      <c r="AB9" s="156"/>
      <c r="AC9" s="156"/>
      <c r="AD9" s="156"/>
      <c r="AE9" s="156"/>
    </row>
    <row r="10" spans="1:31">
      <c r="A10" s="145">
        <v>1976</v>
      </c>
      <c r="B10" s="3"/>
      <c r="C10" s="3">
        <f t="shared" si="0"/>
        <v>332.95776888888446</v>
      </c>
      <c r="D10" s="17"/>
      <c r="E10" s="17">
        <f>'z21'!G10/'z22'!C10</f>
        <v>17.709040463720648</v>
      </c>
      <c r="G10" s="5"/>
      <c r="H10" s="158">
        <v>332.95776888888446</v>
      </c>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row>
    <row r="11" spans="1:31">
      <c r="A11" s="145">
        <v>1977</v>
      </c>
      <c r="B11" s="3"/>
      <c r="C11" s="3">
        <f t="shared" si="0"/>
        <v>319.59776889632792</v>
      </c>
      <c r="D11" s="17"/>
      <c r="E11" s="17">
        <f>'z21'!G11/'z22'!C11</f>
        <v>19.656889399360363</v>
      </c>
      <c r="G11" s="5"/>
      <c r="H11" s="158">
        <v>319.59776889632792</v>
      </c>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row>
    <row r="12" spans="1:31">
      <c r="A12" s="145">
        <v>1978</v>
      </c>
      <c r="B12" s="3"/>
      <c r="C12" s="3">
        <f t="shared" si="0"/>
        <v>311.54583431075025</v>
      </c>
      <c r="D12" s="17"/>
      <c r="E12" s="17">
        <f>'z21'!G12/'z22'!C12</f>
        <v>20.442683412624373</v>
      </c>
      <c r="G12" s="5"/>
      <c r="H12" s="158">
        <v>311.54583431075025</v>
      </c>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row>
    <row r="13" spans="1:31">
      <c r="A13" s="145">
        <v>1979</v>
      </c>
      <c r="B13" s="3"/>
      <c r="C13" s="3">
        <f t="shared" si="0"/>
        <v>313.34864364270419</v>
      </c>
      <c r="D13" s="17"/>
      <c r="E13" s="17">
        <f>'z21'!G13/'z22'!C13</f>
        <v>20.524841003207058</v>
      </c>
      <c r="G13" s="5"/>
      <c r="H13" s="158">
        <v>313.34864364270419</v>
      </c>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row>
    <row r="14" spans="1:31">
      <c r="A14" s="145">
        <v>1980</v>
      </c>
      <c r="B14" s="3"/>
      <c r="C14" s="3">
        <f t="shared" si="0"/>
        <v>302.9355556766551</v>
      </c>
      <c r="D14" s="17"/>
      <c r="E14" s="17">
        <f>'z21'!G14/'z22'!C14</f>
        <v>21.02444014760281</v>
      </c>
      <c r="G14" s="5"/>
      <c r="H14" s="158">
        <v>302.9355556766551</v>
      </c>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row>
    <row r="15" spans="1:31">
      <c r="A15" s="145">
        <v>1981</v>
      </c>
      <c r="B15" s="3"/>
      <c r="C15" s="3">
        <f t="shared" si="0"/>
        <v>301.64425367059994</v>
      </c>
      <c r="D15" s="17"/>
      <c r="E15" s="17">
        <f>'z21'!G15/'z22'!C15</f>
        <v>22.540535892694948</v>
      </c>
      <c r="G15" s="5"/>
      <c r="H15" s="158">
        <v>301.64425367059994</v>
      </c>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row>
    <row r="16" spans="1:31">
      <c r="A16" s="145">
        <v>1982</v>
      </c>
      <c r="B16" s="3"/>
      <c r="C16" s="3">
        <f t="shared" si="0"/>
        <v>296.75450910940748</v>
      </c>
      <c r="D16" s="17"/>
      <c r="E16" s="17">
        <f>'z21'!G16/'z22'!C16</f>
        <v>22.666544317935216</v>
      </c>
      <c r="G16" s="5"/>
      <c r="H16" s="158">
        <v>296.75450910940748</v>
      </c>
    </row>
    <row r="17" spans="1:37">
      <c r="A17" s="145">
        <v>1983</v>
      </c>
      <c r="B17" s="3"/>
      <c r="C17" s="3">
        <f t="shared" si="0"/>
        <v>292.40316421949672</v>
      </c>
      <c r="D17" s="17"/>
      <c r="E17" s="17">
        <f>'z21'!G17/'z22'!C17</f>
        <v>23.845066716694593</v>
      </c>
      <c r="G17" s="5"/>
      <c r="H17" s="158">
        <v>292.40316421949672</v>
      </c>
      <c r="K17" s="57"/>
      <c r="L17" s="5"/>
      <c r="M17" s="5"/>
      <c r="N17" s="5"/>
      <c r="O17" s="5"/>
      <c r="P17" s="5"/>
      <c r="Q17" s="5"/>
      <c r="R17" s="5"/>
      <c r="S17" s="5"/>
      <c r="T17" s="5"/>
      <c r="U17" s="5"/>
      <c r="V17" s="5"/>
      <c r="W17" s="5"/>
      <c r="X17" s="5"/>
      <c r="Y17" s="5"/>
      <c r="Z17" s="5"/>
      <c r="AA17" s="5"/>
      <c r="AB17" s="5"/>
      <c r="AC17" s="5"/>
      <c r="AD17" s="5"/>
      <c r="AE17" s="5"/>
      <c r="AF17" s="5"/>
      <c r="AG17" s="5"/>
      <c r="AH17" s="5"/>
      <c r="AI17" s="5"/>
      <c r="AJ17" s="5"/>
      <c r="AK17" s="156"/>
    </row>
    <row r="18" spans="1:37">
      <c r="A18" s="145">
        <v>1984</v>
      </c>
      <c r="B18" s="3"/>
      <c r="C18" s="3">
        <f t="shared" si="0"/>
        <v>285.28901268245647</v>
      </c>
      <c r="D18" s="17"/>
      <c r="E18" s="17">
        <f>'z21'!G18/'z22'!C18</f>
        <v>25.41150752541072</v>
      </c>
      <c r="G18" s="5"/>
      <c r="H18" s="158">
        <v>285.28901268245647</v>
      </c>
      <c r="AK18" s="155"/>
    </row>
    <row r="19" spans="1:37">
      <c r="A19" s="145">
        <v>1985</v>
      </c>
      <c r="B19" s="3"/>
      <c r="C19" s="3">
        <f t="shared" si="0"/>
        <v>277.91828525971277</v>
      </c>
      <c r="D19" s="17"/>
      <c r="E19" s="17">
        <f>'z21'!G19/'z22'!C19</f>
        <v>25.79018041210896</v>
      </c>
      <c r="G19" s="5"/>
      <c r="H19" s="158">
        <v>277.91828525971277</v>
      </c>
    </row>
    <row r="20" spans="1:37">
      <c r="A20" s="145">
        <v>1986</v>
      </c>
      <c r="B20" s="3"/>
      <c r="C20" s="3">
        <f t="shared" si="0"/>
        <v>273.38592292599765</v>
      </c>
      <c r="D20" s="17"/>
      <c r="E20" s="17">
        <f>'z21'!G20/'z22'!C20</f>
        <v>26.186591537970394</v>
      </c>
      <c r="G20" s="5"/>
      <c r="H20" s="158">
        <v>273.38592292599765</v>
      </c>
      <c r="M20" s="5"/>
      <c r="N20" s="5"/>
      <c r="O20" s="5"/>
      <c r="P20" s="5"/>
      <c r="Q20" s="5"/>
      <c r="R20" s="5"/>
      <c r="S20" s="5"/>
      <c r="T20" s="5"/>
      <c r="U20" s="5"/>
      <c r="V20" s="5"/>
      <c r="W20" s="5"/>
      <c r="X20" s="5"/>
      <c r="Y20" s="5"/>
      <c r="Z20" s="5"/>
      <c r="AA20" s="5"/>
      <c r="AB20" s="5"/>
      <c r="AC20" s="5"/>
      <c r="AD20" s="5"/>
      <c r="AE20" s="5"/>
      <c r="AF20" s="5"/>
      <c r="AG20" s="5"/>
      <c r="AH20" s="5"/>
      <c r="AI20" s="5"/>
      <c r="AJ20" s="5"/>
      <c r="AK20" s="5"/>
    </row>
    <row r="21" spans="1:37">
      <c r="A21" s="145">
        <v>1987</v>
      </c>
      <c r="B21" s="3"/>
      <c r="C21" s="3">
        <f t="shared" si="0"/>
        <v>267.73198508826579</v>
      </c>
      <c r="D21" s="17"/>
      <c r="E21" s="17">
        <f>'z21'!G21/'z22'!C21</f>
        <v>25.823081961632951</v>
      </c>
      <c r="G21" s="5"/>
      <c r="H21" s="158">
        <v>267.73198508826579</v>
      </c>
    </row>
    <row r="22" spans="1:37">
      <c r="A22" s="145">
        <v>1988</v>
      </c>
      <c r="B22" s="3"/>
      <c r="C22" s="3">
        <f t="shared" si="0"/>
        <v>256.45992786517866</v>
      </c>
      <c r="D22" s="17"/>
      <c r="E22" s="17">
        <f>'z21'!G22/'z22'!C22</f>
        <v>26.688891221585909</v>
      </c>
      <c r="G22" s="5"/>
      <c r="H22" s="158">
        <v>256.45992786517866</v>
      </c>
    </row>
    <row r="23" spans="1:37">
      <c r="A23" s="145">
        <v>1989</v>
      </c>
      <c r="B23" s="3"/>
      <c r="C23" s="3">
        <f t="shared" si="0"/>
        <v>251.35999696891756</v>
      </c>
      <c r="D23" s="17"/>
      <c r="E23" s="17">
        <f>'z21'!G23/'z22'!C23</f>
        <v>27.672902212387221</v>
      </c>
      <c r="G23" s="5"/>
      <c r="H23" s="158">
        <v>251.35999696891756</v>
      </c>
    </row>
    <row r="24" spans="1:37">
      <c r="A24" s="145">
        <v>1990</v>
      </c>
      <c r="B24" s="3"/>
      <c r="C24" s="3">
        <f t="shared" si="0"/>
        <v>255.50850016482022</v>
      </c>
      <c r="D24" s="17"/>
      <c r="E24" s="17">
        <f>'z21'!G24/'z22'!C24</f>
        <v>28.351383037536159</v>
      </c>
      <c r="G24" s="5"/>
      <c r="H24" s="158">
        <v>255.50850016482022</v>
      </c>
    </row>
    <row r="25" spans="1:37">
      <c r="A25" s="145">
        <v>1991</v>
      </c>
      <c r="B25" s="3"/>
      <c r="C25" s="3">
        <f t="shared" si="0"/>
        <v>259.79925245211808</v>
      </c>
      <c r="D25" s="17"/>
      <c r="E25" s="17">
        <f>'z21'!G25/'z22'!C25</f>
        <v>29.023314970650734</v>
      </c>
      <c r="G25" s="5"/>
      <c r="H25" s="158">
        <v>259.79925245211808</v>
      </c>
    </row>
    <row r="26" spans="1:37">
      <c r="A26" s="145">
        <v>1992</v>
      </c>
      <c r="B26" s="3"/>
      <c r="C26" s="3">
        <f t="shared" si="0"/>
        <v>263.54124060826575</v>
      </c>
      <c r="D26" s="17"/>
      <c r="E26" s="17">
        <f>'z21'!G26/'z22'!C26</f>
        <v>30.119935906227742</v>
      </c>
      <c r="G26" s="5"/>
      <c r="H26" s="158">
        <v>263.54124060826575</v>
      </c>
    </row>
    <row r="27" spans="1:37">
      <c r="A27" s="145">
        <v>1993</v>
      </c>
      <c r="B27" s="3"/>
      <c r="C27" s="3">
        <f t="shared" si="0"/>
        <v>261.58937377147782</v>
      </c>
      <c r="D27" s="17"/>
      <c r="E27" s="17">
        <f>'z21'!G27/'z22'!C27</f>
        <v>30.73232611733328</v>
      </c>
      <c r="G27" s="5"/>
      <c r="H27" s="158">
        <v>261.58937377147782</v>
      </c>
    </row>
    <row r="28" spans="1:37">
      <c r="A28" s="145">
        <v>1994</v>
      </c>
      <c r="B28" s="3"/>
      <c r="C28" s="3">
        <f t="shared" si="0"/>
        <v>257.73415174554549</v>
      </c>
      <c r="D28" s="17"/>
      <c r="E28" s="17">
        <f>'z21'!G28/'z22'!C28</f>
        <v>33.508338789383146</v>
      </c>
      <c r="G28" s="5"/>
      <c r="H28" s="158">
        <v>257.73415174554549</v>
      </c>
    </row>
    <row r="29" spans="1:37">
      <c r="A29" s="145">
        <v>1995</v>
      </c>
      <c r="B29" s="3"/>
      <c r="C29" s="3">
        <f t="shared" si="0"/>
        <v>251.64857624496051</v>
      </c>
      <c r="D29" s="17"/>
      <c r="E29" s="17">
        <f>'z21'!G29/'z22'!C29</f>
        <v>35.410492413538741</v>
      </c>
      <c r="G29" s="5"/>
      <c r="H29" s="158">
        <v>251.64857624496051</v>
      </c>
    </row>
    <row r="30" spans="1:37">
      <c r="A30" s="145">
        <v>1996</v>
      </c>
      <c r="B30" s="3"/>
      <c r="C30" s="3">
        <f t="shared" si="0"/>
        <v>241.76451028652363</v>
      </c>
      <c r="D30" s="17"/>
      <c r="E30" s="17">
        <f>'z21'!G30/'z22'!C30</f>
        <v>37.183879037601763</v>
      </c>
      <c r="G30" s="5"/>
      <c r="H30" s="158">
        <v>241.76451028652363</v>
      </c>
    </row>
    <row r="31" spans="1:37">
      <c r="A31" s="145">
        <v>1997</v>
      </c>
      <c r="B31" s="3"/>
      <c r="C31" s="3">
        <f t="shared" si="0"/>
        <v>244.77521331035905</v>
      </c>
      <c r="D31" s="17"/>
      <c r="E31" s="17">
        <f>'z21'!G31/'z22'!C31</f>
        <v>36.309344059426955</v>
      </c>
      <c r="G31" s="5"/>
      <c r="H31" s="158">
        <v>244.77521331035905</v>
      </c>
    </row>
    <row r="32" spans="1:37">
      <c r="A32" s="145">
        <v>1998</v>
      </c>
      <c r="B32" s="3"/>
      <c r="C32" s="3">
        <f t="shared" si="0"/>
        <v>239.95356227132191</v>
      </c>
      <c r="D32" s="17"/>
      <c r="E32" s="17">
        <f>'z21'!G32/'z22'!C32</f>
        <v>37.050233810364531</v>
      </c>
      <c r="G32" s="5"/>
      <c r="H32" s="158">
        <v>239.95356227132191</v>
      </c>
    </row>
    <row r="33" spans="1:8">
      <c r="A33" s="145">
        <v>1999</v>
      </c>
      <c r="B33" s="3"/>
      <c r="C33" s="3">
        <f t="shared" si="0"/>
        <v>241.0806586501007</v>
      </c>
      <c r="D33" s="17"/>
      <c r="E33" s="17">
        <f>'z21'!G33/'z22'!C33</f>
        <v>37.690804812297763</v>
      </c>
      <c r="G33" s="5"/>
      <c r="H33" s="158">
        <v>241.0806586501007</v>
      </c>
    </row>
    <row r="34" spans="1:8">
      <c r="A34" s="145">
        <v>2000</v>
      </c>
      <c r="B34" s="3"/>
      <c r="C34" s="3">
        <f t="shared" si="0"/>
        <v>241.11400608802043</v>
      </c>
      <c r="D34" s="17"/>
      <c r="E34" s="17">
        <f>'z21'!G34/'z22'!C34</f>
        <v>38.597257731203655</v>
      </c>
      <c r="G34" s="5"/>
      <c r="H34" s="158">
        <v>241.11400608802043</v>
      </c>
    </row>
    <row r="35" spans="1:8">
      <c r="A35" s="145">
        <v>2001</v>
      </c>
      <c r="B35" s="3"/>
      <c r="C35" s="3">
        <f t="shared" si="0"/>
        <v>240.04099699422321</v>
      </c>
      <c r="D35" s="17"/>
      <c r="E35" s="17">
        <f>'z21'!G35/'z22'!C35</f>
        <v>38.815938894438716</v>
      </c>
      <c r="G35" s="5"/>
      <c r="H35" s="158">
        <v>240.04099699422321</v>
      </c>
    </row>
    <row r="36" spans="1:8">
      <c r="A36" s="145">
        <v>2002</v>
      </c>
      <c r="B36" s="3"/>
      <c r="C36" s="3">
        <f t="shared" si="0"/>
        <v>230.55116571759061</v>
      </c>
      <c r="D36" s="17"/>
      <c r="E36" s="17">
        <f>'z21'!G36/'z22'!C36</f>
        <v>41.384772308675409</v>
      </c>
      <c r="G36" s="5"/>
      <c r="H36" s="158">
        <v>230.55116571759061</v>
      </c>
    </row>
    <row r="37" spans="1:8">
      <c r="A37" s="145">
        <v>2003</v>
      </c>
      <c r="B37" s="3"/>
      <c r="C37" s="3">
        <f t="shared" si="0"/>
        <v>222.758812584</v>
      </c>
      <c r="D37" s="17"/>
      <c r="E37" s="17">
        <f>'z21'!G37/'z22'!C37</f>
        <v>42.527050894240013</v>
      </c>
      <c r="G37" s="5"/>
      <c r="H37" s="158">
        <v>222.758812584</v>
      </c>
    </row>
    <row r="38" spans="1:8">
      <c r="A38" s="145">
        <v>2004</v>
      </c>
      <c r="B38" s="3"/>
      <c r="C38" s="3">
        <f t="shared" si="0"/>
        <v>214.59164756603511</v>
      </c>
      <c r="D38" s="17"/>
      <c r="E38" s="17">
        <f>'z21'!G38/'z22'!C38</f>
        <v>44.57283448094099</v>
      </c>
      <c r="G38" s="5"/>
      <c r="H38" s="158">
        <v>214.59164756603511</v>
      </c>
    </row>
    <row r="39" spans="1:8">
      <c r="A39" s="145">
        <v>2005</v>
      </c>
      <c r="B39" s="3"/>
      <c r="C39" s="3">
        <f t="shared" si="0"/>
        <v>207.95173069009101</v>
      </c>
      <c r="D39" s="3"/>
      <c r="E39" s="17">
        <f>'z21'!G39/'z22'!C39</f>
        <v>46.539459078518924</v>
      </c>
      <c r="H39" s="158">
        <v>207.95173069009101</v>
      </c>
    </row>
    <row r="40" spans="1:8">
      <c r="A40" s="145"/>
      <c r="B40" s="3"/>
      <c r="C40" s="3"/>
      <c r="D40" s="3"/>
      <c r="E40" s="3"/>
    </row>
    <row r="41" spans="1:8">
      <c r="A41" s="145" t="s">
        <v>71</v>
      </c>
      <c r="B41" s="3"/>
      <c r="C41" s="3"/>
      <c r="D41" s="3"/>
      <c r="E41" s="3"/>
    </row>
    <row r="42" spans="1:8">
      <c r="A42" s="145" t="s">
        <v>1048</v>
      </c>
      <c r="B42" s="2" t="e">
        <f t="shared" ref="B42:G42" si="1">(POWER(VLOOKUP(VALUE(RIGHT($A42,4)),$A$4:$G$38,COLUMN(B$37),0)/VLOOKUP(VALUE(LEFT($A42,4)),$A$4:$G$38,COLUMN(B$37),0),1/(VALUE(RIGHT($A42,4))-VALUE(LEFT($A42,4))))-1)*100</f>
        <v>#DIV/0!</v>
      </c>
      <c r="C42" s="2">
        <f t="shared" si="1"/>
        <v>-1.9568246937797462</v>
      </c>
      <c r="D42" s="2" t="e">
        <f t="shared" si="1"/>
        <v>#DIV/0!</v>
      </c>
      <c r="E42" s="2">
        <f t="shared" si="1"/>
        <v>3.7747899741570778</v>
      </c>
      <c r="F42" s="2" t="e">
        <f t="shared" si="1"/>
        <v>#DIV/0!</v>
      </c>
      <c r="G42" s="2" t="e">
        <f t="shared" si="1"/>
        <v>#DIV/0!</v>
      </c>
    </row>
    <row r="43" spans="1:8">
      <c r="A43" s="145" t="s">
        <v>1179</v>
      </c>
      <c r="B43" s="2" t="e">
        <f t="shared" ref="B43:F45" si="2">(POWER(VLOOKUP(VALUE(RIGHT($A43,4)),$A$4:$G$38,COLUMN(B$38),0)/VLOOKUP(VALUE(LEFT($A43,4)),$A$4:$G$38,COLUMN(B$38),0),1/(VALUE(RIGHT($A43,4))-VALUE(LEFT($A43,4))))-1)*100</f>
        <v>#DIV/0!</v>
      </c>
      <c r="C43" s="2">
        <f t="shared" si="2"/>
        <v>-1.8379968803297952</v>
      </c>
      <c r="D43" s="2" t="e">
        <f t="shared" si="2"/>
        <v>#DIV/0!</v>
      </c>
      <c r="E43" s="2">
        <f t="shared" si="2"/>
        <v>2.9802734556400701</v>
      </c>
      <c r="F43" s="2" t="e">
        <f t="shared" si="2"/>
        <v>#DIV/0!</v>
      </c>
      <c r="G43" s="2"/>
    </row>
    <row r="44" spans="1:8">
      <c r="A44" s="145" t="s">
        <v>723</v>
      </c>
      <c r="B44" s="2" t="e">
        <f t="shared" si="2"/>
        <v>#DIV/0!</v>
      </c>
      <c r="C44" s="2">
        <f t="shared" si="2"/>
        <v>-0.57818008710670554</v>
      </c>
      <c r="D44" s="2" t="e">
        <f t="shared" si="2"/>
        <v>#DIV/0!</v>
      </c>
      <c r="E44" s="2">
        <f t="shared" si="2"/>
        <v>3.1331351371407967</v>
      </c>
      <c r="F44" s="2" t="e">
        <f t="shared" si="2"/>
        <v>#DIV/0!</v>
      </c>
      <c r="G44" s="2"/>
    </row>
    <row r="45" spans="1:8">
      <c r="A45" s="145" t="s">
        <v>1178</v>
      </c>
      <c r="B45" s="2" t="e">
        <f t="shared" si="2"/>
        <v>#DIV/0!</v>
      </c>
      <c r="C45" s="2">
        <f t="shared" si="2"/>
        <v>-2.6048153917996419</v>
      </c>
      <c r="D45" s="2" t="e">
        <f t="shared" si="2"/>
        <v>#DIV/0!</v>
      </c>
      <c r="E45" s="2">
        <f t="shared" si="2"/>
        <v>3.2847665756218225</v>
      </c>
      <c r="F45" s="2" t="e">
        <f t="shared" si="2"/>
        <v>#DIV/0!</v>
      </c>
      <c r="G45" s="2"/>
    </row>
    <row r="47" spans="1:8" ht="30" customHeight="1">
      <c r="A47" s="331" t="s">
        <v>1187</v>
      </c>
      <c r="B47" s="331"/>
      <c r="C47" s="331"/>
      <c r="D47" s="331"/>
      <c r="E47" s="331"/>
    </row>
  </sheetData>
  <mergeCells count="3">
    <mergeCell ref="B2:C2"/>
    <mergeCell ref="D2:E2"/>
    <mergeCell ref="A47:E47"/>
  </mergeCells>
  <pageMargins left="0.7" right="0.7" top="0.75" bottom="0.75" header="0.3" footer="0.3"/>
  <pageSetup scale="91" orientation="portrait" horizontalDpi="0" verticalDpi="0" r:id="rId1"/>
  <colBreaks count="1" manualBreakCount="1">
    <brk id="5" max="1048575" man="1"/>
  </colBreaks>
</worksheet>
</file>

<file path=xl/worksheets/sheet143.xml><?xml version="1.0" encoding="utf-8"?>
<worksheet xmlns="http://schemas.openxmlformats.org/spreadsheetml/2006/main" xmlns:r="http://schemas.openxmlformats.org/officeDocument/2006/relationships">
  <sheetPr codeName="Sheet156"/>
  <dimension ref="A1:L28"/>
  <sheetViews>
    <sheetView view="pageBreakPreview" zoomScale="60" zoomScaleNormal="100" workbookViewId="0"/>
  </sheetViews>
  <sheetFormatPr defaultRowHeight="15"/>
  <cols>
    <col min="1" max="1" width="34" customWidth="1"/>
    <col min="2" max="12" width="9.7109375" customWidth="1"/>
  </cols>
  <sheetData>
    <row r="1" spans="1:12">
      <c r="A1" t="s">
        <v>1022</v>
      </c>
    </row>
    <row r="3" spans="1:12">
      <c r="A3" s="103"/>
      <c r="B3" s="104" t="s">
        <v>34</v>
      </c>
      <c r="C3" s="105" t="s">
        <v>1023</v>
      </c>
      <c r="D3" s="105" t="s">
        <v>1024</v>
      </c>
      <c r="E3" s="105" t="s">
        <v>1025</v>
      </c>
      <c r="F3" s="105" t="s">
        <v>1026</v>
      </c>
      <c r="G3" s="105" t="s">
        <v>1027</v>
      </c>
      <c r="H3" s="105" t="s">
        <v>1028</v>
      </c>
      <c r="I3" s="105" t="s">
        <v>1029</v>
      </c>
      <c r="J3" s="105" t="s">
        <v>1030</v>
      </c>
      <c r="K3" s="105" t="s">
        <v>1031</v>
      </c>
      <c r="L3" s="106" t="s">
        <v>1032</v>
      </c>
    </row>
    <row r="4" spans="1:12">
      <c r="A4" s="78"/>
      <c r="B4" s="343" t="s">
        <v>1033</v>
      </c>
      <c r="C4" s="344"/>
      <c r="D4" s="344"/>
      <c r="E4" s="344"/>
      <c r="F4" s="344"/>
      <c r="G4" s="344"/>
      <c r="H4" s="344"/>
      <c r="I4" s="344"/>
      <c r="J4" s="344"/>
      <c r="K4" s="344"/>
      <c r="L4" s="345"/>
    </row>
    <row r="5" spans="1:12">
      <c r="A5" s="107" t="s">
        <v>1034</v>
      </c>
      <c r="B5" s="108">
        <v>1.9498788299420644</v>
      </c>
      <c r="C5" s="109">
        <v>2.8822096365880512</v>
      </c>
      <c r="D5" s="109">
        <v>6.282199290345658</v>
      </c>
      <c r="E5" s="109">
        <v>1.8353350525619927</v>
      </c>
      <c r="F5" s="109">
        <v>2.2728398862704724</v>
      </c>
      <c r="G5" s="109">
        <v>1.8889071407132807</v>
      </c>
      <c r="H5" s="109">
        <v>1.3928508865854505</v>
      </c>
      <c r="I5" s="109">
        <v>1.8737322706416037</v>
      </c>
      <c r="J5" s="109">
        <v>2.017462650003643</v>
      </c>
      <c r="K5" s="109">
        <v>3.9207380120777735</v>
      </c>
      <c r="L5" s="110">
        <v>3.2679867496529624</v>
      </c>
    </row>
    <row r="6" spans="1:12">
      <c r="A6" s="107" t="s">
        <v>1035</v>
      </c>
      <c r="B6" s="111">
        <v>-0.29149399844856649</v>
      </c>
      <c r="C6" s="10">
        <v>3.6165668054031652</v>
      </c>
      <c r="D6" s="10">
        <v>6.0815509977547144</v>
      </c>
      <c r="E6" s="10">
        <v>5.7405693368761668E-2</v>
      </c>
      <c r="F6" s="10">
        <v>1.3448008390984478</v>
      </c>
      <c r="G6" s="10">
        <v>-0.47142385817728893</v>
      </c>
      <c r="H6" s="10">
        <v>-0.95924471077191154</v>
      </c>
      <c r="I6" s="10">
        <v>0.98779881717276918</v>
      </c>
      <c r="J6" s="10">
        <v>1.9577935340380659</v>
      </c>
      <c r="K6" s="10">
        <v>1.7204015629199043</v>
      </c>
      <c r="L6" s="81">
        <v>0.35132300165408026</v>
      </c>
    </row>
    <row r="7" spans="1:12">
      <c r="A7" s="107" t="s">
        <v>853</v>
      </c>
      <c r="B7" s="111">
        <v>0.39589177000463049</v>
      </c>
      <c r="C7" s="10">
        <v>0.39762494193757991</v>
      </c>
      <c r="D7" s="10">
        <v>0.25664772590521245</v>
      </c>
      <c r="E7" s="10">
        <v>0.10019434291532736</v>
      </c>
      <c r="F7" s="10">
        <v>0.60587251593127167</v>
      </c>
      <c r="G7" s="10">
        <v>0.6329103738557329</v>
      </c>
      <c r="H7" s="10">
        <v>0.50968731637799358</v>
      </c>
      <c r="I7" s="10">
        <v>0.34967186112351278</v>
      </c>
      <c r="J7" s="10">
        <v>0.1241686009487486</v>
      </c>
      <c r="K7" s="10">
        <v>0.15714285417631757</v>
      </c>
      <c r="L7" s="81">
        <v>-0.20609424531410347</v>
      </c>
    </row>
    <row r="8" spans="1:12">
      <c r="A8" s="107" t="s">
        <v>1036</v>
      </c>
      <c r="B8" s="111">
        <v>0.31277841789794092</v>
      </c>
      <c r="C8" s="10">
        <v>2.7305783914540083</v>
      </c>
      <c r="D8" s="10">
        <v>4.5951423088691046</v>
      </c>
      <c r="E8" s="10">
        <v>-0.33152149224651151</v>
      </c>
      <c r="F8" s="10">
        <v>2.8100599850618968</v>
      </c>
      <c r="G8" s="10">
        <v>-0.13801853617312343</v>
      </c>
      <c r="H8" s="10">
        <v>0.13724730262139051</v>
      </c>
      <c r="I8" s="10">
        <v>2.6060713826783877</v>
      </c>
      <c r="J8" s="10">
        <v>3.9492320050649177E-2</v>
      </c>
      <c r="K8" s="10">
        <v>3.2710020904596515</v>
      </c>
      <c r="L8" s="81">
        <v>-1.952839768860859</v>
      </c>
    </row>
    <row r="9" spans="1:12">
      <c r="A9" s="107" t="s">
        <v>1037</v>
      </c>
      <c r="B9" s="111">
        <v>-0.2764798544211966</v>
      </c>
      <c r="C9" s="10">
        <v>1.5861437288058111</v>
      </c>
      <c r="D9" s="10">
        <v>4.1628823525685643</v>
      </c>
      <c r="E9" s="10">
        <v>-1.0762277965386646</v>
      </c>
      <c r="F9" s="10">
        <v>2.1875934898615723</v>
      </c>
      <c r="G9" s="10">
        <v>-0.61499588633135982</v>
      </c>
      <c r="H9" s="10">
        <v>-0.46246097592387292</v>
      </c>
      <c r="I9" s="10">
        <v>2.1633154764396201</v>
      </c>
      <c r="J9" s="10">
        <v>-0.17958280245976566</v>
      </c>
      <c r="K9" s="10">
        <v>2.2353992722236704</v>
      </c>
      <c r="L9" s="81">
        <v>-2.635555067988582</v>
      </c>
    </row>
    <row r="10" spans="1:12">
      <c r="A10" s="107" t="s">
        <v>1038</v>
      </c>
      <c r="B10" s="111">
        <v>0.59089196957640144</v>
      </c>
      <c r="C10" s="10">
        <v>1.126565711268035</v>
      </c>
      <c r="D10" s="10">
        <v>0.41498463419764597</v>
      </c>
      <c r="E10" s="10">
        <v>0.75280823578025569</v>
      </c>
      <c r="F10" s="10">
        <v>0.60914096706081722</v>
      </c>
      <c r="G10" s="10">
        <v>0.47992889310817244</v>
      </c>
      <c r="H10" s="10">
        <v>0.60249458086381047</v>
      </c>
      <c r="I10" s="10">
        <v>0.43338051841208536</v>
      </c>
      <c r="J10" s="10">
        <v>0.21946925154288088</v>
      </c>
      <c r="K10" s="10">
        <v>1.0129591370582558</v>
      </c>
      <c r="L10" s="81">
        <v>0.70119569787971958</v>
      </c>
    </row>
    <row r="11" spans="1:12">
      <c r="A11" s="107" t="s">
        <v>962</v>
      </c>
      <c r="B11" s="112">
        <v>0.60603898361200059</v>
      </c>
      <c r="C11" s="113">
        <v>-0.85506443734338911</v>
      </c>
      <c r="D11" s="113">
        <v>-1.4011943404909966</v>
      </c>
      <c r="E11" s="113">
        <v>-0.38870404736173203</v>
      </c>
      <c r="F11" s="113">
        <v>1.4458158029140522</v>
      </c>
      <c r="G11" s="113">
        <v>0.33498451894768966</v>
      </c>
      <c r="H11" s="113">
        <v>1.1071119259856488</v>
      </c>
      <c r="I11" s="113">
        <v>1.6024436461233416</v>
      </c>
      <c r="J11" s="113">
        <v>-1.8814659944038525</v>
      </c>
      <c r="K11" s="113">
        <v>1.52437515357291</v>
      </c>
      <c r="L11" s="114">
        <v>-2.2960960569268773</v>
      </c>
    </row>
    <row r="12" spans="1:12">
      <c r="A12" s="107"/>
      <c r="B12" s="343" t="s">
        <v>1039</v>
      </c>
      <c r="C12" s="344"/>
      <c r="D12" s="344"/>
      <c r="E12" s="344"/>
      <c r="F12" s="344"/>
      <c r="G12" s="344"/>
      <c r="H12" s="344"/>
      <c r="I12" s="344"/>
      <c r="J12" s="344"/>
      <c r="K12" s="344"/>
      <c r="L12" s="345"/>
    </row>
    <row r="13" spans="1:12">
      <c r="A13" s="107" t="s">
        <v>1040</v>
      </c>
      <c r="B13" s="108">
        <v>2.247925395194672</v>
      </c>
      <c r="C13" s="109">
        <v>-0.7086959433905804</v>
      </c>
      <c r="D13" s="109">
        <v>0.18918999560504357</v>
      </c>
      <c r="E13" s="109">
        <v>1.7769098944932393</v>
      </c>
      <c r="F13" s="109">
        <v>0.91573699703346723</v>
      </c>
      <c r="G13" s="109">
        <v>2.3715059134028493</v>
      </c>
      <c r="H13" s="109">
        <v>2.3748661155603479</v>
      </c>
      <c r="I13" s="109">
        <v>0.87727725630339926</v>
      </c>
      <c r="J13" s="109">
        <v>5.8540984711630273E-2</v>
      </c>
      <c r="K13" s="109">
        <v>2.1631380846358628</v>
      </c>
      <c r="L13" s="110">
        <v>2.906456257510448</v>
      </c>
    </row>
    <row r="14" spans="1:12">
      <c r="A14" s="107" t="s">
        <v>1041</v>
      </c>
      <c r="B14" s="111">
        <v>0.22033404386085792</v>
      </c>
      <c r="C14" s="10">
        <v>0.31397958112170699</v>
      </c>
      <c r="D14" s="10">
        <v>0.13854333700164725</v>
      </c>
      <c r="E14" s="10">
        <v>5.006361880498314E-2</v>
      </c>
      <c r="F14" s="10">
        <v>0.31528549410284118</v>
      </c>
      <c r="G14" s="10">
        <v>0.35156614752042364</v>
      </c>
      <c r="H14" s="10">
        <v>0.28718459193963314</v>
      </c>
      <c r="I14" s="10">
        <v>0.19757681633822902</v>
      </c>
      <c r="J14" s="10">
        <v>6.1036129693905053E-2</v>
      </c>
      <c r="K14" s="10">
        <v>9.4285304943069456E-2</v>
      </c>
      <c r="L14" s="81">
        <v>-0.13767516291292098</v>
      </c>
    </row>
    <row r="15" spans="1:12">
      <c r="A15" s="107" t="s">
        <v>1042</v>
      </c>
      <c r="B15" s="111">
        <v>0.27459545979503408</v>
      </c>
      <c r="C15" s="10">
        <v>-0.62095779988558275</v>
      </c>
      <c r="D15" s="10">
        <v>-0.88408567544395755</v>
      </c>
      <c r="E15" s="10">
        <v>-0.15624853095752123</v>
      </c>
      <c r="F15" s="10">
        <v>0.66707703878021718</v>
      </c>
      <c r="G15" s="10">
        <v>0.14347305869568672</v>
      </c>
      <c r="H15" s="10">
        <v>0.42275003626308649</v>
      </c>
      <c r="I15" s="10">
        <v>0.6672463678627949</v>
      </c>
      <c r="J15" s="10">
        <v>-0.97074056797504815</v>
      </c>
      <c r="K15" s="10">
        <v>0.69559566205600432</v>
      </c>
      <c r="L15" s="81">
        <v>-0.88322311165551792</v>
      </c>
    </row>
    <row r="16" spans="1:12">
      <c r="A16" s="107" t="s">
        <v>1037</v>
      </c>
      <c r="B16" s="111">
        <v>-0.24272810528002983</v>
      </c>
      <c r="C16" s="10">
        <v>-0.36070318406683993</v>
      </c>
      <c r="D16" s="10">
        <v>-0.80092071345883253</v>
      </c>
      <c r="E16" s="10">
        <v>-0.50723411940899854</v>
      </c>
      <c r="F16" s="10">
        <v>0.51931040441458587</v>
      </c>
      <c r="G16" s="10">
        <v>0.63930065731567487</v>
      </c>
      <c r="H16" s="10">
        <v>-1.4244753128693504</v>
      </c>
      <c r="I16" s="10">
        <v>0.55388520966459054</v>
      </c>
      <c r="J16" s="10">
        <v>4.4142332340760557</v>
      </c>
      <c r="K16" s="10">
        <v>0.47536931916281044</v>
      </c>
      <c r="L16" s="81">
        <v>-1.1919990493875492</v>
      </c>
    </row>
    <row r="17" spans="1:12">
      <c r="A17" s="107" t="s">
        <v>1038</v>
      </c>
      <c r="B17" s="111">
        <v>0.51875782595706199</v>
      </c>
      <c r="C17" s="10">
        <v>-0.25619105742759202</v>
      </c>
      <c r="D17" s="10">
        <v>-7.9841264092162925E-2</v>
      </c>
      <c r="E17" s="10">
        <v>0.35480408867707719</v>
      </c>
      <c r="F17" s="10">
        <v>0.14460330194613169</v>
      </c>
      <c r="G17" s="10">
        <v>-0.49889578718828198</v>
      </c>
      <c r="H17" s="10">
        <v>1.8558077356982046</v>
      </c>
      <c r="I17" s="10">
        <v>0.11096072760515226</v>
      </c>
      <c r="J17" s="10">
        <v>-5.3946616866914807</v>
      </c>
      <c r="K17" s="10">
        <v>0.21541104593996216</v>
      </c>
      <c r="L17" s="81">
        <v>0.31713418378510849</v>
      </c>
    </row>
    <row r="18" spans="1:12">
      <c r="A18" s="107" t="s">
        <v>1043</v>
      </c>
      <c r="B18" s="112">
        <v>1.7963110138586424</v>
      </c>
      <c r="C18" s="113">
        <v>-0.40103040217627228</v>
      </c>
      <c r="D18" s="113">
        <v>0.94297485919914159</v>
      </c>
      <c r="E18" s="113">
        <v>1.8851759862771322</v>
      </c>
      <c r="F18" s="113">
        <v>-6.8065239748216211E-2</v>
      </c>
      <c r="G18" s="113">
        <v>1.8667146784647315</v>
      </c>
      <c r="H18" s="113">
        <v>1.6519752633828766</v>
      </c>
      <c r="I18" s="113">
        <v>1.1034826520162078E-2</v>
      </c>
      <c r="J18" s="113">
        <v>0.97772949297463274</v>
      </c>
      <c r="K18" s="113">
        <v>1.3618259191918503</v>
      </c>
      <c r="L18" s="114">
        <v>3.9665827275824794</v>
      </c>
    </row>
    <row r="19" spans="1:12">
      <c r="A19" s="107"/>
      <c r="B19" s="343" t="s">
        <v>1044</v>
      </c>
      <c r="C19" s="344"/>
      <c r="D19" s="344"/>
      <c r="E19" s="344"/>
      <c r="F19" s="344"/>
      <c r="G19" s="344"/>
      <c r="H19" s="344"/>
      <c r="I19" s="344"/>
      <c r="J19" s="344"/>
      <c r="K19" s="344"/>
      <c r="L19" s="345"/>
    </row>
    <row r="20" spans="1:12">
      <c r="A20" s="107" t="s">
        <v>1040</v>
      </c>
      <c r="B20" s="115">
        <v>100</v>
      </c>
      <c r="C20" s="116">
        <v>100</v>
      </c>
      <c r="D20" s="116">
        <v>100</v>
      </c>
      <c r="E20" s="116">
        <v>100</v>
      </c>
      <c r="F20" s="116">
        <v>100</v>
      </c>
      <c r="G20" s="116">
        <v>100</v>
      </c>
      <c r="H20" s="116">
        <v>100</v>
      </c>
      <c r="I20" s="116">
        <v>100</v>
      </c>
      <c r="J20" s="116">
        <v>100</v>
      </c>
      <c r="K20" s="116">
        <v>100</v>
      </c>
      <c r="L20" s="117">
        <v>100</v>
      </c>
    </row>
    <row r="21" spans="1:12">
      <c r="A21" s="107" t="s">
        <v>1041</v>
      </c>
      <c r="B21" s="118">
        <v>9.8016617602995151</v>
      </c>
      <c r="C21" s="70">
        <v>-44.303849069538813</v>
      </c>
      <c r="D21" s="70">
        <v>73.229737417444014</v>
      </c>
      <c r="E21" s="70">
        <v>2.8174539947204744</v>
      </c>
      <c r="F21" s="70">
        <v>34.429699261273647</v>
      </c>
      <c r="G21" s="70">
        <v>14.824595019287345</v>
      </c>
      <c r="H21" s="70">
        <v>12.092664510979059</v>
      </c>
      <c r="I21" s="70">
        <v>22.521593363854251</v>
      </c>
      <c r="J21" s="70">
        <v>104.26221901555932</v>
      </c>
      <c r="K21" s="70">
        <v>4.3587279800929215</v>
      </c>
      <c r="L21" s="119">
        <v>-4.7368737292075371</v>
      </c>
    </row>
    <row r="22" spans="1:12">
      <c r="A22" s="107" t="s">
        <v>1042</v>
      </c>
      <c r="B22" s="118">
        <v>12.21550592301814</v>
      </c>
      <c r="C22" s="70">
        <v>87.619776249143428</v>
      </c>
      <c r="D22" s="70">
        <v>-467.30043658840748</v>
      </c>
      <c r="E22" s="70">
        <v>-8.7932726044098075</v>
      </c>
      <c r="F22" s="70">
        <v>72.84591983737856</v>
      </c>
      <c r="G22" s="70">
        <v>6.0498714291552709</v>
      </c>
      <c r="H22" s="70">
        <v>17.80100501216419</v>
      </c>
      <c r="I22" s="70">
        <v>76.058778803224001</v>
      </c>
      <c r="J22" s="70">
        <v>-1658.2238456644757</v>
      </c>
      <c r="K22" s="70">
        <v>32.156784950374501</v>
      </c>
      <c r="L22" s="119">
        <v>-30.388315990416825</v>
      </c>
    </row>
    <row r="23" spans="1:12">
      <c r="A23" s="107" t="s">
        <v>1037</v>
      </c>
      <c r="B23" s="118">
        <v>-10.797871931110482</v>
      </c>
      <c r="C23" s="70">
        <v>50.896747389458</v>
      </c>
      <c r="D23" s="70">
        <v>-423.34200119696021</v>
      </c>
      <c r="E23" s="70">
        <v>-28.545854856284524</v>
      </c>
      <c r="F23" s="70">
        <v>56.709558104225721</v>
      </c>
      <c r="G23" s="70">
        <v>26.957582256177005</v>
      </c>
      <c r="H23" s="70">
        <v>-59.981289199254348</v>
      </c>
      <c r="I23" s="70">
        <v>63.136848206746834</v>
      </c>
      <c r="J23" s="70">
        <v>7540.415071287799</v>
      </c>
      <c r="K23" s="70">
        <v>21.975911872627073</v>
      </c>
      <c r="L23" s="119">
        <v>-41.012110411342192</v>
      </c>
    </row>
    <row r="24" spans="1:12">
      <c r="A24" s="107" t="s">
        <v>1038</v>
      </c>
      <c r="B24" s="118">
        <v>23.077181612254407</v>
      </c>
      <c r="C24" s="70">
        <v>36.149643555444847</v>
      </c>
      <c r="D24" s="70">
        <v>-42.201631136374132</v>
      </c>
      <c r="E24" s="70">
        <v>19.967477798206787</v>
      </c>
      <c r="F24" s="70">
        <v>15.790920582500709</v>
      </c>
      <c r="G24" s="70">
        <v>-21.037088053152758</v>
      </c>
      <c r="H24" s="70">
        <v>78.143678228375762</v>
      </c>
      <c r="I24" s="70">
        <v>12.648307796409735</v>
      </c>
      <c r="J24" s="70">
        <v>-9215.1878094727872</v>
      </c>
      <c r="K24" s="70">
        <v>9.9582660704817609</v>
      </c>
      <c r="L24" s="119">
        <v>10.91136957473954</v>
      </c>
    </row>
    <row r="25" spans="1:12">
      <c r="A25" s="120" t="s">
        <v>1043</v>
      </c>
      <c r="B25" s="121">
        <v>79.909725549547446</v>
      </c>
      <c r="C25" s="122">
        <v>56.587088710800501</v>
      </c>
      <c r="D25" s="122">
        <v>498.427443894926</v>
      </c>
      <c r="E25" s="122">
        <v>106.09294214182816</v>
      </c>
      <c r="F25" s="122">
        <v>-7.4328371539769345</v>
      </c>
      <c r="G25" s="122">
        <v>78.714316836182874</v>
      </c>
      <c r="H25" s="122">
        <v>69.560774502569984</v>
      </c>
      <c r="I25" s="122">
        <v>1.2578493789591385</v>
      </c>
      <c r="J25" s="122">
        <v>1670.1623619603861</v>
      </c>
      <c r="K25" s="122">
        <v>62.956032666823326</v>
      </c>
      <c r="L25" s="123">
        <v>136.47488130373904</v>
      </c>
    </row>
    <row r="27" spans="1:12">
      <c r="A27" t="s">
        <v>1045</v>
      </c>
    </row>
    <row r="28" spans="1:12">
      <c r="A28" t="s">
        <v>1046</v>
      </c>
    </row>
  </sheetData>
  <mergeCells count="3">
    <mergeCell ref="B4:L4"/>
    <mergeCell ref="B12:L12"/>
    <mergeCell ref="B19:L19"/>
  </mergeCells>
  <pageMargins left="0.7" right="0.7" top="0.75" bottom="0.75" header="0.3" footer="0.3"/>
  <pageSetup scale="86" orientation="landscape" horizontalDpi="0" verticalDpi="0" r:id="rId1"/>
</worksheet>
</file>

<file path=xl/worksheets/sheet144.xml><?xml version="1.0" encoding="utf-8"?>
<worksheet xmlns="http://schemas.openxmlformats.org/spreadsheetml/2006/main" xmlns:r="http://schemas.openxmlformats.org/officeDocument/2006/relationships">
  <sheetPr codeName="Sheet181"/>
  <dimension ref="A1:W53"/>
  <sheetViews>
    <sheetView view="pageBreakPreview" zoomScale="85" zoomScaleNormal="115" zoomScaleSheetLayoutView="85" workbookViewId="0"/>
  </sheetViews>
  <sheetFormatPr defaultRowHeight="15" outlineLevelCol="1"/>
  <cols>
    <col min="1" max="1" width="30.5703125" customWidth="1"/>
    <col min="2" max="6" width="12.140625" customWidth="1"/>
    <col min="7" max="7" width="12.140625" hidden="1" customWidth="1"/>
    <col min="9" max="22" width="0" hidden="1" customWidth="1" outlineLevel="1"/>
    <col min="23" max="23" width="9.140625" collapsed="1"/>
  </cols>
  <sheetData>
    <row r="1" spans="1:14">
      <c r="A1" s="145" t="s">
        <v>1047</v>
      </c>
      <c r="B1" s="9"/>
      <c r="C1" s="9"/>
      <c r="D1" s="35"/>
      <c r="E1" s="35"/>
      <c r="F1" s="35"/>
      <c r="G1" s="35"/>
    </row>
    <row r="2" spans="1:14">
      <c r="A2" s="9"/>
      <c r="B2" s="34" t="s">
        <v>1048</v>
      </c>
      <c r="C2" s="34" t="s">
        <v>1049</v>
      </c>
      <c r="D2" s="34" t="s">
        <v>1050</v>
      </c>
      <c r="E2" s="231" t="s">
        <v>1365</v>
      </c>
      <c r="F2" s="96" t="s">
        <v>1051</v>
      </c>
      <c r="G2" s="96" t="s">
        <v>2</v>
      </c>
    </row>
    <row r="3" spans="1:14">
      <c r="A3" s="16" t="s">
        <v>761</v>
      </c>
      <c r="B3" s="8"/>
      <c r="C3" s="8"/>
      <c r="D3" s="8"/>
      <c r="E3" s="8"/>
      <c r="F3" s="8"/>
      <c r="G3" s="124"/>
    </row>
    <row r="4" spans="1:14">
      <c r="A4" s="7" t="s">
        <v>1052</v>
      </c>
      <c r="B4" s="2">
        <f>(POWER(VLOOKUP(VALUE(RIGHT($B$2,4)), 'z17'!$A$4:$G$38,COLUMN('z17'!$G$38),0)/VLOOKUP(VALUE(LEFT($B$2,4)), 'z17'!$A$4:$G$38,COLUMN('z17'!$G$38),0),1/(VALUE(RIGHT($B$2,4))-VALUE(LEFT($B$2,4))))-1)*100</f>
        <v>1.8174439541901011</v>
      </c>
      <c r="C4" s="2">
        <f>(POWER(VLOOKUP(VALUE(RIGHT($C$2,4)), 'z17'!$A$4:$G$38,COLUMN('z17'!$G$38),0)/VLOOKUP(VALUE(LEFT($C$2,4)), 'z17'!$A$4:$G$38,COLUMN('z17'!$G$38),0),1/(VALUE(RIGHT($C$2,4))-VALUE(LEFT($C$2,4))))-1)*100</f>
        <v>1.7152249208535419</v>
      </c>
      <c r="D4" s="2">
        <f>(POWER(VLOOKUP(VALUE(RIGHT($D$2,4)), 'z17'!$A$4:$G$38,COLUMN('z17'!$G$38),0)/VLOOKUP(VALUE(LEFT($D$2,4)), 'z17'!$A$4:$G$38,COLUMN('z17'!$G$38),0),1/(VALUE(RIGHT($D$2,4))-VALUE(LEFT($D$2,4))))-1)*100</f>
        <v>1.6652887152005524</v>
      </c>
      <c r="E4" s="2">
        <f>(POWER(VLOOKUP(VALUE(RIGHT($E$2,4)), 'z17'!$A$4:$G$38,COLUMN('z17'!$G$38),0)/VLOOKUP(VALUE(LEFT($E$2,4)), 'z17'!$A$4:$G$38,COLUMN('z17'!$G$38),0),1/(VALUE(RIGHT($E$2,4))-VALUE(LEFT($E$2,4))))-1)*100</f>
        <v>1.9994202541605777</v>
      </c>
      <c r="F4" s="2">
        <f>(POWER(VLOOKUP(VALUE(RIGHT($F$2,4)), 'z17'!$A$4:$G$38,COLUMN('z17'!$G$38),0)/VLOOKUP(VALUE(LEFT($F$2,4)), 'z17'!$A$4:$G$38,COLUMN('z17'!$G$38),0),1/(VALUE(RIGHT($F$2,4))-VALUE(LEFT($F$2,4))))-1)*100</f>
        <v>0.30703703295895668</v>
      </c>
      <c r="G4" s="124"/>
      <c r="I4" s="143" t="s">
        <v>772</v>
      </c>
      <c r="J4" s="4">
        <v>1.5519236552457238</v>
      </c>
    </row>
    <row r="5" spans="1:14">
      <c r="A5" s="7" t="s">
        <v>629</v>
      </c>
      <c r="B5" s="2">
        <f>(POWER(VLOOKUP(VALUE(RIGHT($B$2,4)), 'z18'!$A$4:$E$38,COLUMN('z18'!$E$38),0)/VLOOKUP(VALUE(LEFT($B$2,4)), 'z18'!$A$4:$E$38,COLUMN('z18'!$E$38),0),1/(VALUE(RIGHT($B$2,4))-VALUE(LEFT($B$2,4))))-1)*100</f>
        <v>1.8295649967169814</v>
      </c>
      <c r="C5" s="2">
        <f>(POWER(VLOOKUP(VALUE(RIGHT($C$2,4)), 'z18'!$A$4:$E$38,COLUMN('z18'!$E$38),0)/VLOOKUP(VALUE(LEFT($C$2,4)), 'z18'!$A$4:$E$38,COLUMN('z18'!$E$38),0),1/(VALUE(RIGHT($C$2,4))-VALUE(LEFT($C$2,4))))-1)*100</f>
        <v>2.4457580431631598</v>
      </c>
      <c r="D5" s="2">
        <f>(POWER(VLOOKUP(VALUE(RIGHT($D$2,4)), 'z18'!$A$4:$E$38,COLUMN('z18'!$E$38),0)/VLOOKUP(VALUE(LEFT($D$2,4)), 'z18'!$A$4:$E$38,COLUMN('z18'!$E$38),0),1/(VALUE(RIGHT($D$2,4))-VALUE(LEFT($D$2,4))))-1)*100</f>
        <v>2.4333166714106014</v>
      </c>
      <c r="E5" s="2">
        <f>(POWER(VLOOKUP(VALUE(RIGHT($E$2,4)), 'z18'!$A$4:$E$38,COLUMN('z18'!$E$38),0)/VLOOKUP(VALUE(LEFT($E$2,4)), 'z18'!$A$4:$E$38,COLUMN('z18'!$E$38),0),1/(VALUE(RIGHT($E$2,4))-VALUE(LEFT($E$2,4))))-1)*100</f>
        <v>0.96447131986274748</v>
      </c>
      <c r="F5" s="2">
        <f>(POWER(VLOOKUP(VALUE(RIGHT($F$2,4)), 'z18'!$A$4:$E$38,COLUMN('z18'!$E$38),0)/VLOOKUP(VALUE(LEFT($F$2,4)), 'z18'!$A$4:$E$38,COLUMN('z18'!$E$38),0),1/(VALUE(RIGHT($F$2,4))-VALUE(LEFT($F$2,4))))-1)*100</f>
        <v>-1.9886546575908937</v>
      </c>
      <c r="G5" s="124"/>
      <c r="I5" s="143" t="s">
        <v>774</v>
      </c>
      <c r="J5" s="4">
        <v>1.6218289883596748</v>
      </c>
    </row>
    <row r="6" spans="1:14">
      <c r="A6" s="16" t="s">
        <v>34</v>
      </c>
      <c r="B6" s="8"/>
      <c r="C6" s="144"/>
      <c r="D6" s="8"/>
      <c r="E6" s="8"/>
      <c r="F6" s="8"/>
      <c r="G6" s="8"/>
      <c r="I6" s="143" t="s">
        <v>34</v>
      </c>
      <c r="J6" s="4">
        <v>1.8019295355631293</v>
      </c>
    </row>
    <row r="7" spans="1:14">
      <c r="A7" s="7" t="s">
        <v>1052</v>
      </c>
      <c r="B7" s="2">
        <f>(POWER(VLOOKUP(VALUE(RIGHT($B$2,4)), 'z1'!$A$4:$G$38,COLUMN('z1'!$G$38),0)/VLOOKUP(VALUE(LEFT($B$2,4)), 'z1'!$A$4:$G$38,COLUMN('z1'!$G$38),0),1/(VALUE(RIGHT($B$2,4))-VALUE(LEFT($B$2,4))))-1)*100</f>
        <v>1.3549794414644323</v>
      </c>
      <c r="C7" s="2">
        <f>(POWER(VLOOKUP(VALUE(RIGHT($C$2,4)), 'z1'!$A$4:$G$38,COLUMN('z1'!$G$38),0)/VLOOKUP(VALUE(LEFT($C$2,4)), 'z1'!$A$4:$G$38,COLUMN('z1'!$G$38),0),1/(VALUE(RIGHT($C$2,4))-VALUE(LEFT($C$2,4))))-1)*100</f>
        <v>3.1722826469276155</v>
      </c>
      <c r="D7" s="2">
        <f>(POWER(VLOOKUP(VALUE(RIGHT($D$2,4)), 'z1'!$A$4:$G$38,COLUMN('z1'!$G$38),0)/VLOOKUP(VALUE(LEFT($D$2,4)), 'z1'!$A$4:$G$38,COLUMN('z1'!$G$38),0),1/(VALUE(RIGHT($D$2,4))-VALUE(LEFT($D$2,4))))-1)*100</f>
        <v>-0.13713082795693277</v>
      </c>
      <c r="E7" s="2">
        <f>(POWER(VLOOKUP(VALUE(RIGHT($E$2,4)), 'z1'!$A$4:$G$38,COLUMN('z1'!$G$38),0)/VLOOKUP(VALUE(LEFT($E$2,4)), 'z1'!$A$4:$G$38,COLUMN('z1'!$G$38),0),1/(VALUE(RIGHT($E$2,4))-VALUE(LEFT($E$2,4))))-1)*100</f>
        <v>1.1423451135252671</v>
      </c>
      <c r="F7" s="2">
        <f>(POWER(VLOOKUP(VALUE(RIGHT($F$2,4)), 'z1'!$A$4:$G$38,COLUMN('z1'!$G$38),0)/VLOOKUP(VALUE(LEFT($F$2,4)), 'z1'!$A$4:$G$38,COLUMN('z1'!$G$38),0),1/(VALUE(RIGHT($F$2,4))-VALUE(LEFT($F$2,4))))-1)*100</f>
        <v>0.62361977834151094</v>
      </c>
      <c r="G7" s="2" t="e">
        <f>(POWER(VLOOKUP(VALUE(RIGHT($G$2,4)),#REF!, COLUMN(#REF!),0)/VLOOKUP(VALUE(LEFT($G$2,4)),#REF!, COLUMN(#REF!),0),1/(VALUE(RIGHT($G$2,4))-VALUE(LEFT($G$2,4))))-1)*100</f>
        <v>#REF!</v>
      </c>
      <c r="I7" s="143" t="s">
        <v>761</v>
      </c>
      <c r="J7" s="4">
        <v>1.8295649967169814</v>
      </c>
    </row>
    <row r="8" spans="1:14">
      <c r="A8" s="7" t="s">
        <v>629</v>
      </c>
      <c r="B8" s="2">
        <f>(POWER(VLOOKUP(VALUE(RIGHT($B$2,4)), 'z2'!$A$4:$E$38,COLUMN('z2'!$E$38),0)/VLOOKUP(VALUE(LEFT($B$2,4)), 'z2'!$A$4:$E$38,COLUMN('z2'!$E$38),0),1/(VALUE(RIGHT($B$2,4))-VALUE(LEFT($B$2,4))))-1)*100</f>
        <v>1.8019295355631293</v>
      </c>
      <c r="C8" s="2">
        <f>(POWER(VLOOKUP(VALUE(RIGHT($C$2,4)), 'z2'!$A$4:$E$38,COLUMN('z2'!$E$38),0)/VLOOKUP(VALUE(LEFT($C$2,4)), 'z2'!$A$4:$E$38,COLUMN('z2'!$E$38),0),1/(VALUE(RIGHT($C$2,4))-VALUE(LEFT($C$2,4))))-1)*100</f>
        <v>3.4185437936239627</v>
      </c>
      <c r="D8" s="2">
        <f>(POWER(VLOOKUP(VALUE(RIGHT($D$2,4)), 'z2'!$A$4:$E$38,COLUMN('z2'!$E$38),0)/VLOOKUP(VALUE(LEFT($D$2,4)), 'z2'!$A$4:$E$38,COLUMN('z2'!$E$38),0),1/(VALUE(RIGHT($D$2,4))-VALUE(LEFT($D$2,4))))-1)*100</f>
        <v>0.60357816591103397</v>
      </c>
      <c r="E8" s="2">
        <f>(POWER(VLOOKUP(VALUE(RIGHT($E$2,4)), 'z2'!$A$4:$E$38,COLUMN('z2'!$E$38),0)/VLOOKUP(VALUE(LEFT($E$2,4)), 'z2'!$A$4:$E$38,COLUMN('z2'!$E$38),0),1/(VALUE(RIGHT($E$2,4))-VALUE(LEFT($E$2,4))))-1)*100</f>
        <v>1.5177182322811067</v>
      </c>
      <c r="F8" s="2">
        <f>(POWER(VLOOKUP(VALUE(RIGHT($F$2,4)), 'z2'!$A$4:$E$38,COLUMN('z2'!$E$38),0)/VLOOKUP(VALUE(LEFT($F$2,4)), 'z2'!$A$4:$E$38,COLUMN('z2'!$E$38),0),1/(VALUE(RIGHT($F$2,4))-VALUE(LEFT($F$2,4))))-1)*100</f>
        <v>0.50927439472545633</v>
      </c>
      <c r="G8" s="2" t="e">
        <f>(POWER(VLOOKUP(VALUE(RIGHT($G$2,4)),#REF!, COLUMN(#REF!),0)/VLOOKUP(VALUE(LEFT($G$2,4)),#REF!, COLUMN(#REF!),0),1/(VALUE(RIGHT($G$2,4))-VALUE(LEFT($G$2,4))))-1)*100</f>
        <v>#REF!</v>
      </c>
      <c r="I8" s="143" t="s">
        <v>771</v>
      </c>
      <c r="J8" s="4">
        <v>2.0519116613892718</v>
      </c>
    </row>
    <row r="9" spans="1:14">
      <c r="A9" s="51" t="s">
        <v>770</v>
      </c>
      <c r="B9" s="2"/>
      <c r="C9" s="2"/>
      <c r="D9" s="2"/>
      <c r="E9" s="8"/>
      <c r="F9" s="8"/>
      <c r="G9" s="8"/>
      <c r="I9" s="143" t="s">
        <v>781</v>
      </c>
      <c r="J9" s="4">
        <v>2.0900834898324172</v>
      </c>
    </row>
    <row r="10" spans="1:14">
      <c r="A10" s="7" t="s">
        <v>1052</v>
      </c>
      <c r="B10" s="2">
        <f>(POWER(VLOOKUP(VALUE(RIGHT($B$2,4)), 'z3'!$A$4:$G$38,COLUMN('z3'!$G$38),0)/VLOOKUP(VALUE(LEFT($B$2,4)), 'z3'!$A$4:$G$38,COLUMN('z3'!$G$38),0),1/(VALUE(RIGHT($B$2,4))-VALUE(LEFT($B$2,4))))-1)*100</f>
        <v>3.0206038363210341</v>
      </c>
      <c r="C10" s="2">
        <f>(POWER(VLOOKUP(VALUE(RIGHT($C$2,4)), 'z3'!$A$4:$G$38,COLUMN('z3'!$G$38),0)/VLOOKUP(VALUE(LEFT($C$2,4)), 'z3'!$A$4:$G$38,COLUMN('z3'!$G$38),0),1/(VALUE(RIGHT($C$2,4))-VALUE(LEFT($C$2,4))))-1)*100</f>
        <v>3.5852043631787955</v>
      </c>
      <c r="D10" s="2">
        <f>(POWER(VLOOKUP(VALUE(RIGHT($D$2,4)), 'z3'!$A$4:$G$38,COLUMN('z3'!$G$38),0)/VLOOKUP(VALUE(LEFT($D$2,4)), 'z3'!$A$4:$G$38,COLUMN('z3'!$G$38),0),1/(VALUE(RIGHT($D$2,4))-VALUE(LEFT($D$2,4))))-1)*100</f>
        <v>2.1403712892687388</v>
      </c>
      <c r="E10" s="2">
        <f>(POWER(VLOOKUP(VALUE(RIGHT($E$2,4)), 'z3'!$A$4:$G$38,COLUMN('z3'!$G$38),0)/VLOOKUP(VALUE(LEFT($E$2,4)), 'z3'!$A$4:$G$38,COLUMN('z3'!$G$38),0),1/(VALUE(RIGHT($E$2,4))-VALUE(LEFT($E$2,4))))-1)*100</f>
        <v>3.2501130668671552</v>
      </c>
      <c r="F10" s="2">
        <f>(POWER(VLOOKUP(VALUE(RIGHT($F$2,4)), 'z3'!$A$4:$G$38,COLUMN('z3'!$G$38),0)/VLOOKUP(VALUE(LEFT($F$2,4)), 'z3'!$A$4:$G$38,COLUMN('z3'!$G$38),0),1/(VALUE(RIGHT($F$2,4))-VALUE(LEFT($F$2,4))))-1)*100</f>
        <v>7.4786490891629365</v>
      </c>
      <c r="G10" s="2" t="e">
        <f>(POWER(VLOOKUP(VALUE(RIGHT($G$2,4)),#REF!, COLUMN(#REF!),0)/VLOOKUP(VALUE(LEFT($G$2,4)),#REF!, COLUMN(#REF!),0),1/(VALUE(RIGHT($G$2,4))-VALUE(LEFT($G$2,4))))-1)*100</f>
        <v>#REF!</v>
      </c>
      <c r="I10" s="143" t="s">
        <v>782</v>
      </c>
      <c r="J10" s="4">
        <v>2.2217493998664573</v>
      </c>
    </row>
    <row r="11" spans="1:14">
      <c r="A11" s="7" t="s">
        <v>629</v>
      </c>
      <c r="B11" s="2">
        <f>(POWER(VLOOKUP(VALUE(RIGHT($B$2,4)), 'z4'!$A$4:$E$38,COLUMN('z4'!$E$38),0)/VLOOKUP(VALUE(LEFT($B$2,4)), 'z4'!$A$4:$E$38,COLUMN('z4'!$E$38),0),1/(VALUE(RIGHT($B$2,4))-VALUE(LEFT($B$2,4))))-1)*100</f>
        <v>4.9610368732114551</v>
      </c>
      <c r="C11" s="2">
        <f>(POWER(VLOOKUP(VALUE(RIGHT($C$2,4)), 'z4'!$A$4:$E$38,COLUMN('z4'!$E$38),0)/VLOOKUP(VALUE(LEFT($C$2,4)), 'z4'!$A$4:$E$38,COLUMN('z4'!$E$38),0),1/(VALUE(RIGHT($C$2,4))-VALUE(LEFT($C$2,4))))-1)*100</f>
        <v>4.1429966467811941</v>
      </c>
      <c r="D11" s="2">
        <f>(POWER(VLOOKUP(VALUE(RIGHT($D$2,4)), 'z4'!$A$4:$E$38,COLUMN('z4'!$E$38),0)/VLOOKUP(VALUE(LEFT($D$2,4)), 'z4'!$A$4:$E$38,COLUMN('z4'!$E$38),0),1/(VALUE(RIGHT($D$2,4))-VALUE(LEFT($D$2,4))))-1)*100</f>
        <v>3.9838894050379769</v>
      </c>
      <c r="E11" s="2">
        <f>(POWER(VLOOKUP(VALUE(RIGHT($E$2,4)), 'z4'!$A$4:$E$38,COLUMN('z4'!$E$38),0)/VLOOKUP(VALUE(LEFT($E$2,4)), 'z4'!$A$4:$E$38,COLUMN('z4'!$E$38),0),1/(VALUE(RIGHT($E$2,4))-VALUE(LEFT($E$2,4))))-1)*100</f>
        <v>6.2568049414648108</v>
      </c>
      <c r="F11" s="2">
        <f>(POWER(VLOOKUP(VALUE(RIGHT($F$2,4)), 'z4'!$A$4:$E$38,COLUMN('z4'!$E$38),0)/VLOOKUP(VALUE(LEFT($F$2,4)), 'z4'!$A$4:$E$38,COLUMN('z4'!$E$38),0),1/(VALUE(RIGHT($F$2,4))-VALUE(LEFT($F$2,4))))-1)*100</f>
        <v>9.0185017441708037</v>
      </c>
      <c r="G11" s="2" t="e">
        <f>(POWER(VLOOKUP(VALUE(RIGHT($G$2,4)),#REF!, COLUMN(#REF!),0)/VLOOKUP(VALUE(LEFT($G$2,4)),#REF!, COLUMN(#REF!),0),1/(VALUE(RIGHT($G$2,4))-VALUE(LEFT($G$2,4))))-1)*100</f>
        <v>#REF!</v>
      </c>
      <c r="I11" s="143" t="s">
        <v>783</v>
      </c>
      <c r="J11" s="4">
        <v>2.6887630921006656</v>
      </c>
    </row>
    <row r="12" spans="1:14">
      <c r="A12" s="51" t="s">
        <v>771</v>
      </c>
      <c r="B12" s="2"/>
      <c r="C12" s="2"/>
      <c r="D12" s="2"/>
      <c r="E12" s="2"/>
      <c r="F12" s="2"/>
      <c r="G12" s="2"/>
      <c r="I12" s="143" t="s">
        <v>777</v>
      </c>
      <c r="J12" s="4">
        <v>3.7747899741570778</v>
      </c>
    </row>
    <row r="13" spans="1:14">
      <c r="A13" s="7" t="s">
        <v>1052</v>
      </c>
      <c r="B13" s="2">
        <f>(POWER(VLOOKUP(VALUE(RIGHT($B$2,4)), 'z5'!$A$4:$G$38,COLUMN('z5'!$G$38),0)/VLOOKUP(VALUE(LEFT($B$2,4)), 'z5'!$A$4:$G$38,COLUMN('z5'!$G$38),0),1/(VALUE(RIGHT($B$2,4))-VALUE(LEFT($B$2,4))))-1)*100</f>
        <v>1.3823555488950756</v>
      </c>
      <c r="C13" s="2">
        <f>(POWER(VLOOKUP(VALUE(RIGHT($C$2,4)), 'z5'!$A$4:$G$38,COLUMN('z5'!$G$38),0)/VLOOKUP(VALUE(LEFT($C$2,4)), 'z5'!$A$4:$G$38,COLUMN('z5'!$G$38),0),1/(VALUE(RIGHT($C$2,4))-VALUE(LEFT($C$2,4))))-1)*100</f>
        <v>2.7755592585613664</v>
      </c>
      <c r="D13" s="2">
        <f>(POWER(VLOOKUP(VALUE(RIGHT($D$2,4)), 'z5'!$A$4:$G$38,COLUMN('z5'!$G$38),0)/VLOOKUP(VALUE(LEFT($D$2,4)), 'z5'!$A$4:$G$38,COLUMN('z5'!$G$38),0),1/(VALUE(RIGHT($D$2,4))-VALUE(LEFT($D$2,4))))-1)*100</f>
        <v>1.4050869421838641</v>
      </c>
      <c r="E13" s="2">
        <f>(POWER(VLOOKUP(VALUE(RIGHT($E$2,4)), 'z5'!$A$4:$G$38,COLUMN('z5'!$G$38),0)/VLOOKUP(VALUE(LEFT($E$2,4)), 'z5'!$A$4:$G$38,COLUMN('z5'!$G$38),0),1/(VALUE(RIGHT($E$2,4))-VALUE(LEFT($E$2,4))))-1)*100</f>
        <v>0.38271177838899995</v>
      </c>
      <c r="F13" s="2">
        <f>(POWER(VLOOKUP(VALUE(RIGHT($F$2,4)), 'z5'!$A$4:$G$38,COLUMN('z5'!$G$38),0)/VLOOKUP(VALUE(LEFT($F$2,4)), 'z5'!$A$4:$G$38,COLUMN('z5'!$G$38),0),1/(VALUE(RIGHT($F$2,4))-VALUE(LEFT($F$2,4))))-1)*100</f>
        <v>1.2466743245855172</v>
      </c>
      <c r="G13" s="2" t="e">
        <f>(POWER(VLOOKUP(VALUE(RIGHT($G$2,4)),#REF!, COLUMN(#REF!),0)/VLOOKUP(VALUE(LEFT($G$2,4)),#REF!, COLUMN(#REF!),0),1/(VALUE(RIGHT($G$2,4))-VALUE(LEFT($G$2,4))))-1)*100</f>
        <v>#REF!</v>
      </c>
      <c r="I13" s="143" t="s">
        <v>770</v>
      </c>
      <c r="J13" s="4">
        <v>4.9610368732114551</v>
      </c>
    </row>
    <row r="14" spans="1:14">
      <c r="A14" s="7" t="s">
        <v>629</v>
      </c>
      <c r="B14" s="2">
        <f>(POWER(VLOOKUP(VALUE(RIGHT($B$2,4)), 'z6'!$A$4:$E$38,COLUMN('z6'!$E$38),0)/VLOOKUP(VALUE(LEFT($B$2,4)), 'z6'!$A$4:$E$38,COLUMN('z6'!$E$38),0),1/(VALUE(RIGHT($B$2,4))-VALUE(LEFT($B$2,4))))-1)*100</f>
        <v>2.0519116613892718</v>
      </c>
      <c r="C14" s="2">
        <f>(POWER(VLOOKUP(VALUE(RIGHT($C$2,4)), 'z6'!$A$4:$E$38,COLUMN('z6'!$E$38),0)/VLOOKUP(VALUE(LEFT($C$2,4)), 'z6'!$A$4:$E$38,COLUMN('z6'!$E$38),0),1/(VALUE(RIGHT($C$2,4))-VALUE(LEFT($C$2,4))))-1)*100</f>
        <v>3.884308512691681</v>
      </c>
      <c r="D14" s="2">
        <f>(POWER(VLOOKUP(VALUE(RIGHT($D$2,4)), 'z6'!$A$4:$E$38,COLUMN('z6'!$E$38),0)/VLOOKUP(VALUE(LEFT($D$2,4)), 'z6'!$A$4:$E$38,COLUMN('z6'!$E$38),0),1/(VALUE(RIGHT($D$2,4))-VALUE(LEFT($D$2,4))))-1)*100</f>
        <v>1.9501658865333837</v>
      </c>
      <c r="E14" s="2">
        <f>(POWER(VLOOKUP(VALUE(RIGHT($E$2,4)), 'z6'!$A$4:$E$38,COLUMN('z6'!$E$38),0)/VLOOKUP(VALUE(LEFT($E$2,4)), 'z6'!$A$4:$E$38,COLUMN('z6'!$E$38),0),1/(VALUE(RIGHT($E$2,4))-VALUE(LEFT($E$2,4))))-1)*100</f>
        <v>0.83469771995281494</v>
      </c>
      <c r="F14" s="2">
        <f>(POWER(VLOOKUP(VALUE(RIGHT($F$2,4)), 'z6'!$A$4:$E$38,COLUMN('z6'!$E$38),0)/VLOOKUP(VALUE(LEFT($F$2,4)), 'z6'!$A$4:$E$38,COLUMN('z6'!$E$38),0),1/(VALUE(RIGHT($F$2,4))-VALUE(LEFT($F$2,4))))-1)*100</f>
        <v>1.6400424356417087</v>
      </c>
      <c r="G14" s="2" t="e">
        <f>(POWER(VLOOKUP(VALUE(RIGHT($G$2,4)),#REF!, COLUMN(#REF!),0)/VLOOKUP(VALUE(LEFT($G$2,4)),#REF!, COLUMN(#REF!),0),1/(VALUE(RIGHT($G$2,4))-VALUE(LEFT($G$2,4))))-1)*100</f>
        <v>#REF!</v>
      </c>
    </row>
    <row r="15" spans="1:14">
      <c r="A15" s="51" t="s">
        <v>772</v>
      </c>
      <c r="B15" s="8"/>
      <c r="C15" s="8"/>
      <c r="D15" s="8"/>
      <c r="E15" s="8"/>
      <c r="F15" s="8"/>
      <c r="G15" s="8"/>
    </row>
    <row r="16" spans="1:14">
      <c r="A16" s="7" t="s">
        <v>1052</v>
      </c>
      <c r="B16" s="2">
        <f>(POWER(VLOOKUP(VALUE(RIGHT($B$2,4)), 'z7'!$A$4:$G$38,COLUMN('z7'!$G$38),0)/VLOOKUP(VALUE(LEFT($B$2,4)), 'z7'!$A$4:$G$38,COLUMN('z7'!$G$38),0),1/(VALUE(RIGHT($B$2,4))-VALUE(LEFT($B$2,4))))-1)*100</f>
        <v>0.23673021379697623</v>
      </c>
      <c r="C16" s="2">
        <f>(POWER(VLOOKUP(VALUE(RIGHT($C$2,4)), 'z7'!$A$4:$G$38,COLUMN('z7'!$G$38),0)/VLOOKUP(VALUE(LEFT($C$2,4)), 'z7'!$A$4:$G$38,COLUMN('z7'!$G$38),0),1/(VALUE(RIGHT($C$2,4))-VALUE(LEFT($C$2,4))))-1)*100</f>
        <v>2.4243278239902022</v>
      </c>
      <c r="D16" s="2">
        <f>(POWER(VLOOKUP(VALUE(RIGHT($D$2,4)), 'z7'!$A$4:$G$38,COLUMN('z7'!$G$38),0)/VLOOKUP(VALUE(LEFT($D$2,4)), 'z7'!$A$4:$G$38,COLUMN('z7'!$G$38),0),1/(VALUE(RIGHT($D$2,4))-VALUE(LEFT($D$2,4))))-1)*100</f>
        <v>-0.30170849798070165</v>
      </c>
      <c r="E16" s="2">
        <f>(POWER(VLOOKUP(VALUE(RIGHT($E$2,4)), 'z7'!$A$4:$G$38,COLUMN('z7'!$G$38),0)/VLOOKUP(VALUE(LEFT($E$2,4)), 'z7'!$A$4:$G$38,COLUMN('z7'!$G$38),0),1/(VALUE(RIGHT($E$2,4))-VALUE(LEFT($E$2,4))))-1)*100</f>
        <v>-0.91670907829805026</v>
      </c>
      <c r="F16" s="2">
        <f>(POWER(VLOOKUP(VALUE(RIGHT($F$2,4)), 'z7'!$A$4:$G$38,COLUMN('z7'!$G$38),0)/VLOOKUP(VALUE(LEFT($F$2,4)), 'z7'!$A$4:$G$38,COLUMN('z7'!$G$38),0),1/(VALUE(RIGHT($F$2,4))-VALUE(LEFT($F$2,4))))-1)*100</f>
        <v>-1.9150423449062148</v>
      </c>
      <c r="G16" s="2" t="e">
        <f>(POWER(VLOOKUP(VALUE(RIGHT($G$2,4)),#REF!, COLUMN(#REF!),0)/VLOOKUP(VALUE(LEFT($G$2,4)),#REF!, COLUMN(#REF!),0),1/(VALUE(RIGHT($G$2,4))-VALUE(LEFT($G$2,4))))-1)*100</f>
        <v>#REF!</v>
      </c>
      <c r="J16" s="144" t="str">
        <f>B2</f>
        <v>1970-2004</v>
      </c>
      <c r="K16" s="144" t="str">
        <f>C2</f>
        <v>1970-1980</v>
      </c>
      <c r="L16" s="144" t="str">
        <f>D2</f>
        <v>1980-1990</v>
      </c>
      <c r="M16" s="144" t="str">
        <f>E2</f>
        <v>1990-2004</v>
      </c>
      <c r="N16" s="144" t="str">
        <f>F2</f>
        <v>2000-2004</v>
      </c>
    </row>
    <row r="17" spans="1:22">
      <c r="A17" s="7" t="s">
        <v>629</v>
      </c>
      <c r="B17" s="2">
        <f>(POWER(VLOOKUP(VALUE(RIGHT($B$2,4)), 'z8'!$A$4:$E$38,COLUMN('z8'!$E$38),0)/VLOOKUP(VALUE(LEFT($B$2,4)), 'z8'!$A$4:$E$38,COLUMN('z8'!$E$38),0),1/(VALUE(RIGHT($B$2,4))-VALUE(LEFT($B$2,4))))-1)*100</f>
        <v>1.5519236552457238</v>
      </c>
      <c r="C17" s="2">
        <f>(POWER(VLOOKUP(VALUE(RIGHT($C$2,4)), 'z8'!$A$4:$E$38,COLUMN('z8'!$E$38),0)/VLOOKUP(VALUE(LEFT($C$2,4)), 'z8'!$A$4:$E$38,COLUMN('z8'!$E$38),0),1/(VALUE(RIGHT($C$2,4))-VALUE(LEFT($C$2,4))))-1)*100</f>
        <v>3.8491754882024498</v>
      </c>
      <c r="D17" s="2">
        <f>(POWER(VLOOKUP(VALUE(RIGHT($D$2,4)), 'z8'!$A$4:$E$38,COLUMN('z8'!$E$38),0)/VLOOKUP(VALUE(LEFT($D$2,4)), 'z8'!$A$4:$E$38,COLUMN('z8'!$E$38),0),1/(VALUE(RIGHT($D$2,4))-VALUE(LEFT($D$2,4))))-1)*100</f>
        <v>1.4911248272416078</v>
      </c>
      <c r="E17" s="2">
        <f>(POWER(VLOOKUP(VALUE(RIGHT($E$2,4)), 'z8'!$A$4:$E$38,COLUMN('z8'!$E$38),0)/VLOOKUP(VALUE(LEFT($E$2,4)), 'z8'!$A$4:$E$38,COLUMN('z8'!$E$38),0),1/(VALUE(RIGHT($E$2,4))-VALUE(LEFT($E$2,4))))-1)*100</f>
        <v>-1.5030376931179923E-2</v>
      </c>
      <c r="F17" s="2">
        <f>(POWER(VLOOKUP(VALUE(RIGHT($F$2,4)), 'z8'!$A$4:$E$38,COLUMN('z8'!$E$38),0)/VLOOKUP(VALUE(LEFT($F$2,4)), 'z8'!$A$4:$E$38,COLUMN('z8'!$E$38),0),1/(VALUE(RIGHT($F$2,4))-VALUE(LEFT($F$2,4))))-1)*100</f>
        <v>-1.1661235730946684</v>
      </c>
      <c r="G17" s="2" t="e">
        <f>(POWER(VLOOKUP(VALUE(RIGHT($G$2,4)),#REF!, COLUMN(#REF!),0)/VLOOKUP(VALUE(LEFT($G$2,4)),#REF!, COLUMN(#REF!),0),1/(VALUE(RIGHT($G$2,4))-VALUE(LEFT($G$2,4))))-1)*100</f>
        <v>#REF!</v>
      </c>
      <c r="I17" t="str">
        <f>A3</f>
        <v>Australia</v>
      </c>
      <c r="J17" s="2">
        <f>B5</f>
        <v>1.8295649967169814</v>
      </c>
      <c r="K17" s="2">
        <f>C5</f>
        <v>2.4457580431631598</v>
      </c>
      <c r="L17" s="2">
        <f>D5</f>
        <v>2.4333166714106014</v>
      </c>
      <c r="M17" s="2">
        <f>E5</f>
        <v>0.96447131986274748</v>
      </c>
      <c r="N17" s="2">
        <f>F5</f>
        <v>-1.9886546575908937</v>
      </c>
      <c r="O17" s="58">
        <f>RANK(J17,$J$17:$J$27,1)</f>
        <v>4</v>
      </c>
    </row>
    <row r="18" spans="1:22">
      <c r="A18" s="51" t="s">
        <v>774</v>
      </c>
      <c r="B18" s="38"/>
      <c r="C18" s="38"/>
      <c r="D18" s="38"/>
      <c r="E18" s="38"/>
      <c r="F18" s="38"/>
      <c r="G18" s="38"/>
      <c r="I18" t="str">
        <f>A6</f>
        <v>Canada</v>
      </c>
      <c r="J18" s="2">
        <f>B8</f>
        <v>1.8019295355631293</v>
      </c>
      <c r="K18" s="2">
        <f>C8</f>
        <v>3.4185437936239627</v>
      </c>
      <c r="L18" s="2">
        <f>D8</f>
        <v>0.60357816591103397</v>
      </c>
      <c r="M18" s="2">
        <f>E8</f>
        <v>1.5177182322811067</v>
      </c>
      <c r="N18" s="2">
        <f>F8</f>
        <v>0.50927439472545633</v>
      </c>
      <c r="O18" s="58">
        <f t="shared" ref="O18:O27" si="0">RANK(J18,$J$17:$J$27,1)</f>
        <v>3</v>
      </c>
    </row>
    <row r="19" spans="1:22">
      <c r="A19" s="7" t="s">
        <v>1052</v>
      </c>
      <c r="B19" s="2">
        <f>(POWER(VLOOKUP(VALUE(RIGHT($B$2,4)), 'z9'!$A$4:$G$38,COLUMN('z9'!$G$38),0)/VLOOKUP(VALUE(LEFT($B$2,4)), 'z9'!$A$4:$G$38,COLUMN('z9'!$G$38),0),1/(VALUE(RIGHT($B$2,4))-VALUE(LEFT($B$2,4))))-1)*100</f>
        <v>1.898363707062023</v>
      </c>
      <c r="C19" s="2">
        <f>(POWER(VLOOKUP(VALUE(RIGHT($C$2,4)), 'z9'!$A$4:$G$38,COLUMN('z9'!$G$38),0)/VLOOKUP(VALUE(LEFT($C$2,4)), 'z9'!$A$4:$G$38,COLUMN('z9'!$G$38),0),1/(VALUE(RIGHT($C$2,4))-VALUE(LEFT($C$2,4))))-1)*100</f>
        <v>3.889317762247968</v>
      </c>
      <c r="D19" s="2">
        <f>(POWER(VLOOKUP(VALUE(RIGHT($D$2,4)), 'z9'!$A$4:$G$38,COLUMN('z9'!$G$38),0)/VLOOKUP(VALUE(LEFT($D$2,4)), 'z9'!$A$4:$G$38,COLUMN('z9'!$G$38),0),1/(VALUE(RIGHT($D$2,4))-VALUE(LEFT($D$2,4))))-1)*100</f>
        <v>2.6204499599578934</v>
      </c>
      <c r="E19" s="2">
        <f>(POWER(VLOOKUP(VALUE(RIGHT($E$2,4)), 'z9'!$A$4:$G$38,COLUMN('z9'!$G$38),0)/VLOOKUP(VALUE(LEFT($E$2,4)), 'z9'!$A$4:$G$38,COLUMN('z9'!$G$38),0),1/(VALUE(RIGHT($E$2,4))-VALUE(LEFT($E$2,4))))-1)*100</f>
        <v>-5.9691810544881818E-3</v>
      </c>
      <c r="F19" s="2">
        <f>(POWER(VLOOKUP(VALUE(RIGHT($F$2,4)), 'z9'!$A$4:$G$38,COLUMN('z9'!$G$38),0)/VLOOKUP(VALUE(LEFT($F$2,4)), 'z9'!$A$4:$G$38,COLUMN('z9'!$G$38),0),1/(VALUE(RIGHT($F$2,4))-VALUE(LEFT($F$2,4))))-1)*100</f>
        <v>-2.7811312915410502</v>
      </c>
      <c r="G19" s="2" t="e">
        <f>(POWER(VLOOKUP(VALUE(RIGHT($G$2,4)),#REF!, COLUMN(#REF!),0)/VLOOKUP(VALUE(LEFT($G$2,4)),#REF!, COLUMN(#REF!),0),1/(VALUE(RIGHT($G$2,4))-VALUE(LEFT($G$2,4))))-1)*100</f>
        <v>#REF!</v>
      </c>
      <c r="I19" t="str">
        <f>A9</f>
        <v>Finland</v>
      </c>
      <c r="J19" s="2">
        <f>B11</f>
        <v>4.9610368732114551</v>
      </c>
      <c r="K19" s="2">
        <f>C11</f>
        <v>4.1429966467811941</v>
      </c>
      <c r="L19" s="2">
        <f>D11</f>
        <v>3.9838894050379769</v>
      </c>
      <c r="M19" s="2">
        <f>E11</f>
        <v>6.2568049414648108</v>
      </c>
      <c r="N19" s="2">
        <f>F11</f>
        <v>9.0185017441708037</v>
      </c>
      <c r="O19" s="58">
        <f t="shared" si="0"/>
        <v>10</v>
      </c>
    </row>
    <row r="20" spans="1:22">
      <c r="A20" s="7" t="s">
        <v>629</v>
      </c>
      <c r="B20" s="2">
        <f>(POWER(VLOOKUP(VALUE(RIGHT($B$2,4)), 'z10'!$A$4:$E$38,COLUMN('z10'!$E$38),0)/VLOOKUP(VALUE(LEFT($B$2,4)), 'z10'!$A$4:$E$38,COLUMN('z10'!$E$38),0),1/(VALUE(RIGHT($B$2,4))-VALUE(LEFT($B$2,4))))-1)*100</f>
        <v>1.6218289883596748</v>
      </c>
      <c r="C20" s="2">
        <f>(POWER(VLOOKUP(VALUE(RIGHT($C$2,4)), 'z10'!$A$4:$E$38,COLUMN('z10'!$E$38),0)/VLOOKUP(VALUE(LEFT($C$2,4)), 'z10'!$A$4:$E$38,COLUMN('z10'!$E$38),0),1/(VALUE(RIGHT($C$2,4))-VALUE(LEFT($C$2,4))))-1)*100</f>
        <v>3.2914121330107626</v>
      </c>
      <c r="D20" s="2">
        <f>(POWER(VLOOKUP(VALUE(RIGHT($D$2,4)), 'z10'!$A$4:$E$38,COLUMN('z10'!$E$38),0)/VLOOKUP(VALUE(LEFT($D$2,4)), 'z10'!$A$4:$E$38,COLUMN('z10'!$E$38),0),1/(VALUE(RIGHT($D$2,4))-VALUE(LEFT($D$2,4))))-1)*100</f>
        <v>2.1634488977634536</v>
      </c>
      <c r="E20" s="2">
        <f>(POWER(VLOOKUP(VALUE(RIGHT($E$2,4)), 'z10'!$A$4:$E$38,COLUMN('z10'!$E$38),0)/VLOOKUP(VALUE(LEFT($E$2,4)), 'z10'!$A$4:$E$38,COLUMN('z10'!$E$38),0),1/(VALUE(RIGHT($E$2,4))-VALUE(LEFT($E$2,4))))-1)*100</f>
        <v>6.5161928558055138E-2</v>
      </c>
      <c r="F20" s="2">
        <f>(POWER(VLOOKUP(VALUE(RIGHT($F$2,4)), 'z10'!$A$4:$E$38,COLUMN('z10'!$E$38),0)/VLOOKUP(VALUE(LEFT($F$2,4)), 'z10'!$A$4:$E$38,COLUMN('z10'!$E$38),0),1/(VALUE(RIGHT($F$2,4))-VALUE(LEFT($F$2,4))))-1)*100</f>
        <v>-3.2376752318805546</v>
      </c>
      <c r="G20" s="2" t="e">
        <f>(POWER(VLOOKUP(VALUE(RIGHT($G$2,4)),#REF!, COLUMN(#REF!),0)/VLOOKUP(VALUE(LEFT($G$2,4)),#REF!, COLUMN(#REF!),0),1/(VALUE(RIGHT($G$2,4))-VALUE(LEFT($G$2,4))))-1)*100</f>
        <v>#REF!</v>
      </c>
      <c r="I20" t="str">
        <f>A12</f>
        <v>France</v>
      </c>
      <c r="J20" s="2">
        <f>B14</f>
        <v>2.0519116613892718</v>
      </c>
      <c r="K20" s="2">
        <f>C14</f>
        <v>3.884308512691681</v>
      </c>
      <c r="L20" s="2">
        <f>D14</f>
        <v>1.9501658865333837</v>
      </c>
      <c r="M20" s="2">
        <f>E14</f>
        <v>0.83469771995281494</v>
      </c>
      <c r="N20" s="2">
        <f>F14</f>
        <v>1.6400424356417087</v>
      </c>
      <c r="O20" s="58">
        <f t="shared" si="0"/>
        <v>5</v>
      </c>
    </row>
    <row r="21" spans="1:22">
      <c r="A21" s="16" t="s">
        <v>775</v>
      </c>
      <c r="B21" s="8"/>
      <c r="C21" s="8"/>
      <c r="D21" s="8"/>
      <c r="E21" s="8"/>
      <c r="F21" s="8"/>
      <c r="G21" s="8"/>
      <c r="I21" t="str">
        <f>A15</f>
        <v>Germany</v>
      </c>
      <c r="J21" s="2">
        <f>B17</f>
        <v>1.5519236552457238</v>
      </c>
      <c r="K21" s="2">
        <f>C17</f>
        <v>3.8491754882024498</v>
      </c>
      <c r="L21" s="2">
        <f>D17</f>
        <v>1.4911248272416078</v>
      </c>
      <c r="M21" s="2">
        <f>E17</f>
        <v>-1.5030376931179923E-2</v>
      </c>
      <c r="N21" s="2">
        <f>F17</f>
        <v>-1.1661235730946684</v>
      </c>
      <c r="O21" s="58">
        <f t="shared" si="0"/>
        <v>1</v>
      </c>
    </row>
    <row r="22" spans="1:22">
      <c r="A22" s="7" t="s">
        <v>1052</v>
      </c>
      <c r="B22" s="2" t="s">
        <v>446</v>
      </c>
      <c r="C22" s="2" t="s">
        <v>446</v>
      </c>
      <c r="D22" s="2">
        <f>(POWER(VLOOKUP(VALUE(RIGHT($D$2,4)), 'z19'!$A$4:$G$38,COLUMN('z19'!$G$38),0)/VLOOKUP(VALUE(LEFT($D$2,4)), 'z19'!$A$4:$G$38,COLUMN('z19'!$G$38),0),1/(VALUE(RIGHT($D$2,4))-VALUE(LEFT($D$2,4))))-1)*100</f>
        <v>0.72673809217012053</v>
      </c>
      <c r="E22" s="2">
        <f>(POWER(VLOOKUP(VALUE(RIGHT($E$2,4)), 'z19'!$A$4:$G$38,COLUMN('z19'!$G$38),0)/VLOOKUP(VALUE(LEFT($E$2,4)), 'z19'!$A$4:$G$38,COLUMN('z19'!$G$38),0),1/(VALUE(RIGHT($E$2,4))-VALUE(LEFT($E$2,4))))-1)*100</f>
        <v>0.47502252357423114</v>
      </c>
      <c r="F22" s="2">
        <f>(POWER(VLOOKUP(VALUE(RIGHT($F$2,4)), 'z19'!$A$4:$G$38,COLUMN('z19'!$G$38),0)/VLOOKUP(VALUE(LEFT($F$2,4)), 'z19'!$A$4:$G$38,COLUMN('z19'!$G$38),0),1/(VALUE(RIGHT($F$2,4))-VALUE(LEFT($F$2,4))))-1)*100</f>
        <v>1.8958305143068621E-2</v>
      </c>
      <c r="G22" s="2" t="e">
        <f>(POWER(VLOOKUP(VALUE(RIGHT($G$2,4)),#REF!, COLUMN(#REF!),0)/VLOOKUP(VALUE(LEFT($G$2,4)),#REF!, COLUMN(#REF!),0),1/(VALUE(RIGHT($G$2,4))-VALUE(LEFT($G$2,4))))-1)*100</f>
        <v>#REF!</v>
      </c>
      <c r="I22" t="str">
        <f>A18</f>
        <v>Italy</v>
      </c>
      <c r="J22" s="2">
        <f>B20</f>
        <v>1.6218289883596748</v>
      </c>
      <c r="K22" s="2">
        <f>C20</f>
        <v>3.2914121330107626</v>
      </c>
      <c r="L22" s="2">
        <f>D20</f>
        <v>2.1634488977634536</v>
      </c>
      <c r="M22" s="2">
        <f>E20</f>
        <v>6.5161928558055138E-2</v>
      </c>
      <c r="N22" s="2">
        <f>F20</f>
        <v>-3.2376752318805546</v>
      </c>
      <c r="O22" s="58">
        <f t="shared" si="0"/>
        <v>2</v>
      </c>
    </row>
    <row r="23" spans="1:22">
      <c r="A23" s="7" t="s">
        <v>629</v>
      </c>
      <c r="B23" s="2" t="s">
        <v>446</v>
      </c>
      <c r="C23" s="2" t="s">
        <v>446</v>
      </c>
      <c r="D23" s="2">
        <f>(POWER(VLOOKUP(VALUE(RIGHT($D$2,4)), 'z20'!$A$4:$E$38,COLUMN('z20'!$E$38),0)/VLOOKUP(VALUE(LEFT($D$2,4)), 'z20'!$A$4:$E$38,COLUMN('z20'!$E$38),0),1/(VALUE(RIGHT($D$2,4))-VALUE(LEFT($D$2,4))))-1)*100</f>
        <v>-0.34757662836857328</v>
      </c>
      <c r="E23" s="2">
        <f>(POWER(VLOOKUP(VALUE(RIGHT($E$2,4)), 'z20'!$A$4:$E$38,COLUMN('z20'!$E$38),0)/VLOOKUP(VALUE(LEFT($E$2,4)), 'z20'!$A$4:$E$38,COLUMN('z20'!$E$38),0),1/(VALUE(RIGHT($E$2,4))-VALUE(LEFT($E$2,4))))-1)*100</f>
        <v>1.0949893543254596</v>
      </c>
      <c r="F23" s="2">
        <f>(POWER(VLOOKUP(VALUE(RIGHT($F$2,4)), 'z20'!$A$4:$E$38,COLUMN('z20'!$E$38),0)/VLOOKUP(VALUE(LEFT($F$2,4)), 'z20'!$A$4:$E$38,COLUMN('z20'!$E$38),0),1/(VALUE(RIGHT($F$2,4))-VALUE(LEFT($F$2,4))))-1)*100</f>
        <v>3.9337195851518736E-2</v>
      </c>
      <c r="G23" s="2" t="e">
        <f>(POWER(VLOOKUP(VALUE(RIGHT($G$2,4)),#REF!, COLUMN(#REF!),0)/VLOOKUP(VALUE(LEFT($G$2,4)),#REF!, COLUMN(#REF!),0),1/(VALUE(RIGHT($G$2,4))-VALUE(LEFT($G$2,4))))-1)*100</f>
        <v>#REF!</v>
      </c>
      <c r="I23" t="str">
        <f>A21</f>
        <v>Japan</v>
      </c>
      <c r="J23" s="2" t="str">
        <f>B23</f>
        <v>n.a.</v>
      </c>
      <c r="K23" s="2" t="str">
        <f>C23</f>
        <v>n.a.</v>
      </c>
      <c r="L23" s="2">
        <f>D23</f>
        <v>-0.34757662836857328</v>
      </c>
      <c r="M23" s="2">
        <f>E23</f>
        <v>1.0949893543254596</v>
      </c>
      <c r="N23" s="2">
        <f>F23</f>
        <v>3.9337195851518736E-2</v>
      </c>
      <c r="O23" s="58" t="e">
        <f t="shared" si="0"/>
        <v>#VALUE!</v>
      </c>
    </row>
    <row r="24" spans="1:22">
      <c r="A24" s="16" t="s">
        <v>777</v>
      </c>
      <c r="B24" s="8"/>
      <c r="C24" s="8"/>
      <c r="D24" s="8"/>
      <c r="E24" s="8"/>
      <c r="F24" s="8"/>
      <c r="G24" s="8"/>
      <c r="I24" t="str">
        <f>A24</f>
        <v>Netherlands</v>
      </c>
      <c r="J24" s="2">
        <f>B26</f>
        <v>3.7747899741570778</v>
      </c>
      <c r="K24" s="2">
        <f>C26</f>
        <v>5.2150227111105396</v>
      </c>
      <c r="L24" s="2">
        <f>D26</f>
        <v>3.0350487597959663</v>
      </c>
      <c r="M24" s="2">
        <f>E26</f>
        <v>3.284565962313124</v>
      </c>
      <c r="N24" s="2">
        <f>F26</f>
        <v>3.6641165056056968</v>
      </c>
      <c r="O24" s="58">
        <f t="shared" si="0"/>
        <v>9</v>
      </c>
    </row>
    <row r="25" spans="1:22">
      <c r="A25" s="7" t="s">
        <v>1052</v>
      </c>
      <c r="B25" s="2">
        <f>(POWER(VLOOKUP(VALUE(RIGHT($B$2,4)), 'z21'!$A$4:$G$38,COLUMN('z21'!$G$38),0)/VLOOKUP(VALUE(LEFT($B$2,4)), 'z21'!$A$4:$G$38,COLUMN('z21'!$G$38),0),1/(VALUE(RIGHT($B$2,4))-VALUE(LEFT($B$2,4))))-1)*100</f>
        <v>1.7440992580247006</v>
      </c>
      <c r="C25" s="2">
        <f>(POWER(VLOOKUP(VALUE(RIGHT($C$2,4)), 'z21'!$A$4:$G$38,COLUMN('z21'!$G$38),0)/VLOOKUP(VALUE(LEFT($C$2,4)), 'z21'!$A$4:$G$38,COLUMN('z21'!$G$38),0),1/(VALUE(RIGHT($C$2,4))-VALUE(LEFT($C$2,4))))-1)*100</f>
        <v>1.8287819256302962</v>
      </c>
      <c r="D25" s="2">
        <f>(POWER(VLOOKUP(VALUE(RIGHT($D$2,4)), 'z21'!$A$4:$G$38,COLUMN('z21'!$G$38),0)/VLOOKUP(VALUE(LEFT($D$2,4)), 'z21'!$A$4:$G$38,COLUMN('z21'!$G$38),0),1/(VALUE(RIGHT($D$2,4))-VALUE(LEFT($D$2,4))))-1)*100</f>
        <v>1.2955790163018399</v>
      </c>
      <c r="E25" s="2">
        <f>(POWER(VLOOKUP(VALUE(RIGHT($E$2,4)), 'z21'!$A$4:$G$38,COLUMN('z21'!$G$38),0)/VLOOKUP(VALUE(LEFT($E$2,4)), 'z21'!$A$4:$G$38,COLUMN('z21'!$G$38),0),1/(VALUE(RIGHT($E$2,4))-VALUE(LEFT($E$2,4))))-1)*100</f>
        <v>2.0050507004763851</v>
      </c>
      <c r="F25" s="2">
        <f>(POWER(VLOOKUP(VALUE(RIGHT($F$2,4)), 'z21'!$A$4:$G$38,COLUMN('z21'!$G$38),0)/VLOOKUP(VALUE(LEFT($F$2,4)), 'z21'!$A$4:$G$38,COLUMN('z21'!$G$38),0),1/(VALUE(RIGHT($F$2,4))-VALUE(LEFT($F$2,4))))-1)*100</f>
        <v>0.68761284917968624</v>
      </c>
      <c r="G25" s="2" t="e">
        <f>(POWER(VLOOKUP(VALUE(RIGHT($G$2,4)),#REF!, COLUMN(#REF!),0)/VLOOKUP(VALUE(LEFT($G$2,4)),#REF!, COLUMN(#REF!),0),1/(VALUE(RIGHT($G$2,4))-VALUE(LEFT($G$2,4))))-1)*100</f>
        <v>#REF!</v>
      </c>
      <c r="I25" t="str">
        <f>A27</f>
        <v>Sweden</v>
      </c>
      <c r="J25" s="2">
        <f>B29</f>
        <v>2.0900834898324172</v>
      </c>
      <c r="K25" s="2">
        <f>C29</f>
        <v>2.0664569086396245</v>
      </c>
      <c r="L25" s="2">
        <f>D29</f>
        <v>0.9835427394557783</v>
      </c>
      <c r="M25" s="2">
        <f>E29</f>
        <v>2.9048969175118344</v>
      </c>
      <c r="N25" s="2">
        <f>F29</f>
        <v>1.2020400667915654</v>
      </c>
      <c r="O25" s="58">
        <f t="shared" si="0"/>
        <v>6</v>
      </c>
    </row>
    <row r="26" spans="1:22">
      <c r="A26" s="7" t="s">
        <v>629</v>
      </c>
      <c r="B26" s="2">
        <f>(POWER(VLOOKUP(VALUE(RIGHT($B$2,4)), 'z22'!$A$4:$E$38,COLUMN('z22'!$E$38),0)/VLOOKUP(VALUE(LEFT($B$2,4)), 'z22'!$A$4:$E$38,COLUMN('z22'!$E$38),0),1/(VALUE(RIGHT($B$2,4))-VALUE(LEFT($B$2,4))))-1)*100</f>
        <v>3.7747899741570778</v>
      </c>
      <c r="C26" s="2">
        <f>(POWER(VLOOKUP(VALUE(RIGHT($C$2,4)), 'z22'!$A$4:$E$38,COLUMN('z22'!$E$38),0)/VLOOKUP(VALUE(LEFT($C$2,4)), 'z22'!$A$4:$E$38,COLUMN('z22'!$E$38),0),1/(VALUE(RIGHT($C$2,4))-VALUE(LEFT($C$2,4))))-1)*100</f>
        <v>5.2150227111105396</v>
      </c>
      <c r="D26" s="2">
        <f>(POWER(VLOOKUP(VALUE(RIGHT($D$2,4)), 'z22'!$A$4:$E$38,COLUMN('z22'!$E$38),0)/VLOOKUP(VALUE(LEFT($D$2,4)), 'z22'!$A$4:$E$38,COLUMN('z22'!$E$38),0),1/(VALUE(RIGHT($D$2,4))-VALUE(LEFT($D$2,4))))-1)*100</f>
        <v>3.0350487597959663</v>
      </c>
      <c r="E26" s="2">
        <f>(POWER(VLOOKUP(VALUE(RIGHT($E$2,4)), 'z22'!$A$4:$E$38,COLUMN('z22'!$E$38),0)/VLOOKUP(VALUE(LEFT($E$2,4)), 'z22'!$A$4:$E$38,COLUMN('z22'!$E$38),0),1/(VALUE(RIGHT($E$2,4))-VALUE(LEFT($E$2,4))))-1)*100</f>
        <v>3.284565962313124</v>
      </c>
      <c r="F26" s="2">
        <f>(POWER(VLOOKUP(VALUE(RIGHT($F$2,4)), 'z22'!$A$4:$E$38,COLUMN('z22'!$E$38),0)/VLOOKUP(VALUE(LEFT($F$2,4)), 'z22'!$A$4:$E$38,COLUMN('z22'!$E$38),0),1/(VALUE(RIGHT($F$2,4))-VALUE(LEFT($F$2,4))))-1)*100</f>
        <v>3.6641165056056968</v>
      </c>
      <c r="G26" s="2" t="e">
        <f>(POWER(VLOOKUP(VALUE(RIGHT($G$2,4)),#REF!, COLUMN(#REF!),0)/VLOOKUP(VALUE(LEFT($G$2,4)),#REF!, COLUMN(#REF!),0),1/(VALUE(RIGHT($G$2,4))-VALUE(LEFT($G$2,4))))-1)*100</f>
        <v>#REF!</v>
      </c>
      <c r="I26" t="str">
        <f>A30</f>
        <v>United Kingdom</v>
      </c>
      <c r="J26" s="2">
        <f>B32</f>
        <v>2.2217493998664573</v>
      </c>
      <c r="K26" s="2">
        <f>C32</f>
        <v>1.8051390776129272</v>
      </c>
      <c r="L26" s="2">
        <f>D32</f>
        <v>3.7237241534068932</v>
      </c>
      <c r="M26" s="2">
        <f>E32</f>
        <v>1.4577717372586951</v>
      </c>
      <c r="N26" s="2">
        <f>F32</f>
        <v>4.0030719919033286</v>
      </c>
      <c r="O26" s="58">
        <f t="shared" si="0"/>
        <v>7</v>
      </c>
    </row>
    <row r="27" spans="1:22">
      <c r="A27" s="51" t="s">
        <v>781</v>
      </c>
      <c r="I27" t="str">
        <f>A33</f>
        <v>United States</v>
      </c>
      <c r="J27" s="2">
        <f>B35</f>
        <v>2.6887630921006656</v>
      </c>
      <c r="K27" s="2">
        <f>C35</f>
        <v>3.6356733849573164</v>
      </c>
      <c r="L27" s="2">
        <f>D35</f>
        <v>2.3258892553087662</v>
      </c>
      <c r="M27" s="2">
        <f>E35</f>
        <v>2.2759844901929283</v>
      </c>
      <c r="N27" s="2">
        <f>F35</f>
        <v>2.5692303025883767</v>
      </c>
      <c r="O27" s="58">
        <f t="shared" si="0"/>
        <v>8</v>
      </c>
    </row>
    <row r="28" spans="1:22">
      <c r="A28" s="7" t="s">
        <v>1052</v>
      </c>
      <c r="B28" s="2">
        <f>(POWER(VLOOKUP(VALUE(RIGHT($B$2,4)), 'z11'!$A$4:$G$38,COLUMN('z11'!$G$38),0)/VLOOKUP(VALUE(LEFT($B$2,4)), 'z11'!$A$4:$G$38,COLUMN('z11'!$G$38),0),1/(VALUE(RIGHT($B$2,4))-VALUE(LEFT($B$2,4))))-1)*100</f>
        <v>0.95849657639246466</v>
      </c>
      <c r="C28" s="2">
        <f>(POWER(VLOOKUP(VALUE(RIGHT($C$2,4)), 'z11'!$A$4:$G$38,COLUMN('z11'!$G$38),0)/VLOOKUP(VALUE(LEFT($C$2,4)), 'z11'!$A$4:$G$38,COLUMN('z11'!$G$38),0),1/(VALUE(RIGHT($C$2,4))-VALUE(LEFT($C$2,4))))-1)*100</f>
        <v>0.93810123448037075</v>
      </c>
      <c r="D28" s="2">
        <f>(POWER(VLOOKUP(VALUE(RIGHT($D$2,4)), 'z11'!$A$4:$G$38,COLUMN('z11'!$G$38),0)/VLOOKUP(VALUE(LEFT($D$2,4)), 'z11'!$A$4:$G$38,COLUMN('z11'!$G$38),0),1/(VALUE(RIGHT($D$2,4))-VALUE(LEFT($D$2,4))))-1)*100</f>
        <v>0.72189267358087061</v>
      </c>
      <c r="E28" s="2">
        <f>(POWER(VLOOKUP(VALUE(RIGHT($E$2,4)), 'z11'!$A$4:$G$38,COLUMN('z11'!$G$38),0)/VLOOKUP(VALUE(LEFT($E$2,4)), 'z11'!$A$4:$G$38,COLUMN('z11'!$G$38),0),1/(VALUE(RIGHT($E$2,4))-VALUE(LEFT($E$2,4))))-1)*100</f>
        <v>1.1424346393224427</v>
      </c>
      <c r="F28" s="2">
        <f>(POWER(VLOOKUP(VALUE(RIGHT($F$2,4)), 'z11'!$A$4:$G$38,COLUMN('z11'!$G$38),0)/VLOOKUP(VALUE(LEFT($F$2,4)), 'z11'!$A$4:$G$38,COLUMN('z11'!$G$38),0),1/(VALUE(RIGHT($F$2,4))-VALUE(LEFT($F$2,4))))-1)*100</f>
        <v>-0.53787618607021859</v>
      </c>
      <c r="G28" s="2" t="e">
        <f>(POWER(VLOOKUP(VALUE(RIGHT($G$2,4)),#REF!, COLUMN(#REF!),0)/VLOOKUP(VALUE(LEFT($G$2,4)),#REF!, COLUMN(#REF!),0),1/(VALUE(RIGHT($G$2,4))-VALUE(LEFT($G$2,4))))-1)*100</f>
        <v>#REF!</v>
      </c>
    </row>
    <row r="29" spans="1:22">
      <c r="A29" s="7" t="s">
        <v>629</v>
      </c>
      <c r="B29" s="2">
        <f>(POWER(VLOOKUP(VALUE(RIGHT($B$2,4)), 'z12'!$A$4:$E$38,COLUMN('z12'!$E$38),0)/VLOOKUP(VALUE(LEFT($B$2,4)), 'z12'!$A$4:$E$38,COLUMN('z12'!$E$38),0),1/(VALUE(RIGHT($B$2,4))-VALUE(LEFT($B$2,4))))-1)*100</f>
        <v>2.0900834898324172</v>
      </c>
      <c r="C29" s="2">
        <f>(POWER(VLOOKUP(VALUE(RIGHT($C$2,4)), 'z12'!$A$4:$E$38,COLUMN('z12'!$E$38),0)/VLOOKUP(VALUE(LEFT($C$2,4)), 'z12'!$A$4:$E$38,COLUMN('z12'!$E$38),0),1/(VALUE(RIGHT($C$2,4))-VALUE(LEFT($C$2,4))))-1)*100</f>
        <v>2.0664569086396245</v>
      </c>
      <c r="D29" s="2">
        <f>(POWER(VLOOKUP(VALUE(RIGHT($D$2,4)), 'z12'!$A$4:$E$38,COLUMN('z12'!$E$38),0)/VLOOKUP(VALUE(LEFT($D$2,4)), 'z12'!$A$4:$E$38,COLUMN('z12'!$E$38),0),1/(VALUE(RIGHT($D$2,4))-VALUE(LEFT($D$2,4))))-1)*100</f>
        <v>0.9835427394557783</v>
      </c>
      <c r="E29" s="2">
        <f>(POWER(VLOOKUP(VALUE(RIGHT($E$2,4)), 'z12'!$A$4:$E$38,COLUMN('z12'!$E$38),0)/VLOOKUP(VALUE(LEFT($E$2,4)), 'z12'!$A$4:$E$38,COLUMN('z12'!$E$38),0),1/(VALUE(RIGHT($E$2,4))-VALUE(LEFT($E$2,4))))-1)*100</f>
        <v>2.9048969175118344</v>
      </c>
      <c r="F29" s="2">
        <f>(POWER(VLOOKUP(VALUE(RIGHT($F$2,4)), 'z12'!$A$4:$E$38,COLUMN('z12'!$E$38),0)/VLOOKUP(VALUE(LEFT($F$2,4)), 'z12'!$A$4:$E$38,COLUMN('z12'!$E$38),0),1/(VALUE(RIGHT($F$2,4))-VALUE(LEFT($F$2,4))))-1)*100</f>
        <v>1.2020400667915654</v>
      </c>
      <c r="G29" s="2" t="e">
        <f>(POWER(VLOOKUP(VALUE(RIGHT($G$2,4)),#REF!, COLUMN(#REF!),0)/VLOOKUP(VALUE(LEFT($G$2,4)),#REF!, COLUMN(#REF!),0),1/(VALUE(RIGHT($G$2,4))-VALUE(LEFT($G$2,4))))-1)*100</f>
        <v>#REF!</v>
      </c>
    </row>
    <row r="30" spans="1:22">
      <c r="A30" s="51" t="s">
        <v>782</v>
      </c>
      <c r="B30" s="38"/>
      <c r="C30" s="38"/>
      <c r="D30" s="38"/>
      <c r="E30" s="38"/>
      <c r="F30" s="38"/>
      <c r="I30" s="144"/>
      <c r="J30" s="144" t="s">
        <v>1048</v>
      </c>
      <c r="K30" s="144" t="s">
        <v>1049</v>
      </c>
      <c r="L30" s="144" t="s">
        <v>1050</v>
      </c>
      <c r="M30" s="144" t="s">
        <v>723</v>
      </c>
      <c r="N30" s="144" t="s">
        <v>1051</v>
      </c>
    </row>
    <row r="31" spans="1:22">
      <c r="A31" s="7" t="s">
        <v>1052</v>
      </c>
      <c r="B31" s="2">
        <f>(POWER(VLOOKUP(VALUE(RIGHT($B$2,4)), 'z13'!$A$4:$G$38,COLUMN('z13'!$G$38),0)/VLOOKUP(VALUE(LEFT($B$2,4)), 'z13'!$A$4:$G$38,COLUMN('z13'!$G$38),0),1/(VALUE(RIGHT($B$2,4))-VALUE(LEFT($B$2,4))))-1)*100</f>
        <v>0.89296205434403753</v>
      </c>
      <c r="C31" s="2">
        <f>(POWER(VLOOKUP(VALUE(RIGHT($C$2,4)), 'z13'!$A$4:$G$38,COLUMN('z13'!$G$38),0)/VLOOKUP(VALUE(LEFT($C$2,4)), 'z13'!$A$4:$G$38,COLUMN('z13'!$G$38),0),1/(VALUE(RIGHT($C$2,4))-VALUE(LEFT($C$2,4))))-1)*100</f>
        <v>1.3075326871303972</v>
      </c>
      <c r="D31" s="2">
        <f>(POWER(VLOOKUP(VALUE(RIGHT($D$2,4)), 'z13'!$A$4:$G$38,COLUMN('z13'!$G$38),0)/VLOOKUP(VALUE(LEFT($D$2,4)), 'z13'!$A$4:$G$38,COLUMN('z13'!$G$38),0),1/(VALUE(RIGHT($D$2,4))-VALUE(LEFT($D$2,4))))-1)*100</f>
        <v>0.79991978059470448</v>
      </c>
      <c r="E31" s="2">
        <f>(POWER(VLOOKUP(VALUE(RIGHT($E$2,4)), 'z13'!$A$4:$G$38,COLUMN('z13'!$G$38),0)/VLOOKUP(VALUE(LEFT($E$2,4)), 'z13'!$A$4:$G$38,COLUMN('z13'!$G$38),0),1/(VALUE(RIGHT($E$2,4))-VALUE(LEFT($E$2,4))))-1)*100</f>
        <v>0.66419607256802404</v>
      </c>
      <c r="F31" s="2">
        <f>(POWER(VLOOKUP(VALUE(RIGHT($F$2,4)), 'z13'!$A$4:$G$38,COLUMN('z13'!$G$38),0)/VLOOKUP(VALUE(LEFT($F$2,4)), 'z13'!$A$4:$G$38,COLUMN('z13'!$G$38),0),1/(VALUE(RIGHT($F$2,4))-VALUE(LEFT($F$2,4))))-1)*100</f>
        <v>1.432804604748017</v>
      </c>
      <c r="I31" s="144" t="s">
        <v>761</v>
      </c>
      <c r="J31" s="2">
        <v>1.8295649967169814</v>
      </c>
      <c r="K31" s="2">
        <v>2.4457580431631598</v>
      </c>
      <c r="L31" s="2">
        <v>2.4333166714106014</v>
      </c>
      <c r="M31" s="2">
        <v>2.170487482093697</v>
      </c>
      <c r="N31" s="2">
        <v>-1.9886546575908937</v>
      </c>
      <c r="O31" s="4">
        <f>N31-M31</f>
        <v>-4.1591421396845902</v>
      </c>
      <c r="Q31">
        <f>IF(J31&gt;J$32,1,"")</f>
        <v>1</v>
      </c>
      <c r="R31" s="146" t="str">
        <f>IF(K31&gt;K$32,1,"")</f>
        <v/>
      </c>
      <c r="S31" s="146">
        <f>IF(L31&gt;L$32,1,"")</f>
        <v>1</v>
      </c>
      <c r="T31" s="146">
        <f>IF(M31&gt;M$32,1,"")</f>
        <v>1</v>
      </c>
      <c r="U31" s="146" t="str">
        <f>IF(N31&gt;N$32,1,"")</f>
        <v/>
      </c>
      <c r="V31" s="146" t="e">
        <f t="shared" ref="V31:V41" si="1">Q31*R31*S31*T31</f>
        <v>#VALUE!</v>
      </c>
    </row>
    <row r="32" spans="1:22">
      <c r="A32" s="7" t="s">
        <v>629</v>
      </c>
      <c r="B32" s="2">
        <f>(POWER(VLOOKUP(VALUE(RIGHT($B$2,4)), 'z14'!$A$4:$E$38,COLUMN('z14'!$E$38),0)/VLOOKUP(VALUE(LEFT($B$2,4)), 'z14'!$A$4:$E$38,COLUMN('z14'!$E$38),0),1/(VALUE(RIGHT($B$2,4))-VALUE(LEFT($B$2,4))))-1)*100</f>
        <v>2.2217493998664573</v>
      </c>
      <c r="C32" s="2">
        <f>(POWER(VLOOKUP(VALUE(RIGHT($C$2,4)), 'z14'!$A$4:$E$38,COLUMN('z14'!$E$38),0)/VLOOKUP(VALUE(LEFT($C$2,4)), 'z14'!$A$4:$E$38,COLUMN('z14'!$E$38),0),1/(VALUE(RIGHT($C$2,4))-VALUE(LEFT($C$2,4))))-1)*100</f>
        <v>1.8051390776129272</v>
      </c>
      <c r="D32" s="2">
        <f>(POWER(VLOOKUP(VALUE(RIGHT($D$2,4)), 'z14'!$A$4:$E$38,COLUMN('z14'!$E$38),0)/VLOOKUP(VALUE(LEFT($D$2,4)), 'z14'!$A$4:$E$38,COLUMN('z14'!$E$38),0),1/(VALUE(RIGHT($D$2,4))-VALUE(LEFT($D$2,4))))-1)*100</f>
        <v>3.7237241534068932</v>
      </c>
      <c r="E32" s="2">
        <f>(POWER(VLOOKUP(VALUE(RIGHT($E$2,4)), 'z14'!$A$4:$E$38,COLUMN('z14'!$E$38),0)/VLOOKUP(VALUE(LEFT($E$2,4)), 'z14'!$A$4:$E$38,COLUMN('z14'!$E$38),0),1/(VALUE(RIGHT($E$2,4))-VALUE(LEFT($E$2,4))))-1)*100</f>
        <v>1.4577717372586951</v>
      </c>
      <c r="F32" s="2">
        <f>(POWER(VLOOKUP(VALUE(RIGHT($F$2,4)), 'z14'!$A$4:$E$38,COLUMN('z14'!$E$38),0)/VLOOKUP(VALUE(LEFT($F$2,4)), 'z14'!$A$4:$E$38,COLUMN('z14'!$E$38),0),1/(VALUE(RIGHT($F$2,4))-VALUE(LEFT($F$2,4))))-1)*100</f>
        <v>4.0030719919033286</v>
      </c>
      <c r="I32" s="144" t="s">
        <v>34</v>
      </c>
      <c r="J32" s="2">
        <v>1.8019295355631293</v>
      </c>
      <c r="K32" s="2">
        <v>3.4185437936239627</v>
      </c>
      <c r="L32" s="2">
        <v>0.60357816591103397</v>
      </c>
      <c r="M32" s="2">
        <v>1.9239231620866715</v>
      </c>
      <c r="N32" s="2">
        <v>0.50927439472545633</v>
      </c>
      <c r="O32" s="4">
        <f t="shared" ref="O32:O41" si="2">N32-M32</f>
        <v>-1.4146487673612151</v>
      </c>
      <c r="P32" s="146" t="b">
        <f t="shared" ref="P32:P39" si="3">M32&gt;L32</f>
        <v>1</v>
      </c>
      <c r="Q32" s="146" t="str">
        <f t="shared" ref="Q32:R41" si="4">IF(J32&gt;J$32,1,"")</f>
        <v/>
      </c>
      <c r="R32" s="146" t="str">
        <f t="shared" si="4"/>
        <v/>
      </c>
      <c r="S32" s="146" t="str">
        <f t="shared" ref="S32:U41" si="5">IF(L32&gt;L$32,1,"")</f>
        <v/>
      </c>
      <c r="T32" s="146" t="str">
        <f t="shared" si="5"/>
        <v/>
      </c>
      <c r="U32" s="146" t="str">
        <f t="shared" si="5"/>
        <v/>
      </c>
      <c r="V32" s="146" t="e">
        <f t="shared" si="1"/>
        <v>#VALUE!</v>
      </c>
    </row>
    <row r="33" spans="1:22">
      <c r="A33" s="51" t="s">
        <v>783</v>
      </c>
      <c r="I33" s="144" t="s">
        <v>770</v>
      </c>
      <c r="J33" s="2">
        <v>4.9610368732114551</v>
      </c>
      <c r="K33" s="2">
        <v>4.1429966467811941</v>
      </c>
      <c r="L33" s="2">
        <v>3.9838894050379769</v>
      </c>
      <c r="M33" s="2">
        <v>5.1718153755892393</v>
      </c>
      <c r="N33" s="2">
        <v>9.0185017441708037</v>
      </c>
      <c r="O33" s="4">
        <f t="shared" si="2"/>
        <v>3.8466863685815644</v>
      </c>
      <c r="P33" s="146" t="b">
        <f t="shared" si="3"/>
        <v>1</v>
      </c>
      <c r="Q33" s="146">
        <f t="shared" si="4"/>
        <v>1</v>
      </c>
      <c r="R33" s="146">
        <f>IF(K33&gt;K$32,1,"")</f>
        <v>1</v>
      </c>
      <c r="S33" s="146">
        <f t="shared" si="5"/>
        <v>1</v>
      </c>
      <c r="T33" s="146">
        <f t="shared" si="5"/>
        <v>1</v>
      </c>
      <c r="U33" s="146">
        <f t="shared" si="5"/>
        <v>1</v>
      </c>
      <c r="V33" s="146">
        <f t="shared" si="1"/>
        <v>1</v>
      </c>
    </row>
    <row r="34" spans="1:22">
      <c r="A34" s="7" t="s">
        <v>1052</v>
      </c>
      <c r="B34" s="2">
        <f>(POWER(VLOOKUP(VALUE(RIGHT($B$2,4)), 'z15'!$A$4:$G$38,COLUMN('z15'!$G$38),0)/VLOOKUP(VALUE(LEFT($B$2,4)), 'z15'!$A$4:$G$38,COLUMN('z15'!$G$38),0),1/(VALUE(RIGHT($B$2,4))-VALUE(LEFT($B$2,4))))-1)*100</f>
        <v>2.0696950919668389</v>
      </c>
      <c r="C34" s="2">
        <f>(POWER(VLOOKUP(VALUE(RIGHT($C$2,4)), 'z15'!$A$4:$G$38,COLUMN('z15'!$G$38),0)/VLOOKUP(VALUE(LEFT($C$2,4)), 'z15'!$A$4:$G$38,COLUMN('z15'!$G$38),0),1/(VALUE(RIGHT($C$2,4))-VALUE(LEFT($C$2,4))))-1)*100</f>
        <v>2.6912124378857261</v>
      </c>
      <c r="D34" s="2">
        <f>(POWER(VLOOKUP(VALUE(RIGHT($D$2,4)), 'z15'!$A$4:$G$38,COLUMN('z15'!$G$38),0)/VLOOKUP(VALUE(LEFT($D$2,4)), 'z15'!$A$4:$G$38,COLUMN('z15'!$G$38),0),1/(VALUE(RIGHT($D$2,4))-VALUE(LEFT($D$2,4))))-1)*100</f>
        <v>1.6934901423876214</v>
      </c>
      <c r="E34" s="2">
        <f>(POWER(VLOOKUP(VALUE(RIGHT($E$2,4)), 'z15'!$A$4:$G$38,COLUMN('z15'!$G$38),0)/VLOOKUP(VALUE(LEFT($E$2,4)), 'z15'!$A$4:$G$38,COLUMN('z15'!$G$38),0),1/(VALUE(RIGHT($E$2,4))-VALUE(LEFT($E$2,4))))-1)*100</f>
        <v>1.8964617093194525</v>
      </c>
      <c r="F34" s="2">
        <f>(POWER(VLOOKUP(VALUE(RIGHT($F$2,4)), 'z15'!$A$4:$G$38,COLUMN('z15'!$G$38),0)/VLOOKUP(VALUE(LEFT($F$2,4)), 'z15'!$A$4:$G$38,COLUMN('z15'!$G$38),0),1/(VALUE(RIGHT($F$2,4))-VALUE(LEFT($F$2,4))))-1)*100</f>
        <v>0.79814934426385431</v>
      </c>
      <c r="I34" s="144" t="s">
        <v>771</v>
      </c>
      <c r="J34" s="2">
        <v>2.0519116613892718</v>
      </c>
      <c r="K34" s="2">
        <v>3.884308512691681</v>
      </c>
      <c r="L34" s="2">
        <v>1.9501658865333837</v>
      </c>
      <c r="M34" s="2">
        <v>0.51434939542815972</v>
      </c>
      <c r="N34" s="2">
        <v>1.6400424356417087</v>
      </c>
      <c r="O34" s="4">
        <f t="shared" si="2"/>
        <v>1.125693040213549</v>
      </c>
      <c r="P34" s="146"/>
      <c r="Q34" s="146">
        <f t="shared" si="4"/>
        <v>1</v>
      </c>
      <c r="R34" s="146">
        <f t="shared" si="4"/>
        <v>1</v>
      </c>
      <c r="S34" s="146">
        <f t="shared" si="5"/>
        <v>1</v>
      </c>
      <c r="T34" s="146" t="str">
        <f t="shared" si="5"/>
        <v/>
      </c>
      <c r="U34" s="146">
        <f t="shared" si="5"/>
        <v>1</v>
      </c>
      <c r="V34" s="146" t="e">
        <f t="shared" si="1"/>
        <v>#VALUE!</v>
      </c>
    </row>
    <row r="35" spans="1:22">
      <c r="A35" s="7" t="s">
        <v>629</v>
      </c>
      <c r="B35" s="2">
        <f>(POWER(VLOOKUP(VALUE(RIGHT($B$2,4)), 'z16'!$A$4:$E$38,COLUMN('z16'!$E$38),0)/VLOOKUP(VALUE(LEFT($B$2,4)), 'z16'!$A$4:$E$38,COLUMN('z16'!$E$38),0),1/(VALUE(RIGHT($B$2,4))-VALUE(LEFT($B$2,4))))-1)*100</f>
        <v>2.6887630921006656</v>
      </c>
      <c r="C35" s="2">
        <f>(POWER(VLOOKUP(VALUE(RIGHT($C$2,4)), 'z16'!$A$4:$E$38,COLUMN('z16'!$E$38),0)/VLOOKUP(VALUE(LEFT($C$2,4)), 'z16'!$A$4:$E$38,COLUMN('z16'!$E$38),0),1/(VALUE(RIGHT($C$2,4))-VALUE(LEFT($C$2,4))))-1)*100</f>
        <v>3.6356733849573164</v>
      </c>
      <c r="D35" s="2">
        <f>(POWER(VLOOKUP(VALUE(RIGHT($D$2,4)), 'z16'!$A$4:$E$38,COLUMN('z16'!$E$38),0)/VLOOKUP(VALUE(LEFT($D$2,4)), 'z16'!$A$4:$E$38,COLUMN('z16'!$E$38),0),1/(VALUE(RIGHT($D$2,4))-VALUE(LEFT($D$2,4))))-1)*100</f>
        <v>2.3258892553087662</v>
      </c>
      <c r="E35" s="2">
        <f>(POWER(VLOOKUP(VALUE(RIGHT($E$2,4)), 'z16'!$A$4:$E$38,COLUMN('z16'!$E$38),0)/VLOOKUP(VALUE(LEFT($E$2,4)), 'z16'!$A$4:$E$38,COLUMN('z16'!$E$38),0),1/(VALUE(RIGHT($E$2,4))-VALUE(LEFT($E$2,4))))-1)*100</f>
        <v>2.2759844901929283</v>
      </c>
      <c r="F35" s="2">
        <f>(POWER(VLOOKUP(VALUE(RIGHT($F$2,4)), 'z16'!$A$4:$E$38,COLUMN('z16'!$E$38),0)/VLOOKUP(VALUE(LEFT($F$2,4)), 'z16'!$A$4:$E$38,COLUMN('z16'!$E$38),0),1/(VALUE(RIGHT($F$2,4))-VALUE(LEFT($F$2,4))))-1)*100</f>
        <v>2.5692303025883767</v>
      </c>
      <c r="I35" s="144" t="s">
        <v>772</v>
      </c>
      <c r="J35" s="2">
        <v>1.5519236552457238</v>
      </c>
      <c r="K35" s="2">
        <v>3.8491754882024498</v>
      </c>
      <c r="L35" s="2">
        <v>1.4911248272416078</v>
      </c>
      <c r="M35" s="2">
        <v>0.44915201575377317</v>
      </c>
      <c r="N35" s="2">
        <v>-1.1661235730946684</v>
      </c>
      <c r="O35" s="4">
        <f t="shared" si="2"/>
        <v>-1.6152755888484416</v>
      </c>
      <c r="P35" s="146"/>
      <c r="Q35" s="146" t="str">
        <f t="shared" si="4"/>
        <v/>
      </c>
      <c r="R35" s="146">
        <f t="shared" si="4"/>
        <v>1</v>
      </c>
      <c r="S35" s="146">
        <f t="shared" si="5"/>
        <v>1</v>
      </c>
      <c r="T35" s="146" t="str">
        <f t="shared" si="5"/>
        <v/>
      </c>
      <c r="U35" s="146" t="str">
        <f t="shared" si="5"/>
        <v/>
      </c>
      <c r="V35" s="146" t="e">
        <f t="shared" si="1"/>
        <v>#VALUE!</v>
      </c>
    </row>
    <row r="36" spans="1:22">
      <c r="I36" s="144" t="s">
        <v>774</v>
      </c>
      <c r="J36" s="2">
        <v>1.6218289883596748</v>
      </c>
      <c r="K36" s="2">
        <v>3.2914121330107626</v>
      </c>
      <c r="L36" s="2">
        <v>2.1634488977634536</v>
      </c>
      <c r="M36" s="2">
        <v>1.4176506620756202</v>
      </c>
      <c r="N36" s="2">
        <v>-3.2376752318805546</v>
      </c>
      <c r="O36" s="4">
        <f t="shared" si="2"/>
        <v>-4.6553258939561744</v>
      </c>
      <c r="P36" s="146"/>
      <c r="Q36" s="146" t="str">
        <f t="shared" si="4"/>
        <v/>
      </c>
      <c r="R36" s="146" t="str">
        <f t="shared" si="4"/>
        <v/>
      </c>
      <c r="S36" s="146">
        <f t="shared" si="5"/>
        <v>1</v>
      </c>
      <c r="T36" s="146" t="str">
        <f t="shared" si="5"/>
        <v/>
      </c>
      <c r="U36" s="146" t="str">
        <f t="shared" si="5"/>
        <v/>
      </c>
      <c r="V36" s="146" t="e">
        <f t="shared" si="1"/>
        <v>#VALUE!</v>
      </c>
    </row>
    <row r="37" spans="1:22" ht="30" customHeight="1">
      <c r="A37" s="331" t="s">
        <v>1053</v>
      </c>
      <c r="B37" s="331"/>
      <c r="C37" s="331"/>
      <c r="D37" s="331"/>
      <c r="E37" s="331"/>
      <c r="F37" s="331"/>
      <c r="I37" s="144" t="s">
        <v>775</v>
      </c>
      <c r="J37" s="2" t="s">
        <v>446</v>
      </c>
      <c r="K37" s="2" t="s">
        <v>446</v>
      </c>
      <c r="L37" s="2">
        <v>-0.34757662836857328</v>
      </c>
      <c r="M37" s="2">
        <v>1.5203627597530023</v>
      </c>
      <c r="N37" s="2">
        <v>3.9337195851518736E-2</v>
      </c>
      <c r="O37" s="4">
        <f t="shared" si="2"/>
        <v>-1.4810255639014835</v>
      </c>
      <c r="P37" s="146" t="b">
        <f t="shared" si="3"/>
        <v>1</v>
      </c>
      <c r="Q37" s="146">
        <f t="shared" si="4"/>
        <v>1</v>
      </c>
      <c r="R37" s="146">
        <f t="shared" si="4"/>
        <v>1</v>
      </c>
      <c r="S37" s="146" t="str">
        <f t="shared" si="5"/>
        <v/>
      </c>
      <c r="T37" s="146" t="str">
        <f t="shared" si="5"/>
        <v/>
      </c>
      <c r="U37" s="146" t="str">
        <f t="shared" si="5"/>
        <v/>
      </c>
      <c r="V37" s="146" t="e">
        <f t="shared" si="1"/>
        <v>#VALUE!</v>
      </c>
    </row>
    <row r="38" spans="1:22">
      <c r="I38" s="144" t="s">
        <v>777</v>
      </c>
      <c r="J38" s="2">
        <v>3.7747899741570778</v>
      </c>
      <c r="K38" s="2">
        <v>5.2150227111105396</v>
      </c>
      <c r="L38" s="2">
        <v>3.0350487597959663</v>
      </c>
      <c r="M38" s="2">
        <v>3.1331351371407967</v>
      </c>
      <c r="N38" s="2">
        <v>3.6641165056056968</v>
      </c>
      <c r="O38" s="4">
        <f t="shared" si="2"/>
        <v>0.53098136846490007</v>
      </c>
      <c r="P38" s="146" t="b">
        <f t="shared" si="3"/>
        <v>1</v>
      </c>
      <c r="Q38" s="146">
        <f t="shared" si="4"/>
        <v>1</v>
      </c>
      <c r="R38" s="146">
        <f t="shared" si="4"/>
        <v>1</v>
      </c>
      <c r="S38" s="146">
        <f t="shared" si="5"/>
        <v>1</v>
      </c>
      <c r="T38" s="146">
        <f t="shared" si="5"/>
        <v>1</v>
      </c>
      <c r="U38" s="146">
        <f t="shared" si="5"/>
        <v>1</v>
      </c>
      <c r="V38" s="146">
        <f t="shared" si="1"/>
        <v>1</v>
      </c>
    </row>
    <row r="39" spans="1:22">
      <c r="I39" s="144" t="s">
        <v>781</v>
      </c>
      <c r="J39" s="2">
        <v>2.0900834898324172</v>
      </c>
      <c r="K39" s="2">
        <v>2.0664569086396245</v>
      </c>
      <c r="L39" s="2">
        <v>0.9835427394557783</v>
      </c>
      <c r="M39" s="2">
        <v>3.5940356221808134</v>
      </c>
      <c r="N39" s="2">
        <v>1.2020400667915654</v>
      </c>
      <c r="O39" s="4">
        <f t="shared" si="2"/>
        <v>-2.391995555389248</v>
      </c>
      <c r="P39" s="146" t="b">
        <f t="shared" si="3"/>
        <v>1</v>
      </c>
      <c r="Q39" s="146">
        <f t="shared" si="4"/>
        <v>1</v>
      </c>
      <c r="R39" s="146" t="str">
        <f t="shared" si="4"/>
        <v/>
      </c>
      <c r="S39" s="146">
        <f t="shared" si="5"/>
        <v>1</v>
      </c>
      <c r="T39" s="146">
        <f t="shared" si="5"/>
        <v>1</v>
      </c>
      <c r="U39" s="146">
        <f t="shared" si="5"/>
        <v>1</v>
      </c>
      <c r="V39" s="146" t="e">
        <f t="shared" si="1"/>
        <v>#VALUE!</v>
      </c>
    </row>
    <row r="40" spans="1:22">
      <c r="I40" s="144" t="s">
        <v>782</v>
      </c>
      <c r="J40" s="2">
        <v>2.2217493998664573</v>
      </c>
      <c r="K40" s="2">
        <v>1.8051390776129272</v>
      </c>
      <c r="L40" s="2">
        <v>3.7237241534068932</v>
      </c>
      <c r="M40" s="2">
        <v>0.45717959730953162</v>
      </c>
      <c r="N40" s="2">
        <v>4.0030719919033286</v>
      </c>
      <c r="O40" s="4">
        <f t="shared" si="2"/>
        <v>3.545892394593797</v>
      </c>
      <c r="P40" s="146"/>
      <c r="Q40" s="146">
        <f t="shared" si="4"/>
        <v>1</v>
      </c>
      <c r="R40" s="146" t="str">
        <f t="shared" si="4"/>
        <v/>
      </c>
      <c r="S40" s="146">
        <f t="shared" si="5"/>
        <v>1</v>
      </c>
      <c r="T40" s="146" t="str">
        <f t="shared" si="5"/>
        <v/>
      </c>
      <c r="U40" s="146">
        <f t="shared" si="5"/>
        <v>1</v>
      </c>
      <c r="V40" s="146" t="e">
        <f t="shared" si="1"/>
        <v>#VALUE!</v>
      </c>
    </row>
    <row r="41" spans="1:22">
      <c r="I41" s="144" t="s">
        <v>783</v>
      </c>
      <c r="J41" s="2">
        <v>2.6887630921006656</v>
      </c>
      <c r="K41" s="2">
        <v>3.6356733849573164</v>
      </c>
      <c r="L41" s="2">
        <v>2.3258892553087662</v>
      </c>
      <c r="M41" s="2">
        <v>2.1589210490627231</v>
      </c>
      <c r="N41" s="2">
        <v>2.5692303025883767</v>
      </c>
      <c r="O41" s="4">
        <f t="shared" si="2"/>
        <v>0.41030925352565362</v>
      </c>
      <c r="P41" s="146"/>
      <c r="Q41" s="146">
        <f t="shared" si="4"/>
        <v>1</v>
      </c>
      <c r="R41" s="146">
        <f t="shared" si="4"/>
        <v>1</v>
      </c>
      <c r="S41" s="146">
        <f t="shared" si="5"/>
        <v>1</v>
      </c>
      <c r="T41" s="146">
        <f t="shared" si="5"/>
        <v>1</v>
      </c>
      <c r="U41" s="146">
        <f t="shared" si="5"/>
        <v>1</v>
      </c>
      <c r="V41">
        <f t="shared" si="1"/>
        <v>1</v>
      </c>
    </row>
    <row r="42" spans="1:22">
      <c r="J42" s="4">
        <f>AVERAGE(J31:J41)</f>
        <v>2.459358166644285</v>
      </c>
      <c r="K42" s="4">
        <f>AVERAGE(K31:K41)</f>
        <v>3.3754486699793618</v>
      </c>
      <c r="L42" s="4">
        <f>AVERAGE(L31:L41)</f>
        <v>2.0314683757724441</v>
      </c>
      <c r="M42" s="4">
        <f>AVERAGE(M31:M41)</f>
        <v>2.0464556598612753</v>
      </c>
      <c r="N42" s="4">
        <f>AVERAGE(N31:N41)</f>
        <v>1.4775601067920308</v>
      </c>
    </row>
    <row r="43" spans="1:22">
      <c r="I43" s="144" t="s">
        <v>761</v>
      </c>
      <c r="J43">
        <f t="shared" ref="J43:N48" si="6">RANK(J31,J$31:J$41,0)</f>
        <v>7</v>
      </c>
      <c r="K43" s="143">
        <f t="shared" si="6"/>
        <v>8</v>
      </c>
      <c r="L43" s="143">
        <f t="shared" si="6"/>
        <v>4</v>
      </c>
      <c r="M43" s="143">
        <f t="shared" si="6"/>
        <v>4</v>
      </c>
      <c r="N43" s="143">
        <f t="shared" si="6"/>
        <v>10</v>
      </c>
    </row>
    <row r="44" spans="1:22">
      <c r="I44" s="144" t="s">
        <v>34</v>
      </c>
      <c r="J44" s="143">
        <f t="shared" si="6"/>
        <v>8</v>
      </c>
      <c r="K44" s="143">
        <f t="shared" si="6"/>
        <v>6</v>
      </c>
      <c r="L44" s="143">
        <f t="shared" si="6"/>
        <v>10</v>
      </c>
      <c r="M44" s="143">
        <f t="shared" si="6"/>
        <v>6</v>
      </c>
      <c r="N44" s="143">
        <f t="shared" si="6"/>
        <v>7</v>
      </c>
      <c r="Q44" s="146"/>
      <c r="R44" s="146"/>
      <c r="S44" s="146"/>
    </row>
    <row r="45" spans="1:22">
      <c r="I45" s="144" t="s">
        <v>770</v>
      </c>
      <c r="J45" s="143">
        <f t="shared" si="6"/>
        <v>1</v>
      </c>
      <c r="K45" s="143">
        <f t="shared" si="6"/>
        <v>2</v>
      </c>
      <c r="L45" s="143">
        <f t="shared" si="6"/>
        <v>1</v>
      </c>
      <c r="M45" s="143">
        <f t="shared" si="6"/>
        <v>1</v>
      </c>
      <c r="N45" s="143">
        <f t="shared" si="6"/>
        <v>1</v>
      </c>
    </row>
    <row r="46" spans="1:22">
      <c r="I46" s="144" t="s">
        <v>771</v>
      </c>
      <c r="J46" s="143">
        <f t="shared" si="6"/>
        <v>6</v>
      </c>
      <c r="K46" s="143">
        <f t="shared" si="6"/>
        <v>3</v>
      </c>
      <c r="L46" s="143">
        <f t="shared" si="6"/>
        <v>7</v>
      </c>
      <c r="M46" s="143">
        <f t="shared" si="6"/>
        <v>9</v>
      </c>
      <c r="N46" s="143">
        <f t="shared" si="6"/>
        <v>5</v>
      </c>
    </row>
    <row r="47" spans="1:22">
      <c r="I47" s="144" t="s">
        <v>772</v>
      </c>
      <c r="J47" s="143">
        <f t="shared" si="6"/>
        <v>10</v>
      </c>
      <c r="K47" s="143">
        <f t="shared" si="6"/>
        <v>4</v>
      </c>
      <c r="L47" s="143">
        <f t="shared" si="6"/>
        <v>8</v>
      </c>
      <c r="M47" s="143">
        <f t="shared" si="6"/>
        <v>11</v>
      </c>
      <c r="N47" s="143">
        <f t="shared" si="6"/>
        <v>9</v>
      </c>
    </row>
    <row r="48" spans="1:22">
      <c r="I48" s="144" t="s">
        <v>774</v>
      </c>
      <c r="J48" s="143">
        <f t="shared" si="6"/>
        <v>9</v>
      </c>
      <c r="K48" s="143">
        <f t="shared" si="6"/>
        <v>7</v>
      </c>
      <c r="L48" s="143">
        <f t="shared" si="6"/>
        <v>6</v>
      </c>
      <c r="M48" s="143">
        <f t="shared" si="6"/>
        <v>8</v>
      </c>
      <c r="N48" s="143">
        <f t="shared" si="6"/>
        <v>11</v>
      </c>
    </row>
    <row r="49" spans="9:14">
      <c r="I49" s="144" t="s">
        <v>775</v>
      </c>
      <c r="J49" s="143"/>
      <c r="K49" s="143"/>
      <c r="L49" s="143">
        <f t="shared" ref="L49:N53" si="7">RANK(L37,L$31:L$41,0)</f>
        <v>11</v>
      </c>
      <c r="M49" s="143">
        <f t="shared" si="7"/>
        <v>7</v>
      </c>
      <c r="N49" s="143">
        <f t="shared" si="7"/>
        <v>8</v>
      </c>
    </row>
    <row r="50" spans="9:14">
      <c r="I50" s="144" t="s">
        <v>777</v>
      </c>
      <c r="J50" s="143">
        <f t="shared" ref="J50:K53" si="8">RANK(J38,J$31:J$41,0)</f>
        <v>2</v>
      </c>
      <c r="K50" s="143">
        <f t="shared" si="8"/>
        <v>1</v>
      </c>
      <c r="L50" s="143">
        <f t="shared" si="7"/>
        <v>3</v>
      </c>
      <c r="M50" s="143">
        <f t="shared" si="7"/>
        <v>3</v>
      </c>
      <c r="N50" s="143">
        <f t="shared" si="7"/>
        <v>3</v>
      </c>
    </row>
    <row r="51" spans="9:14">
      <c r="I51" s="144" t="s">
        <v>781</v>
      </c>
      <c r="J51" s="143">
        <f t="shared" si="8"/>
        <v>5</v>
      </c>
      <c r="K51" s="143">
        <f t="shared" si="8"/>
        <v>9</v>
      </c>
      <c r="L51" s="143">
        <f t="shared" si="7"/>
        <v>9</v>
      </c>
      <c r="M51" s="143">
        <f t="shared" si="7"/>
        <v>2</v>
      </c>
      <c r="N51" s="143">
        <f t="shared" si="7"/>
        <v>6</v>
      </c>
    </row>
    <row r="52" spans="9:14">
      <c r="I52" s="144" t="s">
        <v>782</v>
      </c>
      <c r="J52" s="143">
        <f t="shared" si="8"/>
        <v>4</v>
      </c>
      <c r="K52" s="143">
        <f t="shared" si="8"/>
        <v>10</v>
      </c>
      <c r="L52" s="143">
        <f t="shared" si="7"/>
        <v>2</v>
      </c>
      <c r="M52" s="143">
        <f t="shared" si="7"/>
        <v>10</v>
      </c>
      <c r="N52" s="143">
        <f t="shared" si="7"/>
        <v>2</v>
      </c>
    </row>
    <row r="53" spans="9:14">
      <c r="I53" s="144" t="s">
        <v>783</v>
      </c>
      <c r="J53" s="143">
        <f t="shared" si="8"/>
        <v>3</v>
      </c>
      <c r="K53" s="143">
        <f t="shared" si="8"/>
        <v>5</v>
      </c>
      <c r="L53" s="143">
        <f t="shared" si="7"/>
        <v>5</v>
      </c>
      <c r="M53" s="143">
        <f t="shared" si="7"/>
        <v>5</v>
      </c>
      <c r="N53" s="143">
        <f t="shared" si="7"/>
        <v>4</v>
      </c>
    </row>
  </sheetData>
  <sortState ref="I4:J13">
    <sortCondition ref="J4:J13"/>
  </sortState>
  <mergeCells count="1">
    <mergeCell ref="A37:F37"/>
  </mergeCells>
  <pageMargins left="0.7" right="0.7" top="0.75" bottom="0.75" header="0.3" footer="0.3"/>
  <pageSetup scale="92" orientation="portrait" horizontalDpi="0" verticalDpi="0" r:id="rId1"/>
</worksheet>
</file>

<file path=xl/worksheets/sheet145.xml><?xml version="1.0" encoding="utf-8"?>
<worksheet xmlns="http://schemas.openxmlformats.org/spreadsheetml/2006/main" xmlns:r="http://schemas.openxmlformats.org/officeDocument/2006/relationships">
  <sheetPr codeName="Sheet182"/>
  <dimension ref="A1:W38"/>
  <sheetViews>
    <sheetView view="pageBreakPreview" zoomScaleNormal="100" zoomScaleSheetLayoutView="100" workbookViewId="0"/>
  </sheetViews>
  <sheetFormatPr defaultRowHeight="15" outlineLevelCol="1"/>
  <cols>
    <col min="2" max="11" width="13.85546875" customWidth="1"/>
    <col min="12" max="22" width="0" hidden="1" customWidth="1" outlineLevel="1"/>
    <col min="23" max="23" width="9.140625" collapsed="1"/>
  </cols>
  <sheetData>
    <row r="1" spans="1:22">
      <c r="A1" t="s">
        <v>1054</v>
      </c>
    </row>
    <row r="2" spans="1:22">
      <c r="N2" t="s">
        <v>520</v>
      </c>
      <c r="O2" t="s">
        <v>6</v>
      </c>
      <c r="P2" t="s">
        <v>8</v>
      </c>
      <c r="Q2" t="s">
        <v>11</v>
      </c>
      <c r="R2" t="s">
        <v>12</v>
      </c>
      <c r="S2" t="s">
        <v>13</v>
      </c>
      <c r="T2" t="s">
        <v>14</v>
      </c>
      <c r="U2" t="s">
        <v>15</v>
      </c>
      <c r="V2" t="s">
        <v>33</v>
      </c>
    </row>
    <row r="3" spans="1:22" ht="110.25" customHeight="1">
      <c r="B3" s="55" t="s">
        <v>520</v>
      </c>
      <c r="C3" s="55" t="s">
        <v>6</v>
      </c>
      <c r="D3" s="55" t="s">
        <v>32</v>
      </c>
      <c r="E3" s="55" t="s">
        <v>8</v>
      </c>
      <c r="F3" s="55" t="s">
        <v>11</v>
      </c>
      <c r="G3" s="55" t="s">
        <v>12</v>
      </c>
      <c r="H3" s="55" t="s">
        <v>13</v>
      </c>
      <c r="I3" s="55" t="s">
        <v>14</v>
      </c>
      <c r="J3" s="55" t="s">
        <v>15</v>
      </c>
      <c r="K3" s="55" t="s">
        <v>33</v>
      </c>
      <c r="M3">
        <v>1984</v>
      </c>
      <c r="N3">
        <v>8502100000</v>
      </c>
      <c r="O3">
        <v>791200000</v>
      </c>
      <c r="P3">
        <v>4300000</v>
      </c>
      <c r="Q3" t="s">
        <v>664</v>
      </c>
      <c r="S3" t="s">
        <v>664</v>
      </c>
      <c r="T3" t="s">
        <v>664</v>
      </c>
      <c r="U3">
        <v>254600000</v>
      </c>
      <c r="V3">
        <v>25200000</v>
      </c>
    </row>
    <row r="4" spans="1:22" ht="15" customHeight="1">
      <c r="A4" s="7">
        <f t="shared" ref="A4:A14" si="0">A5-1</f>
        <v>1984</v>
      </c>
      <c r="B4" s="41">
        <f t="shared" ref="B4:C16" si="1">IF(ISERROR(B5*N3/N4)=FALSE,B5*N3/N4,"n.a.")</f>
        <v>9813.4734774150347</v>
      </c>
      <c r="C4" s="41">
        <f t="shared" si="1"/>
        <v>747.94450229709037</v>
      </c>
      <c r="D4" s="41" t="s">
        <v>446</v>
      </c>
      <c r="E4" s="41" t="str">
        <f t="shared" ref="E4:K16" si="2">IF(ISERROR(E5*P3/P4)=FALSE,E5*P3/P4,"n.a.")</f>
        <v>n.a.</v>
      </c>
      <c r="F4" s="41" t="str">
        <f t="shared" si="2"/>
        <v>n.a.</v>
      </c>
      <c r="G4" s="41" t="str">
        <f t="shared" si="2"/>
        <v>n.a.</v>
      </c>
      <c r="H4" s="41" t="str">
        <f t="shared" si="2"/>
        <v>n.a.</v>
      </c>
      <c r="I4" s="41" t="str">
        <f t="shared" si="2"/>
        <v>n.a.</v>
      </c>
      <c r="J4" s="41">
        <f t="shared" si="2"/>
        <v>249.37247148288975</v>
      </c>
      <c r="K4" s="41" t="str">
        <f t="shared" si="2"/>
        <v>n.a.</v>
      </c>
      <c r="L4" t="s">
        <v>1055</v>
      </c>
      <c r="M4">
        <v>1985</v>
      </c>
      <c r="N4">
        <v>8519200000</v>
      </c>
      <c r="O4">
        <v>693500000</v>
      </c>
      <c r="P4">
        <v>6200000</v>
      </c>
      <c r="Q4" t="s">
        <v>664</v>
      </c>
      <c r="R4" t="s">
        <v>664</v>
      </c>
      <c r="S4">
        <v>16800000</v>
      </c>
      <c r="T4" t="s">
        <v>664</v>
      </c>
      <c r="U4">
        <v>226800000</v>
      </c>
      <c r="V4">
        <v>26700000</v>
      </c>
    </row>
    <row r="5" spans="1:22" ht="15" customHeight="1">
      <c r="A5" s="7">
        <f t="shared" si="0"/>
        <v>1985</v>
      </c>
      <c r="B5" s="41">
        <f t="shared" si="1"/>
        <v>9833.2110006697349</v>
      </c>
      <c r="C5" s="41">
        <f t="shared" si="1"/>
        <v>655.58583460949467</v>
      </c>
      <c r="D5" s="41" t="s">
        <v>446</v>
      </c>
      <c r="E5" s="41" t="str">
        <f t="shared" si="2"/>
        <v>n.a.</v>
      </c>
      <c r="F5" s="41" t="str">
        <f t="shared" si="2"/>
        <v>n.a.</v>
      </c>
      <c r="G5" s="41" t="str">
        <f t="shared" si="2"/>
        <v>n.a.</v>
      </c>
      <c r="H5" s="41" t="str">
        <f t="shared" si="2"/>
        <v>n.a.</v>
      </c>
      <c r="I5" s="41" t="str">
        <f t="shared" si="2"/>
        <v>n.a.</v>
      </c>
      <c r="J5" s="41">
        <f t="shared" si="2"/>
        <v>222.14326996197721</v>
      </c>
      <c r="K5" s="41" t="str">
        <f t="shared" si="2"/>
        <v>n.a.</v>
      </c>
      <c r="M5">
        <v>1986</v>
      </c>
      <c r="N5">
        <v>8689600000</v>
      </c>
      <c r="O5">
        <v>796900000</v>
      </c>
      <c r="P5">
        <v>6000000</v>
      </c>
      <c r="Q5" t="s">
        <v>664</v>
      </c>
      <c r="R5" t="s">
        <v>664</v>
      </c>
      <c r="S5">
        <v>17900000</v>
      </c>
      <c r="T5" t="s">
        <v>664</v>
      </c>
      <c r="U5">
        <v>277600000</v>
      </c>
      <c r="V5">
        <v>29000000</v>
      </c>
    </row>
    <row r="6" spans="1:22" ht="15" customHeight="1">
      <c r="A6" s="7">
        <f t="shared" si="0"/>
        <v>1986</v>
      </c>
      <c r="B6" s="41">
        <f t="shared" si="1"/>
        <v>10029.893688541146</v>
      </c>
      <c r="C6" s="41">
        <f t="shared" si="1"/>
        <v>753.33287901990809</v>
      </c>
      <c r="D6" s="41" t="s">
        <v>446</v>
      </c>
      <c r="E6" s="41" t="str">
        <f t="shared" si="2"/>
        <v>n.a.</v>
      </c>
      <c r="F6" s="41" t="str">
        <f t="shared" si="2"/>
        <v>n.a.</v>
      </c>
      <c r="G6" s="41" t="str">
        <f t="shared" si="2"/>
        <v>n.a.</v>
      </c>
      <c r="H6" s="41" t="str">
        <f t="shared" si="2"/>
        <v>n.a.</v>
      </c>
      <c r="I6" s="41" t="str">
        <f t="shared" si="2"/>
        <v>n.a.</v>
      </c>
      <c r="J6" s="41">
        <f t="shared" si="2"/>
        <v>271.90022813688216</v>
      </c>
      <c r="K6" s="41" t="str">
        <f t="shared" si="2"/>
        <v>n.a.</v>
      </c>
      <c r="M6">
        <v>1987</v>
      </c>
      <c r="N6">
        <v>8851000000</v>
      </c>
      <c r="O6">
        <v>814700000</v>
      </c>
      <c r="P6">
        <v>8900000</v>
      </c>
      <c r="Q6" t="s">
        <v>664</v>
      </c>
      <c r="R6" t="s">
        <v>664</v>
      </c>
      <c r="S6">
        <v>42500000</v>
      </c>
      <c r="T6" t="s">
        <v>664</v>
      </c>
      <c r="U6">
        <v>241300000</v>
      </c>
      <c r="V6">
        <v>26500000</v>
      </c>
    </row>
    <row r="7" spans="1:22" ht="15" customHeight="1">
      <c r="A7" s="7">
        <f t="shared" si="0"/>
        <v>1987</v>
      </c>
      <c r="B7" s="41">
        <f t="shared" si="1"/>
        <v>10216.188206278504</v>
      </c>
      <c r="C7" s="41">
        <f t="shared" si="1"/>
        <v>770.15973966309343</v>
      </c>
      <c r="D7" s="41" t="s">
        <v>446</v>
      </c>
      <c r="E7" s="41" t="str">
        <f t="shared" si="2"/>
        <v>n.a.</v>
      </c>
      <c r="F7" s="41" t="str">
        <f t="shared" si="2"/>
        <v>n.a.</v>
      </c>
      <c r="G7" s="41" t="str">
        <f t="shared" si="2"/>
        <v>n.a.</v>
      </c>
      <c r="H7" s="41" t="str">
        <f t="shared" si="2"/>
        <v>n.a.</v>
      </c>
      <c r="I7" s="41" t="str">
        <f t="shared" si="2"/>
        <v>n.a.</v>
      </c>
      <c r="J7" s="41">
        <f t="shared" si="2"/>
        <v>236.34555133079854</v>
      </c>
      <c r="K7" s="41" t="str">
        <f t="shared" si="2"/>
        <v>n.a.</v>
      </c>
      <c r="M7">
        <v>1988</v>
      </c>
      <c r="N7">
        <v>9437400000</v>
      </c>
      <c r="O7">
        <v>944900000</v>
      </c>
      <c r="P7" t="s">
        <v>664</v>
      </c>
      <c r="Q7" t="s">
        <v>664</v>
      </c>
      <c r="R7" t="s">
        <v>664</v>
      </c>
      <c r="S7" t="s">
        <v>664</v>
      </c>
      <c r="T7" t="s">
        <v>664</v>
      </c>
      <c r="U7">
        <v>305000000</v>
      </c>
      <c r="V7">
        <v>26000000</v>
      </c>
    </row>
    <row r="8" spans="1:22" ht="15" customHeight="1">
      <c r="A8" s="7">
        <f t="shared" si="0"/>
        <v>1988</v>
      </c>
      <c r="B8" s="41">
        <f t="shared" si="1"/>
        <v>10893.035202568384</v>
      </c>
      <c r="C8" s="41">
        <f t="shared" si="1"/>
        <v>893.24160796324657</v>
      </c>
      <c r="D8" s="41" t="s">
        <v>446</v>
      </c>
      <c r="E8" s="41" t="str">
        <f t="shared" si="2"/>
        <v>n.a.</v>
      </c>
      <c r="F8" s="41" t="str">
        <f t="shared" si="2"/>
        <v>n.a.</v>
      </c>
      <c r="G8" s="41" t="str">
        <f t="shared" si="2"/>
        <v>n.a.</v>
      </c>
      <c r="H8" s="41" t="str">
        <f t="shared" si="2"/>
        <v>n.a.</v>
      </c>
      <c r="I8" s="41" t="str">
        <f t="shared" si="2"/>
        <v>n.a.</v>
      </c>
      <c r="J8" s="41">
        <f t="shared" si="2"/>
        <v>298.73764258555138</v>
      </c>
      <c r="K8" s="41" t="str">
        <f t="shared" si="2"/>
        <v>n.a.</v>
      </c>
      <c r="M8">
        <v>1989</v>
      </c>
      <c r="N8">
        <v>9538500000</v>
      </c>
      <c r="O8">
        <v>963600000</v>
      </c>
      <c r="P8">
        <v>10900000</v>
      </c>
      <c r="Q8" t="s">
        <v>664</v>
      </c>
      <c r="R8" t="s">
        <v>664</v>
      </c>
      <c r="S8" t="s">
        <v>664</v>
      </c>
      <c r="T8" t="s">
        <v>664</v>
      </c>
      <c r="U8">
        <v>271300000</v>
      </c>
      <c r="V8">
        <v>29500000</v>
      </c>
    </row>
    <row r="9" spans="1:22" ht="15" customHeight="1">
      <c r="A9" s="7">
        <f t="shared" si="0"/>
        <v>1989</v>
      </c>
      <c r="B9" s="41">
        <f t="shared" si="1"/>
        <v>11009.728980407584</v>
      </c>
      <c r="C9" s="41">
        <f t="shared" si="1"/>
        <v>910.91926493108735</v>
      </c>
      <c r="D9" s="41" t="s">
        <v>446</v>
      </c>
      <c r="E9" s="41" t="str">
        <f t="shared" si="2"/>
        <v>n.a.</v>
      </c>
      <c r="F9" s="41" t="str">
        <f t="shared" si="2"/>
        <v>n.a.</v>
      </c>
      <c r="G9" s="41" t="str">
        <f t="shared" si="2"/>
        <v>n.a.</v>
      </c>
      <c r="H9" s="41" t="str">
        <f t="shared" si="2"/>
        <v>n.a.</v>
      </c>
      <c r="I9" s="41" t="str">
        <f t="shared" si="2"/>
        <v>n.a.</v>
      </c>
      <c r="J9" s="41">
        <f t="shared" si="2"/>
        <v>265.72958174904949</v>
      </c>
      <c r="K9" s="41" t="str">
        <f t="shared" si="2"/>
        <v>n.a.</v>
      </c>
      <c r="M9">
        <v>1990</v>
      </c>
      <c r="N9">
        <v>9509700000</v>
      </c>
      <c r="O9">
        <v>878300000</v>
      </c>
      <c r="P9" t="s">
        <v>664</v>
      </c>
      <c r="Q9" t="s">
        <v>664</v>
      </c>
      <c r="R9" t="s">
        <v>664</v>
      </c>
      <c r="S9" t="s">
        <v>664</v>
      </c>
      <c r="T9" t="s">
        <v>664</v>
      </c>
      <c r="U9">
        <v>281300000</v>
      </c>
      <c r="V9">
        <v>27200000</v>
      </c>
    </row>
    <row r="10" spans="1:22" ht="15" customHeight="1">
      <c r="A10" s="7">
        <f t="shared" si="0"/>
        <v>1990</v>
      </c>
      <c r="B10" s="41">
        <f t="shared" si="1"/>
        <v>10976.486835978612</v>
      </c>
      <c r="C10" s="41">
        <f t="shared" si="1"/>
        <v>830.28267993874431</v>
      </c>
      <c r="D10" s="41" t="s">
        <v>446</v>
      </c>
      <c r="E10" s="41" t="str">
        <f t="shared" si="2"/>
        <v>n.a.</v>
      </c>
      <c r="F10" s="41" t="str">
        <f t="shared" si="2"/>
        <v>n.a.</v>
      </c>
      <c r="G10" s="41" t="str">
        <f t="shared" si="2"/>
        <v>n.a.</v>
      </c>
      <c r="H10" s="41" t="str">
        <f t="shared" si="2"/>
        <v>n.a.</v>
      </c>
      <c r="I10" s="41" t="str">
        <f t="shared" si="2"/>
        <v>n.a.</v>
      </c>
      <c r="J10" s="41">
        <f t="shared" si="2"/>
        <v>275.52425855513309</v>
      </c>
      <c r="K10" s="41" t="str">
        <f t="shared" si="2"/>
        <v>n.a.</v>
      </c>
      <c r="M10">
        <v>1991</v>
      </c>
      <c r="N10">
        <v>9206200000</v>
      </c>
      <c r="O10">
        <v>815200000</v>
      </c>
      <c r="P10">
        <v>1400000</v>
      </c>
      <c r="Q10" t="s">
        <v>664</v>
      </c>
      <c r="R10" t="s">
        <v>664</v>
      </c>
      <c r="S10" t="s">
        <v>664</v>
      </c>
      <c r="T10" t="s">
        <v>664</v>
      </c>
      <c r="U10">
        <v>254200000</v>
      </c>
      <c r="V10">
        <v>26800000</v>
      </c>
    </row>
    <row r="11" spans="1:22" ht="15" customHeight="1">
      <c r="A11" s="7">
        <f t="shared" si="0"/>
        <v>1991</v>
      </c>
      <c r="B11" s="41">
        <f t="shared" si="1"/>
        <v>10626.174654235812</v>
      </c>
      <c r="C11" s="41">
        <f t="shared" si="1"/>
        <v>770.63240428790198</v>
      </c>
      <c r="D11" s="41" t="s">
        <v>446</v>
      </c>
      <c r="E11" s="41" t="str">
        <f t="shared" si="2"/>
        <v>n.a.</v>
      </c>
      <c r="F11" s="41" t="str">
        <f t="shared" si="2"/>
        <v>n.a.</v>
      </c>
      <c r="G11" s="41" t="str">
        <f t="shared" si="2"/>
        <v>n.a.</v>
      </c>
      <c r="H11" s="41" t="str">
        <f t="shared" si="2"/>
        <v>n.a.</v>
      </c>
      <c r="I11" s="41" t="str">
        <f t="shared" si="2"/>
        <v>n.a.</v>
      </c>
      <c r="J11" s="41">
        <f t="shared" si="2"/>
        <v>248.98068441064638</v>
      </c>
      <c r="K11" s="41" t="str">
        <f t="shared" si="2"/>
        <v>n.a.</v>
      </c>
      <c r="M11">
        <v>1992</v>
      </c>
      <c r="N11">
        <v>9004000000</v>
      </c>
      <c r="O11">
        <v>669500000</v>
      </c>
      <c r="P11">
        <v>2500000</v>
      </c>
      <c r="Q11" t="s">
        <v>664</v>
      </c>
      <c r="R11" t="s">
        <v>664</v>
      </c>
      <c r="S11" t="s">
        <v>664</v>
      </c>
      <c r="T11" t="s">
        <v>664</v>
      </c>
      <c r="U11">
        <v>184300000</v>
      </c>
      <c r="V11">
        <v>23100000</v>
      </c>
    </row>
    <row r="12" spans="1:22" ht="15" customHeight="1">
      <c r="A12" s="7">
        <f t="shared" si="0"/>
        <v>1992</v>
      </c>
      <c r="B12" s="41">
        <f t="shared" si="1"/>
        <v>10392.787098557412</v>
      </c>
      <c r="C12" s="41">
        <f t="shared" si="1"/>
        <v>632.89793261868294</v>
      </c>
      <c r="D12" s="41" t="s">
        <v>446</v>
      </c>
      <c r="E12" s="41" t="str">
        <f t="shared" si="2"/>
        <v>n.a.</v>
      </c>
      <c r="F12" s="41" t="str">
        <f t="shared" si="2"/>
        <v>n.a.</v>
      </c>
      <c r="G12" s="41" t="str">
        <f t="shared" si="2"/>
        <v>n.a.</v>
      </c>
      <c r="H12" s="41" t="str">
        <f t="shared" si="2"/>
        <v>n.a.</v>
      </c>
      <c r="I12" s="41" t="str">
        <f t="shared" si="2"/>
        <v>n.a.</v>
      </c>
      <c r="J12" s="41">
        <f t="shared" si="2"/>
        <v>180.51589353612167</v>
      </c>
      <c r="K12" s="41" t="str">
        <f t="shared" si="2"/>
        <v>n.a.</v>
      </c>
      <c r="M12">
        <v>1993</v>
      </c>
      <c r="N12">
        <v>9083900000</v>
      </c>
      <c r="O12">
        <v>717800000</v>
      </c>
      <c r="P12">
        <v>3100000</v>
      </c>
      <c r="Q12" t="s">
        <v>664</v>
      </c>
      <c r="R12" t="s">
        <v>664</v>
      </c>
      <c r="S12" t="s">
        <v>664</v>
      </c>
      <c r="T12" t="s">
        <v>664</v>
      </c>
      <c r="U12">
        <v>185600000</v>
      </c>
      <c r="V12">
        <v>24100000</v>
      </c>
    </row>
    <row r="13" spans="1:22" ht="15" customHeight="1">
      <c r="A13" s="7">
        <f t="shared" si="0"/>
        <v>1993</v>
      </c>
      <c r="B13" s="41">
        <f t="shared" si="1"/>
        <v>10485.010964525285</v>
      </c>
      <c r="C13" s="41">
        <f t="shared" si="1"/>
        <v>678.55733537519131</v>
      </c>
      <c r="D13" s="41" t="s">
        <v>446</v>
      </c>
      <c r="E13" s="41" t="str">
        <f t="shared" si="2"/>
        <v>n.a.</v>
      </c>
      <c r="F13" s="41" t="str">
        <f t="shared" si="2"/>
        <v>n.a.</v>
      </c>
      <c r="G13" s="41" t="str">
        <f t="shared" si="2"/>
        <v>n.a.</v>
      </c>
      <c r="H13" s="41" t="str">
        <f t="shared" si="2"/>
        <v>n.a.</v>
      </c>
      <c r="I13" s="41" t="str">
        <f t="shared" si="2"/>
        <v>n.a.</v>
      </c>
      <c r="J13" s="41">
        <f t="shared" si="2"/>
        <v>181.78920152091254</v>
      </c>
      <c r="K13" s="41" t="str">
        <f t="shared" si="2"/>
        <v>n.a.</v>
      </c>
      <c r="M13">
        <v>1994</v>
      </c>
      <c r="N13">
        <v>9410700000</v>
      </c>
      <c r="O13">
        <v>707500000</v>
      </c>
      <c r="P13">
        <v>1700000</v>
      </c>
      <c r="Q13" t="s">
        <v>664</v>
      </c>
      <c r="R13" t="s">
        <v>664</v>
      </c>
      <c r="S13" t="s">
        <v>664</v>
      </c>
      <c r="T13" t="s">
        <v>664</v>
      </c>
      <c r="U13">
        <v>154000000</v>
      </c>
      <c r="V13">
        <v>25000000</v>
      </c>
    </row>
    <row r="14" spans="1:22" ht="15" customHeight="1">
      <c r="A14" s="7">
        <f t="shared" si="0"/>
        <v>1994</v>
      </c>
      <c r="B14" s="41">
        <f t="shared" si="1"/>
        <v>10862.216964504023</v>
      </c>
      <c r="C14" s="41">
        <f t="shared" si="1"/>
        <v>668.82044410413471</v>
      </c>
      <c r="D14" s="41" t="s">
        <v>446</v>
      </c>
      <c r="E14" s="41" t="str">
        <f t="shared" si="2"/>
        <v>n.a.</v>
      </c>
      <c r="F14" s="41" t="str">
        <f t="shared" si="2"/>
        <v>n.a.</v>
      </c>
      <c r="G14" s="41" t="str">
        <f t="shared" si="2"/>
        <v>n.a.</v>
      </c>
      <c r="H14" s="41" t="str">
        <f t="shared" si="2"/>
        <v>n.a.</v>
      </c>
      <c r="I14" s="41" t="str">
        <f t="shared" si="2"/>
        <v>n.a.</v>
      </c>
      <c r="J14" s="41">
        <f t="shared" si="2"/>
        <v>150.83802281368821</v>
      </c>
      <c r="K14" s="41" t="str">
        <f t="shared" si="2"/>
        <v>n.a.</v>
      </c>
      <c r="M14">
        <v>1995</v>
      </c>
      <c r="N14">
        <v>9529800000</v>
      </c>
      <c r="O14">
        <v>704800000</v>
      </c>
      <c r="P14" t="s">
        <v>664</v>
      </c>
      <c r="Q14" t="s">
        <v>664</v>
      </c>
      <c r="R14" t="s">
        <v>664</v>
      </c>
      <c r="S14" t="s">
        <v>664</v>
      </c>
      <c r="T14" t="s">
        <v>664</v>
      </c>
      <c r="U14">
        <v>192200000</v>
      </c>
      <c r="V14">
        <v>23500000</v>
      </c>
    </row>
    <row r="15" spans="1:22" ht="15" customHeight="1">
      <c r="A15" s="7">
        <f>A16-1</f>
        <v>1995</v>
      </c>
      <c r="B15" s="41">
        <f t="shared" si="1"/>
        <v>10999.68708261133</v>
      </c>
      <c r="C15" s="41">
        <f t="shared" si="1"/>
        <v>666.26805513016848</v>
      </c>
      <c r="D15" s="41" t="s">
        <v>446</v>
      </c>
      <c r="E15" s="41" t="str">
        <f t="shared" si="2"/>
        <v>n.a.</v>
      </c>
      <c r="F15" s="41" t="str">
        <f t="shared" si="2"/>
        <v>n.a.</v>
      </c>
      <c r="G15" s="41" t="str">
        <f t="shared" si="2"/>
        <v>n.a.</v>
      </c>
      <c r="H15" s="41" t="str">
        <f t="shared" si="2"/>
        <v>n.a.</v>
      </c>
      <c r="I15" s="41" t="str">
        <f t="shared" si="2"/>
        <v>n.a.</v>
      </c>
      <c r="J15" s="41">
        <f t="shared" si="2"/>
        <v>188.25368821292776</v>
      </c>
      <c r="K15" s="41" t="str">
        <f t="shared" si="2"/>
        <v>n.a.</v>
      </c>
      <c r="M15">
        <v>1996</v>
      </c>
      <c r="N15">
        <v>9216000000</v>
      </c>
      <c r="O15">
        <v>647900000</v>
      </c>
      <c r="P15" t="s">
        <v>664</v>
      </c>
      <c r="Q15">
        <v>0</v>
      </c>
      <c r="R15" t="s">
        <v>664</v>
      </c>
      <c r="S15" t="s">
        <v>664</v>
      </c>
      <c r="T15" t="s">
        <v>664</v>
      </c>
      <c r="U15">
        <v>178200000</v>
      </c>
      <c r="V15">
        <v>22000000</v>
      </c>
    </row>
    <row r="16" spans="1:22" ht="15" customHeight="1">
      <c r="A16" s="7">
        <v>1996</v>
      </c>
      <c r="B16" s="41">
        <f t="shared" si="1"/>
        <v>10637.486217270669</v>
      </c>
      <c r="C16" s="41">
        <f t="shared" si="1"/>
        <v>612.47882082695253</v>
      </c>
      <c r="D16" s="41" t="s">
        <v>446</v>
      </c>
      <c r="E16" s="41" t="str">
        <f t="shared" si="2"/>
        <v>n.a.</v>
      </c>
      <c r="F16" s="41" t="str">
        <f t="shared" si="2"/>
        <v>n.a.</v>
      </c>
      <c r="G16" s="41" t="str">
        <f t="shared" si="2"/>
        <v>n.a.</v>
      </c>
      <c r="H16" s="41" t="str">
        <f t="shared" si="2"/>
        <v>n.a.</v>
      </c>
      <c r="I16" s="41" t="str">
        <f t="shared" si="2"/>
        <v>n.a.</v>
      </c>
      <c r="J16" s="41">
        <f t="shared" si="2"/>
        <v>174.54114068441066</v>
      </c>
      <c r="K16" s="41" t="str">
        <f t="shared" si="2"/>
        <v>n.a.</v>
      </c>
      <c r="M16">
        <v>1997</v>
      </c>
      <c r="N16">
        <v>9406700000</v>
      </c>
      <c r="O16">
        <v>653000000</v>
      </c>
      <c r="P16" t="s">
        <v>664</v>
      </c>
      <c r="Q16">
        <v>0</v>
      </c>
      <c r="R16">
        <v>0</v>
      </c>
      <c r="S16" t="s">
        <v>664</v>
      </c>
      <c r="T16" t="s">
        <v>664</v>
      </c>
      <c r="U16">
        <v>131500000</v>
      </c>
      <c r="V16" t="s">
        <v>664</v>
      </c>
    </row>
    <row r="17" spans="1:22" ht="15" customHeight="1">
      <c r="A17" s="7">
        <v>1997</v>
      </c>
      <c r="B17" s="41">
        <f t="shared" ref="B17:C29" si="3">IF(OR(ISERROR(N18/1000000),N18=0)=FALSE,N18/1000000,"n.a.")</f>
        <v>10857.6</v>
      </c>
      <c r="C17" s="41">
        <f t="shared" si="3"/>
        <v>617.29999999999995</v>
      </c>
      <c r="D17" s="41">
        <v>191.7</v>
      </c>
      <c r="E17" s="41" t="str">
        <f t="shared" ref="E17:K29" si="4">IF(OR(ISERROR(P18/1000000),P18=0)=FALSE,P18/1000000,"n.a.")</f>
        <v>n.a.</v>
      </c>
      <c r="F17" s="41" t="str">
        <f t="shared" si="4"/>
        <v>n.a.</v>
      </c>
      <c r="G17" s="41" t="str">
        <f t="shared" si="4"/>
        <v>n.a.</v>
      </c>
      <c r="H17" s="41" t="str">
        <f t="shared" si="4"/>
        <v>n.a.</v>
      </c>
      <c r="I17" s="41" t="str">
        <f t="shared" si="4"/>
        <v>n.a.</v>
      </c>
      <c r="J17" s="41">
        <f t="shared" si="4"/>
        <v>128.80000000000001</v>
      </c>
      <c r="K17" s="41" t="str">
        <f t="shared" si="4"/>
        <v>n.a.</v>
      </c>
      <c r="M17">
        <v>1998</v>
      </c>
      <c r="N17">
        <v>9984500000</v>
      </c>
      <c r="O17">
        <v>671100000</v>
      </c>
      <c r="P17" t="s">
        <v>664</v>
      </c>
      <c r="R17">
        <v>0</v>
      </c>
      <c r="S17" t="s">
        <v>664</v>
      </c>
      <c r="T17" t="s">
        <v>664</v>
      </c>
      <c r="U17">
        <v>145500000</v>
      </c>
      <c r="V17">
        <v>24300000</v>
      </c>
    </row>
    <row r="18" spans="1:22">
      <c r="A18" s="7">
        <v>1998</v>
      </c>
      <c r="B18" s="41">
        <f t="shared" si="3"/>
        <v>11429.3</v>
      </c>
      <c r="C18" s="41">
        <f t="shared" si="3"/>
        <v>640.9</v>
      </c>
      <c r="D18" s="41">
        <v>209</v>
      </c>
      <c r="E18" s="41" t="str">
        <f t="shared" si="4"/>
        <v>n.a.</v>
      </c>
      <c r="F18" s="41" t="str">
        <f t="shared" si="4"/>
        <v>n.a.</v>
      </c>
      <c r="G18" s="41" t="str">
        <f t="shared" si="4"/>
        <v>n.a.</v>
      </c>
      <c r="H18" s="41" t="str">
        <f t="shared" si="4"/>
        <v>n.a.</v>
      </c>
      <c r="I18" s="41" t="str">
        <f t="shared" si="4"/>
        <v>n.a.</v>
      </c>
      <c r="J18" s="41">
        <f t="shared" si="4"/>
        <v>142</v>
      </c>
      <c r="K18" s="41">
        <f t="shared" si="4"/>
        <v>26.5</v>
      </c>
      <c r="L18" t="s">
        <v>1056</v>
      </c>
      <c r="M18">
        <v>1997</v>
      </c>
      <c r="N18">
        <v>10857600000</v>
      </c>
      <c r="O18">
        <v>617300000</v>
      </c>
      <c r="P18" t="s">
        <v>664</v>
      </c>
      <c r="Q18">
        <v>0</v>
      </c>
      <c r="R18">
        <v>0</v>
      </c>
      <c r="S18" t="s">
        <v>664</v>
      </c>
      <c r="T18" t="s">
        <v>664</v>
      </c>
      <c r="U18">
        <v>128800000</v>
      </c>
      <c r="V18" t="s">
        <v>664</v>
      </c>
    </row>
    <row r="19" spans="1:22">
      <c r="A19" s="7">
        <v>1999</v>
      </c>
      <c r="B19" s="41">
        <f t="shared" si="3"/>
        <v>12162.7</v>
      </c>
      <c r="C19" s="41">
        <f t="shared" si="3"/>
        <v>771.7</v>
      </c>
      <c r="D19" s="41">
        <v>249.9</v>
      </c>
      <c r="E19" s="41" t="str">
        <f t="shared" si="4"/>
        <v>n.a.</v>
      </c>
      <c r="F19" s="41" t="str">
        <f t="shared" si="4"/>
        <v>n.a.</v>
      </c>
      <c r="G19" s="41">
        <f t="shared" si="4"/>
        <v>0.1</v>
      </c>
      <c r="H19" s="41" t="str">
        <f t="shared" si="4"/>
        <v>n.a.</v>
      </c>
      <c r="I19" s="41" t="str">
        <f t="shared" si="4"/>
        <v>n.a.</v>
      </c>
      <c r="J19" s="41">
        <f t="shared" si="4"/>
        <v>176.4</v>
      </c>
      <c r="K19" s="41">
        <f t="shared" si="4"/>
        <v>25.4</v>
      </c>
      <c r="M19">
        <v>1998</v>
      </c>
      <c r="N19">
        <v>11429300000</v>
      </c>
      <c r="O19">
        <v>640900000</v>
      </c>
      <c r="P19" t="s">
        <v>664</v>
      </c>
      <c r="Q19">
        <v>0</v>
      </c>
      <c r="R19">
        <v>0</v>
      </c>
      <c r="S19" t="s">
        <v>664</v>
      </c>
      <c r="T19" t="s">
        <v>664</v>
      </c>
      <c r="U19">
        <v>142000000</v>
      </c>
      <c r="V19">
        <v>26500000</v>
      </c>
    </row>
    <row r="20" spans="1:22">
      <c r="A20" s="7">
        <v>2000</v>
      </c>
      <c r="B20" s="41">
        <f t="shared" si="3"/>
        <v>12883.4</v>
      </c>
      <c r="C20" s="41">
        <f t="shared" si="3"/>
        <v>805.2</v>
      </c>
      <c r="D20" s="41">
        <v>230.8</v>
      </c>
      <c r="E20" s="41" t="str">
        <f t="shared" si="4"/>
        <v>n.a.</v>
      </c>
      <c r="F20" s="41" t="str">
        <f t="shared" si="4"/>
        <v>n.a.</v>
      </c>
      <c r="G20" s="41" t="str">
        <f t="shared" si="4"/>
        <v>n.a.</v>
      </c>
      <c r="H20" s="41" t="str">
        <f t="shared" si="4"/>
        <v>n.a.</v>
      </c>
      <c r="I20" s="41" t="str">
        <f t="shared" si="4"/>
        <v>n.a.</v>
      </c>
      <c r="J20" s="41">
        <f t="shared" si="4"/>
        <v>167.8</v>
      </c>
      <c r="K20" s="41">
        <f t="shared" si="4"/>
        <v>20.3</v>
      </c>
      <c r="M20">
        <v>1999</v>
      </c>
      <c r="N20">
        <v>12162700000</v>
      </c>
      <c r="O20">
        <v>771700000</v>
      </c>
      <c r="P20" t="s">
        <v>664</v>
      </c>
      <c r="Q20" t="s">
        <v>664</v>
      </c>
      <c r="R20">
        <v>100000</v>
      </c>
      <c r="S20" t="s">
        <v>664</v>
      </c>
      <c r="T20" t="s">
        <v>664</v>
      </c>
      <c r="U20">
        <v>176400000</v>
      </c>
      <c r="V20">
        <v>25400000</v>
      </c>
    </row>
    <row r="21" spans="1:22">
      <c r="A21" s="7">
        <v>2001</v>
      </c>
      <c r="B21" s="41">
        <f t="shared" si="3"/>
        <v>12958.5</v>
      </c>
      <c r="C21" s="41">
        <f t="shared" si="3"/>
        <v>776.4</v>
      </c>
      <c r="D21" s="41">
        <v>241.3</v>
      </c>
      <c r="E21" s="41" t="str">
        <f t="shared" si="4"/>
        <v>n.a.</v>
      </c>
      <c r="F21" s="41" t="str">
        <f t="shared" si="4"/>
        <v>n.a.</v>
      </c>
      <c r="G21" s="41" t="str">
        <f t="shared" si="4"/>
        <v>n.a.</v>
      </c>
      <c r="H21" s="41" t="str">
        <f t="shared" si="4"/>
        <v>n.a.</v>
      </c>
      <c r="I21" s="41" t="str">
        <f t="shared" si="4"/>
        <v>n.a.</v>
      </c>
      <c r="J21" s="41">
        <f t="shared" si="4"/>
        <v>165.6</v>
      </c>
      <c r="K21" s="41">
        <f t="shared" si="4"/>
        <v>22.1</v>
      </c>
      <c r="M21">
        <v>2000</v>
      </c>
      <c r="N21">
        <v>12883400000</v>
      </c>
      <c r="O21">
        <v>805200000</v>
      </c>
      <c r="P21" t="s">
        <v>664</v>
      </c>
      <c r="Q21">
        <v>0</v>
      </c>
      <c r="R21">
        <v>0</v>
      </c>
      <c r="S21" t="s">
        <v>664</v>
      </c>
      <c r="T21" t="s">
        <v>664</v>
      </c>
      <c r="U21">
        <v>167800000</v>
      </c>
      <c r="V21">
        <v>20300000</v>
      </c>
    </row>
    <row r="22" spans="1:22">
      <c r="A22" s="7">
        <v>2002</v>
      </c>
      <c r="B22" s="41">
        <f t="shared" si="3"/>
        <v>14976.1</v>
      </c>
      <c r="C22" s="41">
        <f t="shared" si="3"/>
        <v>786.2</v>
      </c>
      <c r="D22" s="41">
        <v>262.3</v>
      </c>
      <c r="E22" s="41" t="str">
        <f t="shared" si="4"/>
        <v>n.a.</v>
      </c>
      <c r="F22" s="41" t="str">
        <f t="shared" si="4"/>
        <v>n.a.</v>
      </c>
      <c r="G22" s="41" t="str">
        <f t="shared" si="4"/>
        <v>n.a.</v>
      </c>
      <c r="H22" s="41" t="str">
        <f t="shared" si="4"/>
        <v>n.a.</v>
      </c>
      <c r="I22" s="41" t="str">
        <f t="shared" si="4"/>
        <v>n.a.</v>
      </c>
      <c r="J22" s="41">
        <f t="shared" si="4"/>
        <v>198.9</v>
      </c>
      <c r="K22" s="41">
        <f t="shared" si="4"/>
        <v>21.3</v>
      </c>
      <c r="M22">
        <v>2001</v>
      </c>
      <c r="N22">
        <v>12958500000</v>
      </c>
      <c r="O22">
        <v>776400000</v>
      </c>
      <c r="P22" t="s">
        <v>664</v>
      </c>
      <c r="Q22">
        <v>0</v>
      </c>
      <c r="R22">
        <v>0</v>
      </c>
      <c r="S22" t="s">
        <v>664</v>
      </c>
      <c r="T22" t="s">
        <v>664</v>
      </c>
      <c r="U22">
        <v>165600000</v>
      </c>
      <c r="V22">
        <v>22100000</v>
      </c>
    </row>
    <row r="23" spans="1:22">
      <c r="A23" s="7">
        <v>2003</v>
      </c>
      <c r="B23" s="41">
        <f t="shared" si="3"/>
        <v>15928.6</v>
      </c>
      <c r="C23" s="41">
        <f t="shared" si="3"/>
        <v>911.1</v>
      </c>
      <c r="D23" s="41">
        <v>291.5</v>
      </c>
      <c r="E23" s="41" t="str">
        <f t="shared" si="4"/>
        <v>n.a.</v>
      </c>
      <c r="F23" s="41" t="str">
        <f t="shared" si="4"/>
        <v>n.a.</v>
      </c>
      <c r="G23" s="41" t="str">
        <f t="shared" si="4"/>
        <v>n.a.</v>
      </c>
      <c r="H23" s="41" t="str">
        <f t="shared" si="4"/>
        <v>n.a.</v>
      </c>
      <c r="I23" s="41" t="str">
        <f t="shared" si="4"/>
        <v>n.a.</v>
      </c>
      <c r="J23" s="41">
        <f t="shared" si="4"/>
        <v>234.5</v>
      </c>
      <c r="K23" s="41">
        <f t="shared" si="4"/>
        <v>17.7</v>
      </c>
      <c r="M23">
        <v>2002</v>
      </c>
      <c r="N23">
        <v>14976100000</v>
      </c>
      <c r="O23">
        <v>786200000</v>
      </c>
      <c r="P23" t="s">
        <v>664</v>
      </c>
      <c r="Q23" t="s">
        <v>664</v>
      </c>
      <c r="R23" t="s">
        <v>664</v>
      </c>
      <c r="S23" t="s">
        <v>664</v>
      </c>
      <c r="T23" t="s">
        <v>664</v>
      </c>
      <c r="U23">
        <v>198900000</v>
      </c>
      <c r="V23">
        <v>21300000</v>
      </c>
    </row>
    <row r="24" spans="1:22">
      <c r="A24" s="7">
        <v>2004</v>
      </c>
      <c r="B24" s="41">
        <f t="shared" si="3"/>
        <v>15763.2</v>
      </c>
      <c r="C24" s="41">
        <f t="shared" si="3"/>
        <v>880.3</v>
      </c>
      <c r="D24" s="41">
        <v>316.60000000000002</v>
      </c>
      <c r="E24" s="41" t="str">
        <f t="shared" si="4"/>
        <v>n.a.</v>
      </c>
      <c r="F24" s="41" t="str">
        <f t="shared" si="4"/>
        <v>n.a.</v>
      </c>
      <c r="G24" s="41">
        <f t="shared" si="4"/>
        <v>0.3</v>
      </c>
      <c r="H24" s="41" t="str">
        <f t="shared" si="4"/>
        <v>n.a.</v>
      </c>
      <c r="I24" s="41" t="str">
        <f t="shared" si="4"/>
        <v>n.a.</v>
      </c>
      <c r="J24" s="41">
        <f t="shared" si="4"/>
        <v>248</v>
      </c>
      <c r="K24" s="41">
        <f t="shared" si="4"/>
        <v>14.4</v>
      </c>
      <c r="M24">
        <v>2003</v>
      </c>
      <c r="N24">
        <v>15928600000</v>
      </c>
      <c r="O24">
        <v>911100000</v>
      </c>
      <c r="P24" t="s">
        <v>664</v>
      </c>
      <c r="Q24" t="s">
        <v>664</v>
      </c>
      <c r="R24" t="s">
        <v>664</v>
      </c>
      <c r="S24" t="s">
        <v>664</v>
      </c>
      <c r="T24" t="s">
        <v>664</v>
      </c>
      <c r="U24">
        <v>234500000</v>
      </c>
      <c r="V24">
        <v>17700000</v>
      </c>
    </row>
    <row r="25" spans="1:22">
      <c r="A25" s="7">
        <v>2005</v>
      </c>
      <c r="B25" s="41">
        <f t="shared" si="3"/>
        <v>16118.9</v>
      </c>
      <c r="C25" s="41">
        <f t="shared" si="3"/>
        <v>832.6</v>
      </c>
      <c r="D25" s="41">
        <v>256.2</v>
      </c>
      <c r="E25" s="41" t="str">
        <f t="shared" si="4"/>
        <v>n.a.</v>
      </c>
      <c r="F25" s="41" t="str">
        <f t="shared" si="4"/>
        <v>n.a.</v>
      </c>
      <c r="G25" s="41" t="str">
        <f t="shared" si="4"/>
        <v>n.a.</v>
      </c>
      <c r="H25" s="41" t="str">
        <f t="shared" si="4"/>
        <v>n.a.</v>
      </c>
      <c r="I25" s="41" t="str">
        <f t="shared" si="4"/>
        <v>n.a.</v>
      </c>
      <c r="J25" s="41">
        <f t="shared" si="4"/>
        <v>195.7</v>
      </c>
      <c r="K25" s="41">
        <f t="shared" si="4"/>
        <v>12.4</v>
      </c>
      <c r="M25">
        <v>2004</v>
      </c>
      <c r="N25">
        <v>15763200000</v>
      </c>
      <c r="O25">
        <v>880300000</v>
      </c>
      <c r="P25" t="s">
        <v>664</v>
      </c>
      <c r="Q25">
        <v>0</v>
      </c>
      <c r="R25">
        <v>300000</v>
      </c>
      <c r="S25" t="s">
        <v>664</v>
      </c>
      <c r="T25" t="s">
        <v>664</v>
      </c>
      <c r="U25">
        <v>248000000</v>
      </c>
      <c r="V25">
        <v>14400000</v>
      </c>
    </row>
    <row r="26" spans="1:22">
      <c r="A26" s="7">
        <v>2006</v>
      </c>
      <c r="B26" s="41">
        <f t="shared" si="3"/>
        <v>16646.2</v>
      </c>
      <c r="C26" s="41">
        <f t="shared" si="3"/>
        <v>775.5</v>
      </c>
      <c r="D26" s="41">
        <v>266.60000000000002</v>
      </c>
      <c r="E26" s="41" t="str">
        <f t="shared" si="4"/>
        <v>n.a.</v>
      </c>
      <c r="F26" s="41" t="str">
        <f t="shared" si="4"/>
        <v>n.a.</v>
      </c>
      <c r="G26" s="41" t="str">
        <f t="shared" si="4"/>
        <v>n.a.</v>
      </c>
      <c r="H26" s="41" t="str">
        <f t="shared" si="4"/>
        <v>n.a.</v>
      </c>
      <c r="I26" s="41" t="str">
        <f t="shared" si="4"/>
        <v>n.a.</v>
      </c>
      <c r="J26" s="41">
        <f t="shared" si="4"/>
        <v>201.3</v>
      </c>
      <c r="K26" s="41">
        <f t="shared" si="4"/>
        <v>14.2</v>
      </c>
      <c r="M26">
        <v>2005</v>
      </c>
      <c r="N26">
        <v>16118900000</v>
      </c>
      <c r="O26">
        <v>832600000</v>
      </c>
      <c r="P26" t="s">
        <v>664</v>
      </c>
      <c r="Q26">
        <v>0</v>
      </c>
      <c r="R26" t="s">
        <v>664</v>
      </c>
      <c r="S26" t="s">
        <v>664</v>
      </c>
      <c r="T26" t="s">
        <v>664</v>
      </c>
      <c r="U26">
        <v>195700000</v>
      </c>
      <c r="V26">
        <v>12400000</v>
      </c>
    </row>
    <row r="27" spans="1:22">
      <c r="A27" s="7">
        <v>2007</v>
      </c>
      <c r="B27" s="41">
        <f t="shared" si="3"/>
        <v>18221.099999999999</v>
      </c>
      <c r="C27" s="41">
        <f t="shared" si="3"/>
        <v>779.4</v>
      </c>
      <c r="D27" s="41">
        <v>266.89999999999998</v>
      </c>
      <c r="E27" s="41" t="str">
        <f t="shared" si="4"/>
        <v>n.a.</v>
      </c>
      <c r="F27" s="41" t="str">
        <f t="shared" si="4"/>
        <v>n.a.</v>
      </c>
      <c r="G27" s="41" t="str">
        <f t="shared" si="4"/>
        <v>n.a.</v>
      </c>
      <c r="H27" s="41" t="str">
        <f t="shared" si="4"/>
        <v>n.a.</v>
      </c>
      <c r="I27" s="41" t="str">
        <f t="shared" si="4"/>
        <v>n.a.</v>
      </c>
      <c r="J27" s="41">
        <f t="shared" si="4"/>
        <v>202.4</v>
      </c>
      <c r="K27" s="41">
        <f t="shared" si="4"/>
        <v>15.3</v>
      </c>
      <c r="M27">
        <v>2006</v>
      </c>
      <c r="N27">
        <v>16646200000</v>
      </c>
      <c r="O27">
        <v>775500000</v>
      </c>
      <c r="P27" t="s">
        <v>664</v>
      </c>
      <c r="Q27">
        <v>0</v>
      </c>
      <c r="R27" t="s">
        <v>664</v>
      </c>
      <c r="S27" t="s">
        <v>664</v>
      </c>
      <c r="T27" t="s">
        <v>664</v>
      </c>
      <c r="U27">
        <v>201300000</v>
      </c>
      <c r="V27">
        <v>14200000</v>
      </c>
    </row>
    <row r="28" spans="1:22">
      <c r="A28" s="7">
        <v>2008</v>
      </c>
      <c r="B28" s="41">
        <f t="shared" si="3"/>
        <v>18562.900000000001</v>
      </c>
      <c r="C28" s="41">
        <f t="shared" si="3"/>
        <v>896.8</v>
      </c>
      <c r="D28" s="41">
        <v>334.5</v>
      </c>
      <c r="E28" s="41" t="str">
        <f t="shared" si="4"/>
        <v>n.a.</v>
      </c>
      <c r="F28" s="41" t="str">
        <f t="shared" si="4"/>
        <v>n.a.</v>
      </c>
      <c r="G28" s="41" t="str">
        <f t="shared" si="4"/>
        <v>n.a.</v>
      </c>
      <c r="H28" s="41" t="str">
        <f t="shared" si="4"/>
        <v>n.a.</v>
      </c>
      <c r="I28" s="41" t="str">
        <f t="shared" si="4"/>
        <v>n.a.</v>
      </c>
      <c r="J28" s="41">
        <f t="shared" si="4"/>
        <v>268.2</v>
      </c>
      <c r="K28" s="41">
        <f t="shared" si="4"/>
        <v>17.3</v>
      </c>
      <c r="M28">
        <v>2007</v>
      </c>
      <c r="N28">
        <v>18221100000</v>
      </c>
      <c r="O28">
        <v>779400000</v>
      </c>
      <c r="P28" t="s">
        <v>664</v>
      </c>
      <c r="Q28">
        <v>0</v>
      </c>
      <c r="R28" t="s">
        <v>664</v>
      </c>
      <c r="S28" t="s">
        <v>664</v>
      </c>
      <c r="T28" t="s">
        <v>664</v>
      </c>
      <c r="U28">
        <v>202400000</v>
      </c>
      <c r="V28">
        <v>15300000</v>
      </c>
    </row>
    <row r="29" spans="1:22">
      <c r="A29" s="7">
        <v>2009</v>
      </c>
      <c r="B29" s="41">
        <f t="shared" si="3"/>
        <v>16640.599999999999</v>
      </c>
      <c r="C29" s="41">
        <f t="shared" si="3"/>
        <v>811.3</v>
      </c>
      <c r="D29" s="41">
        <v>302.2</v>
      </c>
      <c r="E29" s="41" t="str">
        <f t="shared" si="4"/>
        <v>n.a.</v>
      </c>
      <c r="F29" s="41" t="str">
        <f>IF(OR(ISERROR(Q30/1000000),Q30=0)=FALSE,Q30/1000000,"n.a.")</f>
        <v>n.a.</v>
      </c>
      <c r="G29" s="41" t="str">
        <f t="shared" si="4"/>
        <v>n.a.</v>
      </c>
      <c r="H29" s="41" t="str">
        <f t="shared" si="4"/>
        <v>n.a.</v>
      </c>
      <c r="I29" s="41" t="str">
        <f t="shared" si="4"/>
        <v>n.a.</v>
      </c>
      <c r="J29" s="41">
        <f t="shared" si="4"/>
        <v>235.5</v>
      </c>
      <c r="K29" s="41">
        <f t="shared" si="4"/>
        <v>18.600000000000001</v>
      </c>
      <c r="M29">
        <v>2008</v>
      </c>
      <c r="N29">
        <v>18562900000</v>
      </c>
      <c r="O29">
        <v>896800000</v>
      </c>
      <c r="P29" t="s">
        <v>664</v>
      </c>
      <c r="Q29">
        <v>0</v>
      </c>
      <c r="R29" t="s">
        <v>664</v>
      </c>
      <c r="S29" t="s">
        <v>664</v>
      </c>
      <c r="T29" t="s">
        <v>664</v>
      </c>
      <c r="U29">
        <v>268200000</v>
      </c>
      <c r="V29">
        <v>17300000</v>
      </c>
    </row>
    <row r="30" spans="1:22">
      <c r="M30">
        <v>2009</v>
      </c>
      <c r="N30">
        <v>16640600000</v>
      </c>
      <c r="O30">
        <v>811300000</v>
      </c>
      <c r="P30" t="s">
        <v>664</v>
      </c>
      <c r="Q30">
        <v>0</v>
      </c>
      <c r="R30" t="s">
        <v>664</v>
      </c>
      <c r="S30" t="s">
        <v>664</v>
      </c>
      <c r="T30" t="s">
        <v>664</v>
      </c>
      <c r="U30">
        <v>235500000</v>
      </c>
      <c r="V30">
        <v>18600000</v>
      </c>
    </row>
    <row r="31" spans="1:22">
      <c r="A31" s="9" t="s">
        <v>71</v>
      </c>
    </row>
    <row r="32" spans="1:22">
      <c r="A32" s="7" t="s">
        <v>1057</v>
      </c>
      <c r="B32" s="2">
        <f>IF(ISERROR((POWER(VLOOKUP(VALUE(RIGHT($A32,4)),$A$4:$K$29,COLUMN(B$26),0)/VLOOKUP(VALUE(LEFT($A32,4)),$A$4:$K$29,COLUMN(B$26),0),1/(VALUE(RIGHT($A32,4))-VALUE(LEFT($A32,4))))-1)*100)=FALSE,(POWER(VLOOKUP(VALUE(RIGHT($A32,4)),$A$4:$K$29,COLUMN(B$26),0)/VLOOKUP(VALUE(LEFT($A32,4)),$A$4:$K$29,COLUMN(B$26),0),1/(VALUE(RIGHT($A32,4))-VALUE(LEFT($A32,4))))-1)*100,"n.a.")</f>
        <v>2.1348250060626572</v>
      </c>
      <c r="C32" s="2">
        <f t="shared" ref="C32:K34" si="5">IF(ISERROR((POWER(VLOOKUP(VALUE(RIGHT($A32,4)),$A$4:$K$29,COLUMN(C$26),0)/VLOOKUP(VALUE(LEFT($A32,4)),$A$4:$K$29,COLUMN(C$26),0),1/(VALUE(RIGHT($A32,4))-VALUE(LEFT($A32,4))))-1)*100)=FALSE,(POWER(VLOOKUP(VALUE(RIGHT($A32,4)),$A$4:$K$29,COLUMN(C$26),0)/VLOOKUP(VALUE(LEFT($A32,4)),$A$4:$K$29,COLUMN(C$26),0),1/(VALUE(RIGHT($A32,4))-VALUE(LEFT($A32,4))))-1)*100,"n.a.")</f>
        <v>0.32576594355433475</v>
      </c>
      <c r="D32" s="2" t="str">
        <f t="shared" si="5"/>
        <v>n.a.</v>
      </c>
      <c r="E32" s="2" t="str">
        <f t="shared" si="5"/>
        <v>n.a.</v>
      </c>
      <c r="F32" s="2" t="str">
        <f t="shared" si="5"/>
        <v>n.a.</v>
      </c>
      <c r="G32" s="2" t="str">
        <f t="shared" si="5"/>
        <v>n.a.</v>
      </c>
      <c r="H32" s="2" t="str">
        <f t="shared" si="5"/>
        <v>n.a.</v>
      </c>
      <c r="I32" s="2" t="str">
        <f t="shared" si="5"/>
        <v>n.a.</v>
      </c>
      <c r="J32" s="2">
        <f t="shared" si="5"/>
        <v>-0.22868505526926208</v>
      </c>
      <c r="K32" s="2" t="str">
        <f t="shared" si="5"/>
        <v>n.a.</v>
      </c>
    </row>
    <row r="33" spans="1:11">
      <c r="A33" s="7" t="s">
        <v>1058</v>
      </c>
      <c r="B33" s="2">
        <f>IF(ISERROR((POWER(VLOOKUP(VALUE(RIGHT($A33,4)),$A$4:$K$29,COLUMN(B$26),0)/VLOOKUP(VALUE(LEFT($A33,4)),$A$4:$K$29,COLUMN(B$26),0),1/(VALUE(RIGHT($A33,4))-VALUE(LEFT($A33,4))))-1)*100)=FALSE,(POWER(VLOOKUP(VALUE(RIGHT($A33,4)),$A$4:$K$29,COLUMN(B$26),0)/VLOOKUP(VALUE(LEFT($A33,4)),$A$4:$K$29,COLUMN(B$26),0),1/(VALUE(RIGHT($A33,4))-VALUE(LEFT($A33,4))))-1)*100,"n.a.")</f>
        <v>1.7156979825861507</v>
      </c>
      <c r="C33" s="2">
        <f t="shared" si="5"/>
        <v>0.46207625334493407</v>
      </c>
      <c r="D33" s="2" t="str">
        <f t="shared" si="5"/>
        <v>n.a.</v>
      </c>
      <c r="E33" s="2" t="str">
        <f t="shared" si="5"/>
        <v>n.a.</v>
      </c>
      <c r="F33" s="2" t="str">
        <f t="shared" si="5"/>
        <v>n.a.</v>
      </c>
      <c r="G33" s="2" t="str">
        <f t="shared" si="5"/>
        <v>n.a.</v>
      </c>
      <c r="H33" s="2" t="str">
        <f t="shared" si="5"/>
        <v>n.a.</v>
      </c>
      <c r="I33" s="2" t="str">
        <f t="shared" si="5"/>
        <v>n.a.</v>
      </c>
      <c r="J33" s="2">
        <f t="shared" si="5"/>
        <v>-2.4456891180558493</v>
      </c>
      <c r="K33" s="2" t="str">
        <f t="shared" si="5"/>
        <v>n.a.</v>
      </c>
    </row>
    <row r="34" spans="1:11">
      <c r="A34" s="7" t="s">
        <v>4</v>
      </c>
      <c r="B34" s="2">
        <f>IF(ISERROR((POWER(VLOOKUP(VALUE(RIGHT($A34,4)),$A$4:$K$29,COLUMN(B$26),0)/VLOOKUP(VALUE(LEFT($A34,4)),$A$4:$K$29,COLUMN(B$26),0),1/(VALUE(RIGHT($A34,4))-VALUE(LEFT($A34,4))))-1)*100)=FALSE,(POWER(VLOOKUP(VALUE(RIGHT($A34,4)),$A$4:$K$29,COLUMN(B$26),0)/VLOOKUP(VALUE(LEFT($A34,4)),$A$4:$K$29,COLUMN(B$26),0),1/(VALUE(RIGHT($A34,4))-VALUE(LEFT($A34,4))))-1)*100,"n.a.")</f>
        <v>5.3135070243391702</v>
      </c>
      <c r="C34" s="2">
        <f t="shared" si="5"/>
        <v>2.3590891072218012</v>
      </c>
      <c r="D34" s="2">
        <f t="shared" si="5"/>
        <v>3.3647946291124997</v>
      </c>
      <c r="E34" s="2" t="str">
        <f t="shared" si="5"/>
        <v>n.a.</v>
      </c>
      <c r="F34" s="2" t="str">
        <f t="shared" si="5"/>
        <v>n.a.</v>
      </c>
      <c r="G34" s="2" t="str">
        <f t="shared" si="5"/>
        <v>n.a.</v>
      </c>
      <c r="H34" s="2" t="str">
        <f t="shared" si="5"/>
        <v>n.a.</v>
      </c>
      <c r="I34" s="2" t="str">
        <f t="shared" si="5"/>
        <v>n.a.</v>
      </c>
      <c r="J34" s="2">
        <f t="shared" si="5"/>
        <v>4.6235529994636204</v>
      </c>
      <c r="K34" s="2" t="str">
        <f t="shared" si="5"/>
        <v>n.a.</v>
      </c>
    </row>
    <row r="36" spans="1:11">
      <c r="A36" s="297" t="s">
        <v>1357</v>
      </c>
    </row>
    <row r="37" spans="1:11">
      <c r="A37" s="20" t="s">
        <v>1059</v>
      </c>
    </row>
    <row r="38" spans="1:11">
      <c r="A38" t="s">
        <v>1060</v>
      </c>
    </row>
  </sheetData>
  <pageMargins left="0.7" right="0.7" top="0.75" bottom="0.75" header="0.3" footer="0.3"/>
  <pageSetup scale="79" orientation="landscape" horizontalDpi="0" verticalDpi="0" r:id="rId1"/>
</worksheet>
</file>

<file path=xl/worksheets/sheet146.xml><?xml version="1.0" encoding="utf-8"?>
<worksheet xmlns="http://schemas.openxmlformats.org/spreadsheetml/2006/main" xmlns:r="http://schemas.openxmlformats.org/officeDocument/2006/relationships">
  <sheetPr codeName="Sheet183"/>
  <dimension ref="A1:W38"/>
  <sheetViews>
    <sheetView view="pageBreakPreview" zoomScaleNormal="100" zoomScaleSheetLayoutView="100" workbookViewId="0"/>
  </sheetViews>
  <sheetFormatPr defaultRowHeight="15" outlineLevelCol="1"/>
  <cols>
    <col min="2" max="11" width="13.85546875" customWidth="1"/>
    <col min="12" max="22" width="0" hidden="1" customWidth="1" outlineLevel="1"/>
    <col min="23" max="23" width="9.140625" collapsed="1"/>
  </cols>
  <sheetData>
    <row r="1" spans="1:22">
      <c r="A1" t="s">
        <v>1061</v>
      </c>
    </row>
    <row r="2" spans="1:22">
      <c r="N2" t="s">
        <v>520</v>
      </c>
      <c r="O2" t="s">
        <v>6</v>
      </c>
      <c r="P2" t="s">
        <v>8</v>
      </c>
      <c r="Q2" t="s">
        <v>11</v>
      </c>
      <c r="R2" t="s">
        <v>12</v>
      </c>
      <c r="S2" t="s">
        <v>13</v>
      </c>
      <c r="T2" t="s">
        <v>14</v>
      </c>
      <c r="U2" t="s">
        <v>15</v>
      </c>
      <c r="V2" t="s">
        <v>33</v>
      </c>
    </row>
    <row r="3" spans="1:22" ht="110.25" customHeight="1">
      <c r="B3" s="55" t="s">
        <v>520</v>
      </c>
      <c r="C3" s="55" t="s">
        <v>6</v>
      </c>
      <c r="D3" s="55" t="s">
        <v>32</v>
      </c>
      <c r="E3" s="55" t="s">
        <v>8</v>
      </c>
      <c r="F3" s="55" t="s">
        <v>11</v>
      </c>
      <c r="G3" s="55" t="s">
        <v>12</v>
      </c>
      <c r="H3" s="55" t="s">
        <v>13</v>
      </c>
      <c r="I3" s="55" t="s">
        <v>14</v>
      </c>
      <c r="J3" s="55" t="s">
        <v>15</v>
      </c>
      <c r="K3" s="55" t="s">
        <v>33</v>
      </c>
      <c r="M3">
        <v>1984</v>
      </c>
      <c r="N3">
        <v>1854800000</v>
      </c>
      <c r="O3">
        <v>77200000</v>
      </c>
      <c r="P3">
        <v>1200000</v>
      </c>
      <c r="R3" t="s">
        <v>664</v>
      </c>
      <c r="S3">
        <v>33100000</v>
      </c>
      <c r="T3" t="s">
        <v>664</v>
      </c>
      <c r="U3">
        <v>18700000</v>
      </c>
      <c r="V3">
        <v>1000000</v>
      </c>
    </row>
    <row r="4" spans="1:22" ht="15" customHeight="1">
      <c r="A4" s="7">
        <f t="shared" ref="A4:A14" si="0">A5-1</f>
        <v>1984</v>
      </c>
      <c r="B4" s="41">
        <f t="shared" ref="B4:C16" si="1">IF(ISERROR(B5*N3/N4)=FALSE,B5*N3/N4,"n.a.")</f>
        <v>2112.9384749662781</v>
      </c>
      <c r="C4" s="41">
        <f t="shared" si="1"/>
        <v>90.493463414634135</v>
      </c>
      <c r="D4" s="41" t="s">
        <v>446</v>
      </c>
      <c r="E4" s="41" t="str">
        <f t="shared" ref="E4:K16" si="2">IF(ISERROR(E5*P3/P4)=FALSE,E5*P3/P4,"n.a.")</f>
        <v>n.a.</v>
      </c>
      <c r="F4" s="41" t="str">
        <f t="shared" si="2"/>
        <v>n.a.</v>
      </c>
      <c r="G4" s="41" t="str">
        <f t="shared" si="2"/>
        <v>n.a.</v>
      </c>
      <c r="H4" s="41" t="str">
        <f t="shared" si="2"/>
        <v>n.a.</v>
      </c>
      <c r="I4" s="41" t="str">
        <f t="shared" si="2"/>
        <v>n.a.</v>
      </c>
      <c r="J4" s="41">
        <f t="shared" si="2"/>
        <v>16.967181467181476</v>
      </c>
      <c r="K4" s="41" t="str">
        <f>IF(ISERROR(K5*V3/V4)=FALSE,K5*V3/V4,"n.a.")</f>
        <v>n.a.</v>
      </c>
      <c r="L4" t="s">
        <v>1055</v>
      </c>
      <c r="M4">
        <v>1985</v>
      </c>
      <c r="N4">
        <v>1883400000</v>
      </c>
      <c r="O4">
        <v>87700000</v>
      </c>
      <c r="P4">
        <v>2000000</v>
      </c>
      <c r="R4" t="s">
        <v>664</v>
      </c>
      <c r="S4" t="s">
        <v>664</v>
      </c>
      <c r="T4" t="s">
        <v>664</v>
      </c>
      <c r="U4">
        <v>19500000</v>
      </c>
      <c r="V4">
        <v>500000</v>
      </c>
    </row>
    <row r="5" spans="1:22" ht="15" customHeight="1">
      <c r="A5" s="7">
        <f t="shared" si="0"/>
        <v>1985</v>
      </c>
      <c r="B5" s="41">
        <f t="shared" si="1"/>
        <v>2145.5188288502741</v>
      </c>
      <c r="C5" s="41">
        <f t="shared" si="1"/>
        <v>102.80151219512193</v>
      </c>
      <c r="D5" s="41" t="s">
        <v>446</v>
      </c>
      <c r="E5" s="41" t="str">
        <f t="shared" si="2"/>
        <v>n.a.</v>
      </c>
      <c r="F5" s="41" t="str">
        <f t="shared" si="2"/>
        <v>n.a.</v>
      </c>
      <c r="G5" s="41" t="str">
        <f t="shared" si="2"/>
        <v>n.a.</v>
      </c>
      <c r="H5" s="41" t="str">
        <f t="shared" si="2"/>
        <v>n.a.</v>
      </c>
      <c r="I5" s="41" t="str">
        <f t="shared" si="2"/>
        <v>n.a.</v>
      </c>
      <c r="J5" s="41">
        <f t="shared" si="2"/>
        <v>17.693050193050201</v>
      </c>
      <c r="K5" s="41" t="str">
        <f t="shared" si="2"/>
        <v>n.a.</v>
      </c>
      <c r="M5">
        <v>1986</v>
      </c>
      <c r="N5">
        <v>1960200000</v>
      </c>
      <c r="O5">
        <v>92300000</v>
      </c>
      <c r="P5">
        <v>1900000</v>
      </c>
      <c r="R5" t="s">
        <v>664</v>
      </c>
      <c r="S5" t="s">
        <v>664</v>
      </c>
      <c r="T5" t="s">
        <v>664</v>
      </c>
      <c r="U5">
        <v>25400000</v>
      </c>
      <c r="V5">
        <v>300000</v>
      </c>
    </row>
    <row r="6" spans="1:22" ht="15" customHeight="1">
      <c r="A6" s="7">
        <f t="shared" si="0"/>
        <v>1986</v>
      </c>
      <c r="B6" s="41">
        <f t="shared" si="1"/>
        <v>2233.0073315877175</v>
      </c>
      <c r="C6" s="41">
        <f t="shared" si="1"/>
        <v>108.19360975609754</v>
      </c>
      <c r="D6" s="41" t="s">
        <v>446</v>
      </c>
      <c r="E6" s="41" t="str">
        <f t="shared" si="2"/>
        <v>n.a.</v>
      </c>
      <c r="F6" s="41" t="str">
        <f t="shared" si="2"/>
        <v>n.a.</v>
      </c>
      <c r="G6" s="41" t="str">
        <f t="shared" si="2"/>
        <v>n.a.</v>
      </c>
      <c r="H6" s="41" t="str">
        <f t="shared" si="2"/>
        <v>n.a.</v>
      </c>
      <c r="I6" s="41" t="str">
        <f t="shared" si="2"/>
        <v>n.a.</v>
      </c>
      <c r="J6" s="41">
        <f t="shared" si="2"/>
        <v>23.046332046332058</v>
      </c>
      <c r="K6" s="41" t="str">
        <f t="shared" si="2"/>
        <v>n.a.</v>
      </c>
      <c r="M6">
        <v>1987</v>
      </c>
      <c r="N6">
        <v>2016300000</v>
      </c>
      <c r="O6">
        <v>104300000</v>
      </c>
      <c r="P6">
        <v>1800000</v>
      </c>
      <c r="R6" t="s">
        <v>664</v>
      </c>
      <c r="S6" t="s">
        <v>664</v>
      </c>
      <c r="T6" t="s">
        <v>664</v>
      </c>
      <c r="U6">
        <v>20800000</v>
      </c>
      <c r="V6">
        <v>400000</v>
      </c>
    </row>
    <row r="7" spans="1:22" ht="15" customHeight="1">
      <c r="A7" s="7">
        <f t="shared" si="0"/>
        <v>1987</v>
      </c>
      <c r="B7" s="41">
        <f t="shared" si="1"/>
        <v>2296.9149488217095</v>
      </c>
      <c r="C7" s="41">
        <f t="shared" si="1"/>
        <v>122.25995121951217</v>
      </c>
      <c r="D7" s="41" t="s">
        <v>446</v>
      </c>
      <c r="E7" s="41" t="str">
        <f t="shared" si="2"/>
        <v>n.a.</v>
      </c>
      <c r="F7" s="41" t="str">
        <f t="shared" si="2"/>
        <v>n.a.</v>
      </c>
      <c r="G7" s="41" t="str">
        <f t="shared" si="2"/>
        <v>n.a.</v>
      </c>
      <c r="H7" s="41" t="str">
        <f t="shared" si="2"/>
        <v>n.a.</v>
      </c>
      <c r="I7" s="41" t="str">
        <f t="shared" si="2"/>
        <v>n.a.</v>
      </c>
      <c r="J7" s="41">
        <f t="shared" si="2"/>
        <v>18.872586872586883</v>
      </c>
      <c r="K7" s="41" t="str">
        <f t="shared" si="2"/>
        <v>n.a.</v>
      </c>
      <c r="M7">
        <v>1988</v>
      </c>
      <c r="N7">
        <v>2165100000</v>
      </c>
      <c r="O7">
        <v>117000000</v>
      </c>
      <c r="P7">
        <v>2900000</v>
      </c>
      <c r="R7" t="s">
        <v>664</v>
      </c>
      <c r="S7" t="s">
        <v>664</v>
      </c>
      <c r="T7" t="s">
        <v>664</v>
      </c>
      <c r="U7">
        <v>27500000</v>
      </c>
      <c r="V7">
        <v>1000000</v>
      </c>
    </row>
    <row r="8" spans="1:22" ht="15" customHeight="1">
      <c r="A8" s="7">
        <f t="shared" si="0"/>
        <v>1988</v>
      </c>
      <c r="B8" s="41">
        <f t="shared" si="1"/>
        <v>2466.4239228755059</v>
      </c>
      <c r="C8" s="41">
        <f t="shared" si="1"/>
        <v>137.14682926829266</v>
      </c>
      <c r="D8" s="41" t="s">
        <v>446</v>
      </c>
      <c r="E8" s="41" t="str">
        <f t="shared" si="2"/>
        <v>n.a.</v>
      </c>
      <c r="F8" s="41" t="str">
        <f t="shared" si="2"/>
        <v>n.a.</v>
      </c>
      <c r="G8" s="41" t="str">
        <f t="shared" si="2"/>
        <v>n.a.</v>
      </c>
      <c r="H8" s="41" t="str">
        <f t="shared" si="2"/>
        <v>n.a.</v>
      </c>
      <c r="I8" s="41" t="str">
        <f t="shared" si="2"/>
        <v>n.a.</v>
      </c>
      <c r="J8" s="41">
        <f t="shared" si="2"/>
        <v>24.951737451737465</v>
      </c>
      <c r="K8" s="41" t="str">
        <f t="shared" si="2"/>
        <v>n.a.</v>
      </c>
      <c r="M8">
        <v>1989</v>
      </c>
      <c r="N8">
        <v>2178000000</v>
      </c>
      <c r="O8">
        <v>117300000</v>
      </c>
      <c r="P8">
        <v>2500000</v>
      </c>
      <c r="R8" t="s">
        <v>664</v>
      </c>
      <c r="S8" t="s">
        <v>664</v>
      </c>
      <c r="T8" t="s">
        <v>664</v>
      </c>
      <c r="U8">
        <v>24900000</v>
      </c>
      <c r="V8">
        <v>1000000</v>
      </c>
    </row>
    <row r="9" spans="1:22" ht="15" customHeight="1">
      <c r="A9" s="7">
        <f t="shared" si="0"/>
        <v>1989</v>
      </c>
      <c r="B9" s="41">
        <f t="shared" si="1"/>
        <v>2481.1192573196859</v>
      </c>
      <c r="C9" s="41">
        <f t="shared" si="1"/>
        <v>137.49848780487804</v>
      </c>
      <c r="D9" s="41" t="s">
        <v>446</v>
      </c>
      <c r="E9" s="41" t="str">
        <f t="shared" si="2"/>
        <v>n.a.</v>
      </c>
      <c r="F9" s="41" t="str">
        <f t="shared" si="2"/>
        <v>n.a.</v>
      </c>
      <c r="G9" s="41" t="str">
        <f t="shared" si="2"/>
        <v>n.a.</v>
      </c>
      <c r="H9" s="41" t="str">
        <f t="shared" si="2"/>
        <v>n.a.</v>
      </c>
      <c r="I9" s="41" t="str">
        <f t="shared" si="2"/>
        <v>n.a.</v>
      </c>
      <c r="J9" s="41">
        <f t="shared" si="2"/>
        <v>22.592664092664101</v>
      </c>
      <c r="K9" s="41" t="str">
        <f t="shared" si="2"/>
        <v>n.a.</v>
      </c>
      <c r="M9">
        <v>1990</v>
      </c>
      <c r="N9">
        <v>2166900000</v>
      </c>
      <c r="O9">
        <v>119900000</v>
      </c>
      <c r="P9">
        <v>2600000</v>
      </c>
      <c r="R9" t="s">
        <v>664</v>
      </c>
      <c r="S9">
        <v>29200000</v>
      </c>
      <c r="T9" t="s">
        <v>664</v>
      </c>
      <c r="U9">
        <v>36300000</v>
      </c>
      <c r="V9">
        <v>1200000</v>
      </c>
    </row>
    <row r="10" spans="1:22" ht="15" customHeight="1">
      <c r="A10" s="7">
        <f t="shared" si="0"/>
        <v>1990</v>
      </c>
      <c r="B10" s="41">
        <f t="shared" si="1"/>
        <v>2468.4744346584148</v>
      </c>
      <c r="C10" s="41">
        <f t="shared" si="1"/>
        <v>140.5461951219512</v>
      </c>
      <c r="D10" s="41" t="s">
        <v>446</v>
      </c>
      <c r="E10" s="41" t="str">
        <f t="shared" si="2"/>
        <v>n.a.</v>
      </c>
      <c r="F10" s="41" t="str">
        <f t="shared" si="2"/>
        <v>n.a.</v>
      </c>
      <c r="G10" s="41" t="str">
        <f t="shared" si="2"/>
        <v>n.a.</v>
      </c>
      <c r="H10" s="41" t="str">
        <f t="shared" si="2"/>
        <v>n.a.</v>
      </c>
      <c r="I10" s="41" t="str">
        <f t="shared" si="2"/>
        <v>n.a.</v>
      </c>
      <c r="J10" s="41">
        <f t="shared" si="2"/>
        <v>32.936293436293447</v>
      </c>
      <c r="K10" s="41" t="str">
        <f t="shared" si="2"/>
        <v>n.a.</v>
      </c>
      <c r="M10">
        <v>1991</v>
      </c>
      <c r="N10">
        <v>2156800000</v>
      </c>
      <c r="O10">
        <v>126900000</v>
      </c>
      <c r="P10">
        <v>3200000</v>
      </c>
      <c r="R10" t="s">
        <v>664</v>
      </c>
      <c r="S10">
        <v>15300000</v>
      </c>
      <c r="T10" t="s">
        <v>664</v>
      </c>
      <c r="U10">
        <v>34400000</v>
      </c>
      <c r="V10">
        <v>1900000</v>
      </c>
    </row>
    <row r="11" spans="1:22" ht="15" customHeight="1">
      <c r="A11" s="7">
        <f t="shared" si="0"/>
        <v>1991</v>
      </c>
      <c r="B11" s="41">
        <f t="shared" si="1"/>
        <v>2456.9687852098705</v>
      </c>
      <c r="C11" s="41">
        <f t="shared" si="1"/>
        <v>148.75156097560975</v>
      </c>
      <c r="D11" s="41" t="s">
        <v>446</v>
      </c>
      <c r="E11" s="41" t="str">
        <f t="shared" si="2"/>
        <v>n.a.</v>
      </c>
      <c r="F11" s="41" t="str">
        <f t="shared" si="2"/>
        <v>n.a.</v>
      </c>
      <c r="G11" s="41" t="str">
        <f t="shared" si="2"/>
        <v>n.a.</v>
      </c>
      <c r="H11" s="41" t="str">
        <f t="shared" si="2"/>
        <v>n.a.</v>
      </c>
      <c r="I11" s="41" t="str">
        <f t="shared" si="2"/>
        <v>n.a.</v>
      </c>
      <c r="J11" s="41">
        <f t="shared" si="2"/>
        <v>31.212355212355224</v>
      </c>
      <c r="K11" s="41" t="str">
        <f t="shared" si="2"/>
        <v>n.a.</v>
      </c>
      <c r="M11">
        <v>1992</v>
      </c>
      <c r="N11">
        <v>2185000000</v>
      </c>
      <c r="O11">
        <v>135800000</v>
      </c>
      <c r="P11">
        <v>1300000</v>
      </c>
      <c r="R11" t="s">
        <v>664</v>
      </c>
      <c r="S11">
        <v>15100000</v>
      </c>
      <c r="T11" t="s">
        <v>664</v>
      </c>
      <c r="U11">
        <v>31900000</v>
      </c>
      <c r="V11">
        <v>1000000</v>
      </c>
    </row>
    <row r="12" spans="1:22" ht="15" customHeight="1">
      <c r="A12" s="7">
        <f t="shared" si="0"/>
        <v>1992</v>
      </c>
      <c r="B12" s="41">
        <f t="shared" si="1"/>
        <v>2489.0934698087758</v>
      </c>
      <c r="C12" s="41">
        <f t="shared" si="1"/>
        <v>159.1840975609756</v>
      </c>
      <c r="D12" s="41" t="s">
        <v>446</v>
      </c>
      <c r="E12" s="41" t="str">
        <f t="shared" si="2"/>
        <v>n.a.</v>
      </c>
      <c r="F12" s="41" t="str">
        <f t="shared" si="2"/>
        <v>n.a.</v>
      </c>
      <c r="G12" s="41" t="str">
        <f t="shared" si="2"/>
        <v>n.a.</v>
      </c>
      <c r="H12" s="41" t="str">
        <f t="shared" si="2"/>
        <v>n.a.</v>
      </c>
      <c r="I12" s="41" t="str">
        <f t="shared" si="2"/>
        <v>n.a.</v>
      </c>
      <c r="J12" s="41">
        <f t="shared" si="2"/>
        <v>28.944015444015456</v>
      </c>
      <c r="K12" s="41" t="str">
        <f t="shared" si="2"/>
        <v>n.a.</v>
      </c>
      <c r="M12">
        <v>1993</v>
      </c>
      <c r="N12">
        <v>2204800000</v>
      </c>
      <c r="O12">
        <v>133300000</v>
      </c>
      <c r="P12">
        <v>1700000</v>
      </c>
      <c r="R12" t="s">
        <v>664</v>
      </c>
      <c r="S12">
        <v>11600000</v>
      </c>
      <c r="T12" t="s">
        <v>664</v>
      </c>
      <c r="U12">
        <v>20100000</v>
      </c>
      <c r="V12">
        <v>500000</v>
      </c>
    </row>
    <row r="13" spans="1:22" ht="15" customHeight="1">
      <c r="A13" s="7">
        <f t="shared" si="0"/>
        <v>1993</v>
      </c>
      <c r="B13" s="41">
        <f t="shared" si="1"/>
        <v>2511.6490994207729</v>
      </c>
      <c r="C13" s="41">
        <f t="shared" si="1"/>
        <v>156.25360975609755</v>
      </c>
      <c r="D13" s="41" t="s">
        <v>446</v>
      </c>
      <c r="E13" s="41" t="str">
        <f t="shared" si="2"/>
        <v>n.a.</v>
      </c>
      <c r="F13" s="41" t="str">
        <f t="shared" si="2"/>
        <v>n.a.</v>
      </c>
      <c r="G13" s="41" t="str">
        <f t="shared" si="2"/>
        <v>n.a.</v>
      </c>
      <c r="H13" s="41" t="str">
        <f t="shared" si="2"/>
        <v>n.a.</v>
      </c>
      <c r="I13" s="41" t="str">
        <f t="shared" si="2"/>
        <v>n.a.</v>
      </c>
      <c r="J13" s="41">
        <f t="shared" si="2"/>
        <v>18.237451737451742</v>
      </c>
      <c r="K13" s="41" t="str">
        <f t="shared" si="2"/>
        <v>n.a.</v>
      </c>
      <c r="M13">
        <v>1994</v>
      </c>
      <c r="N13">
        <v>2305600000</v>
      </c>
      <c r="O13">
        <v>154500000</v>
      </c>
      <c r="P13">
        <v>1700000</v>
      </c>
      <c r="R13" t="s">
        <v>664</v>
      </c>
      <c r="S13" t="s">
        <v>664</v>
      </c>
      <c r="T13" t="s">
        <v>664</v>
      </c>
      <c r="U13">
        <v>26400000</v>
      </c>
      <c r="V13">
        <v>3300000</v>
      </c>
    </row>
    <row r="14" spans="1:22" ht="15" customHeight="1">
      <c r="A14" s="7">
        <f t="shared" si="0"/>
        <v>1994</v>
      </c>
      <c r="B14" s="41">
        <f t="shared" si="1"/>
        <v>2626.4777592636674</v>
      </c>
      <c r="C14" s="41">
        <f t="shared" si="1"/>
        <v>181.10414634146341</v>
      </c>
      <c r="D14" s="41" t="s">
        <v>446</v>
      </c>
      <c r="E14" s="41" t="str">
        <f t="shared" si="2"/>
        <v>n.a.</v>
      </c>
      <c r="F14" s="41" t="str">
        <f t="shared" si="2"/>
        <v>n.a.</v>
      </c>
      <c r="G14" s="41" t="str">
        <f t="shared" si="2"/>
        <v>n.a.</v>
      </c>
      <c r="H14" s="41" t="str">
        <f t="shared" si="2"/>
        <v>n.a.</v>
      </c>
      <c r="I14" s="41" t="str">
        <f t="shared" si="2"/>
        <v>n.a.</v>
      </c>
      <c r="J14" s="41">
        <f t="shared" si="2"/>
        <v>23.95366795366796</v>
      </c>
      <c r="K14" s="41" t="str">
        <f t="shared" si="2"/>
        <v>n.a.</v>
      </c>
      <c r="M14">
        <v>1995</v>
      </c>
      <c r="N14">
        <v>2453100000</v>
      </c>
      <c r="O14">
        <v>185200000</v>
      </c>
      <c r="P14" t="s">
        <v>664</v>
      </c>
      <c r="R14" t="s">
        <v>664</v>
      </c>
      <c r="S14" t="s">
        <v>664</v>
      </c>
      <c r="T14" t="s">
        <v>664</v>
      </c>
      <c r="U14">
        <v>30400000</v>
      </c>
      <c r="V14" t="s">
        <v>664</v>
      </c>
    </row>
    <row r="15" spans="1:22" ht="15" customHeight="1">
      <c r="A15" s="7">
        <f>A16-1</f>
        <v>1995</v>
      </c>
      <c r="B15" s="41">
        <f t="shared" si="1"/>
        <v>2794.5058081409188</v>
      </c>
      <c r="C15" s="41">
        <f t="shared" si="1"/>
        <v>217.09053658536584</v>
      </c>
      <c r="D15" s="41" t="s">
        <v>446</v>
      </c>
      <c r="E15" s="41" t="str">
        <f t="shared" si="2"/>
        <v>n.a.</v>
      </c>
      <c r="F15" s="41" t="str">
        <f t="shared" si="2"/>
        <v>n.a.</v>
      </c>
      <c r="G15" s="41" t="str">
        <f t="shared" si="2"/>
        <v>n.a.</v>
      </c>
      <c r="H15" s="41" t="str">
        <f t="shared" si="2"/>
        <v>n.a.</v>
      </c>
      <c r="I15" s="41" t="str">
        <f t="shared" si="2"/>
        <v>n.a.</v>
      </c>
      <c r="J15" s="41">
        <f t="shared" si="2"/>
        <v>27.583011583011587</v>
      </c>
      <c r="K15" s="41" t="str">
        <f t="shared" si="2"/>
        <v>n.a.</v>
      </c>
      <c r="M15">
        <v>1996</v>
      </c>
      <c r="N15">
        <v>2524900000</v>
      </c>
      <c r="O15">
        <v>169400000</v>
      </c>
      <c r="P15" t="s">
        <v>664</v>
      </c>
      <c r="R15" t="s">
        <v>664</v>
      </c>
      <c r="S15" t="s">
        <v>664</v>
      </c>
      <c r="T15" t="s">
        <v>664</v>
      </c>
      <c r="U15">
        <v>22500000</v>
      </c>
      <c r="V15">
        <v>5800000</v>
      </c>
    </row>
    <row r="16" spans="1:22" ht="15" customHeight="1">
      <c r="A16" s="7">
        <v>1996</v>
      </c>
      <c r="B16" s="41">
        <f t="shared" si="1"/>
        <v>2876.2984448147267</v>
      </c>
      <c r="C16" s="41">
        <f t="shared" si="1"/>
        <v>198.56985365853657</v>
      </c>
      <c r="D16" s="41" t="s">
        <v>446</v>
      </c>
      <c r="E16" s="41" t="str">
        <f t="shared" si="2"/>
        <v>n.a.</v>
      </c>
      <c r="F16" s="41" t="str">
        <f t="shared" si="2"/>
        <v>n.a.</v>
      </c>
      <c r="G16" s="41" t="str">
        <f t="shared" si="2"/>
        <v>n.a.</v>
      </c>
      <c r="H16" s="41" t="str">
        <f t="shared" si="2"/>
        <v>n.a.</v>
      </c>
      <c r="I16" s="41" t="str">
        <f t="shared" si="2"/>
        <v>n.a.</v>
      </c>
      <c r="J16" s="41">
        <f t="shared" si="2"/>
        <v>20.415057915057915</v>
      </c>
      <c r="K16" s="41" t="str">
        <f t="shared" si="2"/>
        <v>n.a.</v>
      </c>
      <c r="M16">
        <v>1997</v>
      </c>
      <c r="N16">
        <v>2520600000</v>
      </c>
      <c r="O16">
        <v>205000000</v>
      </c>
      <c r="P16" t="s">
        <v>664</v>
      </c>
      <c r="R16" t="s">
        <v>664</v>
      </c>
      <c r="S16" t="s">
        <v>664</v>
      </c>
      <c r="T16" t="s">
        <v>664</v>
      </c>
      <c r="U16">
        <v>25900000</v>
      </c>
      <c r="V16" t="s">
        <v>664</v>
      </c>
    </row>
    <row r="17" spans="1:22" ht="15" customHeight="1">
      <c r="A17" s="7">
        <v>1997</v>
      </c>
      <c r="B17" s="41">
        <f>IF(OR(ISERROR(N18/1000000),N18=0)=FALSE,N18/1000000,"n.a.")</f>
        <v>2871.4</v>
      </c>
      <c r="C17" s="41">
        <f t="shared" ref="B17:C29" si="3">IF(OR(ISERROR(O18/1000000),O18=0)=FALSE,O18/1000000,"n.a.")</f>
        <v>240.3</v>
      </c>
      <c r="D17" s="41" t="s">
        <v>446</v>
      </c>
      <c r="E17" s="41" t="str">
        <f t="shared" ref="E17:K29" si="4">IF(OR(ISERROR(P18/1000000),P18=0)=FALSE,P18/1000000,"n.a.")</f>
        <v>n.a.</v>
      </c>
      <c r="F17" s="41" t="str">
        <f t="shared" si="4"/>
        <v>n.a.</v>
      </c>
      <c r="G17" s="41" t="str">
        <f t="shared" si="4"/>
        <v>n.a.</v>
      </c>
      <c r="H17" s="41" t="str">
        <f t="shared" si="4"/>
        <v>n.a.</v>
      </c>
      <c r="I17" s="41" t="str">
        <f t="shared" si="4"/>
        <v>n.a.</v>
      </c>
      <c r="J17" s="41">
        <f t="shared" si="4"/>
        <v>23.5</v>
      </c>
      <c r="K17" s="41" t="str">
        <f t="shared" si="4"/>
        <v>n.a.</v>
      </c>
      <c r="M17">
        <v>1998</v>
      </c>
      <c r="N17">
        <v>2655600000</v>
      </c>
      <c r="O17">
        <v>283500000</v>
      </c>
      <c r="P17" t="s">
        <v>664</v>
      </c>
      <c r="R17" t="s">
        <v>664</v>
      </c>
      <c r="S17" t="s">
        <v>664</v>
      </c>
      <c r="T17" t="s">
        <v>664</v>
      </c>
      <c r="U17">
        <v>49900000</v>
      </c>
      <c r="V17" t="s">
        <v>664</v>
      </c>
    </row>
    <row r="18" spans="1:22">
      <c r="A18" s="7">
        <v>1998</v>
      </c>
      <c r="B18" s="41">
        <f t="shared" si="3"/>
        <v>3021.8</v>
      </c>
      <c r="C18" s="41">
        <f t="shared" si="3"/>
        <v>329.7</v>
      </c>
      <c r="D18" s="41">
        <v>208.1</v>
      </c>
      <c r="E18" s="41" t="str">
        <f t="shared" si="4"/>
        <v>n.a.</v>
      </c>
      <c r="F18" s="41" t="str">
        <f t="shared" si="4"/>
        <v>n.a.</v>
      </c>
      <c r="G18" s="41" t="str">
        <f t="shared" si="4"/>
        <v>n.a.</v>
      </c>
      <c r="H18" s="41" t="str">
        <f t="shared" si="4"/>
        <v>n.a.</v>
      </c>
      <c r="I18" s="41" t="str">
        <f t="shared" si="4"/>
        <v>n.a.</v>
      </c>
      <c r="J18" s="41">
        <f t="shared" si="4"/>
        <v>45.3</v>
      </c>
      <c r="K18" s="41" t="str">
        <f t="shared" si="4"/>
        <v>n.a.</v>
      </c>
      <c r="L18" t="s">
        <v>1056</v>
      </c>
      <c r="M18">
        <v>1997</v>
      </c>
      <c r="N18">
        <v>2871400000</v>
      </c>
      <c r="O18">
        <v>240300000</v>
      </c>
      <c r="P18" t="s">
        <v>664</v>
      </c>
      <c r="Q18">
        <v>0</v>
      </c>
      <c r="R18" t="s">
        <v>664</v>
      </c>
      <c r="S18" t="s">
        <v>664</v>
      </c>
      <c r="T18" t="s">
        <v>664</v>
      </c>
      <c r="U18">
        <v>23500000</v>
      </c>
      <c r="V18" t="s">
        <v>664</v>
      </c>
    </row>
    <row r="19" spans="1:22">
      <c r="A19" s="7">
        <v>1999</v>
      </c>
      <c r="B19" s="41">
        <f t="shared" si="3"/>
        <v>3137.1</v>
      </c>
      <c r="C19" s="41">
        <f t="shared" si="3"/>
        <v>369.8</v>
      </c>
      <c r="D19" s="41">
        <v>226.7</v>
      </c>
      <c r="E19" s="41" t="str">
        <f t="shared" si="4"/>
        <v>n.a.</v>
      </c>
      <c r="F19" s="41" t="str">
        <f t="shared" si="4"/>
        <v>n.a.</v>
      </c>
      <c r="G19" s="41" t="str">
        <f t="shared" si="4"/>
        <v>n.a.</v>
      </c>
      <c r="H19" s="41" t="str">
        <f t="shared" si="4"/>
        <v>n.a.</v>
      </c>
      <c r="I19" s="41" t="str">
        <f t="shared" si="4"/>
        <v>n.a.</v>
      </c>
      <c r="J19" s="41">
        <f t="shared" si="4"/>
        <v>46.8</v>
      </c>
      <c r="K19" s="41" t="str">
        <f t="shared" si="4"/>
        <v>n.a.</v>
      </c>
      <c r="M19">
        <v>1998</v>
      </c>
      <c r="N19">
        <v>3021800000</v>
      </c>
      <c r="O19">
        <v>329700000</v>
      </c>
      <c r="P19" t="s">
        <v>664</v>
      </c>
      <c r="Q19">
        <v>0</v>
      </c>
      <c r="R19" t="s">
        <v>664</v>
      </c>
      <c r="S19" t="s">
        <v>664</v>
      </c>
      <c r="T19" t="s">
        <v>664</v>
      </c>
      <c r="U19">
        <v>45300000</v>
      </c>
      <c r="V19" t="s">
        <v>664</v>
      </c>
    </row>
    <row r="20" spans="1:22">
      <c r="A20" s="7">
        <v>2000</v>
      </c>
      <c r="B20" s="41">
        <f t="shared" si="3"/>
        <v>3199.1</v>
      </c>
      <c r="C20" s="41">
        <f t="shared" si="3"/>
        <v>394.4</v>
      </c>
      <c r="D20" s="41">
        <v>232.6</v>
      </c>
      <c r="E20" s="41" t="str">
        <f t="shared" si="4"/>
        <v>n.a.</v>
      </c>
      <c r="F20" s="41" t="str">
        <f t="shared" si="4"/>
        <v>n.a.</v>
      </c>
      <c r="G20" s="41" t="str">
        <f t="shared" si="4"/>
        <v>n.a.</v>
      </c>
      <c r="H20" s="41" t="str">
        <f t="shared" si="4"/>
        <v>n.a.</v>
      </c>
      <c r="I20" s="41" t="str">
        <f t="shared" si="4"/>
        <v>n.a.</v>
      </c>
      <c r="J20" s="41">
        <f t="shared" si="4"/>
        <v>44.2</v>
      </c>
      <c r="K20" s="41" t="str">
        <f t="shared" si="4"/>
        <v>n.a.</v>
      </c>
      <c r="M20">
        <v>1999</v>
      </c>
      <c r="N20">
        <v>3137100000</v>
      </c>
      <c r="O20">
        <v>369800000</v>
      </c>
      <c r="P20" t="s">
        <v>664</v>
      </c>
      <c r="Q20">
        <v>0</v>
      </c>
      <c r="R20" t="s">
        <v>664</v>
      </c>
      <c r="S20" t="s">
        <v>664</v>
      </c>
      <c r="T20" t="s">
        <v>664</v>
      </c>
      <c r="U20">
        <v>46800000</v>
      </c>
      <c r="V20" t="s">
        <v>664</v>
      </c>
    </row>
    <row r="21" spans="1:22">
      <c r="A21" s="7">
        <v>2001</v>
      </c>
      <c r="B21" s="41">
        <f t="shared" si="3"/>
        <v>3192</v>
      </c>
      <c r="C21" s="41">
        <f t="shared" si="3"/>
        <v>375.6</v>
      </c>
      <c r="D21" s="41">
        <v>239.1</v>
      </c>
      <c r="E21" s="41" t="str">
        <f t="shared" si="4"/>
        <v>n.a.</v>
      </c>
      <c r="F21" s="41">
        <f t="shared" si="4"/>
        <v>0.1</v>
      </c>
      <c r="G21" s="41" t="str">
        <f t="shared" si="4"/>
        <v>n.a.</v>
      </c>
      <c r="H21" s="41" t="str">
        <f t="shared" si="4"/>
        <v>n.a.</v>
      </c>
      <c r="I21" s="41" t="str">
        <f t="shared" si="4"/>
        <v>n.a.</v>
      </c>
      <c r="J21" s="41">
        <f t="shared" si="4"/>
        <v>48.7</v>
      </c>
      <c r="K21" s="41" t="str">
        <f t="shared" si="4"/>
        <v>n.a.</v>
      </c>
      <c r="M21">
        <v>2000</v>
      </c>
      <c r="N21">
        <v>3199100000</v>
      </c>
      <c r="O21">
        <v>394400000</v>
      </c>
      <c r="P21" t="s">
        <v>664</v>
      </c>
      <c r="Q21">
        <v>0</v>
      </c>
      <c r="R21" t="s">
        <v>664</v>
      </c>
      <c r="S21" t="s">
        <v>664</v>
      </c>
      <c r="T21" t="s">
        <v>664</v>
      </c>
      <c r="U21">
        <v>44200000</v>
      </c>
      <c r="V21" t="s">
        <v>664</v>
      </c>
    </row>
    <row r="22" spans="1:22">
      <c r="A22" s="7">
        <v>2002</v>
      </c>
      <c r="B22" s="41">
        <f t="shared" si="3"/>
        <v>3339.3</v>
      </c>
      <c r="C22" s="41">
        <f t="shared" si="3"/>
        <v>373.4</v>
      </c>
      <c r="D22" s="41">
        <v>227.5</v>
      </c>
      <c r="E22" s="41" t="str">
        <f t="shared" si="4"/>
        <v>n.a.</v>
      </c>
      <c r="F22" s="41" t="str">
        <f t="shared" si="4"/>
        <v>n.a.</v>
      </c>
      <c r="G22" s="41" t="str">
        <f t="shared" si="4"/>
        <v>n.a.</v>
      </c>
      <c r="H22" s="41" t="str">
        <f t="shared" si="4"/>
        <v>n.a.</v>
      </c>
      <c r="I22" s="41" t="str">
        <f t="shared" si="4"/>
        <v>n.a.</v>
      </c>
      <c r="J22" s="41">
        <f t="shared" si="4"/>
        <v>25.6</v>
      </c>
      <c r="K22" s="41">
        <f t="shared" si="4"/>
        <v>7.8</v>
      </c>
      <c r="M22">
        <v>2001</v>
      </c>
      <c r="N22">
        <v>3192000000</v>
      </c>
      <c r="O22">
        <v>375600000</v>
      </c>
      <c r="P22" t="s">
        <v>664</v>
      </c>
      <c r="Q22">
        <v>100000</v>
      </c>
      <c r="R22" t="s">
        <v>664</v>
      </c>
      <c r="S22" t="s">
        <v>664</v>
      </c>
      <c r="T22" t="s">
        <v>664</v>
      </c>
      <c r="U22">
        <v>48700000</v>
      </c>
      <c r="V22" t="s">
        <v>664</v>
      </c>
    </row>
    <row r="23" spans="1:22">
      <c r="A23" s="7">
        <v>2003</v>
      </c>
      <c r="B23" s="41">
        <f t="shared" si="3"/>
        <v>3411.8</v>
      </c>
      <c r="C23" s="41">
        <f t="shared" si="3"/>
        <v>393.5</v>
      </c>
      <c r="D23" s="41">
        <v>226.3</v>
      </c>
      <c r="E23" s="41" t="str">
        <f t="shared" si="4"/>
        <v>n.a.</v>
      </c>
      <c r="F23" s="41" t="str">
        <f t="shared" si="4"/>
        <v>n.a.</v>
      </c>
      <c r="G23" s="41" t="str">
        <f t="shared" si="4"/>
        <v>n.a.</v>
      </c>
      <c r="H23" s="41" t="str">
        <f t="shared" si="4"/>
        <v>n.a.</v>
      </c>
      <c r="I23" s="41" t="str">
        <f t="shared" si="4"/>
        <v>n.a.</v>
      </c>
      <c r="J23" s="41">
        <f t="shared" si="4"/>
        <v>25.2</v>
      </c>
      <c r="K23" s="41">
        <f t="shared" si="4"/>
        <v>9.6</v>
      </c>
      <c r="M23">
        <v>2002</v>
      </c>
      <c r="N23">
        <v>3339300000</v>
      </c>
      <c r="O23">
        <v>373400000</v>
      </c>
      <c r="P23" t="s">
        <v>664</v>
      </c>
      <c r="Q23">
        <v>0</v>
      </c>
      <c r="R23" t="s">
        <v>664</v>
      </c>
      <c r="S23" t="s">
        <v>664</v>
      </c>
      <c r="T23" t="s">
        <v>664</v>
      </c>
      <c r="U23">
        <v>25600000</v>
      </c>
      <c r="V23">
        <v>7800000</v>
      </c>
    </row>
    <row r="24" spans="1:22">
      <c r="A24" s="7">
        <v>2004</v>
      </c>
      <c r="B24" s="41">
        <f t="shared" si="3"/>
        <v>3508.1</v>
      </c>
      <c r="C24" s="41">
        <f t="shared" si="3"/>
        <v>410.2</v>
      </c>
      <c r="D24" s="41">
        <v>216.8</v>
      </c>
      <c r="E24" s="41" t="str">
        <f t="shared" si="4"/>
        <v>n.a.</v>
      </c>
      <c r="F24" s="41" t="str">
        <f t="shared" si="4"/>
        <v>n.a.</v>
      </c>
      <c r="G24" s="41" t="str">
        <f t="shared" si="4"/>
        <v>n.a.</v>
      </c>
      <c r="H24" s="41" t="str">
        <f t="shared" si="4"/>
        <v>n.a.</v>
      </c>
      <c r="I24" s="41" t="str">
        <f t="shared" si="4"/>
        <v>n.a.</v>
      </c>
      <c r="J24" s="41">
        <f t="shared" si="4"/>
        <v>27.2</v>
      </c>
      <c r="K24" s="41">
        <f t="shared" si="4"/>
        <v>8.9</v>
      </c>
      <c r="M24">
        <v>2003</v>
      </c>
      <c r="N24">
        <v>3411800000</v>
      </c>
      <c r="O24">
        <v>393500000</v>
      </c>
      <c r="P24" t="s">
        <v>664</v>
      </c>
      <c r="Q24" t="s">
        <v>664</v>
      </c>
      <c r="R24" t="s">
        <v>664</v>
      </c>
      <c r="S24" t="s">
        <v>664</v>
      </c>
      <c r="T24" t="s">
        <v>664</v>
      </c>
      <c r="U24">
        <v>25200000</v>
      </c>
      <c r="V24">
        <v>9600000</v>
      </c>
    </row>
    <row r="25" spans="1:22">
      <c r="A25" s="7">
        <v>2005</v>
      </c>
      <c r="B25" s="41">
        <f t="shared" si="3"/>
        <v>3545.2</v>
      </c>
      <c r="C25" s="41">
        <f t="shared" si="3"/>
        <v>372.6</v>
      </c>
      <c r="D25" s="41">
        <v>179.3</v>
      </c>
      <c r="E25" s="41" t="str">
        <f t="shared" si="4"/>
        <v>n.a.</v>
      </c>
      <c r="F25" s="41" t="str">
        <f t="shared" si="4"/>
        <v>n.a.</v>
      </c>
      <c r="G25" s="41" t="str">
        <f t="shared" si="4"/>
        <v>n.a.</v>
      </c>
      <c r="H25" s="41" t="str">
        <f t="shared" si="4"/>
        <v>n.a.</v>
      </c>
      <c r="I25" s="41" t="str">
        <f t="shared" si="4"/>
        <v>n.a.</v>
      </c>
      <c r="J25" s="41">
        <f t="shared" si="4"/>
        <v>28.9</v>
      </c>
      <c r="K25" s="41" t="str">
        <f t="shared" si="4"/>
        <v>n.a.</v>
      </c>
      <c r="M25">
        <v>2004</v>
      </c>
      <c r="N25">
        <v>3508100000</v>
      </c>
      <c r="O25">
        <v>410200000</v>
      </c>
      <c r="P25" t="s">
        <v>664</v>
      </c>
      <c r="Q25">
        <v>0</v>
      </c>
      <c r="R25" t="s">
        <v>664</v>
      </c>
      <c r="S25" t="s">
        <v>664</v>
      </c>
      <c r="T25" t="s">
        <v>664</v>
      </c>
      <c r="U25">
        <v>27200000</v>
      </c>
      <c r="V25">
        <v>8900000</v>
      </c>
    </row>
    <row r="26" spans="1:22">
      <c r="A26" s="7">
        <v>2006</v>
      </c>
      <c r="B26" s="41">
        <f t="shared" si="3"/>
        <v>3678.5</v>
      </c>
      <c r="C26" s="41">
        <f t="shared" si="3"/>
        <v>366.8</v>
      </c>
      <c r="D26" s="41">
        <v>182.3</v>
      </c>
      <c r="E26" s="41" t="str">
        <f t="shared" si="4"/>
        <v>n.a.</v>
      </c>
      <c r="F26" s="41" t="str">
        <f t="shared" si="4"/>
        <v>n.a.</v>
      </c>
      <c r="G26" s="41" t="str">
        <f t="shared" si="4"/>
        <v>n.a.</v>
      </c>
      <c r="H26" s="41" t="str">
        <f t="shared" si="4"/>
        <v>n.a.</v>
      </c>
      <c r="I26" s="41" t="str">
        <f t="shared" si="4"/>
        <v>n.a.</v>
      </c>
      <c r="J26" s="41">
        <f t="shared" si="4"/>
        <v>26.9</v>
      </c>
      <c r="K26" s="41" t="str">
        <f t="shared" si="4"/>
        <v>n.a.</v>
      </c>
      <c r="M26">
        <v>2005</v>
      </c>
      <c r="N26">
        <v>3545200000</v>
      </c>
      <c r="O26">
        <v>372600000</v>
      </c>
      <c r="P26" t="s">
        <v>664</v>
      </c>
      <c r="Q26">
        <v>0</v>
      </c>
      <c r="R26" t="s">
        <v>664</v>
      </c>
      <c r="S26" t="s">
        <v>664</v>
      </c>
      <c r="T26" t="s">
        <v>664</v>
      </c>
      <c r="U26">
        <v>28900000</v>
      </c>
      <c r="V26" t="s">
        <v>664</v>
      </c>
    </row>
    <row r="27" spans="1:22">
      <c r="A27" s="7">
        <v>2007</v>
      </c>
      <c r="B27" s="41">
        <f t="shared" si="3"/>
        <v>3754.6</v>
      </c>
      <c r="C27" s="41">
        <f t="shared" si="3"/>
        <v>400.2</v>
      </c>
      <c r="D27" s="41">
        <v>215.1</v>
      </c>
      <c r="E27" s="41" t="str">
        <f t="shared" si="4"/>
        <v>n.a.</v>
      </c>
      <c r="F27" s="41" t="str">
        <f t="shared" si="4"/>
        <v>n.a.</v>
      </c>
      <c r="G27" s="41" t="str">
        <f t="shared" si="4"/>
        <v>n.a.</v>
      </c>
      <c r="H27" s="41" t="str">
        <f t="shared" si="4"/>
        <v>n.a.</v>
      </c>
      <c r="I27" s="41" t="str">
        <f t="shared" si="4"/>
        <v>n.a.</v>
      </c>
      <c r="J27" s="41">
        <f t="shared" si="4"/>
        <v>24.7</v>
      </c>
      <c r="K27" s="41">
        <f t="shared" si="4"/>
        <v>12.9</v>
      </c>
      <c r="M27">
        <v>2006</v>
      </c>
      <c r="N27">
        <v>3678500000</v>
      </c>
      <c r="O27">
        <v>366800000</v>
      </c>
      <c r="P27" t="s">
        <v>664</v>
      </c>
      <c r="Q27">
        <v>0</v>
      </c>
      <c r="R27" t="s">
        <v>664</v>
      </c>
      <c r="S27" t="s">
        <v>664</v>
      </c>
      <c r="T27" t="s">
        <v>664</v>
      </c>
      <c r="U27">
        <v>26900000</v>
      </c>
      <c r="V27" t="s">
        <v>664</v>
      </c>
    </row>
    <row r="28" spans="1:22">
      <c r="A28" s="7">
        <v>2008</v>
      </c>
      <c r="B28" s="41">
        <f t="shared" si="3"/>
        <v>3761.9</v>
      </c>
      <c r="C28" s="41">
        <f t="shared" si="3"/>
        <v>393</v>
      </c>
      <c r="D28" s="41">
        <v>217.8</v>
      </c>
      <c r="E28" s="41" t="str">
        <f t="shared" si="4"/>
        <v>n.a.</v>
      </c>
      <c r="F28" s="41" t="str">
        <f t="shared" si="4"/>
        <v>n.a.</v>
      </c>
      <c r="G28" s="41" t="str">
        <f t="shared" si="4"/>
        <v>n.a.</v>
      </c>
      <c r="H28" s="41" t="str">
        <f t="shared" si="4"/>
        <v>n.a.</v>
      </c>
      <c r="I28" s="41" t="str">
        <f t="shared" si="4"/>
        <v>n.a.</v>
      </c>
      <c r="J28" s="41">
        <f t="shared" si="4"/>
        <v>25.7</v>
      </c>
      <c r="K28" s="41">
        <f t="shared" si="4"/>
        <v>12.9</v>
      </c>
      <c r="M28">
        <v>2007</v>
      </c>
      <c r="N28">
        <v>3754600000</v>
      </c>
      <c r="O28">
        <v>400200000</v>
      </c>
      <c r="P28" t="s">
        <v>664</v>
      </c>
      <c r="Q28">
        <v>0</v>
      </c>
      <c r="R28" t="s">
        <v>664</v>
      </c>
      <c r="S28" t="s">
        <v>664</v>
      </c>
      <c r="T28" t="s">
        <v>664</v>
      </c>
      <c r="U28">
        <v>24700000</v>
      </c>
      <c r="V28">
        <v>12900000</v>
      </c>
    </row>
    <row r="29" spans="1:22">
      <c r="A29" s="7">
        <v>2009</v>
      </c>
      <c r="B29" s="41">
        <f t="shared" si="3"/>
        <v>3754.9</v>
      </c>
      <c r="C29" s="41">
        <f t="shared" si="3"/>
        <v>392.9</v>
      </c>
      <c r="D29" s="41">
        <v>193.9</v>
      </c>
      <c r="E29" s="41" t="str">
        <f t="shared" si="4"/>
        <v>n.a.</v>
      </c>
      <c r="F29" s="41" t="str">
        <f t="shared" si="4"/>
        <v>n.a.</v>
      </c>
      <c r="G29" s="41" t="str">
        <f t="shared" si="4"/>
        <v>n.a.</v>
      </c>
      <c r="H29" s="41" t="str">
        <f t="shared" si="4"/>
        <v>n.a.</v>
      </c>
      <c r="I29" s="41" t="str">
        <f t="shared" si="4"/>
        <v>n.a.</v>
      </c>
      <c r="J29" s="41">
        <f>IF(OR(ISERROR(U30/1000000),U30=0)=FALSE,U30/1000000,"n.a.")</f>
        <v>10.1</v>
      </c>
      <c r="K29" s="41">
        <f t="shared" si="4"/>
        <v>12</v>
      </c>
      <c r="M29">
        <v>2008</v>
      </c>
      <c r="N29">
        <v>3761900000</v>
      </c>
      <c r="O29">
        <v>393000000</v>
      </c>
      <c r="P29" t="s">
        <v>664</v>
      </c>
      <c r="Q29">
        <v>0</v>
      </c>
      <c r="R29" t="s">
        <v>664</v>
      </c>
      <c r="S29" t="s">
        <v>664</v>
      </c>
      <c r="T29" t="s">
        <v>664</v>
      </c>
      <c r="U29">
        <v>25700000</v>
      </c>
      <c r="V29">
        <v>12900000</v>
      </c>
    </row>
    <row r="30" spans="1:22">
      <c r="J30" s="17"/>
      <c r="M30">
        <v>2009</v>
      </c>
      <c r="N30">
        <v>3754900000</v>
      </c>
      <c r="O30">
        <v>392900000</v>
      </c>
      <c r="P30" t="s">
        <v>664</v>
      </c>
      <c r="Q30">
        <v>0</v>
      </c>
      <c r="R30" t="s">
        <v>664</v>
      </c>
      <c r="S30" t="s">
        <v>664</v>
      </c>
      <c r="T30" t="s">
        <v>664</v>
      </c>
      <c r="U30">
        <v>10100000</v>
      </c>
      <c r="V30">
        <v>12000000</v>
      </c>
    </row>
    <row r="31" spans="1:22">
      <c r="A31" s="9" t="s">
        <v>71</v>
      </c>
      <c r="J31" s="41"/>
      <c r="K31" s="17"/>
    </row>
    <row r="32" spans="1:22">
      <c r="A32" s="7" t="s">
        <v>1057</v>
      </c>
      <c r="B32" s="2">
        <f>IF(ISERROR((POWER(VLOOKUP(VALUE(RIGHT($A32,4)),$A$4:$K$29,COLUMN(B$26),0)/VLOOKUP(VALUE(LEFT($A32,4)),$A$4:$K$29,COLUMN(B$26),0),1/(VALUE(RIGHT($A32,4))-VALUE(LEFT($A32,4))))-1)*100)=FALSE,(POWER(VLOOKUP(VALUE(RIGHT($A32,4)),$A$4:$K$29,COLUMN(B$26),0)/VLOOKUP(VALUE(LEFT($A32,4)),$A$4:$K$29,COLUMN(B$26),0),1/(VALUE(RIGHT($A32,4))-VALUE(LEFT($A32,4))))-1)*100,"n.a.")</f>
        <v>2.3265804141277435</v>
      </c>
      <c r="C32" s="2">
        <f t="shared" ref="C32:K34" si="5">IF(ISERROR((POWER(VLOOKUP(VALUE(RIGHT($A32,4)),$A$4:$K$29,COLUMN(C$26),0)/VLOOKUP(VALUE(LEFT($A32,4)),$A$4:$K$29,COLUMN(C$26),0),1/(VALUE(RIGHT($A32,4))-VALUE(LEFT($A32,4))))-1)*100)=FALSE,(POWER(VLOOKUP(VALUE(RIGHT($A32,4)),$A$4:$K$29,COLUMN(C$26),0)/VLOOKUP(VALUE(LEFT($A32,4)),$A$4:$K$29,COLUMN(C$26),0),1/(VALUE(RIGHT($A32,4))-VALUE(LEFT($A32,4))))-1)*100,"n.a.")</f>
        <v>6.0490036876869935</v>
      </c>
      <c r="D32" s="2" t="str">
        <f t="shared" si="5"/>
        <v>n.a.</v>
      </c>
      <c r="E32" s="2" t="str">
        <f t="shared" si="5"/>
        <v>n.a.</v>
      </c>
      <c r="F32" s="2" t="str">
        <f t="shared" si="5"/>
        <v>n.a.</v>
      </c>
      <c r="G32" s="2" t="str">
        <f t="shared" si="5"/>
        <v>n.a.</v>
      </c>
      <c r="H32" s="2" t="str">
        <f t="shared" si="5"/>
        <v>n.a.</v>
      </c>
      <c r="I32" s="2" t="str">
        <f t="shared" si="5"/>
        <v>n.a.</v>
      </c>
      <c r="J32" s="2">
        <f t="shared" si="5"/>
        <v>-2.0536025837982197</v>
      </c>
      <c r="K32" s="2" t="str">
        <f t="shared" si="5"/>
        <v>n.a.</v>
      </c>
    </row>
    <row r="33" spans="1:11">
      <c r="A33" s="7" t="s">
        <v>1058</v>
      </c>
      <c r="B33" s="2">
        <f>IF(ISERROR((POWER(VLOOKUP(VALUE(RIGHT($A33,4)),$A$4:$K$29,COLUMN(B$26),0)/VLOOKUP(VALUE(LEFT($A33,4)),$A$4:$K$29,COLUMN(B$26),0),1/(VALUE(RIGHT($A33,4))-VALUE(LEFT($A33,4))))-1)*100)=FALSE,(POWER(VLOOKUP(VALUE(RIGHT($A33,4)),$A$4:$K$29,COLUMN(B$26),0)/VLOOKUP(VALUE(LEFT($A33,4)),$A$4:$K$29,COLUMN(B$26),0),1/(VALUE(RIGHT($A33,4))-VALUE(LEFT($A33,4))))-1)*100,"n.a.")</f>
        <v>2.6263327922821489</v>
      </c>
      <c r="C33" s="2">
        <f t="shared" si="5"/>
        <v>9.6370852247390282</v>
      </c>
      <c r="D33" s="2" t="str">
        <f t="shared" si="5"/>
        <v>n.a.</v>
      </c>
      <c r="E33" s="2" t="str">
        <f t="shared" si="5"/>
        <v>n.a.</v>
      </c>
      <c r="F33" s="2" t="str">
        <f t="shared" si="5"/>
        <v>n.a.</v>
      </c>
      <c r="G33" s="2" t="str">
        <f t="shared" si="5"/>
        <v>n.a.</v>
      </c>
      <c r="H33" s="2" t="str">
        <f t="shared" si="5"/>
        <v>n.a.</v>
      </c>
      <c r="I33" s="2" t="str">
        <f t="shared" si="5"/>
        <v>n.a.</v>
      </c>
      <c r="J33" s="2">
        <f t="shared" si="5"/>
        <v>6.1666919282464816</v>
      </c>
      <c r="K33" s="2" t="str">
        <f t="shared" si="5"/>
        <v>n.a.</v>
      </c>
    </row>
    <row r="34" spans="1:11">
      <c r="A34" s="7" t="s">
        <v>4</v>
      </c>
      <c r="B34" s="2">
        <f>IF(ISERROR((POWER(VLOOKUP(VALUE(RIGHT($A34,4)),$A$4:$K$29,COLUMN(B$26),0)/VLOOKUP(VALUE(LEFT($A34,4)),$A$4:$K$29,COLUMN(B$26),0),1/(VALUE(RIGHT($A34,4))-VALUE(LEFT($A34,4))))-1)*100)=FALSE,(POWER(VLOOKUP(VALUE(RIGHT($A34,4)),$A$4:$K$29,COLUMN(B$26),0)/VLOOKUP(VALUE(LEFT($A34,4)),$A$4:$K$29,COLUMN(B$26),0),1/(VALUE(RIGHT($A34,4))-VALUE(LEFT($A34,4))))-1)*100,"n.a.")</f>
        <v>2.7181048300015442</v>
      </c>
      <c r="C34" s="2">
        <f t="shared" si="5"/>
        <v>5.233092037046827</v>
      </c>
      <c r="D34" s="2" t="str">
        <f t="shared" si="5"/>
        <v>n.a.</v>
      </c>
      <c r="E34" s="2" t="str">
        <f t="shared" si="5"/>
        <v>n.a.</v>
      </c>
      <c r="F34" s="2" t="str">
        <f t="shared" si="5"/>
        <v>n.a.</v>
      </c>
      <c r="G34" s="2" t="str">
        <f t="shared" si="5"/>
        <v>n.a.</v>
      </c>
      <c r="H34" s="2" t="str">
        <f t="shared" si="5"/>
        <v>n.a.</v>
      </c>
      <c r="I34" s="2" t="str">
        <f t="shared" si="5"/>
        <v>n.a.</v>
      </c>
      <c r="J34" s="2">
        <f t="shared" si="5"/>
        <v>0.49927044675095456</v>
      </c>
      <c r="K34" s="2" t="str">
        <f t="shared" si="5"/>
        <v>n.a.</v>
      </c>
    </row>
    <row r="36" spans="1:11">
      <c r="A36" s="301" t="s">
        <v>1357</v>
      </c>
    </row>
    <row r="37" spans="1:11">
      <c r="A37" s="20" t="s">
        <v>1059</v>
      </c>
    </row>
    <row r="38" spans="1:11">
      <c r="A38" t="s">
        <v>1060</v>
      </c>
    </row>
  </sheetData>
  <pageMargins left="0.7" right="0.7" top="0.75" bottom="0.75" header="0.3" footer="0.3"/>
  <pageSetup scale="78" orientation="landscape" horizontalDpi="0" verticalDpi="0" r:id="rId1"/>
</worksheet>
</file>

<file path=xl/worksheets/sheet147.xml><?xml version="1.0" encoding="utf-8"?>
<worksheet xmlns="http://schemas.openxmlformats.org/spreadsheetml/2006/main" xmlns:r="http://schemas.openxmlformats.org/officeDocument/2006/relationships">
  <sheetPr codeName="Sheet184"/>
  <dimension ref="A1:W38"/>
  <sheetViews>
    <sheetView view="pageBreakPreview" zoomScaleNormal="100" zoomScaleSheetLayoutView="100" workbookViewId="0"/>
  </sheetViews>
  <sheetFormatPr defaultRowHeight="15" outlineLevelCol="1"/>
  <cols>
    <col min="2" max="11" width="13.85546875" customWidth="1"/>
    <col min="12" max="22" width="0" hidden="1" customWidth="1" outlineLevel="1"/>
    <col min="23" max="23" width="9.140625" collapsed="1"/>
  </cols>
  <sheetData>
    <row r="1" spans="1:22">
      <c r="A1" t="s">
        <v>1062</v>
      </c>
    </row>
    <row r="2" spans="1:22">
      <c r="N2" t="s">
        <v>520</v>
      </c>
      <c r="O2" t="s">
        <v>6</v>
      </c>
      <c r="P2" t="s">
        <v>8</v>
      </c>
      <c r="Q2" t="s">
        <v>11</v>
      </c>
      <c r="R2" t="s">
        <v>12</v>
      </c>
      <c r="S2" t="s">
        <v>13</v>
      </c>
      <c r="T2" t="s">
        <v>14</v>
      </c>
      <c r="U2" t="s">
        <v>15</v>
      </c>
      <c r="V2" t="s">
        <v>33</v>
      </c>
    </row>
    <row r="3" spans="1:22" ht="110.25" customHeight="1">
      <c r="B3" s="55" t="s">
        <v>520</v>
      </c>
      <c r="C3" s="55" t="s">
        <v>6</v>
      </c>
      <c r="D3" s="55" t="s">
        <v>32</v>
      </c>
      <c r="E3" s="55" t="s">
        <v>8</v>
      </c>
      <c r="F3" s="55" t="s">
        <v>11</v>
      </c>
      <c r="G3" s="55" t="s">
        <v>12</v>
      </c>
      <c r="H3" s="55" t="s">
        <v>13</v>
      </c>
      <c r="I3" s="55" t="s">
        <v>14</v>
      </c>
      <c r="J3" s="55" t="s">
        <v>15</v>
      </c>
      <c r="K3" s="55" t="s">
        <v>33</v>
      </c>
      <c r="M3">
        <v>1984</v>
      </c>
      <c r="N3">
        <v>14907700000</v>
      </c>
      <c r="O3">
        <v>1632600000</v>
      </c>
      <c r="P3" t="s">
        <v>664</v>
      </c>
      <c r="Q3" t="s">
        <v>664</v>
      </c>
      <c r="R3" t="s">
        <v>664</v>
      </c>
      <c r="S3">
        <v>75200000</v>
      </c>
      <c r="T3" t="s">
        <v>664</v>
      </c>
      <c r="U3">
        <v>168900000</v>
      </c>
      <c r="V3" t="s">
        <v>664</v>
      </c>
    </row>
    <row r="4" spans="1:22" ht="15" customHeight="1">
      <c r="A4" s="7">
        <f t="shared" ref="A4:A14" si="0">A5-1</f>
        <v>1984</v>
      </c>
      <c r="B4" s="41">
        <f t="shared" ref="B4:C16" si="1">IF(ISERROR(B5*N3/N4)=FALSE,B5*N3/N4,"n.a.")</f>
        <v>16243.479363870321</v>
      </c>
      <c r="C4" s="41">
        <f t="shared" si="1"/>
        <v>1856.2673140517561</v>
      </c>
      <c r="D4" s="41" t="s">
        <v>446</v>
      </c>
      <c r="E4" s="41" t="str">
        <f t="shared" ref="E4:K16" si="2">IF(ISERROR(E5*P3/P4)=FALSE,E5*P3/P4,"n.a.")</f>
        <v>n.a.</v>
      </c>
      <c r="F4" s="41" t="str">
        <f t="shared" si="2"/>
        <v>n.a.</v>
      </c>
      <c r="G4" s="41" t="str">
        <f t="shared" si="2"/>
        <v>n.a.</v>
      </c>
      <c r="H4" s="41" t="str">
        <f t="shared" si="2"/>
        <v>n.a.</v>
      </c>
      <c r="I4" s="41" t="str">
        <f t="shared" si="2"/>
        <v>n.a.</v>
      </c>
      <c r="J4" s="41">
        <f t="shared" si="2"/>
        <v>184.146740220662</v>
      </c>
      <c r="K4" s="41" t="str">
        <f t="shared" si="2"/>
        <v>n.a.</v>
      </c>
      <c r="L4" t="s">
        <v>1055</v>
      </c>
      <c r="M4">
        <v>1985</v>
      </c>
      <c r="N4">
        <v>15550400000</v>
      </c>
      <c r="O4">
        <v>1614200000</v>
      </c>
      <c r="P4" t="s">
        <v>664</v>
      </c>
      <c r="Q4" t="s">
        <v>664</v>
      </c>
      <c r="R4" t="s">
        <v>664</v>
      </c>
      <c r="S4" t="s">
        <v>664</v>
      </c>
      <c r="T4">
        <v>54100000</v>
      </c>
      <c r="U4">
        <v>228400000</v>
      </c>
      <c r="V4">
        <v>69400000</v>
      </c>
    </row>
    <row r="5" spans="1:22" ht="15" customHeight="1">
      <c r="A5" s="7">
        <f t="shared" si="0"/>
        <v>1985</v>
      </c>
      <c r="B5" s="41">
        <f t="shared" si="1"/>
        <v>16943.76741549193</v>
      </c>
      <c r="C5" s="41">
        <f t="shared" si="1"/>
        <v>1835.3465014959847</v>
      </c>
      <c r="D5" s="41" t="s">
        <v>446</v>
      </c>
      <c r="E5" s="41" t="str">
        <f t="shared" si="2"/>
        <v>n.a.</v>
      </c>
      <c r="F5" s="41" t="str">
        <f t="shared" si="2"/>
        <v>n.a.</v>
      </c>
      <c r="G5" s="41" t="str">
        <f t="shared" si="2"/>
        <v>n.a.</v>
      </c>
      <c r="H5" s="41" t="str">
        <f t="shared" si="2"/>
        <v>n.a.</v>
      </c>
      <c r="I5" s="41" t="str">
        <f t="shared" si="2"/>
        <v>n.a.</v>
      </c>
      <c r="J5" s="41">
        <f t="shared" si="2"/>
        <v>249.01785356068206</v>
      </c>
      <c r="K5" s="41" t="str">
        <f t="shared" si="2"/>
        <v>n.a.</v>
      </c>
      <c r="M5">
        <v>1986</v>
      </c>
      <c r="N5">
        <v>16035700000</v>
      </c>
      <c r="O5">
        <v>1625300000</v>
      </c>
      <c r="P5" t="s">
        <v>664</v>
      </c>
      <c r="Q5" t="s">
        <v>664</v>
      </c>
      <c r="R5" t="s">
        <v>664</v>
      </c>
      <c r="S5" t="s">
        <v>664</v>
      </c>
      <c r="T5">
        <v>51700000</v>
      </c>
      <c r="U5">
        <v>253500000</v>
      </c>
      <c r="V5">
        <v>64400000</v>
      </c>
    </row>
    <row r="6" spans="1:22" ht="15" customHeight="1">
      <c r="A6" s="7">
        <f t="shared" si="0"/>
        <v>1986</v>
      </c>
      <c r="B6" s="41">
        <f t="shared" si="1"/>
        <v>17472.551905070217</v>
      </c>
      <c r="C6" s="41">
        <f t="shared" si="1"/>
        <v>1847.9672090703903</v>
      </c>
      <c r="D6" s="41" t="s">
        <v>446</v>
      </c>
      <c r="E6" s="41" t="str">
        <f t="shared" si="2"/>
        <v>n.a.</v>
      </c>
      <c r="F6" s="41" t="str">
        <f t="shared" si="2"/>
        <v>n.a.</v>
      </c>
      <c r="G6" s="41" t="str">
        <f t="shared" si="2"/>
        <v>n.a.</v>
      </c>
      <c r="H6" s="41" t="str">
        <f t="shared" si="2"/>
        <v>n.a.</v>
      </c>
      <c r="I6" s="41" t="str">
        <f t="shared" si="2"/>
        <v>n.a.</v>
      </c>
      <c r="J6" s="41">
        <f t="shared" si="2"/>
        <v>276.3836509528586</v>
      </c>
      <c r="K6" s="41" t="str">
        <f t="shared" si="2"/>
        <v>n.a.</v>
      </c>
      <c r="M6">
        <v>1987</v>
      </c>
      <c r="N6">
        <v>16358100000</v>
      </c>
      <c r="O6">
        <v>1625900000</v>
      </c>
      <c r="P6" t="s">
        <v>664</v>
      </c>
      <c r="Q6" t="s">
        <v>664</v>
      </c>
      <c r="R6" t="s">
        <v>664</v>
      </c>
      <c r="S6" t="s">
        <v>664</v>
      </c>
      <c r="T6">
        <v>43900000</v>
      </c>
      <c r="U6">
        <v>227300000</v>
      </c>
      <c r="V6">
        <v>58800000</v>
      </c>
    </row>
    <row r="7" spans="1:22" ht="15" customHeight="1">
      <c r="A7" s="7">
        <f t="shared" si="0"/>
        <v>1987</v>
      </c>
      <c r="B7" s="41">
        <f t="shared" si="1"/>
        <v>17823.840014363523</v>
      </c>
      <c r="C7" s="41">
        <f t="shared" si="1"/>
        <v>1848.6494094798175</v>
      </c>
      <c r="D7" s="41" t="s">
        <v>446</v>
      </c>
      <c r="E7" s="41" t="str">
        <f t="shared" si="2"/>
        <v>n.a.</v>
      </c>
      <c r="F7" s="41" t="str">
        <f t="shared" si="2"/>
        <v>n.a.</v>
      </c>
      <c r="G7" s="41" t="str">
        <f t="shared" si="2"/>
        <v>n.a.</v>
      </c>
      <c r="H7" s="41" t="str">
        <f t="shared" si="2"/>
        <v>n.a.</v>
      </c>
      <c r="I7" s="41" t="str">
        <f t="shared" si="2"/>
        <v>n.a.</v>
      </c>
      <c r="J7" s="41">
        <f t="shared" si="2"/>
        <v>247.81855566700105</v>
      </c>
      <c r="K7" s="41" t="str">
        <f t="shared" si="2"/>
        <v>n.a.</v>
      </c>
      <c r="M7">
        <v>1988</v>
      </c>
      <c r="N7">
        <v>16802400000</v>
      </c>
      <c r="O7">
        <v>1561700000</v>
      </c>
      <c r="P7" t="s">
        <v>664</v>
      </c>
      <c r="Q7" t="s">
        <v>664</v>
      </c>
      <c r="R7" t="s">
        <v>664</v>
      </c>
      <c r="S7" t="s">
        <v>664</v>
      </c>
      <c r="T7">
        <v>44900000</v>
      </c>
      <c r="U7">
        <v>181900000</v>
      </c>
      <c r="V7">
        <v>57700000</v>
      </c>
    </row>
    <row r="8" spans="1:22" ht="15" customHeight="1">
      <c r="A8" s="7">
        <f t="shared" si="0"/>
        <v>1988</v>
      </c>
      <c r="B8" s="41">
        <f t="shared" si="1"/>
        <v>18307.950767958482</v>
      </c>
      <c r="C8" s="41">
        <f t="shared" si="1"/>
        <v>1775.6539656710936</v>
      </c>
      <c r="D8" s="41" t="s">
        <v>446</v>
      </c>
      <c r="E8" s="41" t="str">
        <f t="shared" si="2"/>
        <v>n.a.</v>
      </c>
      <c r="F8" s="41" t="str">
        <f t="shared" si="2"/>
        <v>n.a.</v>
      </c>
      <c r="G8" s="41" t="str">
        <f t="shared" si="2"/>
        <v>n.a.</v>
      </c>
      <c r="H8" s="41" t="str">
        <f t="shared" si="2"/>
        <v>n.a.</v>
      </c>
      <c r="I8" s="41" t="str">
        <f t="shared" si="2"/>
        <v>n.a.</v>
      </c>
      <c r="J8" s="41">
        <f t="shared" si="2"/>
        <v>198.32026078234708</v>
      </c>
      <c r="K8" s="41" t="str">
        <f t="shared" si="2"/>
        <v>n.a.</v>
      </c>
      <c r="M8">
        <v>1989</v>
      </c>
      <c r="N8">
        <v>17010800000</v>
      </c>
      <c r="O8">
        <v>1605600000</v>
      </c>
      <c r="P8">
        <v>23600000</v>
      </c>
      <c r="Q8" t="s">
        <v>664</v>
      </c>
      <c r="R8" t="s">
        <v>664</v>
      </c>
      <c r="S8" t="s">
        <v>664</v>
      </c>
      <c r="T8">
        <v>47600000</v>
      </c>
      <c r="U8">
        <v>145400000</v>
      </c>
      <c r="V8">
        <v>52600000</v>
      </c>
    </row>
    <row r="9" spans="1:22" ht="15" customHeight="1">
      <c r="A9" s="7">
        <f t="shared" si="0"/>
        <v>1989</v>
      </c>
      <c r="B9" s="41">
        <f t="shared" si="1"/>
        <v>18535.024099151797</v>
      </c>
      <c r="C9" s="41">
        <f t="shared" si="1"/>
        <v>1825.5682956275264</v>
      </c>
      <c r="D9" s="41" t="s">
        <v>446</v>
      </c>
      <c r="E9" s="41" t="str">
        <f t="shared" si="2"/>
        <v>n.a.</v>
      </c>
      <c r="F9" s="41" t="str">
        <f t="shared" si="2"/>
        <v>n.a.</v>
      </c>
      <c r="G9" s="41" t="str">
        <f t="shared" si="2"/>
        <v>n.a.</v>
      </c>
      <c r="H9" s="41" t="str">
        <f t="shared" si="2"/>
        <v>n.a.</v>
      </c>
      <c r="I9" s="41" t="str">
        <f t="shared" si="2"/>
        <v>n.a.</v>
      </c>
      <c r="J9" s="41">
        <f t="shared" si="2"/>
        <v>158.52537612838518</v>
      </c>
      <c r="K9" s="41" t="str">
        <f t="shared" si="2"/>
        <v>n.a.</v>
      </c>
      <c r="M9">
        <v>1990</v>
      </c>
      <c r="N9">
        <v>17217300000</v>
      </c>
      <c r="O9">
        <v>1544400000</v>
      </c>
      <c r="P9" t="s">
        <v>664</v>
      </c>
      <c r="Q9" t="s">
        <v>664</v>
      </c>
      <c r="R9" t="s">
        <v>664</v>
      </c>
      <c r="S9">
        <v>79400000</v>
      </c>
      <c r="T9">
        <v>53000000</v>
      </c>
      <c r="U9">
        <v>157700000</v>
      </c>
      <c r="V9">
        <v>51400000</v>
      </c>
    </row>
    <row r="10" spans="1:22" ht="15" customHeight="1">
      <c r="A10" s="7">
        <f t="shared" si="0"/>
        <v>1990</v>
      </c>
      <c r="B10" s="41">
        <f t="shared" si="1"/>
        <v>18760.027184043447</v>
      </c>
      <c r="C10" s="41">
        <f t="shared" si="1"/>
        <v>1755.9838538659392</v>
      </c>
      <c r="D10" s="41" t="s">
        <v>446</v>
      </c>
      <c r="E10" s="41" t="str">
        <f t="shared" si="2"/>
        <v>n.a.</v>
      </c>
      <c r="F10" s="41" t="str">
        <f t="shared" si="2"/>
        <v>n.a.</v>
      </c>
      <c r="G10" s="41" t="str">
        <f t="shared" si="2"/>
        <v>n.a.</v>
      </c>
      <c r="H10" s="41" t="str">
        <f t="shared" si="2"/>
        <v>n.a.</v>
      </c>
      <c r="I10" s="41" t="str">
        <f t="shared" si="2"/>
        <v>n.a.</v>
      </c>
      <c r="J10" s="41">
        <f t="shared" si="2"/>
        <v>171.93570712136412</v>
      </c>
      <c r="K10" s="41" t="str">
        <f t="shared" si="2"/>
        <v>n.a.</v>
      </c>
      <c r="M10">
        <v>1991</v>
      </c>
      <c r="N10">
        <v>17176500000</v>
      </c>
      <c r="O10">
        <v>1683100000</v>
      </c>
      <c r="P10">
        <v>15000000</v>
      </c>
      <c r="Q10" t="s">
        <v>664</v>
      </c>
      <c r="R10" t="s">
        <v>664</v>
      </c>
      <c r="S10">
        <v>62600000</v>
      </c>
      <c r="T10">
        <v>56000000</v>
      </c>
      <c r="U10">
        <v>195200000</v>
      </c>
      <c r="V10">
        <v>74500000</v>
      </c>
    </row>
    <row r="11" spans="1:22" ht="15" customHeight="1">
      <c r="A11" s="7">
        <f t="shared" si="0"/>
        <v>1991</v>
      </c>
      <c r="B11" s="41">
        <f t="shared" si="1"/>
        <v>18715.571368723449</v>
      </c>
      <c r="C11" s="41">
        <f t="shared" si="1"/>
        <v>1913.6858485118896</v>
      </c>
      <c r="D11" s="41" t="s">
        <v>446</v>
      </c>
      <c r="E11" s="41" t="str">
        <f t="shared" si="2"/>
        <v>n.a.</v>
      </c>
      <c r="F11" s="41" t="str">
        <f t="shared" si="2"/>
        <v>n.a.</v>
      </c>
      <c r="G11" s="41" t="str">
        <f t="shared" si="2"/>
        <v>n.a.</v>
      </c>
      <c r="H11" s="41" t="str">
        <f t="shared" si="2"/>
        <v>n.a.</v>
      </c>
      <c r="I11" s="41" t="str">
        <f t="shared" si="2"/>
        <v>n.a.</v>
      </c>
      <c r="J11" s="41">
        <f t="shared" si="2"/>
        <v>212.82086258776332</v>
      </c>
      <c r="K11" s="41" t="str">
        <f t="shared" si="2"/>
        <v>n.a.</v>
      </c>
      <c r="M11">
        <v>1992</v>
      </c>
      <c r="N11">
        <v>17254300000</v>
      </c>
      <c r="O11">
        <v>1671200000</v>
      </c>
      <c r="P11" t="s">
        <v>664</v>
      </c>
      <c r="Q11" t="s">
        <v>664</v>
      </c>
      <c r="R11" t="s">
        <v>664</v>
      </c>
      <c r="S11">
        <v>63800000</v>
      </c>
      <c r="T11">
        <v>59500000</v>
      </c>
      <c r="U11">
        <v>181300000</v>
      </c>
      <c r="V11">
        <v>62900000</v>
      </c>
    </row>
    <row r="12" spans="1:22" ht="15" customHeight="1">
      <c r="A12" s="7">
        <f t="shared" si="0"/>
        <v>1992</v>
      </c>
      <c r="B12" s="41">
        <f t="shared" si="1"/>
        <v>18800.342506760109</v>
      </c>
      <c r="C12" s="41">
        <f t="shared" si="1"/>
        <v>1900.1555403915809</v>
      </c>
      <c r="D12" s="41" t="s">
        <v>446</v>
      </c>
      <c r="E12" s="41" t="str">
        <f t="shared" si="2"/>
        <v>n.a.</v>
      </c>
      <c r="F12" s="41" t="str">
        <f t="shared" si="2"/>
        <v>n.a.</v>
      </c>
      <c r="G12" s="41" t="str">
        <f t="shared" si="2"/>
        <v>n.a.</v>
      </c>
      <c r="H12" s="41" t="str">
        <f t="shared" si="2"/>
        <v>n.a.</v>
      </c>
      <c r="I12" s="41" t="str">
        <f t="shared" si="2"/>
        <v>n.a.</v>
      </c>
      <c r="J12" s="41">
        <f t="shared" si="2"/>
        <v>197.66609829488468</v>
      </c>
      <c r="K12" s="41" t="str">
        <f t="shared" si="2"/>
        <v>n.a.</v>
      </c>
      <c r="M12">
        <v>1993</v>
      </c>
      <c r="N12">
        <v>17318900000</v>
      </c>
      <c r="O12">
        <v>1660300000</v>
      </c>
      <c r="P12" t="s">
        <v>664</v>
      </c>
      <c r="Q12" t="s">
        <v>664</v>
      </c>
      <c r="R12">
        <v>49900000</v>
      </c>
      <c r="S12">
        <v>60400000</v>
      </c>
      <c r="T12" t="s">
        <v>664</v>
      </c>
      <c r="U12">
        <v>166000000</v>
      </c>
      <c r="V12" t="s">
        <v>664</v>
      </c>
    </row>
    <row r="13" spans="1:22" ht="15" customHeight="1">
      <c r="A13" s="7">
        <f t="shared" si="0"/>
        <v>1993</v>
      </c>
      <c r="B13" s="41">
        <f t="shared" si="1"/>
        <v>18870.730881016767</v>
      </c>
      <c r="C13" s="41">
        <f t="shared" si="1"/>
        <v>1887.7622329536509</v>
      </c>
      <c r="D13" s="41" t="s">
        <v>446</v>
      </c>
      <c r="E13" s="41" t="str">
        <f t="shared" si="2"/>
        <v>n.a.</v>
      </c>
      <c r="F13" s="41" t="str">
        <f t="shared" si="2"/>
        <v>n.a.</v>
      </c>
      <c r="G13" s="41" t="str">
        <f t="shared" si="2"/>
        <v>n.a.</v>
      </c>
      <c r="H13" s="41" t="str">
        <f t="shared" si="2"/>
        <v>n.a.</v>
      </c>
      <c r="I13" s="41" t="str">
        <f t="shared" si="2"/>
        <v>n.a.</v>
      </c>
      <c r="J13" s="41">
        <f t="shared" si="2"/>
        <v>180.98495486459379</v>
      </c>
      <c r="K13" s="41" t="str">
        <f t="shared" si="2"/>
        <v>n.a.</v>
      </c>
      <c r="M13">
        <v>1994</v>
      </c>
      <c r="N13">
        <v>17514900000</v>
      </c>
      <c r="O13">
        <v>1648100000</v>
      </c>
      <c r="P13" t="s">
        <v>664</v>
      </c>
      <c r="Q13" t="s">
        <v>664</v>
      </c>
      <c r="R13">
        <v>33200000</v>
      </c>
      <c r="S13">
        <v>53800000</v>
      </c>
      <c r="T13" t="s">
        <v>664</v>
      </c>
      <c r="U13">
        <v>219900000</v>
      </c>
      <c r="V13" t="s">
        <v>664</v>
      </c>
    </row>
    <row r="14" spans="1:22" ht="15" customHeight="1">
      <c r="A14" s="7">
        <f t="shared" si="0"/>
        <v>1994</v>
      </c>
      <c r="B14" s="41">
        <f t="shared" si="1"/>
        <v>19084.293131083414</v>
      </c>
      <c r="C14" s="41">
        <f t="shared" si="1"/>
        <v>1873.8908246286287</v>
      </c>
      <c r="D14" s="41" t="s">
        <v>446</v>
      </c>
      <c r="E14" s="41" t="str">
        <f t="shared" si="2"/>
        <v>n.a.</v>
      </c>
      <c r="F14" s="41" t="str">
        <f t="shared" si="2"/>
        <v>n.a.</v>
      </c>
      <c r="G14" s="41" t="str">
        <f t="shared" si="2"/>
        <v>n.a.</v>
      </c>
      <c r="H14" s="41" t="str">
        <f t="shared" si="2"/>
        <v>n.a.</v>
      </c>
      <c r="I14" s="41" t="str">
        <f t="shared" si="2"/>
        <v>n.a.</v>
      </c>
      <c r="J14" s="41">
        <f t="shared" si="2"/>
        <v>239.75055165496491</v>
      </c>
      <c r="K14" s="41" t="str">
        <f t="shared" si="2"/>
        <v>n.a.</v>
      </c>
      <c r="M14">
        <v>1995</v>
      </c>
      <c r="N14">
        <v>17866400000</v>
      </c>
      <c r="O14">
        <v>1771500000</v>
      </c>
      <c r="P14">
        <v>22700000</v>
      </c>
      <c r="Q14" t="s">
        <v>664</v>
      </c>
      <c r="R14">
        <v>61900000</v>
      </c>
      <c r="S14">
        <v>68900000</v>
      </c>
      <c r="T14" t="s">
        <v>664</v>
      </c>
      <c r="U14">
        <v>186200000</v>
      </c>
      <c r="V14">
        <v>87700000</v>
      </c>
    </row>
    <row r="15" spans="1:22" ht="15" customHeight="1">
      <c r="A15" s="7">
        <f>A16-1</f>
        <v>1995</v>
      </c>
      <c r="B15" s="41">
        <f t="shared" si="1"/>
        <v>19467.288696891716</v>
      </c>
      <c r="C15" s="41">
        <f t="shared" si="1"/>
        <v>2014.1967088341821</v>
      </c>
      <c r="D15" s="41" t="s">
        <v>446</v>
      </c>
      <c r="E15" s="41" t="str">
        <f t="shared" si="2"/>
        <v>n.a.</v>
      </c>
      <c r="F15" s="41" t="str">
        <f t="shared" si="2"/>
        <v>n.a.</v>
      </c>
      <c r="G15" s="41" t="str">
        <f t="shared" si="2"/>
        <v>n.a.</v>
      </c>
      <c r="H15" s="41" t="str">
        <f t="shared" si="2"/>
        <v>n.a.</v>
      </c>
      <c r="I15" s="41" t="str">
        <f t="shared" si="2"/>
        <v>n.a.</v>
      </c>
      <c r="J15" s="41">
        <f t="shared" si="2"/>
        <v>203.00842527582748</v>
      </c>
      <c r="K15" s="41">
        <f t="shared" si="2"/>
        <v>88.963168724279825</v>
      </c>
      <c r="M15">
        <v>1996</v>
      </c>
      <c r="N15">
        <v>17899900000</v>
      </c>
      <c r="O15">
        <v>1768000000</v>
      </c>
      <c r="P15" t="s">
        <v>664</v>
      </c>
      <c r="Q15" t="s">
        <v>664</v>
      </c>
      <c r="R15" t="s">
        <v>664</v>
      </c>
      <c r="S15">
        <v>92800000</v>
      </c>
      <c r="T15">
        <v>54300000</v>
      </c>
      <c r="U15">
        <v>198500000</v>
      </c>
      <c r="V15">
        <v>87100000</v>
      </c>
    </row>
    <row r="16" spans="1:22" ht="15" customHeight="1">
      <c r="A16" s="7">
        <v>1996</v>
      </c>
      <c r="B16" s="41">
        <f t="shared" si="1"/>
        <v>19503.790408000044</v>
      </c>
      <c r="C16" s="41">
        <f t="shared" si="1"/>
        <v>2010.2172064458559</v>
      </c>
      <c r="D16" s="41" t="s">
        <v>446</v>
      </c>
      <c r="E16" s="41" t="str">
        <f t="shared" si="2"/>
        <v>n.a.</v>
      </c>
      <c r="F16" s="41" t="str">
        <f t="shared" si="2"/>
        <v>n.a.</v>
      </c>
      <c r="G16" s="41" t="str">
        <f t="shared" si="2"/>
        <v>n.a.</v>
      </c>
      <c r="H16" s="41" t="str">
        <f t="shared" si="2"/>
        <v>n.a.</v>
      </c>
      <c r="I16" s="41">
        <f t="shared" si="2"/>
        <v>57.701624129930394</v>
      </c>
      <c r="J16" s="41">
        <f t="shared" si="2"/>
        <v>216.41875626880642</v>
      </c>
      <c r="K16" s="41">
        <f t="shared" si="2"/>
        <v>88.354526748971182</v>
      </c>
      <c r="M16">
        <v>1997</v>
      </c>
      <c r="N16">
        <v>18379900000</v>
      </c>
      <c r="O16">
        <v>1905100000</v>
      </c>
      <c r="P16">
        <v>20100000</v>
      </c>
      <c r="Q16" t="s">
        <v>664</v>
      </c>
      <c r="R16" t="s">
        <v>664</v>
      </c>
      <c r="S16" t="s">
        <v>664</v>
      </c>
      <c r="T16">
        <v>43100000</v>
      </c>
      <c r="U16">
        <v>199400000</v>
      </c>
      <c r="V16">
        <v>97200000</v>
      </c>
    </row>
    <row r="17" spans="1:22" ht="15" customHeight="1">
      <c r="A17" s="7">
        <v>1997</v>
      </c>
      <c r="B17" s="41">
        <f t="shared" ref="B17:C29" si="3">IF(OR(ISERROR(N18/1000000),N18=0)=FALSE,N18/1000000,"n.a.")</f>
        <v>20026.8</v>
      </c>
      <c r="C17" s="41">
        <f t="shared" si="3"/>
        <v>2166.1</v>
      </c>
      <c r="D17" s="41">
        <v>538.29999999999995</v>
      </c>
      <c r="E17" s="41">
        <f t="shared" ref="E17:K29" si="4">IF(OR(ISERROR(P18/1000000),P18=0)=FALSE,P18/1000000,"n.a.")</f>
        <v>17</v>
      </c>
      <c r="F17" s="41" t="str">
        <f t="shared" si="4"/>
        <v>n.a.</v>
      </c>
      <c r="G17" s="41" t="str">
        <f t="shared" si="4"/>
        <v>n.a.</v>
      </c>
      <c r="H17" s="41" t="str">
        <f t="shared" si="4"/>
        <v>n.a.</v>
      </c>
      <c r="I17" s="41">
        <f t="shared" si="4"/>
        <v>45.8</v>
      </c>
      <c r="J17" s="41">
        <f t="shared" si="4"/>
        <v>217.4</v>
      </c>
      <c r="K17" s="41">
        <f t="shared" si="4"/>
        <v>98.6</v>
      </c>
      <c r="M17">
        <v>1998</v>
      </c>
      <c r="N17">
        <v>19100000000</v>
      </c>
      <c r="O17">
        <v>1967400000</v>
      </c>
      <c r="P17">
        <v>20700000</v>
      </c>
      <c r="Q17" t="s">
        <v>664</v>
      </c>
      <c r="R17" t="s">
        <v>664</v>
      </c>
      <c r="S17">
        <v>82000000</v>
      </c>
      <c r="T17">
        <v>44400000</v>
      </c>
      <c r="U17">
        <v>171600000</v>
      </c>
      <c r="V17">
        <v>94900000</v>
      </c>
    </row>
    <row r="18" spans="1:22">
      <c r="A18" s="7">
        <v>1998</v>
      </c>
      <c r="B18" s="41">
        <f t="shared" si="3"/>
        <v>20771.900000000001</v>
      </c>
      <c r="C18" s="41">
        <f t="shared" si="3"/>
        <v>2230.6999999999998</v>
      </c>
      <c r="D18" s="41">
        <v>514.5</v>
      </c>
      <c r="E18" s="41">
        <f t="shared" si="4"/>
        <v>17.7</v>
      </c>
      <c r="F18" s="41" t="str">
        <f t="shared" si="4"/>
        <v>n.a.</v>
      </c>
      <c r="G18" s="41" t="str">
        <f t="shared" si="4"/>
        <v>n.a.</v>
      </c>
      <c r="H18" s="41">
        <f t="shared" si="4"/>
        <v>95</v>
      </c>
      <c r="I18" s="41">
        <f t="shared" si="4"/>
        <v>46.7</v>
      </c>
      <c r="J18" s="41">
        <f t="shared" si="4"/>
        <v>186.3</v>
      </c>
      <c r="K18" s="41">
        <f t="shared" si="4"/>
        <v>96.6</v>
      </c>
      <c r="L18" t="s">
        <v>1056</v>
      </c>
      <c r="M18">
        <v>1997</v>
      </c>
      <c r="N18">
        <v>20026800000</v>
      </c>
      <c r="O18">
        <v>2166100000</v>
      </c>
      <c r="P18">
        <v>17000000</v>
      </c>
      <c r="Q18" t="s">
        <v>664</v>
      </c>
      <c r="R18" t="s">
        <v>664</v>
      </c>
      <c r="S18" t="s">
        <v>664</v>
      </c>
      <c r="T18">
        <v>45800000</v>
      </c>
      <c r="U18">
        <v>217400000</v>
      </c>
      <c r="V18">
        <v>98600000</v>
      </c>
    </row>
    <row r="19" spans="1:22">
      <c r="A19" s="7">
        <v>1999</v>
      </c>
      <c r="B19" s="41">
        <f t="shared" si="3"/>
        <v>21970.7</v>
      </c>
      <c r="C19" s="41">
        <f t="shared" si="3"/>
        <v>2423.3000000000002</v>
      </c>
      <c r="D19" s="41">
        <v>565.4</v>
      </c>
      <c r="E19" s="41" t="str">
        <f t="shared" si="4"/>
        <v>n.a.</v>
      </c>
      <c r="F19" s="41" t="str">
        <f t="shared" si="4"/>
        <v>n.a.</v>
      </c>
      <c r="G19" s="41">
        <f t="shared" si="4"/>
        <v>28.3</v>
      </c>
      <c r="H19" s="41">
        <f t="shared" si="4"/>
        <v>87.2</v>
      </c>
      <c r="I19" s="41">
        <f t="shared" si="4"/>
        <v>54.6</v>
      </c>
      <c r="J19" s="41">
        <f t="shared" si="4"/>
        <v>222.2</v>
      </c>
      <c r="K19" s="41">
        <f t="shared" si="4"/>
        <v>98.6</v>
      </c>
      <c r="M19">
        <v>1998</v>
      </c>
      <c r="N19">
        <v>20771900000</v>
      </c>
      <c r="O19">
        <v>2230700000</v>
      </c>
      <c r="P19">
        <v>17700000</v>
      </c>
      <c r="Q19" t="s">
        <v>664</v>
      </c>
      <c r="R19" t="s">
        <v>664</v>
      </c>
      <c r="S19">
        <v>95000000</v>
      </c>
      <c r="T19">
        <v>46700000</v>
      </c>
      <c r="U19">
        <v>186300000</v>
      </c>
      <c r="V19">
        <v>96600000</v>
      </c>
    </row>
    <row r="20" spans="1:22">
      <c r="A20" s="7">
        <v>2000</v>
      </c>
      <c r="B20" s="41">
        <f t="shared" si="3"/>
        <v>22729.3</v>
      </c>
      <c r="C20" s="41">
        <f t="shared" si="3"/>
        <v>2421.8000000000002</v>
      </c>
      <c r="D20" s="41">
        <v>565.70000000000005</v>
      </c>
      <c r="E20" s="41" t="str">
        <f t="shared" si="4"/>
        <v>n.a.</v>
      </c>
      <c r="F20" s="41" t="str">
        <f t="shared" si="4"/>
        <v>n.a.</v>
      </c>
      <c r="G20" s="41">
        <f t="shared" si="4"/>
        <v>49.7</v>
      </c>
      <c r="H20" s="41">
        <f t="shared" si="4"/>
        <v>96.8</v>
      </c>
      <c r="I20" s="41">
        <f t="shared" si="4"/>
        <v>53.5</v>
      </c>
      <c r="J20" s="41">
        <f t="shared" si="4"/>
        <v>207.2</v>
      </c>
      <c r="K20" s="41">
        <f t="shared" si="4"/>
        <v>90.7</v>
      </c>
      <c r="M20">
        <v>1999</v>
      </c>
      <c r="N20">
        <v>21970700000</v>
      </c>
      <c r="O20">
        <v>2423300000</v>
      </c>
      <c r="P20" t="s">
        <v>664</v>
      </c>
      <c r="Q20" t="s">
        <v>664</v>
      </c>
      <c r="R20">
        <v>28300000</v>
      </c>
      <c r="S20">
        <v>87200000</v>
      </c>
      <c r="T20">
        <v>54600000</v>
      </c>
      <c r="U20">
        <v>222200000</v>
      </c>
      <c r="V20">
        <v>98600000</v>
      </c>
    </row>
    <row r="21" spans="1:22">
      <c r="A21" s="7">
        <v>2001</v>
      </c>
      <c r="B21" s="41">
        <f t="shared" si="3"/>
        <v>23530.7</v>
      </c>
      <c r="C21" s="41">
        <f t="shared" si="3"/>
        <v>2425.3000000000002</v>
      </c>
      <c r="D21" s="41">
        <v>438.9</v>
      </c>
      <c r="E21" s="41" t="str">
        <f t="shared" si="4"/>
        <v>n.a.</v>
      </c>
      <c r="F21" s="41" t="str">
        <f t="shared" si="4"/>
        <v>n.a.</v>
      </c>
      <c r="G21" s="41">
        <f t="shared" si="4"/>
        <v>39.4</v>
      </c>
      <c r="H21" s="41">
        <f t="shared" si="4"/>
        <v>71.2</v>
      </c>
      <c r="I21" s="41">
        <f t="shared" si="4"/>
        <v>53.5</v>
      </c>
      <c r="J21" s="41">
        <f t="shared" si="4"/>
        <v>131.1</v>
      </c>
      <c r="K21" s="41">
        <f t="shared" si="4"/>
        <v>90.3</v>
      </c>
      <c r="M21">
        <v>2000</v>
      </c>
      <c r="N21">
        <v>22729300000</v>
      </c>
      <c r="O21">
        <v>2421800000</v>
      </c>
      <c r="P21" t="s">
        <v>664</v>
      </c>
      <c r="Q21" t="s">
        <v>664</v>
      </c>
      <c r="R21">
        <v>49700000</v>
      </c>
      <c r="S21">
        <v>96800000</v>
      </c>
      <c r="T21">
        <v>53500000</v>
      </c>
      <c r="U21">
        <v>207200000</v>
      </c>
      <c r="V21">
        <v>90700000</v>
      </c>
    </row>
    <row r="22" spans="1:22">
      <c r="A22" s="7">
        <v>2002</v>
      </c>
      <c r="B22" s="41">
        <f t="shared" si="3"/>
        <v>24509.200000000001</v>
      </c>
      <c r="C22" s="41">
        <f t="shared" si="3"/>
        <v>2662.4</v>
      </c>
      <c r="D22" s="41">
        <v>503</v>
      </c>
      <c r="E22" s="41">
        <f t="shared" si="4"/>
        <v>19.399999999999999</v>
      </c>
      <c r="F22" s="41" t="str">
        <f t="shared" si="4"/>
        <v>n.a.</v>
      </c>
      <c r="G22" s="41" t="str">
        <f t="shared" si="4"/>
        <v>n.a.</v>
      </c>
      <c r="H22" s="41">
        <f t="shared" si="4"/>
        <v>71.400000000000006</v>
      </c>
      <c r="I22" s="41">
        <f t="shared" si="4"/>
        <v>65.099999999999994</v>
      </c>
      <c r="J22" s="41">
        <f t="shared" si="4"/>
        <v>183.7</v>
      </c>
      <c r="K22" s="41">
        <f t="shared" si="4"/>
        <v>109.9</v>
      </c>
      <c r="M22">
        <v>2001</v>
      </c>
      <c r="N22">
        <v>23530700000</v>
      </c>
      <c r="O22">
        <v>2425300000</v>
      </c>
      <c r="P22" t="s">
        <v>664</v>
      </c>
      <c r="Q22" t="s">
        <v>664</v>
      </c>
      <c r="R22">
        <v>39400000</v>
      </c>
      <c r="S22">
        <v>71200000</v>
      </c>
      <c r="T22">
        <v>53500000</v>
      </c>
      <c r="U22">
        <v>131100000</v>
      </c>
      <c r="V22">
        <v>90300000</v>
      </c>
    </row>
    <row r="23" spans="1:22">
      <c r="A23" s="7">
        <v>2003</v>
      </c>
      <c r="B23" s="41">
        <f t="shared" si="3"/>
        <v>24954.7</v>
      </c>
      <c r="C23" s="41">
        <f t="shared" si="3"/>
        <v>2629.5</v>
      </c>
      <c r="D23" s="41">
        <v>561.9</v>
      </c>
      <c r="E23" s="41">
        <f t="shared" si="4"/>
        <v>11.8</v>
      </c>
      <c r="F23" s="41" t="str">
        <f t="shared" si="4"/>
        <v>n.a.</v>
      </c>
      <c r="G23" s="41" t="str">
        <f t="shared" si="4"/>
        <v>n.a.</v>
      </c>
      <c r="H23" s="41">
        <f t="shared" si="4"/>
        <v>69.8</v>
      </c>
      <c r="I23" s="41">
        <f t="shared" si="4"/>
        <v>55.7</v>
      </c>
      <c r="J23" s="41">
        <f t="shared" si="4"/>
        <v>247.7</v>
      </c>
      <c r="K23" s="41">
        <f t="shared" si="4"/>
        <v>108.8</v>
      </c>
      <c r="M23">
        <v>2002</v>
      </c>
      <c r="N23">
        <v>24509200000</v>
      </c>
      <c r="O23">
        <v>2662400000</v>
      </c>
      <c r="P23">
        <v>19400000</v>
      </c>
      <c r="Q23" t="s">
        <v>664</v>
      </c>
      <c r="R23" t="s">
        <v>664</v>
      </c>
      <c r="S23">
        <v>71400000</v>
      </c>
      <c r="T23">
        <v>65100000</v>
      </c>
      <c r="U23">
        <v>183700000</v>
      </c>
      <c r="V23">
        <v>109900000</v>
      </c>
    </row>
    <row r="24" spans="1:22">
      <c r="A24" s="7">
        <v>2004</v>
      </c>
      <c r="B24" s="41">
        <f t="shared" si="3"/>
        <v>25250.2</v>
      </c>
      <c r="C24" s="41">
        <f t="shared" si="3"/>
        <v>2847.1</v>
      </c>
      <c r="D24" s="41">
        <v>552.70000000000005</v>
      </c>
      <c r="E24" s="41">
        <f t="shared" si="4"/>
        <v>8</v>
      </c>
      <c r="F24" s="41" t="str">
        <f t="shared" si="4"/>
        <v>n.a.</v>
      </c>
      <c r="G24" s="41" t="str">
        <f t="shared" si="4"/>
        <v>n.a.</v>
      </c>
      <c r="H24" s="41">
        <f t="shared" si="4"/>
        <v>60</v>
      </c>
      <c r="I24" s="41">
        <f t="shared" si="4"/>
        <v>83.7</v>
      </c>
      <c r="J24" s="41">
        <f t="shared" si="4"/>
        <v>231.9</v>
      </c>
      <c r="K24" s="41">
        <f t="shared" si="4"/>
        <v>111.9</v>
      </c>
      <c r="M24">
        <v>2003</v>
      </c>
      <c r="N24">
        <v>24954700000</v>
      </c>
      <c r="O24">
        <v>2629500000</v>
      </c>
      <c r="P24">
        <v>11800000</v>
      </c>
      <c r="Q24" t="s">
        <v>664</v>
      </c>
      <c r="R24" t="s">
        <v>664</v>
      </c>
      <c r="S24">
        <v>69800000</v>
      </c>
      <c r="T24">
        <v>55700000</v>
      </c>
      <c r="U24">
        <v>247700000</v>
      </c>
      <c r="V24">
        <v>108800000</v>
      </c>
    </row>
    <row r="25" spans="1:22">
      <c r="A25" s="7">
        <v>2005</v>
      </c>
      <c r="B25" s="41">
        <f t="shared" si="3"/>
        <v>25592.5</v>
      </c>
      <c r="C25" s="41">
        <f t="shared" si="3"/>
        <v>2820.5</v>
      </c>
      <c r="D25" s="41">
        <v>570.9</v>
      </c>
      <c r="E25" s="41">
        <f t="shared" si="4"/>
        <v>8</v>
      </c>
      <c r="F25" s="41" t="str">
        <f t="shared" si="4"/>
        <v>n.a.</v>
      </c>
      <c r="G25" s="41" t="str">
        <f t="shared" si="4"/>
        <v>n.a.</v>
      </c>
      <c r="H25" s="41">
        <f t="shared" si="4"/>
        <v>57.4</v>
      </c>
      <c r="I25" s="41">
        <f t="shared" si="4"/>
        <v>89.4</v>
      </c>
      <c r="J25" s="41">
        <f t="shared" si="4"/>
        <v>221.5</v>
      </c>
      <c r="K25" s="41">
        <f t="shared" si="4"/>
        <v>125.4</v>
      </c>
      <c r="M25">
        <v>2004</v>
      </c>
      <c r="N25">
        <v>25250200000</v>
      </c>
      <c r="O25">
        <v>2847100000</v>
      </c>
      <c r="P25">
        <v>8000000</v>
      </c>
      <c r="Q25" t="s">
        <v>664</v>
      </c>
      <c r="R25" t="s">
        <v>664</v>
      </c>
      <c r="S25">
        <v>60000000</v>
      </c>
      <c r="T25">
        <v>83700000</v>
      </c>
      <c r="U25">
        <v>231900000</v>
      </c>
      <c r="V25">
        <v>111900000</v>
      </c>
    </row>
    <row r="26" spans="1:22">
      <c r="A26" s="7">
        <v>2006</v>
      </c>
      <c r="B26" s="41">
        <f t="shared" si="3"/>
        <v>25774.400000000001</v>
      </c>
      <c r="C26" s="41">
        <f t="shared" si="3"/>
        <v>2568.1999999999998</v>
      </c>
      <c r="D26" s="41">
        <v>538</v>
      </c>
      <c r="E26" s="41">
        <f t="shared" si="4"/>
        <v>6.5</v>
      </c>
      <c r="F26" s="41" t="str">
        <f t="shared" si="4"/>
        <v>n.a.</v>
      </c>
      <c r="G26" s="41" t="str">
        <f t="shared" si="4"/>
        <v>n.a.</v>
      </c>
      <c r="H26" s="41">
        <f t="shared" si="4"/>
        <v>63</v>
      </c>
      <c r="I26" s="41">
        <f t="shared" si="4"/>
        <v>67.400000000000006</v>
      </c>
      <c r="J26" s="41">
        <f t="shared" si="4"/>
        <v>217.9</v>
      </c>
      <c r="K26" s="41">
        <f t="shared" si="4"/>
        <v>113.9</v>
      </c>
      <c r="M26">
        <v>2005</v>
      </c>
      <c r="N26">
        <v>25592500000</v>
      </c>
      <c r="O26">
        <v>2820500000</v>
      </c>
      <c r="P26">
        <v>8000000</v>
      </c>
      <c r="Q26" t="s">
        <v>664</v>
      </c>
      <c r="R26" t="s">
        <v>664</v>
      </c>
      <c r="S26">
        <v>57400000</v>
      </c>
      <c r="T26">
        <v>89400000</v>
      </c>
      <c r="U26">
        <v>221500000</v>
      </c>
      <c r="V26">
        <v>125400000</v>
      </c>
    </row>
    <row r="27" spans="1:22">
      <c r="A27" s="7">
        <v>2007</v>
      </c>
      <c r="B27" s="41">
        <f t="shared" si="3"/>
        <v>26215.5</v>
      </c>
      <c r="C27" s="41">
        <f t="shared" si="3"/>
        <v>2549.1999999999998</v>
      </c>
      <c r="D27" s="41">
        <v>510.1</v>
      </c>
      <c r="E27" s="41">
        <f t="shared" si="4"/>
        <v>7.6</v>
      </c>
      <c r="F27" s="41" t="str">
        <f t="shared" si="4"/>
        <v>n.a.</v>
      </c>
      <c r="G27" s="41" t="str">
        <f t="shared" si="4"/>
        <v>n.a.</v>
      </c>
      <c r="H27" s="41">
        <f t="shared" si="4"/>
        <v>61.1</v>
      </c>
      <c r="I27" s="41">
        <f t="shared" si="4"/>
        <v>54.3</v>
      </c>
      <c r="J27" s="41">
        <f t="shared" si="4"/>
        <v>200.2</v>
      </c>
      <c r="K27" s="41">
        <f t="shared" si="4"/>
        <v>123.7</v>
      </c>
      <c r="M27">
        <v>2006</v>
      </c>
      <c r="N27">
        <v>25774400000</v>
      </c>
      <c r="O27">
        <v>2568200000</v>
      </c>
      <c r="P27">
        <v>6500000</v>
      </c>
      <c r="Q27" t="s">
        <v>664</v>
      </c>
      <c r="R27" t="s">
        <v>664</v>
      </c>
      <c r="S27">
        <v>63000000</v>
      </c>
      <c r="T27">
        <v>67400000</v>
      </c>
      <c r="U27">
        <v>217900000</v>
      </c>
      <c r="V27">
        <v>113900000</v>
      </c>
    </row>
    <row r="28" spans="1:22">
      <c r="A28" s="7">
        <v>2008</v>
      </c>
      <c r="B28" s="41">
        <f t="shared" si="3"/>
        <v>26582.3</v>
      </c>
      <c r="C28" s="41">
        <f t="shared" si="3"/>
        <v>2468.8000000000002</v>
      </c>
      <c r="D28" s="41">
        <v>475.4</v>
      </c>
      <c r="E28" s="41">
        <f t="shared" si="4"/>
        <v>6.8</v>
      </c>
      <c r="F28" s="41" t="str">
        <f t="shared" si="4"/>
        <v>n.a.</v>
      </c>
      <c r="G28" s="41" t="str">
        <f t="shared" si="4"/>
        <v>n.a.</v>
      </c>
      <c r="H28" s="41">
        <f t="shared" si="4"/>
        <v>62.5</v>
      </c>
      <c r="I28" s="41">
        <f t="shared" si="4"/>
        <v>51.9</v>
      </c>
      <c r="J28" s="41">
        <f t="shared" si="4"/>
        <v>193.6</v>
      </c>
      <c r="K28" s="41">
        <f t="shared" si="4"/>
        <v>122.6</v>
      </c>
      <c r="M28">
        <v>2007</v>
      </c>
      <c r="N28">
        <v>26215500000</v>
      </c>
      <c r="O28">
        <v>2549200000</v>
      </c>
      <c r="P28">
        <v>7600000</v>
      </c>
      <c r="Q28" t="s">
        <v>664</v>
      </c>
      <c r="R28" t="s">
        <v>664</v>
      </c>
      <c r="S28">
        <v>61100000</v>
      </c>
      <c r="T28">
        <v>54300000</v>
      </c>
      <c r="U28">
        <v>200200000</v>
      </c>
      <c r="V28">
        <v>123700000</v>
      </c>
    </row>
    <row r="29" spans="1:22">
      <c r="A29" s="7">
        <v>2009</v>
      </c>
      <c r="B29" s="41">
        <f t="shared" si="3"/>
        <v>26490.400000000001</v>
      </c>
      <c r="C29" s="41">
        <f t="shared" si="3"/>
        <v>2306.8000000000002</v>
      </c>
      <c r="D29" s="41">
        <v>454.9</v>
      </c>
      <c r="E29" s="41">
        <f t="shared" si="4"/>
        <v>7.6</v>
      </c>
      <c r="F29" s="41" t="str">
        <f t="shared" si="4"/>
        <v>n.a.</v>
      </c>
      <c r="G29" s="41" t="str">
        <f t="shared" si="4"/>
        <v>n.a.</v>
      </c>
      <c r="H29" s="41">
        <f t="shared" si="4"/>
        <v>66.599999999999994</v>
      </c>
      <c r="I29" s="41">
        <f t="shared" si="4"/>
        <v>47.7</v>
      </c>
      <c r="J29" s="41">
        <f t="shared" si="4"/>
        <v>181.1</v>
      </c>
      <c r="K29" s="41">
        <f t="shared" si="4"/>
        <v>121.9</v>
      </c>
      <c r="M29">
        <v>2008</v>
      </c>
      <c r="N29">
        <v>26582300000</v>
      </c>
      <c r="O29">
        <v>2468800000</v>
      </c>
      <c r="P29">
        <v>6800000</v>
      </c>
      <c r="Q29" t="s">
        <v>664</v>
      </c>
      <c r="R29" t="s">
        <v>664</v>
      </c>
      <c r="S29">
        <v>62500000</v>
      </c>
      <c r="T29">
        <v>51900000</v>
      </c>
      <c r="U29">
        <v>193600000</v>
      </c>
      <c r="V29">
        <v>122600000</v>
      </c>
    </row>
    <row r="30" spans="1:22">
      <c r="M30">
        <v>2009</v>
      </c>
      <c r="N30">
        <v>26490400000</v>
      </c>
      <c r="O30">
        <v>2306800000</v>
      </c>
      <c r="P30">
        <v>7600000</v>
      </c>
      <c r="Q30" t="s">
        <v>664</v>
      </c>
      <c r="R30" t="s">
        <v>664</v>
      </c>
      <c r="S30">
        <v>66600000</v>
      </c>
      <c r="T30">
        <v>47700000</v>
      </c>
      <c r="U30">
        <v>181100000</v>
      </c>
      <c r="V30">
        <v>121900000</v>
      </c>
    </row>
    <row r="31" spans="1:22">
      <c r="A31" s="9" t="s">
        <v>71</v>
      </c>
    </row>
    <row r="32" spans="1:22">
      <c r="A32" s="7" t="s">
        <v>1057</v>
      </c>
      <c r="B32" s="2">
        <f>IF(ISERROR((POWER(VLOOKUP(VALUE(RIGHT($A32,4)),$A$4:$K$29,COLUMN(B$26),0)/VLOOKUP(VALUE(LEFT($A32,4)),$A$4:$K$29,COLUMN(B$26),0),1/(VALUE(RIGHT($A32,4))-VALUE(LEFT($A32,4))))-1)*100)=FALSE,(POWER(VLOOKUP(VALUE(RIGHT($A32,4)),$A$4:$K$29,COLUMN(B$26),0)/VLOOKUP(VALUE(LEFT($A32,4)),$A$4:$K$29,COLUMN(B$26),0),1/(VALUE(RIGHT($A32,4))-VALUE(LEFT($A32,4))))-1)*100,"n.a.")</f>
        <v>1.9756255756723018</v>
      </c>
      <c r="C32" s="2">
        <f t="shared" ref="C32:K34" si="5">IF(ISERROR((POWER(VLOOKUP(VALUE(RIGHT($A32,4)),$A$4:$K$29,COLUMN(C$26),0)/VLOOKUP(VALUE(LEFT($A32,4)),$A$4:$K$29,COLUMN(C$26),0),1/(VALUE(RIGHT($A32,4))-VALUE(LEFT($A32,4))))-1)*100)=FALSE,(POWER(VLOOKUP(VALUE(RIGHT($A32,4)),$A$4:$K$29,COLUMN(C$26),0)/VLOOKUP(VALUE(LEFT($A32,4)),$A$4:$K$29,COLUMN(C$26),0),1/(VALUE(RIGHT($A32,4))-VALUE(LEFT($A32,4))))-1)*100,"n.a.")</f>
        <v>0.87296281664872577</v>
      </c>
      <c r="D32" s="2" t="str">
        <f t="shared" si="5"/>
        <v>n.a.</v>
      </c>
      <c r="E32" s="2" t="str">
        <f t="shared" si="5"/>
        <v>n.a.</v>
      </c>
      <c r="F32" s="2" t="str">
        <f t="shared" si="5"/>
        <v>n.a.</v>
      </c>
      <c r="G32" s="2" t="str">
        <f t="shared" si="5"/>
        <v>n.a.</v>
      </c>
      <c r="H32" s="2" t="str">
        <f t="shared" si="5"/>
        <v>n.a.</v>
      </c>
      <c r="I32" s="2" t="str">
        <f t="shared" si="5"/>
        <v>n.a.</v>
      </c>
      <c r="J32" s="2">
        <f t="shared" si="5"/>
        <v>-6.6712041950645062E-2</v>
      </c>
      <c r="K32" s="2" t="str">
        <f t="shared" si="5"/>
        <v>n.a.</v>
      </c>
    </row>
    <row r="33" spans="1:11">
      <c r="A33" s="7" t="s">
        <v>1058</v>
      </c>
      <c r="B33" s="2">
        <f>IF(ISERROR((POWER(VLOOKUP(VALUE(RIGHT($A33,4)),$A$4:$K$29,COLUMN(B$26),0)/VLOOKUP(VALUE(LEFT($A33,4)),$A$4:$K$29,COLUMN(B$26),0),1/(VALUE(RIGHT($A33,4))-VALUE(LEFT($A33,4))))-1)*100)=FALSE,(POWER(VLOOKUP(VALUE(RIGHT($A33,4)),$A$4:$K$29,COLUMN(B$26),0)/VLOOKUP(VALUE(LEFT($A33,4)),$A$4:$K$29,COLUMN(B$26),0),1/(VALUE(RIGHT($A33,4))-VALUE(LEFT($A33,4))))-1)*100,"n.a.")</f>
        <v>2.1219708111516855</v>
      </c>
      <c r="C33" s="2">
        <f t="shared" si="5"/>
        <v>1.6760368455950747</v>
      </c>
      <c r="D33" s="2" t="str">
        <f t="shared" si="5"/>
        <v>n.a.</v>
      </c>
      <c r="E33" s="2" t="str">
        <f t="shared" si="5"/>
        <v>n.a.</v>
      </c>
      <c r="F33" s="2" t="str">
        <f t="shared" si="5"/>
        <v>n.a.</v>
      </c>
      <c r="G33" s="2" t="str">
        <f t="shared" si="5"/>
        <v>n.a.</v>
      </c>
      <c r="H33" s="2" t="str">
        <f t="shared" si="5"/>
        <v>n.a.</v>
      </c>
      <c r="I33" s="2" t="str">
        <f t="shared" si="5"/>
        <v>n.a.</v>
      </c>
      <c r="J33" s="2">
        <f t="shared" si="5"/>
        <v>0.73992129779725246</v>
      </c>
      <c r="K33" s="2" t="str">
        <f t="shared" si="5"/>
        <v>n.a.</v>
      </c>
    </row>
    <row r="34" spans="1:11">
      <c r="A34" s="7" t="s">
        <v>4</v>
      </c>
      <c r="B34" s="2">
        <f>IF(ISERROR((POWER(VLOOKUP(VALUE(RIGHT($A34,4)),$A$4:$K$29,COLUMN(B$26),0)/VLOOKUP(VALUE(LEFT($A34,4)),$A$4:$K$29,COLUMN(B$26),0),1/(VALUE(RIGHT($A34,4))-VALUE(LEFT($A34,4))))-1)*100)=FALSE,(POWER(VLOOKUP(VALUE(RIGHT($A34,4)),$A$4:$K$29,COLUMN(B$26),0)/VLOOKUP(VALUE(LEFT($A34,4)),$A$4:$K$29,COLUMN(B$26),0),1/(VALUE(RIGHT($A34,4))-VALUE(LEFT($A34,4))))-1)*100,"n.a.")</f>
        <v>2.7293779710794164</v>
      </c>
      <c r="C34" s="2">
        <f t="shared" si="5"/>
        <v>1.6418452325521304</v>
      </c>
      <c r="D34" s="2">
        <f t="shared" si="5"/>
        <v>-0.53664728238731474</v>
      </c>
      <c r="E34" s="2">
        <f t="shared" si="5"/>
        <v>-7.7351102581539095</v>
      </c>
      <c r="F34" s="2" t="str">
        <f t="shared" si="5"/>
        <v>n.a.</v>
      </c>
      <c r="G34" s="2" t="str">
        <f t="shared" si="5"/>
        <v>n.a.</v>
      </c>
      <c r="H34" s="2" t="str">
        <f t="shared" si="5"/>
        <v>n.a.</v>
      </c>
      <c r="I34" s="2">
        <f t="shared" si="5"/>
        <v>1.7169747921090828</v>
      </c>
      <c r="J34" s="2">
        <f t="shared" si="5"/>
        <v>-0.82083368904573017</v>
      </c>
      <c r="K34" s="2">
        <f t="shared" si="5"/>
        <v>2.2937920933773226</v>
      </c>
    </row>
    <row r="36" spans="1:11">
      <c r="A36" s="229" t="s">
        <v>1357</v>
      </c>
    </row>
    <row r="37" spans="1:11">
      <c r="A37" s="20" t="s">
        <v>1059</v>
      </c>
    </row>
    <row r="38" spans="1:11">
      <c r="A38" t="s">
        <v>1060</v>
      </c>
    </row>
  </sheetData>
  <pageMargins left="0.7" right="0.7" top="0.75" bottom="0.75" header="0.3" footer="0.3"/>
  <pageSetup scale="79" orientation="landscape" horizontalDpi="0" verticalDpi="0" r:id="rId1"/>
</worksheet>
</file>

<file path=xl/worksheets/sheet148.xml><?xml version="1.0" encoding="utf-8"?>
<worksheet xmlns="http://schemas.openxmlformats.org/spreadsheetml/2006/main" xmlns:r="http://schemas.openxmlformats.org/officeDocument/2006/relationships">
  <sheetPr codeName="Sheet185"/>
  <dimension ref="A1:W38"/>
  <sheetViews>
    <sheetView view="pageBreakPreview" zoomScaleNormal="100" zoomScaleSheetLayoutView="100" workbookViewId="0"/>
  </sheetViews>
  <sheetFormatPr defaultRowHeight="15" outlineLevelCol="1"/>
  <cols>
    <col min="2" max="11" width="13.85546875" customWidth="1"/>
    <col min="12" max="13" width="0" hidden="1" customWidth="1" outlineLevel="1"/>
    <col min="14" max="14" width="12" hidden="1" customWidth="1" outlineLevel="1"/>
    <col min="15" max="22" width="0" hidden="1" customWidth="1" outlineLevel="1"/>
    <col min="23" max="23" width="9.140625" collapsed="1"/>
  </cols>
  <sheetData>
    <row r="1" spans="1:22">
      <c r="A1" t="s">
        <v>1063</v>
      </c>
    </row>
    <row r="2" spans="1:22">
      <c r="N2" t="s">
        <v>520</v>
      </c>
      <c r="O2" t="s">
        <v>6</v>
      </c>
      <c r="P2" t="s">
        <v>8</v>
      </c>
      <c r="Q2" t="s">
        <v>11</v>
      </c>
      <c r="R2" t="s">
        <v>12</v>
      </c>
      <c r="S2" t="s">
        <v>13</v>
      </c>
      <c r="T2" t="s">
        <v>14</v>
      </c>
      <c r="U2" t="s">
        <v>15</v>
      </c>
      <c r="V2" t="s">
        <v>33</v>
      </c>
    </row>
    <row r="3" spans="1:22" ht="110.25" customHeight="1">
      <c r="B3" s="55" t="s">
        <v>520</v>
      </c>
      <c r="C3" s="55" t="s">
        <v>6</v>
      </c>
      <c r="D3" s="55" t="s">
        <v>32</v>
      </c>
      <c r="E3" s="55" t="s">
        <v>8</v>
      </c>
      <c r="F3" s="55" t="s">
        <v>11</v>
      </c>
      <c r="G3" s="55" t="s">
        <v>12</v>
      </c>
      <c r="H3" s="55" t="s">
        <v>13</v>
      </c>
      <c r="I3" s="55" t="s">
        <v>14</v>
      </c>
      <c r="J3" s="55" t="s">
        <v>15</v>
      </c>
      <c r="K3" s="55" t="s">
        <v>33</v>
      </c>
      <c r="M3">
        <v>1984</v>
      </c>
      <c r="N3">
        <v>11657500000</v>
      </c>
      <c r="O3">
        <v>1464300000</v>
      </c>
      <c r="P3">
        <v>3000000</v>
      </c>
      <c r="Q3" t="s">
        <v>664</v>
      </c>
      <c r="R3" t="s">
        <v>664</v>
      </c>
      <c r="S3">
        <v>35000000</v>
      </c>
      <c r="T3">
        <v>44600000</v>
      </c>
      <c r="U3">
        <v>55500000</v>
      </c>
      <c r="V3" t="s">
        <v>664</v>
      </c>
    </row>
    <row r="4" spans="1:22" ht="15" customHeight="1">
      <c r="A4" s="7">
        <f t="shared" ref="A4:A14" si="0">A5-1</f>
        <v>1984</v>
      </c>
      <c r="B4" s="41">
        <f t="shared" ref="B4:C16" si="1">IF(ISERROR(B5*N3/N4)=FALSE,B5*N3/N4,"n.a.")</f>
        <v>12166.93017727454</v>
      </c>
      <c r="C4" s="41">
        <f t="shared" si="1"/>
        <v>1392.4701486486481</v>
      </c>
      <c r="D4" s="41" t="s">
        <v>446</v>
      </c>
      <c r="E4" s="41" t="str">
        <f t="shared" ref="E4:K16" si="2">IF(ISERROR(E5*P3/P4)=FALSE,E5*P3/P4,"n.a.")</f>
        <v>n.a.</v>
      </c>
      <c r="F4" s="41" t="str">
        <f t="shared" si="2"/>
        <v>n.a.</v>
      </c>
      <c r="G4" s="41" t="str">
        <f t="shared" si="2"/>
        <v>n.a.</v>
      </c>
      <c r="H4" s="41">
        <f t="shared" si="2"/>
        <v>40.725593667546178</v>
      </c>
      <c r="I4" s="41" t="str">
        <f t="shared" si="2"/>
        <v>n.a.</v>
      </c>
      <c r="J4" s="41">
        <f t="shared" si="2"/>
        <v>50.838000000000001</v>
      </c>
      <c r="K4" s="41" t="str">
        <f t="shared" si="2"/>
        <v>n.a.</v>
      </c>
      <c r="L4" t="s">
        <v>1055</v>
      </c>
      <c r="M4">
        <v>1985</v>
      </c>
      <c r="N4">
        <v>12167500000</v>
      </c>
      <c r="O4">
        <v>1644300000</v>
      </c>
      <c r="P4" t="s">
        <v>664</v>
      </c>
      <c r="Q4" t="s">
        <v>664</v>
      </c>
      <c r="R4" t="s">
        <v>664</v>
      </c>
      <c r="S4">
        <v>40700000</v>
      </c>
      <c r="T4" t="s">
        <v>664</v>
      </c>
      <c r="U4">
        <v>67200000</v>
      </c>
      <c r="V4">
        <v>78000000</v>
      </c>
    </row>
    <row r="5" spans="1:22" ht="15" customHeight="1">
      <c r="A5" s="7">
        <f t="shared" si="0"/>
        <v>1985</v>
      </c>
      <c r="B5" s="41">
        <f t="shared" si="1"/>
        <v>12699.21706472125</v>
      </c>
      <c r="C5" s="41">
        <f t="shared" si="1"/>
        <v>1563.6404189189184</v>
      </c>
      <c r="D5" s="41" t="s">
        <v>446</v>
      </c>
      <c r="E5" s="41" t="str">
        <f t="shared" si="2"/>
        <v>n.a.</v>
      </c>
      <c r="F5" s="41" t="str">
        <f t="shared" si="2"/>
        <v>n.a.</v>
      </c>
      <c r="G5" s="41" t="str">
        <f t="shared" si="2"/>
        <v>n.a.</v>
      </c>
      <c r="H5" s="41">
        <f t="shared" si="2"/>
        <v>47.358047493403703</v>
      </c>
      <c r="I5" s="41" t="str">
        <f t="shared" si="2"/>
        <v>n.a.</v>
      </c>
      <c r="J5" s="41">
        <f t="shared" si="2"/>
        <v>61.555199999999999</v>
      </c>
      <c r="K5" s="41" t="str">
        <f t="shared" si="2"/>
        <v>n.a.</v>
      </c>
      <c r="M5">
        <v>1986</v>
      </c>
      <c r="N5">
        <v>12752700000</v>
      </c>
      <c r="O5">
        <v>1743800000</v>
      </c>
      <c r="P5" t="s">
        <v>664</v>
      </c>
      <c r="Q5" t="s">
        <v>664</v>
      </c>
      <c r="R5" t="s">
        <v>664</v>
      </c>
      <c r="S5">
        <v>38900000</v>
      </c>
      <c r="T5">
        <v>71500000</v>
      </c>
      <c r="U5">
        <v>59400000</v>
      </c>
      <c r="V5" t="s">
        <v>664</v>
      </c>
    </row>
    <row r="6" spans="1:22" ht="15" customHeight="1">
      <c r="A6" s="7">
        <f t="shared" si="0"/>
        <v>1986</v>
      </c>
      <c r="B6" s="41">
        <f t="shared" si="1"/>
        <v>13309.990175571867</v>
      </c>
      <c r="C6" s="41">
        <f t="shared" si="1"/>
        <v>1658.25954054054</v>
      </c>
      <c r="D6" s="41" t="s">
        <v>446</v>
      </c>
      <c r="E6" s="41" t="str">
        <f t="shared" si="2"/>
        <v>n.a.</v>
      </c>
      <c r="F6" s="41" t="str">
        <f t="shared" si="2"/>
        <v>n.a.</v>
      </c>
      <c r="G6" s="41" t="str">
        <f t="shared" si="2"/>
        <v>n.a.</v>
      </c>
      <c r="H6" s="41">
        <f t="shared" si="2"/>
        <v>45.263588390501326</v>
      </c>
      <c r="I6" s="41" t="str">
        <f t="shared" si="2"/>
        <v>n.a.</v>
      </c>
      <c r="J6" s="41">
        <f t="shared" si="2"/>
        <v>54.410400000000003</v>
      </c>
      <c r="K6" s="41" t="str">
        <f t="shared" si="2"/>
        <v>n.a.</v>
      </c>
      <c r="M6">
        <v>1987</v>
      </c>
      <c r="N6">
        <v>13368600000</v>
      </c>
      <c r="O6">
        <v>2011000000</v>
      </c>
      <c r="P6" t="s">
        <v>664</v>
      </c>
      <c r="Q6" t="s">
        <v>664</v>
      </c>
      <c r="R6" t="s">
        <v>664</v>
      </c>
      <c r="S6">
        <v>42300000</v>
      </c>
      <c r="T6">
        <v>61000000</v>
      </c>
      <c r="U6">
        <v>71700000</v>
      </c>
      <c r="V6" t="s">
        <v>664</v>
      </c>
    </row>
    <row r="7" spans="1:22" ht="15" customHeight="1">
      <c r="A7" s="7">
        <f t="shared" si="0"/>
        <v>1987</v>
      </c>
      <c r="B7" s="41">
        <f t="shared" si="1"/>
        <v>13952.804869647218</v>
      </c>
      <c r="C7" s="41">
        <f t="shared" si="1"/>
        <v>1912.3522972972967</v>
      </c>
      <c r="D7" s="41" t="s">
        <v>446</v>
      </c>
      <c r="E7" s="41" t="str">
        <f t="shared" si="2"/>
        <v>n.a.</v>
      </c>
      <c r="F7" s="41" t="str">
        <f t="shared" si="2"/>
        <v>n.a.</v>
      </c>
      <c r="G7" s="41" t="str">
        <f t="shared" si="2"/>
        <v>n.a.</v>
      </c>
      <c r="H7" s="41">
        <f t="shared" si="2"/>
        <v>49.219788918205815</v>
      </c>
      <c r="I7" s="41" t="str">
        <f t="shared" si="2"/>
        <v>n.a.</v>
      </c>
      <c r="J7" s="41">
        <f t="shared" si="2"/>
        <v>65.677199999999999</v>
      </c>
      <c r="K7" s="41" t="str">
        <f t="shared" si="2"/>
        <v>n.a.</v>
      </c>
      <c r="M7">
        <v>1988</v>
      </c>
      <c r="N7">
        <v>13667700000</v>
      </c>
      <c r="O7">
        <v>1890800000</v>
      </c>
      <c r="P7" t="s">
        <v>664</v>
      </c>
      <c r="Q7" t="s">
        <v>664</v>
      </c>
      <c r="R7" t="s">
        <v>664</v>
      </c>
      <c r="S7">
        <v>47200000</v>
      </c>
      <c r="T7">
        <v>32900000</v>
      </c>
      <c r="U7">
        <v>53100000</v>
      </c>
      <c r="V7">
        <v>51300000</v>
      </c>
    </row>
    <row r="8" spans="1:22" ht="15" customHeight="1">
      <c r="A8" s="7">
        <f t="shared" si="0"/>
        <v>1988</v>
      </c>
      <c r="B8" s="41">
        <f t="shared" si="1"/>
        <v>14264.975473638024</v>
      </c>
      <c r="C8" s="41">
        <f t="shared" si="1"/>
        <v>1798.0485945945941</v>
      </c>
      <c r="D8" s="41" t="s">
        <v>446</v>
      </c>
      <c r="E8" s="41" t="str">
        <f t="shared" si="2"/>
        <v>n.a.</v>
      </c>
      <c r="F8" s="41" t="str">
        <f t="shared" si="2"/>
        <v>n.a.</v>
      </c>
      <c r="G8" s="41" t="str">
        <f t="shared" si="2"/>
        <v>n.a.</v>
      </c>
      <c r="H8" s="41">
        <f t="shared" si="2"/>
        <v>54.92137203166228</v>
      </c>
      <c r="I8" s="41" t="str">
        <f t="shared" si="2"/>
        <v>n.a.</v>
      </c>
      <c r="J8" s="41">
        <f t="shared" si="2"/>
        <v>48.639600000000002</v>
      </c>
      <c r="K8" s="41" t="str">
        <f t="shared" si="2"/>
        <v>n.a.</v>
      </c>
      <c r="M8">
        <v>1989</v>
      </c>
      <c r="N8">
        <v>13915000000</v>
      </c>
      <c r="O8">
        <v>1909500000</v>
      </c>
      <c r="P8">
        <v>4000000</v>
      </c>
      <c r="Q8" t="s">
        <v>664</v>
      </c>
      <c r="R8" t="s">
        <v>664</v>
      </c>
      <c r="S8">
        <v>52500000</v>
      </c>
      <c r="T8">
        <v>63000000</v>
      </c>
      <c r="U8">
        <v>67600000</v>
      </c>
      <c r="V8">
        <v>55200000</v>
      </c>
    </row>
    <row r="9" spans="1:22" ht="15" customHeight="1">
      <c r="A9" s="7">
        <f t="shared" si="0"/>
        <v>1989</v>
      </c>
      <c r="B9" s="41">
        <f t="shared" si="1"/>
        <v>14523.082429060712</v>
      </c>
      <c r="C9" s="41">
        <f t="shared" si="1"/>
        <v>1815.8312837837832</v>
      </c>
      <c r="D9" s="41" t="s">
        <v>446</v>
      </c>
      <c r="E9" s="41" t="str">
        <f t="shared" si="2"/>
        <v>n.a.</v>
      </c>
      <c r="F9" s="41" t="str">
        <f t="shared" si="2"/>
        <v>n.a.</v>
      </c>
      <c r="G9" s="41" t="str">
        <f t="shared" si="2"/>
        <v>n.a.</v>
      </c>
      <c r="H9" s="41">
        <f t="shared" si="2"/>
        <v>61.088390501319267</v>
      </c>
      <c r="I9" s="41" t="str">
        <f t="shared" si="2"/>
        <v>n.a.</v>
      </c>
      <c r="J9" s="41">
        <f t="shared" si="2"/>
        <v>61.921599999999998</v>
      </c>
      <c r="K9" s="41" t="str">
        <f t="shared" si="2"/>
        <v>n.a.</v>
      </c>
      <c r="M9">
        <v>1990</v>
      </c>
      <c r="N9">
        <v>13902700000</v>
      </c>
      <c r="O9">
        <v>1761500000</v>
      </c>
      <c r="P9" t="s">
        <v>664</v>
      </c>
      <c r="Q9" t="s">
        <v>664</v>
      </c>
      <c r="R9" t="s">
        <v>664</v>
      </c>
      <c r="S9">
        <v>47600000</v>
      </c>
      <c r="T9">
        <v>45000000</v>
      </c>
      <c r="U9">
        <v>96000000</v>
      </c>
      <c r="V9">
        <v>52400000</v>
      </c>
    </row>
    <row r="10" spans="1:22" ht="15" customHeight="1">
      <c r="A10" s="7">
        <f t="shared" si="0"/>
        <v>1990</v>
      </c>
      <c r="B10" s="41">
        <f t="shared" si="1"/>
        <v>14510.244921775233</v>
      </c>
      <c r="C10" s="41">
        <f t="shared" si="1"/>
        <v>1675.0912837837834</v>
      </c>
      <c r="D10" s="41" t="s">
        <v>446</v>
      </c>
      <c r="E10" s="41" t="str">
        <f t="shared" si="2"/>
        <v>n.a.</v>
      </c>
      <c r="F10" s="41" t="str">
        <f t="shared" si="2"/>
        <v>n.a.</v>
      </c>
      <c r="G10" s="41" t="str">
        <f t="shared" si="2"/>
        <v>n.a.</v>
      </c>
      <c r="H10" s="41">
        <f t="shared" si="2"/>
        <v>55.386807387862802</v>
      </c>
      <c r="I10" s="41" t="str">
        <f t="shared" si="2"/>
        <v>n.a.</v>
      </c>
      <c r="J10" s="41">
        <f t="shared" si="2"/>
        <v>87.936000000000007</v>
      </c>
      <c r="K10" s="41" t="str">
        <f t="shared" si="2"/>
        <v>n.a.</v>
      </c>
      <c r="M10">
        <v>1991</v>
      </c>
      <c r="N10">
        <v>13862900000</v>
      </c>
      <c r="O10">
        <v>1793300000</v>
      </c>
      <c r="P10">
        <v>-100000</v>
      </c>
      <c r="Q10" t="s">
        <v>664</v>
      </c>
      <c r="R10" t="s">
        <v>664</v>
      </c>
      <c r="S10">
        <v>33100000</v>
      </c>
      <c r="T10">
        <v>45200000</v>
      </c>
      <c r="U10">
        <v>71000000</v>
      </c>
      <c r="V10" t="s">
        <v>664</v>
      </c>
    </row>
    <row r="11" spans="1:22" ht="15" customHeight="1">
      <c r="A11" s="7">
        <f t="shared" si="0"/>
        <v>1991</v>
      </c>
      <c r="B11" s="41">
        <f t="shared" si="1"/>
        <v>14468.705670558804</v>
      </c>
      <c r="C11" s="41">
        <f t="shared" si="1"/>
        <v>1705.3313648648646</v>
      </c>
      <c r="D11" s="41" t="s">
        <v>446</v>
      </c>
      <c r="E11" s="41" t="str">
        <f t="shared" si="2"/>
        <v>n.a.</v>
      </c>
      <c r="F11" s="41" t="str">
        <f t="shared" si="2"/>
        <v>n.a.</v>
      </c>
      <c r="G11" s="41" t="str">
        <f t="shared" si="2"/>
        <v>n.a.</v>
      </c>
      <c r="H11" s="41">
        <f t="shared" si="2"/>
        <v>38.514775725593672</v>
      </c>
      <c r="I11" s="41" t="str">
        <f t="shared" si="2"/>
        <v>n.a.</v>
      </c>
      <c r="J11" s="41">
        <f t="shared" si="2"/>
        <v>65.036000000000001</v>
      </c>
      <c r="K11" s="41" t="str">
        <f t="shared" si="2"/>
        <v>n.a.</v>
      </c>
      <c r="M11">
        <v>1992</v>
      </c>
      <c r="N11">
        <v>13886000000</v>
      </c>
      <c r="O11">
        <v>1888000000</v>
      </c>
      <c r="P11" t="s">
        <v>664</v>
      </c>
      <c r="Q11" t="s">
        <v>664</v>
      </c>
      <c r="R11" t="s">
        <v>664</v>
      </c>
      <c r="S11">
        <v>44200000</v>
      </c>
      <c r="T11">
        <v>50300000</v>
      </c>
      <c r="U11">
        <v>70400000</v>
      </c>
      <c r="V11">
        <v>67400000</v>
      </c>
    </row>
    <row r="12" spans="1:22" ht="15" customHeight="1">
      <c r="A12" s="7">
        <f t="shared" si="0"/>
        <v>1992</v>
      </c>
      <c r="B12" s="41">
        <f t="shared" si="1"/>
        <v>14492.815135460804</v>
      </c>
      <c r="C12" s="41">
        <f t="shared" si="1"/>
        <v>1795.3859459459457</v>
      </c>
      <c r="D12" s="41" t="s">
        <v>446</v>
      </c>
      <c r="E12" s="41" t="str">
        <f t="shared" si="2"/>
        <v>n.a.</v>
      </c>
      <c r="F12" s="41" t="str">
        <f t="shared" si="2"/>
        <v>n.a.</v>
      </c>
      <c r="G12" s="41" t="str">
        <f t="shared" si="2"/>
        <v>n.a.</v>
      </c>
      <c r="H12" s="41">
        <f t="shared" si="2"/>
        <v>51.430606860158314</v>
      </c>
      <c r="I12" s="41" t="str">
        <f t="shared" si="2"/>
        <v>n.a.</v>
      </c>
      <c r="J12" s="41">
        <f t="shared" si="2"/>
        <v>64.486400000000003</v>
      </c>
      <c r="K12" s="41" t="str">
        <f t="shared" si="2"/>
        <v>n.a.</v>
      </c>
      <c r="M12">
        <v>1993</v>
      </c>
      <c r="N12">
        <v>14022800000</v>
      </c>
      <c r="O12">
        <v>1907800000</v>
      </c>
      <c r="P12" t="s">
        <v>664</v>
      </c>
      <c r="Q12" t="s">
        <v>664</v>
      </c>
      <c r="R12" t="s">
        <v>664</v>
      </c>
      <c r="S12">
        <v>43000000</v>
      </c>
      <c r="T12">
        <v>38900000</v>
      </c>
      <c r="U12">
        <v>68600000</v>
      </c>
      <c r="V12">
        <v>65800000</v>
      </c>
    </row>
    <row r="13" spans="1:22" ht="15" customHeight="1">
      <c r="A13" s="7">
        <f t="shared" si="0"/>
        <v>1993</v>
      </c>
      <c r="B13" s="41">
        <f t="shared" si="1"/>
        <v>14635.593265270038</v>
      </c>
      <c r="C13" s="41">
        <f t="shared" si="1"/>
        <v>1814.2146756756754</v>
      </c>
      <c r="D13" s="41" t="s">
        <v>446</v>
      </c>
      <c r="E13" s="41" t="str">
        <f t="shared" si="2"/>
        <v>n.a.</v>
      </c>
      <c r="F13" s="41" t="str">
        <f t="shared" si="2"/>
        <v>n.a.</v>
      </c>
      <c r="G13" s="41" t="str">
        <f t="shared" si="2"/>
        <v>n.a.</v>
      </c>
      <c r="H13" s="41">
        <f t="shared" si="2"/>
        <v>50.034300791556724</v>
      </c>
      <c r="I13" s="41" t="str">
        <f t="shared" si="2"/>
        <v>n.a.</v>
      </c>
      <c r="J13" s="41">
        <f t="shared" si="2"/>
        <v>62.837600000000002</v>
      </c>
      <c r="K13" s="41" t="str">
        <f t="shared" si="2"/>
        <v>n.a.</v>
      </c>
      <c r="M13">
        <v>1994</v>
      </c>
      <c r="N13">
        <v>14388900000</v>
      </c>
      <c r="O13">
        <v>1987900000</v>
      </c>
      <c r="P13" t="s">
        <v>664</v>
      </c>
      <c r="Q13" t="s">
        <v>664</v>
      </c>
      <c r="R13" t="s">
        <v>664</v>
      </c>
      <c r="S13">
        <v>38800000</v>
      </c>
      <c r="T13">
        <v>33200000</v>
      </c>
      <c r="U13">
        <v>96800000</v>
      </c>
      <c r="V13">
        <v>69200000</v>
      </c>
    </row>
    <row r="14" spans="1:22" ht="15" customHeight="1">
      <c r="A14" s="7">
        <f t="shared" si="0"/>
        <v>1994</v>
      </c>
      <c r="B14" s="41">
        <f t="shared" si="1"/>
        <v>15017.69175447443</v>
      </c>
      <c r="C14" s="41">
        <f t="shared" si="1"/>
        <v>1890.3854459459458</v>
      </c>
      <c r="D14" s="41" t="s">
        <v>446</v>
      </c>
      <c r="E14" s="41" t="str">
        <f t="shared" si="2"/>
        <v>n.a.</v>
      </c>
      <c r="F14" s="41" t="str">
        <f t="shared" si="2"/>
        <v>n.a.</v>
      </c>
      <c r="G14" s="41" t="str">
        <f t="shared" si="2"/>
        <v>n.a.</v>
      </c>
      <c r="H14" s="41">
        <f t="shared" si="2"/>
        <v>45.147229551451183</v>
      </c>
      <c r="I14" s="41" t="str">
        <f t="shared" si="2"/>
        <v>n.a.</v>
      </c>
      <c r="J14" s="41">
        <f t="shared" si="2"/>
        <v>88.668800000000005</v>
      </c>
      <c r="K14" s="41" t="str">
        <f t="shared" si="2"/>
        <v>n.a.</v>
      </c>
      <c r="M14">
        <v>1995</v>
      </c>
      <c r="N14">
        <v>14842900000</v>
      </c>
      <c r="O14">
        <v>2158000000</v>
      </c>
      <c r="P14">
        <v>14100000</v>
      </c>
      <c r="Q14" t="s">
        <v>664</v>
      </c>
      <c r="R14" t="s">
        <v>664</v>
      </c>
      <c r="S14">
        <v>46000000</v>
      </c>
      <c r="T14" t="s">
        <v>664</v>
      </c>
      <c r="U14">
        <v>105900000</v>
      </c>
      <c r="V14" t="s">
        <v>664</v>
      </c>
    </row>
    <row r="15" spans="1:22" ht="15" customHeight="1">
      <c r="A15" s="7">
        <f>A16-1</f>
        <v>1995</v>
      </c>
      <c r="B15" s="41">
        <f t="shared" si="1"/>
        <v>15491.531454279933</v>
      </c>
      <c r="C15" s="41">
        <f t="shared" si="1"/>
        <v>2052.1413513513512</v>
      </c>
      <c r="D15" s="41" t="s">
        <v>446</v>
      </c>
      <c r="E15" s="41" t="str">
        <f t="shared" si="2"/>
        <v>n.a.</v>
      </c>
      <c r="F15" s="41" t="str">
        <f t="shared" si="2"/>
        <v>n.a.</v>
      </c>
      <c r="G15" s="41" t="str">
        <f t="shared" si="2"/>
        <v>n.a.</v>
      </c>
      <c r="H15" s="41">
        <f t="shared" si="2"/>
        <v>53.525065963060683</v>
      </c>
      <c r="I15" s="41" t="str">
        <f t="shared" si="2"/>
        <v>n.a.</v>
      </c>
      <c r="J15" s="41">
        <f t="shared" si="2"/>
        <v>97.004400000000004</v>
      </c>
      <c r="K15" s="41" t="str">
        <f t="shared" si="2"/>
        <v>n.a.</v>
      </c>
      <c r="M15">
        <v>1996</v>
      </c>
      <c r="N15">
        <v>15146500000</v>
      </c>
      <c r="O15">
        <v>2160300000</v>
      </c>
      <c r="P15" t="s">
        <v>664</v>
      </c>
      <c r="Q15" t="s">
        <v>664</v>
      </c>
      <c r="R15" t="s">
        <v>664</v>
      </c>
      <c r="S15">
        <v>35900000</v>
      </c>
      <c r="T15" t="s">
        <v>664</v>
      </c>
      <c r="U15">
        <v>99600000</v>
      </c>
      <c r="V15">
        <v>74300000</v>
      </c>
    </row>
    <row r="16" spans="1:22" ht="15" customHeight="1">
      <c r="A16" s="7">
        <v>1996</v>
      </c>
      <c r="B16" s="41">
        <f t="shared" si="1"/>
        <v>15808.398707277622</v>
      </c>
      <c r="C16" s="41">
        <f t="shared" si="1"/>
        <v>2054.3285270270271</v>
      </c>
      <c r="D16" s="41" t="s">
        <v>446</v>
      </c>
      <c r="E16" s="41" t="str">
        <f t="shared" si="2"/>
        <v>n.a.</v>
      </c>
      <c r="F16" s="41" t="str">
        <f t="shared" si="2"/>
        <v>n.a.</v>
      </c>
      <c r="G16" s="41" t="str">
        <f t="shared" si="2"/>
        <v>n.a.</v>
      </c>
      <c r="H16" s="41">
        <f t="shared" si="2"/>
        <v>41.77282321899736</v>
      </c>
      <c r="I16" s="41" t="str">
        <f t="shared" si="2"/>
        <v>n.a.</v>
      </c>
      <c r="J16" s="41">
        <f t="shared" si="2"/>
        <v>91.233599999999996</v>
      </c>
      <c r="K16" s="41">
        <f t="shared" si="2"/>
        <v>94.330411686586984</v>
      </c>
      <c r="M16">
        <v>1997</v>
      </c>
      <c r="N16">
        <v>15270100000</v>
      </c>
      <c r="O16">
        <v>2220000000</v>
      </c>
      <c r="P16">
        <v>31300000</v>
      </c>
      <c r="Q16" t="s">
        <v>664</v>
      </c>
      <c r="R16" t="s">
        <v>664</v>
      </c>
      <c r="S16">
        <v>37900000</v>
      </c>
      <c r="T16" t="s">
        <v>664</v>
      </c>
      <c r="U16">
        <v>100000000</v>
      </c>
      <c r="V16">
        <v>75300000</v>
      </c>
    </row>
    <row r="17" spans="1:22" ht="15" customHeight="1">
      <c r="A17" s="7">
        <v>1997</v>
      </c>
      <c r="B17" s="41">
        <f t="shared" ref="B17:C29" si="3">IF(OR(ISERROR(N18/1000000),N18=0)=FALSE,N18/1000000,"n.a.")</f>
        <v>15937.4</v>
      </c>
      <c r="C17" s="41">
        <f t="shared" si="3"/>
        <v>2111.1</v>
      </c>
      <c r="D17" s="41">
        <v>552.1</v>
      </c>
      <c r="E17" s="41">
        <f t="shared" ref="E17:K29" si="4">IF(OR(ISERROR(P18/1000000),P18=0)=FALSE,P18/1000000,"n.a.")</f>
        <v>36.200000000000003</v>
      </c>
      <c r="F17" s="41" t="str">
        <f t="shared" si="4"/>
        <v>n.a.</v>
      </c>
      <c r="G17" s="41" t="str">
        <f t="shared" si="4"/>
        <v>n.a.</v>
      </c>
      <c r="H17" s="41">
        <f t="shared" si="4"/>
        <v>44.1</v>
      </c>
      <c r="I17" s="41" t="str">
        <f t="shared" si="4"/>
        <v>n.a.</v>
      </c>
      <c r="J17" s="41">
        <f t="shared" si="4"/>
        <v>91.6</v>
      </c>
      <c r="K17" s="41">
        <f t="shared" si="4"/>
        <v>95.6</v>
      </c>
      <c r="M17">
        <v>1998</v>
      </c>
      <c r="N17">
        <v>15906700000</v>
      </c>
      <c r="O17">
        <v>2349700000</v>
      </c>
      <c r="P17">
        <v>35900000</v>
      </c>
      <c r="Q17" t="s">
        <v>664</v>
      </c>
      <c r="R17" t="s">
        <v>664</v>
      </c>
      <c r="S17">
        <v>38900000</v>
      </c>
      <c r="T17" t="s">
        <v>664</v>
      </c>
      <c r="U17">
        <v>92300000</v>
      </c>
      <c r="V17">
        <v>89500000</v>
      </c>
    </row>
    <row r="18" spans="1:22">
      <c r="A18" s="7">
        <v>1998</v>
      </c>
      <c r="B18" s="41">
        <f t="shared" si="3"/>
        <v>16585.900000000001</v>
      </c>
      <c r="C18" s="41">
        <f t="shared" si="3"/>
        <v>2238</v>
      </c>
      <c r="D18" s="41">
        <v>520.5</v>
      </c>
      <c r="E18" s="41">
        <f t="shared" si="4"/>
        <v>42</v>
      </c>
      <c r="F18" s="41" t="str">
        <f t="shared" si="4"/>
        <v>n.a.</v>
      </c>
      <c r="G18" s="41" t="str">
        <f t="shared" si="4"/>
        <v>n.a.</v>
      </c>
      <c r="H18" s="41">
        <f t="shared" si="4"/>
        <v>45.3</v>
      </c>
      <c r="I18" s="41" t="str">
        <f t="shared" si="4"/>
        <v>n.a.</v>
      </c>
      <c r="J18" s="41">
        <f t="shared" si="4"/>
        <v>84.3</v>
      </c>
      <c r="K18" s="41">
        <f t="shared" si="4"/>
        <v>112.4</v>
      </c>
      <c r="L18" t="s">
        <v>1056</v>
      </c>
      <c r="M18">
        <v>1997</v>
      </c>
      <c r="N18">
        <v>15937400000</v>
      </c>
      <c r="O18">
        <v>2111100000</v>
      </c>
      <c r="P18">
        <v>36200000</v>
      </c>
      <c r="Q18" t="s">
        <v>664</v>
      </c>
      <c r="R18" t="s">
        <v>664</v>
      </c>
      <c r="S18">
        <v>44100000</v>
      </c>
      <c r="T18" t="s">
        <v>664</v>
      </c>
      <c r="U18">
        <v>91600000</v>
      </c>
      <c r="V18">
        <v>95600000</v>
      </c>
    </row>
    <row r="19" spans="1:22">
      <c r="A19" s="7">
        <v>1999</v>
      </c>
      <c r="B19" s="41">
        <f t="shared" si="3"/>
        <v>17612.3</v>
      </c>
      <c r="C19" s="41">
        <f t="shared" si="3"/>
        <v>2432.5</v>
      </c>
      <c r="D19" s="41">
        <v>544.70000000000005</v>
      </c>
      <c r="E19" s="41">
        <f t="shared" si="4"/>
        <v>19.899999999999999</v>
      </c>
      <c r="F19" s="41" t="str">
        <f t="shared" si="4"/>
        <v>n.a.</v>
      </c>
      <c r="G19" s="41" t="str">
        <f t="shared" si="4"/>
        <v>n.a.</v>
      </c>
      <c r="H19" s="41">
        <f t="shared" si="4"/>
        <v>40.299999999999997</v>
      </c>
      <c r="I19" s="41" t="str">
        <f t="shared" si="4"/>
        <v>n.a.</v>
      </c>
      <c r="J19" s="41">
        <f t="shared" si="4"/>
        <v>102.9</v>
      </c>
      <c r="K19" s="41" t="str">
        <f t="shared" si="4"/>
        <v>n.a.</v>
      </c>
      <c r="M19">
        <v>1998</v>
      </c>
      <c r="N19">
        <v>16585900000</v>
      </c>
      <c r="O19">
        <v>2238000000</v>
      </c>
      <c r="P19">
        <v>42000000</v>
      </c>
      <c r="Q19" t="s">
        <v>664</v>
      </c>
      <c r="R19" t="s">
        <v>664</v>
      </c>
      <c r="S19">
        <v>45300000</v>
      </c>
      <c r="T19" t="s">
        <v>664</v>
      </c>
      <c r="U19">
        <v>84300000</v>
      </c>
      <c r="V19">
        <v>112400000</v>
      </c>
    </row>
    <row r="20" spans="1:22">
      <c r="A20" s="7">
        <v>2000</v>
      </c>
      <c r="B20" s="41">
        <f t="shared" si="3"/>
        <v>18073.599999999999</v>
      </c>
      <c r="C20" s="41">
        <f t="shared" si="3"/>
        <v>2600.4</v>
      </c>
      <c r="D20" s="41">
        <v>543.5</v>
      </c>
      <c r="E20" s="41">
        <f t="shared" si="4"/>
        <v>25.4</v>
      </c>
      <c r="F20" s="41" t="str">
        <f t="shared" si="4"/>
        <v>n.a.</v>
      </c>
      <c r="G20" s="41" t="str">
        <f t="shared" si="4"/>
        <v>n.a.</v>
      </c>
      <c r="H20" s="41">
        <f t="shared" si="4"/>
        <v>46.1</v>
      </c>
      <c r="I20" s="41" t="str">
        <f t="shared" si="4"/>
        <v>n.a.</v>
      </c>
      <c r="J20" s="41">
        <f t="shared" si="4"/>
        <v>135.9</v>
      </c>
      <c r="K20" s="41" t="str">
        <f t="shared" si="4"/>
        <v>n.a.</v>
      </c>
      <c r="M20">
        <v>1999</v>
      </c>
      <c r="N20">
        <v>17612300000</v>
      </c>
      <c r="O20">
        <v>2432500000</v>
      </c>
      <c r="P20">
        <v>19900000</v>
      </c>
      <c r="Q20" t="s">
        <v>664</v>
      </c>
      <c r="R20" t="s">
        <v>664</v>
      </c>
      <c r="S20">
        <v>40300000</v>
      </c>
      <c r="T20" t="s">
        <v>664</v>
      </c>
      <c r="U20">
        <v>102900000</v>
      </c>
      <c r="V20" t="s">
        <v>664</v>
      </c>
    </row>
    <row r="21" spans="1:22">
      <c r="A21" s="7">
        <v>2001</v>
      </c>
      <c r="B21" s="41">
        <f t="shared" si="3"/>
        <v>18376.400000000001</v>
      </c>
      <c r="C21" s="41">
        <f t="shared" si="3"/>
        <v>2554.4</v>
      </c>
      <c r="D21" s="41">
        <v>561.29999999999995</v>
      </c>
      <c r="E21" s="41">
        <f t="shared" si="4"/>
        <v>27.3</v>
      </c>
      <c r="F21" s="41" t="str">
        <f t="shared" si="4"/>
        <v>n.a.</v>
      </c>
      <c r="G21" s="41" t="str">
        <f t="shared" si="4"/>
        <v>n.a.</v>
      </c>
      <c r="H21" s="41">
        <f t="shared" si="4"/>
        <v>59.2</v>
      </c>
      <c r="I21" s="41" t="str">
        <f t="shared" si="4"/>
        <v>n.a.</v>
      </c>
      <c r="J21" s="41">
        <f t="shared" si="4"/>
        <v>131.1</v>
      </c>
      <c r="K21" s="41" t="str">
        <f t="shared" si="4"/>
        <v>n.a.</v>
      </c>
      <c r="M21">
        <v>2000</v>
      </c>
      <c r="N21">
        <v>18073600000</v>
      </c>
      <c r="O21">
        <v>2600400000</v>
      </c>
      <c r="P21">
        <v>25400000</v>
      </c>
      <c r="Q21" t="s">
        <v>664</v>
      </c>
      <c r="R21" t="s">
        <v>664</v>
      </c>
      <c r="S21">
        <v>46100000</v>
      </c>
      <c r="T21" t="s">
        <v>664</v>
      </c>
      <c r="U21">
        <v>135900000</v>
      </c>
      <c r="V21" t="s">
        <v>664</v>
      </c>
    </row>
    <row r="22" spans="1:22">
      <c r="A22" s="7">
        <v>2002</v>
      </c>
      <c r="B22" s="41">
        <f t="shared" si="3"/>
        <v>19115.400000000001</v>
      </c>
      <c r="C22" s="41">
        <f t="shared" si="3"/>
        <v>2833.3</v>
      </c>
      <c r="D22" s="41">
        <v>618.5</v>
      </c>
      <c r="E22" s="41">
        <f t="shared" si="4"/>
        <v>37.700000000000003</v>
      </c>
      <c r="F22" s="41" t="str">
        <f t="shared" si="4"/>
        <v>n.a.</v>
      </c>
      <c r="G22" s="41" t="str">
        <f t="shared" si="4"/>
        <v>n.a.</v>
      </c>
      <c r="H22" s="41" t="str">
        <f t="shared" si="4"/>
        <v>n.a.</v>
      </c>
      <c r="I22" s="41">
        <f t="shared" si="4"/>
        <v>59.6</v>
      </c>
      <c r="J22" s="41">
        <f t="shared" si="4"/>
        <v>166.5</v>
      </c>
      <c r="K22" s="41">
        <f t="shared" si="4"/>
        <v>39.1</v>
      </c>
      <c r="M22">
        <v>2001</v>
      </c>
      <c r="N22">
        <v>18376400000</v>
      </c>
      <c r="O22">
        <v>2554400000</v>
      </c>
      <c r="P22">
        <v>27300000</v>
      </c>
      <c r="Q22" t="s">
        <v>664</v>
      </c>
      <c r="R22" t="s">
        <v>664</v>
      </c>
      <c r="S22">
        <v>59200000</v>
      </c>
      <c r="T22" t="s">
        <v>664</v>
      </c>
      <c r="U22">
        <v>131100000</v>
      </c>
      <c r="V22" t="s">
        <v>664</v>
      </c>
    </row>
    <row r="23" spans="1:22">
      <c r="A23" s="7">
        <v>2003</v>
      </c>
      <c r="B23" s="41">
        <f t="shared" si="3"/>
        <v>19609.599999999999</v>
      </c>
      <c r="C23" s="41">
        <f t="shared" si="3"/>
        <v>2929.9</v>
      </c>
      <c r="D23" s="41">
        <v>604.5</v>
      </c>
      <c r="E23" s="41">
        <f t="shared" si="4"/>
        <v>14.1</v>
      </c>
      <c r="F23" s="41" t="str">
        <f t="shared" si="4"/>
        <v>n.a.</v>
      </c>
      <c r="G23" s="41">
        <f t="shared" si="4"/>
        <v>241.1</v>
      </c>
      <c r="H23" s="41">
        <f t="shared" si="4"/>
        <v>63.6</v>
      </c>
      <c r="I23" s="41">
        <f t="shared" si="4"/>
        <v>46.6</v>
      </c>
      <c r="J23" s="41">
        <f t="shared" si="4"/>
        <v>175.7</v>
      </c>
      <c r="K23" s="41" t="str">
        <f t="shared" si="4"/>
        <v>n.a.</v>
      </c>
      <c r="M23">
        <v>2002</v>
      </c>
      <c r="N23">
        <v>19115400000</v>
      </c>
      <c r="O23">
        <v>2833300000</v>
      </c>
      <c r="P23">
        <v>37700000</v>
      </c>
      <c r="Q23" t="s">
        <v>664</v>
      </c>
      <c r="R23" t="s">
        <v>664</v>
      </c>
      <c r="S23" t="s">
        <v>664</v>
      </c>
      <c r="T23">
        <v>59600000</v>
      </c>
      <c r="U23">
        <v>166500000</v>
      </c>
      <c r="V23">
        <v>39100000</v>
      </c>
    </row>
    <row r="24" spans="1:22">
      <c r="A24" s="7">
        <v>2004</v>
      </c>
      <c r="B24" s="41">
        <f t="shared" si="3"/>
        <v>20185.900000000001</v>
      </c>
      <c r="C24" s="41">
        <f t="shared" si="3"/>
        <v>2936.3</v>
      </c>
      <c r="D24" s="41">
        <v>491.9</v>
      </c>
      <c r="E24" s="41">
        <f t="shared" si="4"/>
        <v>12.8</v>
      </c>
      <c r="F24" s="41" t="str">
        <f t="shared" si="4"/>
        <v>n.a.</v>
      </c>
      <c r="G24" s="41" t="str">
        <f t="shared" si="4"/>
        <v>n.a.</v>
      </c>
      <c r="H24" s="41">
        <f t="shared" si="4"/>
        <v>42.5</v>
      </c>
      <c r="I24" s="41">
        <f t="shared" si="4"/>
        <v>33.700000000000003</v>
      </c>
      <c r="J24" s="41">
        <f t="shared" si="4"/>
        <v>159.69999999999999</v>
      </c>
      <c r="K24" s="41">
        <f t="shared" si="4"/>
        <v>45</v>
      </c>
      <c r="M24">
        <v>2003</v>
      </c>
      <c r="N24">
        <v>19609600000</v>
      </c>
      <c r="O24">
        <v>2929900000</v>
      </c>
      <c r="P24">
        <v>14100000</v>
      </c>
      <c r="Q24" t="s">
        <v>664</v>
      </c>
      <c r="R24">
        <v>241100000</v>
      </c>
      <c r="S24">
        <v>63600000</v>
      </c>
      <c r="T24">
        <v>46600000</v>
      </c>
      <c r="U24">
        <v>175700000</v>
      </c>
      <c r="V24" t="s">
        <v>664</v>
      </c>
    </row>
    <row r="25" spans="1:22">
      <c r="A25" s="7">
        <v>2005</v>
      </c>
      <c r="B25" s="41">
        <f t="shared" si="3"/>
        <v>20495.8</v>
      </c>
      <c r="C25" s="41">
        <f t="shared" si="3"/>
        <v>2710.7</v>
      </c>
      <c r="D25" s="41">
        <v>529.4</v>
      </c>
      <c r="E25" s="41">
        <f t="shared" si="4"/>
        <v>20.6</v>
      </c>
      <c r="F25" s="41" t="str">
        <f t="shared" si="4"/>
        <v>n.a.</v>
      </c>
      <c r="G25" s="41" t="str">
        <f t="shared" si="4"/>
        <v>n.a.</v>
      </c>
      <c r="H25" s="41">
        <f t="shared" si="4"/>
        <v>56.4</v>
      </c>
      <c r="I25" s="41" t="str">
        <f t="shared" si="4"/>
        <v>n.a.</v>
      </c>
      <c r="J25" s="41">
        <f t="shared" si="4"/>
        <v>156.5</v>
      </c>
      <c r="K25" s="41">
        <f t="shared" si="4"/>
        <v>48.1</v>
      </c>
      <c r="M25">
        <v>2004</v>
      </c>
      <c r="N25">
        <v>20185900000</v>
      </c>
      <c r="O25">
        <v>2936300000</v>
      </c>
      <c r="P25">
        <v>12800000</v>
      </c>
      <c r="Q25" t="s">
        <v>664</v>
      </c>
      <c r="R25" t="s">
        <v>664</v>
      </c>
      <c r="S25">
        <v>42500000</v>
      </c>
      <c r="T25">
        <v>33700000</v>
      </c>
      <c r="U25">
        <v>159700000</v>
      </c>
      <c r="V25">
        <v>45000000</v>
      </c>
    </row>
    <row r="26" spans="1:22">
      <c r="A26" s="7">
        <v>2006</v>
      </c>
      <c r="B26" s="41">
        <f t="shared" si="3"/>
        <v>21056.3</v>
      </c>
      <c r="C26" s="41">
        <f t="shared" si="3"/>
        <v>2663.7</v>
      </c>
      <c r="D26" s="41">
        <v>595.6</v>
      </c>
      <c r="E26" s="41">
        <f t="shared" si="4"/>
        <v>18.7</v>
      </c>
      <c r="F26" s="41" t="str">
        <f t="shared" si="4"/>
        <v>n.a.</v>
      </c>
      <c r="G26" s="41" t="str">
        <f t="shared" si="4"/>
        <v>n.a.</v>
      </c>
      <c r="H26" s="41">
        <f t="shared" si="4"/>
        <v>61.2</v>
      </c>
      <c r="I26" s="41" t="str">
        <f t="shared" si="4"/>
        <v>n.a.</v>
      </c>
      <c r="J26" s="41">
        <f t="shared" si="4"/>
        <v>164.5</v>
      </c>
      <c r="K26" s="41">
        <f t="shared" si="4"/>
        <v>57.4</v>
      </c>
      <c r="M26">
        <v>2005</v>
      </c>
      <c r="N26">
        <v>20495800000</v>
      </c>
      <c r="O26">
        <v>2710700000</v>
      </c>
      <c r="P26">
        <v>20600000</v>
      </c>
      <c r="Q26" t="s">
        <v>664</v>
      </c>
      <c r="R26" t="s">
        <v>664</v>
      </c>
      <c r="S26">
        <v>56400000</v>
      </c>
      <c r="T26" t="s">
        <v>664</v>
      </c>
      <c r="U26">
        <v>156500000</v>
      </c>
      <c r="V26">
        <v>48100000</v>
      </c>
    </row>
    <row r="27" spans="1:22">
      <c r="A27" s="7">
        <v>2007</v>
      </c>
      <c r="B27" s="41">
        <f t="shared" si="3"/>
        <v>21308.1</v>
      </c>
      <c r="C27" s="41">
        <f t="shared" si="3"/>
        <v>2533.5</v>
      </c>
      <c r="D27" s="41">
        <v>508.5</v>
      </c>
      <c r="E27" s="41">
        <f t="shared" si="4"/>
        <v>18.100000000000001</v>
      </c>
      <c r="F27" s="41" t="str">
        <f t="shared" si="4"/>
        <v>n.a.</v>
      </c>
      <c r="G27" s="41" t="str">
        <f t="shared" si="4"/>
        <v>n.a.</v>
      </c>
      <c r="H27" s="41">
        <f t="shared" si="4"/>
        <v>49.4</v>
      </c>
      <c r="I27" s="41">
        <f t="shared" si="4"/>
        <v>23.4</v>
      </c>
      <c r="J27" s="41">
        <f t="shared" si="4"/>
        <v>145.1</v>
      </c>
      <c r="K27" s="41">
        <f t="shared" si="4"/>
        <v>63.4</v>
      </c>
      <c r="M27">
        <v>2006</v>
      </c>
      <c r="N27">
        <v>21056300000</v>
      </c>
      <c r="O27">
        <v>2663700000</v>
      </c>
      <c r="P27">
        <v>18700000</v>
      </c>
      <c r="Q27" t="s">
        <v>664</v>
      </c>
      <c r="R27" t="s">
        <v>664</v>
      </c>
      <c r="S27">
        <v>61200000</v>
      </c>
      <c r="T27" t="s">
        <v>664</v>
      </c>
      <c r="U27">
        <v>164500000</v>
      </c>
      <c r="V27">
        <v>57400000</v>
      </c>
    </row>
    <row r="28" spans="1:22">
      <c r="A28" s="7">
        <v>2008</v>
      </c>
      <c r="B28" s="41">
        <f t="shared" si="3"/>
        <v>21289.7</v>
      </c>
      <c r="C28" s="41">
        <f t="shared" si="3"/>
        <v>2309.6999999999998</v>
      </c>
      <c r="D28" s="41">
        <v>492.2</v>
      </c>
      <c r="E28" s="41">
        <f t="shared" si="4"/>
        <v>19.2</v>
      </c>
      <c r="F28" s="41" t="str">
        <f t="shared" si="4"/>
        <v>n.a.</v>
      </c>
      <c r="G28" s="41" t="str">
        <f t="shared" si="4"/>
        <v>n.a.</v>
      </c>
      <c r="H28" s="41">
        <f t="shared" si="4"/>
        <v>48.7</v>
      </c>
      <c r="I28" s="41">
        <f t="shared" si="4"/>
        <v>25.1</v>
      </c>
      <c r="J28" s="41">
        <f t="shared" si="4"/>
        <v>136.1</v>
      </c>
      <c r="K28" s="41">
        <f t="shared" si="4"/>
        <v>74.7</v>
      </c>
      <c r="M28">
        <v>2007</v>
      </c>
      <c r="N28">
        <v>21308100000</v>
      </c>
      <c r="O28">
        <v>2533500000</v>
      </c>
      <c r="P28">
        <v>18100000</v>
      </c>
      <c r="Q28" t="s">
        <v>664</v>
      </c>
      <c r="R28" t="s">
        <v>664</v>
      </c>
      <c r="S28">
        <v>49400000</v>
      </c>
      <c r="T28">
        <v>23400000</v>
      </c>
      <c r="U28">
        <v>145100000</v>
      </c>
      <c r="V28">
        <v>63400000</v>
      </c>
    </row>
    <row r="29" spans="1:22">
      <c r="A29" s="7">
        <v>2009</v>
      </c>
      <c r="B29" s="41">
        <f t="shared" si="3"/>
        <v>21186.3</v>
      </c>
      <c r="C29" s="41">
        <f t="shared" si="3"/>
        <v>2324.6</v>
      </c>
      <c r="D29" s="41">
        <v>475.5</v>
      </c>
      <c r="E29" s="41">
        <f t="shared" si="4"/>
        <v>23.1</v>
      </c>
      <c r="F29" s="41" t="str">
        <f t="shared" si="4"/>
        <v>n.a.</v>
      </c>
      <c r="G29" s="41" t="str">
        <f t="shared" si="4"/>
        <v>n.a.</v>
      </c>
      <c r="H29" s="41">
        <f t="shared" si="4"/>
        <v>45.3</v>
      </c>
      <c r="I29" s="41">
        <f t="shared" si="4"/>
        <v>22</v>
      </c>
      <c r="J29" s="41">
        <f t="shared" si="4"/>
        <v>99.1</v>
      </c>
      <c r="K29" s="41">
        <f t="shared" si="4"/>
        <v>81.900000000000006</v>
      </c>
      <c r="M29">
        <v>2008</v>
      </c>
      <c r="N29">
        <v>21289700000</v>
      </c>
      <c r="O29">
        <v>2309700000</v>
      </c>
      <c r="P29">
        <v>19200000</v>
      </c>
      <c r="Q29" t="s">
        <v>664</v>
      </c>
      <c r="R29" t="s">
        <v>664</v>
      </c>
      <c r="S29">
        <v>48700000</v>
      </c>
      <c r="T29">
        <v>25100000</v>
      </c>
      <c r="U29">
        <v>136100000</v>
      </c>
      <c r="V29">
        <v>74700000</v>
      </c>
    </row>
    <row r="30" spans="1:22">
      <c r="M30">
        <v>2009</v>
      </c>
      <c r="N30">
        <v>21186300000</v>
      </c>
      <c r="O30">
        <v>2324600000</v>
      </c>
      <c r="P30">
        <v>23100000</v>
      </c>
      <c r="Q30" t="s">
        <v>664</v>
      </c>
      <c r="R30" t="s">
        <v>664</v>
      </c>
      <c r="S30">
        <v>45300000</v>
      </c>
      <c r="T30">
        <v>22000000</v>
      </c>
      <c r="U30">
        <v>99100000</v>
      </c>
      <c r="V30">
        <v>81900000</v>
      </c>
    </row>
    <row r="31" spans="1:22">
      <c r="A31" s="9" t="s">
        <v>71</v>
      </c>
    </row>
    <row r="32" spans="1:22">
      <c r="A32" s="7" t="s">
        <v>1057</v>
      </c>
      <c r="B32" s="2">
        <f>IF(ISERROR((POWER(VLOOKUP(VALUE(RIGHT($A32,4)),$A$4:$K$29,COLUMN(B$26),0)/VLOOKUP(VALUE(LEFT($A32,4)),$A$4:$K$29,COLUMN(B$26),0),1/(VALUE(RIGHT($A32,4))-VALUE(LEFT($A32,4))))-1)*100)=FALSE,(POWER(VLOOKUP(VALUE(RIGHT($A32,4)),$A$4:$K$29,COLUMN(B$26),0)/VLOOKUP(VALUE(LEFT($A32,4)),$A$4:$K$29,COLUMN(B$26),0),1/(VALUE(RIGHT($A32,4))-VALUE(LEFT($A32,4))))-1)*100,"n.a.")</f>
        <v>2.2433248998781519</v>
      </c>
      <c r="C32" s="2">
        <f t="shared" ref="C32:K34" si="5">IF(ISERROR((POWER(VLOOKUP(VALUE(RIGHT($A32,4)),$A$4:$K$29,COLUMN(C$26),0)/VLOOKUP(VALUE(LEFT($A32,4)),$A$4:$K$29,COLUMN(C$26),0),1/(VALUE(RIGHT($A32,4))-VALUE(LEFT($A32,4))))-1)*100)=FALSE,(POWER(VLOOKUP(VALUE(RIGHT($A32,4)),$A$4:$K$29,COLUMN(C$26),0)/VLOOKUP(VALUE(LEFT($A32,4)),$A$4:$K$29,COLUMN(C$26),0),1/(VALUE(RIGHT($A32,4))-VALUE(LEFT($A32,4))))-1)*100,"n.a.")</f>
        <v>2.0710291369508749</v>
      </c>
      <c r="D32" s="2" t="str">
        <f t="shared" si="5"/>
        <v>n.a.</v>
      </c>
      <c r="E32" s="2" t="str">
        <f t="shared" si="5"/>
        <v>n.a.</v>
      </c>
      <c r="F32" s="2" t="str">
        <f t="shared" si="5"/>
        <v>n.a.</v>
      </c>
      <c r="G32" s="2" t="str">
        <f t="shared" si="5"/>
        <v>n.a.</v>
      </c>
      <c r="H32" s="2">
        <f t="shared" si="5"/>
        <v>0.42670902390846699</v>
      </c>
      <c r="I32" s="2" t="str">
        <f t="shared" si="5"/>
        <v>n.a.</v>
      </c>
      <c r="J32" s="2">
        <f t="shared" si="5"/>
        <v>2.7059036172126349</v>
      </c>
      <c r="K32" s="2" t="str">
        <f t="shared" si="5"/>
        <v>n.a.</v>
      </c>
    </row>
    <row r="33" spans="1:11">
      <c r="A33" s="7" t="s">
        <v>1058</v>
      </c>
      <c r="B33" s="2">
        <f>IF(ISERROR((POWER(VLOOKUP(VALUE(RIGHT($A33,4)),$A$4:$K$29,COLUMN(B$26),0)/VLOOKUP(VALUE(LEFT($A33,4)),$A$4:$K$29,COLUMN(B$26),0),1/(VALUE(RIGHT($A33,4))-VALUE(LEFT($A33,4))))-1)*100)=FALSE,(POWER(VLOOKUP(VALUE(RIGHT($A33,4)),$A$4:$K$29,COLUMN(B$26),0)/VLOOKUP(VALUE(LEFT($A33,4)),$A$4:$K$29,COLUMN(B$26),0),1/(VALUE(RIGHT($A33,4))-VALUE(LEFT($A33,4))))-1)*100,"n.a.")</f>
        <v>2.5041569619184134</v>
      </c>
      <c r="C33" s="2">
        <f t="shared" si="5"/>
        <v>3.9808567500875025</v>
      </c>
      <c r="D33" s="2" t="str">
        <f t="shared" si="5"/>
        <v>n.a.</v>
      </c>
      <c r="E33" s="2" t="str">
        <f t="shared" si="5"/>
        <v>n.a.</v>
      </c>
      <c r="F33" s="2" t="str">
        <f t="shared" si="5"/>
        <v>n.a.</v>
      </c>
      <c r="G33" s="2" t="str">
        <f t="shared" si="5"/>
        <v>n.a.</v>
      </c>
      <c r="H33" s="2">
        <f t="shared" si="5"/>
        <v>0.77773513301229169</v>
      </c>
      <c r="I33" s="2" t="str">
        <f t="shared" si="5"/>
        <v>n.a.</v>
      </c>
      <c r="J33" s="2">
        <f t="shared" si="5"/>
        <v>6.3382325196245537</v>
      </c>
      <c r="K33" s="2" t="str">
        <f t="shared" si="5"/>
        <v>n.a.</v>
      </c>
    </row>
    <row r="34" spans="1:11">
      <c r="A34" s="7" t="s">
        <v>4</v>
      </c>
      <c r="B34" s="2">
        <f>IF(ISERROR((POWER(VLOOKUP(VALUE(RIGHT($A34,4)),$A$4:$K$29,COLUMN(B$26),0)/VLOOKUP(VALUE(LEFT($A34,4)),$A$4:$K$29,COLUMN(B$26),0),1/(VALUE(RIGHT($A34,4))-VALUE(LEFT($A34,4))))-1)*100)=FALSE,(POWER(VLOOKUP(VALUE(RIGHT($A34,4)),$A$4:$K$29,COLUMN(B$26),0)/VLOOKUP(VALUE(LEFT($A34,4)),$A$4:$K$29,COLUMN(B$26),0),1/(VALUE(RIGHT($A34,4))-VALUE(LEFT($A34,4))))-1)*100,"n.a.")</f>
        <v>2.9467700857402912</v>
      </c>
      <c r="C34" s="2">
        <f t="shared" si="5"/>
        <v>1.8406611949322471</v>
      </c>
      <c r="D34" s="2">
        <f t="shared" si="5"/>
        <v>-0.81926531677090075</v>
      </c>
      <c r="E34" s="2">
        <f t="shared" si="5"/>
        <v>-6.696700846319259</v>
      </c>
      <c r="F34" s="2" t="str">
        <f t="shared" si="5"/>
        <v>n.a.</v>
      </c>
      <c r="G34" s="2" t="str">
        <f t="shared" si="5"/>
        <v>n.a.</v>
      </c>
      <c r="H34" s="2">
        <f t="shared" si="5"/>
        <v>1.1413709124690197</v>
      </c>
      <c r="I34" s="2" t="str">
        <f t="shared" si="5"/>
        <v>n.a.</v>
      </c>
      <c r="J34" s="2">
        <f t="shared" si="5"/>
        <v>4.707356159251419</v>
      </c>
      <c r="K34" s="2">
        <f t="shared" si="5"/>
        <v>-4.0238915553081682</v>
      </c>
    </row>
    <row r="36" spans="1:11">
      <c r="A36" s="229" t="s">
        <v>1357</v>
      </c>
    </row>
    <row r="37" spans="1:11">
      <c r="A37" s="20" t="s">
        <v>1059</v>
      </c>
    </row>
    <row r="38" spans="1:11">
      <c r="A38" t="s">
        <v>1060</v>
      </c>
    </row>
  </sheetData>
  <pageMargins left="0.7" right="0.7" top="0.75" bottom="0.75" header="0.3" footer="0.3"/>
  <pageSetup scale="76" orientation="landscape" horizontalDpi="0" verticalDpi="0" r:id="rId1"/>
</worksheet>
</file>

<file path=xl/worksheets/sheet149.xml><?xml version="1.0" encoding="utf-8"?>
<worksheet xmlns="http://schemas.openxmlformats.org/spreadsheetml/2006/main" xmlns:r="http://schemas.openxmlformats.org/officeDocument/2006/relationships">
  <sheetPr codeName="Sheet186"/>
  <dimension ref="A1:W38"/>
  <sheetViews>
    <sheetView view="pageBreakPreview" zoomScaleNormal="100" zoomScaleSheetLayoutView="100" workbookViewId="0"/>
  </sheetViews>
  <sheetFormatPr defaultRowHeight="15" outlineLevelCol="1"/>
  <cols>
    <col min="2" max="11" width="13.85546875" customWidth="1"/>
    <col min="12" max="22" width="0" hidden="1" customWidth="1" outlineLevel="1"/>
    <col min="23" max="23" width="9.140625" collapsed="1"/>
  </cols>
  <sheetData>
    <row r="1" spans="1:22">
      <c r="A1" t="s">
        <v>1064</v>
      </c>
    </row>
    <row r="2" spans="1:22">
      <c r="N2" t="s">
        <v>520</v>
      </c>
      <c r="O2" t="s">
        <v>6</v>
      </c>
      <c r="P2" t="s">
        <v>8</v>
      </c>
      <c r="Q2" t="s">
        <v>11</v>
      </c>
      <c r="R2" t="s">
        <v>12</v>
      </c>
      <c r="S2" t="s">
        <v>13</v>
      </c>
      <c r="T2" t="s">
        <v>14</v>
      </c>
      <c r="U2" t="s">
        <v>15</v>
      </c>
      <c r="V2" t="s">
        <v>33</v>
      </c>
    </row>
    <row r="3" spans="1:22" ht="110.25" customHeight="1">
      <c r="B3" s="55" t="s">
        <v>520</v>
      </c>
      <c r="C3" s="55" t="s">
        <v>6</v>
      </c>
      <c r="D3" s="55" t="s">
        <v>32</v>
      </c>
      <c r="E3" s="55" t="s">
        <v>8</v>
      </c>
      <c r="F3" s="55" t="s">
        <v>11</v>
      </c>
      <c r="G3" s="55" t="s">
        <v>12</v>
      </c>
      <c r="H3" s="55" t="s">
        <v>13</v>
      </c>
      <c r="I3" s="55" t="s">
        <v>14</v>
      </c>
      <c r="J3" s="55" t="s">
        <v>15</v>
      </c>
      <c r="K3" s="55" t="s">
        <v>33</v>
      </c>
      <c r="M3">
        <v>1984</v>
      </c>
      <c r="N3">
        <v>135199100000</v>
      </c>
      <c r="O3">
        <v>28389800000</v>
      </c>
      <c r="P3" t="s">
        <v>664</v>
      </c>
      <c r="Q3" t="s">
        <v>664</v>
      </c>
      <c r="R3">
        <v>288700000</v>
      </c>
      <c r="S3">
        <v>954700000</v>
      </c>
      <c r="T3">
        <v>480200000</v>
      </c>
      <c r="U3">
        <v>37600000</v>
      </c>
      <c r="V3">
        <v>1047200000</v>
      </c>
    </row>
    <row r="4" spans="1:22" ht="15" customHeight="1">
      <c r="A4" s="7">
        <f t="shared" ref="A4:A14" si="0">A5-1</f>
        <v>1984</v>
      </c>
      <c r="B4" s="41">
        <f t="shared" ref="B4:C16" si="1">IF(ISERROR(B5*N3/N4)=FALSE,B5*N3/N4,"n.a.")</f>
        <v>144835.01896821393</v>
      </c>
      <c r="C4" s="41">
        <f t="shared" si="1"/>
        <v>29208.887552309836</v>
      </c>
      <c r="D4" s="41" t="s">
        <v>446</v>
      </c>
      <c r="E4" s="41" t="str">
        <f t="shared" ref="E4:K16" si="2">IF(ISERROR(E5*P3/P4)=FALSE,E5*P3/P4,"n.a.")</f>
        <v>n.a.</v>
      </c>
      <c r="F4" s="41" t="str">
        <f t="shared" si="2"/>
        <v>n.a.</v>
      </c>
      <c r="G4" s="41">
        <f t="shared" si="2"/>
        <v>260.02841924398615</v>
      </c>
      <c r="H4" s="41">
        <f t="shared" si="2"/>
        <v>1143.4498131202472</v>
      </c>
      <c r="I4" s="41">
        <f t="shared" si="2"/>
        <v>495.76602052451545</v>
      </c>
      <c r="J4" s="41" t="str">
        <f t="shared" si="2"/>
        <v>n.a.</v>
      </c>
      <c r="K4" s="41" t="str">
        <f t="shared" si="2"/>
        <v>n.a.</v>
      </c>
      <c r="L4" t="s">
        <v>1055</v>
      </c>
      <c r="M4">
        <v>1985</v>
      </c>
      <c r="N4">
        <v>140525300000</v>
      </c>
      <c r="O4">
        <v>28572100000</v>
      </c>
      <c r="P4" t="s">
        <v>664</v>
      </c>
      <c r="Q4" t="s">
        <v>664</v>
      </c>
      <c r="R4">
        <v>274400000</v>
      </c>
      <c r="S4">
        <v>960800000</v>
      </c>
      <c r="T4">
        <v>553900000</v>
      </c>
      <c r="U4">
        <v>47000000</v>
      </c>
      <c r="V4">
        <v>997000000</v>
      </c>
    </row>
    <row r="5" spans="1:22" ht="15" customHeight="1">
      <c r="A5" s="7">
        <f t="shared" si="0"/>
        <v>1985</v>
      </c>
      <c r="B5" s="41">
        <f t="shared" si="1"/>
        <v>150540.82823786512</v>
      </c>
      <c r="C5" s="41">
        <f t="shared" si="1"/>
        <v>29396.447175864287</v>
      </c>
      <c r="D5" s="41" t="s">
        <v>446</v>
      </c>
      <c r="E5" s="41" t="str">
        <f t="shared" si="2"/>
        <v>n.a.</v>
      </c>
      <c r="F5" s="41" t="str">
        <f t="shared" si="2"/>
        <v>n.a.</v>
      </c>
      <c r="G5" s="41">
        <f t="shared" si="2"/>
        <v>247.14859106529204</v>
      </c>
      <c r="H5" s="41">
        <f t="shared" si="2"/>
        <v>1150.7558190488462</v>
      </c>
      <c r="I5" s="41">
        <f t="shared" si="2"/>
        <v>571.85505782700773</v>
      </c>
      <c r="J5" s="41" t="str">
        <f t="shared" si="2"/>
        <v>n.a.</v>
      </c>
      <c r="K5" s="41" t="str">
        <f t="shared" si="2"/>
        <v>n.a.</v>
      </c>
      <c r="M5">
        <v>1986</v>
      </c>
      <c r="N5">
        <v>144726900000</v>
      </c>
      <c r="O5">
        <v>28889000000</v>
      </c>
      <c r="P5" t="s">
        <v>664</v>
      </c>
      <c r="Q5" t="s">
        <v>664</v>
      </c>
      <c r="R5">
        <v>263300000</v>
      </c>
      <c r="S5">
        <v>1011900000</v>
      </c>
      <c r="T5">
        <v>455200000</v>
      </c>
      <c r="U5">
        <v>39800000</v>
      </c>
      <c r="V5" t="s">
        <v>664</v>
      </c>
    </row>
    <row r="6" spans="1:22" ht="15" customHeight="1">
      <c r="A6" s="7">
        <f t="shared" si="0"/>
        <v>1986</v>
      </c>
      <c r="B6" s="41">
        <f t="shared" si="1"/>
        <v>155041.88494384059</v>
      </c>
      <c r="C6" s="41">
        <f t="shared" si="1"/>
        <v>29722.490207704137</v>
      </c>
      <c r="D6" s="41" t="s">
        <v>446</v>
      </c>
      <c r="E6" s="41" t="str">
        <f t="shared" si="2"/>
        <v>n.a.</v>
      </c>
      <c r="F6" s="41" t="str">
        <f t="shared" si="2"/>
        <v>n.a.</v>
      </c>
      <c r="G6" s="41">
        <f t="shared" si="2"/>
        <v>237.15096219931266</v>
      </c>
      <c r="H6" s="41">
        <f t="shared" si="2"/>
        <v>1211.9585900244874</v>
      </c>
      <c r="I6" s="41">
        <f t="shared" si="2"/>
        <v>469.95562795243535</v>
      </c>
      <c r="J6" s="41" t="str">
        <f t="shared" si="2"/>
        <v>n.a.</v>
      </c>
      <c r="K6" s="41" t="str">
        <f t="shared" si="2"/>
        <v>n.a.</v>
      </c>
      <c r="M6">
        <v>1987</v>
      </c>
      <c r="N6">
        <v>151485500000</v>
      </c>
      <c r="O6">
        <v>30608700000</v>
      </c>
      <c r="P6" t="s">
        <v>664</v>
      </c>
      <c r="Q6" t="s">
        <v>664</v>
      </c>
      <c r="R6">
        <v>278700000</v>
      </c>
      <c r="S6">
        <v>1081200000</v>
      </c>
      <c r="T6">
        <v>450500000</v>
      </c>
      <c r="U6">
        <v>58200000</v>
      </c>
      <c r="V6" t="s">
        <v>664</v>
      </c>
    </row>
    <row r="7" spans="1:22" ht="15" customHeight="1">
      <c r="A7" s="7">
        <f t="shared" si="0"/>
        <v>1987</v>
      </c>
      <c r="B7" s="41">
        <f t="shared" si="1"/>
        <v>162282.18431860398</v>
      </c>
      <c r="C7" s="41">
        <f t="shared" si="1"/>
        <v>31491.80608607268</v>
      </c>
      <c r="D7" s="41" t="s">
        <v>446</v>
      </c>
      <c r="E7" s="41" t="str">
        <f t="shared" si="2"/>
        <v>n.a.</v>
      </c>
      <c r="F7" s="41" t="str">
        <f t="shared" si="2"/>
        <v>n.a.</v>
      </c>
      <c r="G7" s="41">
        <f t="shared" si="2"/>
        <v>251.02154639175254</v>
      </c>
      <c r="H7" s="41">
        <f t="shared" si="2"/>
        <v>1294.9596081969323</v>
      </c>
      <c r="I7" s="41">
        <f t="shared" si="2"/>
        <v>465.10327414888422</v>
      </c>
      <c r="J7" s="41" t="str">
        <f t="shared" si="2"/>
        <v>n.a.</v>
      </c>
      <c r="K7" s="41" t="str">
        <f t="shared" si="2"/>
        <v>n.a.</v>
      </c>
      <c r="M7">
        <v>1988</v>
      </c>
      <c r="N7">
        <v>157876700000</v>
      </c>
      <c r="O7">
        <v>32924700000</v>
      </c>
      <c r="P7" t="s">
        <v>664</v>
      </c>
      <c r="Q7" t="s">
        <v>664</v>
      </c>
      <c r="R7">
        <v>216700000</v>
      </c>
      <c r="S7">
        <v>1094500000</v>
      </c>
      <c r="T7">
        <v>600900000</v>
      </c>
      <c r="U7">
        <v>40500000</v>
      </c>
      <c r="V7" t="s">
        <v>664</v>
      </c>
    </row>
    <row r="8" spans="1:22" ht="15" customHeight="1">
      <c r="A8" s="7">
        <f t="shared" si="0"/>
        <v>1988</v>
      </c>
      <c r="B8" s="41">
        <f t="shared" si="1"/>
        <v>169128.89833688995</v>
      </c>
      <c r="C8" s="41">
        <f t="shared" si="1"/>
        <v>33874.626097877961</v>
      </c>
      <c r="D8" s="41" t="s">
        <v>446</v>
      </c>
      <c r="E8" s="41" t="str">
        <f t="shared" si="2"/>
        <v>n.a.</v>
      </c>
      <c r="F8" s="41" t="str">
        <f t="shared" si="2"/>
        <v>n.a.</v>
      </c>
      <c r="G8" s="41">
        <f t="shared" si="2"/>
        <v>195.17893470790375</v>
      </c>
      <c r="H8" s="41">
        <f t="shared" si="2"/>
        <v>1310.8890965330581</v>
      </c>
      <c r="I8" s="41">
        <f t="shared" si="2"/>
        <v>620.3785958625183</v>
      </c>
      <c r="J8" s="41" t="str">
        <f t="shared" si="2"/>
        <v>n.a.</v>
      </c>
      <c r="K8" s="41" t="str">
        <f t="shared" si="2"/>
        <v>n.a.</v>
      </c>
      <c r="M8">
        <v>1989</v>
      </c>
      <c r="N8">
        <v>160393600000</v>
      </c>
      <c r="O8">
        <v>33910900000</v>
      </c>
      <c r="P8">
        <v>198800000</v>
      </c>
      <c r="Q8" t="s">
        <v>664</v>
      </c>
      <c r="R8">
        <v>228200000</v>
      </c>
      <c r="S8">
        <v>1086800000</v>
      </c>
      <c r="T8">
        <v>555200000</v>
      </c>
      <c r="U8">
        <v>40900000</v>
      </c>
      <c r="V8">
        <v>968100000</v>
      </c>
    </row>
    <row r="9" spans="1:22" ht="15" customHeight="1">
      <c r="A9" s="7">
        <f t="shared" si="0"/>
        <v>1989</v>
      </c>
      <c r="B9" s="41">
        <f t="shared" si="1"/>
        <v>171825.18299589359</v>
      </c>
      <c r="C9" s="41">
        <f t="shared" si="1"/>
        <v>34889.279420694184</v>
      </c>
      <c r="D9" s="41" t="s">
        <v>446</v>
      </c>
      <c r="E9" s="41" t="str">
        <f t="shared" si="2"/>
        <v>n.a.</v>
      </c>
      <c r="F9" s="41" t="str">
        <f t="shared" si="2"/>
        <v>n.a.</v>
      </c>
      <c r="G9" s="41">
        <f t="shared" si="2"/>
        <v>205.53683848797249</v>
      </c>
      <c r="H9" s="41">
        <f t="shared" si="2"/>
        <v>1301.6667611805644</v>
      </c>
      <c r="I9" s="41">
        <f t="shared" si="2"/>
        <v>573.19719824075582</v>
      </c>
      <c r="J9" s="41" t="str">
        <f t="shared" si="2"/>
        <v>n.a.</v>
      </c>
      <c r="K9" s="41" t="str">
        <f t="shared" si="2"/>
        <v>n.a.</v>
      </c>
      <c r="M9">
        <v>1990</v>
      </c>
      <c r="N9">
        <v>161169900000</v>
      </c>
      <c r="O9">
        <v>33374400000</v>
      </c>
      <c r="P9" t="s">
        <v>664</v>
      </c>
      <c r="Q9" t="s">
        <v>664</v>
      </c>
      <c r="R9">
        <v>234500000</v>
      </c>
      <c r="S9">
        <v>1169800000</v>
      </c>
      <c r="T9">
        <v>595500000</v>
      </c>
      <c r="U9">
        <v>64400000</v>
      </c>
      <c r="V9" t="s">
        <v>664</v>
      </c>
    </row>
    <row r="10" spans="1:22" ht="15" customHeight="1">
      <c r="A10" s="7">
        <f t="shared" si="0"/>
        <v>1990</v>
      </c>
      <c r="B10" s="41">
        <f t="shared" si="1"/>
        <v>172656.81149952285</v>
      </c>
      <c r="C10" s="41">
        <f t="shared" si="1"/>
        <v>34337.300605351556</v>
      </c>
      <c r="D10" s="41" t="s">
        <v>446</v>
      </c>
      <c r="E10" s="41" t="str">
        <f t="shared" si="2"/>
        <v>n.a.</v>
      </c>
      <c r="F10" s="41" t="str">
        <f t="shared" si="2"/>
        <v>n.a.</v>
      </c>
      <c r="G10" s="41">
        <f t="shared" si="2"/>
        <v>211.21116838487973</v>
      </c>
      <c r="H10" s="41">
        <f t="shared" si="2"/>
        <v>1401.0763500451087</v>
      </c>
      <c r="I10" s="41">
        <f t="shared" si="2"/>
        <v>614.80355106694901</v>
      </c>
      <c r="J10" s="41" t="str">
        <f t="shared" si="2"/>
        <v>n.a.</v>
      </c>
      <c r="K10" s="41" t="str">
        <f t="shared" si="2"/>
        <v>n.a.</v>
      </c>
      <c r="M10">
        <v>1991</v>
      </c>
      <c r="N10">
        <v>157056400000</v>
      </c>
      <c r="O10">
        <v>30646100000</v>
      </c>
      <c r="P10">
        <v>228000000</v>
      </c>
      <c r="Q10" t="s">
        <v>664</v>
      </c>
      <c r="R10">
        <v>188900000</v>
      </c>
      <c r="S10">
        <v>1203500000</v>
      </c>
      <c r="T10">
        <v>711800000</v>
      </c>
      <c r="U10">
        <v>66200000</v>
      </c>
      <c r="V10">
        <v>1004800000</v>
      </c>
    </row>
    <row r="11" spans="1:22" ht="15" customHeight="1">
      <c r="A11" s="7">
        <f t="shared" si="0"/>
        <v>1991</v>
      </c>
      <c r="B11" s="41">
        <f t="shared" si="1"/>
        <v>168250.13386242505</v>
      </c>
      <c r="C11" s="41">
        <f t="shared" si="1"/>
        <v>31530.28513116833</v>
      </c>
      <c r="D11" s="41" t="s">
        <v>446</v>
      </c>
      <c r="E11" s="41" t="str">
        <f t="shared" si="2"/>
        <v>n.a.</v>
      </c>
      <c r="F11" s="41" t="str">
        <f t="shared" si="2"/>
        <v>n.a.</v>
      </c>
      <c r="G11" s="41">
        <f t="shared" si="2"/>
        <v>170.13982817869416</v>
      </c>
      <c r="H11" s="41">
        <f t="shared" si="2"/>
        <v>1441.4390385358936</v>
      </c>
      <c r="I11" s="41">
        <f t="shared" si="2"/>
        <v>734.87349731226584</v>
      </c>
      <c r="J11" s="41" t="str">
        <f t="shared" si="2"/>
        <v>n.a.</v>
      </c>
      <c r="K11" s="41" t="str">
        <f t="shared" si="2"/>
        <v>n.a.</v>
      </c>
      <c r="M11">
        <v>1992</v>
      </c>
      <c r="N11">
        <v>158152900000</v>
      </c>
      <c r="O11">
        <v>30686500000</v>
      </c>
      <c r="P11" t="s">
        <v>664</v>
      </c>
      <c r="Q11" t="s">
        <v>664</v>
      </c>
      <c r="R11">
        <v>169500000</v>
      </c>
      <c r="S11">
        <v>1071700000</v>
      </c>
      <c r="T11">
        <v>651900000</v>
      </c>
      <c r="U11">
        <v>57800000</v>
      </c>
      <c r="V11">
        <v>1076000000</v>
      </c>
    </row>
    <row r="12" spans="1:22" ht="15" customHeight="1">
      <c r="A12" s="7">
        <f t="shared" si="0"/>
        <v>1992</v>
      </c>
      <c r="B12" s="41">
        <f t="shared" si="1"/>
        <v>169424.78368108987</v>
      </c>
      <c r="C12" s="41">
        <f t="shared" si="1"/>
        <v>31571.850730683414</v>
      </c>
      <c r="D12" s="41" t="s">
        <v>446</v>
      </c>
      <c r="E12" s="41" t="str">
        <f t="shared" si="2"/>
        <v>n.a.</v>
      </c>
      <c r="F12" s="41" t="str">
        <f t="shared" si="2"/>
        <v>n.a.</v>
      </c>
      <c r="G12" s="41">
        <f t="shared" si="2"/>
        <v>152.66649484536083</v>
      </c>
      <c r="H12" s="41">
        <f t="shared" si="2"/>
        <v>1283.5814022425568</v>
      </c>
      <c r="I12" s="41">
        <f t="shared" si="2"/>
        <v>673.03179670956183</v>
      </c>
      <c r="J12" s="41" t="str">
        <f t="shared" si="2"/>
        <v>n.a.</v>
      </c>
      <c r="K12" s="41" t="str">
        <f t="shared" si="2"/>
        <v>n.a.</v>
      </c>
      <c r="M12">
        <v>1993</v>
      </c>
      <c r="N12">
        <v>161948600000</v>
      </c>
      <c r="O12">
        <v>32832900000</v>
      </c>
      <c r="P12" t="s">
        <v>664</v>
      </c>
      <c r="Q12" t="s">
        <v>664</v>
      </c>
      <c r="R12">
        <v>271100000</v>
      </c>
      <c r="S12">
        <v>976400000</v>
      </c>
      <c r="T12">
        <v>634300000</v>
      </c>
      <c r="U12">
        <v>59300000</v>
      </c>
      <c r="V12" t="s">
        <v>664</v>
      </c>
    </row>
    <row r="13" spans="1:22" ht="15" customHeight="1">
      <c r="A13" s="7">
        <f t="shared" si="0"/>
        <v>1993</v>
      </c>
      <c r="B13" s="41">
        <f t="shared" si="1"/>
        <v>173491.0110561068</v>
      </c>
      <c r="C13" s="41">
        <f t="shared" si="1"/>
        <v>33780.177532643196</v>
      </c>
      <c r="D13" s="41" t="s">
        <v>446</v>
      </c>
      <c r="E13" s="41" t="str">
        <f t="shared" si="2"/>
        <v>n.a.</v>
      </c>
      <c r="F13" s="41" t="str">
        <f t="shared" si="2"/>
        <v>n.a.</v>
      </c>
      <c r="G13" s="41">
        <f t="shared" si="2"/>
        <v>244.17632302405502</v>
      </c>
      <c r="H13" s="41">
        <f t="shared" si="2"/>
        <v>1169.440030931821</v>
      </c>
      <c r="I13" s="41">
        <f t="shared" si="2"/>
        <v>654.86128033881744</v>
      </c>
      <c r="J13" s="41" t="str">
        <f t="shared" si="2"/>
        <v>n.a.</v>
      </c>
      <c r="K13" s="41" t="str">
        <f t="shared" si="2"/>
        <v>n.a.</v>
      </c>
      <c r="M13">
        <v>1994</v>
      </c>
      <c r="N13">
        <v>167552200000</v>
      </c>
      <c r="O13">
        <v>35013900000</v>
      </c>
      <c r="P13" t="s">
        <v>664</v>
      </c>
      <c r="Q13" t="s">
        <v>664</v>
      </c>
      <c r="R13">
        <v>273900000</v>
      </c>
      <c r="S13">
        <v>937000000</v>
      </c>
      <c r="T13">
        <v>629100000</v>
      </c>
      <c r="U13">
        <v>72800000</v>
      </c>
      <c r="V13" t="s">
        <v>664</v>
      </c>
    </row>
    <row r="14" spans="1:22" ht="15" customHeight="1">
      <c r="A14" s="7">
        <f t="shared" si="0"/>
        <v>1994</v>
      </c>
      <c r="B14" s="41">
        <f t="shared" si="1"/>
        <v>179493.99119643529</v>
      </c>
      <c r="C14" s="41">
        <f t="shared" si="1"/>
        <v>36024.102595573815</v>
      </c>
      <c r="D14" s="41" t="s">
        <v>446</v>
      </c>
      <c r="E14" s="41" t="str">
        <f t="shared" si="2"/>
        <v>n.a.</v>
      </c>
      <c r="F14" s="41" t="str">
        <f t="shared" si="2"/>
        <v>n.a.</v>
      </c>
      <c r="G14" s="41">
        <f t="shared" si="2"/>
        <v>246.69824742268045</v>
      </c>
      <c r="H14" s="41">
        <f t="shared" si="2"/>
        <v>1122.2504188684109</v>
      </c>
      <c r="I14" s="41">
        <f t="shared" si="2"/>
        <v>649.49271868382471</v>
      </c>
      <c r="J14" s="41" t="str">
        <f t="shared" si="2"/>
        <v>n.a.</v>
      </c>
      <c r="K14" s="41" t="str">
        <f t="shared" si="2"/>
        <v>n.a.</v>
      </c>
      <c r="M14">
        <v>1995</v>
      </c>
      <c r="N14">
        <v>169239100000</v>
      </c>
      <c r="O14">
        <v>35170500000</v>
      </c>
      <c r="P14">
        <v>115300000</v>
      </c>
      <c r="Q14" t="s">
        <v>664</v>
      </c>
      <c r="R14">
        <v>243900000</v>
      </c>
      <c r="S14">
        <v>793800000</v>
      </c>
      <c r="T14">
        <v>502900000</v>
      </c>
      <c r="U14">
        <v>75400000</v>
      </c>
      <c r="V14">
        <v>1047100000</v>
      </c>
    </row>
    <row r="15" spans="1:22" ht="15" customHeight="1">
      <c r="A15" s="7">
        <f>A16-1</f>
        <v>1995</v>
      </c>
      <c r="B15" s="41">
        <f t="shared" si="1"/>
        <v>181301.12004194892</v>
      </c>
      <c r="C15" s="41">
        <f t="shared" si="1"/>
        <v>36185.22073626842</v>
      </c>
      <c r="D15" s="41" t="s">
        <v>446</v>
      </c>
      <c r="E15" s="41">
        <f t="shared" si="2"/>
        <v>104.66436058700209</v>
      </c>
      <c r="F15" s="41" t="str">
        <f t="shared" si="2"/>
        <v>n.a.</v>
      </c>
      <c r="G15" s="41">
        <f t="shared" si="2"/>
        <v>219.67762886597941</v>
      </c>
      <c r="H15" s="41">
        <f t="shared" si="2"/>
        <v>950.73893542982353</v>
      </c>
      <c r="I15" s="41">
        <f t="shared" si="2"/>
        <v>519.20185697996419</v>
      </c>
      <c r="J15" s="41" t="str">
        <f t="shared" si="2"/>
        <v>n.a.</v>
      </c>
      <c r="K15" s="41" t="str">
        <f t="shared" si="2"/>
        <v>n.a.</v>
      </c>
      <c r="M15">
        <v>1996</v>
      </c>
      <c r="N15">
        <v>169880500000</v>
      </c>
      <c r="O15">
        <v>35068900000</v>
      </c>
      <c r="P15">
        <v>92000000</v>
      </c>
      <c r="Q15" t="s">
        <v>664</v>
      </c>
      <c r="R15">
        <v>238300000</v>
      </c>
      <c r="S15">
        <v>712800000</v>
      </c>
      <c r="T15">
        <v>508300000</v>
      </c>
      <c r="U15" t="s">
        <v>664</v>
      </c>
      <c r="V15" t="s">
        <v>664</v>
      </c>
    </row>
    <row r="16" spans="1:22" ht="15" customHeight="1">
      <c r="A16" s="7">
        <v>1996</v>
      </c>
      <c r="B16" s="41">
        <f t="shared" si="1"/>
        <v>181988.23394408447</v>
      </c>
      <c r="C16" s="41">
        <f t="shared" si="1"/>
        <v>36080.689426596822</v>
      </c>
      <c r="D16" s="41" t="s">
        <v>446</v>
      </c>
      <c r="E16" s="41">
        <f t="shared" si="2"/>
        <v>83.51362683438154</v>
      </c>
      <c r="F16" s="41" t="str">
        <f t="shared" si="2"/>
        <v>n.a.</v>
      </c>
      <c r="G16" s="41">
        <f t="shared" si="2"/>
        <v>214.63378006872856</v>
      </c>
      <c r="H16" s="41">
        <f t="shared" si="2"/>
        <v>853.72475834514762</v>
      </c>
      <c r="I16" s="41">
        <f t="shared" si="2"/>
        <v>524.77690177553347</v>
      </c>
      <c r="J16" s="41" t="str">
        <f t="shared" si="2"/>
        <v>n.a.</v>
      </c>
      <c r="K16" s="41" t="str">
        <f t="shared" si="2"/>
        <v>n.a.</v>
      </c>
      <c r="M16">
        <v>1997</v>
      </c>
      <c r="N16">
        <v>175117700000</v>
      </c>
      <c r="O16">
        <v>37779700000</v>
      </c>
      <c r="P16">
        <v>190800000</v>
      </c>
      <c r="Q16">
        <v>109700000</v>
      </c>
      <c r="R16">
        <v>291000000</v>
      </c>
      <c r="S16">
        <v>775900000</v>
      </c>
      <c r="T16">
        <v>613900000</v>
      </c>
      <c r="U16">
        <v>64100000</v>
      </c>
      <c r="V16">
        <v>1039100000</v>
      </c>
    </row>
    <row r="17" spans="1:22" ht="15" customHeight="1">
      <c r="A17" s="7">
        <v>1997</v>
      </c>
      <c r="B17" s="41">
        <f t="shared" ref="B17:C29" si="3">IF(OR(ISERROR(N18/1000000),N18=0)=FALSE,N18/1000000,"n.a.")</f>
        <v>187598.7</v>
      </c>
      <c r="C17" s="41">
        <f t="shared" si="3"/>
        <v>38869.699999999997</v>
      </c>
      <c r="D17" s="41">
        <v>3285.8</v>
      </c>
      <c r="E17" s="41">
        <f t="shared" ref="E17:K29" si="4">IF(OR(ISERROR(P18/1000000),P18=0)=FALSE,P18/1000000,"n.a.")</f>
        <v>173.2</v>
      </c>
      <c r="F17" s="41">
        <f t="shared" si="4"/>
        <v>141.69999999999999</v>
      </c>
      <c r="G17" s="41">
        <f t="shared" si="4"/>
        <v>262.10000000000002</v>
      </c>
      <c r="H17" s="41">
        <f t="shared" si="4"/>
        <v>929.3</v>
      </c>
      <c r="I17" s="41">
        <f t="shared" si="4"/>
        <v>633.79999999999995</v>
      </c>
      <c r="J17" s="41">
        <f t="shared" si="4"/>
        <v>64.8</v>
      </c>
      <c r="K17" s="41">
        <f t="shared" si="4"/>
        <v>1068.5</v>
      </c>
      <c r="M17">
        <v>1998</v>
      </c>
      <c r="N17">
        <v>181041900000</v>
      </c>
      <c r="O17">
        <v>39429800000</v>
      </c>
      <c r="P17">
        <v>176200000</v>
      </c>
      <c r="Q17" t="s">
        <v>664</v>
      </c>
      <c r="R17">
        <v>273700000</v>
      </c>
      <c r="S17">
        <v>802400000</v>
      </c>
      <c r="T17">
        <v>711400000</v>
      </c>
      <c r="U17" t="s">
        <v>664</v>
      </c>
      <c r="V17">
        <v>958800000</v>
      </c>
    </row>
    <row r="18" spans="1:22">
      <c r="A18" s="7">
        <v>1998</v>
      </c>
      <c r="B18" s="41">
        <f t="shared" si="3"/>
        <v>193826.3</v>
      </c>
      <c r="C18" s="41">
        <f t="shared" si="3"/>
        <v>40588.5</v>
      </c>
      <c r="D18" s="41">
        <v>3308.6</v>
      </c>
      <c r="E18" s="41">
        <f t="shared" si="4"/>
        <v>161.6</v>
      </c>
      <c r="F18" s="41" t="str">
        <f t="shared" si="4"/>
        <v>n.a.</v>
      </c>
      <c r="G18" s="41">
        <f t="shared" si="4"/>
        <v>246.8</v>
      </c>
      <c r="H18" s="41">
        <f t="shared" si="4"/>
        <v>961</v>
      </c>
      <c r="I18" s="41">
        <f t="shared" si="4"/>
        <v>726.4</v>
      </c>
      <c r="J18" s="41" t="str">
        <f t="shared" si="4"/>
        <v>n.a.</v>
      </c>
      <c r="K18" s="41">
        <f t="shared" si="4"/>
        <v>983.5</v>
      </c>
      <c r="L18" t="s">
        <v>1056</v>
      </c>
      <c r="M18">
        <v>1997</v>
      </c>
      <c r="N18">
        <v>187598700000</v>
      </c>
      <c r="O18">
        <v>38869700000</v>
      </c>
      <c r="P18">
        <v>173200000</v>
      </c>
      <c r="Q18">
        <v>141700000</v>
      </c>
      <c r="R18">
        <v>262100000</v>
      </c>
      <c r="S18">
        <v>929300000</v>
      </c>
      <c r="T18">
        <v>633800000</v>
      </c>
      <c r="U18">
        <v>64800000</v>
      </c>
      <c r="V18">
        <v>1068500000</v>
      </c>
    </row>
    <row r="19" spans="1:22">
      <c r="A19" s="7">
        <v>1999</v>
      </c>
      <c r="B19" s="41">
        <f t="shared" si="3"/>
        <v>206256.6</v>
      </c>
      <c r="C19" s="41">
        <f t="shared" si="3"/>
        <v>44971.8</v>
      </c>
      <c r="D19" s="41">
        <v>3478.6</v>
      </c>
      <c r="E19" s="41">
        <f t="shared" si="4"/>
        <v>187.9</v>
      </c>
      <c r="F19" s="41" t="str">
        <f t="shared" si="4"/>
        <v>n.a.</v>
      </c>
      <c r="G19" s="41">
        <f t="shared" si="4"/>
        <v>259.89999999999998</v>
      </c>
      <c r="H19" s="41" t="str">
        <f t="shared" si="4"/>
        <v>n.a.</v>
      </c>
      <c r="I19" s="41">
        <f t="shared" si="4"/>
        <v>681.4</v>
      </c>
      <c r="J19" s="41" t="str">
        <f t="shared" si="4"/>
        <v>n.a.</v>
      </c>
      <c r="K19" s="41" t="str">
        <f t="shared" si="4"/>
        <v>n.a.</v>
      </c>
      <c r="M19">
        <v>1998</v>
      </c>
      <c r="N19">
        <v>193826300000</v>
      </c>
      <c r="O19">
        <v>40588500000</v>
      </c>
      <c r="P19">
        <v>161600000</v>
      </c>
      <c r="Q19" t="s">
        <v>664</v>
      </c>
      <c r="R19">
        <v>246800000</v>
      </c>
      <c r="S19">
        <v>961000000</v>
      </c>
      <c r="T19">
        <v>726400000</v>
      </c>
      <c r="U19" t="s">
        <v>664</v>
      </c>
      <c r="V19">
        <v>983500000</v>
      </c>
    </row>
    <row r="20" spans="1:22">
      <c r="A20" s="7">
        <v>2000</v>
      </c>
      <c r="B20" s="41">
        <f t="shared" si="3"/>
        <v>215607.9</v>
      </c>
      <c r="C20" s="41">
        <f t="shared" si="3"/>
        <v>49477.5</v>
      </c>
      <c r="D20" s="41">
        <v>3478.6</v>
      </c>
      <c r="E20" s="41">
        <f t="shared" si="4"/>
        <v>154.69999999999999</v>
      </c>
      <c r="F20" s="41" t="str">
        <f t="shared" si="4"/>
        <v>n.a.</v>
      </c>
      <c r="G20" s="41">
        <f t="shared" si="4"/>
        <v>215.1</v>
      </c>
      <c r="H20" s="41" t="str">
        <f t="shared" si="4"/>
        <v>n.a.</v>
      </c>
      <c r="I20" s="41">
        <f t="shared" si="4"/>
        <v>721.5</v>
      </c>
      <c r="J20" s="41" t="str">
        <f t="shared" si="4"/>
        <v>n.a.</v>
      </c>
      <c r="K20" s="41" t="str">
        <f t="shared" si="4"/>
        <v>n.a.</v>
      </c>
      <c r="M20">
        <v>1999</v>
      </c>
      <c r="N20">
        <v>206256600000</v>
      </c>
      <c r="O20">
        <v>44971800000</v>
      </c>
      <c r="P20">
        <v>187900000</v>
      </c>
      <c r="Q20" t="s">
        <v>664</v>
      </c>
      <c r="R20">
        <v>259900000</v>
      </c>
      <c r="S20" t="s">
        <v>664</v>
      </c>
      <c r="T20">
        <v>681400000</v>
      </c>
      <c r="U20" t="s">
        <v>664</v>
      </c>
      <c r="V20" t="s">
        <v>664</v>
      </c>
    </row>
    <row r="21" spans="1:22">
      <c r="A21" s="7">
        <v>2001</v>
      </c>
      <c r="B21" s="41">
        <f t="shared" si="3"/>
        <v>218321.6</v>
      </c>
      <c r="C21" s="41">
        <f t="shared" si="3"/>
        <v>48133.3</v>
      </c>
      <c r="D21" s="41">
        <v>3751</v>
      </c>
      <c r="E21" s="41">
        <f t="shared" si="4"/>
        <v>162.5</v>
      </c>
      <c r="F21" s="41" t="str">
        <f t="shared" si="4"/>
        <v>n.a.</v>
      </c>
      <c r="G21" s="41">
        <f t="shared" si="4"/>
        <v>306.3</v>
      </c>
      <c r="H21" s="41" t="str">
        <f t="shared" si="4"/>
        <v>n.a.</v>
      </c>
      <c r="I21" s="41">
        <f t="shared" si="4"/>
        <v>863.4</v>
      </c>
      <c r="J21" s="41" t="str">
        <f t="shared" si="4"/>
        <v>n.a.</v>
      </c>
      <c r="K21" s="41" t="str">
        <f t="shared" si="4"/>
        <v>n.a.</v>
      </c>
      <c r="M21">
        <v>2000</v>
      </c>
      <c r="N21">
        <v>215607900000</v>
      </c>
      <c r="O21">
        <v>49477500000</v>
      </c>
      <c r="P21">
        <v>154700000</v>
      </c>
      <c r="Q21" t="s">
        <v>664</v>
      </c>
      <c r="R21">
        <v>215100000</v>
      </c>
      <c r="S21" t="s">
        <v>664</v>
      </c>
      <c r="T21">
        <v>721500000</v>
      </c>
      <c r="U21" t="s">
        <v>664</v>
      </c>
      <c r="V21" t="s">
        <v>664</v>
      </c>
    </row>
    <row r="22" spans="1:22">
      <c r="A22" s="7">
        <v>2002</v>
      </c>
      <c r="B22" s="41">
        <f t="shared" si="3"/>
        <v>223849.5</v>
      </c>
      <c r="C22" s="41">
        <f t="shared" si="3"/>
        <v>47482.1</v>
      </c>
      <c r="D22" s="41">
        <v>3873.1</v>
      </c>
      <c r="E22" s="41">
        <f t="shared" si="4"/>
        <v>257.2</v>
      </c>
      <c r="F22" s="41" t="str">
        <f t="shared" si="4"/>
        <v>n.a.</v>
      </c>
      <c r="G22" s="41">
        <f t="shared" si="4"/>
        <v>229.3</v>
      </c>
      <c r="H22" s="41">
        <f t="shared" si="4"/>
        <v>819.2</v>
      </c>
      <c r="I22" s="41">
        <f t="shared" si="4"/>
        <v>909.1</v>
      </c>
      <c r="J22" s="41" t="str">
        <f t="shared" si="4"/>
        <v>n.a.</v>
      </c>
      <c r="K22" s="41">
        <f t="shared" si="4"/>
        <v>1299.3</v>
      </c>
      <c r="M22">
        <v>2001</v>
      </c>
      <c r="N22">
        <v>218321600000</v>
      </c>
      <c r="O22">
        <v>48133300000</v>
      </c>
      <c r="P22">
        <v>162500000</v>
      </c>
      <c r="Q22" t="s">
        <v>664</v>
      </c>
      <c r="R22">
        <v>306300000</v>
      </c>
      <c r="S22" t="s">
        <v>664</v>
      </c>
      <c r="T22">
        <v>863400000</v>
      </c>
      <c r="U22" t="s">
        <v>664</v>
      </c>
      <c r="V22" t="s">
        <v>664</v>
      </c>
    </row>
    <row r="23" spans="1:22">
      <c r="A23" s="7">
        <v>2003</v>
      </c>
      <c r="B23" s="41">
        <f t="shared" si="3"/>
        <v>226804.6</v>
      </c>
      <c r="C23" s="41">
        <f t="shared" si="3"/>
        <v>45993.3</v>
      </c>
      <c r="D23" s="41">
        <v>3701.2</v>
      </c>
      <c r="E23" s="41">
        <f t="shared" si="4"/>
        <v>249.7</v>
      </c>
      <c r="F23" s="41">
        <f t="shared" si="4"/>
        <v>398.4</v>
      </c>
      <c r="G23" s="41">
        <f t="shared" si="4"/>
        <v>221.5</v>
      </c>
      <c r="H23" s="41">
        <f t="shared" si="4"/>
        <v>684.6</v>
      </c>
      <c r="I23" s="41">
        <f t="shared" si="4"/>
        <v>830.9</v>
      </c>
      <c r="J23" s="41" t="str">
        <f t="shared" si="4"/>
        <v>n.a.</v>
      </c>
      <c r="K23" s="41" t="str">
        <f t="shared" si="4"/>
        <v>n.a.</v>
      </c>
      <c r="M23">
        <v>2002</v>
      </c>
      <c r="N23">
        <v>223849500000</v>
      </c>
      <c r="O23">
        <v>47482100000</v>
      </c>
      <c r="P23">
        <v>257200000</v>
      </c>
      <c r="Q23" t="s">
        <v>664</v>
      </c>
      <c r="R23">
        <v>229300000</v>
      </c>
      <c r="S23">
        <v>819200000</v>
      </c>
      <c r="T23">
        <v>909100000</v>
      </c>
      <c r="U23" t="s">
        <v>664</v>
      </c>
      <c r="V23">
        <v>1299300000</v>
      </c>
    </row>
    <row r="24" spans="1:22">
      <c r="A24" s="7">
        <v>2004</v>
      </c>
      <c r="B24" s="41">
        <f t="shared" si="3"/>
        <v>232259.6</v>
      </c>
      <c r="C24" s="41">
        <f t="shared" si="3"/>
        <v>46487.3</v>
      </c>
      <c r="D24" s="41">
        <v>3729.5</v>
      </c>
      <c r="E24" s="41">
        <f t="shared" si="4"/>
        <v>246.7</v>
      </c>
      <c r="F24" s="41">
        <f t="shared" si="4"/>
        <v>477.1</v>
      </c>
      <c r="G24" s="41">
        <f t="shared" si="4"/>
        <v>227.8</v>
      </c>
      <c r="H24" s="41">
        <f t="shared" si="4"/>
        <v>641</v>
      </c>
      <c r="I24" s="41">
        <f t="shared" si="4"/>
        <v>835.5</v>
      </c>
      <c r="J24" s="41" t="str">
        <f t="shared" si="4"/>
        <v>n.a.</v>
      </c>
      <c r="K24" s="41" t="str">
        <f t="shared" si="4"/>
        <v>n.a.</v>
      </c>
      <c r="M24">
        <v>2003</v>
      </c>
      <c r="N24">
        <v>226804600000</v>
      </c>
      <c r="O24">
        <v>45993300000</v>
      </c>
      <c r="P24">
        <v>249700000</v>
      </c>
      <c r="Q24">
        <v>398400000</v>
      </c>
      <c r="R24">
        <v>221500000</v>
      </c>
      <c r="S24">
        <v>684600000</v>
      </c>
      <c r="T24">
        <v>830900000</v>
      </c>
      <c r="U24" t="s">
        <v>664</v>
      </c>
      <c r="V24" t="s">
        <v>664</v>
      </c>
    </row>
    <row r="25" spans="1:22">
      <c r="A25" s="7">
        <v>2005</v>
      </c>
      <c r="B25" s="41">
        <f t="shared" si="3"/>
        <v>236227.6</v>
      </c>
      <c r="C25" s="41">
        <f t="shared" si="3"/>
        <v>47083.7</v>
      </c>
      <c r="D25" s="41">
        <v>3890</v>
      </c>
      <c r="E25" s="41">
        <f t="shared" si="4"/>
        <v>246.9</v>
      </c>
      <c r="F25" s="41">
        <f t="shared" si="4"/>
        <v>432.4</v>
      </c>
      <c r="G25" s="41">
        <f t="shared" si="4"/>
        <v>249.7</v>
      </c>
      <c r="H25" s="41">
        <f t="shared" si="4"/>
        <v>752.7</v>
      </c>
      <c r="I25" s="41">
        <f t="shared" si="4"/>
        <v>848.1</v>
      </c>
      <c r="J25" s="41" t="str">
        <f t="shared" si="4"/>
        <v>n.a.</v>
      </c>
      <c r="K25" s="41" t="str">
        <f t="shared" si="4"/>
        <v>n.a.</v>
      </c>
      <c r="M25">
        <v>2004</v>
      </c>
      <c r="N25">
        <v>232259600000</v>
      </c>
      <c r="O25">
        <v>46487300000</v>
      </c>
      <c r="P25">
        <v>246700000</v>
      </c>
      <c r="Q25">
        <v>477100000</v>
      </c>
      <c r="R25">
        <v>227800000</v>
      </c>
      <c r="S25">
        <v>641000000</v>
      </c>
      <c r="T25">
        <v>835500000</v>
      </c>
      <c r="U25" t="s">
        <v>664</v>
      </c>
      <c r="V25" t="s">
        <v>664</v>
      </c>
    </row>
    <row r="26" spans="1:22">
      <c r="A26" s="7">
        <v>2006</v>
      </c>
      <c r="B26" s="41">
        <f t="shared" si="3"/>
        <v>239808.9</v>
      </c>
      <c r="C26" s="41">
        <f t="shared" si="3"/>
        <v>45950.400000000001</v>
      </c>
      <c r="D26" s="41">
        <v>3926.5</v>
      </c>
      <c r="E26" s="41" t="str">
        <f t="shared" si="4"/>
        <v>n.a.</v>
      </c>
      <c r="F26" s="41">
        <f t="shared" si="4"/>
        <v>449.3</v>
      </c>
      <c r="G26" s="41">
        <f t="shared" si="4"/>
        <v>278.5</v>
      </c>
      <c r="H26" s="41">
        <f t="shared" si="4"/>
        <v>768.8</v>
      </c>
      <c r="I26" s="41">
        <f t="shared" si="4"/>
        <v>858.7</v>
      </c>
      <c r="J26" s="41" t="str">
        <f t="shared" si="4"/>
        <v>n.a.</v>
      </c>
      <c r="K26" s="41">
        <f t="shared" si="4"/>
        <v>1273.4000000000001</v>
      </c>
      <c r="M26">
        <v>2005</v>
      </c>
      <c r="N26">
        <v>236227600000</v>
      </c>
      <c r="O26">
        <v>47083700000</v>
      </c>
      <c r="P26">
        <v>246900000</v>
      </c>
      <c r="Q26">
        <v>432400000</v>
      </c>
      <c r="R26">
        <v>249700000</v>
      </c>
      <c r="S26">
        <v>752700000</v>
      </c>
      <c r="T26">
        <v>848100000</v>
      </c>
      <c r="U26" t="s">
        <v>664</v>
      </c>
      <c r="V26" t="s">
        <v>664</v>
      </c>
    </row>
    <row r="27" spans="1:22">
      <c r="A27" s="7">
        <v>2007</v>
      </c>
      <c r="B27" s="41">
        <f t="shared" si="3"/>
        <v>244928.9</v>
      </c>
      <c r="C27" s="41">
        <f t="shared" si="3"/>
        <v>45390.6</v>
      </c>
      <c r="D27" s="41">
        <v>3957.4</v>
      </c>
      <c r="E27" s="41">
        <f t="shared" si="4"/>
        <v>225.6</v>
      </c>
      <c r="F27" s="41" t="str">
        <f t="shared" si="4"/>
        <v>n.a.</v>
      </c>
      <c r="G27" s="41">
        <f t="shared" si="4"/>
        <v>285.2</v>
      </c>
      <c r="H27" s="41">
        <f t="shared" si="4"/>
        <v>812.8</v>
      </c>
      <c r="I27" s="41">
        <f t="shared" si="4"/>
        <v>832.6</v>
      </c>
      <c r="J27" s="41" t="str">
        <f t="shared" si="4"/>
        <v>n.a.</v>
      </c>
      <c r="K27" s="41">
        <f t="shared" si="4"/>
        <v>1297.7</v>
      </c>
      <c r="M27">
        <v>2006</v>
      </c>
      <c r="N27">
        <v>239808900000</v>
      </c>
      <c r="O27">
        <v>45950400000</v>
      </c>
      <c r="P27" t="s">
        <v>664</v>
      </c>
      <c r="Q27">
        <v>449300000</v>
      </c>
      <c r="R27">
        <v>278500000</v>
      </c>
      <c r="S27">
        <v>768800000</v>
      </c>
      <c r="T27">
        <v>858700000</v>
      </c>
      <c r="U27" t="s">
        <v>664</v>
      </c>
      <c r="V27">
        <v>1273400000</v>
      </c>
    </row>
    <row r="28" spans="1:22">
      <c r="A28" s="7">
        <v>2008</v>
      </c>
      <c r="B28" s="41">
        <f t="shared" si="3"/>
        <v>247965.3</v>
      </c>
      <c r="C28" s="41">
        <f t="shared" si="3"/>
        <v>43938.8</v>
      </c>
      <c r="D28" s="41">
        <v>4068.9</v>
      </c>
      <c r="E28" s="41">
        <f t="shared" si="4"/>
        <v>199.2</v>
      </c>
      <c r="F28" s="41" t="str">
        <f t="shared" si="4"/>
        <v>n.a.</v>
      </c>
      <c r="G28" s="41">
        <f t="shared" si="4"/>
        <v>340.2</v>
      </c>
      <c r="H28" s="41">
        <f t="shared" si="4"/>
        <v>809.5</v>
      </c>
      <c r="I28" s="41">
        <f t="shared" si="4"/>
        <v>850.6</v>
      </c>
      <c r="J28" s="41" t="str">
        <f t="shared" si="4"/>
        <v>n.a.</v>
      </c>
      <c r="K28" s="41">
        <f t="shared" si="4"/>
        <v>1380.5</v>
      </c>
      <c r="M28">
        <v>2007</v>
      </c>
      <c r="N28">
        <v>244928900000</v>
      </c>
      <c r="O28">
        <v>45390600000</v>
      </c>
      <c r="P28">
        <v>225600000</v>
      </c>
      <c r="Q28" t="s">
        <v>664</v>
      </c>
      <c r="R28">
        <v>285200000</v>
      </c>
      <c r="S28">
        <v>812800000</v>
      </c>
      <c r="T28">
        <v>832600000</v>
      </c>
      <c r="U28" t="s">
        <v>664</v>
      </c>
      <c r="V28">
        <v>1297700000</v>
      </c>
    </row>
    <row r="29" spans="1:22">
      <c r="A29" s="7">
        <v>2009</v>
      </c>
      <c r="B29" s="41">
        <f t="shared" si="3"/>
        <v>246729</v>
      </c>
      <c r="C29" s="41">
        <f t="shared" si="3"/>
        <v>40499.599999999999</v>
      </c>
      <c r="D29" s="41">
        <v>4296.8999999999996</v>
      </c>
      <c r="E29" s="41">
        <f t="shared" si="4"/>
        <v>190.1</v>
      </c>
      <c r="F29" s="41" t="str">
        <f t="shared" si="4"/>
        <v>n.a.</v>
      </c>
      <c r="G29" s="41">
        <f t="shared" si="4"/>
        <v>364</v>
      </c>
      <c r="H29" s="41">
        <f t="shared" si="4"/>
        <v>826.2</v>
      </c>
      <c r="I29" s="41">
        <f t="shared" si="4"/>
        <v>984.3</v>
      </c>
      <c r="J29" s="41" t="str">
        <f t="shared" si="4"/>
        <v>n.a.</v>
      </c>
      <c r="K29" s="41">
        <f t="shared" si="4"/>
        <v>1430.6</v>
      </c>
      <c r="M29">
        <v>2008</v>
      </c>
      <c r="N29">
        <v>247965300000</v>
      </c>
      <c r="O29">
        <v>43938800000</v>
      </c>
      <c r="P29">
        <v>199200000</v>
      </c>
      <c r="Q29" t="s">
        <v>664</v>
      </c>
      <c r="R29">
        <v>340200000</v>
      </c>
      <c r="S29">
        <v>809500000</v>
      </c>
      <c r="T29">
        <v>850600000</v>
      </c>
      <c r="U29" t="s">
        <v>664</v>
      </c>
      <c r="V29">
        <v>1380500000</v>
      </c>
    </row>
    <row r="30" spans="1:22">
      <c r="M30">
        <v>2009</v>
      </c>
      <c r="N30">
        <v>246729000000</v>
      </c>
      <c r="O30">
        <v>40499600000</v>
      </c>
      <c r="P30">
        <v>190100000</v>
      </c>
      <c r="Q30" t="s">
        <v>664</v>
      </c>
      <c r="R30">
        <v>364000000</v>
      </c>
      <c r="S30">
        <v>826200000</v>
      </c>
      <c r="T30">
        <v>984300000</v>
      </c>
      <c r="U30" t="s">
        <v>664</v>
      </c>
      <c r="V30">
        <v>1430600000</v>
      </c>
    </row>
    <row r="31" spans="1:22">
      <c r="A31" s="9" t="s">
        <v>71</v>
      </c>
    </row>
    <row r="32" spans="1:22">
      <c r="A32" s="7" t="s">
        <v>1057</v>
      </c>
      <c r="B32" s="2">
        <f>IF(ISERROR((POWER(VLOOKUP(VALUE(RIGHT($A32,4)),$A$4:$K$29,COLUMN(B$26),0)/VLOOKUP(VALUE(LEFT($A32,4)),$A$4:$K$29,COLUMN(B$26),0),1/(VALUE(RIGHT($A32,4))-VALUE(LEFT($A32,4))))-1)*100)=FALSE,(POWER(VLOOKUP(VALUE(RIGHT($A32,4)),$A$4:$K$29,COLUMN(B$26),0)/VLOOKUP(VALUE(LEFT($A32,4)),$A$4:$K$29,COLUMN(B$26),0),1/(VALUE(RIGHT($A32,4))-VALUE(LEFT($A32,4))))-1)*100,"n.a.")</f>
        <v>2.1536443357394797</v>
      </c>
      <c r="C32" s="2">
        <f t="shared" ref="C32:K34" si="5">IF(ISERROR((POWER(VLOOKUP(VALUE(RIGHT($A32,4)),$A$4:$K$29,COLUMN(C$26),0)/VLOOKUP(VALUE(LEFT($A32,4)),$A$4:$K$29,COLUMN(C$26),0),1/(VALUE(RIGHT($A32,4))-VALUE(LEFT($A32,4))))-1)*100)=FALSE,(POWER(VLOOKUP(VALUE(RIGHT($A32,4)),$A$4:$K$29,COLUMN(C$26),0)/VLOOKUP(VALUE(LEFT($A32,4)),$A$4:$K$29,COLUMN(C$26),0),1/(VALUE(RIGHT($A32,4))-VALUE(LEFT($A32,4))))-1)*100,"n.a.")</f>
        <v>1.3158584784462635</v>
      </c>
      <c r="D32" s="2" t="str">
        <f t="shared" si="5"/>
        <v>n.a.</v>
      </c>
      <c r="E32" s="2" t="str">
        <f t="shared" si="5"/>
        <v>n.a.</v>
      </c>
      <c r="F32" s="2" t="str">
        <f t="shared" si="5"/>
        <v>n.a.</v>
      </c>
      <c r="G32" s="2">
        <f t="shared" si="5"/>
        <v>1.3545436834087932</v>
      </c>
      <c r="H32" s="2">
        <f t="shared" si="5"/>
        <v>-1.2914611330922532</v>
      </c>
      <c r="I32" s="2">
        <f t="shared" si="5"/>
        <v>2.7812817018276093</v>
      </c>
      <c r="J32" s="2" t="str">
        <f t="shared" si="5"/>
        <v>n.a.</v>
      </c>
      <c r="K32" s="2" t="str">
        <f t="shared" si="5"/>
        <v>n.a.</v>
      </c>
    </row>
    <row r="33" spans="1:11">
      <c r="A33" s="7" t="s">
        <v>1058</v>
      </c>
      <c r="B33" s="2">
        <f>IF(ISERROR((POWER(VLOOKUP(VALUE(RIGHT($A33,4)),$A$4:$K$29,COLUMN(B$26),0)/VLOOKUP(VALUE(LEFT($A33,4)),$A$4:$K$29,COLUMN(B$26),0),1/(VALUE(RIGHT($A33,4))-VALUE(LEFT($A33,4))))-1)*100)=FALSE,(POWER(VLOOKUP(VALUE(RIGHT($A33,4)),$A$4:$K$29,COLUMN(B$26),0)/VLOOKUP(VALUE(LEFT($A33,4)),$A$4:$K$29,COLUMN(B$26),0),1/(VALUE(RIGHT($A33,4))-VALUE(LEFT($A33,4))))-1)*100,"n.a.")</f>
        <v>2.5178390149299457</v>
      </c>
      <c r="C33" s="2">
        <f t="shared" si="5"/>
        <v>3.3488850362079825</v>
      </c>
      <c r="D33" s="2" t="str">
        <f t="shared" si="5"/>
        <v>n.a.</v>
      </c>
      <c r="E33" s="2" t="str">
        <f t="shared" si="5"/>
        <v>n.a.</v>
      </c>
      <c r="F33" s="2" t="str">
        <f t="shared" si="5"/>
        <v>n.a.</v>
      </c>
      <c r="G33" s="2">
        <f t="shared" si="5"/>
        <v>-1.1785493884946985</v>
      </c>
      <c r="H33" s="2" t="str">
        <f t="shared" si="5"/>
        <v>n.a.</v>
      </c>
      <c r="I33" s="2">
        <f t="shared" si="5"/>
        <v>2.3728923548918424</v>
      </c>
      <c r="J33" s="2" t="str">
        <f t="shared" si="5"/>
        <v>n.a.</v>
      </c>
      <c r="K33" s="2" t="str">
        <f t="shared" si="5"/>
        <v>n.a.</v>
      </c>
    </row>
    <row r="34" spans="1:11">
      <c r="A34" s="7" t="s">
        <v>4</v>
      </c>
      <c r="B34" s="2">
        <f>IF(ISERROR((POWER(VLOOKUP(VALUE(RIGHT($A34,4)),$A$4:$K$29,COLUMN(B$26),0)/VLOOKUP(VALUE(LEFT($A34,4)),$A$4:$K$29,COLUMN(B$26),0),1/(VALUE(RIGHT($A34,4))-VALUE(LEFT($A34,4))))-1)*100)=FALSE,(POWER(VLOOKUP(VALUE(RIGHT($A34,4)),$A$4:$K$29,COLUMN(B$26),0)/VLOOKUP(VALUE(LEFT($A34,4)),$A$4:$K$29,COLUMN(B$26),0),1/(VALUE(RIGHT($A34,4))-VALUE(LEFT($A34,4))))-1)*100,"n.a.")</f>
        <v>2.7025012681203942</v>
      </c>
      <c r="C34" s="2">
        <f t="shared" si="5"/>
        <v>1.562988953440847</v>
      </c>
      <c r="D34" s="2">
        <f t="shared" si="5"/>
        <v>1.8771723522453598</v>
      </c>
      <c r="E34" s="2">
        <f t="shared" si="5"/>
        <v>2.6784066584903732</v>
      </c>
      <c r="F34" s="2" t="str">
        <f t="shared" si="5"/>
        <v>n.a.</v>
      </c>
      <c r="G34" s="2">
        <f t="shared" si="5"/>
        <v>0.84822297904858512</v>
      </c>
      <c r="H34" s="2">
        <f t="shared" si="5"/>
        <v>-1.3305344598906532</v>
      </c>
      <c r="I34" s="2">
        <f t="shared" si="5"/>
        <v>2.7657549777176715</v>
      </c>
      <c r="J34" s="2" t="str">
        <f t="shared" si="5"/>
        <v>n.a.</v>
      </c>
      <c r="K34" s="2">
        <f t="shared" si="5"/>
        <v>1.9623831979233231</v>
      </c>
    </row>
    <row r="36" spans="1:11">
      <c r="A36" s="229" t="s">
        <v>1357</v>
      </c>
    </row>
    <row r="37" spans="1:11">
      <c r="A37" s="20" t="s">
        <v>1059</v>
      </c>
    </row>
    <row r="38" spans="1:11">
      <c r="A38" t="s">
        <v>1060</v>
      </c>
    </row>
  </sheetData>
  <pageMargins left="0.7" right="0.7" top="0.75" bottom="0.75" header="0.3" footer="0.3"/>
  <pageSetup scale="76" orientation="landscape" horizontalDpi="0" verticalDpi="0" r:id="rId1"/>
</worksheet>
</file>

<file path=xl/worksheets/sheet15.xml><?xml version="1.0" encoding="utf-8"?>
<worksheet xmlns="http://schemas.openxmlformats.org/spreadsheetml/2006/main" xmlns:r="http://schemas.openxmlformats.org/officeDocument/2006/relationships">
  <sheetPr codeName="Sheet67"/>
  <dimension ref="A1:U66"/>
  <sheetViews>
    <sheetView view="pageBreakPreview" zoomScaleNormal="100" zoomScaleSheetLayoutView="100" workbookViewId="0"/>
  </sheetViews>
  <sheetFormatPr defaultRowHeight="15" outlineLevelCol="1"/>
  <cols>
    <col min="2" max="11" width="14.85546875" customWidth="1"/>
    <col min="12" max="12" width="9.28515625" hidden="1" customWidth="1" outlineLevel="1"/>
    <col min="13" max="16" width="14.85546875" hidden="1" customWidth="1" outlineLevel="1"/>
    <col min="17" max="20" width="0" hidden="1" customWidth="1" outlineLevel="1"/>
    <col min="21" max="21" width="9.140625" collapsed="1"/>
  </cols>
  <sheetData>
    <row r="1" spans="1:20">
      <c r="A1" t="s">
        <v>496</v>
      </c>
    </row>
    <row r="2" spans="1:20">
      <c r="B2" s="321" t="s">
        <v>18</v>
      </c>
      <c r="C2" s="321" t="str">
        <f>'1b'!C2:C5</f>
        <v xml:space="preserve"> Manufacturing [3A]</v>
      </c>
      <c r="D2" s="321" t="str">
        <f>'1b'!D2:D5</f>
        <v xml:space="preserve"> Food manufacturing [311]</v>
      </c>
      <c r="E2" s="325" t="s">
        <v>46</v>
      </c>
      <c r="F2" s="326"/>
      <c r="G2" s="326"/>
      <c r="H2" s="326"/>
      <c r="I2" s="326"/>
      <c r="J2" s="326"/>
      <c r="K2" s="327"/>
    </row>
    <row r="3" spans="1:20">
      <c r="B3" s="321"/>
      <c r="C3" s="321"/>
      <c r="D3" s="321"/>
      <c r="E3" s="333" t="str">
        <f>'1b'!E3:E5</f>
        <v xml:space="preserve"> Animal food manufacturing [3111]</v>
      </c>
      <c r="F3" s="333" t="str">
        <f>'1b'!F3:F5</f>
        <v xml:space="preserve"> Sugar and confectionery product manufacturing [3113]</v>
      </c>
      <c r="G3" s="333" t="str">
        <f>'1b'!G3:G5</f>
        <v xml:space="preserve"> Fruit and vegetable preserving and specialty food manufacturing [3114]</v>
      </c>
      <c r="H3" s="333" t="str">
        <f>'1b'!H3:H5</f>
        <v xml:space="preserve"> Dairy product manufacturing [3115]</v>
      </c>
      <c r="I3" s="333" t="str">
        <f>'1b'!I3:I5</f>
        <v xml:space="preserve"> Meat product manufacturing [3116]</v>
      </c>
      <c r="J3" s="333" t="str">
        <f>'1b'!J3:J5</f>
        <v xml:space="preserve"> Seafood product preparation and packaging [3117]</v>
      </c>
      <c r="K3" s="333" t="str">
        <f>'1b'!K3:K5</f>
        <v xml:space="preserve"> Miscellaneous food manufacturing [311A]</v>
      </c>
    </row>
    <row r="4" spans="1:20">
      <c r="B4" s="321"/>
      <c r="C4" s="321"/>
      <c r="D4" s="321"/>
      <c r="E4" s="334"/>
      <c r="F4" s="334"/>
      <c r="G4" s="334"/>
      <c r="H4" s="334"/>
      <c r="I4" s="334"/>
      <c r="J4" s="334"/>
      <c r="K4" s="334"/>
    </row>
    <row r="5" spans="1:20" ht="62.25" customHeight="1">
      <c r="B5" s="321"/>
      <c r="C5" s="321"/>
      <c r="D5" s="321"/>
      <c r="E5" s="335"/>
      <c r="F5" s="335"/>
      <c r="G5" s="335"/>
      <c r="H5" s="335"/>
      <c r="I5" s="335"/>
      <c r="J5" s="335"/>
      <c r="K5" s="335"/>
      <c r="S5" s="143" t="s">
        <v>19</v>
      </c>
      <c r="T5" s="143" t="s">
        <v>1146</v>
      </c>
    </row>
    <row r="6" spans="1:20">
      <c r="A6" s="16">
        <v>1961</v>
      </c>
      <c r="B6" s="3">
        <f t="shared" ref="B6:D41" si="0">N8/N9*B7</f>
        <v>6437181.4138436811</v>
      </c>
      <c r="C6" s="3">
        <f t="shared" si="0"/>
        <v>1439271.0577764807</v>
      </c>
      <c r="D6" s="3">
        <f t="shared" si="0"/>
        <v>214814.40637780807</v>
      </c>
      <c r="E6" s="3"/>
      <c r="F6" s="3"/>
      <c r="G6" s="3"/>
      <c r="H6" s="3"/>
      <c r="I6" s="3"/>
      <c r="J6" s="3"/>
      <c r="K6" s="3"/>
      <c r="M6" t="s">
        <v>497</v>
      </c>
      <c r="N6" t="s">
        <v>498</v>
      </c>
      <c r="O6" t="s">
        <v>499</v>
      </c>
      <c r="P6" t="s">
        <v>500</v>
      </c>
      <c r="R6" s="16">
        <v>1961</v>
      </c>
      <c r="S6" s="143">
        <f>100*C6/$B6</f>
        <v>22.358715177441038</v>
      </c>
      <c r="T6" s="143">
        <f>100*D6/$B6</f>
        <v>3.3370879670383728</v>
      </c>
    </row>
    <row r="7" spans="1:20">
      <c r="A7" s="16">
        <v>1962</v>
      </c>
      <c r="B7" s="3">
        <f t="shared" si="0"/>
        <v>6633100.1231462546</v>
      </c>
      <c r="C7" s="3">
        <f t="shared" si="0"/>
        <v>1479761.5577973234</v>
      </c>
      <c r="D7" s="3">
        <f t="shared" si="0"/>
        <v>214701.12471104262</v>
      </c>
      <c r="E7" s="3"/>
      <c r="F7" s="3"/>
      <c r="G7" s="3"/>
      <c r="H7" s="3"/>
      <c r="I7" s="3"/>
      <c r="J7" s="3"/>
      <c r="K7" s="3"/>
      <c r="N7" t="s">
        <v>501</v>
      </c>
      <c r="O7" t="s">
        <v>19</v>
      </c>
      <c r="P7" t="s">
        <v>20</v>
      </c>
      <c r="R7" s="16">
        <v>1962</v>
      </c>
      <c r="S7" s="143">
        <f t="shared" ref="S7:S54" si="1">100*C7/$B7</f>
        <v>22.30874749852914</v>
      </c>
      <c r="T7" s="143">
        <f t="shared" ref="T7:T54" si="2">100*D7/$B7</f>
        <v>3.2368141702224782</v>
      </c>
    </row>
    <row r="8" spans="1:20">
      <c r="A8" s="16">
        <v>1963</v>
      </c>
      <c r="B8" s="3">
        <f t="shared" si="0"/>
        <v>6796511.4279438574</v>
      </c>
      <c r="C8" s="3">
        <f t="shared" si="0"/>
        <v>1513162.0526074446</v>
      </c>
      <c r="D8" s="3">
        <f t="shared" si="0"/>
        <v>213805.66010708711</v>
      </c>
      <c r="E8" s="3"/>
      <c r="F8" s="3"/>
      <c r="G8" s="3"/>
      <c r="H8" s="3"/>
      <c r="I8" s="3"/>
      <c r="J8" s="3"/>
      <c r="K8" s="3"/>
      <c r="L8" s="48">
        <f>B8</f>
        <v>6796511.4279438574</v>
      </c>
      <c r="M8">
        <v>1961</v>
      </c>
      <c r="N8" s="48">
        <v>6479280</v>
      </c>
      <c r="O8" s="48">
        <v>1467690</v>
      </c>
      <c r="P8">
        <v>199110</v>
      </c>
      <c r="R8" s="16">
        <v>1963</v>
      </c>
      <c r="S8" s="143">
        <f t="shared" si="1"/>
        <v>22.263805021883414</v>
      </c>
      <c r="T8" s="143">
        <f t="shared" si="2"/>
        <v>3.1458147664995475</v>
      </c>
    </row>
    <row r="9" spans="1:20">
      <c r="A9" s="16">
        <v>1964</v>
      </c>
      <c r="B9" s="3">
        <f t="shared" si="0"/>
        <v>7044211.4918552032</v>
      </c>
      <c r="C9" s="3">
        <f t="shared" si="0"/>
        <v>1582091.0244278621</v>
      </c>
      <c r="D9" s="3">
        <f t="shared" si="0"/>
        <v>218560.25349218582</v>
      </c>
      <c r="E9" s="3"/>
      <c r="F9" s="3"/>
      <c r="G9" s="3"/>
      <c r="H9" s="3"/>
      <c r="I9" s="3"/>
      <c r="J9" s="3"/>
      <c r="K9" s="3"/>
      <c r="M9">
        <v>1962</v>
      </c>
      <c r="N9" s="48">
        <v>6676480</v>
      </c>
      <c r="O9" s="48">
        <v>1508980</v>
      </c>
      <c r="P9">
        <v>199005</v>
      </c>
      <c r="R9" s="16">
        <v>1964</v>
      </c>
      <c r="S9" s="143">
        <f t="shared" si="1"/>
        <v>22.459448105116358</v>
      </c>
      <c r="T9" s="143">
        <f t="shared" si="2"/>
        <v>3.1026929521479283</v>
      </c>
    </row>
    <row r="10" spans="1:20">
      <c r="A10" s="16">
        <v>1965</v>
      </c>
      <c r="B10" s="3">
        <f t="shared" si="0"/>
        <v>7305939.8122338532</v>
      </c>
      <c r="C10" s="3">
        <f t="shared" si="0"/>
        <v>1657560.8447621821</v>
      </c>
      <c r="D10" s="3">
        <f t="shared" si="0"/>
        <v>223117.41311520757</v>
      </c>
      <c r="E10" s="3"/>
      <c r="F10" s="3"/>
      <c r="G10" s="3"/>
      <c r="H10" s="3"/>
      <c r="I10" s="3"/>
      <c r="J10" s="3"/>
      <c r="K10" s="3"/>
      <c r="M10">
        <v>1963</v>
      </c>
      <c r="N10" s="48">
        <v>6840960</v>
      </c>
      <c r="O10" s="48">
        <v>1543040</v>
      </c>
      <c r="P10">
        <v>198175</v>
      </c>
      <c r="R10" s="16">
        <v>1965</v>
      </c>
      <c r="S10" s="143">
        <f t="shared" si="1"/>
        <v>22.687852451050631</v>
      </c>
      <c r="T10" s="143">
        <f t="shared" si="2"/>
        <v>3.0539180290206565</v>
      </c>
    </row>
    <row r="11" spans="1:20">
      <c r="A11" s="16">
        <v>1966</v>
      </c>
      <c r="B11" s="3">
        <f t="shared" si="0"/>
        <v>7698313.72223364</v>
      </c>
      <c r="C11" s="3">
        <f t="shared" si="0"/>
        <v>1751123.4169827832</v>
      </c>
      <c r="D11" s="3">
        <f t="shared" si="0"/>
        <v>231845.49582123171</v>
      </c>
      <c r="E11" s="3"/>
      <c r="F11" s="3"/>
      <c r="G11" s="3"/>
      <c r="H11" s="3"/>
      <c r="I11" s="3"/>
      <c r="J11" s="3"/>
      <c r="K11" s="3"/>
      <c r="M11">
        <v>1964</v>
      </c>
      <c r="N11" s="48">
        <v>7090280</v>
      </c>
      <c r="O11" s="48">
        <v>1613330</v>
      </c>
      <c r="P11">
        <v>202582</v>
      </c>
      <c r="R11" s="16">
        <v>1966</v>
      </c>
      <c r="S11" s="143">
        <f t="shared" si="1"/>
        <v>22.746844051384031</v>
      </c>
      <c r="T11" s="143">
        <f t="shared" si="2"/>
        <v>3.0116400056759769</v>
      </c>
    </row>
    <row r="12" spans="1:20">
      <c r="A12" s="16">
        <v>1967</v>
      </c>
      <c r="B12" s="3">
        <f t="shared" si="0"/>
        <v>7924464.7151268683</v>
      </c>
      <c r="C12" s="3">
        <f t="shared" si="0"/>
        <v>1767637.3433657088</v>
      </c>
      <c r="D12" s="3">
        <f t="shared" si="0"/>
        <v>233167.11526682868</v>
      </c>
      <c r="E12" s="3"/>
      <c r="F12" s="3"/>
      <c r="G12" s="3"/>
      <c r="H12" s="3"/>
      <c r="I12" s="3"/>
      <c r="J12" s="3"/>
      <c r="K12" s="3"/>
      <c r="M12">
        <v>1965</v>
      </c>
      <c r="N12" s="48">
        <v>7353720</v>
      </c>
      <c r="O12" s="48">
        <v>1690290</v>
      </c>
      <c r="P12">
        <v>206806</v>
      </c>
      <c r="R12" s="16">
        <v>1967</v>
      </c>
      <c r="S12" s="143">
        <f t="shared" si="1"/>
        <v>22.306078794085582</v>
      </c>
      <c r="T12" s="143">
        <f t="shared" si="2"/>
        <v>2.9423705404573277</v>
      </c>
    </row>
    <row r="13" spans="1:20">
      <c r="A13" s="16">
        <v>1968</v>
      </c>
      <c r="B13" s="3">
        <f t="shared" si="0"/>
        <v>8060435.4785911189</v>
      </c>
      <c r="C13" s="3">
        <f t="shared" si="0"/>
        <v>1775443.2135562128</v>
      </c>
      <c r="D13" s="3">
        <f t="shared" si="0"/>
        <v>232839.13786971729</v>
      </c>
      <c r="E13" s="3"/>
      <c r="F13" s="3"/>
      <c r="G13" s="3"/>
      <c r="H13" s="3"/>
      <c r="I13" s="3"/>
      <c r="J13" s="3"/>
      <c r="K13" s="3"/>
      <c r="M13">
        <v>1966</v>
      </c>
      <c r="N13" s="48">
        <v>7748660</v>
      </c>
      <c r="O13" s="48">
        <v>1785700</v>
      </c>
      <c r="P13">
        <v>214896</v>
      </c>
      <c r="R13" s="16">
        <v>1968</v>
      </c>
      <c r="S13" s="143">
        <f t="shared" si="1"/>
        <v>22.026641343037486</v>
      </c>
      <c r="T13" s="143">
        <f t="shared" si="2"/>
        <v>2.8886669769660531</v>
      </c>
    </row>
    <row r="14" spans="1:20">
      <c r="A14" s="16">
        <v>1969</v>
      </c>
      <c r="B14" s="3">
        <f t="shared" si="0"/>
        <v>8296034.6810455406</v>
      </c>
      <c r="C14" s="3">
        <f t="shared" si="0"/>
        <v>1807588.4930593185</v>
      </c>
      <c r="D14" s="3">
        <f t="shared" si="0"/>
        <v>229903.52439096678</v>
      </c>
      <c r="E14" s="3"/>
      <c r="F14" s="3"/>
      <c r="G14" s="3"/>
      <c r="H14" s="3"/>
      <c r="I14" s="3"/>
      <c r="J14" s="3"/>
      <c r="K14" s="3"/>
      <c r="M14">
        <v>1967</v>
      </c>
      <c r="N14" s="48">
        <v>7976290</v>
      </c>
      <c r="O14" s="48">
        <v>1802540</v>
      </c>
      <c r="P14">
        <v>216121</v>
      </c>
      <c r="R14" s="16">
        <v>1969</v>
      </c>
      <c r="S14" s="143">
        <f t="shared" si="1"/>
        <v>21.788584095353734</v>
      </c>
      <c r="T14" s="143">
        <f t="shared" si="2"/>
        <v>2.7712459413440191</v>
      </c>
    </row>
    <row r="15" spans="1:20">
      <c r="A15" s="16">
        <v>1970</v>
      </c>
      <c r="B15" s="3">
        <f t="shared" si="0"/>
        <v>8362738.4444460208</v>
      </c>
      <c r="C15" s="3">
        <f t="shared" si="0"/>
        <v>1776669.0097544705</v>
      </c>
      <c r="D15" s="3">
        <f t="shared" si="0"/>
        <v>228907.72459644757</v>
      </c>
      <c r="E15" s="3"/>
      <c r="F15" s="3"/>
      <c r="G15" s="3"/>
      <c r="H15" s="3"/>
      <c r="I15" s="3"/>
      <c r="J15" s="3"/>
      <c r="K15" s="3"/>
      <c r="M15">
        <v>1968</v>
      </c>
      <c r="N15" s="48">
        <v>8113150</v>
      </c>
      <c r="O15" s="48">
        <v>1810500</v>
      </c>
      <c r="P15">
        <v>215817</v>
      </c>
      <c r="R15" s="16">
        <v>1970</v>
      </c>
      <c r="S15" s="143">
        <f t="shared" si="1"/>
        <v>21.24506250622267</v>
      </c>
      <c r="T15" s="143">
        <f t="shared" si="2"/>
        <v>2.7372340545754241</v>
      </c>
    </row>
    <row r="16" spans="1:20">
      <c r="A16" s="16">
        <v>1971</v>
      </c>
      <c r="B16" s="3">
        <f t="shared" si="0"/>
        <v>8532806.2165475134</v>
      </c>
      <c r="C16" s="3">
        <f t="shared" si="0"/>
        <v>1786240.0264704654</v>
      </c>
      <c r="D16" s="3">
        <f t="shared" si="0"/>
        <v>226677.69407069331</v>
      </c>
      <c r="E16" s="3"/>
      <c r="F16" s="3"/>
      <c r="G16" s="3"/>
      <c r="H16" s="3"/>
      <c r="I16" s="3"/>
      <c r="J16" s="3"/>
      <c r="K16" s="3"/>
      <c r="M16">
        <v>1969</v>
      </c>
      <c r="N16" s="48">
        <v>8350290</v>
      </c>
      <c r="O16" s="48">
        <v>1843280</v>
      </c>
      <c r="P16">
        <v>213096</v>
      </c>
      <c r="R16" s="16">
        <v>1971</v>
      </c>
      <c r="S16" s="143">
        <f t="shared" si="1"/>
        <v>20.933793421986348</v>
      </c>
      <c r="T16" s="143">
        <f t="shared" si="2"/>
        <v>2.6565433260525877</v>
      </c>
    </row>
    <row r="17" spans="1:20">
      <c r="A17" s="16">
        <v>1972</v>
      </c>
      <c r="B17" s="3">
        <f t="shared" si="0"/>
        <v>8760030.1922300253</v>
      </c>
      <c r="C17" s="3">
        <f t="shared" si="0"/>
        <v>1842028.4630455624</v>
      </c>
      <c r="D17" s="3">
        <f t="shared" si="0"/>
        <v>230257.39474048169</v>
      </c>
      <c r="E17" s="3"/>
      <c r="F17" s="3"/>
      <c r="G17" s="3"/>
      <c r="H17" s="3"/>
      <c r="I17" s="3"/>
      <c r="J17" s="3"/>
      <c r="K17" s="3"/>
      <c r="M17">
        <v>1970</v>
      </c>
      <c r="N17" s="48">
        <v>8417430</v>
      </c>
      <c r="O17" s="48">
        <v>1811750</v>
      </c>
      <c r="P17">
        <v>212173</v>
      </c>
      <c r="R17" s="16">
        <v>1972</v>
      </c>
      <c r="S17" s="143">
        <f t="shared" si="1"/>
        <v>21.027649706954271</v>
      </c>
      <c r="T17" s="143">
        <f t="shared" si="2"/>
        <v>2.6285000129875749</v>
      </c>
    </row>
    <row r="18" spans="1:20">
      <c r="A18" s="16">
        <v>1973</v>
      </c>
      <c r="B18" s="3">
        <f t="shared" si="0"/>
        <v>9168508.7790948972</v>
      </c>
      <c r="C18" s="3">
        <f t="shared" si="0"/>
        <v>1924921.70515653</v>
      </c>
      <c r="D18" s="3">
        <f t="shared" si="0"/>
        <v>232136.79153577145</v>
      </c>
      <c r="E18" s="3"/>
      <c r="F18" s="3"/>
      <c r="G18" s="3"/>
      <c r="H18" s="3"/>
      <c r="I18" s="3"/>
      <c r="J18" s="3"/>
      <c r="K18" s="3"/>
      <c r="M18">
        <v>1971</v>
      </c>
      <c r="N18" s="48">
        <v>8588610</v>
      </c>
      <c r="O18" s="48">
        <v>1821510</v>
      </c>
      <c r="P18">
        <v>210106</v>
      </c>
      <c r="R18" s="16">
        <v>1973</v>
      </c>
      <c r="S18" s="143">
        <f t="shared" si="1"/>
        <v>20.994926781828919</v>
      </c>
      <c r="T18" s="143">
        <f t="shared" si="2"/>
        <v>2.531892558853913</v>
      </c>
    </row>
    <row r="19" spans="1:20">
      <c r="A19" s="16">
        <v>1974</v>
      </c>
      <c r="B19" s="3">
        <f t="shared" si="0"/>
        <v>9527908.338375859</v>
      </c>
      <c r="C19" s="3">
        <f t="shared" si="0"/>
        <v>1947937.2545750134</v>
      </c>
      <c r="D19" s="3">
        <f t="shared" si="0"/>
        <v>227125.42637267103</v>
      </c>
      <c r="E19" s="3"/>
      <c r="F19" s="3"/>
      <c r="G19" s="3"/>
      <c r="H19" s="3"/>
      <c r="I19" s="3"/>
      <c r="J19" s="3"/>
      <c r="K19" s="3"/>
      <c r="M19">
        <v>1972</v>
      </c>
      <c r="N19" s="48">
        <v>8817320</v>
      </c>
      <c r="O19" s="48">
        <v>1878400</v>
      </c>
      <c r="P19">
        <v>213424</v>
      </c>
      <c r="R19" s="16">
        <v>1974</v>
      </c>
      <c r="S19" s="143">
        <f t="shared" si="1"/>
        <v>20.444542342302402</v>
      </c>
      <c r="T19" s="143">
        <f t="shared" si="2"/>
        <v>2.3837910515770893</v>
      </c>
    </row>
    <row r="20" spans="1:20">
      <c r="A20" s="16">
        <v>1975</v>
      </c>
      <c r="B20" s="3">
        <f t="shared" si="0"/>
        <v>9674569.1896296404</v>
      </c>
      <c r="C20" s="3">
        <f t="shared" si="0"/>
        <v>1896542.0715744717</v>
      </c>
      <c r="D20" s="3">
        <f t="shared" si="0"/>
        <v>225059.38454547248</v>
      </c>
      <c r="E20" s="3"/>
      <c r="F20" s="3"/>
      <c r="G20" s="3"/>
      <c r="H20" s="3"/>
      <c r="I20" s="3"/>
      <c r="J20" s="3"/>
      <c r="K20" s="3"/>
      <c r="M20">
        <v>1973</v>
      </c>
      <c r="N20" s="48">
        <v>9228470</v>
      </c>
      <c r="O20" s="48">
        <v>1962930</v>
      </c>
      <c r="P20">
        <v>215166</v>
      </c>
      <c r="R20" s="16">
        <v>1975</v>
      </c>
      <c r="S20" s="143">
        <f t="shared" si="1"/>
        <v>19.603374934848905</v>
      </c>
      <c r="T20" s="143">
        <f t="shared" si="2"/>
        <v>2.3262987750061059</v>
      </c>
    </row>
    <row r="21" spans="1:20">
      <c r="A21" s="16">
        <v>1976</v>
      </c>
      <c r="B21" s="3">
        <f t="shared" si="0"/>
        <v>9812685.9186724573</v>
      </c>
      <c r="C21" s="3">
        <f t="shared" si="0"/>
        <v>1893757.0626120304</v>
      </c>
      <c r="D21" s="3">
        <f t="shared" si="0"/>
        <v>223209.1173216367</v>
      </c>
      <c r="E21" s="3"/>
      <c r="F21" s="3"/>
      <c r="G21" s="3"/>
      <c r="H21" s="3"/>
      <c r="I21" s="3"/>
      <c r="J21" s="3"/>
      <c r="K21" s="3"/>
      <c r="M21">
        <v>1974</v>
      </c>
      <c r="N21" s="48">
        <v>9590220</v>
      </c>
      <c r="O21" s="48">
        <v>1986400</v>
      </c>
      <c r="P21">
        <v>210521</v>
      </c>
      <c r="R21" s="16">
        <v>1976</v>
      </c>
      <c r="S21" s="143">
        <f t="shared" si="1"/>
        <v>19.299069371092578</v>
      </c>
      <c r="T21" s="143">
        <f t="shared" si="2"/>
        <v>2.2746994978907296</v>
      </c>
    </row>
    <row r="22" spans="1:20">
      <c r="A22" s="16">
        <v>1977</v>
      </c>
      <c r="B22" s="3">
        <f t="shared" si="0"/>
        <v>9984899.6563525181</v>
      </c>
      <c r="C22" s="3">
        <f t="shared" si="0"/>
        <v>1856335.9562716247</v>
      </c>
      <c r="D22" s="3">
        <f t="shared" si="0"/>
        <v>226643.17013415523</v>
      </c>
      <c r="E22" s="3"/>
      <c r="F22" s="3"/>
      <c r="G22" s="3"/>
      <c r="H22" s="3"/>
      <c r="I22" s="3"/>
      <c r="J22" s="3"/>
      <c r="K22" s="3"/>
      <c r="M22">
        <v>1975</v>
      </c>
      <c r="N22" s="48">
        <v>9737840</v>
      </c>
      <c r="O22" s="48">
        <v>1933990</v>
      </c>
      <c r="P22">
        <v>208606</v>
      </c>
      <c r="R22" s="16">
        <v>1977</v>
      </c>
      <c r="S22" s="143">
        <f t="shared" si="1"/>
        <v>18.591433265837583</v>
      </c>
      <c r="T22" s="143">
        <f t="shared" si="2"/>
        <v>2.2698592668376194</v>
      </c>
    </row>
    <row r="23" spans="1:20">
      <c r="A23" s="16">
        <v>1978</v>
      </c>
      <c r="B23" s="3">
        <f t="shared" si="0"/>
        <v>10268445.293446606</v>
      </c>
      <c r="C23" s="3">
        <f t="shared" si="0"/>
        <v>1910310.2144733004</v>
      </c>
      <c r="D23" s="3">
        <f t="shared" si="0"/>
        <v>230978.08191571332</v>
      </c>
      <c r="E23" s="3"/>
      <c r="F23" s="3"/>
      <c r="G23" s="3"/>
      <c r="H23" s="3"/>
      <c r="I23" s="3"/>
      <c r="J23" s="3"/>
      <c r="K23" s="3"/>
      <c r="M23">
        <v>1976</v>
      </c>
      <c r="N23" s="48">
        <v>9876860</v>
      </c>
      <c r="O23" s="48">
        <v>1931150</v>
      </c>
      <c r="P23">
        <v>206891</v>
      </c>
      <c r="R23" s="16">
        <v>1978</v>
      </c>
      <c r="S23" s="143">
        <f t="shared" si="1"/>
        <v>18.603694716009965</v>
      </c>
      <c r="T23" s="143">
        <f t="shared" si="2"/>
        <v>2.24939682020924</v>
      </c>
    </row>
    <row r="24" spans="1:20">
      <c r="A24" s="16">
        <v>1979</v>
      </c>
      <c r="B24" s="49">
        <f t="shared" si="0"/>
        <v>10723270.775793046</v>
      </c>
      <c r="C24" s="49">
        <f t="shared" si="0"/>
        <v>1978709.6423360708</v>
      </c>
      <c r="D24" s="50">
        <f t="shared" si="0"/>
        <v>233193.00821923217</v>
      </c>
      <c r="E24" s="3"/>
      <c r="F24" s="3"/>
      <c r="G24" s="3"/>
      <c r="H24" s="3"/>
      <c r="I24" s="3"/>
      <c r="J24" s="3"/>
      <c r="K24" s="3"/>
      <c r="M24">
        <v>1977</v>
      </c>
      <c r="N24" s="48">
        <v>10050200</v>
      </c>
      <c r="O24" s="48">
        <v>1892990</v>
      </c>
      <c r="P24">
        <v>210074</v>
      </c>
      <c r="R24" s="16">
        <v>1979</v>
      </c>
      <c r="S24" s="143">
        <f t="shared" si="1"/>
        <v>18.452482304213138</v>
      </c>
      <c r="T24" s="143">
        <f t="shared" si="2"/>
        <v>2.1746444074288171</v>
      </c>
    </row>
    <row r="25" spans="1:20">
      <c r="A25" s="16">
        <v>1980</v>
      </c>
      <c r="B25" s="3">
        <f t="shared" si="0"/>
        <v>11067122.019655218</v>
      </c>
      <c r="C25" s="3">
        <f t="shared" si="0"/>
        <v>1969334.7530117971</v>
      </c>
      <c r="D25" s="3">
        <f t="shared" si="0"/>
        <v>235814.66965008984</v>
      </c>
      <c r="E25" s="3"/>
      <c r="F25" s="3"/>
      <c r="G25" s="3"/>
      <c r="H25" s="3"/>
      <c r="I25" s="3"/>
      <c r="J25" s="3"/>
      <c r="K25" s="3"/>
      <c r="M25">
        <v>1978</v>
      </c>
      <c r="N25" s="48">
        <v>10335600</v>
      </c>
      <c r="O25" s="48">
        <v>1948030</v>
      </c>
      <c r="P25">
        <v>214092</v>
      </c>
      <c r="R25" s="16">
        <v>1980</v>
      </c>
      <c r="S25" s="143">
        <f t="shared" si="1"/>
        <v>17.79446137409759</v>
      </c>
      <c r="T25" s="143">
        <f t="shared" si="2"/>
        <v>2.1307677753193901</v>
      </c>
    </row>
    <row r="26" spans="1:20">
      <c r="A26" s="16">
        <v>1981</v>
      </c>
      <c r="B26" s="3">
        <f t="shared" si="0"/>
        <v>11406899.902928444</v>
      </c>
      <c r="C26" s="3">
        <f t="shared" si="0"/>
        <v>1963039.0637375463</v>
      </c>
      <c r="D26" s="3">
        <f t="shared" si="0"/>
        <v>231136.67624918494</v>
      </c>
      <c r="E26" s="3"/>
      <c r="F26" s="3"/>
      <c r="G26" s="3"/>
      <c r="H26" s="3"/>
      <c r="I26" s="3"/>
      <c r="J26" s="3"/>
      <c r="K26" s="3"/>
      <c r="M26">
        <v>1979</v>
      </c>
      <c r="N26" s="48">
        <v>10793400</v>
      </c>
      <c r="O26" s="48">
        <v>2017780</v>
      </c>
      <c r="P26">
        <v>216145</v>
      </c>
      <c r="R26" s="16">
        <v>1981</v>
      </c>
      <c r="S26" s="143">
        <f t="shared" si="1"/>
        <v>17.209224946679718</v>
      </c>
      <c r="T26" s="143">
        <f t="shared" si="2"/>
        <v>2.0262882835488565</v>
      </c>
    </row>
    <row r="27" spans="1:20">
      <c r="A27" s="16">
        <v>1982</v>
      </c>
      <c r="B27" s="3">
        <f t="shared" si="0"/>
        <v>11047748.719293149</v>
      </c>
      <c r="C27" s="3">
        <f t="shared" si="0"/>
        <v>1783827.6595522948</v>
      </c>
      <c r="D27" s="3">
        <f t="shared" si="0"/>
        <v>221150.62760555584</v>
      </c>
      <c r="E27" s="3"/>
      <c r="F27" s="3"/>
      <c r="G27" s="3"/>
      <c r="H27" s="3"/>
      <c r="I27" s="3"/>
      <c r="J27" s="3"/>
      <c r="K27" s="3"/>
      <c r="M27">
        <v>1980</v>
      </c>
      <c r="N27" s="48">
        <v>11139500</v>
      </c>
      <c r="O27" s="48">
        <v>2008220</v>
      </c>
      <c r="P27">
        <v>218575</v>
      </c>
      <c r="R27" s="16">
        <v>1982</v>
      </c>
      <c r="S27" s="143">
        <f t="shared" si="1"/>
        <v>16.146526363666485</v>
      </c>
      <c r="T27" s="143">
        <f t="shared" si="2"/>
        <v>2.0017709781844619</v>
      </c>
    </row>
    <row r="28" spans="1:20">
      <c r="A28" s="16">
        <v>1983</v>
      </c>
      <c r="B28" s="3">
        <f t="shared" si="0"/>
        <v>11137362.652250005</v>
      </c>
      <c r="C28" s="3">
        <f t="shared" si="0"/>
        <v>1737512.175997332</v>
      </c>
      <c r="D28" s="3">
        <f t="shared" si="0"/>
        <v>213843.42066267558</v>
      </c>
      <c r="E28" s="3"/>
      <c r="F28" s="3"/>
      <c r="G28" s="3"/>
      <c r="H28" s="3"/>
      <c r="I28" s="3"/>
      <c r="J28" s="3"/>
      <c r="K28" s="3"/>
      <c r="M28">
        <v>1981</v>
      </c>
      <c r="N28" s="48">
        <v>11481500</v>
      </c>
      <c r="O28" s="48">
        <v>2001800</v>
      </c>
      <c r="P28">
        <v>214239</v>
      </c>
      <c r="R28" s="16">
        <v>1983</v>
      </c>
      <c r="S28" s="143">
        <f t="shared" si="1"/>
        <v>15.600750646710013</v>
      </c>
      <c r="T28" s="143">
        <f t="shared" si="2"/>
        <v>1.9200543911486465</v>
      </c>
    </row>
    <row r="29" spans="1:20">
      <c r="A29" s="16">
        <v>1984</v>
      </c>
      <c r="B29" s="3">
        <f t="shared" si="0"/>
        <v>11410873.913259124</v>
      </c>
      <c r="C29" s="3">
        <f t="shared" si="0"/>
        <v>1786200.8009921212</v>
      </c>
      <c r="D29" s="3">
        <f t="shared" si="0"/>
        <v>213816.44883725524</v>
      </c>
      <c r="E29" s="3"/>
      <c r="F29" s="3"/>
      <c r="G29" s="3"/>
      <c r="H29" s="3"/>
      <c r="I29" s="3"/>
      <c r="J29" s="3"/>
      <c r="K29" s="3"/>
      <c r="M29">
        <v>1982</v>
      </c>
      <c r="N29" s="48">
        <v>11120000</v>
      </c>
      <c r="O29" s="48">
        <v>1819050</v>
      </c>
      <c r="P29">
        <v>204983</v>
      </c>
      <c r="R29" s="16">
        <v>1984</v>
      </c>
      <c r="S29" s="143">
        <f t="shared" si="1"/>
        <v>15.653496958866617</v>
      </c>
      <c r="T29" s="143">
        <f t="shared" si="2"/>
        <v>1.8737955608185834</v>
      </c>
    </row>
    <row r="30" spans="1:20">
      <c r="A30" s="16">
        <v>1985</v>
      </c>
      <c r="B30" s="3">
        <f t="shared" si="0"/>
        <v>11766547.837855073</v>
      </c>
      <c r="C30" s="3">
        <f t="shared" si="0"/>
        <v>1827789.6144066029</v>
      </c>
      <c r="D30" s="3">
        <f t="shared" si="0"/>
        <v>218548.38588900084</v>
      </c>
      <c r="E30" s="3"/>
      <c r="F30" s="3"/>
      <c r="G30" s="3"/>
      <c r="H30" s="3"/>
      <c r="I30" s="3"/>
      <c r="J30" s="3"/>
      <c r="K30" s="3"/>
      <c r="M30">
        <v>1983</v>
      </c>
      <c r="N30" s="48">
        <v>11210200</v>
      </c>
      <c r="O30" s="48">
        <v>1771820</v>
      </c>
      <c r="P30">
        <v>198210</v>
      </c>
      <c r="R30" s="16">
        <v>1985</v>
      </c>
      <c r="S30" s="143">
        <f t="shared" si="1"/>
        <v>15.533779657328884</v>
      </c>
      <c r="T30" s="143">
        <f t="shared" si="2"/>
        <v>1.8573704785858425</v>
      </c>
    </row>
    <row r="31" spans="1:20">
      <c r="A31" s="16">
        <v>1986</v>
      </c>
      <c r="B31" s="3">
        <f t="shared" si="0"/>
        <v>12126195.772781702</v>
      </c>
      <c r="C31" s="3">
        <f t="shared" si="0"/>
        <v>1889187.2943849263</v>
      </c>
      <c r="D31" s="3">
        <f t="shared" si="0"/>
        <v>223429.20741706676</v>
      </c>
      <c r="E31" s="3"/>
      <c r="F31" s="3"/>
      <c r="G31" s="3"/>
      <c r="H31" s="3"/>
      <c r="I31" s="3"/>
      <c r="J31" s="3"/>
      <c r="K31" s="3"/>
      <c r="M31">
        <v>1984</v>
      </c>
      <c r="N31" s="48">
        <v>11485500</v>
      </c>
      <c r="O31" s="48">
        <v>1821470</v>
      </c>
      <c r="P31">
        <v>198185</v>
      </c>
      <c r="R31" s="16">
        <v>1986</v>
      </c>
      <c r="S31" s="143">
        <f t="shared" si="1"/>
        <v>15.579389693059145</v>
      </c>
      <c r="T31" s="143">
        <f t="shared" si="2"/>
        <v>1.8425334012714276</v>
      </c>
    </row>
    <row r="32" spans="1:20">
      <c r="A32" s="16">
        <v>1987</v>
      </c>
      <c r="B32" s="3">
        <f t="shared" si="0"/>
        <v>12504322.855745997</v>
      </c>
      <c r="C32" s="3">
        <f t="shared" si="0"/>
        <v>1944279.478719413</v>
      </c>
      <c r="D32" s="3">
        <f t="shared" si="0"/>
        <v>225865.30268903245</v>
      </c>
      <c r="E32" s="3"/>
      <c r="F32" s="3"/>
      <c r="G32" s="3"/>
      <c r="H32" s="3"/>
      <c r="I32" s="3"/>
      <c r="J32" s="3"/>
      <c r="K32" s="3"/>
      <c r="M32">
        <v>1985</v>
      </c>
      <c r="N32" s="48">
        <v>11843500</v>
      </c>
      <c r="O32" s="48">
        <v>1863880</v>
      </c>
      <c r="P32">
        <v>202571</v>
      </c>
      <c r="R32" s="16">
        <v>1987</v>
      </c>
      <c r="S32" s="143">
        <f t="shared" si="1"/>
        <v>15.548858591938675</v>
      </c>
      <c r="T32" s="143">
        <f t="shared" si="2"/>
        <v>1.8062977523428438</v>
      </c>
    </row>
    <row r="33" spans="1:20">
      <c r="A33" s="16">
        <v>1988</v>
      </c>
      <c r="B33" s="3">
        <f t="shared" si="0"/>
        <v>12940172.438763434</v>
      </c>
      <c r="C33" s="3">
        <f t="shared" si="0"/>
        <v>2012443.553712118</v>
      </c>
      <c r="D33" s="3">
        <f t="shared" si="0"/>
        <v>227946.4487384664</v>
      </c>
      <c r="E33" s="3"/>
      <c r="F33" s="3"/>
      <c r="G33" s="3"/>
      <c r="H33" s="3"/>
      <c r="I33" s="3"/>
      <c r="J33" s="3"/>
      <c r="K33" s="3"/>
      <c r="M33">
        <v>1986</v>
      </c>
      <c r="N33" s="48">
        <v>12205500</v>
      </c>
      <c r="O33" s="48">
        <v>1926490</v>
      </c>
      <c r="P33">
        <v>207095</v>
      </c>
      <c r="R33" s="16">
        <v>1988</v>
      </c>
      <c r="S33" s="143">
        <f t="shared" si="1"/>
        <v>15.551906771224044</v>
      </c>
      <c r="T33" s="143">
        <f t="shared" si="2"/>
        <v>1.7615410445044193</v>
      </c>
    </row>
    <row r="34" spans="1:20">
      <c r="A34" s="16">
        <v>1989</v>
      </c>
      <c r="B34" s="3">
        <f t="shared" si="0"/>
        <v>13246966.036292007</v>
      </c>
      <c r="C34" s="3">
        <f t="shared" si="0"/>
        <v>2042176.4662970528</v>
      </c>
      <c r="D34" s="3">
        <f t="shared" si="0"/>
        <v>230825.96082034259</v>
      </c>
      <c r="E34" s="3"/>
      <c r="F34" s="3"/>
      <c r="G34" s="3"/>
      <c r="H34" s="3"/>
      <c r="I34" s="3"/>
      <c r="J34" s="3"/>
      <c r="K34" s="3"/>
      <c r="M34">
        <v>1987</v>
      </c>
      <c r="N34" s="48">
        <v>12586100</v>
      </c>
      <c r="O34" s="48">
        <v>1982670</v>
      </c>
      <c r="P34">
        <v>209353</v>
      </c>
      <c r="R34" s="16">
        <v>1989</v>
      </c>
      <c r="S34" s="143">
        <f t="shared" si="1"/>
        <v>15.416182548533836</v>
      </c>
      <c r="T34" s="143">
        <f t="shared" si="2"/>
        <v>1.7424817138351605</v>
      </c>
    </row>
    <row r="35" spans="1:20">
      <c r="A35" s="16">
        <v>1990</v>
      </c>
      <c r="B35" s="3">
        <f t="shared" si="0"/>
        <v>13329327.400395371</v>
      </c>
      <c r="C35" s="3">
        <f t="shared" si="0"/>
        <v>1937169.8607695196</v>
      </c>
      <c r="D35" s="3">
        <f t="shared" si="0"/>
        <v>225776.83510165371</v>
      </c>
      <c r="E35" s="3"/>
      <c r="F35" s="3"/>
      <c r="G35" s="3"/>
      <c r="H35" s="3"/>
      <c r="I35" s="3"/>
      <c r="J35" s="3"/>
      <c r="K35" s="3"/>
      <c r="M35">
        <v>1988</v>
      </c>
      <c r="N35" s="48">
        <v>13024800</v>
      </c>
      <c r="O35" s="48">
        <v>2052180</v>
      </c>
      <c r="P35">
        <v>211282</v>
      </c>
      <c r="R35" s="16">
        <v>1990</v>
      </c>
      <c r="S35" s="143">
        <f t="shared" si="1"/>
        <v>14.533140364697319</v>
      </c>
      <c r="T35" s="143">
        <f t="shared" si="2"/>
        <v>1.693835167519081</v>
      </c>
    </row>
    <row r="36" spans="1:20">
      <c r="A36" s="16">
        <v>1991</v>
      </c>
      <c r="B36" s="3">
        <f t="shared" si="0"/>
        <v>13091780.932878915</v>
      </c>
      <c r="C36" s="3">
        <f t="shared" si="0"/>
        <v>1780719.0403935141</v>
      </c>
      <c r="D36" s="3">
        <f t="shared" si="0"/>
        <v>215962.32726769798</v>
      </c>
      <c r="E36" s="3"/>
      <c r="F36" s="3"/>
      <c r="G36" s="3"/>
      <c r="H36" s="3"/>
      <c r="I36" s="3"/>
      <c r="J36" s="3"/>
      <c r="K36" s="3"/>
      <c r="M36">
        <v>1989</v>
      </c>
      <c r="N36" s="48">
        <v>13333600</v>
      </c>
      <c r="O36" s="48">
        <v>2082500</v>
      </c>
      <c r="P36">
        <v>213951</v>
      </c>
      <c r="R36" s="16">
        <v>1991</v>
      </c>
      <c r="S36" s="143">
        <f t="shared" si="1"/>
        <v>13.601809024480289</v>
      </c>
      <c r="T36" s="143">
        <f t="shared" si="2"/>
        <v>1.6496023602512826</v>
      </c>
    </row>
    <row r="37" spans="1:20">
      <c r="A37" s="16">
        <v>1992</v>
      </c>
      <c r="B37" s="3">
        <f t="shared" si="0"/>
        <v>12999484.542948848</v>
      </c>
      <c r="C37" s="3">
        <f t="shared" si="0"/>
        <v>1710711.3679186297</v>
      </c>
      <c r="D37" s="3">
        <f t="shared" si="0"/>
        <v>216754.22006203936</v>
      </c>
      <c r="E37" s="3"/>
      <c r="F37" s="3"/>
      <c r="G37" s="3"/>
      <c r="H37" s="3"/>
      <c r="I37" s="3"/>
      <c r="J37" s="3"/>
      <c r="K37" s="3"/>
      <c r="M37">
        <v>1990</v>
      </c>
      <c r="N37" s="48">
        <v>13416500</v>
      </c>
      <c r="O37" s="48">
        <v>1975420</v>
      </c>
      <c r="P37">
        <v>209271</v>
      </c>
      <c r="R37" s="16">
        <v>1992</v>
      </c>
      <c r="S37" s="143">
        <f t="shared" si="1"/>
        <v>13.159840009552918</v>
      </c>
      <c r="T37" s="143">
        <f t="shared" si="2"/>
        <v>1.6674062678862964</v>
      </c>
    </row>
    <row r="38" spans="1:20">
      <c r="A38" s="16">
        <v>1993</v>
      </c>
      <c r="B38" s="3">
        <f t="shared" si="0"/>
        <v>13143145.016402965</v>
      </c>
      <c r="C38" s="3">
        <f t="shared" si="0"/>
        <v>1694668.1472758348</v>
      </c>
      <c r="D38" s="3">
        <f t="shared" si="0"/>
        <v>212982.47999525809</v>
      </c>
      <c r="E38" s="3"/>
      <c r="F38" s="3"/>
      <c r="G38" s="3"/>
      <c r="H38" s="3"/>
      <c r="I38" s="3"/>
      <c r="J38" s="3"/>
      <c r="K38" s="3"/>
      <c r="M38">
        <v>1991</v>
      </c>
      <c r="N38" s="48">
        <v>13177400</v>
      </c>
      <c r="O38" s="48">
        <v>1815880</v>
      </c>
      <c r="P38">
        <v>200174</v>
      </c>
      <c r="R38" s="16">
        <v>1993</v>
      </c>
      <c r="S38" s="143">
        <f t="shared" si="1"/>
        <v>12.893931742827515</v>
      </c>
      <c r="T38" s="143">
        <f t="shared" si="2"/>
        <v>1.6204833753979793</v>
      </c>
    </row>
    <row r="39" spans="1:20">
      <c r="A39" s="16">
        <v>1994</v>
      </c>
      <c r="B39" s="3">
        <f t="shared" si="0"/>
        <v>13382380.438309962</v>
      </c>
      <c r="C39" s="3">
        <f t="shared" si="0"/>
        <v>1726774.2013005961</v>
      </c>
      <c r="D39" s="3">
        <f t="shared" si="0"/>
        <v>214723.78104439567</v>
      </c>
      <c r="E39" s="3"/>
      <c r="F39" s="3"/>
      <c r="G39" s="3"/>
      <c r="H39" s="3"/>
      <c r="I39" s="3"/>
      <c r="J39" s="3"/>
      <c r="K39" s="3"/>
      <c r="M39">
        <v>1992</v>
      </c>
      <c r="N39" s="48">
        <v>13084500</v>
      </c>
      <c r="O39" s="48">
        <v>1744490</v>
      </c>
      <c r="P39">
        <v>200908</v>
      </c>
      <c r="R39" s="16">
        <v>1994</v>
      </c>
      <c r="S39" s="143">
        <f t="shared" si="1"/>
        <v>12.903341145177214</v>
      </c>
      <c r="T39" s="143">
        <f t="shared" si="2"/>
        <v>1.6045260559900267</v>
      </c>
    </row>
    <row r="40" spans="1:20">
      <c r="A40" s="16">
        <v>1995</v>
      </c>
      <c r="B40" s="3">
        <f t="shared" si="0"/>
        <v>13603832.16398716</v>
      </c>
      <c r="C40" s="3">
        <f t="shared" si="0"/>
        <v>1792731.8431364375</v>
      </c>
      <c r="D40" s="3">
        <f t="shared" si="0"/>
        <v>215565.30199751048</v>
      </c>
      <c r="E40" s="3"/>
      <c r="F40" s="3"/>
      <c r="G40" s="3"/>
      <c r="H40" s="3"/>
      <c r="I40" s="3"/>
      <c r="J40" s="3"/>
      <c r="K40" s="3"/>
      <c r="M40">
        <v>1993</v>
      </c>
      <c r="N40" s="48">
        <v>13229100</v>
      </c>
      <c r="O40" s="48">
        <v>1728130</v>
      </c>
      <c r="P40">
        <v>197412</v>
      </c>
      <c r="R40" s="16">
        <v>1995</v>
      </c>
      <c r="S40" s="143">
        <f t="shared" si="1"/>
        <v>13.178138494550524</v>
      </c>
      <c r="T40" s="143">
        <f t="shared" si="2"/>
        <v>1.5845924839338084</v>
      </c>
    </row>
    <row r="41" spans="1:20">
      <c r="A41" s="16">
        <v>1996</v>
      </c>
      <c r="B41" s="3">
        <f t="shared" si="0"/>
        <v>13726231.682172135</v>
      </c>
      <c r="C41" s="3">
        <f t="shared" si="0"/>
        <v>1823229.652549085</v>
      </c>
      <c r="D41" s="3">
        <f t="shared" si="0"/>
        <v>218299.16622211682</v>
      </c>
      <c r="E41" s="3"/>
      <c r="F41" s="3"/>
      <c r="G41" s="3"/>
      <c r="H41" s="3"/>
      <c r="I41" s="3"/>
      <c r="J41" s="3"/>
      <c r="K41" s="3"/>
      <c r="M41">
        <v>1994</v>
      </c>
      <c r="N41" s="48">
        <v>13469900</v>
      </c>
      <c r="O41" s="48">
        <v>1760870</v>
      </c>
      <c r="P41">
        <v>199026</v>
      </c>
      <c r="R41" s="16">
        <v>1996</v>
      </c>
      <c r="S41" s="143">
        <f t="shared" si="1"/>
        <v>13.282812754188953</v>
      </c>
      <c r="T41" s="143">
        <f t="shared" si="2"/>
        <v>1.5903794375381812</v>
      </c>
    </row>
    <row r="42" spans="1:20">
      <c r="A42" s="16">
        <v>1997</v>
      </c>
      <c r="B42" s="3">
        <v>14021600</v>
      </c>
      <c r="C42" s="3">
        <v>1881960</v>
      </c>
      <c r="D42" s="3">
        <v>218420</v>
      </c>
      <c r="E42" s="3">
        <v>11000</v>
      </c>
      <c r="F42" s="3">
        <v>12885</v>
      </c>
      <c r="G42" s="3">
        <v>21305</v>
      </c>
      <c r="H42" s="3">
        <v>25735</v>
      </c>
      <c r="I42" s="3">
        <v>54930</v>
      </c>
      <c r="J42" s="3">
        <v>18760</v>
      </c>
      <c r="K42" s="3">
        <v>73805</v>
      </c>
      <c r="M42">
        <v>1995</v>
      </c>
      <c r="N42" s="48">
        <v>13692800</v>
      </c>
      <c r="O42" s="48">
        <v>1828130</v>
      </c>
      <c r="P42">
        <v>199806</v>
      </c>
      <c r="R42" s="16">
        <v>1997</v>
      </c>
      <c r="S42" s="143">
        <f t="shared" si="1"/>
        <v>13.421863410737719</v>
      </c>
      <c r="T42" s="143">
        <f t="shared" si="2"/>
        <v>1.5577394876476294</v>
      </c>
    </row>
    <row r="43" spans="1:20">
      <c r="A43" s="16">
        <v>1998</v>
      </c>
      <c r="B43" s="3">
        <v>14336050</v>
      </c>
      <c r="C43" s="3">
        <v>1895895</v>
      </c>
      <c r="D43" s="3">
        <v>216080</v>
      </c>
      <c r="E43" s="3">
        <v>10930</v>
      </c>
      <c r="F43" s="3">
        <v>13165</v>
      </c>
      <c r="G43" s="3">
        <v>20460</v>
      </c>
      <c r="H43" s="3">
        <v>26230</v>
      </c>
      <c r="I43" s="3">
        <v>51465</v>
      </c>
      <c r="J43" s="3">
        <v>19870</v>
      </c>
      <c r="K43" s="3">
        <v>73960</v>
      </c>
      <c r="M43">
        <v>1996</v>
      </c>
      <c r="N43" s="48">
        <v>13816000</v>
      </c>
      <c r="O43" s="48">
        <v>1859230</v>
      </c>
      <c r="P43">
        <v>202340</v>
      </c>
      <c r="R43" s="16">
        <v>1998</v>
      </c>
      <c r="S43" s="143">
        <f t="shared" si="1"/>
        <v>13.224667882715252</v>
      </c>
      <c r="T43" s="143">
        <f t="shared" si="2"/>
        <v>1.5072492074176638</v>
      </c>
    </row>
    <row r="44" spans="1:20">
      <c r="A44" s="16">
        <v>1999</v>
      </c>
      <c r="B44" s="3">
        <v>14716510</v>
      </c>
      <c r="C44" s="3">
        <v>1956890</v>
      </c>
      <c r="D44" s="3">
        <v>232490</v>
      </c>
      <c r="E44" s="3">
        <v>12345</v>
      </c>
      <c r="F44" s="3">
        <v>14325</v>
      </c>
      <c r="G44" s="3">
        <v>20735</v>
      </c>
      <c r="H44" s="3">
        <v>26825</v>
      </c>
      <c r="I44" s="3">
        <v>55415</v>
      </c>
      <c r="J44" s="3">
        <v>22990</v>
      </c>
      <c r="K44" s="3">
        <v>79855</v>
      </c>
      <c r="M44">
        <v>1997</v>
      </c>
      <c r="N44" s="48">
        <v>14113300</v>
      </c>
      <c r="O44" s="48">
        <v>1919120</v>
      </c>
      <c r="P44">
        <v>202452</v>
      </c>
      <c r="R44" s="16">
        <v>1999</v>
      </c>
      <c r="S44" s="143">
        <f t="shared" si="1"/>
        <v>13.297242348899298</v>
      </c>
      <c r="T44" s="143">
        <f t="shared" si="2"/>
        <v>1.5797903171336138</v>
      </c>
    </row>
    <row r="45" spans="1:20">
      <c r="A45" s="16">
        <v>2000</v>
      </c>
      <c r="B45" s="3">
        <v>15050555</v>
      </c>
      <c r="C45" s="3">
        <v>2033995</v>
      </c>
      <c r="D45" s="3">
        <v>221160</v>
      </c>
      <c r="E45" s="3">
        <v>13415</v>
      </c>
      <c r="F45" s="3">
        <v>11585</v>
      </c>
      <c r="G45" s="3">
        <v>20260</v>
      </c>
      <c r="H45" s="3">
        <v>23460</v>
      </c>
      <c r="I45" s="3">
        <v>55800</v>
      </c>
      <c r="J45" s="3">
        <v>25040</v>
      </c>
      <c r="K45" s="3">
        <v>71600</v>
      </c>
      <c r="M45">
        <v>1998</v>
      </c>
      <c r="N45" s="48">
        <v>14448200</v>
      </c>
      <c r="O45" s="48">
        <v>1992760</v>
      </c>
      <c r="R45" s="16">
        <v>2000</v>
      </c>
      <c r="S45" s="143">
        <f t="shared" si="1"/>
        <v>13.514418571275279</v>
      </c>
      <c r="T45" s="143">
        <f t="shared" si="2"/>
        <v>1.4694474722028523</v>
      </c>
    </row>
    <row r="46" spans="1:20">
      <c r="A46" s="16">
        <v>2001</v>
      </c>
      <c r="B46" s="3">
        <v>15205605</v>
      </c>
      <c r="C46" s="3">
        <v>1998200</v>
      </c>
      <c r="D46" s="3">
        <v>219205</v>
      </c>
      <c r="E46" s="3">
        <v>12665</v>
      </c>
      <c r="F46" s="3">
        <v>10805</v>
      </c>
      <c r="G46" s="3">
        <v>21475</v>
      </c>
      <c r="H46" s="3">
        <v>23550</v>
      </c>
      <c r="I46" s="3">
        <v>61230</v>
      </c>
      <c r="J46" s="3">
        <v>22600</v>
      </c>
      <c r="K46" s="3">
        <v>66880</v>
      </c>
      <c r="M46">
        <v>1999</v>
      </c>
      <c r="N46" s="48">
        <v>14856900</v>
      </c>
      <c r="O46" s="48">
        <v>2066380</v>
      </c>
      <c r="R46" s="16">
        <v>2001</v>
      </c>
      <c r="S46" s="143">
        <f t="shared" si="1"/>
        <v>13.141206811567182</v>
      </c>
      <c r="T46" s="143">
        <f t="shared" si="2"/>
        <v>1.4416065654737185</v>
      </c>
    </row>
    <row r="47" spans="1:20">
      <c r="A47" s="16">
        <v>2002</v>
      </c>
      <c r="B47" s="3">
        <v>15586330</v>
      </c>
      <c r="C47" s="3">
        <v>1990330</v>
      </c>
      <c r="D47" s="3">
        <v>218750</v>
      </c>
      <c r="E47" s="3">
        <v>11100</v>
      </c>
      <c r="F47" s="3">
        <v>12315</v>
      </c>
      <c r="G47" s="3">
        <v>22045</v>
      </c>
      <c r="H47" s="3">
        <v>23275</v>
      </c>
      <c r="I47" s="3">
        <v>59420</v>
      </c>
      <c r="J47" s="3">
        <v>22775</v>
      </c>
      <c r="K47" s="3">
        <v>67820</v>
      </c>
      <c r="L47" s="48">
        <f>N47-B47</f>
        <v>-373730</v>
      </c>
      <c r="M47">
        <v>2000</v>
      </c>
      <c r="N47" s="48">
        <v>15212600</v>
      </c>
      <c r="O47" s="48">
        <v>2157930</v>
      </c>
      <c r="R47" s="16">
        <v>2002</v>
      </c>
      <c r="S47" s="143">
        <f t="shared" si="1"/>
        <v>12.769715513530125</v>
      </c>
      <c r="T47" s="143">
        <f t="shared" si="2"/>
        <v>1.4034734283182764</v>
      </c>
    </row>
    <row r="48" spans="1:20">
      <c r="A48" s="16">
        <v>2003</v>
      </c>
      <c r="B48" s="3">
        <v>15917005</v>
      </c>
      <c r="C48" s="3">
        <v>1979065</v>
      </c>
      <c r="D48" s="3">
        <v>221720</v>
      </c>
      <c r="E48" s="3">
        <v>10140</v>
      </c>
      <c r="F48" s="3">
        <v>12655</v>
      </c>
      <c r="G48" s="3">
        <v>22945</v>
      </c>
      <c r="H48" s="3">
        <v>23520</v>
      </c>
      <c r="I48" s="3">
        <v>62400</v>
      </c>
      <c r="J48" s="3">
        <v>21860</v>
      </c>
      <c r="K48" s="3">
        <v>68200</v>
      </c>
      <c r="R48" s="16">
        <v>2003</v>
      </c>
      <c r="S48" s="143">
        <f t="shared" si="1"/>
        <v>12.433651933890829</v>
      </c>
      <c r="T48" s="143">
        <f t="shared" si="2"/>
        <v>1.3929756257537143</v>
      </c>
    </row>
    <row r="49" spans="1:20">
      <c r="A49" s="16">
        <v>2004</v>
      </c>
      <c r="B49" s="3">
        <v>16189080</v>
      </c>
      <c r="C49" s="3">
        <v>1970925</v>
      </c>
      <c r="D49" s="3">
        <v>223165</v>
      </c>
      <c r="E49" s="3">
        <v>10040</v>
      </c>
      <c r="F49" s="3">
        <v>12425</v>
      </c>
      <c r="G49" s="3">
        <v>22790</v>
      </c>
      <c r="H49" s="3">
        <v>24935</v>
      </c>
      <c r="I49" s="3">
        <v>63930</v>
      </c>
      <c r="J49" s="3">
        <v>23120</v>
      </c>
      <c r="K49" s="3">
        <v>65925</v>
      </c>
      <c r="R49" s="16">
        <v>2004</v>
      </c>
      <c r="S49" s="143">
        <f t="shared" si="1"/>
        <v>12.174410157958327</v>
      </c>
      <c r="T49" s="143">
        <f t="shared" si="2"/>
        <v>1.3784909333946092</v>
      </c>
    </row>
    <row r="50" spans="1:20">
      <c r="A50" s="16">
        <v>2005</v>
      </c>
      <c r="B50" s="3">
        <v>16454240</v>
      </c>
      <c r="C50" s="3">
        <v>1957295</v>
      </c>
      <c r="D50" s="3">
        <v>219485</v>
      </c>
      <c r="E50" s="3">
        <v>9435</v>
      </c>
      <c r="F50" s="3">
        <v>12290</v>
      </c>
      <c r="G50" s="3">
        <v>22700</v>
      </c>
      <c r="H50" s="3">
        <v>26080</v>
      </c>
      <c r="I50" s="3">
        <v>61645</v>
      </c>
      <c r="J50" s="3">
        <v>23555</v>
      </c>
      <c r="K50" s="3">
        <v>63780</v>
      </c>
      <c r="R50" s="16">
        <v>2005</v>
      </c>
      <c r="S50" s="143">
        <f t="shared" si="1"/>
        <v>11.895383803809839</v>
      </c>
      <c r="T50" s="143">
        <f t="shared" si="2"/>
        <v>1.3339115024455703</v>
      </c>
    </row>
    <row r="51" spans="1:20">
      <c r="A51" s="16">
        <v>2006</v>
      </c>
      <c r="B51" s="3">
        <v>16750180</v>
      </c>
      <c r="C51" s="3">
        <v>1901475</v>
      </c>
      <c r="D51" s="3">
        <v>215670</v>
      </c>
      <c r="E51" s="3">
        <v>8665</v>
      </c>
      <c r="F51" s="3">
        <v>11925</v>
      </c>
      <c r="G51" s="3">
        <v>22635</v>
      </c>
      <c r="H51" s="3">
        <v>24805</v>
      </c>
      <c r="I51" s="3">
        <v>61190</v>
      </c>
      <c r="J51" s="3">
        <v>23600</v>
      </c>
      <c r="K51" s="3">
        <v>62850</v>
      </c>
      <c r="R51" s="16">
        <v>2006</v>
      </c>
      <c r="S51" s="143">
        <f t="shared" si="1"/>
        <v>11.351967560945614</v>
      </c>
      <c r="T51" s="143">
        <f t="shared" si="2"/>
        <v>1.2875682529978782</v>
      </c>
    </row>
    <row r="52" spans="1:20">
      <c r="A52" s="51">
        <v>2007</v>
      </c>
      <c r="B52" s="3">
        <v>17104605</v>
      </c>
      <c r="C52" s="3">
        <v>1845035</v>
      </c>
      <c r="D52" s="3">
        <v>210185</v>
      </c>
      <c r="E52" s="3">
        <v>8285</v>
      </c>
      <c r="F52" s="3">
        <v>12290</v>
      </c>
      <c r="G52" s="3">
        <v>23560</v>
      </c>
      <c r="H52" s="3">
        <v>23760</v>
      </c>
      <c r="I52" s="3">
        <v>59005</v>
      </c>
      <c r="J52" s="3">
        <v>22085</v>
      </c>
      <c r="K52" s="3">
        <v>61200</v>
      </c>
      <c r="R52" s="51">
        <v>2007</v>
      </c>
      <c r="S52" s="143">
        <f t="shared" si="1"/>
        <v>10.7867735033928</v>
      </c>
      <c r="T52" s="143">
        <f t="shared" si="2"/>
        <v>1.2288211274098408</v>
      </c>
    </row>
    <row r="53" spans="1:20">
      <c r="A53" s="51">
        <v>2008</v>
      </c>
      <c r="B53" s="3">
        <v>17365420</v>
      </c>
      <c r="C53" s="3">
        <v>1787955</v>
      </c>
      <c r="D53" s="3">
        <v>217450</v>
      </c>
      <c r="E53" s="3">
        <v>8770</v>
      </c>
      <c r="F53" s="3">
        <v>10165</v>
      </c>
      <c r="G53" s="3">
        <v>24430</v>
      </c>
      <c r="H53" s="3">
        <v>25355</v>
      </c>
      <c r="I53" s="3">
        <v>62245</v>
      </c>
      <c r="J53" s="3">
        <v>23335</v>
      </c>
      <c r="K53" s="3">
        <v>63150</v>
      </c>
      <c r="R53" s="51">
        <v>2008</v>
      </c>
      <c r="S53" s="143">
        <f t="shared" si="1"/>
        <v>10.296065398936507</v>
      </c>
      <c r="T53" s="143">
        <f t="shared" si="2"/>
        <v>1.2522012136763752</v>
      </c>
    </row>
    <row r="54" spans="1:20">
      <c r="A54" s="51">
        <v>2009</v>
      </c>
      <c r="B54" s="3">
        <v>17068020</v>
      </c>
      <c r="C54" s="3">
        <v>1607545</v>
      </c>
      <c r="D54" s="3">
        <v>205290</v>
      </c>
      <c r="E54" s="3">
        <v>8210</v>
      </c>
      <c r="F54" s="3">
        <v>9890</v>
      </c>
      <c r="G54" s="3">
        <v>23115</v>
      </c>
      <c r="H54" s="3">
        <v>23995</v>
      </c>
      <c r="I54" s="3">
        <v>58480</v>
      </c>
      <c r="J54" s="3">
        <v>21695</v>
      </c>
      <c r="K54" s="3">
        <v>59905</v>
      </c>
      <c r="R54" s="51">
        <v>2009</v>
      </c>
      <c r="S54" s="143">
        <f t="shared" si="1"/>
        <v>9.4184621297608047</v>
      </c>
      <c r="T54" s="143">
        <f t="shared" si="2"/>
        <v>1.2027757173942848</v>
      </c>
    </row>
    <row r="55" spans="1:20">
      <c r="B55" s="8"/>
      <c r="C55" s="8"/>
      <c r="D55" s="8">
        <f>100*D54/C54</f>
        <v>12.770404560992072</v>
      </c>
      <c r="E55" s="8"/>
      <c r="F55" s="8"/>
      <c r="G55" s="8"/>
      <c r="H55" s="8"/>
      <c r="I55" s="8"/>
      <c r="J55" s="8"/>
      <c r="K55" s="8"/>
      <c r="S55" s="143"/>
      <c r="T55" s="143"/>
    </row>
    <row r="56" spans="1:20">
      <c r="A56" s="9" t="s">
        <v>71</v>
      </c>
      <c r="B56" s="8"/>
      <c r="C56" s="8"/>
      <c r="D56" s="8"/>
      <c r="E56" s="8"/>
      <c r="F56" s="8"/>
      <c r="G56" s="8"/>
      <c r="H56" s="8"/>
      <c r="I56" s="8"/>
      <c r="J56" s="8"/>
      <c r="K56" s="8"/>
    </row>
    <row r="57" spans="1:20">
      <c r="A57" s="7" t="s">
        <v>502</v>
      </c>
      <c r="B57" s="2">
        <f t="shared" ref="B57:K62" si="3">(POWER(VLOOKUP(VALUE(RIGHT($A57,4)),$A$6:$K$54,COLUMN(B$54),0)/VLOOKUP(VALUE(LEFT($A57,4)),$A$6:$K$54,COLUMN(B$54),0),1/(VALUE(RIGHT($A57,4))-VALUE(LEFT($A57,4))))-1)*100</f>
        <v>2.0522663953679077</v>
      </c>
      <c r="C57" s="2">
        <f t="shared" si="3"/>
        <v>0.2306225986141941</v>
      </c>
      <c r="D57" s="2">
        <f t="shared" si="3"/>
        <v>-9.4436246614937325E-2</v>
      </c>
      <c r="E57" s="2" t="s">
        <v>10</v>
      </c>
      <c r="F57" s="2" t="s">
        <v>10</v>
      </c>
      <c r="G57" s="2" t="s">
        <v>10</v>
      </c>
      <c r="H57" s="2" t="s">
        <v>10</v>
      </c>
      <c r="I57" s="2" t="s">
        <v>10</v>
      </c>
      <c r="J57" s="2" t="s">
        <v>10</v>
      </c>
      <c r="K57" s="2" t="s">
        <v>10</v>
      </c>
      <c r="L57" s="4"/>
      <c r="M57" s="4"/>
      <c r="N57" s="4"/>
      <c r="O57" s="4"/>
    </row>
    <row r="58" spans="1:20">
      <c r="A58" s="7" t="s">
        <v>1</v>
      </c>
      <c r="B58" s="2">
        <f t="shared" si="3"/>
        <v>1.8869587420409673</v>
      </c>
      <c r="C58" s="2">
        <f t="shared" si="3"/>
        <v>0.49525132598717825</v>
      </c>
      <c r="D58" s="2">
        <f t="shared" si="3"/>
        <v>-1.6813554218286786E-2</v>
      </c>
      <c r="E58" s="2" t="s">
        <v>10</v>
      </c>
      <c r="F58" s="2" t="s">
        <v>10</v>
      </c>
      <c r="G58" s="2" t="s">
        <v>10</v>
      </c>
      <c r="H58" s="2" t="s">
        <v>10</v>
      </c>
      <c r="I58" s="2" t="s">
        <v>10</v>
      </c>
      <c r="J58" s="2" t="s">
        <v>10</v>
      </c>
      <c r="K58" s="2" t="s">
        <v>10</v>
      </c>
      <c r="L58" s="4"/>
      <c r="M58" s="4"/>
      <c r="N58" s="4"/>
      <c r="O58" s="4"/>
    </row>
    <row r="59" spans="1:20">
      <c r="A59" s="7" t="s">
        <v>2</v>
      </c>
      <c r="B59" s="2">
        <f t="shared" si="3"/>
        <v>1.1671800933540588</v>
      </c>
      <c r="C59" s="2">
        <f t="shared" si="3"/>
        <v>-3.6486932431967212E-2</v>
      </c>
      <c r="D59" s="2">
        <f t="shared" si="3"/>
        <v>-0.3881319833679675</v>
      </c>
      <c r="E59" s="2" t="s">
        <v>10</v>
      </c>
      <c r="F59" s="2" t="s">
        <v>10</v>
      </c>
      <c r="G59" s="2" t="s">
        <v>10</v>
      </c>
      <c r="H59" s="2" t="s">
        <v>10</v>
      </c>
      <c r="I59" s="2" t="s">
        <v>10</v>
      </c>
      <c r="J59" s="2" t="s">
        <v>10</v>
      </c>
      <c r="K59" s="2" t="s">
        <v>10</v>
      </c>
      <c r="L59" s="4"/>
      <c r="M59" s="4"/>
      <c r="N59" s="4"/>
      <c r="O59" s="4"/>
    </row>
    <row r="60" spans="1:20">
      <c r="A60" s="7" t="s">
        <v>503</v>
      </c>
      <c r="B60" s="2">
        <f t="shared" si="3"/>
        <v>1.6518914724845457</v>
      </c>
      <c r="C60" s="2">
        <f t="shared" si="3"/>
        <v>-1.3047929353495968</v>
      </c>
      <c r="D60" s="2">
        <f t="shared" si="3"/>
        <v>-0.51530274611089055</v>
      </c>
      <c r="E60" s="2">
        <f t="shared" si="3"/>
        <v>-2.4083772869675779</v>
      </c>
      <c r="F60" s="2">
        <f t="shared" si="3"/>
        <v>-2.1803760189264332</v>
      </c>
      <c r="G60" s="2">
        <f t="shared" si="3"/>
        <v>0.68181359151913146</v>
      </c>
      <c r="H60" s="2">
        <f t="shared" si="3"/>
        <v>-0.58168874981480156</v>
      </c>
      <c r="I60" s="2">
        <f t="shared" si="3"/>
        <v>0.52324054763432937</v>
      </c>
      <c r="J60" s="2">
        <f t="shared" si="3"/>
        <v>1.2186564660745969</v>
      </c>
      <c r="K60" s="2">
        <f t="shared" si="3"/>
        <v>-1.7238561520696138</v>
      </c>
      <c r="L60" s="4"/>
      <c r="M60" s="4"/>
      <c r="N60" s="4"/>
      <c r="O60" s="4"/>
    </row>
    <row r="61" spans="1:20">
      <c r="A61" s="7" t="s">
        <v>27</v>
      </c>
      <c r="B61" s="2">
        <f t="shared" si="3"/>
        <v>2.38860999756072</v>
      </c>
      <c r="C61" s="2">
        <f t="shared" si="3"/>
        <v>2.6234232510724986</v>
      </c>
      <c r="D61" s="2">
        <f t="shared" si="3"/>
        <v>0.41641817770361467</v>
      </c>
      <c r="E61" s="2">
        <f t="shared" si="3"/>
        <v>6.839701002204257</v>
      </c>
      <c r="F61" s="2">
        <f t="shared" si="3"/>
        <v>-3.4829872647014315</v>
      </c>
      <c r="G61" s="2">
        <f t="shared" si="3"/>
        <v>-1.6624688313719993</v>
      </c>
      <c r="H61" s="2">
        <f t="shared" si="3"/>
        <v>-3.0380639764128081</v>
      </c>
      <c r="I61" s="2">
        <f t="shared" si="3"/>
        <v>0.52518167051895936</v>
      </c>
      <c r="J61" s="2">
        <f t="shared" si="3"/>
        <v>10.103340830846786</v>
      </c>
      <c r="K61" s="2">
        <f t="shared" si="3"/>
        <v>-1.0059529702550085</v>
      </c>
      <c r="L61" s="4"/>
      <c r="M61" s="4"/>
      <c r="N61" s="4"/>
      <c r="O61" s="4"/>
    </row>
    <row r="62" spans="1:20">
      <c r="A62" s="7" t="s">
        <v>3</v>
      </c>
      <c r="B62" s="2">
        <f t="shared" si="3"/>
        <v>1.8444152973487338</v>
      </c>
      <c r="C62" s="2">
        <f t="shared" si="3"/>
        <v>-1.3832523714987666</v>
      </c>
      <c r="D62" s="2">
        <f t="shared" si="3"/>
        <v>-0.72448183117810316</v>
      </c>
      <c r="E62" s="2">
        <f t="shared" si="3"/>
        <v>-6.6530221039413302</v>
      </c>
      <c r="F62" s="2">
        <f t="shared" si="3"/>
        <v>0.84749631181535445</v>
      </c>
      <c r="G62" s="2">
        <f t="shared" si="3"/>
        <v>2.1791448235551014</v>
      </c>
      <c r="H62" s="2">
        <f t="shared" si="3"/>
        <v>0.18168844336103884</v>
      </c>
      <c r="I62" s="2">
        <f t="shared" si="3"/>
        <v>0.80102426490933354</v>
      </c>
      <c r="J62" s="2">
        <f t="shared" si="3"/>
        <v>-1.7779461077452097</v>
      </c>
      <c r="K62" s="2">
        <f t="shared" si="3"/>
        <v>-2.2171640956158534</v>
      </c>
    </row>
    <row r="63" spans="1:20">
      <c r="B63" s="4"/>
      <c r="C63" s="4"/>
      <c r="D63" s="4"/>
      <c r="E63" s="4"/>
      <c r="F63" s="4"/>
      <c r="G63" s="4"/>
      <c r="H63" s="4"/>
      <c r="I63" s="4"/>
      <c r="J63" s="4"/>
      <c r="K63" s="4"/>
    </row>
    <row r="64" spans="1:20">
      <c r="D64" s="2"/>
    </row>
    <row r="66" spans="1:11" ht="30" customHeight="1">
      <c r="A66" s="354" t="s">
        <v>504</v>
      </c>
      <c r="B66" s="331"/>
      <c r="C66" s="331"/>
      <c r="D66" s="331"/>
      <c r="E66" s="331"/>
      <c r="F66" s="331"/>
      <c r="G66" s="331"/>
      <c r="H66" s="331"/>
      <c r="I66" s="331"/>
      <c r="J66" s="331"/>
      <c r="K66" s="331"/>
    </row>
  </sheetData>
  <mergeCells count="12">
    <mergeCell ref="K3:K5"/>
    <mergeCell ref="A66:K66"/>
    <mergeCell ref="B2:B5"/>
    <mergeCell ref="C2:C5"/>
    <mergeCell ref="D2:D5"/>
    <mergeCell ref="E2:K2"/>
    <mergeCell ref="E3:E5"/>
    <mergeCell ref="F3:F5"/>
    <mergeCell ref="G3:G5"/>
    <mergeCell ref="H3:H5"/>
    <mergeCell ref="I3:I5"/>
    <mergeCell ref="J3:J5"/>
  </mergeCells>
  <pageMargins left="0.7" right="0.7" top="0.75" bottom="0.75" header="0.3" footer="0.3"/>
  <pageSetup scale="57" orientation="portrait" horizontalDpi="0" verticalDpi="0" r:id="rId1"/>
</worksheet>
</file>

<file path=xl/worksheets/sheet150.xml><?xml version="1.0" encoding="utf-8"?>
<worksheet xmlns="http://schemas.openxmlformats.org/spreadsheetml/2006/main" xmlns:r="http://schemas.openxmlformats.org/officeDocument/2006/relationships">
  <sheetPr codeName="Sheet187"/>
  <dimension ref="A1:W38"/>
  <sheetViews>
    <sheetView view="pageBreakPreview" zoomScaleNormal="100" zoomScaleSheetLayoutView="100" workbookViewId="0"/>
  </sheetViews>
  <sheetFormatPr defaultRowHeight="15" outlineLevelCol="1"/>
  <cols>
    <col min="2" max="11" width="13.85546875" customWidth="1"/>
    <col min="12" max="22" width="0" hidden="1" customWidth="1" outlineLevel="1"/>
    <col min="23" max="23" width="9.140625" collapsed="1"/>
  </cols>
  <sheetData>
    <row r="1" spans="1:22">
      <c r="A1" t="s">
        <v>1065</v>
      </c>
    </row>
    <row r="2" spans="1:22">
      <c r="N2" t="s">
        <v>520</v>
      </c>
      <c r="O2" t="s">
        <v>6</v>
      </c>
      <c r="P2" t="s">
        <v>8</v>
      </c>
      <c r="Q2" t="s">
        <v>11</v>
      </c>
      <c r="R2" t="s">
        <v>12</v>
      </c>
      <c r="S2" t="s">
        <v>13</v>
      </c>
      <c r="T2" t="s">
        <v>14</v>
      </c>
      <c r="U2" t="s">
        <v>15</v>
      </c>
      <c r="V2" t="s">
        <v>33</v>
      </c>
    </row>
    <row r="3" spans="1:22" ht="110.25" customHeight="1">
      <c r="B3" s="55" t="s">
        <v>520</v>
      </c>
      <c r="C3" s="55" t="s">
        <v>6</v>
      </c>
      <c r="D3" s="55" t="s">
        <v>32</v>
      </c>
      <c r="E3" s="55" t="s">
        <v>8</v>
      </c>
      <c r="F3" s="55" t="s">
        <v>11</v>
      </c>
      <c r="G3" s="55" t="s">
        <v>12</v>
      </c>
      <c r="H3" s="55" t="s">
        <v>13</v>
      </c>
      <c r="I3" s="55" t="s">
        <v>14</v>
      </c>
      <c r="J3" s="55" t="s">
        <v>15</v>
      </c>
      <c r="K3" s="55" t="s">
        <v>33</v>
      </c>
      <c r="M3">
        <v>1984</v>
      </c>
      <c r="N3">
        <v>233881400000</v>
      </c>
      <c r="O3">
        <v>52128000000</v>
      </c>
      <c r="P3">
        <v>262600000</v>
      </c>
      <c r="Q3" t="s">
        <v>664</v>
      </c>
      <c r="R3">
        <v>608700000</v>
      </c>
      <c r="S3">
        <v>748600000</v>
      </c>
      <c r="T3">
        <v>1301800000</v>
      </c>
      <c r="U3" t="s">
        <v>664</v>
      </c>
      <c r="V3">
        <v>2444800000</v>
      </c>
    </row>
    <row r="4" spans="1:22" ht="15" customHeight="1">
      <c r="A4" s="7">
        <f t="shared" ref="A4:A14" si="0">A5-1</f>
        <v>1984</v>
      </c>
      <c r="B4" s="41">
        <f t="shared" ref="B4:C16" si="1">IF(ISERROR(B5*N3/N4)=FALSE,B5*N3/N4,"n.a.")</f>
        <v>249599.52368162145</v>
      </c>
      <c r="C4" s="41">
        <f t="shared" si="1"/>
        <v>57325.586805511935</v>
      </c>
      <c r="D4" s="41" t="s">
        <v>446</v>
      </c>
      <c r="E4" s="41">
        <f t="shared" ref="E4:K16" si="2">IF(ISERROR(E5*P3/P4)=FALSE,E5*P3/P4,"n.a.")</f>
        <v>346.30942906574393</v>
      </c>
      <c r="F4" s="41" t="str">
        <f t="shared" si="2"/>
        <v>n.a.</v>
      </c>
      <c r="G4" s="41">
        <f t="shared" si="2"/>
        <v>535.79349667547149</v>
      </c>
      <c r="H4" s="41">
        <f t="shared" si="2"/>
        <v>816.2102285092493</v>
      </c>
      <c r="I4" s="41">
        <f t="shared" si="2"/>
        <v>1450.3904408555215</v>
      </c>
      <c r="J4" s="41" t="str">
        <f t="shared" si="2"/>
        <v>n.a.</v>
      </c>
      <c r="K4" s="41" t="str">
        <f t="shared" si="2"/>
        <v>n.a.</v>
      </c>
      <c r="L4" t="s">
        <v>1055</v>
      </c>
      <c r="M4">
        <v>1985</v>
      </c>
      <c r="N4">
        <v>246458800000</v>
      </c>
      <c r="O4">
        <v>55345200000</v>
      </c>
      <c r="P4">
        <v>275900000</v>
      </c>
      <c r="Q4" t="s">
        <v>664</v>
      </c>
      <c r="R4">
        <v>596400000</v>
      </c>
      <c r="S4">
        <v>925500000</v>
      </c>
      <c r="T4">
        <v>1423600000</v>
      </c>
      <c r="U4" t="s">
        <v>664</v>
      </c>
      <c r="V4">
        <v>2690100000</v>
      </c>
    </row>
    <row r="5" spans="1:22" ht="15" customHeight="1">
      <c r="A5" s="7">
        <f t="shared" si="0"/>
        <v>1985</v>
      </c>
      <c r="B5" s="41">
        <f t="shared" si="1"/>
        <v>263022.19452741434</v>
      </c>
      <c r="C5" s="41">
        <f t="shared" si="1"/>
        <v>60863.56788805285</v>
      </c>
      <c r="D5" s="41" t="s">
        <v>446</v>
      </c>
      <c r="E5" s="41">
        <f t="shared" si="2"/>
        <v>363.84909169550173</v>
      </c>
      <c r="F5" s="41" t="str">
        <f t="shared" si="2"/>
        <v>n.a.</v>
      </c>
      <c r="G5" s="41">
        <f t="shared" si="2"/>
        <v>524.96671828035358</v>
      </c>
      <c r="H5" s="41">
        <f t="shared" si="2"/>
        <v>1009.0870511425463</v>
      </c>
      <c r="I5" s="41">
        <f t="shared" si="2"/>
        <v>1586.092972501091</v>
      </c>
      <c r="J5" s="41" t="str">
        <f t="shared" si="2"/>
        <v>n.a.</v>
      </c>
      <c r="K5" s="41" t="str">
        <f t="shared" si="2"/>
        <v>n.a.</v>
      </c>
      <c r="M5">
        <v>1986</v>
      </c>
      <c r="N5">
        <v>257631200000</v>
      </c>
      <c r="O5">
        <v>56172100000</v>
      </c>
      <c r="P5">
        <v>272900000</v>
      </c>
      <c r="Q5" t="s">
        <v>664</v>
      </c>
      <c r="R5">
        <v>696300000</v>
      </c>
      <c r="S5">
        <v>849400000</v>
      </c>
      <c r="T5">
        <v>1323000000</v>
      </c>
      <c r="U5" t="s">
        <v>664</v>
      </c>
      <c r="V5">
        <v>2653400000</v>
      </c>
    </row>
    <row r="6" spans="1:22" ht="15" customHeight="1">
      <c r="A6" s="7">
        <f t="shared" si="0"/>
        <v>1986</v>
      </c>
      <c r="B6" s="41">
        <f t="shared" si="1"/>
        <v>274945.4416021306</v>
      </c>
      <c r="C6" s="41">
        <f t="shared" si="1"/>
        <v>61772.916563035156</v>
      </c>
      <c r="D6" s="41" t="s">
        <v>446</v>
      </c>
      <c r="E6" s="41">
        <f t="shared" si="2"/>
        <v>359.892776816609</v>
      </c>
      <c r="F6" s="41" t="str">
        <f t="shared" si="2"/>
        <v>n.a.</v>
      </c>
      <c r="G6" s="41">
        <f t="shared" si="2"/>
        <v>612.90128426997023</v>
      </c>
      <c r="H6" s="41">
        <f t="shared" si="2"/>
        <v>926.11403699673565</v>
      </c>
      <c r="I6" s="41">
        <f t="shared" si="2"/>
        <v>1474.0102575294629</v>
      </c>
      <c r="J6" s="41" t="str">
        <f t="shared" si="2"/>
        <v>n.a.</v>
      </c>
      <c r="K6" s="41" t="str">
        <f t="shared" si="2"/>
        <v>n.a.</v>
      </c>
      <c r="M6">
        <v>1987</v>
      </c>
      <c r="N6">
        <v>270945400000</v>
      </c>
      <c r="O6">
        <v>57434300000</v>
      </c>
      <c r="P6">
        <v>183500000</v>
      </c>
      <c r="Q6" t="s">
        <v>664</v>
      </c>
      <c r="R6">
        <v>699500000</v>
      </c>
      <c r="S6">
        <v>797600000</v>
      </c>
      <c r="T6">
        <v>1307700000</v>
      </c>
      <c r="U6" t="s">
        <v>664</v>
      </c>
      <c r="V6">
        <v>2469500000</v>
      </c>
    </row>
    <row r="7" spans="1:22" ht="15" customHeight="1">
      <c r="A7" s="7">
        <f t="shared" si="0"/>
        <v>1987</v>
      </c>
      <c r="B7" s="41">
        <f t="shared" si="1"/>
        <v>289154.42948317563</v>
      </c>
      <c r="C7" s="41">
        <f t="shared" si="1"/>
        <v>63160.968198737988</v>
      </c>
      <c r="D7" s="41" t="s">
        <v>446</v>
      </c>
      <c r="E7" s="41">
        <f t="shared" si="2"/>
        <v>241.99459342560553</v>
      </c>
      <c r="F7" s="41" t="str">
        <f t="shared" si="2"/>
        <v>n.a.</v>
      </c>
      <c r="G7" s="41">
        <f t="shared" si="2"/>
        <v>615.71800710447246</v>
      </c>
      <c r="H7" s="41">
        <f t="shared" si="2"/>
        <v>869.63569096844401</v>
      </c>
      <c r="I7" s="41">
        <f t="shared" si="2"/>
        <v>1456.963880401571</v>
      </c>
      <c r="J7" s="41" t="str">
        <f t="shared" si="2"/>
        <v>n.a.</v>
      </c>
      <c r="K7" s="41" t="str">
        <f t="shared" si="2"/>
        <v>n.a.</v>
      </c>
      <c r="M7">
        <v>1988</v>
      </c>
      <c r="N7">
        <v>285482600000</v>
      </c>
      <c r="O7">
        <v>61612700000</v>
      </c>
      <c r="P7">
        <v>242000000</v>
      </c>
      <c r="Q7" t="s">
        <v>664</v>
      </c>
      <c r="R7">
        <v>808000000</v>
      </c>
      <c r="S7">
        <v>765700000</v>
      </c>
      <c r="T7">
        <v>1418800000</v>
      </c>
      <c r="U7" t="s">
        <v>664</v>
      </c>
      <c r="V7">
        <v>2479800000</v>
      </c>
    </row>
    <row r="8" spans="1:22" ht="15" customHeight="1">
      <c r="A8" s="7">
        <f t="shared" si="0"/>
        <v>1988</v>
      </c>
      <c r="B8" s="41">
        <f t="shared" si="1"/>
        <v>304668.60972865246</v>
      </c>
      <c r="C8" s="41">
        <f t="shared" si="1"/>
        <v>67755.98876173966</v>
      </c>
      <c r="D8" s="41" t="s">
        <v>446</v>
      </c>
      <c r="E8" s="41">
        <f t="shared" si="2"/>
        <v>319.14273356401384</v>
      </c>
      <c r="F8" s="41" t="str">
        <f t="shared" si="2"/>
        <v>n.a.</v>
      </c>
      <c r="G8" s="41">
        <f t="shared" si="2"/>
        <v>711.2225157118138</v>
      </c>
      <c r="H8" s="41">
        <f t="shared" si="2"/>
        <v>834.85462459194787</v>
      </c>
      <c r="I8" s="41">
        <f t="shared" si="2"/>
        <v>1580.7450894805759</v>
      </c>
      <c r="J8" s="41" t="str">
        <f t="shared" si="2"/>
        <v>n.a.</v>
      </c>
      <c r="K8" s="41" t="str">
        <f t="shared" si="2"/>
        <v>n.a.</v>
      </c>
      <c r="M8">
        <v>1989</v>
      </c>
      <c r="N8">
        <v>294270400000</v>
      </c>
      <c r="O8">
        <v>62108500000</v>
      </c>
      <c r="P8">
        <v>301400000</v>
      </c>
      <c r="Q8" t="s">
        <v>664</v>
      </c>
      <c r="R8">
        <v>784100000</v>
      </c>
      <c r="S8">
        <v>753500000</v>
      </c>
      <c r="T8">
        <v>1240200000</v>
      </c>
      <c r="U8" t="s">
        <v>664</v>
      </c>
      <c r="V8" t="s">
        <v>664</v>
      </c>
    </row>
    <row r="9" spans="1:22" ht="15" customHeight="1">
      <c r="A9" s="7">
        <f t="shared" si="0"/>
        <v>1989</v>
      </c>
      <c r="B9" s="41">
        <f t="shared" si="1"/>
        <v>314046.99849410943</v>
      </c>
      <c r="C9" s="41">
        <f t="shared" si="1"/>
        <v>68301.224065955685</v>
      </c>
      <c r="D9" s="41" t="s">
        <v>446</v>
      </c>
      <c r="E9" s="41">
        <f t="shared" si="2"/>
        <v>397.47776816608996</v>
      </c>
      <c r="F9" s="41" t="str">
        <f t="shared" si="2"/>
        <v>n.a.</v>
      </c>
      <c r="G9" s="41">
        <f t="shared" si="2"/>
        <v>690.18511704162518</v>
      </c>
      <c r="H9" s="41">
        <f t="shared" si="2"/>
        <v>821.55277475516868</v>
      </c>
      <c r="I9" s="41">
        <f t="shared" si="2"/>
        <v>1381.7592754255779</v>
      </c>
      <c r="J9" s="41" t="str">
        <f t="shared" si="2"/>
        <v>n.a.</v>
      </c>
      <c r="K9" s="41" t="str">
        <f t="shared" si="2"/>
        <v>n.a.</v>
      </c>
      <c r="M9">
        <v>1990</v>
      </c>
      <c r="N9">
        <v>290526100000</v>
      </c>
      <c r="O9">
        <v>58602100000</v>
      </c>
      <c r="P9">
        <v>237400000</v>
      </c>
      <c r="Q9" t="s">
        <v>664</v>
      </c>
      <c r="R9">
        <v>795500000</v>
      </c>
      <c r="S9">
        <v>716100000</v>
      </c>
      <c r="T9">
        <v>1288700000</v>
      </c>
      <c r="U9" t="s">
        <v>664</v>
      </c>
      <c r="V9" t="s">
        <v>664</v>
      </c>
    </row>
    <row r="10" spans="1:22" ht="15" customHeight="1">
      <c r="A10" s="7">
        <f t="shared" si="0"/>
        <v>1990</v>
      </c>
      <c r="B10" s="41">
        <f t="shared" si="1"/>
        <v>310051.06082432851</v>
      </c>
      <c r="C10" s="41">
        <f t="shared" si="1"/>
        <v>64445.207384424706</v>
      </c>
      <c r="D10" s="41" t="s">
        <v>446</v>
      </c>
      <c r="E10" s="41">
        <f t="shared" si="2"/>
        <v>313.07638408304501</v>
      </c>
      <c r="F10" s="41" t="str">
        <f t="shared" si="2"/>
        <v>n.a.</v>
      </c>
      <c r="G10" s="41">
        <f t="shared" si="2"/>
        <v>700.21969213953935</v>
      </c>
      <c r="H10" s="41">
        <f t="shared" si="2"/>
        <v>780.774972796518</v>
      </c>
      <c r="I10" s="41">
        <f t="shared" si="2"/>
        <v>1435.795176778699</v>
      </c>
      <c r="J10" s="41" t="str">
        <f t="shared" si="2"/>
        <v>n.a.</v>
      </c>
      <c r="K10" s="41" t="str">
        <f t="shared" si="2"/>
        <v>n.a.</v>
      </c>
      <c r="M10">
        <v>1991</v>
      </c>
      <c r="N10">
        <v>283415900000</v>
      </c>
      <c r="O10">
        <v>53752400000</v>
      </c>
      <c r="P10">
        <v>168800000</v>
      </c>
      <c r="Q10" t="s">
        <v>664</v>
      </c>
      <c r="R10">
        <v>839100000</v>
      </c>
      <c r="S10">
        <v>637900000</v>
      </c>
      <c r="T10">
        <v>1171600000</v>
      </c>
      <c r="U10" t="s">
        <v>664</v>
      </c>
      <c r="V10" t="s">
        <v>664</v>
      </c>
    </row>
    <row r="11" spans="1:22" ht="15" customHeight="1">
      <c r="A11" s="7">
        <f t="shared" si="0"/>
        <v>1991</v>
      </c>
      <c r="B11" s="41">
        <f t="shared" si="1"/>
        <v>302463.01605770295</v>
      </c>
      <c r="C11" s="41">
        <f t="shared" si="1"/>
        <v>59111.952735662213</v>
      </c>
      <c r="D11" s="41" t="s">
        <v>446</v>
      </c>
      <c r="E11" s="41">
        <f t="shared" si="2"/>
        <v>222.60865051903116</v>
      </c>
      <c r="F11" s="41" t="str">
        <f t="shared" si="2"/>
        <v>n.a.</v>
      </c>
      <c r="G11" s="41">
        <f t="shared" si="2"/>
        <v>738.59754075963224</v>
      </c>
      <c r="H11" s="41">
        <f t="shared" si="2"/>
        <v>695.51229597388476</v>
      </c>
      <c r="I11" s="41">
        <f t="shared" si="2"/>
        <v>1305.3291139240505</v>
      </c>
      <c r="J11" s="41" t="str">
        <f t="shared" si="2"/>
        <v>n.a.</v>
      </c>
      <c r="K11" s="41" t="str">
        <f t="shared" si="2"/>
        <v>n.a.</v>
      </c>
      <c r="M11">
        <v>1992</v>
      </c>
      <c r="N11">
        <v>285261000000</v>
      </c>
      <c r="O11">
        <v>55140700000</v>
      </c>
      <c r="P11">
        <v>215300000</v>
      </c>
      <c r="Q11" t="s">
        <v>664</v>
      </c>
      <c r="R11">
        <v>816800000</v>
      </c>
      <c r="S11">
        <v>707500000</v>
      </c>
      <c r="T11">
        <v>1145400000</v>
      </c>
      <c r="U11" t="s">
        <v>664</v>
      </c>
      <c r="V11">
        <v>3105500000</v>
      </c>
    </row>
    <row r="12" spans="1:22" ht="15" customHeight="1">
      <c r="A12" s="7">
        <f t="shared" si="0"/>
        <v>1992</v>
      </c>
      <c r="B12" s="41">
        <f t="shared" si="1"/>
        <v>304432.11698297941</v>
      </c>
      <c r="C12" s="41">
        <f t="shared" si="1"/>
        <v>60638.677569956497</v>
      </c>
      <c r="D12" s="41" t="s">
        <v>446</v>
      </c>
      <c r="E12" s="41">
        <f t="shared" si="2"/>
        <v>283.9315311418685</v>
      </c>
      <c r="F12" s="41" t="str">
        <f t="shared" si="2"/>
        <v>n.a.</v>
      </c>
      <c r="G12" s="41">
        <f t="shared" si="2"/>
        <v>718.96850350669479</v>
      </c>
      <c r="H12" s="41">
        <f t="shared" si="2"/>
        <v>771.39825897714911</v>
      </c>
      <c r="I12" s="41">
        <f t="shared" si="2"/>
        <v>1276.1385857704058</v>
      </c>
      <c r="J12" s="41" t="str">
        <f t="shared" si="2"/>
        <v>n.a.</v>
      </c>
      <c r="K12" s="41" t="str">
        <f t="shared" si="2"/>
        <v>n.a.</v>
      </c>
      <c r="M12">
        <v>1993</v>
      </c>
      <c r="N12">
        <v>288660800000</v>
      </c>
      <c r="O12">
        <v>58205200000</v>
      </c>
      <c r="P12">
        <v>247800000</v>
      </c>
      <c r="Q12" t="s">
        <v>664</v>
      </c>
      <c r="R12">
        <v>843300000</v>
      </c>
      <c r="S12">
        <v>653300000</v>
      </c>
      <c r="T12">
        <v>1112200000</v>
      </c>
      <c r="U12" t="s">
        <v>664</v>
      </c>
      <c r="V12" t="s">
        <v>664</v>
      </c>
    </row>
    <row r="13" spans="1:22" ht="15" customHeight="1">
      <c r="A13" s="7">
        <f t="shared" si="0"/>
        <v>1993</v>
      </c>
      <c r="B13" s="41">
        <f t="shared" si="1"/>
        <v>308060.40234732546</v>
      </c>
      <c r="C13" s="41">
        <f t="shared" si="1"/>
        <v>64008.733216931083</v>
      </c>
      <c r="D13" s="41" t="s">
        <v>446</v>
      </c>
      <c r="E13" s="41">
        <f t="shared" si="2"/>
        <v>326.79160899653982</v>
      </c>
      <c r="F13" s="41" t="str">
        <f t="shared" si="2"/>
        <v>n.a.</v>
      </c>
      <c r="G13" s="41">
        <f t="shared" si="2"/>
        <v>742.29448947991636</v>
      </c>
      <c r="H13" s="41">
        <f t="shared" si="2"/>
        <v>712.30315560391728</v>
      </c>
      <c r="I13" s="41">
        <f t="shared" si="2"/>
        <v>1239.1490615451767</v>
      </c>
      <c r="J13" s="41" t="str">
        <f t="shared" si="2"/>
        <v>n.a.</v>
      </c>
      <c r="K13" s="41" t="str">
        <f t="shared" si="2"/>
        <v>n.a.</v>
      </c>
      <c r="M13">
        <v>1994</v>
      </c>
      <c r="N13">
        <v>302123000000</v>
      </c>
      <c r="O13">
        <v>63171800000</v>
      </c>
      <c r="P13">
        <v>262700000</v>
      </c>
      <c r="Q13" t="s">
        <v>664</v>
      </c>
      <c r="R13">
        <v>789900000</v>
      </c>
      <c r="S13">
        <v>789100000</v>
      </c>
      <c r="T13">
        <v>1145500000</v>
      </c>
      <c r="U13" t="s">
        <v>664</v>
      </c>
      <c r="V13" t="s">
        <v>664</v>
      </c>
    </row>
    <row r="14" spans="1:22" ht="15" customHeight="1">
      <c r="A14" s="7">
        <f t="shared" si="0"/>
        <v>1994</v>
      </c>
      <c r="B14" s="41">
        <f t="shared" si="1"/>
        <v>322427.33664696076</v>
      </c>
      <c r="C14" s="41">
        <f t="shared" si="1"/>
        <v>69470.543749241086</v>
      </c>
      <c r="D14" s="41" t="s">
        <v>446</v>
      </c>
      <c r="E14" s="41">
        <f t="shared" si="2"/>
        <v>346.44130622837372</v>
      </c>
      <c r="F14" s="41" t="str">
        <f t="shared" si="2"/>
        <v>n.a.</v>
      </c>
      <c r="G14" s="41">
        <f t="shared" si="2"/>
        <v>695.29042717916036</v>
      </c>
      <c r="H14" s="41">
        <f t="shared" si="2"/>
        <v>860.36800870511433</v>
      </c>
      <c r="I14" s="41">
        <f t="shared" si="2"/>
        <v>1276.2499999999998</v>
      </c>
      <c r="J14" s="41" t="str">
        <f t="shared" si="2"/>
        <v>n.a.</v>
      </c>
      <c r="K14" s="41" t="str">
        <f t="shared" si="2"/>
        <v>n.a.</v>
      </c>
      <c r="M14">
        <v>1995</v>
      </c>
      <c r="N14">
        <v>313812100000</v>
      </c>
      <c r="O14">
        <v>67961500000</v>
      </c>
      <c r="P14">
        <v>275100000</v>
      </c>
      <c r="Q14" t="s">
        <v>664</v>
      </c>
      <c r="R14">
        <v>886200000</v>
      </c>
      <c r="S14">
        <v>850000000</v>
      </c>
      <c r="T14">
        <v>1115200000</v>
      </c>
      <c r="U14" t="s">
        <v>664</v>
      </c>
      <c r="V14" t="s">
        <v>664</v>
      </c>
    </row>
    <row r="15" spans="1:22" ht="15" customHeight="1">
      <c r="A15" s="7">
        <f>A16-1</f>
        <v>1995</v>
      </c>
      <c r="B15" s="41">
        <f t="shared" si="1"/>
        <v>334902.00881955266</v>
      </c>
      <c r="C15" s="41">
        <f t="shared" si="1"/>
        <v>74737.815908586548</v>
      </c>
      <c r="D15" s="41" t="s">
        <v>446</v>
      </c>
      <c r="E15" s="41">
        <f t="shared" si="2"/>
        <v>362.79407439446368</v>
      </c>
      <c r="F15" s="41" t="str">
        <f t="shared" si="2"/>
        <v>n.a.</v>
      </c>
      <c r="G15" s="41">
        <f t="shared" si="2"/>
        <v>780.05617997996183</v>
      </c>
      <c r="H15" s="41">
        <f t="shared" si="2"/>
        <v>926.7682263329707</v>
      </c>
      <c r="I15" s="41">
        <f t="shared" si="2"/>
        <v>1242.4914884329985</v>
      </c>
      <c r="J15" s="41" t="str">
        <f t="shared" si="2"/>
        <v>n.a.</v>
      </c>
      <c r="K15" s="41" t="str">
        <f t="shared" si="2"/>
        <v>n.a.</v>
      </c>
      <c r="M15">
        <v>1996</v>
      </c>
      <c r="N15">
        <v>317539100000</v>
      </c>
      <c r="O15">
        <v>68471600000</v>
      </c>
      <c r="P15">
        <v>281100000</v>
      </c>
      <c r="Q15">
        <v>687200000</v>
      </c>
      <c r="R15">
        <v>958900000</v>
      </c>
      <c r="S15">
        <v>765800000</v>
      </c>
      <c r="T15">
        <v>962200000</v>
      </c>
      <c r="U15" t="s">
        <v>664</v>
      </c>
      <c r="V15" t="s">
        <v>664</v>
      </c>
    </row>
    <row r="16" spans="1:22" ht="15" customHeight="1">
      <c r="A16" s="7">
        <v>1996</v>
      </c>
      <c r="B16" s="41">
        <f t="shared" si="1"/>
        <v>338879.48383364698</v>
      </c>
      <c r="C16" s="41">
        <f t="shared" si="1"/>
        <v>75298.77703944697</v>
      </c>
      <c r="D16" s="41" t="s">
        <v>446</v>
      </c>
      <c r="E16" s="41">
        <f t="shared" si="2"/>
        <v>370.70670415224913</v>
      </c>
      <c r="F16" s="41">
        <f t="shared" si="2"/>
        <v>673.02027876468992</v>
      </c>
      <c r="G16" s="41">
        <f t="shared" si="2"/>
        <v>844.04860187630936</v>
      </c>
      <c r="H16" s="41">
        <f t="shared" si="2"/>
        <v>834.96365614798697</v>
      </c>
      <c r="I16" s="41">
        <f t="shared" si="2"/>
        <v>1072.0277171540811</v>
      </c>
      <c r="J16" s="41" t="str">
        <f t="shared" si="2"/>
        <v>n.a.</v>
      </c>
      <c r="K16" s="41" t="str">
        <f t="shared" si="2"/>
        <v>n.a.</v>
      </c>
      <c r="M16">
        <v>1997</v>
      </c>
      <c r="N16">
        <v>331338800000</v>
      </c>
      <c r="O16">
        <v>71648100000</v>
      </c>
      <c r="P16">
        <v>231200000</v>
      </c>
      <c r="Q16">
        <v>731800000</v>
      </c>
      <c r="R16">
        <v>1097900000</v>
      </c>
      <c r="S16">
        <v>643300000</v>
      </c>
      <c r="T16">
        <v>916400000</v>
      </c>
      <c r="U16">
        <v>30600000</v>
      </c>
      <c r="V16">
        <v>2753000000</v>
      </c>
    </row>
    <row r="17" spans="1:22" ht="15" customHeight="1">
      <c r="A17" s="7">
        <v>1997</v>
      </c>
      <c r="B17" s="41">
        <f t="shared" ref="B17:C29" si="3">IF(OR(ISERROR(N18/1000000),N18=0)=FALSE,N18/1000000,"n.a.")</f>
        <v>353606.6</v>
      </c>
      <c r="C17" s="41">
        <f t="shared" si="3"/>
        <v>78792</v>
      </c>
      <c r="D17" s="41">
        <v>6677.6</v>
      </c>
      <c r="E17" s="41">
        <f t="shared" ref="E17:K29" si="4">IF(OR(ISERROR(P18/1000000),P18=0)=FALSE,P18/1000000,"n.a.")</f>
        <v>304.89999999999998</v>
      </c>
      <c r="F17" s="41">
        <f t="shared" si="4"/>
        <v>716.7</v>
      </c>
      <c r="G17" s="41">
        <f t="shared" si="4"/>
        <v>966.4</v>
      </c>
      <c r="H17" s="41">
        <f t="shared" si="4"/>
        <v>701.4</v>
      </c>
      <c r="I17" s="41">
        <f t="shared" si="4"/>
        <v>1021</v>
      </c>
      <c r="J17" s="41">
        <f t="shared" si="4"/>
        <v>27.2</v>
      </c>
      <c r="K17" s="41">
        <f t="shared" si="4"/>
        <v>2957</v>
      </c>
      <c r="M17">
        <v>1998</v>
      </c>
      <c r="N17">
        <v>347139700000</v>
      </c>
      <c r="O17">
        <v>76614400000</v>
      </c>
      <c r="P17">
        <v>260900000</v>
      </c>
      <c r="Q17">
        <v>850800000</v>
      </c>
      <c r="R17">
        <v>1014300000</v>
      </c>
      <c r="S17">
        <v>728100000</v>
      </c>
      <c r="T17">
        <v>942600000</v>
      </c>
      <c r="U17">
        <v>40300000</v>
      </c>
      <c r="V17">
        <v>3003900000</v>
      </c>
    </row>
    <row r="18" spans="1:22">
      <c r="A18" s="7">
        <v>1998</v>
      </c>
      <c r="B18" s="41">
        <f t="shared" si="3"/>
        <v>370328.6</v>
      </c>
      <c r="C18" s="41">
        <f t="shared" si="3"/>
        <v>84223</v>
      </c>
      <c r="D18" s="41">
        <v>7103.1</v>
      </c>
      <c r="E18" s="41">
        <f t="shared" si="4"/>
        <v>347.7</v>
      </c>
      <c r="F18" s="41">
        <f t="shared" si="4"/>
        <v>832</v>
      </c>
      <c r="G18" s="41">
        <f t="shared" si="4"/>
        <v>894.4</v>
      </c>
      <c r="H18" s="41">
        <f t="shared" si="4"/>
        <v>793.8</v>
      </c>
      <c r="I18" s="41">
        <f t="shared" si="4"/>
        <v>1036</v>
      </c>
      <c r="J18" s="41">
        <f t="shared" si="4"/>
        <v>35.6</v>
      </c>
      <c r="K18" s="41">
        <f t="shared" si="4"/>
        <v>3202.3</v>
      </c>
      <c r="L18" t="s">
        <v>1056</v>
      </c>
      <c r="M18">
        <v>1997</v>
      </c>
      <c r="N18">
        <v>353606600000</v>
      </c>
      <c r="O18">
        <v>78792000000</v>
      </c>
      <c r="P18">
        <v>304900000</v>
      </c>
      <c r="Q18">
        <v>716700000</v>
      </c>
      <c r="R18">
        <v>966400000</v>
      </c>
      <c r="S18">
        <v>701400000</v>
      </c>
      <c r="T18">
        <v>1021000000</v>
      </c>
      <c r="U18">
        <v>27200000</v>
      </c>
      <c r="V18">
        <v>2957000000</v>
      </c>
    </row>
    <row r="19" spans="1:22">
      <c r="A19" s="7">
        <v>1999</v>
      </c>
      <c r="B19" s="41">
        <f t="shared" si="3"/>
        <v>398744</v>
      </c>
      <c r="C19" s="41">
        <f t="shared" si="3"/>
        <v>91070.7</v>
      </c>
      <c r="D19" s="41">
        <v>7218.5</v>
      </c>
      <c r="E19" s="41">
        <f t="shared" si="4"/>
        <v>383.5</v>
      </c>
      <c r="F19" s="41">
        <f t="shared" si="4"/>
        <v>830</v>
      </c>
      <c r="G19" s="41">
        <f t="shared" si="4"/>
        <v>1110.5999999999999</v>
      </c>
      <c r="H19" s="41">
        <f t="shared" si="4"/>
        <v>779</v>
      </c>
      <c r="I19" s="41">
        <f t="shared" si="4"/>
        <v>1065.5999999999999</v>
      </c>
      <c r="J19" s="41">
        <f t="shared" si="4"/>
        <v>31.9</v>
      </c>
      <c r="K19" s="41">
        <f t="shared" si="4"/>
        <v>3021</v>
      </c>
      <c r="M19">
        <v>1998</v>
      </c>
      <c r="N19">
        <v>370328600000</v>
      </c>
      <c r="O19">
        <v>84223000000</v>
      </c>
      <c r="P19">
        <v>347700000</v>
      </c>
      <c r="Q19">
        <v>832000000</v>
      </c>
      <c r="R19">
        <v>894400000</v>
      </c>
      <c r="S19">
        <v>793800000</v>
      </c>
      <c r="T19">
        <v>1036000000</v>
      </c>
      <c r="U19">
        <v>35600000</v>
      </c>
      <c r="V19">
        <v>3202300000</v>
      </c>
    </row>
    <row r="20" spans="1:22">
      <c r="A20" s="7">
        <v>2000</v>
      </c>
      <c r="B20" s="41">
        <f t="shared" si="3"/>
        <v>423168.6</v>
      </c>
      <c r="C20" s="41">
        <f t="shared" si="3"/>
        <v>98833.600000000006</v>
      </c>
      <c r="D20" s="41">
        <v>7137.5</v>
      </c>
      <c r="E20" s="41">
        <f t="shared" si="4"/>
        <v>481</v>
      </c>
      <c r="F20" s="41">
        <f t="shared" si="4"/>
        <v>812</v>
      </c>
      <c r="G20" s="41">
        <f t="shared" si="4"/>
        <v>1033.2</v>
      </c>
      <c r="H20" s="41">
        <f t="shared" si="4"/>
        <v>740.2</v>
      </c>
      <c r="I20" s="41">
        <f t="shared" si="4"/>
        <v>1268.3</v>
      </c>
      <c r="J20" s="41">
        <f t="shared" si="4"/>
        <v>39.200000000000003</v>
      </c>
      <c r="K20" s="41">
        <f t="shared" si="4"/>
        <v>2802.3</v>
      </c>
      <c r="M20">
        <v>1999</v>
      </c>
      <c r="N20">
        <v>398744000000</v>
      </c>
      <c r="O20">
        <v>91070700000</v>
      </c>
      <c r="P20">
        <v>383500000</v>
      </c>
      <c r="Q20">
        <v>830000000</v>
      </c>
      <c r="R20">
        <v>1110600000</v>
      </c>
      <c r="S20">
        <v>779000000</v>
      </c>
      <c r="T20">
        <v>1065600000</v>
      </c>
      <c r="U20">
        <v>31900000</v>
      </c>
      <c r="V20">
        <v>3021000000</v>
      </c>
    </row>
    <row r="21" spans="1:22">
      <c r="A21" s="7">
        <v>2001</v>
      </c>
      <c r="B21" s="41">
        <f t="shared" si="3"/>
        <v>429278</v>
      </c>
      <c r="C21" s="41">
        <f t="shared" si="3"/>
        <v>93822.6</v>
      </c>
      <c r="D21" s="41">
        <v>7918.9</v>
      </c>
      <c r="E21" s="41">
        <f t="shared" si="4"/>
        <v>519.5</v>
      </c>
      <c r="F21" s="41">
        <f t="shared" si="4"/>
        <v>919.6</v>
      </c>
      <c r="G21" s="41">
        <f t="shared" si="4"/>
        <v>1253.9000000000001</v>
      </c>
      <c r="H21" s="41">
        <f t="shared" si="4"/>
        <v>911.8</v>
      </c>
      <c r="I21" s="41">
        <f t="shared" si="4"/>
        <v>1279.2</v>
      </c>
      <c r="J21" s="41">
        <f t="shared" si="4"/>
        <v>45.3</v>
      </c>
      <c r="K21" s="41">
        <f t="shared" si="4"/>
        <v>3012.3</v>
      </c>
      <c r="M21">
        <v>2000</v>
      </c>
      <c r="N21">
        <v>423168600000</v>
      </c>
      <c r="O21">
        <v>98833600000</v>
      </c>
      <c r="P21">
        <v>481000000</v>
      </c>
      <c r="Q21">
        <v>812000000</v>
      </c>
      <c r="R21">
        <v>1033200000</v>
      </c>
      <c r="S21">
        <v>740200000</v>
      </c>
      <c r="T21">
        <v>1268300000</v>
      </c>
      <c r="U21">
        <v>39200000</v>
      </c>
      <c r="V21">
        <v>2802300000</v>
      </c>
    </row>
    <row r="22" spans="1:22">
      <c r="A22" s="7">
        <v>2002</v>
      </c>
      <c r="B22" s="41">
        <f t="shared" si="3"/>
        <v>440220.8</v>
      </c>
      <c r="C22" s="41">
        <f t="shared" si="3"/>
        <v>95636.3</v>
      </c>
      <c r="D22" s="41">
        <v>7726</v>
      </c>
      <c r="E22" s="41">
        <f t="shared" si="4"/>
        <v>407.4</v>
      </c>
      <c r="F22" s="41">
        <f t="shared" si="4"/>
        <v>919.1</v>
      </c>
      <c r="G22" s="41">
        <f t="shared" si="4"/>
        <v>1280.9000000000001</v>
      </c>
      <c r="H22" s="41">
        <f t="shared" si="4"/>
        <v>781.7</v>
      </c>
      <c r="I22" s="41">
        <f t="shared" si="4"/>
        <v>1228.2</v>
      </c>
      <c r="J22" s="41">
        <f t="shared" si="4"/>
        <v>44.5</v>
      </c>
      <c r="K22" s="41">
        <f t="shared" si="4"/>
        <v>3064.2</v>
      </c>
      <c r="M22">
        <v>2001</v>
      </c>
      <c r="N22">
        <v>429278000000</v>
      </c>
      <c r="O22">
        <v>93822600000</v>
      </c>
      <c r="P22">
        <v>519500000</v>
      </c>
      <c r="Q22">
        <v>919600000</v>
      </c>
      <c r="R22">
        <v>1253900000</v>
      </c>
      <c r="S22">
        <v>911800000</v>
      </c>
      <c r="T22">
        <v>1279200000</v>
      </c>
      <c r="U22">
        <v>45300000</v>
      </c>
      <c r="V22">
        <v>3012300000</v>
      </c>
    </row>
    <row r="23" spans="1:22">
      <c r="A23" s="7">
        <v>2003</v>
      </c>
      <c r="B23" s="41">
        <f t="shared" si="3"/>
        <v>447366.5</v>
      </c>
      <c r="C23" s="41">
        <f t="shared" si="3"/>
        <v>95557.4</v>
      </c>
      <c r="D23" s="41">
        <v>7773.5</v>
      </c>
      <c r="E23" s="41">
        <f t="shared" si="4"/>
        <v>350.4</v>
      </c>
      <c r="F23" s="41">
        <f t="shared" si="4"/>
        <v>960.9</v>
      </c>
      <c r="G23" s="41">
        <f t="shared" si="4"/>
        <v>1260.7</v>
      </c>
      <c r="H23" s="41">
        <f t="shared" si="4"/>
        <v>855.8</v>
      </c>
      <c r="I23" s="41">
        <f t="shared" si="4"/>
        <v>1296.5</v>
      </c>
      <c r="J23" s="41">
        <f t="shared" si="4"/>
        <v>46.8</v>
      </c>
      <c r="K23" s="41">
        <f t="shared" si="4"/>
        <v>3003.8</v>
      </c>
      <c r="M23">
        <v>2002</v>
      </c>
      <c r="N23">
        <v>440220800000</v>
      </c>
      <c r="O23">
        <v>95636300000</v>
      </c>
      <c r="P23">
        <v>407400000</v>
      </c>
      <c r="Q23">
        <v>919100000</v>
      </c>
      <c r="R23">
        <v>1280900000</v>
      </c>
      <c r="S23">
        <v>781700000</v>
      </c>
      <c r="T23">
        <v>1228200000</v>
      </c>
      <c r="U23">
        <v>44500000</v>
      </c>
      <c r="V23">
        <v>3064200000</v>
      </c>
    </row>
    <row r="24" spans="1:22">
      <c r="A24" s="7">
        <v>2004</v>
      </c>
      <c r="B24" s="41">
        <f t="shared" si="3"/>
        <v>458650.2</v>
      </c>
      <c r="C24" s="41">
        <f t="shared" si="3"/>
        <v>95291.9</v>
      </c>
      <c r="D24" s="41">
        <v>7690.8</v>
      </c>
      <c r="E24" s="41">
        <f t="shared" si="4"/>
        <v>324.8</v>
      </c>
      <c r="F24" s="41">
        <f t="shared" si="4"/>
        <v>872</v>
      </c>
      <c r="G24" s="41">
        <f t="shared" si="4"/>
        <v>1166.2</v>
      </c>
      <c r="H24" s="41">
        <f t="shared" si="4"/>
        <v>911.2</v>
      </c>
      <c r="I24" s="41">
        <f t="shared" si="4"/>
        <v>1422</v>
      </c>
      <c r="J24" s="41">
        <f t="shared" si="4"/>
        <v>39.1</v>
      </c>
      <c r="K24" s="41">
        <f t="shared" si="4"/>
        <v>2955.8</v>
      </c>
      <c r="M24">
        <v>2003</v>
      </c>
      <c r="N24">
        <v>447366500000</v>
      </c>
      <c r="O24">
        <v>95557400000</v>
      </c>
      <c r="P24">
        <v>350400000</v>
      </c>
      <c r="Q24">
        <v>960900000</v>
      </c>
      <c r="R24">
        <v>1260700000</v>
      </c>
      <c r="S24">
        <v>855800000</v>
      </c>
      <c r="T24">
        <v>1296500000</v>
      </c>
      <c r="U24">
        <v>46800000</v>
      </c>
      <c r="V24">
        <v>3003800000</v>
      </c>
    </row>
    <row r="25" spans="1:22">
      <c r="A25" s="7">
        <v>2005</v>
      </c>
      <c r="B25" s="41">
        <f t="shared" si="3"/>
        <v>471000.1</v>
      </c>
      <c r="C25" s="41">
        <f t="shared" si="3"/>
        <v>95638.6</v>
      </c>
      <c r="D25" s="41">
        <v>8004.9</v>
      </c>
      <c r="E25" s="41">
        <f t="shared" si="4"/>
        <v>341.5</v>
      </c>
      <c r="F25" s="41">
        <f t="shared" si="4"/>
        <v>861.9</v>
      </c>
      <c r="G25" s="41">
        <f t="shared" si="4"/>
        <v>1075.0999999999999</v>
      </c>
      <c r="H25" s="41">
        <f t="shared" si="4"/>
        <v>907.4</v>
      </c>
      <c r="I25" s="41">
        <f t="shared" si="4"/>
        <v>1744.9</v>
      </c>
      <c r="J25" s="41">
        <f t="shared" si="4"/>
        <v>49.8</v>
      </c>
      <c r="K25" s="41">
        <f t="shared" si="4"/>
        <v>3002.7</v>
      </c>
      <c r="M25">
        <v>2004</v>
      </c>
      <c r="N25">
        <v>458650200000</v>
      </c>
      <c r="O25">
        <v>95291900000</v>
      </c>
      <c r="P25">
        <v>324800000</v>
      </c>
      <c r="Q25">
        <v>872000000</v>
      </c>
      <c r="R25">
        <v>1166200000</v>
      </c>
      <c r="S25">
        <v>911200000</v>
      </c>
      <c r="T25">
        <v>1422000000</v>
      </c>
      <c r="U25">
        <v>39100000</v>
      </c>
      <c r="V25">
        <v>2955800000</v>
      </c>
    </row>
    <row r="26" spans="1:22">
      <c r="A26" s="7">
        <v>2006</v>
      </c>
      <c r="B26" s="41">
        <f t="shared" si="3"/>
        <v>481237.5</v>
      </c>
      <c r="C26" s="41">
        <f t="shared" si="3"/>
        <v>93623.9</v>
      </c>
      <c r="D26" s="41">
        <v>8231.4</v>
      </c>
      <c r="E26" s="41">
        <f t="shared" si="4"/>
        <v>398.5</v>
      </c>
      <c r="F26" s="41">
        <f t="shared" si="4"/>
        <v>862</v>
      </c>
      <c r="G26" s="41">
        <f t="shared" si="4"/>
        <v>982.3</v>
      </c>
      <c r="H26" s="41">
        <f t="shared" si="4"/>
        <v>918.4</v>
      </c>
      <c r="I26" s="41">
        <f t="shared" si="4"/>
        <v>1849.6</v>
      </c>
      <c r="J26" s="41">
        <f t="shared" si="4"/>
        <v>43.1</v>
      </c>
      <c r="K26" s="41">
        <f t="shared" si="4"/>
        <v>3139</v>
      </c>
      <c r="M26">
        <v>2005</v>
      </c>
      <c r="N26">
        <v>471000100000</v>
      </c>
      <c r="O26">
        <v>95638600000</v>
      </c>
      <c r="P26">
        <v>341500000</v>
      </c>
      <c r="Q26">
        <v>861900000</v>
      </c>
      <c r="R26">
        <v>1075100000</v>
      </c>
      <c r="S26">
        <v>907400000</v>
      </c>
      <c r="T26">
        <v>1744900000</v>
      </c>
      <c r="U26">
        <v>49800000</v>
      </c>
      <c r="V26">
        <v>3002700000</v>
      </c>
    </row>
    <row r="27" spans="1:22">
      <c r="A27" s="7">
        <v>2007</v>
      </c>
      <c r="B27" s="41">
        <f t="shared" si="3"/>
        <v>489739</v>
      </c>
      <c r="C27" s="41">
        <f t="shared" si="3"/>
        <v>89667.8</v>
      </c>
      <c r="D27" s="41">
        <v>8197.7000000000007</v>
      </c>
      <c r="E27" s="41">
        <f t="shared" si="4"/>
        <v>379.8</v>
      </c>
      <c r="F27" s="41">
        <f t="shared" si="4"/>
        <v>761.5</v>
      </c>
      <c r="G27" s="41">
        <f t="shared" si="4"/>
        <v>1048.3</v>
      </c>
      <c r="H27" s="41">
        <f t="shared" si="4"/>
        <v>906</v>
      </c>
      <c r="I27" s="41">
        <f t="shared" si="4"/>
        <v>1844.5</v>
      </c>
      <c r="J27" s="41">
        <f t="shared" si="4"/>
        <v>45.3</v>
      </c>
      <c r="K27" s="41">
        <f t="shared" si="4"/>
        <v>3171.9</v>
      </c>
      <c r="M27">
        <v>2006</v>
      </c>
      <c r="N27">
        <v>481237500000</v>
      </c>
      <c r="O27">
        <v>93623900000</v>
      </c>
      <c r="P27">
        <v>398500000</v>
      </c>
      <c r="Q27">
        <v>862000000</v>
      </c>
      <c r="R27">
        <v>982300000</v>
      </c>
      <c r="S27">
        <v>918400000</v>
      </c>
      <c r="T27">
        <v>1849600000</v>
      </c>
      <c r="U27">
        <v>43100000</v>
      </c>
      <c r="V27">
        <v>3139000000</v>
      </c>
    </row>
    <row r="28" spans="1:22">
      <c r="A28" s="7">
        <v>2008</v>
      </c>
      <c r="B28" s="41">
        <f t="shared" si="3"/>
        <v>486161.1</v>
      </c>
      <c r="C28" s="41">
        <f t="shared" si="3"/>
        <v>80452.100000000006</v>
      </c>
      <c r="D28" s="41">
        <v>8222.5</v>
      </c>
      <c r="E28" s="41">
        <f t="shared" si="4"/>
        <v>373.2</v>
      </c>
      <c r="F28" s="41">
        <f t="shared" si="4"/>
        <v>699.1</v>
      </c>
      <c r="G28" s="41">
        <f t="shared" si="4"/>
        <v>1122.2</v>
      </c>
      <c r="H28" s="41">
        <f t="shared" si="4"/>
        <v>934.5</v>
      </c>
      <c r="I28" s="41">
        <f t="shared" si="4"/>
        <v>1823.8</v>
      </c>
      <c r="J28" s="41">
        <f t="shared" si="4"/>
        <v>48.1</v>
      </c>
      <c r="K28" s="41">
        <f t="shared" si="4"/>
        <v>3189.4</v>
      </c>
      <c r="M28">
        <v>2007</v>
      </c>
      <c r="N28">
        <v>489739000000</v>
      </c>
      <c r="O28">
        <v>89667800000</v>
      </c>
      <c r="P28">
        <v>379800000</v>
      </c>
      <c r="Q28">
        <v>761500000</v>
      </c>
      <c r="R28">
        <v>1048300000</v>
      </c>
      <c r="S28">
        <v>906000000</v>
      </c>
      <c r="T28">
        <v>1844500000</v>
      </c>
      <c r="U28">
        <v>45300000</v>
      </c>
      <c r="V28">
        <v>3171900000</v>
      </c>
    </row>
    <row r="29" spans="1:22">
      <c r="A29" s="7">
        <v>2009</v>
      </c>
      <c r="B29" s="41">
        <f t="shared" si="3"/>
        <v>468960.9</v>
      </c>
      <c r="C29" s="41">
        <f t="shared" si="3"/>
        <v>68384.899999999994</v>
      </c>
      <c r="D29" s="41">
        <v>8375.7000000000007</v>
      </c>
      <c r="E29" s="41">
        <f t="shared" si="4"/>
        <v>378.1</v>
      </c>
      <c r="F29" s="41">
        <f t="shared" si="4"/>
        <v>652.9</v>
      </c>
      <c r="G29" s="41">
        <f t="shared" si="4"/>
        <v>1191</v>
      </c>
      <c r="H29" s="41">
        <f t="shared" si="4"/>
        <v>907.8</v>
      </c>
      <c r="I29" s="41">
        <f t="shared" si="4"/>
        <v>1872</v>
      </c>
      <c r="J29" s="41">
        <f t="shared" si="4"/>
        <v>49.6</v>
      </c>
      <c r="K29" s="41">
        <f t="shared" si="4"/>
        <v>3290.7</v>
      </c>
      <c r="M29">
        <v>2008</v>
      </c>
      <c r="N29">
        <v>486161100000</v>
      </c>
      <c r="O29">
        <v>80452100000</v>
      </c>
      <c r="P29">
        <v>373200000</v>
      </c>
      <c r="Q29">
        <v>699100000</v>
      </c>
      <c r="R29">
        <v>1122200000</v>
      </c>
      <c r="S29">
        <v>934500000</v>
      </c>
      <c r="T29">
        <v>1823800000</v>
      </c>
      <c r="U29">
        <v>48100000</v>
      </c>
      <c r="V29">
        <v>3189400000</v>
      </c>
    </row>
    <row r="30" spans="1:22">
      <c r="M30">
        <v>2009</v>
      </c>
      <c r="N30">
        <v>468960900000</v>
      </c>
      <c r="O30">
        <v>68384900000</v>
      </c>
      <c r="P30">
        <v>378100000</v>
      </c>
      <c r="Q30">
        <v>652900000</v>
      </c>
      <c r="R30">
        <v>1191000000</v>
      </c>
      <c r="S30">
        <v>907800000</v>
      </c>
      <c r="T30">
        <v>1872000000</v>
      </c>
      <c r="U30">
        <v>49600000</v>
      </c>
      <c r="V30">
        <v>3290700000</v>
      </c>
    </row>
    <row r="31" spans="1:22">
      <c r="A31" s="9" t="s">
        <v>71</v>
      </c>
    </row>
    <row r="32" spans="1:22">
      <c r="A32" s="7" t="s">
        <v>1057</v>
      </c>
      <c r="B32" s="2">
        <f>IF(ISERROR((POWER(VLOOKUP(VALUE(RIGHT($A32,4)),$A$4:$K$29,COLUMN(B$26),0)/VLOOKUP(VALUE(LEFT($A32,4)),$A$4:$K$29,COLUMN(B$26),0),1/(VALUE(RIGHT($A32,4))-VALUE(LEFT($A32,4))))-1)*100)=FALSE,(POWER(VLOOKUP(VALUE(RIGHT($A32,4)),$A$4:$K$29,COLUMN(B$26),0)/VLOOKUP(VALUE(LEFT($A32,4)),$A$4:$K$29,COLUMN(B$26),0),1/(VALUE(RIGHT($A32,4))-VALUE(LEFT($A32,4))))-1)*100,"n.a.")</f>
        <v>2.5547346568790541</v>
      </c>
      <c r="C32" s="2">
        <f t="shared" ref="C32:K34" si="5">IF(ISERROR((POWER(VLOOKUP(VALUE(RIGHT($A32,4)),$A$4:$K$29,COLUMN(C$26),0)/VLOOKUP(VALUE(LEFT($A32,4)),$A$4:$K$29,COLUMN(C$26),0),1/(VALUE(RIGHT($A32,4))-VALUE(LEFT($A32,4))))-1)*100)=FALSE,(POWER(VLOOKUP(VALUE(RIGHT($A32,4)),$A$4:$K$29,COLUMN(C$26),0)/VLOOKUP(VALUE(LEFT($A32,4)),$A$4:$K$29,COLUMN(C$26),0),1/(VALUE(RIGHT($A32,4))-VALUE(LEFT($A32,4))))-1)*100,"n.a.")</f>
        <v>0.70811526247569478</v>
      </c>
      <c r="D32" s="2" t="str">
        <f t="shared" si="5"/>
        <v>n.a.</v>
      </c>
      <c r="E32" s="2">
        <f t="shared" si="5"/>
        <v>0.35192192351420903</v>
      </c>
      <c r="F32" s="2" t="str">
        <f t="shared" si="5"/>
        <v>n.a.</v>
      </c>
      <c r="G32" s="2">
        <f t="shared" si="5"/>
        <v>3.246793532613812</v>
      </c>
      <c r="H32" s="2">
        <f t="shared" si="5"/>
        <v>0.42631468767171388</v>
      </c>
      <c r="I32" s="2">
        <f t="shared" si="5"/>
        <v>1.0259252473680647</v>
      </c>
      <c r="J32" s="2" t="str">
        <f t="shared" si="5"/>
        <v>n.a.</v>
      </c>
      <c r="K32" s="2" t="str">
        <f t="shared" si="5"/>
        <v>n.a.</v>
      </c>
    </row>
    <row r="33" spans="1:11">
      <c r="A33" s="7" t="s">
        <v>1058</v>
      </c>
      <c r="B33" s="2">
        <f>IF(ISERROR((POWER(VLOOKUP(VALUE(RIGHT($A33,4)),$A$4:$K$29,COLUMN(B$26),0)/VLOOKUP(VALUE(LEFT($A33,4)),$A$4:$K$29,COLUMN(B$26),0),1/(VALUE(RIGHT($A33,4))-VALUE(LEFT($A33,4))))-1)*100)=FALSE,(POWER(VLOOKUP(VALUE(RIGHT($A33,4)),$A$4:$K$29,COLUMN(B$26),0)/VLOOKUP(VALUE(LEFT($A33,4)),$A$4:$K$29,COLUMN(B$26),0),1/(VALUE(RIGHT($A33,4))-VALUE(LEFT($A33,4))))-1)*100,"n.a.")</f>
        <v>3.354491629126044</v>
      </c>
      <c r="C33" s="2">
        <f t="shared" si="5"/>
        <v>3.4629260541303664</v>
      </c>
      <c r="D33" s="2" t="str">
        <f t="shared" si="5"/>
        <v>n.a.</v>
      </c>
      <c r="E33" s="2">
        <f t="shared" si="5"/>
        <v>2.0745672766683709</v>
      </c>
      <c r="F33" s="2" t="str">
        <f t="shared" si="5"/>
        <v>n.a.</v>
      </c>
      <c r="G33" s="2">
        <f t="shared" si="5"/>
        <v>4.1895554404902668</v>
      </c>
      <c r="H33" s="2">
        <f t="shared" si="5"/>
        <v>-0.60908460566354572</v>
      </c>
      <c r="I33" s="2">
        <f t="shared" si="5"/>
        <v>-0.83496568951879624</v>
      </c>
      <c r="J33" s="2" t="str">
        <f t="shared" si="5"/>
        <v>n.a.</v>
      </c>
      <c r="K33" s="2" t="str">
        <f t="shared" si="5"/>
        <v>n.a.</v>
      </c>
    </row>
    <row r="34" spans="1:11">
      <c r="A34" s="7" t="s">
        <v>4</v>
      </c>
      <c r="B34" s="2">
        <f>IF(ISERROR((POWER(VLOOKUP(VALUE(RIGHT($A34,4)),$A$4:$K$29,COLUMN(B$26),0)/VLOOKUP(VALUE(LEFT($A34,4)),$A$4:$K$29,COLUMN(B$26),0),1/(VALUE(RIGHT($A34,4))-VALUE(LEFT($A34,4))))-1)*100)=FALSE,(POWER(VLOOKUP(VALUE(RIGHT($A34,4)),$A$4:$K$29,COLUMN(B$26),0)/VLOOKUP(VALUE(LEFT($A34,4)),$A$4:$K$29,COLUMN(B$26),0),1/(VALUE(RIGHT($A34,4))-VALUE(LEFT($A34,4))))-1)*100,"n.a.")</f>
        <v>3.310492703643253</v>
      </c>
      <c r="C34" s="2">
        <f t="shared" si="5"/>
        <v>1.3013980380433887</v>
      </c>
      <c r="D34" s="2">
        <f t="shared" si="5"/>
        <v>2.0721263575932181</v>
      </c>
      <c r="E34" s="2">
        <f t="shared" si="5"/>
        <v>2.2209125308403799</v>
      </c>
      <c r="F34" s="2">
        <f t="shared" si="5"/>
        <v>0.60817018410324053</v>
      </c>
      <c r="G34" s="2">
        <f t="shared" si="5"/>
        <v>0.81679024086365182</v>
      </c>
      <c r="H34" s="2">
        <f t="shared" si="5"/>
        <v>2.5926489820855769</v>
      </c>
      <c r="I34" s="2">
        <f t="shared" si="5"/>
        <v>6.0926486127845569</v>
      </c>
      <c r="J34" s="2">
        <f t="shared" si="5"/>
        <v>5.2332370460306032</v>
      </c>
      <c r="K34" s="2">
        <f t="shared" si="5"/>
        <v>0.70402203016113329</v>
      </c>
    </row>
    <row r="36" spans="1:11">
      <c r="A36" s="229" t="s">
        <v>1357</v>
      </c>
    </row>
    <row r="37" spans="1:11">
      <c r="A37" s="20" t="s">
        <v>1059</v>
      </c>
    </row>
    <row r="38" spans="1:11">
      <c r="A38" t="s">
        <v>1060</v>
      </c>
    </row>
  </sheetData>
  <pageMargins left="0.7" right="0.7" top="0.75" bottom="0.75" header="0.3" footer="0.3"/>
  <pageSetup scale="79" orientation="landscape" horizontalDpi="0" verticalDpi="0" r:id="rId1"/>
</worksheet>
</file>

<file path=xl/worksheets/sheet151.xml><?xml version="1.0" encoding="utf-8"?>
<worksheet xmlns="http://schemas.openxmlformats.org/spreadsheetml/2006/main" xmlns:r="http://schemas.openxmlformats.org/officeDocument/2006/relationships">
  <sheetPr codeName="Sheet188"/>
  <dimension ref="A1:W38"/>
  <sheetViews>
    <sheetView view="pageBreakPreview" zoomScaleNormal="100" zoomScaleSheetLayoutView="100" workbookViewId="0"/>
  </sheetViews>
  <sheetFormatPr defaultRowHeight="15" outlineLevelCol="1"/>
  <cols>
    <col min="2" max="11" width="13.85546875" customWidth="1"/>
    <col min="12" max="22" width="0" hidden="1" customWidth="1" outlineLevel="1"/>
    <col min="23" max="23" width="9.140625" collapsed="1"/>
  </cols>
  <sheetData>
    <row r="1" spans="1:22">
      <c r="A1" t="s">
        <v>1066</v>
      </c>
    </row>
    <row r="2" spans="1:22">
      <c r="N2" t="s">
        <v>520</v>
      </c>
      <c r="O2" t="s">
        <v>6</v>
      </c>
      <c r="P2" t="s">
        <v>8</v>
      </c>
      <c r="Q2" t="s">
        <v>11</v>
      </c>
      <c r="R2" t="s">
        <v>12</v>
      </c>
      <c r="S2" t="s">
        <v>13</v>
      </c>
      <c r="T2" t="s">
        <v>14</v>
      </c>
      <c r="U2" t="s">
        <v>15</v>
      </c>
      <c r="V2" t="s">
        <v>33</v>
      </c>
    </row>
    <row r="3" spans="1:22" ht="110.25" customHeight="1">
      <c r="B3" s="55" t="s">
        <v>520</v>
      </c>
      <c r="C3" s="55" t="s">
        <v>6</v>
      </c>
      <c r="D3" s="55" t="s">
        <v>32</v>
      </c>
      <c r="E3" s="55" t="s">
        <v>8</v>
      </c>
      <c r="F3" s="55" t="s">
        <v>11</v>
      </c>
      <c r="G3" s="55" t="s">
        <v>12</v>
      </c>
      <c r="H3" s="55" t="s">
        <v>13</v>
      </c>
      <c r="I3" s="55" t="s">
        <v>14</v>
      </c>
      <c r="J3" s="55" t="s">
        <v>15</v>
      </c>
      <c r="K3" s="55" t="s">
        <v>33</v>
      </c>
      <c r="M3">
        <v>1984</v>
      </c>
      <c r="N3">
        <v>22338100000</v>
      </c>
      <c r="O3">
        <v>2386200000</v>
      </c>
      <c r="P3">
        <v>70000000</v>
      </c>
      <c r="Q3" t="s">
        <v>664</v>
      </c>
      <c r="R3">
        <v>43600000</v>
      </c>
      <c r="S3">
        <v>58300000</v>
      </c>
      <c r="T3">
        <v>171300000</v>
      </c>
      <c r="U3" t="s">
        <v>664</v>
      </c>
      <c r="V3">
        <v>126300000</v>
      </c>
    </row>
    <row r="4" spans="1:22" ht="15" customHeight="1">
      <c r="A4" s="7">
        <f t="shared" ref="A4:A14" si="0">A5-1</f>
        <v>1984</v>
      </c>
      <c r="B4" s="41">
        <f t="shared" ref="B4:C16" si="1">IF(ISERROR(B5*N3/N4)=FALSE,B5*N3/N4,"n.a.")</f>
        <v>24122.312510098771</v>
      </c>
      <c r="C4" s="41">
        <f t="shared" si="1"/>
        <v>2652.1307592261414</v>
      </c>
      <c r="D4" s="41" t="s">
        <v>446</v>
      </c>
      <c r="E4" s="41" t="str">
        <f t="shared" ref="E4:K16" si="2">IF(ISERROR(E5*P3/P4)=FALSE,E5*P3/P4,"n.a.")</f>
        <v>n.a.</v>
      </c>
      <c r="F4" s="41" t="str">
        <f t="shared" si="2"/>
        <v>n.a.</v>
      </c>
      <c r="G4" s="41" t="str">
        <f t="shared" si="2"/>
        <v>n.a.</v>
      </c>
      <c r="H4" s="41" t="str">
        <f t="shared" si="2"/>
        <v>n.a.</v>
      </c>
      <c r="I4" s="41">
        <f t="shared" si="2"/>
        <v>154.5451094890511</v>
      </c>
      <c r="J4" s="41" t="str">
        <f t="shared" si="2"/>
        <v>n.a.</v>
      </c>
      <c r="K4" s="41">
        <f t="shared" si="2"/>
        <v>126.53331280788173</v>
      </c>
      <c r="L4" t="s">
        <v>1055</v>
      </c>
      <c r="M4">
        <v>1985</v>
      </c>
      <c r="N4">
        <v>23986500000</v>
      </c>
      <c r="O4">
        <v>2616700000</v>
      </c>
      <c r="P4">
        <v>108900000</v>
      </c>
      <c r="Q4" t="s">
        <v>664</v>
      </c>
      <c r="R4">
        <v>43500000</v>
      </c>
      <c r="S4">
        <v>53800000</v>
      </c>
      <c r="T4">
        <v>186700000</v>
      </c>
      <c r="U4" t="s">
        <v>664</v>
      </c>
      <c r="V4">
        <v>141100000</v>
      </c>
    </row>
    <row r="5" spans="1:22" ht="15" customHeight="1">
      <c r="A5" s="7">
        <f t="shared" si="0"/>
        <v>1985</v>
      </c>
      <c r="B5" s="41">
        <f t="shared" si="1"/>
        <v>25902.375270210276</v>
      </c>
      <c r="C5" s="41">
        <f t="shared" si="1"/>
        <v>2908.318899365956</v>
      </c>
      <c r="D5" s="41" t="s">
        <v>446</v>
      </c>
      <c r="E5" s="41" t="str">
        <f t="shared" si="2"/>
        <v>n.a.</v>
      </c>
      <c r="F5" s="41" t="str">
        <f t="shared" si="2"/>
        <v>n.a.</v>
      </c>
      <c r="G5" s="41" t="str">
        <f t="shared" si="2"/>
        <v>n.a.</v>
      </c>
      <c r="H5" s="41" t="str">
        <f t="shared" si="2"/>
        <v>n.a.</v>
      </c>
      <c r="I5" s="41">
        <f t="shared" si="2"/>
        <v>168.43883211678835</v>
      </c>
      <c r="J5" s="41" t="str">
        <f t="shared" si="2"/>
        <v>n.a.</v>
      </c>
      <c r="K5" s="41">
        <f t="shared" si="2"/>
        <v>141.36065270935956</v>
      </c>
      <c r="M5">
        <v>1986</v>
      </c>
      <c r="N5">
        <v>24216900000</v>
      </c>
      <c r="O5">
        <v>2622300000</v>
      </c>
      <c r="P5">
        <v>93100000</v>
      </c>
      <c r="Q5" t="s">
        <v>664</v>
      </c>
      <c r="R5">
        <v>49600000</v>
      </c>
      <c r="S5">
        <v>54700000</v>
      </c>
      <c r="T5">
        <v>242200000</v>
      </c>
      <c r="U5" t="s">
        <v>664</v>
      </c>
      <c r="V5">
        <v>148800000</v>
      </c>
    </row>
    <row r="6" spans="1:22" ht="15" customHeight="1">
      <c r="A6" s="7">
        <f t="shared" si="0"/>
        <v>1986</v>
      </c>
      <c r="B6" s="41">
        <f t="shared" si="1"/>
        <v>26151.178024353503</v>
      </c>
      <c r="C6" s="41">
        <f t="shared" si="1"/>
        <v>2914.542993009266</v>
      </c>
      <c r="D6" s="41" t="s">
        <v>446</v>
      </c>
      <c r="E6" s="41" t="str">
        <f t="shared" si="2"/>
        <v>n.a.</v>
      </c>
      <c r="F6" s="41" t="str">
        <f t="shared" si="2"/>
        <v>n.a.</v>
      </c>
      <c r="G6" s="41" t="str">
        <f t="shared" si="2"/>
        <v>n.a.</v>
      </c>
      <c r="H6" s="41" t="str">
        <f t="shared" si="2"/>
        <v>n.a.</v>
      </c>
      <c r="I6" s="41">
        <f t="shared" si="2"/>
        <v>218.51036496350366</v>
      </c>
      <c r="J6" s="41" t="str">
        <f t="shared" si="2"/>
        <v>n.a.</v>
      </c>
      <c r="K6" s="41">
        <f t="shared" si="2"/>
        <v>149.0748768472906</v>
      </c>
      <c r="M6">
        <v>1987</v>
      </c>
      <c r="N6">
        <v>24586600000</v>
      </c>
      <c r="O6">
        <v>2971500000</v>
      </c>
      <c r="P6">
        <v>95200000</v>
      </c>
      <c r="Q6" t="s">
        <v>664</v>
      </c>
      <c r="R6">
        <v>46000000</v>
      </c>
      <c r="S6">
        <v>54800000</v>
      </c>
      <c r="T6">
        <v>301400000</v>
      </c>
      <c r="U6" t="s">
        <v>664</v>
      </c>
      <c r="V6">
        <v>135500000</v>
      </c>
    </row>
    <row r="7" spans="1:22" ht="15" customHeight="1">
      <c r="A7" s="7">
        <f t="shared" si="0"/>
        <v>1987</v>
      </c>
      <c r="B7" s="41">
        <f t="shared" si="1"/>
        <v>26550.407096431412</v>
      </c>
      <c r="C7" s="41">
        <f t="shared" si="1"/>
        <v>3302.6596894813838</v>
      </c>
      <c r="D7" s="41" t="s">
        <v>446</v>
      </c>
      <c r="E7" s="41" t="str">
        <f t="shared" si="2"/>
        <v>n.a.</v>
      </c>
      <c r="F7" s="41" t="str">
        <f t="shared" si="2"/>
        <v>n.a.</v>
      </c>
      <c r="G7" s="41" t="str">
        <f t="shared" si="2"/>
        <v>n.a.</v>
      </c>
      <c r="H7" s="41" t="str">
        <f t="shared" si="2"/>
        <v>n.a.</v>
      </c>
      <c r="I7" s="41">
        <f t="shared" si="2"/>
        <v>271.92</v>
      </c>
      <c r="J7" s="41" t="str">
        <f t="shared" si="2"/>
        <v>n.a.</v>
      </c>
      <c r="K7" s="41">
        <f t="shared" si="2"/>
        <v>135.75030788177335</v>
      </c>
      <c r="M7">
        <v>1988</v>
      </c>
      <c r="N7">
        <v>24569800000</v>
      </c>
      <c r="O7">
        <v>2963400000</v>
      </c>
      <c r="P7">
        <v>53800000</v>
      </c>
      <c r="Q7" t="s">
        <v>664</v>
      </c>
      <c r="R7">
        <v>57900000</v>
      </c>
      <c r="S7">
        <v>47100000</v>
      </c>
      <c r="T7">
        <v>182600000</v>
      </c>
      <c r="U7" t="s">
        <v>664</v>
      </c>
      <c r="V7">
        <v>121600000</v>
      </c>
    </row>
    <row r="8" spans="1:22" ht="15" customHeight="1">
      <c r="A8" s="7">
        <f t="shared" si="0"/>
        <v>1988</v>
      </c>
      <c r="B8" s="41">
        <f t="shared" si="1"/>
        <v>26532.265228941804</v>
      </c>
      <c r="C8" s="41">
        <f t="shared" si="1"/>
        <v>3293.6569826044533</v>
      </c>
      <c r="D8" s="41" t="s">
        <v>446</v>
      </c>
      <c r="E8" s="41" t="str">
        <f t="shared" si="2"/>
        <v>n.a.</v>
      </c>
      <c r="F8" s="41" t="str">
        <f t="shared" si="2"/>
        <v>n.a.</v>
      </c>
      <c r="G8" s="41" t="str">
        <f t="shared" si="2"/>
        <v>n.a.</v>
      </c>
      <c r="H8" s="41" t="str">
        <f t="shared" si="2"/>
        <v>n.a.</v>
      </c>
      <c r="I8" s="41">
        <f t="shared" si="2"/>
        <v>164.73985401459856</v>
      </c>
      <c r="J8" s="41" t="str">
        <f t="shared" si="2"/>
        <v>n.a.</v>
      </c>
      <c r="K8" s="41">
        <f t="shared" si="2"/>
        <v>121.82463054187188</v>
      </c>
      <c r="M8">
        <v>1989</v>
      </c>
      <c r="N8">
        <v>24801600000</v>
      </c>
      <c r="O8">
        <v>2973700000</v>
      </c>
      <c r="P8">
        <v>41900000</v>
      </c>
      <c r="Q8" t="s">
        <v>664</v>
      </c>
      <c r="R8">
        <v>38700000</v>
      </c>
      <c r="S8">
        <v>45500000</v>
      </c>
      <c r="T8">
        <v>141900000</v>
      </c>
      <c r="U8" t="s">
        <v>664</v>
      </c>
      <c r="V8">
        <v>105600000</v>
      </c>
    </row>
    <row r="9" spans="1:22" ht="15" customHeight="1">
      <c r="A9" s="7">
        <f t="shared" si="0"/>
        <v>1989</v>
      </c>
      <c r="B9" s="41">
        <f t="shared" si="1"/>
        <v>26782.579805375826</v>
      </c>
      <c r="C9" s="41">
        <f t="shared" si="1"/>
        <v>3305.1048691269702</v>
      </c>
      <c r="D9" s="41" t="s">
        <v>446</v>
      </c>
      <c r="E9" s="41" t="str">
        <f t="shared" si="2"/>
        <v>n.a.</v>
      </c>
      <c r="F9" s="41" t="str">
        <f t="shared" si="2"/>
        <v>n.a.</v>
      </c>
      <c r="G9" s="41" t="str">
        <f t="shared" si="2"/>
        <v>n.a.</v>
      </c>
      <c r="H9" s="41" t="str">
        <f t="shared" si="2"/>
        <v>n.a.</v>
      </c>
      <c r="I9" s="41">
        <f t="shared" si="2"/>
        <v>128.02072992700732</v>
      </c>
      <c r="J9" s="41" t="str">
        <f t="shared" si="2"/>
        <v>n.a.</v>
      </c>
      <c r="K9" s="41">
        <f t="shared" si="2"/>
        <v>105.79507389162558</v>
      </c>
      <c r="M9">
        <v>1990</v>
      </c>
      <c r="N9">
        <v>25379000000</v>
      </c>
      <c r="O9">
        <v>2960700000</v>
      </c>
      <c r="P9">
        <v>32900000</v>
      </c>
      <c r="Q9" t="s">
        <v>664</v>
      </c>
      <c r="R9">
        <v>38200000</v>
      </c>
      <c r="S9">
        <v>36400000</v>
      </c>
      <c r="T9">
        <v>196700000</v>
      </c>
      <c r="U9" t="s">
        <v>664</v>
      </c>
      <c r="V9">
        <v>127300000</v>
      </c>
    </row>
    <row r="10" spans="1:22" ht="15" customHeight="1">
      <c r="A10" s="7">
        <f t="shared" si="0"/>
        <v>1990</v>
      </c>
      <c r="B10" s="41">
        <f t="shared" si="1"/>
        <v>27406.098513024688</v>
      </c>
      <c r="C10" s="41">
        <f t="shared" si="1"/>
        <v>3290.6560803121433</v>
      </c>
      <c r="D10" s="41" t="s">
        <v>446</v>
      </c>
      <c r="E10" s="41" t="str">
        <f t="shared" si="2"/>
        <v>n.a.</v>
      </c>
      <c r="F10" s="41" t="str">
        <f t="shared" si="2"/>
        <v>n.a.</v>
      </c>
      <c r="G10" s="41" t="str">
        <f t="shared" si="2"/>
        <v>n.a.</v>
      </c>
      <c r="H10" s="41" t="str">
        <f t="shared" si="2"/>
        <v>n.a.</v>
      </c>
      <c r="I10" s="41">
        <f t="shared" si="2"/>
        <v>177.46072992700735</v>
      </c>
      <c r="J10" s="41" t="str">
        <f t="shared" si="2"/>
        <v>n.a.</v>
      </c>
      <c r="K10" s="41">
        <f t="shared" si="2"/>
        <v>127.53516009852213</v>
      </c>
      <c r="M10">
        <v>1991</v>
      </c>
      <c r="N10">
        <v>24175600000</v>
      </c>
      <c r="O10">
        <v>2599800000</v>
      </c>
      <c r="P10">
        <v>60000000</v>
      </c>
      <c r="Q10" t="s">
        <v>664</v>
      </c>
      <c r="R10">
        <v>43900000</v>
      </c>
      <c r="S10">
        <v>22100000</v>
      </c>
      <c r="T10">
        <v>161500000</v>
      </c>
      <c r="U10" t="s">
        <v>664</v>
      </c>
      <c r="V10">
        <v>120300000</v>
      </c>
    </row>
    <row r="11" spans="1:22" ht="15" customHeight="1">
      <c r="A11" s="7">
        <f t="shared" si="0"/>
        <v>1991</v>
      </c>
      <c r="B11" s="41">
        <f t="shared" si="1"/>
        <v>26106.579266774876</v>
      </c>
      <c r="C11" s="41">
        <f t="shared" si="1"/>
        <v>2889.5354739066811</v>
      </c>
      <c r="D11" s="41" t="s">
        <v>446</v>
      </c>
      <c r="E11" s="41" t="str">
        <f t="shared" si="2"/>
        <v>n.a.</v>
      </c>
      <c r="F11" s="41" t="str">
        <f t="shared" si="2"/>
        <v>n.a.</v>
      </c>
      <c r="G11" s="41" t="str">
        <f t="shared" si="2"/>
        <v>n.a.</v>
      </c>
      <c r="H11" s="41" t="str">
        <f t="shared" si="2"/>
        <v>n.a.</v>
      </c>
      <c r="I11" s="41">
        <f t="shared" si="2"/>
        <v>145.70364963503653</v>
      </c>
      <c r="J11" s="41" t="str">
        <f t="shared" si="2"/>
        <v>n.a.</v>
      </c>
      <c r="K11" s="41">
        <f t="shared" si="2"/>
        <v>120.52222906403937</v>
      </c>
      <c r="M11">
        <v>1992</v>
      </c>
      <c r="N11">
        <v>24578600000</v>
      </c>
      <c r="O11">
        <v>2715100000</v>
      </c>
      <c r="P11">
        <v>28500000</v>
      </c>
      <c r="Q11" t="s">
        <v>664</v>
      </c>
      <c r="R11" t="s">
        <v>664</v>
      </c>
      <c r="S11">
        <v>39000000</v>
      </c>
      <c r="T11">
        <v>113300000</v>
      </c>
      <c r="U11" t="s">
        <v>664</v>
      </c>
      <c r="V11">
        <v>134100000</v>
      </c>
    </row>
    <row r="12" spans="1:22" ht="15" customHeight="1">
      <c r="A12" s="7">
        <f t="shared" si="0"/>
        <v>1992</v>
      </c>
      <c r="B12" s="41">
        <f t="shared" si="1"/>
        <v>26541.768111912548</v>
      </c>
      <c r="C12" s="41">
        <f t="shared" si="1"/>
        <v>3017.6851162412609</v>
      </c>
      <c r="D12" s="41" t="s">
        <v>446</v>
      </c>
      <c r="E12" s="41" t="str">
        <f t="shared" si="2"/>
        <v>n.a.</v>
      </c>
      <c r="F12" s="41" t="str">
        <f t="shared" si="2"/>
        <v>n.a.</v>
      </c>
      <c r="G12" s="41" t="str">
        <f t="shared" si="2"/>
        <v>n.a.</v>
      </c>
      <c r="H12" s="41" t="str">
        <f t="shared" si="2"/>
        <v>n.a.</v>
      </c>
      <c r="I12" s="41">
        <f t="shared" si="2"/>
        <v>102.21810218978105</v>
      </c>
      <c r="J12" s="41" t="str">
        <f t="shared" si="2"/>
        <v>n.a.</v>
      </c>
      <c r="K12" s="41">
        <f t="shared" si="2"/>
        <v>134.34772167487679</v>
      </c>
      <c r="M12">
        <v>1993</v>
      </c>
      <c r="N12">
        <v>24653700000</v>
      </c>
      <c r="O12">
        <v>2663600000</v>
      </c>
      <c r="P12">
        <v>28300000</v>
      </c>
      <c r="Q12" t="s">
        <v>664</v>
      </c>
      <c r="R12" t="s">
        <v>664</v>
      </c>
      <c r="S12">
        <v>44100000</v>
      </c>
      <c r="T12">
        <v>106300000</v>
      </c>
      <c r="U12" t="s">
        <v>664</v>
      </c>
      <c r="V12">
        <v>137100000</v>
      </c>
    </row>
    <row r="13" spans="1:22" ht="15" customHeight="1">
      <c r="A13" s="7">
        <f t="shared" si="0"/>
        <v>1993</v>
      </c>
      <c r="B13" s="41">
        <f t="shared" si="1"/>
        <v>26622.866579083362</v>
      </c>
      <c r="C13" s="41">
        <f t="shared" si="1"/>
        <v>2960.4456836286777</v>
      </c>
      <c r="D13" s="41" t="s">
        <v>446</v>
      </c>
      <c r="E13" s="41" t="str">
        <f t="shared" si="2"/>
        <v>n.a.</v>
      </c>
      <c r="F13" s="41" t="str">
        <f t="shared" si="2"/>
        <v>n.a.</v>
      </c>
      <c r="G13" s="41" t="str">
        <f t="shared" si="2"/>
        <v>n.a.</v>
      </c>
      <c r="H13" s="41" t="str">
        <f t="shared" si="2"/>
        <v>n.a.</v>
      </c>
      <c r="I13" s="41">
        <f t="shared" si="2"/>
        <v>95.902773722627757</v>
      </c>
      <c r="J13" s="41" t="str">
        <f t="shared" si="2"/>
        <v>n.a.</v>
      </c>
      <c r="K13" s="41">
        <f t="shared" si="2"/>
        <v>137.35326354679799</v>
      </c>
      <c r="M13">
        <v>1994</v>
      </c>
      <c r="N13">
        <v>25297900000</v>
      </c>
      <c r="O13">
        <v>2864600000</v>
      </c>
      <c r="P13">
        <v>30700000</v>
      </c>
      <c r="Q13" t="s">
        <v>664</v>
      </c>
      <c r="R13" t="s">
        <v>664</v>
      </c>
      <c r="S13">
        <v>49600000</v>
      </c>
      <c r="T13">
        <v>113900000</v>
      </c>
      <c r="U13" t="s">
        <v>664</v>
      </c>
      <c r="V13">
        <v>154200000</v>
      </c>
    </row>
    <row r="14" spans="1:22" ht="15" customHeight="1">
      <c r="A14" s="7">
        <f t="shared" si="0"/>
        <v>1994</v>
      </c>
      <c r="B14" s="41">
        <f t="shared" si="1"/>
        <v>27318.52080746472</v>
      </c>
      <c r="C14" s="41">
        <f t="shared" si="1"/>
        <v>3183.8461876117699</v>
      </c>
      <c r="D14" s="41" t="s">
        <v>446</v>
      </c>
      <c r="E14" s="41" t="str">
        <f t="shared" si="2"/>
        <v>n.a.</v>
      </c>
      <c r="F14" s="41" t="str">
        <f t="shared" si="2"/>
        <v>n.a.</v>
      </c>
      <c r="G14" s="41" t="str">
        <f t="shared" si="2"/>
        <v>n.a.</v>
      </c>
      <c r="H14" s="41" t="str">
        <f t="shared" si="2"/>
        <v>n.a.</v>
      </c>
      <c r="I14" s="41">
        <f t="shared" si="2"/>
        <v>102.75941605839418</v>
      </c>
      <c r="J14" s="41" t="str">
        <f t="shared" si="2"/>
        <v>n.a.</v>
      </c>
      <c r="K14" s="41">
        <f t="shared" si="2"/>
        <v>154.48485221674875</v>
      </c>
      <c r="M14">
        <v>1995</v>
      </c>
      <c r="N14">
        <v>25547800000</v>
      </c>
      <c r="O14">
        <v>3148700000</v>
      </c>
      <c r="P14">
        <v>28700000</v>
      </c>
      <c r="Q14" t="s">
        <v>664</v>
      </c>
      <c r="R14" t="s">
        <v>664</v>
      </c>
      <c r="S14">
        <v>56100000</v>
      </c>
      <c r="T14">
        <v>113500000</v>
      </c>
      <c r="U14" t="s">
        <v>664</v>
      </c>
      <c r="V14">
        <v>165700000</v>
      </c>
    </row>
    <row r="15" spans="1:22" ht="15" customHeight="1">
      <c r="A15" s="7">
        <f>A16-1</f>
        <v>1995</v>
      </c>
      <c r="B15" s="41">
        <f t="shared" si="1"/>
        <v>27588.381086372669</v>
      </c>
      <c r="C15" s="41">
        <f t="shared" si="1"/>
        <v>3499.6077954804091</v>
      </c>
      <c r="D15" s="41" t="s">
        <v>446</v>
      </c>
      <c r="E15" s="41" t="str">
        <f t="shared" si="2"/>
        <v>n.a.</v>
      </c>
      <c r="F15" s="41" t="str">
        <f t="shared" si="2"/>
        <v>n.a.</v>
      </c>
      <c r="G15" s="41" t="str">
        <f t="shared" si="2"/>
        <v>n.a.</v>
      </c>
      <c r="H15" s="41" t="str">
        <f t="shared" si="2"/>
        <v>n.a.</v>
      </c>
      <c r="I15" s="41">
        <f t="shared" si="2"/>
        <v>102.39854014598542</v>
      </c>
      <c r="J15" s="41" t="str">
        <f t="shared" si="2"/>
        <v>n.a.</v>
      </c>
      <c r="K15" s="41">
        <f t="shared" si="2"/>
        <v>166.00609605911328</v>
      </c>
      <c r="M15">
        <v>1996</v>
      </c>
      <c r="N15">
        <v>26418000000</v>
      </c>
      <c r="O15">
        <v>3236800000</v>
      </c>
      <c r="P15" t="s">
        <v>664</v>
      </c>
      <c r="Q15" t="s">
        <v>664</v>
      </c>
      <c r="R15" t="s">
        <v>664</v>
      </c>
      <c r="S15" t="s">
        <v>664</v>
      </c>
      <c r="T15">
        <v>122600000</v>
      </c>
      <c r="U15" t="s">
        <v>664</v>
      </c>
      <c r="V15">
        <v>177300000</v>
      </c>
    </row>
    <row r="16" spans="1:22" ht="15" customHeight="1">
      <c r="A16" s="7">
        <v>1996</v>
      </c>
      <c r="B16" s="41">
        <f t="shared" si="1"/>
        <v>28528.086627411878</v>
      </c>
      <c r="C16" s="41">
        <f t="shared" si="1"/>
        <v>3597.5261258331975</v>
      </c>
      <c r="D16" s="41" t="s">
        <v>446</v>
      </c>
      <c r="E16" s="41" t="str">
        <f t="shared" si="2"/>
        <v>n.a.</v>
      </c>
      <c r="F16" s="41" t="str">
        <f t="shared" si="2"/>
        <v>n.a.</v>
      </c>
      <c r="G16" s="41" t="str">
        <f t="shared" si="2"/>
        <v>n.a.</v>
      </c>
      <c r="H16" s="41" t="str">
        <f t="shared" si="2"/>
        <v>n.a.</v>
      </c>
      <c r="I16" s="41">
        <f t="shared" si="2"/>
        <v>110.60846715328468</v>
      </c>
      <c r="J16" s="41" t="str">
        <f t="shared" si="2"/>
        <v>n.a.</v>
      </c>
      <c r="K16" s="41">
        <f t="shared" si="2"/>
        <v>177.62752463054184</v>
      </c>
      <c r="M16">
        <v>1997</v>
      </c>
      <c r="N16">
        <v>27478600000</v>
      </c>
      <c r="O16">
        <v>3690600000</v>
      </c>
      <c r="P16">
        <v>49600000</v>
      </c>
      <c r="Q16" t="s">
        <v>664</v>
      </c>
      <c r="R16" t="s">
        <v>664</v>
      </c>
      <c r="S16">
        <v>53000000</v>
      </c>
      <c r="T16">
        <v>137000000</v>
      </c>
      <c r="U16" t="s">
        <v>664</v>
      </c>
      <c r="V16">
        <v>162400000</v>
      </c>
    </row>
    <row r="17" spans="1:22" ht="15" customHeight="1">
      <c r="A17" s="7">
        <v>1997</v>
      </c>
      <c r="B17" s="41">
        <f t="shared" ref="B17:C29" si="3">IF(OR(ISERROR(N18/1000000),N18=0)=FALSE,N18/1000000,"n.a.")</f>
        <v>29673.4</v>
      </c>
      <c r="C17" s="41">
        <f t="shared" si="3"/>
        <v>4101.8999999999996</v>
      </c>
      <c r="D17" s="41">
        <v>501.3</v>
      </c>
      <c r="E17" s="41">
        <f t="shared" ref="E17:K29" si="4">IF(OR(ISERROR(P18/1000000),P18=0)=FALSE,P18/1000000,"n.a.")</f>
        <v>54.1</v>
      </c>
      <c r="F17" s="41" t="str">
        <f t="shared" si="4"/>
        <v>n.a.</v>
      </c>
      <c r="G17" s="41" t="str">
        <f t="shared" si="4"/>
        <v>n.a.</v>
      </c>
      <c r="H17" s="41">
        <f t="shared" si="4"/>
        <v>44.7</v>
      </c>
      <c r="I17" s="41">
        <f t="shared" si="4"/>
        <v>123.6</v>
      </c>
      <c r="J17" s="41" t="str">
        <f t="shared" si="4"/>
        <v>n.a.</v>
      </c>
      <c r="K17" s="41">
        <f t="shared" si="4"/>
        <v>162.69999999999999</v>
      </c>
      <c r="M17">
        <v>1998</v>
      </c>
      <c r="N17">
        <v>28700800000</v>
      </c>
      <c r="O17">
        <v>3833600000</v>
      </c>
      <c r="P17">
        <v>49200000</v>
      </c>
      <c r="Q17" t="s">
        <v>664</v>
      </c>
      <c r="R17" t="s">
        <v>664</v>
      </c>
      <c r="S17" t="s">
        <v>664</v>
      </c>
      <c r="T17">
        <v>156400000</v>
      </c>
      <c r="U17" t="s">
        <v>664</v>
      </c>
      <c r="V17" t="s">
        <v>664</v>
      </c>
    </row>
    <row r="18" spans="1:22">
      <c r="A18" s="7">
        <v>1998</v>
      </c>
      <c r="B18" s="41">
        <f t="shared" si="3"/>
        <v>30951.599999999999</v>
      </c>
      <c r="C18" s="41">
        <f t="shared" si="3"/>
        <v>4241.1000000000004</v>
      </c>
      <c r="D18" s="41">
        <v>505.4</v>
      </c>
      <c r="E18" s="41">
        <f t="shared" si="4"/>
        <v>54.2</v>
      </c>
      <c r="F18" s="41" t="str">
        <f t="shared" si="4"/>
        <v>n.a.</v>
      </c>
      <c r="G18" s="41" t="str">
        <f t="shared" si="4"/>
        <v>n.a.</v>
      </c>
      <c r="H18" s="41" t="str">
        <f t="shared" si="4"/>
        <v>n.a.</v>
      </c>
      <c r="I18" s="41">
        <f t="shared" si="4"/>
        <v>139.69999999999999</v>
      </c>
      <c r="J18" s="41" t="str">
        <f t="shared" si="4"/>
        <v>n.a.</v>
      </c>
      <c r="K18" s="41" t="str">
        <f t="shared" si="4"/>
        <v>n.a.</v>
      </c>
      <c r="L18" t="s">
        <v>1056</v>
      </c>
      <c r="M18">
        <v>1997</v>
      </c>
      <c r="N18">
        <v>29673400000</v>
      </c>
      <c r="O18">
        <v>4101900000</v>
      </c>
      <c r="P18">
        <v>54100000</v>
      </c>
      <c r="Q18" t="s">
        <v>664</v>
      </c>
      <c r="R18" t="s">
        <v>664</v>
      </c>
      <c r="S18">
        <v>44700000</v>
      </c>
      <c r="T18">
        <v>123600000</v>
      </c>
      <c r="U18" t="s">
        <v>664</v>
      </c>
      <c r="V18">
        <v>162700000</v>
      </c>
    </row>
    <row r="19" spans="1:22">
      <c r="A19" s="7">
        <v>1999</v>
      </c>
      <c r="B19" s="41">
        <f t="shared" si="3"/>
        <v>31383</v>
      </c>
      <c r="C19" s="41">
        <f t="shared" si="3"/>
        <v>3949.3</v>
      </c>
      <c r="D19" s="41">
        <v>479.7</v>
      </c>
      <c r="E19" s="41">
        <f t="shared" si="4"/>
        <v>52.8</v>
      </c>
      <c r="F19" s="41" t="str">
        <f t="shared" si="4"/>
        <v>n.a.</v>
      </c>
      <c r="G19" s="41" t="str">
        <f t="shared" si="4"/>
        <v>n.a.</v>
      </c>
      <c r="H19" s="41" t="str">
        <f t="shared" si="4"/>
        <v>n.a.</v>
      </c>
      <c r="I19" s="41">
        <f t="shared" si="4"/>
        <v>153.1</v>
      </c>
      <c r="J19" s="41" t="str">
        <f t="shared" si="4"/>
        <v>n.a.</v>
      </c>
      <c r="K19" s="41" t="str">
        <f t="shared" si="4"/>
        <v>n.a.</v>
      </c>
      <c r="M19">
        <v>1998</v>
      </c>
      <c r="N19">
        <v>30951600000</v>
      </c>
      <c r="O19">
        <v>4241100000</v>
      </c>
      <c r="P19">
        <v>54200000</v>
      </c>
      <c r="Q19" t="s">
        <v>664</v>
      </c>
      <c r="R19" t="s">
        <v>664</v>
      </c>
      <c r="S19" t="s">
        <v>664</v>
      </c>
      <c r="T19">
        <v>139700000</v>
      </c>
      <c r="U19" t="s">
        <v>664</v>
      </c>
      <c r="V19" t="s">
        <v>664</v>
      </c>
    </row>
    <row r="20" spans="1:22">
      <c r="A20" s="7">
        <v>2000</v>
      </c>
      <c r="B20" s="41">
        <f t="shared" si="3"/>
        <v>32796.1</v>
      </c>
      <c r="C20" s="41">
        <f t="shared" si="3"/>
        <v>4332.2</v>
      </c>
      <c r="D20" s="41">
        <v>570.4</v>
      </c>
      <c r="E20" s="41">
        <f t="shared" si="4"/>
        <v>89.5</v>
      </c>
      <c r="F20" s="41" t="str">
        <f t="shared" si="4"/>
        <v>n.a.</v>
      </c>
      <c r="G20" s="41" t="str">
        <f t="shared" si="4"/>
        <v>n.a.</v>
      </c>
      <c r="H20" s="41" t="str">
        <f t="shared" si="4"/>
        <v>n.a.</v>
      </c>
      <c r="I20" s="41">
        <f t="shared" si="4"/>
        <v>139.5</v>
      </c>
      <c r="J20" s="41" t="str">
        <f t="shared" si="4"/>
        <v>n.a.</v>
      </c>
      <c r="K20" s="41" t="str">
        <f t="shared" si="4"/>
        <v>n.a.</v>
      </c>
      <c r="M20">
        <v>1999</v>
      </c>
      <c r="N20">
        <v>31383000000</v>
      </c>
      <c r="O20">
        <v>3949300000</v>
      </c>
      <c r="P20">
        <v>52800000</v>
      </c>
      <c r="Q20" t="s">
        <v>664</v>
      </c>
      <c r="R20" t="s">
        <v>664</v>
      </c>
      <c r="S20" t="s">
        <v>664</v>
      </c>
      <c r="T20">
        <v>153100000</v>
      </c>
      <c r="U20" t="s">
        <v>664</v>
      </c>
      <c r="V20" t="s">
        <v>664</v>
      </c>
    </row>
    <row r="21" spans="1:22">
      <c r="A21" s="7">
        <v>2001</v>
      </c>
      <c r="B21" s="41">
        <f t="shared" si="3"/>
        <v>33047.4</v>
      </c>
      <c r="C21" s="41">
        <f t="shared" si="3"/>
        <v>4176.1000000000004</v>
      </c>
      <c r="D21" s="41">
        <v>616.20000000000005</v>
      </c>
      <c r="E21" s="41">
        <f t="shared" si="4"/>
        <v>83.8</v>
      </c>
      <c r="F21" s="41" t="str">
        <f t="shared" si="4"/>
        <v>n.a.</v>
      </c>
      <c r="G21" s="41" t="str">
        <f t="shared" si="4"/>
        <v>n.a.</v>
      </c>
      <c r="H21" s="41" t="str">
        <f t="shared" si="4"/>
        <v>n.a.</v>
      </c>
      <c r="I21" s="41">
        <f t="shared" si="4"/>
        <v>152.19999999999999</v>
      </c>
      <c r="J21" s="41" t="str">
        <f t="shared" si="4"/>
        <v>n.a.</v>
      </c>
      <c r="K21" s="41" t="str">
        <f t="shared" si="4"/>
        <v>n.a.</v>
      </c>
      <c r="M21">
        <v>2000</v>
      </c>
      <c r="N21">
        <v>32796100000</v>
      </c>
      <c r="O21">
        <v>4332200000</v>
      </c>
      <c r="P21">
        <v>89500000</v>
      </c>
      <c r="Q21" t="s">
        <v>664</v>
      </c>
      <c r="R21" t="s">
        <v>664</v>
      </c>
      <c r="S21" t="s">
        <v>664</v>
      </c>
      <c r="T21">
        <v>139500000</v>
      </c>
      <c r="U21" t="s">
        <v>664</v>
      </c>
      <c r="V21" t="s">
        <v>664</v>
      </c>
    </row>
    <row r="22" spans="1:22">
      <c r="A22" s="7">
        <v>2002</v>
      </c>
      <c r="B22" s="41">
        <f t="shared" si="3"/>
        <v>33614.400000000001</v>
      </c>
      <c r="C22" s="41">
        <f t="shared" si="3"/>
        <v>4345.5</v>
      </c>
      <c r="D22" s="41">
        <v>679.1</v>
      </c>
      <c r="E22" s="41">
        <f t="shared" si="4"/>
        <v>88</v>
      </c>
      <c r="F22" s="41" t="str">
        <f t="shared" si="4"/>
        <v>n.a.</v>
      </c>
      <c r="G22" s="41" t="str">
        <f t="shared" si="4"/>
        <v>n.a.</v>
      </c>
      <c r="H22" s="41">
        <f t="shared" si="4"/>
        <v>36</v>
      </c>
      <c r="I22" s="41">
        <f t="shared" si="4"/>
        <v>205.6</v>
      </c>
      <c r="J22" s="41" t="str">
        <f t="shared" si="4"/>
        <v>n.a.</v>
      </c>
      <c r="K22" s="41">
        <f t="shared" si="4"/>
        <v>191.8</v>
      </c>
      <c r="M22">
        <v>2001</v>
      </c>
      <c r="N22">
        <v>33047400000</v>
      </c>
      <c r="O22">
        <v>4176100000</v>
      </c>
      <c r="P22">
        <v>83800000</v>
      </c>
      <c r="Q22" t="s">
        <v>664</v>
      </c>
      <c r="R22" t="s">
        <v>664</v>
      </c>
      <c r="S22" t="s">
        <v>664</v>
      </c>
      <c r="T22">
        <v>152200000</v>
      </c>
      <c r="U22" t="s">
        <v>664</v>
      </c>
      <c r="V22" t="s">
        <v>664</v>
      </c>
    </row>
    <row r="23" spans="1:22">
      <c r="A23" s="7">
        <v>2003</v>
      </c>
      <c r="B23" s="41">
        <f t="shared" si="3"/>
        <v>34030.6</v>
      </c>
      <c r="C23" s="41">
        <f t="shared" si="3"/>
        <v>4355.8999999999996</v>
      </c>
      <c r="D23" s="41">
        <v>678.9</v>
      </c>
      <c r="E23" s="41">
        <f t="shared" si="4"/>
        <v>88.9</v>
      </c>
      <c r="F23" s="41">
        <f t="shared" si="4"/>
        <v>14</v>
      </c>
      <c r="G23" s="41" t="str">
        <f t="shared" si="4"/>
        <v>n.a.</v>
      </c>
      <c r="H23" s="41" t="str">
        <f t="shared" si="4"/>
        <v>n.a.</v>
      </c>
      <c r="I23" s="41">
        <f t="shared" si="4"/>
        <v>255</v>
      </c>
      <c r="J23" s="41" t="str">
        <f t="shared" si="4"/>
        <v>n.a.</v>
      </c>
      <c r="K23" s="41" t="str">
        <f t="shared" si="4"/>
        <v>n.a.</v>
      </c>
      <c r="M23">
        <v>2002</v>
      </c>
      <c r="N23">
        <v>33614400000</v>
      </c>
      <c r="O23">
        <v>4345500000</v>
      </c>
      <c r="P23">
        <v>88000000</v>
      </c>
      <c r="Q23" t="s">
        <v>664</v>
      </c>
      <c r="R23" t="s">
        <v>664</v>
      </c>
      <c r="S23">
        <v>36000000</v>
      </c>
      <c r="T23">
        <v>205600000</v>
      </c>
      <c r="U23" t="s">
        <v>664</v>
      </c>
      <c r="V23">
        <v>191800000</v>
      </c>
    </row>
    <row r="24" spans="1:22">
      <c r="A24" s="7">
        <v>2004</v>
      </c>
      <c r="B24" s="41">
        <f t="shared" si="3"/>
        <v>34700.800000000003</v>
      </c>
      <c r="C24" s="41">
        <f t="shared" si="3"/>
        <v>4431.8</v>
      </c>
      <c r="D24" s="41">
        <v>701.8</v>
      </c>
      <c r="E24" s="41">
        <f t="shared" si="4"/>
        <v>76</v>
      </c>
      <c r="F24" s="41">
        <f t="shared" si="4"/>
        <v>7.2</v>
      </c>
      <c r="G24" s="41" t="str">
        <f t="shared" si="4"/>
        <v>n.a.</v>
      </c>
      <c r="H24" s="41" t="str">
        <f t="shared" si="4"/>
        <v>n.a.</v>
      </c>
      <c r="I24" s="41">
        <f t="shared" si="4"/>
        <v>277</v>
      </c>
      <c r="J24" s="41" t="str">
        <f t="shared" si="4"/>
        <v>n.a.</v>
      </c>
      <c r="K24" s="41">
        <f t="shared" si="4"/>
        <v>183.6</v>
      </c>
      <c r="M24">
        <v>2003</v>
      </c>
      <c r="N24">
        <v>34030600000</v>
      </c>
      <c r="O24">
        <v>4355900000</v>
      </c>
      <c r="P24">
        <v>88900000</v>
      </c>
      <c r="Q24">
        <v>14000000</v>
      </c>
      <c r="R24" t="s">
        <v>664</v>
      </c>
      <c r="S24" t="s">
        <v>664</v>
      </c>
      <c r="T24">
        <v>255000000</v>
      </c>
      <c r="U24" t="s">
        <v>664</v>
      </c>
      <c r="V24" t="s">
        <v>664</v>
      </c>
    </row>
    <row r="25" spans="1:22">
      <c r="A25" s="7">
        <v>2005</v>
      </c>
      <c r="B25" s="41">
        <f t="shared" si="3"/>
        <v>35702.6</v>
      </c>
      <c r="C25" s="41">
        <f t="shared" si="3"/>
        <v>4589.1000000000004</v>
      </c>
      <c r="D25" s="41">
        <v>738.1</v>
      </c>
      <c r="E25" s="41">
        <f t="shared" si="4"/>
        <v>83.3</v>
      </c>
      <c r="F25" s="41">
        <f t="shared" si="4"/>
        <v>6.2</v>
      </c>
      <c r="G25" s="41">
        <f t="shared" si="4"/>
        <v>100.1</v>
      </c>
      <c r="H25" s="41">
        <f t="shared" si="4"/>
        <v>40.6</v>
      </c>
      <c r="I25" s="41" t="str">
        <f t="shared" si="4"/>
        <v>n.a.</v>
      </c>
      <c r="J25" s="41" t="str">
        <f t="shared" si="4"/>
        <v>n.a.</v>
      </c>
      <c r="K25" s="41">
        <f t="shared" si="4"/>
        <v>165.5</v>
      </c>
      <c r="M25">
        <v>2004</v>
      </c>
      <c r="N25">
        <v>34700800000</v>
      </c>
      <c r="O25">
        <v>4431800000</v>
      </c>
      <c r="P25">
        <v>76000000</v>
      </c>
      <c r="Q25">
        <v>7200000</v>
      </c>
      <c r="R25" t="s">
        <v>664</v>
      </c>
      <c r="S25" t="s">
        <v>664</v>
      </c>
      <c r="T25">
        <v>277000000</v>
      </c>
      <c r="U25" t="s">
        <v>664</v>
      </c>
      <c r="V25">
        <v>183600000</v>
      </c>
    </row>
    <row r="26" spans="1:22">
      <c r="A26" s="7">
        <v>2006</v>
      </c>
      <c r="B26" s="41">
        <f t="shared" si="3"/>
        <v>37005.699999999997</v>
      </c>
      <c r="C26" s="41">
        <f t="shared" si="3"/>
        <v>4572.8999999999996</v>
      </c>
      <c r="D26" s="41">
        <v>783.5</v>
      </c>
      <c r="E26" s="41" t="str">
        <f t="shared" si="4"/>
        <v>n.a.</v>
      </c>
      <c r="F26" s="41">
        <f t="shared" si="4"/>
        <v>2.2000000000000002</v>
      </c>
      <c r="G26" s="41" t="str">
        <f t="shared" si="4"/>
        <v>n.a.</v>
      </c>
      <c r="H26" s="41" t="str">
        <f t="shared" si="4"/>
        <v>n.a.</v>
      </c>
      <c r="I26" s="41">
        <f t="shared" si="4"/>
        <v>348.9</v>
      </c>
      <c r="J26" s="41" t="str">
        <f t="shared" si="4"/>
        <v>n.a.</v>
      </c>
      <c r="K26" s="41">
        <f t="shared" si="4"/>
        <v>198</v>
      </c>
      <c r="M26">
        <v>2005</v>
      </c>
      <c r="N26">
        <v>35702600000</v>
      </c>
      <c r="O26">
        <v>4589100000</v>
      </c>
      <c r="P26">
        <v>83300000</v>
      </c>
      <c r="Q26">
        <v>6200000</v>
      </c>
      <c r="R26">
        <v>100100000</v>
      </c>
      <c r="S26">
        <v>40600000</v>
      </c>
      <c r="T26" t="s">
        <v>664</v>
      </c>
      <c r="U26" t="s">
        <v>664</v>
      </c>
      <c r="V26">
        <v>165500000</v>
      </c>
    </row>
    <row r="27" spans="1:22">
      <c r="A27" s="7">
        <v>2007</v>
      </c>
      <c r="B27" s="41">
        <f t="shared" si="3"/>
        <v>38099.1</v>
      </c>
      <c r="C27" s="41">
        <f t="shared" si="3"/>
        <v>4938.1000000000004</v>
      </c>
      <c r="D27" s="41">
        <v>815.7</v>
      </c>
      <c r="E27" s="41" t="str">
        <f t="shared" si="4"/>
        <v>n.a.</v>
      </c>
      <c r="F27" s="41">
        <f t="shared" si="4"/>
        <v>2.1</v>
      </c>
      <c r="G27" s="41" t="str">
        <f t="shared" si="4"/>
        <v>n.a.</v>
      </c>
      <c r="H27" s="41" t="str">
        <f t="shared" si="4"/>
        <v>n.a.</v>
      </c>
      <c r="I27" s="41">
        <f t="shared" si="4"/>
        <v>348.6</v>
      </c>
      <c r="J27" s="41" t="str">
        <f t="shared" si="4"/>
        <v>n.a.</v>
      </c>
      <c r="K27" s="41">
        <f t="shared" si="4"/>
        <v>203.3</v>
      </c>
      <c r="M27">
        <v>2006</v>
      </c>
      <c r="N27">
        <v>37005700000</v>
      </c>
      <c r="O27">
        <v>4572900000</v>
      </c>
      <c r="P27" t="s">
        <v>664</v>
      </c>
      <c r="Q27">
        <v>2200000</v>
      </c>
      <c r="R27" t="s">
        <v>664</v>
      </c>
      <c r="S27" t="s">
        <v>664</v>
      </c>
      <c r="T27">
        <v>348900000</v>
      </c>
      <c r="U27" t="s">
        <v>664</v>
      </c>
      <c r="V27">
        <v>198000000</v>
      </c>
    </row>
    <row r="28" spans="1:22">
      <c r="A28" s="7">
        <v>2008</v>
      </c>
      <c r="B28" s="41">
        <f t="shared" si="3"/>
        <v>38795</v>
      </c>
      <c r="C28" s="41">
        <f t="shared" si="3"/>
        <v>4794.3999999999996</v>
      </c>
      <c r="D28" s="41">
        <v>847.7</v>
      </c>
      <c r="E28" s="41">
        <f t="shared" si="4"/>
        <v>40.299999999999997</v>
      </c>
      <c r="F28" s="41" t="str">
        <f t="shared" si="4"/>
        <v>n.a.</v>
      </c>
      <c r="G28" s="41" t="str">
        <f t="shared" si="4"/>
        <v>n.a.</v>
      </c>
      <c r="H28" s="41" t="str">
        <f t="shared" si="4"/>
        <v>n.a.</v>
      </c>
      <c r="I28" s="41">
        <f t="shared" si="4"/>
        <v>348.9</v>
      </c>
      <c r="J28" s="41" t="str">
        <f t="shared" si="4"/>
        <v>n.a.</v>
      </c>
      <c r="K28" s="41">
        <f t="shared" si="4"/>
        <v>216.5</v>
      </c>
      <c r="M28">
        <v>2007</v>
      </c>
      <c r="N28">
        <v>38099100000</v>
      </c>
      <c r="O28">
        <v>4938100000</v>
      </c>
      <c r="P28" t="s">
        <v>664</v>
      </c>
      <c r="Q28">
        <v>2100000</v>
      </c>
      <c r="R28" t="s">
        <v>664</v>
      </c>
      <c r="S28" t="s">
        <v>664</v>
      </c>
      <c r="T28">
        <v>348600000</v>
      </c>
      <c r="U28" t="s">
        <v>664</v>
      </c>
      <c r="V28">
        <v>203300000</v>
      </c>
    </row>
    <row r="29" spans="1:22">
      <c r="A29" s="7">
        <v>2009</v>
      </c>
      <c r="B29" s="41">
        <f t="shared" si="3"/>
        <v>38784.300000000003</v>
      </c>
      <c r="C29" s="41">
        <f t="shared" si="3"/>
        <v>4422.8999999999996</v>
      </c>
      <c r="D29" s="41">
        <v>836.5</v>
      </c>
      <c r="E29" s="41">
        <f t="shared" si="4"/>
        <v>32</v>
      </c>
      <c r="F29" s="41" t="str">
        <f t="shared" si="4"/>
        <v>n.a.</v>
      </c>
      <c r="G29" s="41" t="str">
        <f t="shared" si="4"/>
        <v>n.a.</v>
      </c>
      <c r="H29" s="41" t="str">
        <f t="shared" si="4"/>
        <v>n.a.</v>
      </c>
      <c r="I29" s="41">
        <f t="shared" si="4"/>
        <v>344.4</v>
      </c>
      <c r="J29" s="41" t="str">
        <f t="shared" si="4"/>
        <v>n.a.</v>
      </c>
      <c r="K29" s="41">
        <f t="shared" si="4"/>
        <v>219.4</v>
      </c>
      <c r="M29">
        <v>2008</v>
      </c>
      <c r="N29">
        <v>38795000000</v>
      </c>
      <c r="O29">
        <v>4794400000</v>
      </c>
      <c r="P29">
        <v>40300000</v>
      </c>
      <c r="Q29" t="s">
        <v>664</v>
      </c>
      <c r="R29" t="s">
        <v>664</v>
      </c>
      <c r="S29" t="s">
        <v>664</v>
      </c>
      <c r="T29">
        <v>348900000</v>
      </c>
      <c r="U29" t="s">
        <v>664</v>
      </c>
      <c r="V29">
        <v>216500000</v>
      </c>
    </row>
    <row r="30" spans="1:22">
      <c r="M30">
        <v>2009</v>
      </c>
      <c r="N30">
        <v>38784300000</v>
      </c>
      <c r="O30">
        <v>4422900000</v>
      </c>
      <c r="P30">
        <v>32000000</v>
      </c>
      <c r="Q30" t="s">
        <v>664</v>
      </c>
      <c r="R30" t="s">
        <v>664</v>
      </c>
      <c r="S30" t="s">
        <v>664</v>
      </c>
      <c r="T30">
        <v>344400000</v>
      </c>
      <c r="U30" t="s">
        <v>664</v>
      </c>
      <c r="V30">
        <v>219400000</v>
      </c>
    </row>
    <row r="31" spans="1:22">
      <c r="A31" s="9" t="s">
        <v>71</v>
      </c>
    </row>
    <row r="32" spans="1:22">
      <c r="A32" s="7" t="s">
        <v>1057</v>
      </c>
      <c r="B32" s="2">
        <f>IF(ISERROR((POWER(VLOOKUP(VALUE(RIGHT($A32,4)),$A$4:$K$29,COLUMN(B$26),0)/VLOOKUP(VALUE(LEFT($A32,4)),$A$4:$K$29,COLUMN(B$26),0),1/(VALUE(RIGHT($A32,4))-VALUE(LEFT($A32,4))))-1)*100)=FALSE,(POWER(VLOOKUP(VALUE(RIGHT($A32,4)),$A$4:$K$29,COLUMN(B$26),0)/VLOOKUP(VALUE(LEFT($A32,4)),$A$4:$K$29,COLUMN(B$26),0),1/(VALUE(RIGHT($A32,4))-VALUE(LEFT($A32,4))))-1)*100,"n.a.")</f>
        <v>1.9176686563880274</v>
      </c>
      <c r="C32" s="2">
        <f t="shared" ref="C32:K34" si="5">IF(ISERROR((POWER(VLOOKUP(VALUE(RIGHT($A32,4)),$A$4:$K$29,COLUMN(C$26),0)/VLOOKUP(VALUE(LEFT($A32,4)),$A$4:$K$29,COLUMN(C$26),0),1/(VALUE(RIGHT($A32,4))-VALUE(LEFT($A32,4))))-1)*100)=FALSE,(POWER(VLOOKUP(VALUE(RIGHT($A32,4)),$A$4:$K$29,COLUMN(C$26),0)/VLOOKUP(VALUE(LEFT($A32,4)),$A$4:$K$29,COLUMN(C$26),0),1/(VALUE(RIGHT($A32,4))-VALUE(LEFT($A32,4))))-1)*100,"n.a.")</f>
        <v>2.0667973053752009</v>
      </c>
      <c r="D32" s="2" t="str">
        <f t="shared" si="5"/>
        <v>n.a.</v>
      </c>
      <c r="E32" s="2" t="str">
        <f t="shared" si="5"/>
        <v>n.a.</v>
      </c>
      <c r="F32" s="2" t="str">
        <f t="shared" si="5"/>
        <v>n.a.</v>
      </c>
      <c r="G32" s="2" t="str">
        <f t="shared" si="5"/>
        <v>n.a.</v>
      </c>
      <c r="H32" s="2" t="str">
        <f t="shared" si="5"/>
        <v>n.a.</v>
      </c>
      <c r="I32" s="2">
        <f t="shared" si="5"/>
        <v>3.2571930655744818</v>
      </c>
      <c r="J32" s="2" t="str">
        <f t="shared" si="5"/>
        <v>n.a.</v>
      </c>
      <c r="K32" s="2">
        <f t="shared" si="5"/>
        <v>2.2259769707186239</v>
      </c>
    </row>
    <row r="33" spans="1:11">
      <c r="A33" s="7" t="s">
        <v>1058</v>
      </c>
      <c r="B33" s="2">
        <f>IF(ISERROR((POWER(VLOOKUP(VALUE(RIGHT($A33,4)),$A$4:$K$29,COLUMN(B$26),0)/VLOOKUP(VALUE(LEFT($A33,4)),$A$4:$K$29,COLUMN(B$26),0),1/(VALUE(RIGHT($A33,4))-VALUE(LEFT($A33,4))))-1)*100)=FALSE,(POWER(VLOOKUP(VALUE(RIGHT($A33,4)),$A$4:$K$29,COLUMN(B$26),0)/VLOOKUP(VALUE(LEFT($A33,4)),$A$4:$K$29,COLUMN(B$26),0),1/(VALUE(RIGHT($A33,4))-VALUE(LEFT($A33,4))))-1)*100,"n.a.")</f>
        <v>1.9383744562247562</v>
      </c>
      <c r="C33" s="2">
        <f t="shared" si="5"/>
        <v>3.1144661933148354</v>
      </c>
      <c r="D33" s="2" t="str">
        <f t="shared" si="5"/>
        <v>n.a.</v>
      </c>
      <c r="E33" s="2" t="str">
        <f t="shared" si="5"/>
        <v>n.a.</v>
      </c>
      <c r="F33" s="2" t="str">
        <f t="shared" si="5"/>
        <v>n.a.</v>
      </c>
      <c r="G33" s="2" t="str">
        <f t="shared" si="5"/>
        <v>n.a.</v>
      </c>
      <c r="H33" s="2" t="str">
        <f t="shared" si="5"/>
        <v>n.a.</v>
      </c>
      <c r="I33" s="2">
        <f t="shared" si="5"/>
        <v>-0.63808940320254637</v>
      </c>
      <c r="J33" s="2" t="str">
        <f t="shared" si="5"/>
        <v>n.a.</v>
      </c>
      <c r="K33" s="2" t="str">
        <f t="shared" si="5"/>
        <v>n.a.</v>
      </c>
    </row>
    <row r="34" spans="1:11">
      <c r="A34" s="7" t="s">
        <v>4</v>
      </c>
      <c r="B34" s="2">
        <f>IF(ISERROR((POWER(VLOOKUP(VALUE(RIGHT($A34,4)),$A$4:$K$29,COLUMN(B$26),0)/VLOOKUP(VALUE(LEFT($A34,4)),$A$4:$K$29,COLUMN(B$26),0),1/(VALUE(RIGHT($A34,4))-VALUE(LEFT($A34,4))))-1)*100)=FALSE,(POWER(VLOOKUP(VALUE(RIGHT($A34,4)),$A$4:$K$29,COLUMN(B$26),0)/VLOOKUP(VALUE(LEFT($A34,4)),$A$4:$K$29,COLUMN(B$26),0),1/(VALUE(RIGHT($A34,4))-VALUE(LEFT($A34,4))))-1)*100,"n.a.")</f>
        <v>2.530893155681091</v>
      </c>
      <c r="C34" s="2">
        <f t="shared" si="5"/>
        <v>1.872621298491195</v>
      </c>
      <c r="D34" s="2">
        <f t="shared" si="5"/>
        <v>4.9888734701628135</v>
      </c>
      <c r="E34" s="2" t="str">
        <f t="shared" si="5"/>
        <v>n.a.</v>
      </c>
      <c r="F34" s="2" t="str">
        <f t="shared" si="5"/>
        <v>n.a.</v>
      </c>
      <c r="G34" s="2" t="str">
        <f t="shared" si="5"/>
        <v>n.a.</v>
      </c>
      <c r="H34" s="2" t="str">
        <f t="shared" si="5"/>
        <v>n.a.</v>
      </c>
      <c r="I34" s="2">
        <f t="shared" si="5"/>
        <v>10.925371325314792</v>
      </c>
      <c r="J34" s="2" t="str">
        <f t="shared" si="5"/>
        <v>n.a.</v>
      </c>
      <c r="K34" s="2">
        <f t="shared" si="5"/>
        <v>2.2527466463394985</v>
      </c>
    </row>
    <row r="36" spans="1:11">
      <c r="A36" s="229" t="s">
        <v>1357</v>
      </c>
    </row>
    <row r="37" spans="1:11">
      <c r="A37" s="20" t="s">
        <v>1059</v>
      </c>
    </row>
    <row r="38" spans="1:11">
      <c r="A38" t="s">
        <v>1060</v>
      </c>
    </row>
  </sheetData>
  <pageMargins left="0.7" right="0.7" top="0.75" bottom="0.75" header="0.3" footer="0.3"/>
  <pageSetup scale="76" orientation="landscape" horizontalDpi="0" verticalDpi="0" r:id="rId1"/>
</worksheet>
</file>

<file path=xl/worksheets/sheet152.xml><?xml version="1.0" encoding="utf-8"?>
<worksheet xmlns="http://schemas.openxmlformats.org/spreadsheetml/2006/main" xmlns:r="http://schemas.openxmlformats.org/officeDocument/2006/relationships">
  <sheetPr codeName="Sheet189"/>
  <dimension ref="A1:W38"/>
  <sheetViews>
    <sheetView view="pageBreakPreview" zoomScaleNormal="100" zoomScaleSheetLayoutView="100" workbookViewId="0"/>
  </sheetViews>
  <sheetFormatPr defaultRowHeight="15" outlineLevelCol="1"/>
  <cols>
    <col min="2" max="11" width="13.85546875" customWidth="1"/>
    <col min="12" max="13" width="0" hidden="1" customWidth="1" outlineLevel="1"/>
    <col min="14" max="14" width="12" hidden="1" customWidth="1" outlineLevel="1"/>
    <col min="15" max="22" width="0" hidden="1" customWidth="1" outlineLevel="1"/>
    <col min="23" max="23" width="9.140625" collapsed="1"/>
  </cols>
  <sheetData>
    <row r="1" spans="1:22">
      <c r="A1" t="s">
        <v>1067</v>
      </c>
    </row>
    <row r="2" spans="1:22">
      <c r="N2" t="s">
        <v>520</v>
      </c>
      <c r="O2" t="s">
        <v>6</v>
      </c>
      <c r="P2" t="s">
        <v>8</v>
      </c>
      <c r="Q2" t="s">
        <v>11</v>
      </c>
      <c r="R2" t="s">
        <v>12</v>
      </c>
      <c r="S2" t="s">
        <v>13</v>
      </c>
      <c r="T2" t="s">
        <v>14</v>
      </c>
      <c r="U2" t="s">
        <v>15</v>
      </c>
      <c r="V2" t="s">
        <v>33</v>
      </c>
    </row>
    <row r="3" spans="1:22" ht="110.25" customHeight="1">
      <c r="B3" s="55" t="s">
        <v>520</v>
      </c>
      <c r="C3" s="55" t="s">
        <v>6</v>
      </c>
      <c r="D3" s="55" t="s">
        <v>32</v>
      </c>
      <c r="E3" s="55" t="s">
        <v>8</v>
      </c>
      <c r="F3" s="55" t="s">
        <v>11</v>
      </c>
      <c r="G3" s="55" t="s">
        <v>12</v>
      </c>
      <c r="H3" s="55" t="s">
        <v>13</v>
      </c>
      <c r="I3" s="55" t="s">
        <v>14</v>
      </c>
      <c r="J3" s="55" t="s">
        <v>15</v>
      </c>
      <c r="K3" s="55" t="s">
        <v>33</v>
      </c>
      <c r="M3">
        <v>1984</v>
      </c>
      <c r="N3">
        <v>20266600000</v>
      </c>
      <c r="O3">
        <v>1059400000</v>
      </c>
      <c r="P3" t="s">
        <v>664</v>
      </c>
      <c r="Q3" t="s">
        <v>664</v>
      </c>
      <c r="R3" t="s">
        <v>664</v>
      </c>
      <c r="S3" t="s">
        <v>664</v>
      </c>
      <c r="T3" t="s">
        <v>664</v>
      </c>
      <c r="U3" t="s">
        <v>664</v>
      </c>
      <c r="V3">
        <v>108800000</v>
      </c>
    </row>
    <row r="4" spans="1:22" ht="15" customHeight="1">
      <c r="A4" s="7">
        <f t="shared" ref="A4:A14" si="0">A5-1</f>
        <v>1984</v>
      </c>
      <c r="B4" s="41">
        <f t="shared" ref="B4:C16" si="1">IF(ISERROR(B5*N3/N4)=FALSE,B5*N3/N4,"n.a.")</f>
        <v>23499.250517701446</v>
      </c>
      <c r="C4" s="41">
        <f t="shared" si="1"/>
        <v>1220.5383319380496</v>
      </c>
      <c r="D4" s="41" t="s">
        <v>446</v>
      </c>
      <c r="E4" s="41" t="str">
        <f t="shared" ref="E4:K16" si="2">IF(ISERROR(E5*P3/P4)=FALSE,E5*P3/P4,"n.a.")</f>
        <v>n.a.</v>
      </c>
      <c r="F4" s="41" t="str">
        <f t="shared" si="2"/>
        <v>n.a.</v>
      </c>
      <c r="G4" s="41" t="str">
        <f t="shared" si="2"/>
        <v>n.a.</v>
      </c>
      <c r="H4" s="41" t="str">
        <f t="shared" si="2"/>
        <v>n.a.</v>
      </c>
      <c r="I4" s="41" t="str">
        <f t="shared" si="2"/>
        <v>n.a.</v>
      </c>
      <c r="J4" s="41" t="str">
        <f t="shared" si="2"/>
        <v>n.a.</v>
      </c>
      <c r="K4" s="41">
        <f t="shared" si="2"/>
        <v>94.924226254002136</v>
      </c>
      <c r="L4" t="s">
        <v>1055</v>
      </c>
      <c r="M4">
        <v>1985</v>
      </c>
      <c r="N4">
        <v>21034100000</v>
      </c>
      <c r="O4">
        <v>1082000000</v>
      </c>
      <c r="P4" t="s">
        <v>664</v>
      </c>
      <c r="Q4" t="s">
        <v>664</v>
      </c>
      <c r="R4" t="s">
        <v>664</v>
      </c>
      <c r="S4" t="s">
        <v>664</v>
      </c>
      <c r="T4" t="s">
        <v>664</v>
      </c>
      <c r="U4" t="s">
        <v>664</v>
      </c>
      <c r="V4">
        <v>69100000</v>
      </c>
    </row>
    <row r="5" spans="1:22" ht="15" customHeight="1">
      <c r="A5" s="7">
        <f t="shared" si="0"/>
        <v>1985</v>
      </c>
      <c r="B5" s="41">
        <f t="shared" si="1"/>
        <v>24389.171608182132</v>
      </c>
      <c r="C5" s="41">
        <f t="shared" si="1"/>
        <v>1246.5758685642531</v>
      </c>
      <c r="D5" s="41" t="s">
        <v>446</v>
      </c>
      <c r="E5" s="41" t="str">
        <f t="shared" si="2"/>
        <v>n.a.</v>
      </c>
      <c r="F5" s="41" t="str">
        <f t="shared" si="2"/>
        <v>n.a.</v>
      </c>
      <c r="G5" s="41" t="str">
        <f t="shared" si="2"/>
        <v>n.a.</v>
      </c>
      <c r="H5" s="41" t="str">
        <f t="shared" si="2"/>
        <v>n.a.</v>
      </c>
      <c r="I5" s="41" t="str">
        <f t="shared" si="2"/>
        <v>n.a.</v>
      </c>
      <c r="J5" s="41" t="str">
        <f t="shared" si="2"/>
        <v>n.a.</v>
      </c>
      <c r="K5" s="41">
        <f t="shared" si="2"/>
        <v>60.28735325506937</v>
      </c>
      <c r="M5">
        <v>1986</v>
      </c>
      <c r="N5">
        <v>22515100000</v>
      </c>
      <c r="O5">
        <v>1181500000</v>
      </c>
      <c r="P5" t="s">
        <v>664</v>
      </c>
      <c r="Q5" t="s">
        <v>664</v>
      </c>
      <c r="R5" t="s">
        <v>664</v>
      </c>
      <c r="S5" t="s">
        <v>664</v>
      </c>
      <c r="T5" t="s">
        <v>664</v>
      </c>
      <c r="U5" t="s">
        <v>664</v>
      </c>
      <c r="V5">
        <v>60000000</v>
      </c>
    </row>
    <row r="6" spans="1:22" ht="15" customHeight="1">
      <c r="A6" s="7">
        <f t="shared" si="0"/>
        <v>1986</v>
      </c>
      <c r="B6" s="41">
        <f t="shared" si="1"/>
        <v>26106.400448575481</v>
      </c>
      <c r="C6" s="41">
        <f t="shared" si="1"/>
        <v>1361.2101559229807</v>
      </c>
      <c r="D6" s="41" t="s">
        <v>446</v>
      </c>
      <c r="E6" s="41" t="str">
        <f t="shared" si="2"/>
        <v>n.a.</v>
      </c>
      <c r="F6" s="41" t="str">
        <f t="shared" si="2"/>
        <v>n.a.</v>
      </c>
      <c r="G6" s="41" t="str">
        <f t="shared" si="2"/>
        <v>n.a.</v>
      </c>
      <c r="H6" s="41" t="str">
        <f t="shared" si="2"/>
        <v>n.a.</v>
      </c>
      <c r="I6" s="41" t="str">
        <f t="shared" si="2"/>
        <v>n.a.</v>
      </c>
      <c r="J6" s="41" t="str">
        <f t="shared" si="2"/>
        <v>n.a.</v>
      </c>
      <c r="K6" s="41">
        <f t="shared" si="2"/>
        <v>52.347918890074702</v>
      </c>
      <c r="M6">
        <v>1987</v>
      </c>
      <c r="N6">
        <v>22098600000</v>
      </c>
      <c r="O6">
        <v>1301900000</v>
      </c>
      <c r="P6" t="s">
        <v>664</v>
      </c>
      <c r="Q6" t="s">
        <v>664</v>
      </c>
      <c r="R6" t="s">
        <v>664</v>
      </c>
      <c r="S6" t="s">
        <v>664</v>
      </c>
      <c r="T6" t="s">
        <v>664</v>
      </c>
      <c r="U6" t="s">
        <v>664</v>
      </c>
      <c r="V6">
        <v>45600000</v>
      </c>
    </row>
    <row r="7" spans="1:22" ht="15" customHeight="1">
      <c r="A7" s="7">
        <f t="shared" si="0"/>
        <v>1987</v>
      </c>
      <c r="B7" s="41">
        <f t="shared" si="1"/>
        <v>25623.466071786941</v>
      </c>
      <c r="C7" s="41">
        <f t="shared" si="1"/>
        <v>1499.9234041439938</v>
      </c>
      <c r="D7" s="41" t="s">
        <v>446</v>
      </c>
      <c r="E7" s="41" t="str">
        <f t="shared" si="2"/>
        <v>n.a.</v>
      </c>
      <c r="F7" s="41" t="str">
        <f t="shared" si="2"/>
        <v>n.a.</v>
      </c>
      <c r="G7" s="41" t="str">
        <f t="shared" si="2"/>
        <v>n.a.</v>
      </c>
      <c r="H7" s="41" t="str">
        <f t="shared" si="2"/>
        <v>n.a.</v>
      </c>
      <c r="I7" s="41" t="str">
        <f t="shared" si="2"/>
        <v>n.a.</v>
      </c>
      <c r="J7" s="41" t="str">
        <f t="shared" si="2"/>
        <v>n.a.</v>
      </c>
      <c r="K7" s="41">
        <f t="shared" si="2"/>
        <v>39.784418356456769</v>
      </c>
      <c r="M7">
        <v>1988</v>
      </c>
      <c r="N7">
        <v>20859300000</v>
      </c>
      <c r="O7">
        <v>1192800000</v>
      </c>
      <c r="P7" t="s">
        <v>664</v>
      </c>
      <c r="Q7" t="s">
        <v>664</v>
      </c>
      <c r="R7" t="s">
        <v>664</v>
      </c>
      <c r="S7" t="s">
        <v>664</v>
      </c>
      <c r="T7" t="s">
        <v>664</v>
      </c>
      <c r="U7" t="s">
        <v>664</v>
      </c>
      <c r="V7">
        <v>81400000</v>
      </c>
    </row>
    <row r="8" spans="1:22" ht="15" customHeight="1">
      <c r="A8" s="7">
        <f t="shared" si="0"/>
        <v>1988</v>
      </c>
      <c r="B8" s="41">
        <f t="shared" si="1"/>
        <v>24186.489905750834</v>
      </c>
      <c r="C8" s="41">
        <f t="shared" si="1"/>
        <v>1374.2289242360825</v>
      </c>
      <c r="D8" s="41" t="s">
        <v>446</v>
      </c>
      <c r="E8" s="41" t="str">
        <f t="shared" si="2"/>
        <v>n.a.</v>
      </c>
      <c r="F8" s="41" t="str">
        <f t="shared" si="2"/>
        <v>n.a.</v>
      </c>
      <c r="G8" s="41" t="str">
        <f t="shared" si="2"/>
        <v>n.a.</v>
      </c>
      <c r="H8" s="41" t="str">
        <f t="shared" si="2"/>
        <v>n.a.</v>
      </c>
      <c r="I8" s="41" t="str">
        <f t="shared" si="2"/>
        <v>n.a.</v>
      </c>
      <c r="J8" s="41" t="str">
        <f t="shared" si="2"/>
        <v>n.a.</v>
      </c>
      <c r="K8" s="41">
        <f t="shared" si="2"/>
        <v>71.018676627534674</v>
      </c>
      <c r="M8">
        <v>1989</v>
      </c>
      <c r="N8">
        <v>21666100000</v>
      </c>
      <c r="O8">
        <v>1243700000</v>
      </c>
      <c r="P8">
        <v>81100000</v>
      </c>
      <c r="Q8" t="s">
        <v>664</v>
      </c>
      <c r="R8" t="s">
        <v>664</v>
      </c>
      <c r="S8" t="s">
        <v>664</v>
      </c>
      <c r="T8" t="s">
        <v>664</v>
      </c>
      <c r="U8" t="s">
        <v>664</v>
      </c>
      <c r="V8">
        <v>100700000</v>
      </c>
    </row>
    <row r="9" spans="1:22" ht="15" customHeight="1">
      <c r="A9" s="7">
        <f t="shared" si="0"/>
        <v>1989</v>
      </c>
      <c r="B9" s="41">
        <f t="shared" si="1"/>
        <v>25121.979594089356</v>
      </c>
      <c r="C9" s="41">
        <f t="shared" si="1"/>
        <v>1432.8709868145672</v>
      </c>
      <c r="D9" s="41" t="s">
        <v>446</v>
      </c>
      <c r="E9" s="41" t="str">
        <f t="shared" si="2"/>
        <v>n.a.</v>
      </c>
      <c r="F9" s="41" t="str">
        <f t="shared" si="2"/>
        <v>n.a.</v>
      </c>
      <c r="G9" s="41" t="str">
        <f t="shared" si="2"/>
        <v>n.a.</v>
      </c>
      <c r="H9" s="41" t="str">
        <f t="shared" si="2"/>
        <v>n.a.</v>
      </c>
      <c r="I9" s="41" t="str">
        <f t="shared" si="2"/>
        <v>n.a.</v>
      </c>
      <c r="J9" s="41" t="str">
        <f t="shared" si="2"/>
        <v>n.a.</v>
      </c>
      <c r="K9" s="41">
        <f t="shared" si="2"/>
        <v>87.857257203842025</v>
      </c>
      <c r="M9">
        <v>1990</v>
      </c>
      <c r="N9">
        <v>23144500000</v>
      </c>
      <c r="O9">
        <v>1363200000</v>
      </c>
      <c r="P9" t="s">
        <v>664</v>
      </c>
      <c r="Q9" t="s">
        <v>664</v>
      </c>
      <c r="R9" t="s">
        <v>664</v>
      </c>
      <c r="S9" t="s">
        <v>664</v>
      </c>
      <c r="T9" t="s">
        <v>664</v>
      </c>
      <c r="U9" t="s">
        <v>664</v>
      </c>
      <c r="V9">
        <v>108400000</v>
      </c>
    </row>
    <row r="10" spans="1:22" ht="15" customHeight="1">
      <c r="A10" s="7">
        <f t="shared" si="0"/>
        <v>1990</v>
      </c>
      <c r="B10" s="41">
        <f t="shared" si="1"/>
        <v>26836.193718084989</v>
      </c>
      <c r="C10" s="41">
        <f t="shared" si="1"/>
        <v>1570.5473419840944</v>
      </c>
      <c r="D10" s="41" t="s">
        <v>446</v>
      </c>
      <c r="E10" s="41" t="str">
        <f t="shared" si="2"/>
        <v>n.a.</v>
      </c>
      <c r="F10" s="41" t="str">
        <f t="shared" si="2"/>
        <v>n.a.</v>
      </c>
      <c r="G10" s="41" t="str">
        <f t="shared" si="2"/>
        <v>n.a.</v>
      </c>
      <c r="H10" s="41" t="str">
        <f t="shared" si="2"/>
        <v>n.a.</v>
      </c>
      <c r="I10" s="41" t="str">
        <f t="shared" si="2"/>
        <v>n.a.</v>
      </c>
      <c r="J10" s="41" t="str">
        <f t="shared" si="2"/>
        <v>n.a.</v>
      </c>
      <c r="K10" s="41">
        <f t="shared" si="2"/>
        <v>94.575240128068273</v>
      </c>
      <c r="M10">
        <v>1991</v>
      </c>
      <c r="N10">
        <v>23199200000</v>
      </c>
      <c r="O10">
        <v>1268100000</v>
      </c>
      <c r="P10">
        <v>104500000</v>
      </c>
      <c r="Q10" t="s">
        <v>664</v>
      </c>
      <c r="R10" t="s">
        <v>664</v>
      </c>
      <c r="S10" t="s">
        <v>664</v>
      </c>
      <c r="T10" t="s">
        <v>664</v>
      </c>
      <c r="U10" t="s">
        <v>664</v>
      </c>
      <c r="V10">
        <v>104300000</v>
      </c>
    </row>
    <row r="11" spans="1:22" ht="15" customHeight="1">
      <c r="A11" s="7">
        <f t="shared" si="0"/>
        <v>1991</v>
      </c>
      <c r="B11" s="41">
        <f t="shared" si="1"/>
        <v>26899.618713067779</v>
      </c>
      <c r="C11" s="41">
        <f t="shared" si="1"/>
        <v>1460.9823095437428</v>
      </c>
      <c r="D11" s="41" t="s">
        <v>446</v>
      </c>
      <c r="E11" s="41" t="str">
        <f t="shared" si="2"/>
        <v>n.a.</v>
      </c>
      <c r="F11" s="41" t="str">
        <f t="shared" si="2"/>
        <v>n.a.</v>
      </c>
      <c r="G11" s="41" t="str">
        <f t="shared" si="2"/>
        <v>n.a.</v>
      </c>
      <c r="H11" s="41" t="str">
        <f t="shared" si="2"/>
        <v>n.a.</v>
      </c>
      <c r="I11" s="41" t="str">
        <f t="shared" si="2"/>
        <v>n.a.</v>
      </c>
      <c r="J11" s="41" t="str">
        <f t="shared" si="2"/>
        <v>n.a.</v>
      </c>
      <c r="K11" s="41">
        <f t="shared" si="2"/>
        <v>90.998132337246503</v>
      </c>
      <c r="M11">
        <v>1992</v>
      </c>
      <c r="N11">
        <v>22231200000</v>
      </c>
      <c r="O11">
        <v>1282000000</v>
      </c>
      <c r="P11" t="s">
        <v>664</v>
      </c>
      <c r="Q11" t="s">
        <v>664</v>
      </c>
      <c r="R11" t="s">
        <v>664</v>
      </c>
      <c r="S11" t="s">
        <v>664</v>
      </c>
      <c r="T11" t="s">
        <v>664</v>
      </c>
      <c r="U11" t="s">
        <v>664</v>
      </c>
      <c r="V11">
        <v>114500000</v>
      </c>
    </row>
    <row r="12" spans="1:22" ht="15" customHeight="1">
      <c r="A12" s="7">
        <f t="shared" si="0"/>
        <v>1992</v>
      </c>
      <c r="B12" s="41">
        <f t="shared" si="1"/>
        <v>25777.216608070641</v>
      </c>
      <c r="C12" s="41">
        <f t="shared" si="1"/>
        <v>1476.9965466722483</v>
      </c>
      <c r="D12" s="41" t="s">
        <v>446</v>
      </c>
      <c r="E12" s="41" t="str">
        <f t="shared" si="2"/>
        <v>n.a.</v>
      </c>
      <c r="F12" s="41" t="str">
        <f t="shared" si="2"/>
        <v>n.a.</v>
      </c>
      <c r="G12" s="41" t="str">
        <f t="shared" si="2"/>
        <v>n.a.</v>
      </c>
      <c r="H12" s="41" t="str">
        <f t="shared" si="2"/>
        <v>n.a.</v>
      </c>
      <c r="I12" s="41" t="str">
        <f t="shared" si="2"/>
        <v>n.a.</v>
      </c>
      <c r="J12" s="41" t="str">
        <f t="shared" si="2"/>
        <v>n.a.</v>
      </c>
      <c r="K12" s="41">
        <f t="shared" si="2"/>
        <v>99.897278548559214</v>
      </c>
      <c r="M12">
        <v>1993</v>
      </c>
      <c r="N12">
        <v>23368700000</v>
      </c>
      <c r="O12">
        <v>1320600000</v>
      </c>
      <c r="P12" t="s">
        <v>664</v>
      </c>
      <c r="Q12" t="s">
        <v>664</v>
      </c>
      <c r="R12" t="s">
        <v>664</v>
      </c>
      <c r="S12" t="s">
        <v>664</v>
      </c>
      <c r="T12" t="s">
        <v>664</v>
      </c>
      <c r="U12" t="s">
        <v>664</v>
      </c>
      <c r="V12">
        <v>112400000</v>
      </c>
    </row>
    <row r="13" spans="1:22" ht="15" customHeight="1">
      <c r="A13" s="7">
        <f t="shared" si="0"/>
        <v>1993</v>
      </c>
      <c r="B13" s="41">
        <f t="shared" si="1"/>
        <v>27096.155032072962</v>
      </c>
      <c r="C13" s="41">
        <f t="shared" si="1"/>
        <v>1521.4677375470912</v>
      </c>
      <c r="D13" s="41" t="s">
        <v>446</v>
      </c>
      <c r="E13" s="41" t="str">
        <f t="shared" si="2"/>
        <v>n.a.</v>
      </c>
      <c r="F13" s="41" t="str">
        <f t="shared" si="2"/>
        <v>n.a.</v>
      </c>
      <c r="G13" s="41" t="str">
        <f t="shared" si="2"/>
        <v>n.a.</v>
      </c>
      <c r="H13" s="41" t="str">
        <f t="shared" si="2"/>
        <v>n.a.</v>
      </c>
      <c r="I13" s="41" t="str">
        <f t="shared" si="2"/>
        <v>n.a.</v>
      </c>
      <c r="J13" s="41" t="str">
        <f t="shared" si="2"/>
        <v>n.a.</v>
      </c>
      <c r="K13" s="41">
        <f t="shared" si="2"/>
        <v>98.0651013874066</v>
      </c>
      <c r="M13">
        <v>1994</v>
      </c>
      <c r="N13">
        <v>24588800000</v>
      </c>
      <c r="O13">
        <v>1463200000</v>
      </c>
      <c r="P13" t="s">
        <v>664</v>
      </c>
      <c r="Q13" t="s">
        <v>664</v>
      </c>
      <c r="R13" t="s">
        <v>664</v>
      </c>
      <c r="S13" t="s">
        <v>664</v>
      </c>
      <c r="T13" t="s">
        <v>664</v>
      </c>
      <c r="U13">
        <v>500000</v>
      </c>
      <c r="V13">
        <v>126500000</v>
      </c>
    </row>
    <row r="14" spans="1:22" ht="15" customHeight="1">
      <c r="A14" s="7">
        <f t="shared" si="0"/>
        <v>1994</v>
      </c>
      <c r="B14" s="41">
        <f t="shared" si="1"/>
        <v>28510.868677018218</v>
      </c>
      <c r="C14" s="41">
        <f t="shared" si="1"/>
        <v>1685.7576810380915</v>
      </c>
      <c r="D14" s="41" t="s">
        <v>446</v>
      </c>
      <c r="E14" s="41" t="str">
        <f t="shared" si="2"/>
        <v>n.a.</v>
      </c>
      <c r="F14" s="41" t="str">
        <f t="shared" si="2"/>
        <v>n.a.</v>
      </c>
      <c r="G14" s="41" t="str">
        <f t="shared" si="2"/>
        <v>n.a.</v>
      </c>
      <c r="H14" s="41" t="str">
        <f t="shared" si="2"/>
        <v>n.a.</v>
      </c>
      <c r="I14" s="41" t="str">
        <f t="shared" si="2"/>
        <v>n.a.</v>
      </c>
      <c r="J14" s="41" t="str">
        <f t="shared" si="2"/>
        <v>n.a.</v>
      </c>
      <c r="K14" s="41">
        <f t="shared" si="2"/>
        <v>110.36686232657415</v>
      </c>
      <c r="M14">
        <v>1995</v>
      </c>
      <c r="N14">
        <v>24616100000</v>
      </c>
      <c r="O14">
        <v>1471900000</v>
      </c>
      <c r="P14">
        <v>33400000</v>
      </c>
      <c r="Q14" t="s">
        <v>664</v>
      </c>
      <c r="R14" t="s">
        <v>664</v>
      </c>
      <c r="S14" t="s">
        <v>664</v>
      </c>
      <c r="T14" t="s">
        <v>664</v>
      </c>
      <c r="U14" t="s">
        <v>664</v>
      </c>
      <c r="V14">
        <v>135800000</v>
      </c>
    </row>
    <row r="15" spans="1:22" ht="15" customHeight="1">
      <c r="A15" s="7">
        <f>A16-1</f>
        <v>1995</v>
      </c>
      <c r="B15" s="41">
        <f t="shared" si="1"/>
        <v>28542.523199194275</v>
      </c>
      <c r="C15" s="41">
        <f t="shared" si="1"/>
        <v>1695.7809805357892</v>
      </c>
      <c r="D15" s="41" t="s">
        <v>446</v>
      </c>
      <c r="E15" s="41" t="str">
        <f t="shared" si="2"/>
        <v>n.a.</v>
      </c>
      <c r="F15" s="41" t="str">
        <f t="shared" si="2"/>
        <v>n.a.</v>
      </c>
      <c r="G15" s="41" t="str">
        <f t="shared" si="2"/>
        <v>n.a.</v>
      </c>
      <c r="H15" s="41" t="str">
        <f t="shared" si="2"/>
        <v>n.a.</v>
      </c>
      <c r="I15" s="41" t="str">
        <f t="shared" si="2"/>
        <v>n.a.</v>
      </c>
      <c r="J15" s="41" t="str">
        <f t="shared" si="2"/>
        <v>n.a.</v>
      </c>
      <c r="K15" s="41">
        <f t="shared" si="2"/>
        <v>118.48078975453573</v>
      </c>
      <c r="M15">
        <v>1996</v>
      </c>
      <c r="N15">
        <v>25507300000</v>
      </c>
      <c r="O15">
        <v>1672900000</v>
      </c>
      <c r="P15" t="s">
        <v>664</v>
      </c>
      <c r="Q15" t="s">
        <v>664</v>
      </c>
      <c r="R15" t="s">
        <v>664</v>
      </c>
      <c r="S15" t="s">
        <v>664</v>
      </c>
      <c r="T15">
        <v>109800000</v>
      </c>
      <c r="U15" t="s">
        <v>664</v>
      </c>
      <c r="V15">
        <v>164100000</v>
      </c>
    </row>
    <row r="16" spans="1:22" ht="15" customHeight="1">
      <c r="A16" s="7">
        <v>1996</v>
      </c>
      <c r="B16" s="41">
        <f t="shared" si="1"/>
        <v>29575.875219828002</v>
      </c>
      <c r="C16" s="41">
        <f t="shared" si="1"/>
        <v>1927.3537620343241</v>
      </c>
      <c r="D16" s="41" t="s">
        <v>446</v>
      </c>
      <c r="E16" s="41" t="str">
        <f t="shared" si="2"/>
        <v>n.a.</v>
      </c>
      <c r="F16" s="41" t="str">
        <f t="shared" si="2"/>
        <v>n.a.</v>
      </c>
      <c r="G16" s="41" t="str">
        <f t="shared" si="2"/>
        <v>n.a.</v>
      </c>
      <c r="H16" s="41" t="str">
        <f t="shared" si="2"/>
        <v>n.a.</v>
      </c>
      <c r="I16" s="41" t="str">
        <f t="shared" si="2"/>
        <v>n.a.</v>
      </c>
      <c r="J16" s="41" t="str">
        <f t="shared" si="2"/>
        <v>n.a.</v>
      </c>
      <c r="K16" s="41">
        <f t="shared" si="2"/>
        <v>143.17155816435431</v>
      </c>
      <c r="M16">
        <v>1997</v>
      </c>
      <c r="N16">
        <v>26907400000</v>
      </c>
      <c r="O16">
        <v>1911200000</v>
      </c>
      <c r="P16">
        <v>23700000</v>
      </c>
      <c r="Q16" t="s">
        <v>664</v>
      </c>
      <c r="R16" t="s">
        <v>664</v>
      </c>
      <c r="S16" t="s">
        <v>664</v>
      </c>
      <c r="T16" t="s">
        <v>664</v>
      </c>
      <c r="U16" t="s">
        <v>664</v>
      </c>
      <c r="V16">
        <v>187400000</v>
      </c>
    </row>
    <row r="17" spans="1:22" ht="15" customHeight="1">
      <c r="A17" s="7">
        <v>1997</v>
      </c>
      <c r="B17" s="41">
        <f t="shared" ref="B17:C29" si="3">IF(OR(ISERROR(N18/1000000),N18=0)=FALSE,N18/1000000,"n.a.")</f>
        <v>31199.3</v>
      </c>
      <c r="C17" s="41">
        <f t="shared" si="3"/>
        <v>2201.9</v>
      </c>
      <c r="D17" s="41">
        <v>428.3</v>
      </c>
      <c r="E17" s="41">
        <f t="shared" ref="E17:K29" si="4">IF(OR(ISERROR(P18/1000000),P18=0)=FALSE,P18/1000000,"n.a.")</f>
        <v>41.7</v>
      </c>
      <c r="F17" s="41" t="str">
        <f t="shared" si="4"/>
        <v>n.a.</v>
      </c>
      <c r="G17" s="41" t="str">
        <f t="shared" si="4"/>
        <v>n.a.</v>
      </c>
      <c r="H17" s="41" t="str">
        <f t="shared" si="4"/>
        <v>n.a.</v>
      </c>
      <c r="I17" s="41" t="str">
        <f t="shared" si="4"/>
        <v>n.a.</v>
      </c>
      <c r="J17" s="41" t="str">
        <f t="shared" si="4"/>
        <v>n.a.</v>
      </c>
      <c r="K17" s="41">
        <f t="shared" si="4"/>
        <v>163.5</v>
      </c>
      <c r="M17">
        <v>1998</v>
      </c>
      <c r="N17">
        <v>28082000000</v>
      </c>
      <c r="O17">
        <v>2016900000</v>
      </c>
      <c r="P17">
        <v>23700000</v>
      </c>
      <c r="Q17" t="s">
        <v>664</v>
      </c>
      <c r="R17" t="s">
        <v>664</v>
      </c>
      <c r="S17" t="s">
        <v>664</v>
      </c>
      <c r="T17">
        <v>157400000</v>
      </c>
      <c r="U17" t="s">
        <v>664</v>
      </c>
      <c r="V17">
        <v>269700000</v>
      </c>
    </row>
    <row r="18" spans="1:22">
      <c r="A18" s="7">
        <v>1998</v>
      </c>
      <c r="B18" s="41">
        <f t="shared" si="3"/>
        <v>32398.5</v>
      </c>
      <c r="C18" s="41">
        <f t="shared" si="3"/>
        <v>2286.3000000000002</v>
      </c>
      <c r="D18" s="41">
        <v>517.29999999999995</v>
      </c>
      <c r="E18" s="41">
        <f t="shared" si="4"/>
        <v>42</v>
      </c>
      <c r="F18" s="41" t="str">
        <f t="shared" si="4"/>
        <v>n.a.</v>
      </c>
      <c r="G18" s="41" t="str">
        <f t="shared" si="4"/>
        <v>n.a.</v>
      </c>
      <c r="H18" s="41" t="str">
        <f t="shared" si="4"/>
        <v>n.a.</v>
      </c>
      <c r="I18" s="41">
        <f t="shared" si="4"/>
        <v>166.2</v>
      </c>
      <c r="J18" s="41" t="str">
        <f t="shared" si="4"/>
        <v>n.a.</v>
      </c>
      <c r="K18" s="41">
        <f t="shared" si="4"/>
        <v>221.8</v>
      </c>
      <c r="L18" t="s">
        <v>1056</v>
      </c>
      <c r="M18">
        <v>1997</v>
      </c>
      <c r="N18">
        <v>31199300000</v>
      </c>
      <c r="O18">
        <v>2201900000</v>
      </c>
      <c r="P18">
        <v>41700000</v>
      </c>
      <c r="Q18" t="s">
        <v>664</v>
      </c>
      <c r="R18" t="s">
        <v>664</v>
      </c>
      <c r="S18" t="s">
        <v>664</v>
      </c>
      <c r="T18" t="s">
        <v>664</v>
      </c>
      <c r="U18" t="s">
        <v>664</v>
      </c>
      <c r="V18">
        <v>163500000</v>
      </c>
    </row>
    <row r="19" spans="1:22">
      <c r="A19" s="7">
        <v>1999</v>
      </c>
      <c r="B19" s="41">
        <f t="shared" si="3"/>
        <v>32722.1</v>
      </c>
      <c r="C19" s="41">
        <f t="shared" si="3"/>
        <v>2227.5</v>
      </c>
      <c r="D19" s="41">
        <v>361.5</v>
      </c>
      <c r="E19" s="41">
        <f t="shared" si="4"/>
        <v>42.4</v>
      </c>
      <c r="F19" s="41" t="str">
        <f t="shared" si="4"/>
        <v>n.a.</v>
      </c>
      <c r="G19" s="41" t="str">
        <f t="shared" si="4"/>
        <v>n.a.</v>
      </c>
      <c r="H19" s="41" t="str">
        <f t="shared" si="4"/>
        <v>n.a.</v>
      </c>
      <c r="I19" s="41">
        <f t="shared" si="4"/>
        <v>165</v>
      </c>
      <c r="J19" s="41" t="str">
        <f t="shared" si="4"/>
        <v>n.a.</v>
      </c>
      <c r="K19" s="41" t="str">
        <f t="shared" si="4"/>
        <v>n.a.</v>
      </c>
      <c r="M19">
        <v>1998</v>
      </c>
      <c r="N19">
        <v>32398500000</v>
      </c>
      <c r="O19">
        <v>2286300000</v>
      </c>
      <c r="P19">
        <v>42000000</v>
      </c>
      <c r="Q19" t="s">
        <v>664</v>
      </c>
      <c r="R19" t="s">
        <v>664</v>
      </c>
      <c r="S19" t="s">
        <v>664</v>
      </c>
      <c r="T19">
        <v>166200000</v>
      </c>
      <c r="U19" t="s">
        <v>664</v>
      </c>
      <c r="V19">
        <v>221800000</v>
      </c>
    </row>
    <row r="20" spans="1:22">
      <c r="A20" s="7">
        <v>2000</v>
      </c>
      <c r="B20" s="41">
        <f t="shared" si="3"/>
        <v>33499.4</v>
      </c>
      <c r="C20" s="41">
        <f t="shared" si="3"/>
        <v>2469.6</v>
      </c>
      <c r="D20" s="41">
        <v>446.1</v>
      </c>
      <c r="E20" s="41">
        <f t="shared" si="4"/>
        <v>69</v>
      </c>
      <c r="F20" s="41" t="str">
        <f t="shared" si="4"/>
        <v>n.a.</v>
      </c>
      <c r="G20" s="41" t="str">
        <f t="shared" si="4"/>
        <v>n.a.</v>
      </c>
      <c r="H20" s="41" t="str">
        <f t="shared" si="4"/>
        <v>n.a.</v>
      </c>
      <c r="I20" s="41">
        <f t="shared" si="4"/>
        <v>235.8</v>
      </c>
      <c r="J20" s="41" t="str">
        <f t="shared" si="4"/>
        <v>n.a.</v>
      </c>
      <c r="K20" s="41" t="str">
        <f t="shared" si="4"/>
        <v>n.a.</v>
      </c>
      <c r="M20">
        <v>1999</v>
      </c>
      <c r="N20">
        <v>32722100000</v>
      </c>
      <c r="O20">
        <v>2227500000</v>
      </c>
      <c r="P20">
        <v>42400000</v>
      </c>
      <c r="Q20" t="s">
        <v>664</v>
      </c>
      <c r="R20" t="s">
        <v>664</v>
      </c>
      <c r="S20" t="s">
        <v>664</v>
      </c>
      <c r="T20">
        <v>165000000</v>
      </c>
      <c r="U20" t="s">
        <v>664</v>
      </c>
      <c r="V20" t="s">
        <v>664</v>
      </c>
    </row>
    <row r="21" spans="1:22">
      <c r="A21" s="7">
        <v>2001</v>
      </c>
      <c r="B21" s="41">
        <f t="shared" si="3"/>
        <v>33005.9</v>
      </c>
      <c r="C21" s="41">
        <f t="shared" si="3"/>
        <v>2495.3000000000002</v>
      </c>
      <c r="D21" s="41">
        <v>439.5</v>
      </c>
      <c r="E21" s="41">
        <f t="shared" si="4"/>
        <v>73.599999999999994</v>
      </c>
      <c r="F21" s="41" t="str">
        <f t="shared" si="4"/>
        <v>n.a.</v>
      </c>
      <c r="G21" s="41" t="str">
        <f t="shared" si="4"/>
        <v>n.a.</v>
      </c>
      <c r="H21" s="41" t="str">
        <f t="shared" si="4"/>
        <v>n.a.</v>
      </c>
      <c r="I21" s="41">
        <f t="shared" si="4"/>
        <v>162.6</v>
      </c>
      <c r="J21" s="41" t="str">
        <f t="shared" si="4"/>
        <v>n.a.</v>
      </c>
      <c r="K21" s="41" t="str">
        <f t="shared" si="4"/>
        <v>n.a.</v>
      </c>
      <c r="M21">
        <v>2000</v>
      </c>
      <c r="N21">
        <v>33499400000</v>
      </c>
      <c r="O21">
        <v>2469600000</v>
      </c>
      <c r="P21">
        <v>69000000</v>
      </c>
      <c r="Q21" t="s">
        <v>664</v>
      </c>
      <c r="R21" t="s">
        <v>664</v>
      </c>
      <c r="S21" t="s">
        <v>664</v>
      </c>
      <c r="T21">
        <v>235800000</v>
      </c>
      <c r="U21" t="s">
        <v>664</v>
      </c>
      <c r="V21" t="s">
        <v>664</v>
      </c>
    </row>
    <row r="22" spans="1:22">
      <c r="A22" s="7">
        <v>2002</v>
      </c>
      <c r="B22" s="41">
        <f t="shared" si="3"/>
        <v>32731.8</v>
      </c>
      <c r="C22" s="41">
        <f t="shared" si="3"/>
        <v>2281.4</v>
      </c>
      <c r="D22" s="41">
        <v>418.2</v>
      </c>
      <c r="E22" s="41">
        <f t="shared" si="4"/>
        <v>41.7</v>
      </c>
      <c r="F22" s="41" t="str">
        <f t="shared" si="4"/>
        <v>n.a.</v>
      </c>
      <c r="G22" s="41">
        <f t="shared" si="4"/>
        <v>0.8</v>
      </c>
      <c r="H22" s="41" t="str">
        <f t="shared" si="4"/>
        <v>n.a.</v>
      </c>
      <c r="I22" s="41">
        <f t="shared" si="4"/>
        <v>210.1</v>
      </c>
      <c r="J22" s="41" t="str">
        <f t="shared" si="4"/>
        <v>n.a.</v>
      </c>
      <c r="K22" s="41" t="str">
        <f t="shared" si="4"/>
        <v>n.a.</v>
      </c>
      <c r="M22">
        <v>2001</v>
      </c>
      <c r="N22">
        <v>33005900000</v>
      </c>
      <c r="O22">
        <v>2495300000</v>
      </c>
      <c r="P22">
        <v>73600000</v>
      </c>
      <c r="Q22" t="s">
        <v>664</v>
      </c>
      <c r="R22" t="s">
        <v>664</v>
      </c>
      <c r="S22" t="s">
        <v>664</v>
      </c>
      <c r="T22">
        <v>162600000</v>
      </c>
      <c r="U22" t="s">
        <v>664</v>
      </c>
      <c r="V22" t="s">
        <v>664</v>
      </c>
    </row>
    <row r="23" spans="1:22">
      <c r="A23" s="7">
        <v>2003</v>
      </c>
      <c r="B23" s="41">
        <f t="shared" si="3"/>
        <v>34214.699999999997</v>
      </c>
      <c r="C23" s="41">
        <f t="shared" si="3"/>
        <v>2299.4</v>
      </c>
      <c r="D23" s="41">
        <v>380.2</v>
      </c>
      <c r="E23" s="41">
        <f t="shared" si="4"/>
        <v>44.3</v>
      </c>
      <c r="F23" s="41" t="str">
        <f t="shared" si="4"/>
        <v>n.a.</v>
      </c>
      <c r="G23" s="41">
        <f t="shared" si="4"/>
        <v>0.4</v>
      </c>
      <c r="H23" s="41" t="str">
        <f t="shared" si="4"/>
        <v>n.a.</v>
      </c>
      <c r="I23" s="41">
        <f t="shared" si="4"/>
        <v>172.7</v>
      </c>
      <c r="J23" s="41">
        <f t="shared" si="4"/>
        <v>0.2</v>
      </c>
      <c r="K23" s="41">
        <f t="shared" si="4"/>
        <v>118.1</v>
      </c>
      <c r="M23">
        <v>2002</v>
      </c>
      <c r="N23">
        <v>32731800000</v>
      </c>
      <c r="O23">
        <v>2281400000</v>
      </c>
      <c r="P23">
        <v>41700000</v>
      </c>
      <c r="Q23" t="s">
        <v>664</v>
      </c>
      <c r="R23">
        <v>800000</v>
      </c>
      <c r="S23" t="s">
        <v>664</v>
      </c>
      <c r="T23">
        <v>210100000</v>
      </c>
      <c r="U23" t="s">
        <v>664</v>
      </c>
      <c r="V23" t="s">
        <v>664</v>
      </c>
    </row>
    <row r="24" spans="1:22">
      <c r="A24" s="7">
        <v>2004</v>
      </c>
      <c r="B24" s="41">
        <f t="shared" si="3"/>
        <v>35833.1</v>
      </c>
      <c r="C24" s="41">
        <f t="shared" si="3"/>
        <v>2649.6</v>
      </c>
      <c r="D24" s="41">
        <v>367.9</v>
      </c>
      <c r="E24" s="41">
        <f t="shared" si="4"/>
        <v>30.3</v>
      </c>
      <c r="F24" s="41" t="str">
        <f t="shared" si="4"/>
        <v>n.a.</v>
      </c>
      <c r="G24" s="41" t="str">
        <f t="shared" si="4"/>
        <v>n.a.</v>
      </c>
      <c r="H24" s="41" t="str">
        <f t="shared" si="4"/>
        <v>n.a.</v>
      </c>
      <c r="I24" s="41">
        <f t="shared" si="4"/>
        <v>145.1</v>
      </c>
      <c r="J24" s="41" t="str">
        <f t="shared" si="4"/>
        <v>n.a.</v>
      </c>
      <c r="K24" s="41">
        <f t="shared" si="4"/>
        <v>156.6</v>
      </c>
      <c r="M24">
        <v>2003</v>
      </c>
      <c r="N24">
        <v>34214700000</v>
      </c>
      <c r="O24">
        <v>2299400000</v>
      </c>
      <c r="P24">
        <v>44300000</v>
      </c>
      <c r="Q24" t="s">
        <v>664</v>
      </c>
      <c r="R24">
        <v>400000</v>
      </c>
      <c r="S24" t="s">
        <v>664</v>
      </c>
      <c r="T24">
        <v>172700000</v>
      </c>
      <c r="U24">
        <v>200000</v>
      </c>
      <c r="V24">
        <v>118100000</v>
      </c>
    </row>
    <row r="25" spans="1:22">
      <c r="A25" s="7">
        <v>2005</v>
      </c>
      <c r="B25" s="41">
        <f t="shared" si="3"/>
        <v>36820.400000000001</v>
      </c>
      <c r="C25" s="41">
        <f t="shared" si="3"/>
        <v>2845.2</v>
      </c>
      <c r="D25" s="41">
        <v>441</v>
      </c>
      <c r="E25" s="41">
        <f t="shared" si="4"/>
        <v>58.3</v>
      </c>
      <c r="F25" s="41">
        <f t="shared" si="4"/>
        <v>0.2</v>
      </c>
      <c r="G25" s="41">
        <f t="shared" si="4"/>
        <v>0.4</v>
      </c>
      <c r="H25" s="41" t="str">
        <f t="shared" si="4"/>
        <v>n.a.</v>
      </c>
      <c r="I25" s="41">
        <f t="shared" si="4"/>
        <v>180.9</v>
      </c>
      <c r="J25" s="41" t="str">
        <f t="shared" si="4"/>
        <v>n.a.</v>
      </c>
      <c r="K25" s="41">
        <f t="shared" si="4"/>
        <v>164.8</v>
      </c>
      <c r="M25">
        <v>2004</v>
      </c>
      <c r="N25">
        <v>35833100000</v>
      </c>
      <c r="O25">
        <v>2649600000</v>
      </c>
      <c r="P25">
        <v>30300000</v>
      </c>
      <c r="Q25" t="s">
        <v>664</v>
      </c>
      <c r="R25" t="s">
        <v>664</v>
      </c>
      <c r="S25" t="s">
        <v>664</v>
      </c>
      <c r="T25">
        <v>145100000</v>
      </c>
      <c r="U25" t="s">
        <v>664</v>
      </c>
      <c r="V25">
        <v>156600000</v>
      </c>
    </row>
    <row r="26" spans="1:22">
      <c r="A26" s="7">
        <v>2006</v>
      </c>
      <c r="B26" s="41">
        <f t="shared" si="3"/>
        <v>36321.4</v>
      </c>
      <c r="C26" s="41">
        <f t="shared" si="3"/>
        <v>2707.1</v>
      </c>
      <c r="D26" s="41">
        <v>464.8</v>
      </c>
      <c r="E26" s="41" t="str">
        <f t="shared" si="4"/>
        <v>n.a.</v>
      </c>
      <c r="F26" s="41">
        <f t="shared" si="4"/>
        <v>0.2</v>
      </c>
      <c r="G26" s="41">
        <f t="shared" si="4"/>
        <v>0.2</v>
      </c>
      <c r="H26" s="41" t="str">
        <f t="shared" si="4"/>
        <v>n.a.</v>
      </c>
      <c r="I26" s="41">
        <f t="shared" si="4"/>
        <v>186.5</v>
      </c>
      <c r="J26" s="41" t="str">
        <f t="shared" si="4"/>
        <v>n.a.</v>
      </c>
      <c r="K26" s="41">
        <f t="shared" si="4"/>
        <v>180.3</v>
      </c>
      <c r="M26">
        <v>2005</v>
      </c>
      <c r="N26">
        <v>36820400000</v>
      </c>
      <c r="O26">
        <v>2845200000</v>
      </c>
      <c r="P26">
        <v>58300000</v>
      </c>
      <c r="Q26">
        <v>200000</v>
      </c>
      <c r="R26">
        <v>400000</v>
      </c>
      <c r="S26" t="s">
        <v>664</v>
      </c>
      <c r="T26">
        <v>180900000</v>
      </c>
      <c r="U26" t="s">
        <v>664</v>
      </c>
      <c r="V26">
        <v>164800000</v>
      </c>
    </row>
    <row r="27" spans="1:22">
      <c r="A27" s="7">
        <v>2007</v>
      </c>
      <c r="B27" s="41">
        <f t="shared" si="3"/>
        <v>37590.6</v>
      </c>
      <c r="C27" s="41">
        <f t="shared" si="3"/>
        <v>2884.1</v>
      </c>
      <c r="D27" s="41">
        <v>528.6</v>
      </c>
      <c r="E27" s="41" t="str">
        <f t="shared" si="4"/>
        <v>n.a.</v>
      </c>
      <c r="F27" s="41" t="str">
        <f t="shared" si="4"/>
        <v>n.a.</v>
      </c>
      <c r="G27" s="41" t="str">
        <f t="shared" si="4"/>
        <v>n.a.</v>
      </c>
      <c r="H27" s="41" t="str">
        <f t="shared" si="4"/>
        <v>n.a.</v>
      </c>
      <c r="I27" s="41">
        <f t="shared" si="4"/>
        <v>207.5</v>
      </c>
      <c r="J27" s="41" t="str">
        <f t="shared" si="4"/>
        <v>n.a.</v>
      </c>
      <c r="K27" s="41">
        <f t="shared" si="4"/>
        <v>201.3</v>
      </c>
      <c r="M27">
        <v>2006</v>
      </c>
      <c r="N27">
        <v>36321400000</v>
      </c>
      <c r="O27">
        <v>2707100000</v>
      </c>
      <c r="P27" t="s">
        <v>664</v>
      </c>
      <c r="Q27">
        <v>200000</v>
      </c>
      <c r="R27">
        <v>200000</v>
      </c>
      <c r="S27" t="s">
        <v>664</v>
      </c>
      <c r="T27">
        <v>186500000</v>
      </c>
      <c r="U27" t="s">
        <v>664</v>
      </c>
      <c r="V27">
        <v>180300000</v>
      </c>
    </row>
    <row r="28" spans="1:22">
      <c r="A28" s="7">
        <v>2008</v>
      </c>
      <c r="B28" s="41">
        <f t="shared" si="3"/>
        <v>39444.5</v>
      </c>
      <c r="C28" s="41">
        <f t="shared" si="3"/>
        <v>2894.6</v>
      </c>
      <c r="D28" s="41">
        <v>521.4</v>
      </c>
      <c r="E28" s="41">
        <f t="shared" si="4"/>
        <v>46.5</v>
      </c>
      <c r="F28" s="41" t="str">
        <f t="shared" si="4"/>
        <v>n.a.</v>
      </c>
      <c r="G28" s="41">
        <f t="shared" si="4"/>
        <v>0.4</v>
      </c>
      <c r="H28" s="41" t="str">
        <f t="shared" si="4"/>
        <v>n.a.</v>
      </c>
      <c r="I28" s="41">
        <f t="shared" si="4"/>
        <v>207.2</v>
      </c>
      <c r="J28" s="41" t="str">
        <f t="shared" si="4"/>
        <v>n.a.</v>
      </c>
      <c r="K28" s="41">
        <f t="shared" si="4"/>
        <v>210.5</v>
      </c>
      <c r="M28">
        <v>2007</v>
      </c>
      <c r="N28">
        <v>37590600000</v>
      </c>
      <c r="O28">
        <v>2884100000</v>
      </c>
      <c r="P28" t="s">
        <v>664</v>
      </c>
      <c r="Q28" t="s">
        <v>664</v>
      </c>
      <c r="R28" t="s">
        <v>664</v>
      </c>
      <c r="S28" t="s">
        <v>664</v>
      </c>
      <c r="T28">
        <v>207500000</v>
      </c>
      <c r="U28" t="s">
        <v>664</v>
      </c>
      <c r="V28">
        <v>201300000</v>
      </c>
    </row>
    <row r="29" spans="1:22">
      <c r="A29" s="7">
        <v>2009</v>
      </c>
      <c r="B29" s="41">
        <f t="shared" si="3"/>
        <v>37792.5</v>
      </c>
      <c r="C29" s="41">
        <f t="shared" si="3"/>
        <v>2748.4</v>
      </c>
      <c r="D29" s="41">
        <v>516.6</v>
      </c>
      <c r="E29" s="41">
        <f t="shared" si="4"/>
        <v>39.299999999999997</v>
      </c>
      <c r="F29" s="41" t="str">
        <f t="shared" si="4"/>
        <v>n.a.</v>
      </c>
      <c r="G29" s="41">
        <f t="shared" si="4"/>
        <v>0.5</v>
      </c>
      <c r="H29" s="41" t="str">
        <f t="shared" si="4"/>
        <v>n.a.</v>
      </c>
      <c r="I29" s="41">
        <f t="shared" si="4"/>
        <v>212.7</v>
      </c>
      <c r="J29" s="41" t="str">
        <f t="shared" si="4"/>
        <v>n.a.</v>
      </c>
      <c r="K29" s="41">
        <f t="shared" si="4"/>
        <v>203.5</v>
      </c>
      <c r="M29">
        <v>2008</v>
      </c>
      <c r="N29">
        <v>39444500000</v>
      </c>
      <c r="O29">
        <v>2894600000</v>
      </c>
      <c r="P29">
        <v>46500000</v>
      </c>
      <c r="Q29" t="s">
        <v>664</v>
      </c>
      <c r="R29">
        <v>400000</v>
      </c>
      <c r="S29" t="s">
        <v>664</v>
      </c>
      <c r="T29">
        <v>207200000</v>
      </c>
      <c r="U29" t="s">
        <v>664</v>
      </c>
      <c r="V29">
        <v>210500000</v>
      </c>
    </row>
    <row r="30" spans="1:22">
      <c r="M30">
        <v>2009</v>
      </c>
      <c r="N30">
        <v>37792500000</v>
      </c>
      <c r="O30">
        <v>2748400000</v>
      </c>
      <c r="P30">
        <v>39300000</v>
      </c>
      <c r="Q30" t="s">
        <v>664</v>
      </c>
      <c r="R30">
        <v>500000</v>
      </c>
      <c r="S30" t="s">
        <v>664</v>
      </c>
      <c r="T30">
        <v>212700000</v>
      </c>
      <c r="U30" t="s">
        <v>664</v>
      </c>
      <c r="V30">
        <v>203500000</v>
      </c>
    </row>
    <row r="31" spans="1:22">
      <c r="A31" s="9" t="s">
        <v>71</v>
      </c>
    </row>
    <row r="32" spans="1:22">
      <c r="A32" s="7" t="s">
        <v>1057</v>
      </c>
      <c r="B32" s="2">
        <f>IF(ISERROR((POWER(VLOOKUP(VALUE(RIGHT($A32,4)),$A$4:$K$29,COLUMN(B$26),0)/VLOOKUP(VALUE(LEFT($A32,4)),$A$4:$K$29,COLUMN(B$26),0),1/(VALUE(RIGHT($A32,4))-VALUE(LEFT($A32,4))))-1)*100)=FALSE,(POWER(VLOOKUP(VALUE(RIGHT($A32,4)),$A$4:$K$29,COLUMN(B$26),0)/VLOOKUP(VALUE(LEFT($A32,4)),$A$4:$K$29,COLUMN(B$26),0),1/(VALUE(RIGHT($A32,4))-VALUE(LEFT($A32,4))))-1)*100,"n.a.")</f>
        <v>1.9187443393471559</v>
      </c>
      <c r="C32" s="2">
        <f t="shared" ref="C32:K34" si="5">IF(ISERROR((POWER(VLOOKUP(VALUE(RIGHT($A32,4)),$A$4:$K$29,COLUMN(C$26),0)/VLOOKUP(VALUE(LEFT($A32,4)),$A$4:$K$29,COLUMN(C$26),0),1/(VALUE(RIGHT($A32,4))-VALUE(LEFT($A32,4))))-1)*100)=FALSE,(POWER(VLOOKUP(VALUE(RIGHT($A32,4)),$A$4:$K$29,COLUMN(C$26),0)/VLOOKUP(VALUE(LEFT($A32,4)),$A$4:$K$29,COLUMN(C$26),0),1/(VALUE(RIGHT($A32,4))-VALUE(LEFT($A32,4))))-1)*100,"n.a.")</f>
        <v>3.3001948389821401</v>
      </c>
      <c r="D32" s="2" t="str">
        <f t="shared" si="5"/>
        <v>n.a.</v>
      </c>
      <c r="E32" s="2" t="str">
        <f t="shared" si="5"/>
        <v>n.a.</v>
      </c>
      <c r="F32" s="2" t="str">
        <f t="shared" si="5"/>
        <v>n.a.</v>
      </c>
      <c r="G32" s="2" t="str">
        <f t="shared" si="5"/>
        <v>n.a.</v>
      </c>
      <c r="H32" s="2" t="str">
        <f t="shared" si="5"/>
        <v>n.a.</v>
      </c>
      <c r="I32" s="2" t="str">
        <f t="shared" si="5"/>
        <v>n.a.</v>
      </c>
      <c r="J32" s="2" t="str">
        <f t="shared" si="5"/>
        <v>n.a.</v>
      </c>
      <c r="K32" s="2">
        <f t="shared" si="5"/>
        <v>3.0973479889211397</v>
      </c>
    </row>
    <row r="33" spans="1:11">
      <c r="A33" s="7" t="s">
        <v>1058</v>
      </c>
      <c r="B33" s="2">
        <f>IF(ISERROR((POWER(VLOOKUP(VALUE(RIGHT($A33,4)),$A$4:$K$29,COLUMN(B$26),0)/VLOOKUP(VALUE(LEFT($A33,4)),$A$4:$K$29,COLUMN(B$26),0),1/(VALUE(RIGHT($A33,4))-VALUE(LEFT($A33,4))))-1)*100)=FALSE,(POWER(VLOOKUP(VALUE(RIGHT($A33,4)),$A$4:$K$29,COLUMN(B$26),0)/VLOOKUP(VALUE(LEFT($A33,4)),$A$4:$K$29,COLUMN(B$26),0),1/(VALUE(RIGHT($A33,4))-VALUE(LEFT($A33,4))))-1)*100,"n.a.")</f>
        <v>2.2407292689356595</v>
      </c>
      <c r="C33" s="2">
        <f t="shared" si="5"/>
        <v>4.5032265554316497</v>
      </c>
      <c r="D33" s="2" t="str">
        <f t="shared" si="5"/>
        <v>n.a.</v>
      </c>
      <c r="E33" s="2" t="str">
        <f t="shared" si="5"/>
        <v>n.a.</v>
      </c>
      <c r="F33" s="2" t="str">
        <f t="shared" si="5"/>
        <v>n.a.</v>
      </c>
      <c r="G33" s="2" t="str">
        <f t="shared" si="5"/>
        <v>n.a.</v>
      </c>
      <c r="H33" s="2" t="str">
        <f t="shared" si="5"/>
        <v>n.a.</v>
      </c>
      <c r="I33" s="2" t="str">
        <f t="shared" si="5"/>
        <v>n.a.</v>
      </c>
      <c r="J33" s="2" t="str">
        <f t="shared" si="5"/>
        <v>n.a.</v>
      </c>
      <c r="K33" s="2" t="str">
        <f t="shared" si="5"/>
        <v>n.a.</v>
      </c>
    </row>
    <row r="34" spans="1:11">
      <c r="A34" s="7" t="s">
        <v>4</v>
      </c>
      <c r="B34" s="2">
        <f>IF(ISERROR((POWER(VLOOKUP(VALUE(RIGHT($A34,4)),$A$4:$K$29,COLUMN(B$26),0)/VLOOKUP(VALUE(LEFT($A34,4)),$A$4:$K$29,COLUMN(B$26),0),1/(VALUE(RIGHT($A34,4))-VALUE(LEFT($A34,4))))-1)*100)=FALSE,(POWER(VLOOKUP(VALUE(RIGHT($A34,4)),$A$4:$K$29,COLUMN(B$26),0)/VLOOKUP(VALUE(LEFT($A34,4)),$A$4:$K$29,COLUMN(B$26),0),1/(VALUE(RIGHT($A34,4))-VALUE(LEFT($A34,4))))-1)*100,"n.a.")</f>
        <v>1.8810566971243947</v>
      </c>
      <c r="C34" s="2">
        <f t="shared" si="5"/>
        <v>2.7356734874371069</v>
      </c>
      <c r="D34" s="2">
        <f t="shared" si="5"/>
        <v>2.1263730352069521</v>
      </c>
      <c r="E34" s="2" t="str">
        <f t="shared" si="5"/>
        <v>n.a.</v>
      </c>
      <c r="F34" s="2" t="str">
        <f t="shared" si="5"/>
        <v>n.a.</v>
      </c>
      <c r="G34" s="2" t="str">
        <f t="shared" si="5"/>
        <v>n.a.</v>
      </c>
      <c r="H34" s="2" t="str">
        <f t="shared" si="5"/>
        <v>n.a.</v>
      </c>
      <c r="I34" s="2" t="str">
        <f t="shared" si="5"/>
        <v>n.a.</v>
      </c>
      <c r="J34" s="2" t="str">
        <f t="shared" si="5"/>
        <v>n.a.</v>
      </c>
      <c r="K34" s="2">
        <f t="shared" si="5"/>
        <v>2.1016126871691965</v>
      </c>
    </row>
    <row r="36" spans="1:11">
      <c r="A36" s="229" t="s">
        <v>1357</v>
      </c>
    </row>
    <row r="37" spans="1:11">
      <c r="A37" s="20" t="s">
        <v>1059</v>
      </c>
    </row>
    <row r="38" spans="1:11">
      <c r="A38" t="s">
        <v>1060</v>
      </c>
    </row>
  </sheetData>
  <pageMargins left="0.7" right="0.7" top="0.75" bottom="0.75" header="0.3" footer="0.3"/>
  <pageSetup scale="76" orientation="landscape" horizontalDpi="0" verticalDpi="0" r:id="rId1"/>
</worksheet>
</file>

<file path=xl/worksheets/sheet153.xml><?xml version="1.0" encoding="utf-8"?>
<worksheet xmlns="http://schemas.openxmlformats.org/spreadsheetml/2006/main" xmlns:r="http://schemas.openxmlformats.org/officeDocument/2006/relationships">
  <sheetPr codeName="Sheet190"/>
  <dimension ref="A1:W38"/>
  <sheetViews>
    <sheetView view="pageBreakPreview" zoomScaleNormal="100" zoomScaleSheetLayoutView="100" workbookViewId="0"/>
  </sheetViews>
  <sheetFormatPr defaultRowHeight="15" outlineLevelCol="1"/>
  <cols>
    <col min="2" max="11" width="13.85546875" customWidth="1"/>
    <col min="12" max="22" width="0" hidden="1" customWidth="1" outlineLevel="1"/>
    <col min="23" max="23" width="9.140625" collapsed="1"/>
  </cols>
  <sheetData>
    <row r="1" spans="1:22">
      <c r="A1" t="s">
        <v>1068</v>
      </c>
    </row>
    <row r="2" spans="1:22">
      <c r="N2" t="s">
        <v>520</v>
      </c>
      <c r="O2" t="s">
        <v>6</v>
      </c>
      <c r="P2" t="s">
        <v>8</v>
      </c>
      <c r="Q2" t="s">
        <v>11</v>
      </c>
      <c r="R2" t="s">
        <v>12</v>
      </c>
      <c r="S2" t="s">
        <v>13</v>
      </c>
      <c r="T2" t="s">
        <v>14</v>
      </c>
      <c r="U2" t="s">
        <v>15</v>
      </c>
      <c r="V2" t="s">
        <v>33</v>
      </c>
    </row>
    <row r="3" spans="1:22" ht="110.25" customHeight="1">
      <c r="B3" s="55" t="s">
        <v>520</v>
      </c>
      <c r="C3" s="55" t="s">
        <v>6</v>
      </c>
      <c r="D3" s="55" t="s">
        <v>32</v>
      </c>
      <c r="E3" s="55" t="s">
        <v>8</v>
      </c>
      <c r="F3" s="55" t="s">
        <v>11</v>
      </c>
      <c r="G3" s="55" t="s">
        <v>12</v>
      </c>
      <c r="H3" s="55" t="s">
        <v>13</v>
      </c>
      <c r="I3" s="55" t="s">
        <v>14</v>
      </c>
      <c r="J3" s="55" t="s">
        <v>15</v>
      </c>
      <c r="K3" s="55" t="s">
        <v>33</v>
      </c>
      <c r="M3">
        <v>1984</v>
      </c>
      <c r="N3">
        <v>66563500000</v>
      </c>
      <c r="O3">
        <v>4864600000</v>
      </c>
      <c r="P3" t="s">
        <v>664</v>
      </c>
      <c r="Q3" t="s">
        <v>664</v>
      </c>
      <c r="R3" t="s">
        <v>664</v>
      </c>
      <c r="S3" t="s">
        <v>664</v>
      </c>
      <c r="T3">
        <v>314400000</v>
      </c>
      <c r="U3" t="s">
        <v>664</v>
      </c>
      <c r="V3">
        <v>353000000</v>
      </c>
    </row>
    <row r="4" spans="1:22" ht="15" customHeight="1">
      <c r="A4" s="7">
        <f t="shared" ref="A4:A14" si="0">A5-1</f>
        <v>1984</v>
      </c>
      <c r="B4" s="41">
        <f t="shared" ref="B4:C16" si="1">IF(ISERROR(B5*N3/N4)=FALSE,B5*N3/N4,"n.a.")</f>
        <v>79860.136370860127</v>
      </c>
      <c r="C4" s="41">
        <f t="shared" si="1"/>
        <v>5216.0423647149482</v>
      </c>
      <c r="D4" s="41" t="s">
        <v>446</v>
      </c>
      <c r="E4" s="41" t="str">
        <f t="shared" ref="E4:K16" si="2">IF(ISERROR(E5*P3/P4)=FALSE,E5*P3/P4,"n.a.")</f>
        <v>n.a.</v>
      </c>
      <c r="F4" s="41" t="str">
        <f t="shared" si="2"/>
        <v>n.a.</v>
      </c>
      <c r="G4" s="41" t="str">
        <f t="shared" si="2"/>
        <v>n.a.</v>
      </c>
      <c r="H4" s="41" t="str">
        <f t="shared" si="2"/>
        <v>n.a.</v>
      </c>
      <c r="I4" s="41" t="str">
        <f t="shared" si="2"/>
        <v>n.a.</v>
      </c>
      <c r="J4" s="41" t="str">
        <f t="shared" si="2"/>
        <v>n.a.</v>
      </c>
      <c r="K4" s="41" t="str">
        <f t="shared" si="2"/>
        <v>n.a.</v>
      </c>
      <c r="L4" t="s">
        <v>1055</v>
      </c>
      <c r="M4">
        <v>1985</v>
      </c>
      <c r="N4">
        <v>71004100000</v>
      </c>
      <c r="O4">
        <v>5376900000</v>
      </c>
      <c r="P4" t="s">
        <v>664</v>
      </c>
      <c r="Q4" t="s">
        <v>664</v>
      </c>
      <c r="R4">
        <v>5500000</v>
      </c>
      <c r="S4" t="s">
        <v>664</v>
      </c>
      <c r="T4">
        <v>246300000</v>
      </c>
      <c r="U4" t="s">
        <v>664</v>
      </c>
      <c r="V4">
        <v>373100000</v>
      </c>
    </row>
    <row r="5" spans="1:22" ht="15" customHeight="1">
      <c r="A5" s="7">
        <f t="shared" si="0"/>
        <v>1985</v>
      </c>
      <c r="B5" s="41">
        <f t="shared" si="1"/>
        <v>85187.784730222877</v>
      </c>
      <c r="C5" s="41">
        <f t="shared" si="1"/>
        <v>5765.3534084684879</v>
      </c>
      <c r="D5" s="41" t="s">
        <v>446</v>
      </c>
      <c r="E5" s="41" t="str">
        <f t="shared" si="2"/>
        <v>n.a.</v>
      </c>
      <c r="F5" s="41" t="str">
        <f t="shared" si="2"/>
        <v>n.a.</v>
      </c>
      <c r="G5" s="41" t="str">
        <f t="shared" si="2"/>
        <v>n.a.</v>
      </c>
      <c r="H5" s="41" t="str">
        <f t="shared" si="2"/>
        <v>n.a.</v>
      </c>
      <c r="I5" s="41" t="str">
        <f t="shared" si="2"/>
        <v>n.a.</v>
      </c>
      <c r="J5" s="41" t="str">
        <f t="shared" si="2"/>
        <v>n.a.</v>
      </c>
      <c r="K5" s="41" t="str">
        <f t="shared" si="2"/>
        <v>n.a.</v>
      </c>
      <c r="M5">
        <v>1986</v>
      </c>
      <c r="N5">
        <v>69316500000</v>
      </c>
      <c r="O5">
        <v>4963600000</v>
      </c>
      <c r="P5" t="s">
        <v>664</v>
      </c>
      <c r="Q5">
        <v>200000</v>
      </c>
      <c r="R5">
        <v>16200000</v>
      </c>
      <c r="S5" t="s">
        <v>664</v>
      </c>
      <c r="T5">
        <v>248500000</v>
      </c>
      <c r="U5" t="s">
        <v>664</v>
      </c>
      <c r="V5">
        <v>285700000</v>
      </c>
    </row>
    <row r="6" spans="1:22" ht="15" customHeight="1">
      <c r="A6" s="7">
        <f t="shared" si="0"/>
        <v>1986</v>
      </c>
      <c r="B6" s="41">
        <f t="shared" si="1"/>
        <v>83163.071995173435</v>
      </c>
      <c r="C6" s="41">
        <f t="shared" si="1"/>
        <v>5322.1946062367142</v>
      </c>
      <c r="D6" s="41" t="s">
        <v>446</v>
      </c>
      <c r="E6" s="41" t="str">
        <f t="shared" si="2"/>
        <v>n.a.</v>
      </c>
      <c r="F6" s="41" t="str">
        <f t="shared" si="2"/>
        <v>n.a.</v>
      </c>
      <c r="G6" s="41" t="str">
        <f t="shared" si="2"/>
        <v>n.a.</v>
      </c>
      <c r="H6" s="41" t="str">
        <f t="shared" si="2"/>
        <v>n.a.</v>
      </c>
      <c r="I6" s="41" t="str">
        <f t="shared" si="2"/>
        <v>n.a.</v>
      </c>
      <c r="J6" s="41" t="str">
        <f t="shared" si="2"/>
        <v>n.a.</v>
      </c>
      <c r="K6" s="41" t="str">
        <f t="shared" si="2"/>
        <v>n.a.</v>
      </c>
      <c r="M6">
        <v>1987</v>
      </c>
      <c r="N6">
        <v>69691900000</v>
      </c>
      <c r="O6">
        <v>5157500000</v>
      </c>
      <c r="P6" t="s">
        <v>664</v>
      </c>
      <c r="Q6" t="s">
        <v>664</v>
      </c>
      <c r="R6">
        <v>37600000</v>
      </c>
      <c r="S6" t="s">
        <v>664</v>
      </c>
      <c r="T6">
        <v>256700000</v>
      </c>
      <c r="U6" t="s">
        <v>664</v>
      </c>
      <c r="V6">
        <v>290100000</v>
      </c>
    </row>
    <row r="7" spans="1:22" ht="15" customHeight="1">
      <c r="A7" s="7">
        <f t="shared" si="0"/>
        <v>1987</v>
      </c>
      <c r="B7" s="41">
        <f t="shared" si="1"/>
        <v>83613.461400682776</v>
      </c>
      <c r="C7" s="41">
        <f t="shared" si="1"/>
        <v>5530.1028853384341</v>
      </c>
      <c r="D7" s="41" t="s">
        <v>446</v>
      </c>
      <c r="E7" s="41" t="str">
        <f t="shared" si="2"/>
        <v>n.a.</v>
      </c>
      <c r="F7" s="41" t="str">
        <f t="shared" si="2"/>
        <v>n.a.</v>
      </c>
      <c r="G7" s="41" t="str">
        <f t="shared" si="2"/>
        <v>n.a.</v>
      </c>
      <c r="H7" s="41" t="str">
        <f t="shared" si="2"/>
        <v>n.a.</v>
      </c>
      <c r="I7" s="41" t="str">
        <f t="shared" si="2"/>
        <v>n.a.</v>
      </c>
      <c r="J7" s="41" t="str">
        <f t="shared" si="2"/>
        <v>n.a.</v>
      </c>
      <c r="K7" s="41" t="str">
        <f t="shared" si="2"/>
        <v>n.a.</v>
      </c>
      <c r="M7">
        <v>1988</v>
      </c>
      <c r="N7">
        <v>74157900000</v>
      </c>
      <c r="O7">
        <v>5668300000</v>
      </c>
      <c r="P7" t="s">
        <v>664</v>
      </c>
      <c r="Q7" t="s">
        <v>664</v>
      </c>
      <c r="R7">
        <v>23900000</v>
      </c>
      <c r="S7" t="s">
        <v>664</v>
      </c>
      <c r="T7">
        <v>307600000</v>
      </c>
      <c r="U7" t="s">
        <v>664</v>
      </c>
      <c r="V7">
        <v>267400000</v>
      </c>
    </row>
    <row r="8" spans="1:22" ht="15" customHeight="1">
      <c r="A8" s="7">
        <f t="shared" si="0"/>
        <v>1988</v>
      </c>
      <c r="B8" s="41">
        <f t="shared" si="1"/>
        <v>88971.583630317051</v>
      </c>
      <c r="C8" s="41">
        <f t="shared" si="1"/>
        <v>6077.8055617961891</v>
      </c>
      <c r="D8" s="41" t="s">
        <v>446</v>
      </c>
      <c r="E8" s="41" t="str">
        <f t="shared" si="2"/>
        <v>n.a.</v>
      </c>
      <c r="F8" s="41" t="str">
        <f t="shared" si="2"/>
        <v>n.a.</v>
      </c>
      <c r="G8" s="41" t="str">
        <f t="shared" si="2"/>
        <v>n.a.</v>
      </c>
      <c r="H8" s="41" t="str">
        <f t="shared" si="2"/>
        <v>n.a.</v>
      </c>
      <c r="I8" s="41" t="str">
        <f t="shared" si="2"/>
        <v>n.a.</v>
      </c>
      <c r="J8" s="41" t="str">
        <f t="shared" si="2"/>
        <v>n.a.</v>
      </c>
      <c r="K8" s="41" t="str">
        <f t="shared" si="2"/>
        <v>n.a.</v>
      </c>
      <c r="M8">
        <v>1989</v>
      </c>
      <c r="N8">
        <v>74594700000</v>
      </c>
      <c r="O8">
        <v>5887200000</v>
      </c>
      <c r="P8">
        <v>7300000</v>
      </c>
      <c r="Q8" t="s">
        <v>664</v>
      </c>
      <c r="R8">
        <v>29600000</v>
      </c>
      <c r="S8" t="s">
        <v>664</v>
      </c>
      <c r="T8">
        <v>323100000</v>
      </c>
      <c r="U8" t="s">
        <v>664</v>
      </c>
      <c r="V8" t="s">
        <v>664</v>
      </c>
    </row>
    <row r="9" spans="1:22" ht="15" customHeight="1">
      <c r="A9" s="7">
        <f t="shared" si="0"/>
        <v>1989</v>
      </c>
      <c r="B9" s="41">
        <f t="shared" si="1"/>
        <v>89495.63821829381</v>
      </c>
      <c r="C9" s="41">
        <f t="shared" si="1"/>
        <v>6312.5199624943143</v>
      </c>
      <c r="D9" s="41" t="s">
        <v>446</v>
      </c>
      <c r="E9" s="41" t="str">
        <f t="shared" si="2"/>
        <v>n.a.</v>
      </c>
      <c r="F9" s="41" t="str">
        <f t="shared" si="2"/>
        <v>n.a.</v>
      </c>
      <c r="G9" s="41" t="str">
        <f t="shared" si="2"/>
        <v>n.a.</v>
      </c>
      <c r="H9" s="41" t="str">
        <f t="shared" si="2"/>
        <v>n.a.</v>
      </c>
      <c r="I9" s="41" t="str">
        <f t="shared" si="2"/>
        <v>n.a.</v>
      </c>
      <c r="J9" s="41" t="str">
        <f t="shared" si="2"/>
        <v>n.a.</v>
      </c>
      <c r="K9" s="41" t="str">
        <f t="shared" si="2"/>
        <v>n.a.</v>
      </c>
      <c r="M9">
        <v>1990</v>
      </c>
      <c r="N9">
        <v>76752800000</v>
      </c>
      <c r="O9">
        <v>6477000000</v>
      </c>
      <c r="P9" t="s">
        <v>664</v>
      </c>
      <c r="Q9" t="s">
        <v>664</v>
      </c>
      <c r="R9" t="s">
        <v>664</v>
      </c>
      <c r="S9">
        <v>188700000</v>
      </c>
      <c r="T9">
        <v>338400000</v>
      </c>
      <c r="U9" t="s">
        <v>664</v>
      </c>
      <c r="V9" t="s">
        <v>664</v>
      </c>
    </row>
    <row r="10" spans="1:22" ht="15" customHeight="1">
      <c r="A10" s="7">
        <f t="shared" si="0"/>
        <v>1990</v>
      </c>
      <c r="B10" s="41">
        <f t="shared" si="1"/>
        <v>92084.837408570063</v>
      </c>
      <c r="C10" s="41">
        <f t="shared" si="1"/>
        <v>6944.9299831967101</v>
      </c>
      <c r="D10" s="41" t="s">
        <v>446</v>
      </c>
      <c r="E10" s="41" t="str">
        <f t="shared" si="2"/>
        <v>n.a.</v>
      </c>
      <c r="F10" s="41" t="str">
        <f t="shared" si="2"/>
        <v>n.a.</v>
      </c>
      <c r="G10" s="41" t="str">
        <f t="shared" si="2"/>
        <v>n.a.</v>
      </c>
      <c r="H10" s="41">
        <f t="shared" si="2"/>
        <v>191.45629213483147</v>
      </c>
      <c r="I10" s="41" t="str">
        <f t="shared" si="2"/>
        <v>n.a.</v>
      </c>
      <c r="J10" s="41" t="str">
        <f t="shared" si="2"/>
        <v>n.a.</v>
      </c>
      <c r="K10" s="41" t="str">
        <f t="shared" si="2"/>
        <v>n.a.</v>
      </c>
      <c r="M10">
        <v>1991</v>
      </c>
      <c r="N10">
        <v>77823800000</v>
      </c>
      <c r="O10">
        <v>6563400000</v>
      </c>
      <c r="P10">
        <v>32300000</v>
      </c>
      <c r="Q10" t="s">
        <v>664</v>
      </c>
      <c r="R10">
        <v>72800000</v>
      </c>
      <c r="S10">
        <v>182300000</v>
      </c>
      <c r="T10">
        <v>308400000</v>
      </c>
      <c r="U10" t="s">
        <v>664</v>
      </c>
      <c r="V10">
        <v>338800000</v>
      </c>
    </row>
    <row r="11" spans="1:22" ht="15" customHeight="1">
      <c r="A11" s="7">
        <f t="shared" si="0"/>
        <v>1991</v>
      </c>
      <c r="B11" s="41">
        <f t="shared" si="1"/>
        <v>93369.778946397724</v>
      </c>
      <c r="C11" s="41">
        <f t="shared" si="1"/>
        <v>7037.5719394338876</v>
      </c>
      <c r="D11" s="41" t="s">
        <v>446</v>
      </c>
      <c r="E11" s="41" t="str">
        <f t="shared" si="2"/>
        <v>n.a.</v>
      </c>
      <c r="F11" s="41" t="str">
        <f t="shared" si="2"/>
        <v>n.a.</v>
      </c>
      <c r="G11" s="41" t="str">
        <f t="shared" si="2"/>
        <v>n.a.</v>
      </c>
      <c r="H11" s="41">
        <f t="shared" si="2"/>
        <v>184.96280898876407</v>
      </c>
      <c r="I11" s="41" t="str">
        <f t="shared" si="2"/>
        <v>n.a.</v>
      </c>
      <c r="J11" s="41" t="str">
        <f t="shared" si="2"/>
        <v>n.a.</v>
      </c>
      <c r="K11" s="41" t="str">
        <f t="shared" si="2"/>
        <v>n.a.</v>
      </c>
      <c r="M11">
        <v>1992</v>
      </c>
      <c r="N11">
        <v>78808500000</v>
      </c>
      <c r="O11">
        <v>6444900000</v>
      </c>
      <c r="P11" t="s">
        <v>664</v>
      </c>
      <c r="Q11" t="s">
        <v>664</v>
      </c>
      <c r="R11">
        <v>34200000</v>
      </c>
      <c r="S11">
        <v>58200000</v>
      </c>
      <c r="T11" t="s">
        <v>664</v>
      </c>
      <c r="U11" t="s">
        <v>664</v>
      </c>
      <c r="V11" t="s">
        <v>664</v>
      </c>
    </row>
    <row r="12" spans="1:22" ht="15" customHeight="1">
      <c r="A12" s="7">
        <f t="shared" si="0"/>
        <v>1992</v>
      </c>
      <c r="B12" s="41">
        <f t="shared" si="1"/>
        <v>94551.18131082246</v>
      </c>
      <c r="C12" s="41">
        <f t="shared" si="1"/>
        <v>6910.5109230669259</v>
      </c>
      <c r="D12" s="41" t="s">
        <v>446</v>
      </c>
      <c r="E12" s="41" t="str">
        <f t="shared" si="2"/>
        <v>n.a.</v>
      </c>
      <c r="F12" s="41" t="str">
        <f t="shared" si="2"/>
        <v>n.a.</v>
      </c>
      <c r="G12" s="41" t="str">
        <f t="shared" si="2"/>
        <v>n.a.</v>
      </c>
      <c r="H12" s="41">
        <f t="shared" si="2"/>
        <v>59.050112359550567</v>
      </c>
      <c r="I12" s="41" t="str">
        <f t="shared" si="2"/>
        <v>n.a.</v>
      </c>
      <c r="J12" s="41" t="str">
        <f t="shared" si="2"/>
        <v>n.a.</v>
      </c>
      <c r="K12" s="41" t="str">
        <f t="shared" si="2"/>
        <v>n.a.</v>
      </c>
      <c r="M12">
        <v>1993</v>
      </c>
      <c r="N12">
        <v>83776000000</v>
      </c>
      <c r="O12">
        <v>7105400000</v>
      </c>
      <c r="P12" t="s">
        <v>664</v>
      </c>
      <c r="Q12" t="s">
        <v>664</v>
      </c>
      <c r="R12">
        <v>77800000</v>
      </c>
      <c r="S12">
        <v>121900000</v>
      </c>
      <c r="T12" t="s">
        <v>664</v>
      </c>
      <c r="U12" t="s">
        <v>664</v>
      </c>
      <c r="V12">
        <v>357000000</v>
      </c>
    </row>
    <row r="13" spans="1:22" ht="15" customHeight="1">
      <c r="A13" s="7">
        <f t="shared" si="0"/>
        <v>1993</v>
      </c>
      <c r="B13" s="41">
        <f t="shared" si="1"/>
        <v>100510.9825145189</v>
      </c>
      <c r="C13" s="41">
        <f t="shared" si="1"/>
        <v>7618.7286556439558</v>
      </c>
      <c r="D13" s="41" t="s">
        <v>446</v>
      </c>
      <c r="E13" s="41" t="str">
        <f t="shared" si="2"/>
        <v>n.a.</v>
      </c>
      <c r="F13" s="41" t="str">
        <f t="shared" si="2"/>
        <v>n.a.</v>
      </c>
      <c r="G13" s="41" t="str">
        <f t="shared" si="2"/>
        <v>n.a.</v>
      </c>
      <c r="H13" s="41">
        <f t="shared" si="2"/>
        <v>123.68056179775283</v>
      </c>
      <c r="I13" s="41" t="str">
        <f t="shared" si="2"/>
        <v>n.a.</v>
      </c>
      <c r="J13" s="41" t="str">
        <f t="shared" si="2"/>
        <v>n.a.</v>
      </c>
      <c r="K13" s="41">
        <f t="shared" si="2"/>
        <v>375.95655487804879</v>
      </c>
      <c r="M13">
        <v>1994</v>
      </c>
      <c r="N13">
        <v>89860000000</v>
      </c>
      <c r="O13">
        <v>8212200000</v>
      </c>
      <c r="P13" t="s">
        <v>664</v>
      </c>
      <c r="Q13" t="s">
        <v>664</v>
      </c>
      <c r="R13">
        <v>79100000</v>
      </c>
      <c r="S13">
        <v>160600000</v>
      </c>
      <c r="T13" t="s">
        <v>664</v>
      </c>
      <c r="U13" t="s">
        <v>664</v>
      </c>
      <c r="V13">
        <v>428500000</v>
      </c>
    </row>
    <row r="14" spans="1:22" ht="15" customHeight="1">
      <c r="A14" s="7">
        <f t="shared" si="0"/>
        <v>1994</v>
      </c>
      <c r="B14" s="41">
        <f t="shared" si="1"/>
        <v>107810.31427562391</v>
      </c>
      <c r="C14" s="41">
        <f t="shared" si="1"/>
        <v>8805.4892709600153</v>
      </c>
      <c r="D14" s="41" t="s">
        <v>446</v>
      </c>
      <c r="E14" s="41" t="str">
        <f t="shared" si="2"/>
        <v>n.a.</v>
      </c>
      <c r="F14" s="41" t="str">
        <f t="shared" si="2"/>
        <v>n.a.</v>
      </c>
      <c r="G14" s="41" t="str">
        <f t="shared" si="2"/>
        <v>n.a.</v>
      </c>
      <c r="H14" s="41">
        <f t="shared" si="2"/>
        <v>162.94584269662923</v>
      </c>
      <c r="I14" s="41" t="str">
        <f t="shared" si="2"/>
        <v>n.a.</v>
      </c>
      <c r="J14" s="41" t="str">
        <f t="shared" si="2"/>
        <v>n.a.</v>
      </c>
      <c r="K14" s="41">
        <f t="shared" si="2"/>
        <v>451.25317581300811</v>
      </c>
      <c r="M14">
        <v>1995</v>
      </c>
      <c r="N14">
        <v>92062700000</v>
      </c>
      <c r="O14">
        <v>8556700000</v>
      </c>
      <c r="P14">
        <v>73800000</v>
      </c>
      <c r="Q14" t="s">
        <v>664</v>
      </c>
      <c r="R14">
        <v>75500000</v>
      </c>
      <c r="S14">
        <v>187300000</v>
      </c>
      <c r="T14" t="s">
        <v>664</v>
      </c>
      <c r="U14" t="s">
        <v>664</v>
      </c>
      <c r="V14">
        <v>446700000</v>
      </c>
    </row>
    <row r="15" spans="1:22" ht="15" customHeight="1">
      <c r="A15" s="7">
        <f>A16-1</f>
        <v>1995</v>
      </c>
      <c r="B15" s="41">
        <f t="shared" si="1"/>
        <v>110453.02270267619</v>
      </c>
      <c r="C15" s="41">
        <f t="shared" si="1"/>
        <v>9174.877626558482</v>
      </c>
      <c r="D15" s="41" t="s">
        <v>446</v>
      </c>
      <c r="E15" s="41">
        <f t="shared" si="2"/>
        <v>85.255522388059688</v>
      </c>
      <c r="F15" s="41" t="str">
        <f t="shared" si="2"/>
        <v>n.a.</v>
      </c>
      <c r="G15" s="41" t="str">
        <f t="shared" si="2"/>
        <v>n.a.</v>
      </c>
      <c r="H15" s="41">
        <f t="shared" si="2"/>
        <v>190.03584269662923</v>
      </c>
      <c r="I15" s="41" t="str">
        <f t="shared" si="2"/>
        <v>n.a.</v>
      </c>
      <c r="J15" s="41" t="str">
        <f t="shared" si="2"/>
        <v>n.a.</v>
      </c>
      <c r="K15" s="41">
        <f t="shared" si="2"/>
        <v>470.41958841463412</v>
      </c>
      <c r="M15">
        <v>1996</v>
      </c>
      <c r="N15">
        <v>94343100000</v>
      </c>
      <c r="O15">
        <v>9385500000</v>
      </c>
      <c r="P15">
        <v>72500000</v>
      </c>
      <c r="Q15" t="s">
        <v>664</v>
      </c>
      <c r="R15" t="s">
        <v>664</v>
      </c>
      <c r="S15">
        <v>154700000</v>
      </c>
      <c r="T15">
        <v>448900000</v>
      </c>
      <c r="U15" t="s">
        <v>664</v>
      </c>
      <c r="V15">
        <v>378600000</v>
      </c>
    </row>
    <row r="16" spans="1:22" ht="15" customHeight="1">
      <c r="A16" s="7">
        <v>1996</v>
      </c>
      <c r="B16" s="41">
        <f t="shared" si="1"/>
        <v>113188.95237855124</v>
      </c>
      <c r="C16" s="41">
        <f t="shared" si="1"/>
        <v>10063.554169722514</v>
      </c>
      <c r="D16" s="41" t="s">
        <v>446</v>
      </c>
      <c r="E16" s="41">
        <f t="shared" si="2"/>
        <v>83.753731343283576</v>
      </c>
      <c r="F16" s="41" t="str">
        <f t="shared" si="2"/>
        <v>n.a.</v>
      </c>
      <c r="G16" s="41" t="str">
        <f t="shared" si="2"/>
        <v>n.a.</v>
      </c>
      <c r="H16" s="41">
        <f t="shared" si="2"/>
        <v>156.95966292134833</v>
      </c>
      <c r="I16" s="41" t="str">
        <f t="shared" si="2"/>
        <v>n.a.</v>
      </c>
      <c r="J16" s="41" t="str">
        <f t="shared" si="2"/>
        <v>n.a.</v>
      </c>
      <c r="K16" s="41">
        <f t="shared" si="2"/>
        <v>398.70350609756099</v>
      </c>
      <c r="M16">
        <v>1997</v>
      </c>
      <c r="N16">
        <v>101936000000</v>
      </c>
      <c r="O16">
        <v>10771700000</v>
      </c>
      <c r="P16">
        <v>67000000</v>
      </c>
      <c r="Q16" t="s">
        <v>664</v>
      </c>
      <c r="R16">
        <v>53500000</v>
      </c>
      <c r="S16">
        <v>178000000</v>
      </c>
      <c r="T16" t="s">
        <v>664</v>
      </c>
      <c r="U16" t="s">
        <v>664</v>
      </c>
      <c r="V16">
        <v>393600000</v>
      </c>
    </row>
    <row r="17" spans="1:22" ht="15" customHeight="1">
      <c r="A17" s="7">
        <v>1997</v>
      </c>
      <c r="B17" s="41">
        <f t="shared" ref="B17:C29" si="3">IF(OR(ISERROR(N18/1000000),N18=0)=FALSE,N18/1000000,"n.a.")</f>
        <v>122298.6</v>
      </c>
      <c r="C17" s="41">
        <f t="shared" si="3"/>
        <v>11549.9</v>
      </c>
      <c r="D17" s="41">
        <v>1283.5</v>
      </c>
      <c r="E17" s="41">
        <f t="shared" ref="E17:K29" si="4">IF(OR(ISERROR(P18/1000000),P18=0)=FALSE,P18/1000000,"n.a.")</f>
        <v>77.400000000000006</v>
      </c>
      <c r="F17" s="41" t="str">
        <f t="shared" si="4"/>
        <v>n.a.</v>
      </c>
      <c r="G17" s="41">
        <f t="shared" si="4"/>
        <v>44.5</v>
      </c>
      <c r="H17" s="41">
        <f t="shared" si="4"/>
        <v>180.6</v>
      </c>
      <c r="I17" s="41" t="str">
        <f t="shared" si="4"/>
        <v>n.a.</v>
      </c>
      <c r="J17" s="41" t="str">
        <f t="shared" si="4"/>
        <v>n.a.</v>
      </c>
      <c r="K17" s="41">
        <f t="shared" si="4"/>
        <v>414.5</v>
      </c>
      <c r="M17">
        <v>1998</v>
      </c>
      <c r="N17">
        <v>106845000000</v>
      </c>
      <c r="O17">
        <v>10977100000</v>
      </c>
      <c r="P17">
        <v>91400000</v>
      </c>
      <c r="Q17" t="s">
        <v>664</v>
      </c>
      <c r="R17" t="s">
        <v>664</v>
      </c>
      <c r="S17">
        <v>216600000</v>
      </c>
      <c r="T17">
        <v>456800000</v>
      </c>
      <c r="U17" t="s">
        <v>664</v>
      </c>
      <c r="V17">
        <v>431900000</v>
      </c>
    </row>
    <row r="18" spans="1:22">
      <c r="A18" s="7">
        <v>1998</v>
      </c>
      <c r="B18" s="41">
        <f t="shared" si="3"/>
        <v>128000.9</v>
      </c>
      <c r="C18" s="41">
        <f t="shared" si="3"/>
        <v>11808.3</v>
      </c>
      <c r="D18" s="41">
        <v>1352.1</v>
      </c>
      <c r="E18" s="41">
        <f t="shared" si="4"/>
        <v>106.8</v>
      </c>
      <c r="F18" s="41" t="str">
        <f t="shared" si="4"/>
        <v>n.a.</v>
      </c>
      <c r="G18" s="41" t="str">
        <f t="shared" si="4"/>
        <v>n.a.</v>
      </c>
      <c r="H18" s="41">
        <f t="shared" si="4"/>
        <v>219.6</v>
      </c>
      <c r="I18" s="41">
        <f t="shared" si="4"/>
        <v>504.3</v>
      </c>
      <c r="J18" s="41" t="str">
        <f t="shared" si="4"/>
        <v>n.a.</v>
      </c>
      <c r="K18" s="41">
        <f t="shared" si="4"/>
        <v>445.5</v>
      </c>
      <c r="L18" t="s">
        <v>1056</v>
      </c>
      <c r="M18">
        <v>1997</v>
      </c>
      <c r="N18">
        <v>122298600000</v>
      </c>
      <c r="O18">
        <v>11549900000</v>
      </c>
      <c r="P18">
        <v>77400000</v>
      </c>
      <c r="Q18" t="s">
        <v>664</v>
      </c>
      <c r="R18">
        <v>44500000</v>
      </c>
      <c r="S18">
        <v>180600000</v>
      </c>
      <c r="T18" t="s">
        <v>664</v>
      </c>
      <c r="U18" t="s">
        <v>664</v>
      </c>
      <c r="V18">
        <v>414500000</v>
      </c>
    </row>
    <row r="19" spans="1:22">
      <c r="A19" s="7">
        <v>1999</v>
      </c>
      <c r="B19" s="41">
        <f t="shared" si="3"/>
        <v>130697.5</v>
      </c>
      <c r="C19" s="41">
        <f t="shared" si="3"/>
        <v>11654.2</v>
      </c>
      <c r="D19" s="41">
        <v>1400.3</v>
      </c>
      <c r="E19" s="41">
        <f t="shared" si="4"/>
        <v>98.3</v>
      </c>
      <c r="F19" s="41" t="str">
        <f t="shared" si="4"/>
        <v>n.a.</v>
      </c>
      <c r="G19" s="41" t="str">
        <f t="shared" si="4"/>
        <v>n.a.</v>
      </c>
      <c r="H19" s="41" t="str">
        <f t="shared" si="4"/>
        <v>n.a.</v>
      </c>
      <c r="I19" s="41">
        <f t="shared" si="4"/>
        <v>550.20000000000005</v>
      </c>
      <c r="J19" s="41" t="str">
        <f t="shared" si="4"/>
        <v>n.a.</v>
      </c>
      <c r="K19" s="41">
        <f t="shared" si="4"/>
        <v>489.5</v>
      </c>
      <c r="M19">
        <v>1998</v>
      </c>
      <c r="N19">
        <v>128000900000</v>
      </c>
      <c r="O19">
        <v>11808300000</v>
      </c>
      <c r="P19">
        <v>106800000</v>
      </c>
      <c r="Q19" t="s">
        <v>664</v>
      </c>
      <c r="R19" t="s">
        <v>664</v>
      </c>
      <c r="S19">
        <v>219600000</v>
      </c>
      <c r="T19">
        <v>504300000</v>
      </c>
      <c r="U19" t="s">
        <v>664</v>
      </c>
      <c r="V19">
        <v>445500000</v>
      </c>
    </row>
    <row r="20" spans="1:22">
      <c r="A20" s="7">
        <v>2000</v>
      </c>
      <c r="B20" s="41">
        <f t="shared" si="3"/>
        <v>139171.5</v>
      </c>
      <c r="C20" s="41">
        <f t="shared" si="3"/>
        <v>13684.3</v>
      </c>
      <c r="D20" s="41">
        <v>1802.4</v>
      </c>
      <c r="E20" s="41">
        <f t="shared" si="4"/>
        <v>150.5</v>
      </c>
      <c r="F20" s="41" t="str">
        <f t="shared" si="4"/>
        <v>n.a.</v>
      </c>
      <c r="G20" s="41" t="str">
        <f t="shared" si="4"/>
        <v>n.a.</v>
      </c>
      <c r="H20" s="41" t="str">
        <f t="shared" si="4"/>
        <v>n.a.</v>
      </c>
      <c r="I20" s="41">
        <f t="shared" si="4"/>
        <v>750</v>
      </c>
      <c r="J20" s="41" t="str">
        <f t="shared" si="4"/>
        <v>n.a.</v>
      </c>
      <c r="K20" s="41">
        <f t="shared" si="4"/>
        <v>558.4</v>
      </c>
      <c r="M20">
        <v>1999</v>
      </c>
      <c r="N20">
        <v>130697500000</v>
      </c>
      <c r="O20">
        <v>11654200000</v>
      </c>
      <c r="P20">
        <v>98300000</v>
      </c>
      <c r="Q20" t="s">
        <v>664</v>
      </c>
      <c r="R20" t="s">
        <v>664</v>
      </c>
      <c r="S20" t="s">
        <v>664</v>
      </c>
      <c r="T20">
        <v>550200000</v>
      </c>
      <c r="U20" t="s">
        <v>664</v>
      </c>
      <c r="V20">
        <v>489500000</v>
      </c>
    </row>
    <row r="21" spans="1:22">
      <c r="A21" s="7">
        <v>2001</v>
      </c>
      <c r="B21" s="41">
        <f t="shared" si="3"/>
        <v>141905</v>
      </c>
      <c r="C21" s="41">
        <f t="shared" si="3"/>
        <v>12963.6</v>
      </c>
      <c r="D21" s="41">
        <v>1739.7</v>
      </c>
      <c r="E21" s="41">
        <f t="shared" si="4"/>
        <v>151.5</v>
      </c>
      <c r="F21" s="41" t="str">
        <f t="shared" si="4"/>
        <v>n.a.</v>
      </c>
      <c r="G21" s="41" t="str">
        <f t="shared" si="4"/>
        <v>n.a.</v>
      </c>
      <c r="H21" s="41" t="str">
        <f t="shared" si="4"/>
        <v>n.a.</v>
      </c>
      <c r="I21" s="41">
        <f t="shared" si="4"/>
        <v>784.6</v>
      </c>
      <c r="J21" s="41" t="str">
        <f t="shared" si="4"/>
        <v>n.a.</v>
      </c>
      <c r="K21" s="41">
        <f t="shared" si="4"/>
        <v>522.4</v>
      </c>
      <c r="M21">
        <v>2000</v>
      </c>
      <c r="N21">
        <v>139171500000</v>
      </c>
      <c r="O21">
        <v>13684300000</v>
      </c>
      <c r="P21">
        <v>150500000</v>
      </c>
      <c r="Q21" t="s">
        <v>664</v>
      </c>
      <c r="R21" t="s">
        <v>664</v>
      </c>
      <c r="S21" t="s">
        <v>664</v>
      </c>
      <c r="T21">
        <v>750000000</v>
      </c>
      <c r="U21" t="s">
        <v>664</v>
      </c>
      <c r="V21">
        <v>558400000</v>
      </c>
    </row>
    <row r="22" spans="1:22">
      <c r="A22" s="7">
        <v>2002</v>
      </c>
      <c r="B22" s="41">
        <f t="shared" si="3"/>
        <v>144266.20000000001</v>
      </c>
      <c r="C22" s="41">
        <f t="shared" si="3"/>
        <v>12616</v>
      </c>
      <c r="D22" s="41">
        <v>1587.3</v>
      </c>
      <c r="E22" s="41">
        <f t="shared" si="4"/>
        <v>211</v>
      </c>
      <c r="F22" s="41" t="str">
        <f t="shared" si="4"/>
        <v>n.a.</v>
      </c>
      <c r="G22" s="41">
        <f t="shared" si="4"/>
        <v>142.4</v>
      </c>
      <c r="H22" s="41" t="str">
        <f t="shared" si="4"/>
        <v>n.a.</v>
      </c>
      <c r="I22" s="41">
        <f t="shared" si="4"/>
        <v>580.9</v>
      </c>
      <c r="J22" s="41" t="str">
        <f t="shared" si="4"/>
        <v>n.a.</v>
      </c>
      <c r="K22" s="41">
        <f t="shared" si="4"/>
        <v>493.4</v>
      </c>
      <c r="M22">
        <v>2001</v>
      </c>
      <c r="N22">
        <v>141905000000</v>
      </c>
      <c r="O22">
        <v>12963600000</v>
      </c>
      <c r="P22">
        <v>151500000</v>
      </c>
      <c r="Q22" t="s">
        <v>664</v>
      </c>
      <c r="R22" t="s">
        <v>664</v>
      </c>
      <c r="S22" t="s">
        <v>664</v>
      </c>
      <c r="T22">
        <v>784600000</v>
      </c>
      <c r="U22" t="s">
        <v>664</v>
      </c>
      <c r="V22">
        <v>522400000</v>
      </c>
    </row>
    <row r="23" spans="1:22">
      <c r="A23" s="7">
        <v>2003</v>
      </c>
      <c r="B23" s="41">
        <f t="shared" si="3"/>
        <v>148953</v>
      </c>
      <c r="C23" s="41">
        <f t="shared" si="3"/>
        <v>12387.5</v>
      </c>
      <c r="D23" s="41">
        <v>1508.7</v>
      </c>
      <c r="E23" s="41">
        <f t="shared" si="4"/>
        <v>187.1</v>
      </c>
      <c r="F23" s="41" t="str">
        <f t="shared" si="4"/>
        <v>n.a.</v>
      </c>
      <c r="G23" s="41">
        <f t="shared" si="4"/>
        <v>129.9</v>
      </c>
      <c r="H23" s="41">
        <f t="shared" si="4"/>
        <v>161.6</v>
      </c>
      <c r="I23" s="41">
        <f t="shared" si="4"/>
        <v>510.3</v>
      </c>
      <c r="J23" s="41" t="str">
        <f t="shared" si="4"/>
        <v>n.a.</v>
      </c>
      <c r="K23" s="41" t="str">
        <f t="shared" si="4"/>
        <v>n.a.</v>
      </c>
      <c r="M23">
        <v>2002</v>
      </c>
      <c r="N23">
        <v>144266200000</v>
      </c>
      <c r="O23">
        <v>12616000000</v>
      </c>
      <c r="P23">
        <v>211000000</v>
      </c>
      <c r="Q23" t="s">
        <v>664</v>
      </c>
      <c r="R23">
        <v>142400000</v>
      </c>
      <c r="S23" t="s">
        <v>664</v>
      </c>
      <c r="T23">
        <v>580900000</v>
      </c>
      <c r="U23" t="s">
        <v>664</v>
      </c>
      <c r="V23">
        <v>493400000</v>
      </c>
    </row>
    <row r="24" spans="1:22">
      <c r="A24" s="7">
        <v>2004</v>
      </c>
      <c r="B24" s="41">
        <f t="shared" si="3"/>
        <v>157088.1</v>
      </c>
      <c r="C24" s="41">
        <f t="shared" si="3"/>
        <v>14077.9</v>
      </c>
      <c r="D24" s="41">
        <v>1705.1</v>
      </c>
      <c r="E24" s="41">
        <f t="shared" si="4"/>
        <v>161.30000000000001</v>
      </c>
      <c r="F24" s="41" t="str">
        <f t="shared" si="4"/>
        <v>n.a.</v>
      </c>
      <c r="G24" s="41" t="str">
        <f t="shared" si="4"/>
        <v>n.a.</v>
      </c>
      <c r="H24" s="41">
        <f t="shared" si="4"/>
        <v>173.3</v>
      </c>
      <c r="I24" s="41">
        <f t="shared" si="4"/>
        <v>588.1</v>
      </c>
      <c r="J24" s="41">
        <f t="shared" si="4"/>
        <v>1.1000000000000001</v>
      </c>
      <c r="K24" s="41">
        <f t="shared" si="4"/>
        <v>629.20000000000005</v>
      </c>
      <c r="M24">
        <v>2003</v>
      </c>
      <c r="N24">
        <v>148953000000</v>
      </c>
      <c r="O24">
        <v>12387500000</v>
      </c>
      <c r="P24">
        <v>187100000</v>
      </c>
      <c r="Q24" t="s">
        <v>664</v>
      </c>
      <c r="R24">
        <v>129900000</v>
      </c>
      <c r="S24">
        <v>161600000</v>
      </c>
      <c r="T24">
        <v>510300000</v>
      </c>
      <c r="U24" t="s">
        <v>664</v>
      </c>
      <c r="V24" t="s">
        <v>664</v>
      </c>
    </row>
    <row r="25" spans="1:22">
      <c r="A25" s="7">
        <v>2005</v>
      </c>
      <c r="B25" s="41">
        <f t="shared" si="3"/>
        <v>164652.4</v>
      </c>
      <c r="C25" s="41">
        <f t="shared" si="3"/>
        <v>15442.8</v>
      </c>
      <c r="D25" s="41">
        <v>1765.7</v>
      </c>
      <c r="E25" s="41">
        <f t="shared" si="4"/>
        <v>155.30000000000001</v>
      </c>
      <c r="F25" s="41" t="str">
        <f t="shared" si="4"/>
        <v>n.a.</v>
      </c>
      <c r="G25" s="41">
        <f t="shared" si="4"/>
        <v>115.8</v>
      </c>
      <c r="H25" s="41" t="str">
        <f t="shared" si="4"/>
        <v>n.a.</v>
      </c>
      <c r="I25" s="41">
        <f t="shared" si="4"/>
        <v>639.5</v>
      </c>
      <c r="J25" s="41">
        <f t="shared" si="4"/>
        <v>1.5</v>
      </c>
      <c r="K25" s="41">
        <f t="shared" si="4"/>
        <v>653.1</v>
      </c>
      <c r="M25">
        <v>2004</v>
      </c>
      <c r="N25">
        <v>157088100000</v>
      </c>
      <c r="O25">
        <v>14077900000</v>
      </c>
      <c r="P25">
        <v>161300000</v>
      </c>
      <c r="Q25" t="s">
        <v>664</v>
      </c>
      <c r="R25" t="s">
        <v>664</v>
      </c>
      <c r="S25">
        <v>173300000</v>
      </c>
      <c r="T25">
        <v>588100000</v>
      </c>
      <c r="U25">
        <v>1100000</v>
      </c>
      <c r="V25">
        <v>629200000</v>
      </c>
    </row>
    <row r="26" spans="1:22">
      <c r="A26" s="7">
        <v>2006</v>
      </c>
      <c r="B26" s="41">
        <f t="shared" si="3"/>
        <v>174853.4</v>
      </c>
      <c r="C26" s="41">
        <f t="shared" si="3"/>
        <v>16296.7</v>
      </c>
      <c r="D26" s="41">
        <v>1770.3</v>
      </c>
      <c r="E26" s="41">
        <f t="shared" si="4"/>
        <v>188.9</v>
      </c>
      <c r="F26" s="41" t="str">
        <f t="shared" si="4"/>
        <v>n.a.</v>
      </c>
      <c r="G26" s="41" t="str">
        <f t="shared" si="4"/>
        <v>n.a.</v>
      </c>
      <c r="H26" s="41" t="str">
        <f t="shared" si="4"/>
        <v>n.a.</v>
      </c>
      <c r="I26" s="41">
        <f t="shared" si="4"/>
        <v>635.1</v>
      </c>
      <c r="J26" s="41">
        <f t="shared" si="4"/>
        <v>0.6</v>
      </c>
      <c r="K26" s="41">
        <f t="shared" si="4"/>
        <v>635.4</v>
      </c>
      <c r="M26">
        <v>2005</v>
      </c>
      <c r="N26">
        <v>164652400000</v>
      </c>
      <c r="O26">
        <v>15442800000</v>
      </c>
      <c r="P26">
        <v>155300000</v>
      </c>
      <c r="Q26" t="s">
        <v>664</v>
      </c>
      <c r="R26">
        <v>115800000</v>
      </c>
      <c r="S26" t="s">
        <v>664</v>
      </c>
      <c r="T26">
        <v>639500000</v>
      </c>
      <c r="U26">
        <v>1500000</v>
      </c>
      <c r="V26">
        <v>653100000</v>
      </c>
    </row>
    <row r="27" spans="1:22">
      <c r="A27" s="7">
        <v>2007</v>
      </c>
      <c r="B27" s="41">
        <f t="shared" si="3"/>
        <v>178443.2</v>
      </c>
      <c r="C27" s="41">
        <f t="shared" si="3"/>
        <v>15943.8</v>
      </c>
      <c r="D27" s="41">
        <v>1848.1</v>
      </c>
      <c r="E27" s="41">
        <f t="shared" si="4"/>
        <v>203.6</v>
      </c>
      <c r="F27" s="41" t="str">
        <f t="shared" si="4"/>
        <v>n.a.</v>
      </c>
      <c r="G27" s="41" t="str">
        <f t="shared" si="4"/>
        <v>n.a.</v>
      </c>
      <c r="H27" s="41" t="str">
        <f t="shared" si="4"/>
        <v>n.a.</v>
      </c>
      <c r="I27" s="41">
        <f t="shared" si="4"/>
        <v>596.5</v>
      </c>
      <c r="J27" s="41">
        <f t="shared" si="4"/>
        <v>0.4</v>
      </c>
      <c r="K27" s="41" t="str">
        <f t="shared" si="4"/>
        <v>n.a.</v>
      </c>
      <c r="M27">
        <v>2006</v>
      </c>
      <c r="N27">
        <v>174853400000</v>
      </c>
      <c r="O27">
        <v>16296700000</v>
      </c>
      <c r="P27">
        <v>188900000</v>
      </c>
      <c r="Q27" t="s">
        <v>664</v>
      </c>
      <c r="R27" t="s">
        <v>664</v>
      </c>
      <c r="S27" t="s">
        <v>664</v>
      </c>
      <c r="T27">
        <v>635100000</v>
      </c>
      <c r="U27">
        <v>600000</v>
      </c>
      <c r="V27">
        <v>635400000</v>
      </c>
    </row>
    <row r="28" spans="1:22">
      <c r="A28" s="7">
        <v>2008</v>
      </c>
      <c r="B28" s="41">
        <f t="shared" si="3"/>
        <v>180501.2</v>
      </c>
      <c r="C28" s="41">
        <f t="shared" si="3"/>
        <v>15630.2</v>
      </c>
      <c r="D28" s="41">
        <v>1796</v>
      </c>
      <c r="E28" s="41">
        <f t="shared" si="4"/>
        <v>170.3</v>
      </c>
      <c r="F28" s="41" t="str">
        <f t="shared" si="4"/>
        <v>n.a.</v>
      </c>
      <c r="G28" s="41">
        <f t="shared" si="4"/>
        <v>138.4</v>
      </c>
      <c r="H28" s="41" t="str">
        <f t="shared" si="4"/>
        <v>n.a.</v>
      </c>
      <c r="I28" s="41">
        <f t="shared" si="4"/>
        <v>566.9</v>
      </c>
      <c r="J28" s="41">
        <f t="shared" si="4"/>
        <v>0.6</v>
      </c>
      <c r="K28" s="41" t="str">
        <f t="shared" si="4"/>
        <v>n.a.</v>
      </c>
      <c r="M28">
        <v>2007</v>
      </c>
      <c r="N28">
        <v>178443200000</v>
      </c>
      <c r="O28">
        <v>15943800000</v>
      </c>
      <c r="P28">
        <v>203600000</v>
      </c>
      <c r="Q28" t="s">
        <v>664</v>
      </c>
      <c r="R28" t="s">
        <v>664</v>
      </c>
      <c r="S28" t="s">
        <v>664</v>
      </c>
      <c r="T28">
        <v>596500000</v>
      </c>
      <c r="U28">
        <v>400000</v>
      </c>
      <c r="V28" t="s">
        <v>664</v>
      </c>
    </row>
    <row r="29" spans="1:22">
      <c r="A29" s="7">
        <v>2009</v>
      </c>
      <c r="B29" s="41">
        <f t="shared" si="3"/>
        <v>171829.8</v>
      </c>
      <c r="C29" s="41">
        <f t="shared" si="3"/>
        <v>13044.1</v>
      </c>
      <c r="D29" s="41">
        <v>1728.4</v>
      </c>
      <c r="E29" s="41">
        <f t="shared" si="4"/>
        <v>181.1</v>
      </c>
      <c r="F29" s="41" t="str">
        <f t="shared" si="4"/>
        <v>n.a.</v>
      </c>
      <c r="G29" s="41">
        <f t="shared" si="4"/>
        <v>136.1</v>
      </c>
      <c r="H29" s="41" t="str">
        <f t="shared" si="4"/>
        <v>n.a.</v>
      </c>
      <c r="I29" s="41">
        <f t="shared" si="4"/>
        <v>515.4</v>
      </c>
      <c r="J29" s="41">
        <f t="shared" si="4"/>
        <v>0.5</v>
      </c>
      <c r="K29" s="41" t="str">
        <f t="shared" si="4"/>
        <v>n.a.</v>
      </c>
      <c r="M29">
        <v>2008</v>
      </c>
      <c r="N29">
        <v>180501200000</v>
      </c>
      <c r="O29">
        <v>15630200000</v>
      </c>
      <c r="P29">
        <v>170300000</v>
      </c>
      <c r="Q29" t="s">
        <v>664</v>
      </c>
      <c r="R29">
        <v>138400000</v>
      </c>
      <c r="S29" t="s">
        <v>664</v>
      </c>
      <c r="T29">
        <v>566900000</v>
      </c>
      <c r="U29">
        <v>600000</v>
      </c>
      <c r="V29" t="s">
        <v>664</v>
      </c>
    </row>
    <row r="30" spans="1:22">
      <c r="M30">
        <v>2009</v>
      </c>
      <c r="N30">
        <v>171829800000</v>
      </c>
      <c r="O30">
        <v>13044100000</v>
      </c>
      <c r="P30">
        <v>181100000</v>
      </c>
      <c r="Q30" t="s">
        <v>664</v>
      </c>
      <c r="R30">
        <v>136100000</v>
      </c>
      <c r="S30" t="s">
        <v>664</v>
      </c>
      <c r="T30">
        <v>515400000</v>
      </c>
      <c r="U30">
        <v>500000</v>
      </c>
      <c r="V30" t="s">
        <v>664</v>
      </c>
    </row>
    <row r="31" spans="1:22">
      <c r="A31" s="9" t="s">
        <v>71</v>
      </c>
    </row>
    <row r="32" spans="1:22">
      <c r="A32" s="7" t="s">
        <v>1057</v>
      </c>
      <c r="B32" s="2">
        <f>IF(ISERROR((POWER(VLOOKUP(VALUE(RIGHT($A32,4)),$A$4:$K$29,COLUMN(B$26),0)/VLOOKUP(VALUE(LEFT($A32,4)),$A$4:$K$29,COLUMN(B$26),0),1/(VALUE(RIGHT($A32,4))-VALUE(LEFT($A32,4))))-1)*100)=FALSE,(POWER(VLOOKUP(VALUE(RIGHT($A32,4)),$A$4:$K$29,COLUMN(B$26),0)/VLOOKUP(VALUE(LEFT($A32,4)),$A$4:$K$29,COLUMN(B$26),0),1/(VALUE(RIGHT($A32,4))-VALUE(LEFT($A32,4))))-1)*100,"n.a.")</f>
        <v>3.1123625007698275</v>
      </c>
      <c r="C32" s="2">
        <f t="shared" ref="C32:K34" si="5">IF(ISERROR((POWER(VLOOKUP(VALUE(RIGHT($A32,4)),$A$4:$K$29,COLUMN(C$26),0)/VLOOKUP(VALUE(LEFT($A32,4)),$A$4:$K$29,COLUMN(C$26),0),1/(VALUE(RIGHT($A32,4))-VALUE(LEFT($A32,4))))-1)*100)=FALSE,(POWER(VLOOKUP(VALUE(RIGHT($A32,4)),$A$4:$K$29,COLUMN(C$26),0)/VLOOKUP(VALUE(LEFT($A32,4)),$A$4:$K$29,COLUMN(C$26),0),1/(VALUE(RIGHT($A32,4))-VALUE(LEFT($A32,4))))-1)*100,"n.a.")</f>
        <v>3.7344289141373332</v>
      </c>
      <c r="D32" s="2" t="str">
        <f t="shared" si="5"/>
        <v>n.a.</v>
      </c>
      <c r="E32" s="2" t="str">
        <f t="shared" si="5"/>
        <v>n.a.</v>
      </c>
      <c r="F32" s="2" t="str">
        <f t="shared" si="5"/>
        <v>n.a.</v>
      </c>
      <c r="G32" s="2" t="str">
        <f t="shared" si="5"/>
        <v>n.a.</v>
      </c>
      <c r="H32" s="2" t="str">
        <f t="shared" si="5"/>
        <v>n.a.</v>
      </c>
      <c r="I32" s="2" t="str">
        <f t="shared" si="5"/>
        <v>n.a.</v>
      </c>
      <c r="J32" s="2" t="str">
        <f t="shared" si="5"/>
        <v>n.a.</v>
      </c>
      <c r="K32" s="2" t="str">
        <f t="shared" si="5"/>
        <v>n.a.</v>
      </c>
    </row>
    <row r="33" spans="1:11">
      <c r="A33" s="7" t="s">
        <v>1058</v>
      </c>
      <c r="B33" s="2">
        <f>IF(ISERROR((POWER(VLOOKUP(VALUE(RIGHT($A33,4)),$A$4:$K$29,COLUMN(B$26),0)/VLOOKUP(VALUE(LEFT($A33,4)),$A$4:$K$29,COLUMN(B$26),0),1/(VALUE(RIGHT($A33,4))-VALUE(LEFT($A33,4))))-1)*100)=FALSE,(POWER(VLOOKUP(VALUE(RIGHT($A33,4)),$A$4:$K$29,COLUMN(B$26),0)/VLOOKUP(VALUE(LEFT($A33,4)),$A$4:$K$29,COLUMN(B$26),0),1/(VALUE(RIGHT($A33,4))-VALUE(LEFT($A33,4))))-1)*100,"n.a.")</f>
        <v>3.5323963568088645</v>
      </c>
      <c r="C33" s="2">
        <f t="shared" si="5"/>
        <v>6.2135910082101731</v>
      </c>
      <c r="D33" s="2" t="str">
        <f t="shared" si="5"/>
        <v>n.a.</v>
      </c>
      <c r="E33" s="2" t="str">
        <f t="shared" si="5"/>
        <v>n.a.</v>
      </c>
      <c r="F33" s="2" t="str">
        <f t="shared" si="5"/>
        <v>n.a.</v>
      </c>
      <c r="G33" s="2" t="str">
        <f t="shared" si="5"/>
        <v>n.a.</v>
      </c>
      <c r="H33" s="2" t="str">
        <f t="shared" si="5"/>
        <v>n.a.</v>
      </c>
      <c r="I33" s="2" t="str">
        <f t="shared" si="5"/>
        <v>n.a.</v>
      </c>
      <c r="J33" s="2" t="str">
        <f t="shared" si="5"/>
        <v>n.a.</v>
      </c>
      <c r="K33" s="2" t="str">
        <f t="shared" si="5"/>
        <v>n.a.</v>
      </c>
    </row>
    <row r="34" spans="1:11">
      <c r="A34" s="7" t="s">
        <v>4</v>
      </c>
      <c r="B34" s="2">
        <f>IF(ISERROR((POWER(VLOOKUP(VALUE(RIGHT($A34,4)),$A$4:$K$29,COLUMN(B$26),0)/VLOOKUP(VALUE(LEFT($A34,4)),$A$4:$K$29,COLUMN(B$26),0),1/(VALUE(RIGHT($A34,4))-VALUE(LEFT($A34,4))))-1)*100)=FALSE,(POWER(VLOOKUP(VALUE(RIGHT($A34,4)),$A$4:$K$29,COLUMN(B$26),0)/VLOOKUP(VALUE(LEFT($A34,4)),$A$4:$K$29,COLUMN(B$26),0),1/(VALUE(RIGHT($A34,4))-VALUE(LEFT($A34,4))))-1)*100,"n.a.")</f>
        <v>3.850323021680202</v>
      </c>
      <c r="C34" s="2">
        <f t="shared" si="5"/>
        <v>3.2764643162341178</v>
      </c>
      <c r="D34" s="2">
        <f t="shared" si="5"/>
        <v>3.7129432988442401</v>
      </c>
      <c r="E34" s="2">
        <f t="shared" si="5"/>
        <v>10.154864678149988</v>
      </c>
      <c r="F34" s="2" t="str">
        <f t="shared" si="5"/>
        <v>n.a.</v>
      </c>
      <c r="G34" s="2" t="str">
        <f t="shared" si="5"/>
        <v>n.a.</v>
      </c>
      <c r="H34" s="2" t="str">
        <f t="shared" si="5"/>
        <v>n.a.</v>
      </c>
      <c r="I34" s="2" t="str">
        <f t="shared" si="5"/>
        <v>n.a.</v>
      </c>
      <c r="J34" s="2" t="str">
        <f t="shared" si="5"/>
        <v>n.a.</v>
      </c>
      <c r="K34" s="2" t="str">
        <f t="shared" si="5"/>
        <v>n.a.</v>
      </c>
    </row>
    <row r="36" spans="1:11">
      <c r="A36" s="229" t="s">
        <v>1357</v>
      </c>
    </row>
    <row r="37" spans="1:11">
      <c r="A37" s="20" t="s">
        <v>1059</v>
      </c>
    </row>
    <row r="38" spans="1:11">
      <c r="A38" t="s">
        <v>1060</v>
      </c>
    </row>
  </sheetData>
  <pageMargins left="0.7" right="0.7" top="0.75" bottom="0.75" header="0.3" footer="0.3"/>
  <pageSetup scale="79" orientation="landscape" horizontalDpi="0" verticalDpi="0" r:id="rId1"/>
</worksheet>
</file>

<file path=xl/worksheets/sheet154.xml><?xml version="1.0" encoding="utf-8"?>
<worksheet xmlns="http://schemas.openxmlformats.org/spreadsheetml/2006/main" xmlns:r="http://schemas.openxmlformats.org/officeDocument/2006/relationships">
  <sheetPr codeName="Sheet191"/>
  <dimension ref="A1:W38"/>
  <sheetViews>
    <sheetView view="pageBreakPreview" zoomScaleNormal="100" zoomScaleSheetLayoutView="100" workbookViewId="0"/>
  </sheetViews>
  <sheetFormatPr defaultRowHeight="15" outlineLevelCol="1"/>
  <cols>
    <col min="2" max="11" width="13.85546875" customWidth="1"/>
    <col min="12" max="22" width="0" hidden="1" customWidth="1" outlineLevel="1"/>
    <col min="23" max="23" width="9.140625" collapsed="1"/>
  </cols>
  <sheetData>
    <row r="1" spans="1:22">
      <c r="A1" t="s">
        <v>1069</v>
      </c>
    </row>
    <row r="2" spans="1:22">
      <c r="N2" t="s">
        <v>520</v>
      </c>
      <c r="O2" t="s">
        <v>6</v>
      </c>
      <c r="P2" t="s">
        <v>8</v>
      </c>
      <c r="Q2" t="s">
        <v>11</v>
      </c>
      <c r="R2" t="s">
        <v>12</v>
      </c>
      <c r="S2" t="s">
        <v>13</v>
      </c>
      <c r="T2" t="s">
        <v>14</v>
      </c>
      <c r="U2" t="s">
        <v>15</v>
      </c>
      <c r="V2" t="s">
        <v>33</v>
      </c>
    </row>
    <row r="3" spans="1:22" ht="110.25" customHeight="1">
      <c r="B3" s="55" t="s">
        <v>520</v>
      </c>
      <c r="C3" s="55" t="s">
        <v>6</v>
      </c>
      <c r="D3" s="55" t="s">
        <v>32</v>
      </c>
      <c r="E3" s="55" t="s">
        <v>8</v>
      </c>
      <c r="F3" s="55" t="s">
        <v>11</v>
      </c>
      <c r="G3" s="55" t="s">
        <v>12</v>
      </c>
      <c r="H3" s="55" t="s">
        <v>13</v>
      </c>
      <c r="I3" s="55" t="s">
        <v>14</v>
      </c>
      <c r="J3" s="55" t="s">
        <v>15</v>
      </c>
      <c r="K3" s="55" t="s">
        <v>33</v>
      </c>
      <c r="M3">
        <v>1984</v>
      </c>
      <c r="N3">
        <v>67272400000</v>
      </c>
      <c r="O3">
        <v>9030200000</v>
      </c>
      <c r="P3">
        <v>43700000</v>
      </c>
      <c r="Q3" t="s">
        <v>664</v>
      </c>
      <c r="R3">
        <v>76800000</v>
      </c>
      <c r="S3">
        <v>248900000</v>
      </c>
      <c r="T3">
        <v>269300000</v>
      </c>
      <c r="U3">
        <v>171500000</v>
      </c>
      <c r="V3">
        <v>281900000</v>
      </c>
    </row>
    <row r="4" spans="1:22" ht="15" customHeight="1">
      <c r="A4" s="7">
        <f t="shared" ref="A4:A14" si="0">A5-1</f>
        <v>1984</v>
      </c>
      <c r="B4" s="41">
        <f t="shared" ref="B4:C16" si="1">IF(ISERROR(B5*N3/N4)=FALSE,B5*N3/N4,"n.a.")</f>
        <v>71776.546482251768</v>
      </c>
      <c r="C4" s="41">
        <f t="shared" si="1"/>
        <v>9052.0688909602504</v>
      </c>
      <c r="D4" s="41" t="s">
        <v>446</v>
      </c>
      <c r="E4" s="41" t="str">
        <f t="shared" ref="E4:K16" si="2">IF(ISERROR(E5*P3/P4)=FALSE,E5*P3/P4,"n.a.")</f>
        <v>n.a.</v>
      </c>
      <c r="F4" s="41" t="str">
        <f t="shared" si="2"/>
        <v>n.a.</v>
      </c>
      <c r="G4" s="41">
        <f t="shared" si="2"/>
        <v>95.706621392190172</v>
      </c>
      <c r="H4" s="41" t="str">
        <f t="shared" si="2"/>
        <v>n.a.</v>
      </c>
      <c r="I4" s="41">
        <f t="shared" si="2"/>
        <v>291.06592709984147</v>
      </c>
      <c r="J4" s="41" t="str">
        <f t="shared" si="2"/>
        <v>n.a.</v>
      </c>
      <c r="K4" s="41" t="str">
        <f t="shared" si="2"/>
        <v>n.a.</v>
      </c>
      <c r="L4" t="s">
        <v>1055</v>
      </c>
      <c r="M4">
        <v>1985</v>
      </c>
      <c r="N4">
        <v>70533400000</v>
      </c>
      <c r="O4">
        <v>9741900000</v>
      </c>
      <c r="P4" t="s">
        <v>664</v>
      </c>
      <c r="Q4" t="s">
        <v>664</v>
      </c>
      <c r="R4">
        <v>60700000</v>
      </c>
      <c r="S4">
        <v>318200000</v>
      </c>
      <c r="T4">
        <v>255700000</v>
      </c>
      <c r="U4">
        <v>196600000</v>
      </c>
      <c r="V4">
        <v>266400000</v>
      </c>
    </row>
    <row r="5" spans="1:22" ht="15" customHeight="1">
      <c r="A5" s="7">
        <f t="shared" si="0"/>
        <v>1985</v>
      </c>
      <c r="B5" s="41">
        <f t="shared" si="1"/>
        <v>75255.883001814364</v>
      </c>
      <c r="C5" s="41">
        <f t="shared" si="1"/>
        <v>9765.4924507591913</v>
      </c>
      <c r="D5" s="41" t="s">
        <v>446</v>
      </c>
      <c r="E5" s="41" t="str">
        <f t="shared" si="2"/>
        <v>n.a.</v>
      </c>
      <c r="F5" s="41" t="str">
        <f t="shared" si="2"/>
        <v>n.a.</v>
      </c>
      <c r="G5" s="41">
        <f t="shared" si="2"/>
        <v>75.643123938879469</v>
      </c>
      <c r="H5" s="41" t="str">
        <f t="shared" si="2"/>
        <v>n.a.</v>
      </c>
      <c r="I5" s="41">
        <f t="shared" si="2"/>
        <v>276.36671949286841</v>
      </c>
      <c r="J5" s="41" t="str">
        <f t="shared" si="2"/>
        <v>n.a.</v>
      </c>
      <c r="K5" s="41" t="str">
        <f t="shared" si="2"/>
        <v>n.a.</v>
      </c>
      <c r="M5">
        <v>1986</v>
      </c>
      <c r="N5">
        <v>71596900000</v>
      </c>
      <c r="O5">
        <v>9854800000</v>
      </c>
      <c r="P5" t="s">
        <v>664</v>
      </c>
      <c r="Q5" t="s">
        <v>664</v>
      </c>
      <c r="R5">
        <v>53100000</v>
      </c>
      <c r="S5">
        <v>323600000</v>
      </c>
      <c r="T5">
        <v>223100000</v>
      </c>
      <c r="U5">
        <v>155000000</v>
      </c>
      <c r="V5">
        <v>213800000</v>
      </c>
    </row>
    <row r="6" spans="1:22" ht="15" customHeight="1">
      <c r="A6" s="7">
        <f t="shared" si="0"/>
        <v>1986</v>
      </c>
      <c r="B6" s="41">
        <f t="shared" si="1"/>
        <v>76390.588426087546</v>
      </c>
      <c r="C6" s="41">
        <f t="shared" si="1"/>
        <v>9878.6658663855796</v>
      </c>
      <c r="D6" s="41" t="s">
        <v>446</v>
      </c>
      <c r="E6" s="41" t="str">
        <f t="shared" si="2"/>
        <v>n.a.</v>
      </c>
      <c r="F6" s="41" t="str">
        <f t="shared" si="2"/>
        <v>n.a.</v>
      </c>
      <c r="G6" s="41">
        <f t="shared" si="2"/>
        <v>66.172156196943988</v>
      </c>
      <c r="H6" s="41" t="str">
        <f t="shared" si="2"/>
        <v>n.a.</v>
      </c>
      <c r="I6" s="41">
        <f t="shared" si="2"/>
        <v>241.13185419968298</v>
      </c>
      <c r="J6" s="41" t="str">
        <f t="shared" si="2"/>
        <v>n.a.</v>
      </c>
      <c r="K6" s="41" t="str">
        <f t="shared" si="2"/>
        <v>n.a.</v>
      </c>
      <c r="M6">
        <v>1987</v>
      </c>
      <c r="N6">
        <v>75483100000</v>
      </c>
      <c r="O6">
        <v>10974800000</v>
      </c>
      <c r="P6" t="s">
        <v>664</v>
      </c>
      <c r="Q6" t="s">
        <v>664</v>
      </c>
      <c r="R6">
        <v>62000000</v>
      </c>
      <c r="S6">
        <v>305900000</v>
      </c>
      <c r="T6">
        <v>208700000</v>
      </c>
      <c r="U6">
        <v>177800000</v>
      </c>
      <c r="V6">
        <v>214000000</v>
      </c>
    </row>
    <row r="7" spans="1:22" ht="15" customHeight="1">
      <c r="A7" s="7">
        <f t="shared" si="0"/>
        <v>1987</v>
      </c>
      <c r="B7" s="41">
        <f t="shared" si="1"/>
        <v>80536.984495490848</v>
      </c>
      <c r="C7" s="41">
        <f t="shared" si="1"/>
        <v>11001.378226895367</v>
      </c>
      <c r="D7" s="41" t="s">
        <v>446</v>
      </c>
      <c r="E7" s="41" t="str">
        <f t="shared" si="2"/>
        <v>n.a.</v>
      </c>
      <c r="F7" s="41" t="str">
        <f t="shared" si="2"/>
        <v>n.a.</v>
      </c>
      <c r="G7" s="41">
        <f t="shared" si="2"/>
        <v>77.26315789473685</v>
      </c>
      <c r="H7" s="41" t="str">
        <f t="shared" si="2"/>
        <v>n.a.</v>
      </c>
      <c r="I7" s="41">
        <f t="shared" si="2"/>
        <v>225.56798732171151</v>
      </c>
      <c r="J7" s="41" t="str">
        <f t="shared" si="2"/>
        <v>n.a.</v>
      </c>
      <c r="K7" s="41" t="str">
        <f t="shared" si="2"/>
        <v>n.a.</v>
      </c>
      <c r="M7">
        <v>1988</v>
      </c>
      <c r="N7">
        <v>79026500000</v>
      </c>
      <c r="O7">
        <v>11506800000</v>
      </c>
      <c r="P7">
        <v>79500000</v>
      </c>
      <c r="Q7" t="s">
        <v>664</v>
      </c>
      <c r="R7">
        <v>59900000</v>
      </c>
      <c r="S7" t="s">
        <v>664</v>
      </c>
      <c r="T7">
        <v>255000000</v>
      </c>
      <c r="U7">
        <v>224200000</v>
      </c>
      <c r="V7">
        <v>247100000</v>
      </c>
    </row>
    <row r="8" spans="1:22" ht="15" customHeight="1">
      <c r="A8" s="7">
        <f t="shared" si="0"/>
        <v>1988</v>
      </c>
      <c r="B8" s="41">
        <f t="shared" si="1"/>
        <v>84317.628783567547</v>
      </c>
      <c r="C8" s="41">
        <f t="shared" si="1"/>
        <v>11534.666598137515</v>
      </c>
      <c r="D8" s="41" t="s">
        <v>446</v>
      </c>
      <c r="E8" s="41" t="str">
        <f t="shared" si="2"/>
        <v>n.a.</v>
      </c>
      <c r="F8" s="41" t="str">
        <f t="shared" si="2"/>
        <v>n.a.</v>
      </c>
      <c r="G8" s="41">
        <f t="shared" si="2"/>
        <v>74.646179966044144</v>
      </c>
      <c r="H8" s="41" t="str">
        <f t="shared" si="2"/>
        <v>n.a.</v>
      </c>
      <c r="I8" s="41">
        <f t="shared" si="2"/>
        <v>275.6101426307448</v>
      </c>
      <c r="J8" s="41" t="str">
        <f t="shared" si="2"/>
        <v>n.a.</v>
      </c>
      <c r="K8" s="41" t="str">
        <f t="shared" si="2"/>
        <v>n.a.</v>
      </c>
      <c r="M8">
        <v>1989</v>
      </c>
      <c r="N8">
        <v>82228500000</v>
      </c>
      <c r="O8">
        <v>11667000000</v>
      </c>
      <c r="P8">
        <v>68400000</v>
      </c>
      <c r="Q8" t="s">
        <v>664</v>
      </c>
      <c r="R8">
        <v>77800000</v>
      </c>
      <c r="S8" t="s">
        <v>664</v>
      </c>
      <c r="T8">
        <v>210600000</v>
      </c>
      <c r="U8">
        <v>225000000</v>
      </c>
      <c r="V8">
        <v>210100000</v>
      </c>
    </row>
    <row r="9" spans="1:22" ht="15" customHeight="1">
      <c r="A9" s="7">
        <f t="shared" si="0"/>
        <v>1989</v>
      </c>
      <c r="B9" s="41">
        <f t="shared" si="1"/>
        <v>87734.015025713961</v>
      </c>
      <c r="C9" s="41">
        <f t="shared" si="1"/>
        <v>11695.254562560433</v>
      </c>
      <c r="D9" s="41" t="s">
        <v>446</v>
      </c>
      <c r="E9" s="41" t="str">
        <f t="shared" si="2"/>
        <v>n.a.</v>
      </c>
      <c r="F9" s="41" t="str">
        <f t="shared" si="2"/>
        <v>n.a.</v>
      </c>
      <c r="G9" s="41">
        <f t="shared" si="2"/>
        <v>96.952801358234296</v>
      </c>
      <c r="H9" s="41" t="str">
        <f t="shared" si="2"/>
        <v>n.a.</v>
      </c>
      <c r="I9" s="41">
        <f t="shared" si="2"/>
        <v>227.62155309033278</v>
      </c>
      <c r="J9" s="41" t="str">
        <f t="shared" si="2"/>
        <v>n.a.</v>
      </c>
      <c r="K9" s="41" t="str">
        <f t="shared" si="2"/>
        <v>n.a.</v>
      </c>
      <c r="M9">
        <v>1990</v>
      </c>
      <c r="N9">
        <v>83920100000</v>
      </c>
      <c r="O9">
        <v>10833500000</v>
      </c>
      <c r="P9">
        <v>45400000</v>
      </c>
      <c r="Q9" t="s">
        <v>664</v>
      </c>
      <c r="R9">
        <v>80500000</v>
      </c>
      <c r="S9">
        <v>197000000</v>
      </c>
      <c r="T9">
        <v>218600000</v>
      </c>
      <c r="U9">
        <v>215300000</v>
      </c>
      <c r="V9">
        <v>261000000</v>
      </c>
    </row>
    <row r="10" spans="1:22" ht="15" customHeight="1">
      <c r="A10" s="7">
        <f t="shared" si="0"/>
        <v>1990</v>
      </c>
      <c r="B10" s="41">
        <f t="shared" si="1"/>
        <v>89538.874166005917</v>
      </c>
      <c r="C10" s="41">
        <f t="shared" si="1"/>
        <v>10859.73603355605</v>
      </c>
      <c r="D10" s="41" t="s">
        <v>446</v>
      </c>
      <c r="E10" s="41" t="str">
        <f t="shared" si="2"/>
        <v>n.a.</v>
      </c>
      <c r="F10" s="41" t="str">
        <f t="shared" si="2"/>
        <v>n.a.</v>
      </c>
      <c r="G10" s="41">
        <f t="shared" si="2"/>
        <v>100.31748726655348</v>
      </c>
      <c r="H10" s="41">
        <f t="shared" si="2"/>
        <v>221.33424159854675</v>
      </c>
      <c r="I10" s="41">
        <f t="shared" si="2"/>
        <v>236.26814580031694</v>
      </c>
      <c r="J10" s="41" t="str">
        <f t="shared" si="2"/>
        <v>n.a.</v>
      </c>
      <c r="K10" s="41" t="str">
        <f t="shared" si="2"/>
        <v>n.a.</v>
      </c>
      <c r="M10">
        <v>1991</v>
      </c>
      <c r="N10">
        <v>85094300000</v>
      </c>
      <c r="O10">
        <v>10302700000</v>
      </c>
      <c r="P10">
        <v>42600000</v>
      </c>
      <c r="Q10" t="s">
        <v>664</v>
      </c>
      <c r="R10">
        <v>69600000</v>
      </c>
      <c r="S10">
        <v>171400000</v>
      </c>
      <c r="T10">
        <v>208300000</v>
      </c>
      <c r="U10">
        <v>172200000</v>
      </c>
      <c r="V10">
        <v>205300000</v>
      </c>
    </row>
    <row r="11" spans="1:22" ht="15" customHeight="1">
      <c r="A11" s="7">
        <f t="shared" si="0"/>
        <v>1991</v>
      </c>
      <c r="B11" s="41">
        <f t="shared" si="1"/>
        <v>90791.691381973535</v>
      </c>
      <c r="C11" s="41">
        <f t="shared" si="1"/>
        <v>10327.650568414447</v>
      </c>
      <c r="D11" s="41" t="s">
        <v>446</v>
      </c>
      <c r="E11" s="41" t="str">
        <f t="shared" si="2"/>
        <v>n.a.</v>
      </c>
      <c r="F11" s="41" t="str">
        <f t="shared" si="2"/>
        <v>n.a.</v>
      </c>
      <c r="G11" s="41">
        <f t="shared" si="2"/>
        <v>86.734125636672331</v>
      </c>
      <c r="H11" s="41">
        <f t="shared" si="2"/>
        <v>192.57202543142597</v>
      </c>
      <c r="I11" s="41">
        <f t="shared" si="2"/>
        <v>225.13565768621234</v>
      </c>
      <c r="J11" s="41" t="str">
        <f t="shared" si="2"/>
        <v>n.a.</v>
      </c>
      <c r="K11" s="41" t="str">
        <f t="shared" si="2"/>
        <v>n.a.</v>
      </c>
      <c r="M11">
        <v>1992</v>
      </c>
      <c r="N11">
        <v>87832800000</v>
      </c>
      <c r="O11">
        <v>10523400000</v>
      </c>
      <c r="P11">
        <v>29300000</v>
      </c>
      <c r="Q11" t="s">
        <v>664</v>
      </c>
      <c r="R11">
        <v>78000000</v>
      </c>
      <c r="S11">
        <v>169500000</v>
      </c>
      <c r="T11">
        <v>275300000</v>
      </c>
      <c r="U11">
        <v>164400000</v>
      </c>
      <c r="V11">
        <v>235600000</v>
      </c>
    </row>
    <row r="12" spans="1:22" ht="15" customHeight="1">
      <c r="A12" s="7">
        <f t="shared" si="0"/>
        <v>1992</v>
      </c>
      <c r="B12" s="41">
        <f t="shared" si="1"/>
        <v>93713.544512553781</v>
      </c>
      <c r="C12" s="41">
        <f t="shared" si="1"/>
        <v>10548.885048739903</v>
      </c>
      <c r="D12" s="41" t="s">
        <v>446</v>
      </c>
      <c r="E12" s="41" t="str">
        <f t="shared" si="2"/>
        <v>n.a.</v>
      </c>
      <c r="F12" s="41" t="str">
        <f t="shared" si="2"/>
        <v>n.a.</v>
      </c>
      <c r="G12" s="41">
        <f t="shared" si="2"/>
        <v>97.202037351443124</v>
      </c>
      <c r="H12" s="41">
        <f t="shared" si="2"/>
        <v>190.43732970027247</v>
      </c>
      <c r="I12" s="41">
        <f t="shared" si="2"/>
        <v>297.55087163232963</v>
      </c>
      <c r="J12" s="41" t="str">
        <f t="shared" si="2"/>
        <v>n.a.</v>
      </c>
      <c r="K12" s="41" t="str">
        <f t="shared" si="2"/>
        <v>n.a.</v>
      </c>
      <c r="M12">
        <v>1993</v>
      </c>
      <c r="N12">
        <v>92109500000</v>
      </c>
      <c r="O12">
        <v>10697100000</v>
      </c>
      <c r="P12">
        <v>30200000</v>
      </c>
      <c r="Q12">
        <v>48700000</v>
      </c>
      <c r="R12">
        <v>90200000</v>
      </c>
      <c r="S12">
        <v>182500000</v>
      </c>
      <c r="T12">
        <v>235400000</v>
      </c>
      <c r="U12">
        <v>217000000</v>
      </c>
      <c r="V12">
        <v>274700000</v>
      </c>
    </row>
    <row r="13" spans="1:22" ht="15" customHeight="1">
      <c r="A13" s="7">
        <f t="shared" si="0"/>
        <v>1993</v>
      </c>
      <c r="B13" s="41">
        <f t="shared" si="1"/>
        <v>98276.586062143891</v>
      </c>
      <c r="C13" s="41">
        <f t="shared" si="1"/>
        <v>10723.005706793967</v>
      </c>
      <c r="D13" s="41" t="s">
        <v>446</v>
      </c>
      <c r="E13" s="41" t="str">
        <f t="shared" si="2"/>
        <v>n.a.</v>
      </c>
      <c r="F13" s="41" t="str">
        <f t="shared" si="2"/>
        <v>n.a.</v>
      </c>
      <c r="G13" s="41">
        <f t="shared" si="2"/>
        <v>112.40543293718166</v>
      </c>
      <c r="H13" s="41">
        <f t="shared" si="2"/>
        <v>205.04314259763851</v>
      </c>
      <c r="I13" s="41">
        <f t="shared" si="2"/>
        <v>254.42599049128367</v>
      </c>
      <c r="J13" s="41" t="str">
        <f t="shared" si="2"/>
        <v>n.a.</v>
      </c>
      <c r="K13" s="41" t="str">
        <f t="shared" si="2"/>
        <v>n.a.</v>
      </c>
      <c r="M13">
        <v>1994</v>
      </c>
      <c r="N13">
        <v>96548100000</v>
      </c>
      <c r="O13">
        <v>10725100000</v>
      </c>
      <c r="P13" t="s">
        <v>664</v>
      </c>
      <c r="Q13">
        <v>44100000</v>
      </c>
      <c r="R13">
        <v>84400000</v>
      </c>
      <c r="S13">
        <v>32000000</v>
      </c>
      <c r="T13">
        <v>237100000</v>
      </c>
      <c r="U13">
        <v>231200000</v>
      </c>
      <c r="V13" t="s">
        <v>664</v>
      </c>
    </row>
    <row r="14" spans="1:22" ht="15" customHeight="1">
      <c r="A14" s="7">
        <f t="shared" si="0"/>
        <v>1994</v>
      </c>
      <c r="B14" s="41">
        <f t="shared" si="1"/>
        <v>103012.36744077945</v>
      </c>
      <c r="C14" s="41">
        <f t="shared" si="1"/>
        <v>10751.073515806713</v>
      </c>
      <c r="D14" s="41" t="s">
        <v>446</v>
      </c>
      <c r="E14" s="41" t="str">
        <f t="shared" si="2"/>
        <v>n.a.</v>
      </c>
      <c r="F14" s="41" t="str">
        <f t="shared" si="2"/>
        <v>n.a.</v>
      </c>
      <c r="G14" s="41">
        <f t="shared" si="2"/>
        <v>105.17758913412564</v>
      </c>
      <c r="H14" s="41">
        <f t="shared" si="2"/>
        <v>35.952770208901001</v>
      </c>
      <c r="I14" s="41">
        <f t="shared" si="2"/>
        <v>256.2633914421553</v>
      </c>
      <c r="J14" s="41" t="str">
        <f t="shared" si="2"/>
        <v>n.a.</v>
      </c>
      <c r="K14" s="41" t="str">
        <f t="shared" si="2"/>
        <v>n.a.</v>
      </c>
      <c r="M14">
        <v>1995</v>
      </c>
      <c r="N14">
        <v>99128600000</v>
      </c>
      <c r="O14">
        <v>10846200000</v>
      </c>
      <c r="P14">
        <v>40000000</v>
      </c>
      <c r="Q14">
        <v>50500000</v>
      </c>
      <c r="R14">
        <v>97000000</v>
      </c>
      <c r="S14">
        <v>49000000</v>
      </c>
      <c r="T14">
        <v>257200000</v>
      </c>
      <c r="U14">
        <v>187600000</v>
      </c>
      <c r="V14">
        <v>224400000</v>
      </c>
    </row>
    <row r="15" spans="1:22" ht="15" customHeight="1">
      <c r="A15" s="7">
        <f>A16-1</f>
        <v>1995</v>
      </c>
      <c r="B15" s="41">
        <f t="shared" si="1"/>
        <v>105765.64186234685</v>
      </c>
      <c r="C15" s="41">
        <f t="shared" si="1"/>
        <v>10872.466789786833</v>
      </c>
      <c r="D15" s="41" t="s">
        <v>446</v>
      </c>
      <c r="E15" s="41" t="str">
        <f t="shared" si="2"/>
        <v>n.a.</v>
      </c>
      <c r="F15" s="41" t="str">
        <f t="shared" si="2"/>
        <v>n.a.</v>
      </c>
      <c r="G15" s="41">
        <f t="shared" si="2"/>
        <v>120.87945670628183</v>
      </c>
      <c r="H15" s="41">
        <f t="shared" si="2"/>
        <v>55.052679382379658</v>
      </c>
      <c r="I15" s="41">
        <f t="shared" si="2"/>
        <v>277.98795562599048</v>
      </c>
      <c r="J15" s="41" t="str">
        <f t="shared" si="2"/>
        <v>n.a.</v>
      </c>
      <c r="K15" s="41" t="str">
        <f t="shared" si="2"/>
        <v>n.a.</v>
      </c>
      <c r="M15">
        <v>1996</v>
      </c>
      <c r="N15">
        <v>101306000000</v>
      </c>
      <c r="O15">
        <v>10853800000</v>
      </c>
      <c r="P15" t="s">
        <v>664</v>
      </c>
      <c r="Q15" t="s">
        <v>664</v>
      </c>
      <c r="R15">
        <v>68200000</v>
      </c>
      <c r="S15">
        <v>88200000</v>
      </c>
      <c r="T15">
        <v>273800000</v>
      </c>
      <c r="U15">
        <v>156500000</v>
      </c>
      <c r="V15">
        <v>285500000</v>
      </c>
    </row>
    <row r="16" spans="1:22" ht="15" customHeight="1">
      <c r="A16" s="7">
        <v>1996</v>
      </c>
      <c r="B16" s="41">
        <f t="shared" si="1"/>
        <v>108088.8271851606</v>
      </c>
      <c r="C16" s="41">
        <f t="shared" si="1"/>
        <v>10880.085195090292</v>
      </c>
      <c r="D16" s="41" t="s">
        <v>446</v>
      </c>
      <c r="E16" s="41" t="str">
        <f t="shared" si="2"/>
        <v>n.a.</v>
      </c>
      <c r="F16" s="41" t="str">
        <f t="shared" si="2"/>
        <v>n.a.</v>
      </c>
      <c r="G16" s="41">
        <f t="shared" si="2"/>
        <v>84.989473684210523</v>
      </c>
      <c r="H16" s="41">
        <f t="shared" si="2"/>
        <v>99.094822888283375</v>
      </c>
      <c r="I16" s="41">
        <f t="shared" si="2"/>
        <v>295.92963549920762</v>
      </c>
      <c r="J16" s="41" t="str">
        <f t="shared" si="2"/>
        <v>n.a.</v>
      </c>
      <c r="K16" s="41" t="str">
        <f t="shared" si="2"/>
        <v>n.a.</v>
      </c>
      <c r="M16">
        <v>1997</v>
      </c>
      <c r="N16">
        <v>104554100000</v>
      </c>
      <c r="O16">
        <v>11479300000</v>
      </c>
      <c r="P16">
        <v>60500000</v>
      </c>
      <c r="Q16">
        <v>62500000</v>
      </c>
      <c r="R16">
        <v>117800000</v>
      </c>
      <c r="S16">
        <v>110100000</v>
      </c>
      <c r="T16">
        <v>252400000</v>
      </c>
      <c r="U16" t="s">
        <v>664</v>
      </c>
      <c r="V16" t="s">
        <v>664</v>
      </c>
    </row>
    <row r="17" spans="1:22" ht="15" customHeight="1">
      <c r="A17" s="7">
        <v>1997</v>
      </c>
      <c r="B17" s="41">
        <f t="shared" ref="B17:C29" si="3">IF(OR(ISERROR(N18/1000000),N18=0)=FALSE,N18/1000000,"n.a.")</f>
        <v>111554.4</v>
      </c>
      <c r="C17" s="41">
        <f t="shared" si="3"/>
        <v>11507.1</v>
      </c>
      <c r="D17" s="41">
        <v>1074</v>
      </c>
      <c r="E17" s="41">
        <f t="shared" ref="E17:K29" si="4">IF(OR(ISERROR(P18/1000000),P18=0)=FALSE,P18/1000000,"n.a.")</f>
        <v>53.4</v>
      </c>
      <c r="F17" s="41">
        <f t="shared" si="4"/>
        <v>65.099999999999994</v>
      </c>
      <c r="G17" s="41">
        <f t="shared" si="4"/>
        <v>146.80000000000001</v>
      </c>
      <c r="H17" s="41">
        <f t="shared" si="4"/>
        <v>123.7</v>
      </c>
      <c r="I17" s="41">
        <f t="shared" si="4"/>
        <v>272.8</v>
      </c>
      <c r="J17" s="41" t="str">
        <f t="shared" si="4"/>
        <v>n.a.</v>
      </c>
      <c r="K17" s="41" t="str">
        <f t="shared" si="4"/>
        <v>n.a.</v>
      </c>
      <c r="M17">
        <v>1998</v>
      </c>
      <c r="N17">
        <v>105960300000</v>
      </c>
      <c r="O17">
        <v>11237900000</v>
      </c>
      <c r="P17">
        <v>73900000</v>
      </c>
      <c r="Q17" t="s">
        <v>664</v>
      </c>
      <c r="R17">
        <v>120900000</v>
      </c>
      <c r="S17" t="s">
        <v>664</v>
      </c>
      <c r="T17">
        <v>249400000</v>
      </c>
      <c r="U17">
        <v>142600000</v>
      </c>
      <c r="V17" t="s">
        <v>664</v>
      </c>
    </row>
    <row r="18" spans="1:22">
      <c r="A18" s="7">
        <v>1998</v>
      </c>
      <c r="B18" s="41">
        <f t="shared" si="3"/>
        <v>112912.8</v>
      </c>
      <c r="C18" s="41">
        <f t="shared" si="3"/>
        <v>11255.3</v>
      </c>
      <c r="D18" s="41">
        <v>1101.0999999999999</v>
      </c>
      <c r="E18" s="41">
        <f t="shared" si="4"/>
        <v>65.8</v>
      </c>
      <c r="F18" s="41" t="str">
        <f t="shared" si="4"/>
        <v>n.a.</v>
      </c>
      <c r="G18" s="41">
        <f t="shared" si="4"/>
        <v>151.19999999999999</v>
      </c>
      <c r="H18" s="41" t="str">
        <f t="shared" si="4"/>
        <v>n.a.</v>
      </c>
      <c r="I18" s="41">
        <f t="shared" si="4"/>
        <v>263.39999999999998</v>
      </c>
      <c r="J18" s="41">
        <f t="shared" si="4"/>
        <v>145.69999999999999</v>
      </c>
      <c r="K18" s="41" t="str">
        <f t="shared" si="4"/>
        <v>n.a.</v>
      </c>
      <c r="L18" t="s">
        <v>1056</v>
      </c>
      <c r="M18">
        <v>1997</v>
      </c>
      <c r="N18">
        <v>111554400000</v>
      </c>
      <c r="O18">
        <v>11507100000</v>
      </c>
      <c r="P18">
        <v>53400000</v>
      </c>
      <c r="Q18">
        <v>65100000</v>
      </c>
      <c r="R18">
        <v>146800000</v>
      </c>
      <c r="S18">
        <v>123700000</v>
      </c>
      <c r="T18">
        <v>272800000</v>
      </c>
      <c r="U18" t="s">
        <v>664</v>
      </c>
      <c r="V18" t="s">
        <v>664</v>
      </c>
    </row>
    <row r="19" spans="1:22">
      <c r="A19" s="7">
        <v>1999</v>
      </c>
      <c r="B19" s="41">
        <f t="shared" si="3"/>
        <v>116306.7</v>
      </c>
      <c r="C19" s="41">
        <f t="shared" si="3"/>
        <v>12839.9</v>
      </c>
      <c r="D19" s="41">
        <v>1193.3</v>
      </c>
      <c r="E19" s="41">
        <f t="shared" si="4"/>
        <v>86.4</v>
      </c>
      <c r="F19" s="41">
        <f t="shared" si="4"/>
        <v>78.400000000000006</v>
      </c>
      <c r="G19" s="41">
        <f t="shared" si="4"/>
        <v>128.69999999999999</v>
      </c>
      <c r="H19" s="41" t="str">
        <f t="shared" si="4"/>
        <v>n.a.</v>
      </c>
      <c r="I19" s="41">
        <f t="shared" si="4"/>
        <v>272.3</v>
      </c>
      <c r="J19" s="41">
        <f t="shared" si="4"/>
        <v>176.8</v>
      </c>
      <c r="K19" s="41" t="str">
        <f t="shared" si="4"/>
        <v>n.a.</v>
      </c>
      <c r="M19">
        <v>1998</v>
      </c>
      <c r="N19">
        <v>112912800000</v>
      </c>
      <c r="O19">
        <v>11255300000</v>
      </c>
      <c r="P19">
        <v>65800000</v>
      </c>
      <c r="Q19" t="s">
        <v>664</v>
      </c>
      <c r="R19">
        <v>151200000</v>
      </c>
      <c r="S19" t="s">
        <v>664</v>
      </c>
      <c r="T19">
        <v>263400000</v>
      </c>
      <c r="U19">
        <v>145700000</v>
      </c>
      <c r="V19" t="s">
        <v>664</v>
      </c>
    </row>
    <row r="20" spans="1:22">
      <c r="A20" s="7">
        <v>2000</v>
      </c>
      <c r="B20" s="41">
        <f t="shared" si="3"/>
        <v>121545.8</v>
      </c>
      <c r="C20" s="41">
        <f t="shared" si="3"/>
        <v>14990.2</v>
      </c>
      <c r="D20" s="41">
        <v>1328.4</v>
      </c>
      <c r="E20" s="41">
        <f t="shared" si="4"/>
        <v>98.7</v>
      </c>
      <c r="F20" s="41">
        <f t="shared" si="4"/>
        <v>71.099999999999994</v>
      </c>
      <c r="G20" s="41">
        <f t="shared" si="4"/>
        <v>152.19999999999999</v>
      </c>
      <c r="H20" s="41" t="str">
        <f t="shared" si="4"/>
        <v>n.a.</v>
      </c>
      <c r="I20" s="41">
        <f t="shared" si="4"/>
        <v>340</v>
      </c>
      <c r="J20" s="41">
        <f t="shared" si="4"/>
        <v>173.6</v>
      </c>
      <c r="K20" s="41" t="str">
        <f t="shared" si="4"/>
        <v>n.a.</v>
      </c>
      <c r="M20">
        <v>1999</v>
      </c>
      <c r="N20">
        <v>116306700000</v>
      </c>
      <c r="O20">
        <v>12839900000</v>
      </c>
      <c r="P20">
        <v>86400000</v>
      </c>
      <c r="Q20">
        <v>78400000</v>
      </c>
      <c r="R20">
        <v>128700000</v>
      </c>
      <c r="S20" t="s">
        <v>664</v>
      </c>
      <c r="T20">
        <v>272300000</v>
      </c>
      <c r="U20">
        <v>176800000</v>
      </c>
      <c r="V20" t="s">
        <v>664</v>
      </c>
    </row>
    <row r="21" spans="1:22">
      <c r="A21" s="7">
        <v>2001</v>
      </c>
      <c r="B21" s="41">
        <f t="shared" si="3"/>
        <v>122847.5</v>
      </c>
      <c r="C21" s="41">
        <f t="shared" si="3"/>
        <v>13666.6</v>
      </c>
      <c r="D21" s="41">
        <v>1503.8</v>
      </c>
      <c r="E21" s="41">
        <f t="shared" si="4"/>
        <v>107.5</v>
      </c>
      <c r="F21" s="41">
        <f t="shared" si="4"/>
        <v>88.1</v>
      </c>
      <c r="G21" s="41">
        <f t="shared" si="4"/>
        <v>149.80000000000001</v>
      </c>
      <c r="H21" s="41" t="str">
        <f t="shared" si="4"/>
        <v>n.a.</v>
      </c>
      <c r="I21" s="41">
        <f t="shared" si="4"/>
        <v>386.2</v>
      </c>
      <c r="J21" s="41">
        <f t="shared" si="4"/>
        <v>219.2</v>
      </c>
      <c r="K21" s="41" t="str">
        <f t="shared" si="4"/>
        <v>n.a.</v>
      </c>
      <c r="M21">
        <v>2000</v>
      </c>
      <c r="N21">
        <v>121545800000</v>
      </c>
      <c r="O21">
        <v>14990200000</v>
      </c>
      <c r="P21">
        <v>98700000</v>
      </c>
      <c r="Q21">
        <v>71100000</v>
      </c>
      <c r="R21">
        <v>152200000</v>
      </c>
      <c r="S21" t="s">
        <v>664</v>
      </c>
      <c r="T21">
        <v>340000000</v>
      </c>
      <c r="U21">
        <v>173600000</v>
      </c>
      <c r="V21" t="s">
        <v>664</v>
      </c>
    </row>
    <row r="22" spans="1:22">
      <c r="A22" s="7">
        <v>2002</v>
      </c>
      <c r="B22" s="41">
        <f t="shared" si="3"/>
        <v>126760.7</v>
      </c>
      <c r="C22" s="41">
        <f t="shared" si="3"/>
        <v>13686.6</v>
      </c>
      <c r="D22" s="41">
        <v>1398.5</v>
      </c>
      <c r="E22" s="41">
        <f t="shared" si="4"/>
        <v>104.9</v>
      </c>
      <c r="F22" s="41">
        <f t="shared" si="4"/>
        <v>91</v>
      </c>
      <c r="G22" s="41">
        <f t="shared" si="4"/>
        <v>145.5</v>
      </c>
      <c r="H22" s="41">
        <f t="shared" si="4"/>
        <v>207.7</v>
      </c>
      <c r="I22" s="41">
        <f t="shared" si="4"/>
        <v>297.39999999999998</v>
      </c>
      <c r="J22" s="41">
        <f t="shared" si="4"/>
        <v>219.8</v>
      </c>
      <c r="K22" s="41">
        <f t="shared" si="4"/>
        <v>332.2</v>
      </c>
      <c r="M22">
        <v>2001</v>
      </c>
      <c r="N22">
        <v>122847500000</v>
      </c>
      <c r="O22">
        <v>13666600000</v>
      </c>
      <c r="P22">
        <v>107500000</v>
      </c>
      <c r="Q22">
        <v>88100000</v>
      </c>
      <c r="R22">
        <v>149800000</v>
      </c>
      <c r="S22" t="s">
        <v>664</v>
      </c>
      <c r="T22">
        <v>386200000</v>
      </c>
      <c r="U22">
        <v>219200000</v>
      </c>
      <c r="V22" t="s">
        <v>664</v>
      </c>
    </row>
    <row r="23" spans="1:22">
      <c r="A23" s="7">
        <v>2003</v>
      </c>
      <c r="B23" s="41">
        <f t="shared" si="3"/>
        <v>130025.60000000001</v>
      </c>
      <c r="C23" s="41">
        <f t="shared" si="3"/>
        <v>13884.1</v>
      </c>
      <c r="D23" s="41">
        <v>1347.9</v>
      </c>
      <c r="E23" s="41">
        <f t="shared" si="4"/>
        <v>90.4</v>
      </c>
      <c r="F23" s="41">
        <f t="shared" si="4"/>
        <v>105.2</v>
      </c>
      <c r="G23" s="41">
        <f t="shared" si="4"/>
        <v>125.6</v>
      </c>
      <c r="H23" s="41" t="str">
        <f t="shared" si="4"/>
        <v>n.a.</v>
      </c>
      <c r="I23" s="41">
        <f t="shared" si="4"/>
        <v>319.89999999999998</v>
      </c>
      <c r="J23" s="41">
        <f t="shared" si="4"/>
        <v>192.2</v>
      </c>
      <c r="K23" s="41" t="str">
        <f t="shared" si="4"/>
        <v>n.a.</v>
      </c>
      <c r="M23">
        <v>2002</v>
      </c>
      <c r="N23">
        <v>126760700000</v>
      </c>
      <c r="O23">
        <v>13686600000</v>
      </c>
      <c r="P23">
        <v>104900000</v>
      </c>
      <c r="Q23">
        <v>91000000</v>
      </c>
      <c r="R23">
        <v>145500000</v>
      </c>
      <c r="S23">
        <v>207700000</v>
      </c>
      <c r="T23">
        <v>297400000</v>
      </c>
      <c r="U23">
        <v>219800000</v>
      </c>
      <c r="V23">
        <v>332200000</v>
      </c>
    </row>
    <row r="24" spans="1:22">
      <c r="A24" s="7">
        <v>2004</v>
      </c>
      <c r="B24" s="41">
        <f t="shared" si="3"/>
        <v>135020.9</v>
      </c>
      <c r="C24" s="41">
        <f t="shared" si="3"/>
        <v>14723.1</v>
      </c>
      <c r="D24" s="41">
        <v>1383.4</v>
      </c>
      <c r="E24" s="41">
        <f t="shared" si="4"/>
        <v>74.8</v>
      </c>
      <c r="F24" s="41">
        <f t="shared" si="4"/>
        <v>92.4</v>
      </c>
      <c r="G24" s="41">
        <f t="shared" si="4"/>
        <v>136.5</v>
      </c>
      <c r="H24" s="41">
        <f t="shared" si="4"/>
        <v>232.9</v>
      </c>
      <c r="I24" s="41">
        <f t="shared" si="4"/>
        <v>311.5</v>
      </c>
      <c r="J24" s="41">
        <f t="shared" si="4"/>
        <v>193.5</v>
      </c>
      <c r="K24" s="41">
        <f t="shared" si="4"/>
        <v>345</v>
      </c>
      <c r="M24">
        <v>2003</v>
      </c>
      <c r="N24">
        <v>130025600000</v>
      </c>
      <c r="O24">
        <v>13884100000</v>
      </c>
      <c r="P24">
        <v>90400000</v>
      </c>
      <c r="Q24">
        <v>105200000</v>
      </c>
      <c r="R24">
        <v>125600000</v>
      </c>
      <c r="S24" t="s">
        <v>664</v>
      </c>
      <c r="T24">
        <v>319900000</v>
      </c>
      <c r="U24">
        <v>192200000</v>
      </c>
      <c r="V24" t="s">
        <v>664</v>
      </c>
    </row>
    <row r="25" spans="1:22">
      <c r="A25" s="7">
        <v>2005</v>
      </c>
      <c r="B25" s="41">
        <f t="shared" si="3"/>
        <v>141338.79999999999</v>
      </c>
      <c r="C25" s="41">
        <f t="shared" si="3"/>
        <v>15434.7</v>
      </c>
      <c r="D25" s="41">
        <v>1482.7</v>
      </c>
      <c r="E25" s="41">
        <f t="shared" si="4"/>
        <v>82.9</v>
      </c>
      <c r="F25" s="41" t="str">
        <f t="shared" si="4"/>
        <v>n.a.</v>
      </c>
      <c r="G25" s="41" t="str">
        <f t="shared" si="4"/>
        <v>n.a.</v>
      </c>
      <c r="H25" s="41">
        <f t="shared" si="4"/>
        <v>205.7</v>
      </c>
      <c r="I25" s="41">
        <f t="shared" si="4"/>
        <v>354.8</v>
      </c>
      <c r="J25" s="41">
        <f t="shared" si="4"/>
        <v>199.6</v>
      </c>
      <c r="K25" s="41">
        <f t="shared" si="4"/>
        <v>390.5</v>
      </c>
      <c r="M25">
        <v>2004</v>
      </c>
      <c r="N25">
        <v>135020900000</v>
      </c>
      <c r="O25">
        <v>14723100000</v>
      </c>
      <c r="P25">
        <v>74800000</v>
      </c>
      <c r="Q25">
        <v>92400000</v>
      </c>
      <c r="R25">
        <v>136500000</v>
      </c>
      <c r="S25">
        <v>232900000</v>
      </c>
      <c r="T25">
        <v>311500000</v>
      </c>
      <c r="U25">
        <v>193500000</v>
      </c>
      <c r="V25">
        <v>345000000</v>
      </c>
    </row>
    <row r="26" spans="1:22">
      <c r="A26" s="7">
        <v>2006</v>
      </c>
      <c r="B26" s="41">
        <f t="shared" si="3"/>
        <v>146762.20000000001</v>
      </c>
      <c r="C26" s="41">
        <f t="shared" si="3"/>
        <v>15904.4</v>
      </c>
      <c r="D26" s="41">
        <v>1490.2</v>
      </c>
      <c r="E26" s="41">
        <f t="shared" si="4"/>
        <v>95.3</v>
      </c>
      <c r="F26" s="41">
        <f t="shared" si="4"/>
        <v>90.8</v>
      </c>
      <c r="G26" s="41">
        <f t="shared" si="4"/>
        <v>138</v>
      </c>
      <c r="H26" s="41">
        <f t="shared" si="4"/>
        <v>208.7</v>
      </c>
      <c r="I26" s="41">
        <f t="shared" si="4"/>
        <v>316.10000000000002</v>
      </c>
      <c r="J26" s="41">
        <f t="shared" si="4"/>
        <v>217.1</v>
      </c>
      <c r="K26" s="41">
        <f t="shared" si="4"/>
        <v>422.4</v>
      </c>
      <c r="M26">
        <v>2005</v>
      </c>
      <c r="N26">
        <v>141338800000</v>
      </c>
      <c r="O26">
        <v>15434700000</v>
      </c>
      <c r="P26">
        <v>82900000</v>
      </c>
      <c r="Q26" t="s">
        <v>664</v>
      </c>
      <c r="R26" t="s">
        <v>664</v>
      </c>
      <c r="S26">
        <v>205700000</v>
      </c>
      <c r="T26">
        <v>354800000</v>
      </c>
      <c r="U26">
        <v>199600000</v>
      </c>
      <c r="V26">
        <v>390500000</v>
      </c>
    </row>
    <row r="27" spans="1:22">
      <c r="A27" s="7">
        <v>2007</v>
      </c>
      <c r="B27" s="41">
        <f t="shared" si="3"/>
        <v>150874.1</v>
      </c>
      <c r="C27" s="41">
        <f t="shared" si="3"/>
        <v>15885</v>
      </c>
      <c r="D27" s="41">
        <v>1510.7</v>
      </c>
      <c r="E27" s="41">
        <f t="shared" si="4"/>
        <v>107.9</v>
      </c>
      <c r="F27" s="41">
        <f t="shared" si="4"/>
        <v>96.9</v>
      </c>
      <c r="G27" s="41">
        <f t="shared" si="4"/>
        <v>147.80000000000001</v>
      </c>
      <c r="H27" s="41">
        <f t="shared" si="4"/>
        <v>172</v>
      </c>
      <c r="I27" s="41">
        <f t="shared" si="4"/>
        <v>312.5</v>
      </c>
      <c r="J27" s="41">
        <f t="shared" si="4"/>
        <v>191.5</v>
      </c>
      <c r="K27" s="41">
        <f t="shared" si="4"/>
        <v>468.4</v>
      </c>
      <c r="M27">
        <v>2006</v>
      </c>
      <c r="N27">
        <v>146762200000</v>
      </c>
      <c r="O27">
        <v>15904400000</v>
      </c>
      <c r="P27">
        <v>95300000</v>
      </c>
      <c r="Q27">
        <v>90800000</v>
      </c>
      <c r="R27">
        <v>138000000</v>
      </c>
      <c r="S27">
        <v>208700000</v>
      </c>
      <c r="T27">
        <v>316100000</v>
      </c>
      <c r="U27">
        <v>217100000</v>
      </c>
      <c r="V27">
        <v>422400000</v>
      </c>
    </row>
    <row r="28" spans="1:22">
      <c r="A28" s="7">
        <v>2008</v>
      </c>
      <c r="B28" s="41">
        <f t="shared" si="3"/>
        <v>150833.29999999999</v>
      </c>
      <c r="C28" s="41">
        <f t="shared" si="3"/>
        <v>14162.8</v>
      </c>
      <c r="D28" s="41">
        <v>1510.4</v>
      </c>
      <c r="E28" s="41">
        <f t="shared" si="4"/>
        <v>98.7</v>
      </c>
      <c r="F28" s="41">
        <f t="shared" si="4"/>
        <v>88.4</v>
      </c>
      <c r="G28" s="41">
        <f t="shared" si="4"/>
        <v>148.80000000000001</v>
      </c>
      <c r="H28" s="41">
        <f t="shared" si="4"/>
        <v>154.4</v>
      </c>
      <c r="I28" s="41">
        <f t="shared" si="4"/>
        <v>325.10000000000002</v>
      </c>
      <c r="J28" s="41">
        <f t="shared" si="4"/>
        <v>167.9</v>
      </c>
      <c r="K28" s="41">
        <f t="shared" si="4"/>
        <v>507.2</v>
      </c>
      <c r="M28">
        <v>2007</v>
      </c>
      <c r="N28">
        <v>150874100000</v>
      </c>
      <c r="O28">
        <v>15885000000</v>
      </c>
      <c r="P28">
        <v>107900000</v>
      </c>
      <c r="Q28">
        <v>96900000</v>
      </c>
      <c r="R28">
        <v>147800000</v>
      </c>
      <c r="S28">
        <v>172000000</v>
      </c>
      <c r="T28">
        <v>312500000</v>
      </c>
      <c r="U28">
        <v>191500000</v>
      </c>
      <c r="V28">
        <v>468400000</v>
      </c>
    </row>
    <row r="29" spans="1:22">
      <c r="A29" s="7">
        <v>2009</v>
      </c>
      <c r="B29" s="41">
        <f t="shared" si="3"/>
        <v>148081.9</v>
      </c>
      <c r="C29" s="41">
        <f t="shared" si="3"/>
        <v>12329.5</v>
      </c>
      <c r="D29" s="41">
        <v>1531.1</v>
      </c>
      <c r="E29" s="41">
        <f t="shared" si="4"/>
        <v>88.7</v>
      </c>
      <c r="F29" s="41">
        <f t="shared" si="4"/>
        <v>92</v>
      </c>
      <c r="G29" s="41">
        <f t="shared" si="4"/>
        <v>146.5</v>
      </c>
      <c r="H29" s="41">
        <f t="shared" si="4"/>
        <v>161</v>
      </c>
      <c r="I29" s="41">
        <f t="shared" si="4"/>
        <v>315.2</v>
      </c>
      <c r="J29" s="41">
        <f t="shared" si="4"/>
        <v>151.9</v>
      </c>
      <c r="K29" s="41">
        <f t="shared" si="4"/>
        <v>555.70000000000005</v>
      </c>
      <c r="M29">
        <v>2008</v>
      </c>
      <c r="N29">
        <v>150833300000</v>
      </c>
      <c r="O29">
        <v>14162800000</v>
      </c>
      <c r="P29">
        <v>98700000</v>
      </c>
      <c r="Q29">
        <v>88400000</v>
      </c>
      <c r="R29">
        <v>148800000</v>
      </c>
      <c r="S29">
        <v>154400000</v>
      </c>
      <c r="T29">
        <v>325100000</v>
      </c>
      <c r="U29">
        <v>167900000</v>
      </c>
      <c r="V29">
        <v>507200000</v>
      </c>
    </row>
    <row r="30" spans="1:22">
      <c r="M30">
        <v>2009</v>
      </c>
      <c r="N30">
        <v>148081900000</v>
      </c>
      <c r="O30">
        <v>12329500000</v>
      </c>
      <c r="P30">
        <v>88700000</v>
      </c>
      <c r="Q30">
        <v>92000000</v>
      </c>
      <c r="R30">
        <v>146500000</v>
      </c>
      <c r="S30">
        <v>161000000</v>
      </c>
      <c r="T30">
        <v>315200000</v>
      </c>
      <c r="U30">
        <v>151900000</v>
      </c>
      <c r="V30">
        <v>555700000</v>
      </c>
    </row>
    <row r="31" spans="1:22">
      <c r="A31" s="9" t="s">
        <v>71</v>
      </c>
    </row>
    <row r="32" spans="1:22">
      <c r="A32" s="7" t="s">
        <v>1057</v>
      </c>
      <c r="B32" s="2">
        <f>IF(ISERROR((POWER(VLOOKUP(VALUE(RIGHT($A32,4)),$A$4:$K$29,COLUMN(B$26),0)/VLOOKUP(VALUE(LEFT($A32,4)),$A$4:$K$29,COLUMN(B$26),0),1/(VALUE(RIGHT($A32,4))-VALUE(LEFT($A32,4))))-1)*100)=FALSE,(POWER(VLOOKUP(VALUE(RIGHT($A32,4)),$A$4:$K$29,COLUMN(B$26),0)/VLOOKUP(VALUE(LEFT($A32,4)),$A$4:$K$29,COLUMN(B$26),0),1/(VALUE(RIGHT($A32,4))-VALUE(LEFT($A32,4))))-1)*100,"n.a.")</f>
        <v>2.9391971581974152</v>
      </c>
      <c r="C32" s="2">
        <f t="shared" ref="C32:K34" si="5">IF(ISERROR((POWER(VLOOKUP(VALUE(RIGHT($A32,4)),$A$4:$K$29,COLUMN(C$26),0)/VLOOKUP(VALUE(LEFT($A32,4)),$A$4:$K$29,COLUMN(C$26),0),1/(VALUE(RIGHT($A32,4))-VALUE(LEFT($A32,4))))-1)*100)=FALSE,(POWER(VLOOKUP(VALUE(RIGHT($A32,4)),$A$4:$K$29,COLUMN(C$26),0)/VLOOKUP(VALUE(LEFT($A32,4)),$A$4:$K$29,COLUMN(C$26),0),1/(VALUE(RIGHT($A32,4))-VALUE(LEFT($A32,4))))-1)*100,"n.a.")</f>
        <v>1.2436758251175517</v>
      </c>
      <c r="D32" s="2" t="str">
        <f t="shared" si="5"/>
        <v>n.a.</v>
      </c>
      <c r="E32" s="2" t="str">
        <f t="shared" si="5"/>
        <v>n.a.</v>
      </c>
      <c r="F32" s="2" t="str">
        <f t="shared" si="5"/>
        <v>n.a.</v>
      </c>
      <c r="G32" s="2">
        <f t="shared" si="5"/>
        <v>1.7175346593042651</v>
      </c>
      <c r="H32" s="2" t="str">
        <f t="shared" si="5"/>
        <v>n.a.</v>
      </c>
      <c r="I32" s="2">
        <f t="shared" si="5"/>
        <v>0.31913841722135405</v>
      </c>
      <c r="J32" s="2" t="str">
        <f t="shared" si="5"/>
        <v>n.a.</v>
      </c>
      <c r="K32" s="2" t="str">
        <f t="shared" si="5"/>
        <v>n.a.</v>
      </c>
    </row>
    <row r="33" spans="1:11">
      <c r="A33" s="7" t="s">
        <v>1058</v>
      </c>
      <c r="B33" s="2">
        <f>IF(ISERROR((POWER(VLOOKUP(VALUE(RIGHT($A33,4)),$A$4:$K$29,COLUMN(B$26),0)/VLOOKUP(VALUE(LEFT($A33,4)),$A$4:$K$29,COLUMN(B$26),0),1/(VALUE(RIGHT($A33,4))-VALUE(LEFT($A33,4))))-1)*100)=FALSE,(POWER(VLOOKUP(VALUE(RIGHT($A33,4)),$A$4:$K$29,COLUMN(B$26),0)/VLOOKUP(VALUE(LEFT($A33,4)),$A$4:$K$29,COLUMN(B$26),0),1/(VALUE(RIGHT($A33,4))-VALUE(LEFT($A33,4))))-1)*100,"n.a.")</f>
        <v>3.346872238522125</v>
      </c>
      <c r="C33" s="2">
        <f t="shared" si="5"/>
        <v>3.2027389835834086</v>
      </c>
      <c r="D33" s="2" t="str">
        <f t="shared" si="5"/>
        <v>n.a.</v>
      </c>
      <c r="E33" s="2" t="str">
        <f t="shared" si="5"/>
        <v>n.a.</v>
      </c>
      <c r="F33" s="2" t="str">
        <f t="shared" si="5"/>
        <v>n.a.</v>
      </c>
      <c r="G33" s="2">
        <f t="shared" si="5"/>
        <v>2.9418672747194785</v>
      </c>
      <c r="H33" s="2" t="str">
        <f t="shared" si="5"/>
        <v>n.a.</v>
      </c>
      <c r="I33" s="2">
        <f t="shared" si="5"/>
        <v>0.97595557580618664</v>
      </c>
      <c r="J33" s="2" t="str">
        <f t="shared" si="5"/>
        <v>n.a.</v>
      </c>
      <c r="K33" s="2" t="str">
        <f t="shared" si="5"/>
        <v>n.a.</v>
      </c>
    </row>
    <row r="34" spans="1:11">
      <c r="A34" s="7" t="s">
        <v>4</v>
      </c>
      <c r="B34" s="2">
        <f>IF(ISERROR((POWER(VLOOKUP(VALUE(RIGHT($A34,4)),$A$4:$K$29,COLUMN(B$26),0)/VLOOKUP(VALUE(LEFT($A34,4)),$A$4:$K$29,COLUMN(B$26),0),1/(VALUE(RIGHT($A34,4))-VALUE(LEFT($A34,4))))-1)*100)=FALSE,(POWER(VLOOKUP(VALUE(RIGHT($A34,4)),$A$4:$K$29,COLUMN(B$26),0)/VLOOKUP(VALUE(LEFT($A34,4)),$A$4:$K$29,COLUMN(B$26),0),1/(VALUE(RIGHT($A34,4))-VALUE(LEFT($A34,4))))-1)*100,"n.a.")</f>
        <v>3.0653776130243671</v>
      </c>
      <c r="C34" s="2">
        <f t="shared" si="5"/>
        <v>3.2766478546722322</v>
      </c>
      <c r="D34" s="2">
        <f t="shared" si="5"/>
        <v>3.4707018103480314</v>
      </c>
      <c r="E34" s="2">
        <f t="shared" si="5"/>
        <v>7.2872265860453034</v>
      </c>
      <c r="F34" s="2">
        <f t="shared" si="5"/>
        <v>4.0577135245379647</v>
      </c>
      <c r="G34" s="2">
        <f t="shared" si="5"/>
        <v>6.7911973082201982E-2</v>
      </c>
      <c r="H34" s="2">
        <f t="shared" si="5"/>
        <v>3.3512835738183311</v>
      </c>
      <c r="I34" s="2">
        <f t="shared" si="5"/>
        <v>1.3679270973972146</v>
      </c>
      <c r="J34" s="2" t="str">
        <f t="shared" si="5"/>
        <v>n.a.</v>
      </c>
      <c r="K34" s="2" t="str">
        <f t="shared" si="5"/>
        <v>n.a.</v>
      </c>
    </row>
    <row r="36" spans="1:11">
      <c r="A36" s="229" t="s">
        <v>1357</v>
      </c>
    </row>
    <row r="37" spans="1:11">
      <c r="A37" s="20" t="s">
        <v>1059</v>
      </c>
    </row>
    <row r="38" spans="1:11">
      <c r="A38" t="s">
        <v>1060</v>
      </c>
    </row>
  </sheetData>
  <pageMargins left="0.7" right="0.7" top="0.75" bottom="0.75" header="0.3" footer="0.3"/>
  <pageSetup scale="79" orientation="landscape" horizontalDpi="0" verticalDpi="0" r:id="rId1"/>
</worksheet>
</file>

<file path=xl/worksheets/sheet155.xml><?xml version="1.0" encoding="utf-8"?>
<worksheet xmlns="http://schemas.openxmlformats.org/spreadsheetml/2006/main" xmlns:r="http://schemas.openxmlformats.org/officeDocument/2006/relationships">
  <sheetPr codeName="Sheet192"/>
  <dimension ref="A1:W36"/>
  <sheetViews>
    <sheetView view="pageBreakPreview" zoomScaleNormal="100" zoomScaleSheetLayoutView="100" workbookViewId="0"/>
  </sheetViews>
  <sheetFormatPr defaultRowHeight="15" outlineLevelCol="1"/>
  <cols>
    <col min="2" max="11" width="13.85546875" customWidth="1"/>
    <col min="13" max="22" width="0" hidden="1" customWidth="1" outlineLevel="1"/>
    <col min="23" max="23" width="9.140625" collapsed="1"/>
  </cols>
  <sheetData>
    <row r="1" spans="1:22">
      <c r="A1" t="s">
        <v>1070</v>
      </c>
      <c r="N1" t="s">
        <v>520</v>
      </c>
      <c r="O1" t="s">
        <v>6</v>
      </c>
      <c r="P1" t="s">
        <v>8</v>
      </c>
      <c r="Q1" t="s">
        <v>11</v>
      </c>
      <c r="R1" t="s">
        <v>12</v>
      </c>
      <c r="S1" t="s">
        <v>13</v>
      </c>
      <c r="T1" t="s">
        <v>14</v>
      </c>
      <c r="U1" t="s">
        <v>15</v>
      </c>
      <c r="V1" t="s">
        <v>33</v>
      </c>
    </row>
    <row r="3" spans="1:22" ht="110.25" customHeight="1">
      <c r="B3" s="55" t="s">
        <v>520</v>
      </c>
      <c r="C3" s="55" t="s">
        <v>6</v>
      </c>
      <c r="D3" s="55" t="s">
        <v>32</v>
      </c>
      <c r="E3" s="55" t="s">
        <v>8</v>
      </c>
      <c r="F3" s="55" t="s">
        <v>11</v>
      </c>
      <c r="G3" s="55" t="s">
        <v>12</v>
      </c>
      <c r="H3" s="55" t="s">
        <v>13</v>
      </c>
      <c r="I3" s="55" t="s">
        <v>14</v>
      </c>
      <c r="J3" s="55" t="s">
        <v>15</v>
      </c>
      <c r="K3" s="55" t="s">
        <v>33</v>
      </c>
    </row>
    <row r="4" spans="1:22" ht="15" customHeight="1">
      <c r="A4" s="7">
        <f t="shared" ref="A4:A14" si="0">A5-1</f>
        <v>1984</v>
      </c>
      <c r="B4" s="41">
        <f>IF(OR(ISERROR(N4/1000000),N4=0)=FALSE,N4/1000000,"n.a.")</f>
        <v>5990.8</v>
      </c>
      <c r="C4" s="41">
        <f t="shared" ref="C4:C27" si="1">IF(OR(ISERROR(O4/1000000),O4=0)=FALSE,O4/1000000,"n.a.")</f>
        <v>453.7</v>
      </c>
      <c r="D4" s="41" t="s">
        <v>446</v>
      </c>
      <c r="E4" s="41">
        <f t="shared" ref="E4:K27" si="2">IF(OR(ISERROR(P4/1000000),P4=0)=FALSE,P4/1000000,"n.a.")</f>
        <v>3.2</v>
      </c>
      <c r="F4" s="41" t="str">
        <f t="shared" si="2"/>
        <v>n.a.</v>
      </c>
      <c r="G4" s="41" t="str">
        <f t="shared" si="2"/>
        <v>n.a.</v>
      </c>
      <c r="H4" s="41" t="str">
        <f t="shared" si="2"/>
        <v>n.a.</v>
      </c>
      <c r="I4" s="41" t="str">
        <f t="shared" si="2"/>
        <v>n.a.</v>
      </c>
      <c r="J4" s="41">
        <f t="shared" si="2"/>
        <v>207.2</v>
      </c>
      <c r="K4" s="41">
        <f t="shared" si="2"/>
        <v>12.7</v>
      </c>
      <c r="M4">
        <v>1984</v>
      </c>
      <c r="N4">
        <v>5990800000</v>
      </c>
      <c r="O4">
        <v>453700000</v>
      </c>
      <c r="P4">
        <v>3200000</v>
      </c>
      <c r="Q4" t="s">
        <v>664</v>
      </c>
      <c r="S4" t="s">
        <v>664</v>
      </c>
      <c r="T4" t="s">
        <v>664</v>
      </c>
      <c r="U4">
        <v>207200000</v>
      </c>
      <c r="V4">
        <v>12700000</v>
      </c>
    </row>
    <row r="5" spans="1:22" ht="15" customHeight="1">
      <c r="A5" s="7">
        <f t="shared" si="0"/>
        <v>1985</v>
      </c>
      <c r="B5" s="41">
        <f t="shared" ref="B5:B27" si="3">IF(OR(ISERROR(N5/1000000),N5=0)=FALSE,N5/1000000,"n.a.")</f>
        <v>6192.9</v>
      </c>
      <c r="C5" s="41">
        <f t="shared" si="1"/>
        <v>427.7</v>
      </c>
      <c r="D5" s="41" t="s">
        <v>446</v>
      </c>
      <c r="E5" s="41">
        <f t="shared" si="2"/>
        <v>4.4000000000000004</v>
      </c>
      <c r="F5" s="41" t="str">
        <f t="shared" si="2"/>
        <v>n.a.</v>
      </c>
      <c r="G5" s="41" t="str">
        <f t="shared" si="2"/>
        <v>n.a.</v>
      </c>
      <c r="H5" s="41">
        <f t="shared" si="2"/>
        <v>8.8000000000000007</v>
      </c>
      <c r="I5" s="41" t="str">
        <f t="shared" si="2"/>
        <v>n.a.</v>
      </c>
      <c r="J5" s="41">
        <f t="shared" si="2"/>
        <v>171.8</v>
      </c>
      <c r="K5" s="41">
        <f t="shared" si="2"/>
        <v>13.8</v>
      </c>
      <c r="M5">
        <f>M4+1</f>
        <v>1985</v>
      </c>
      <c r="N5">
        <v>6192900000</v>
      </c>
      <c r="O5">
        <v>427700000</v>
      </c>
      <c r="P5">
        <v>4400000</v>
      </c>
      <c r="Q5" t="s">
        <v>664</v>
      </c>
      <c r="R5" t="s">
        <v>664</v>
      </c>
      <c r="S5">
        <v>8800000</v>
      </c>
      <c r="T5" t="s">
        <v>664</v>
      </c>
      <c r="U5">
        <v>171800000</v>
      </c>
      <c r="V5">
        <v>13800000</v>
      </c>
    </row>
    <row r="6" spans="1:22" ht="15" customHeight="1">
      <c r="A6" s="7">
        <f t="shared" si="0"/>
        <v>1986</v>
      </c>
      <c r="B6" s="41">
        <f t="shared" si="3"/>
        <v>6636</v>
      </c>
      <c r="C6" s="41">
        <f t="shared" si="1"/>
        <v>547.4</v>
      </c>
      <c r="D6" s="41" t="s">
        <v>446</v>
      </c>
      <c r="E6" s="41">
        <f t="shared" si="2"/>
        <v>4.8</v>
      </c>
      <c r="F6" s="41" t="str">
        <f t="shared" si="2"/>
        <v>n.a.</v>
      </c>
      <c r="G6" s="41" t="str">
        <f t="shared" si="2"/>
        <v>n.a.</v>
      </c>
      <c r="H6" s="41">
        <f t="shared" si="2"/>
        <v>9.4</v>
      </c>
      <c r="I6" s="41" t="str">
        <f t="shared" si="2"/>
        <v>n.a.</v>
      </c>
      <c r="J6" s="41">
        <f t="shared" si="2"/>
        <v>259.89999999999998</v>
      </c>
      <c r="K6" s="41">
        <f t="shared" si="2"/>
        <v>16</v>
      </c>
      <c r="M6">
        <f t="shared" ref="M6:M27" si="4">M5+1</f>
        <v>1986</v>
      </c>
      <c r="N6">
        <v>6636000000</v>
      </c>
      <c r="O6">
        <v>547400000</v>
      </c>
      <c r="P6">
        <v>4800000</v>
      </c>
      <c r="Q6" t="s">
        <v>664</v>
      </c>
      <c r="R6" t="s">
        <v>664</v>
      </c>
      <c r="S6">
        <v>9400000</v>
      </c>
      <c r="T6" t="s">
        <v>664</v>
      </c>
      <c r="U6">
        <v>259900000</v>
      </c>
      <c r="V6">
        <v>16000000</v>
      </c>
    </row>
    <row r="7" spans="1:22" ht="15" customHeight="1">
      <c r="A7" s="7">
        <f t="shared" si="0"/>
        <v>1987</v>
      </c>
      <c r="B7" s="41">
        <f t="shared" si="3"/>
        <v>7145.6</v>
      </c>
      <c r="C7" s="41">
        <f t="shared" si="1"/>
        <v>628.5</v>
      </c>
      <c r="D7" s="41" t="s">
        <v>446</v>
      </c>
      <c r="E7" s="41">
        <f t="shared" si="2"/>
        <v>6.5</v>
      </c>
      <c r="F7" s="41" t="str">
        <f t="shared" si="2"/>
        <v>n.a.</v>
      </c>
      <c r="G7" s="41" t="str">
        <f t="shared" si="2"/>
        <v>n.a.</v>
      </c>
      <c r="H7" s="41">
        <f t="shared" si="2"/>
        <v>24.3</v>
      </c>
      <c r="I7" s="41" t="str">
        <f t="shared" si="2"/>
        <v>n.a.</v>
      </c>
      <c r="J7" s="41">
        <f t="shared" si="2"/>
        <v>271.39999999999998</v>
      </c>
      <c r="K7" s="41">
        <f t="shared" si="2"/>
        <v>15.9</v>
      </c>
      <c r="M7">
        <f t="shared" si="4"/>
        <v>1987</v>
      </c>
      <c r="N7">
        <v>7145600000</v>
      </c>
      <c r="O7">
        <v>628500000</v>
      </c>
      <c r="P7">
        <v>6500000</v>
      </c>
      <c r="Q7" t="s">
        <v>664</v>
      </c>
      <c r="R7" t="s">
        <v>664</v>
      </c>
      <c r="S7">
        <v>24300000</v>
      </c>
      <c r="T7" t="s">
        <v>664</v>
      </c>
      <c r="U7">
        <v>271400000</v>
      </c>
      <c r="V7">
        <v>15900000</v>
      </c>
    </row>
    <row r="8" spans="1:22" ht="15" customHeight="1">
      <c r="A8" s="7">
        <f t="shared" si="0"/>
        <v>1988</v>
      </c>
      <c r="B8" s="41">
        <f t="shared" si="3"/>
        <v>7873</v>
      </c>
      <c r="C8" s="41">
        <f t="shared" si="1"/>
        <v>695.5</v>
      </c>
      <c r="D8" s="41" t="s">
        <v>446</v>
      </c>
      <c r="E8" s="41" t="str">
        <f t="shared" si="2"/>
        <v>n.a.</v>
      </c>
      <c r="F8" s="41" t="str">
        <f t="shared" si="2"/>
        <v>n.a.</v>
      </c>
      <c r="G8" s="41" t="str">
        <f t="shared" si="2"/>
        <v>n.a.</v>
      </c>
      <c r="H8" s="41" t="str">
        <f t="shared" si="2"/>
        <v>n.a.</v>
      </c>
      <c r="I8" s="41" t="str">
        <f t="shared" si="2"/>
        <v>n.a.</v>
      </c>
      <c r="J8" s="41">
        <f t="shared" si="2"/>
        <v>281.60000000000002</v>
      </c>
      <c r="K8" s="41">
        <f t="shared" si="2"/>
        <v>16</v>
      </c>
      <c r="M8">
        <f t="shared" si="4"/>
        <v>1988</v>
      </c>
      <c r="N8">
        <v>7873000000</v>
      </c>
      <c r="O8">
        <v>695500000</v>
      </c>
      <c r="P8" t="s">
        <v>664</v>
      </c>
      <c r="Q8" t="s">
        <v>664</v>
      </c>
      <c r="R8" t="s">
        <v>664</v>
      </c>
      <c r="S8" t="s">
        <v>664</v>
      </c>
      <c r="T8" t="s">
        <v>664</v>
      </c>
      <c r="U8">
        <v>281600000</v>
      </c>
      <c r="V8">
        <v>16000000</v>
      </c>
    </row>
    <row r="9" spans="1:22" ht="15" customHeight="1">
      <c r="A9" s="7">
        <f t="shared" si="0"/>
        <v>1989</v>
      </c>
      <c r="B9" s="41">
        <f t="shared" si="3"/>
        <v>8269.2000000000007</v>
      </c>
      <c r="C9" s="41">
        <f t="shared" si="1"/>
        <v>708.4</v>
      </c>
      <c r="D9" s="41" t="s">
        <v>446</v>
      </c>
      <c r="E9" s="41">
        <f t="shared" si="2"/>
        <v>6.9</v>
      </c>
      <c r="F9" s="41" t="str">
        <f t="shared" si="2"/>
        <v>n.a.</v>
      </c>
      <c r="G9" s="41" t="str">
        <f t="shared" si="2"/>
        <v>n.a.</v>
      </c>
      <c r="H9" s="41" t="str">
        <f t="shared" si="2"/>
        <v>n.a.</v>
      </c>
      <c r="I9" s="41" t="str">
        <f t="shared" si="2"/>
        <v>n.a.</v>
      </c>
      <c r="J9" s="41">
        <f t="shared" si="2"/>
        <v>268.8</v>
      </c>
      <c r="K9" s="41">
        <f t="shared" si="2"/>
        <v>20.100000000000001</v>
      </c>
      <c r="M9">
        <f t="shared" si="4"/>
        <v>1989</v>
      </c>
      <c r="N9">
        <v>8269200000</v>
      </c>
      <c r="O9">
        <v>708400000</v>
      </c>
      <c r="P9">
        <v>6900000</v>
      </c>
      <c r="Q9" t="s">
        <v>664</v>
      </c>
      <c r="R9" t="s">
        <v>664</v>
      </c>
      <c r="S9" t="s">
        <v>664</v>
      </c>
      <c r="T9" t="s">
        <v>664</v>
      </c>
      <c r="U9">
        <v>268800000</v>
      </c>
      <c r="V9">
        <v>20100000</v>
      </c>
    </row>
    <row r="10" spans="1:22" ht="15" customHeight="1">
      <c r="A10" s="7">
        <f t="shared" si="0"/>
        <v>1990</v>
      </c>
      <c r="B10" s="41">
        <f t="shared" si="3"/>
        <v>8599</v>
      </c>
      <c r="C10" s="41">
        <f t="shared" si="1"/>
        <v>654.70000000000005</v>
      </c>
      <c r="D10" s="41" t="s">
        <v>446</v>
      </c>
      <c r="E10" s="41" t="str">
        <f t="shared" si="2"/>
        <v>n.a.</v>
      </c>
      <c r="F10" s="41" t="str">
        <f t="shared" si="2"/>
        <v>n.a.</v>
      </c>
      <c r="G10" s="41" t="str">
        <f t="shared" si="2"/>
        <v>n.a.</v>
      </c>
      <c r="H10" s="41" t="str">
        <f t="shared" si="2"/>
        <v>n.a.</v>
      </c>
      <c r="I10" s="41" t="str">
        <f t="shared" si="2"/>
        <v>n.a.</v>
      </c>
      <c r="J10" s="41">
        <f t="shared" si="2"/>
        <v>256.8</v>
      </c>
      <c r="K10" s="41">
        <f t="shared" si="2"/>
        <v>20.2</v>
      </c>
      <c r="M10">
        <f t="shared" si="4"/>
        <v>1990</v>
      </c>
      <c r="N10">
        <v>8599000000</v>
      </c>
      <c r="O10">
        <v>654700000</v>
      </c>
      <c r="P10" t="s">
        <v>664</v>
      </c>
      <c r="Q10" t="s">
        <v>664</v>
      </c>
      <c r="R10" t="s">
        <v>664</v>
      </c>
      <c r="S10" t="s">
        <v>664</v>
      </c>
      <c r="T10" t="s">
        <v>664</v>
      </c>
      <c r="U10">
        <v>256800000</v>
      </c>
      <c r="V10">
        <v>20200000</v>
      </c>
    </row>
    <row r="11" spans="1:22" ht="15" customHeight="1">
      <c r="A11" s="7">
        <f t="shared" si="0"/>
        <v>1991</v>
      </c>
      <c r="B11" s="41">
        <f t="shared" si="3"/>
        <v>8731.7000000000007</v>
      </c>
      <c r="C11" s="41">
        <f t="shared" si="1"/>
        <v>652.1</v>
      </c>
      <c r="D11" s="41" t="s">
        <v>446</v>
      </c>
      <c r="E11" s="41">
        <f t="shared" si="2"/>
        <v>4</v>
      </c>
      <c r="F11" s="41" t="str">
        <f t="shared" si="2"/>
        <v>n.a.</v>
      </c>
      <c r="G11" s="41" t="str">
        <f t="shared" si="2"/>
        <v>n.a.</v>
      </c>
      <c r="H11" s="41" t="str">
        <f t="shared" si="2"/>
        <v>n.a.</v>
      </c>
      <c r="I11" s="41" t="str">
        <f t="shared" si="2"/>
        <v>n.a.</v>
      </c>
      <c r="J11" s="41">
        <f t="shared" si="2"/>
        <v>266.60000000000002</v>
      </c>
      <c r="K11" s="41">
        <f t="shared" si="2"/>
        <v>20.9</v>
      </c>
      <c r="M11">
        <f t="shared" si="4"/>
        <v>1991</v>
      </c>
      <c r="N11">
        <v>8731700000</v>
      </c>
      <c r="O11">
        <v>652100000</v>
      </c>
      <c r="P11">
        <v>4000000</v>
      </c>
      <c r="Q11" t="s">
        <v>664</v>
      </c>
      <c r="R11" t="s">
        <v>664</v>
      </c>
      <c r="S11" t="s">
        <v>664</v>
      </c>
      <c r="T11" t="s">
        <v>664</v>
      </c>
      <c r="U11">
        <v>266600000</v>
      </c>
      <c r="V11">
        <v>20900000</v>
      </c>
    </row>
    <row r="12" spans="1:22" ht="15" customHeight="1">
      <c r="A12" s="7">
        <f t="shared" si="0"/>
        <v>1992</v>
      </c>
      <c r="B12" s="41">
        <f t="shared" si="3"/>
        <v>8665.7999999999993</v>
      </c>
      <c r="C12" s="41">
        <f t="shared" si="1"/>
        <v>530.29999999999995</v>
      </c>
      <c r="D12" s="41" t="s">
        <v>446</v>
      </c>
      <c r="E12" s="41">
        <f t="shared" si="2"/>
        <v>4.5999999999999996</v>
      </c>
      <c r="F12" s="41" t="str">
        <f t="shared" si="2"/>
        <v>n.a.</v>
      </c>
      <c r="G12" s="41" t="str">
        <f t="shared" si="2"/>
        <v>n.a.</v>
      </c>
      <c r="H12" s="41" t="str">
        <f t="shared" si="2"/>
        <v>n.a.</v>
      </c>
      <c r="I12" s="41" t="str">
        <f t="shared" si="2"/>
        <v>n.a.</v>
      </c>
      <c r="J12" s="41">
        <f t="shared" si="2"/>
        <v>195</v>
      </c>
      <c r="K12" s="41">
        <f t="shared" si="2"/>
        <v>18.8</v>
      </c>
      <c r="M12">
        <f t="shared" si="4"/>
        <v>1992</v>
      </c>
      <c r="N12">
        <v>8665800000</v>
      </c>
      <c r="O12">
        <v>530300000</v>
      </c>
      <c r="P12">
        <v>4600000</v>
      </c>
      <c r="Q12" t="s">
        <v>664</v>
      </c>
      <c r="R12" t="s">
        <v>664</v>
      </c>
      <c r="S12" t="s">
        <v>664</v>
      </c>
      <c r="T12" t="s">
        <v>664</v>
      </c>
      <c r="U12">
        <v>195000000</v>
      </c>
      <c r="V12">
        <v>18800000</v>
      </c>
    </row>
    <row r="13" spans="1:22" ht="15" customHeight="1">
      <c r="A13" s="7">
        <f t="shared" si="0"/>
        <v>1993</v>
      </c>
      <c r="B13" s="41">
        <f t="shared" si="3"/>
        <v>8822.7999999999993</v>
      </c>
      <c r="C13" s="41">
        <f t="shared" si="1"/>
        <v>554.79999999999995</v>
      </c>
      <c r="D13" s="41" t="s">
        <v>446</v>
      </c>
      <c r="E13" s="41">
        <f t="shared" si="2"/>
        <v>3.8</v>
      </c>
      <c r="F13" s="41" t="str">
        <f t="shared" si="2"/>
        <v>n.a.</v>
      </c>
      <c r="G13" s="41" t="str">
        <f t="shared" si="2"/>
        <v>n.a.</v>
      </c>
      <c r="H13" s="41" t="str">
        <f t="shared" si="2"/>
        <v>n.a.</v>
      </c>
      <c r="I13" s="41" t="str">
        <f t="shared" si="2"/>
        <v>n.a.</v>
      </c>
      <c r="J13" s="41">
        <f t="shared" si="2"/>
        <v>175.7</v>
      </c>
      <c r="K13" s="41">
        <f t="shared" si="2"/>
        <v>19.399999999999999</v>
      </c>
      <c r="M13">
        <f t="shared" si="4"/>
        <v>1993</v>
      </c>
      <c r="N13">
        <v>8822800000</v>
      </c>
      <c r="O13">
        <v>554800000</v>
      </c>
      <c r="P13">
        <v>3800000</v>
      </c>
      <c r="Q13" t="s">
        <v>664</v>
      </c>
      <c r="R13" t="s">
        <v>664</v>
      </c>
      <c r="S13" t="s">
        <v>664</v>
      </c>
      <c r="T13" t="s">
        <v>664</v>
      </c>
      <c r="U13">
        <v>175700000</v>
      </c>
      <c r="V13">
        <v>19400000</v>
      </c>
    </row>
    <row r="14" spans="1:22" ht="15" customHeight="1">
      <c r="A14" s="7">
        <f t="shared" si="0"/>
        <v>1994</v>
      </c>
      <c r="B14" s="41">
        <f t="shared" si="3"/>
        <v>9311.2999999999993</v>
      </c>
      <c r="C14" s="41">
        <f t="shared" si="1"/>
        <v>579.1</v>
      </c>
      <c r="D14" s="41" t="s">
        <v>446</v>
      </c>
      <c r="E14" s="41">
        <f t="shared" si="2"/>
        <v>2.7</v>
      </c>
      <c r="F14" s="41" t="str">
        <f t="shared" si="2"/>
        <v>n.a.</v>
      </c>
      <c r="G14" s="41" t="str">
        <f t="shared" si="2"/>
        <v>n.a.</v>
      </c>
      <c r="H14" s="41" t="str">
        <f t="shared" si="2"/>
        <v>n.a.</v>
      </c>
      <c r="I14" s="41" t="str">
        <f t="shared" si="2"/>
        <v>n.a.</v>
      </c>
      <c r="J14" s="41">
        <f t="shared" si="2"/>
        <v>131.80000000000001</v>
      </c>
      <c r="K14" s="41">
        <f t="shared" si="2"/>
        <v>20.100000000000001</v>
      </c>
      <c r="M14">
        <f t="shared" si="4"/>
        <v>1994</v>
      </c>
      <c r="N14">
        <v>9311300000</v>
      </c>
      <c r="O14">
        <v>579100000</v>
      </c>
      <c r="P14">
        <v>2700000</v>
      </c>
      <c r="Q14" t="s">
        <v>664</v>
      </c>
      <c r="R14" t="s">
        <v>664</v>
      </c>
      <c r="S14" t="s">
        <v>664</v>
      </c>
      <c r="T14" t="s">
        <v>664</v>
      </c>
      <c r="U14">
        <v>131800000</v>
      </c>
      <c r="V14">
        <v>20100000</v>
      </c>
    </row>
    <row r="15" spans="1:22" ht="15" customHeight="1">
      <c r="A15" s="7">
        <f>A16-1</f>
        <v>1995</v>
      </c>
      <c r="B15" s="41">
        <f t="shared" si="3"/>
        <v>9643.9</v>
      </c>
      <c r="C15" s="41">
        <f t="shared" si="1"/>
        <v>679.4</v>
      </c>
      <c r="D15" s="41" t="s">
        <v>446</v>
      </c>
      <c r="E15" s="41" t="str">
        <f t="shared" si="2"/>
        <v>n.a.</v>
      </c>
      <c r="F15" s="41" t="str">
        <f t="shared" si="2"/>
        <v>n.a.</v>
      </c>
      <c r="G15" s="41" t="str">
        <f t="shared" si="2"/>
        <v>n.a.</v>
      </c>
      <c r="H15" s="41" t="str">
        <f t="shared" si="2"/>
        <v>n.a.</v>
      </c>
      <c r="I15" s="41" t="str">
        <f t="shared" si="2"/>
        <v>n.a.</v>
      </c>
      <c r="J15" s="41">
        <f t="shared" si="2"/>
        <v>137.69999999999999</v>
      </c>
      <c r="K15" s="41">
        <f t="shared" si="2"/>
        <v>18.7</v>
      </c>
      <c r="M15">
        <f t="shared" si="4"/>
        <v>1995</v>
      </c>
      <c r="N15">
        <v>9643900000</v>
      </c>
      <c r="O15">
        <v>679400000</v>
      </c>
      <c r="P15" t="s">
        <v>664</v>
      </c>
      <c r="Q15" t="s">
        <v>664</v>
      </c>
      <c r="R15" t="s">
        <v>664</v>
      </c>
      <c r="S15" t="s">
        <v>664</v>
      </c>
      <c r="T15" t="s">
        <v>664</v>
      </c>
      <c r="U15">
        <v>137700000</v>
      </c>
      <c r="V15">
        <v>18700000</v>
      </c>
    </row>
    <row r="16" spans="1:22" ht="15" customHeight="1">
      <c r="A16" s="7">
        <v>1996</v>
      </c>
      <c r="B16" s="41">
        <f t="shared" si="3"/>
        <v>9487.5</v>
      </c>
      <c r="C16" s="41">
        <f t="shared" si="1"/>
        <v>668</v>
      </c>
      <c r="D16" s="41" t="s">
        <v>446</v>
      </c>
      <c r="E16" s="41" t="str">
        <f t="shared" si="2"/>
        <v>n.a.</v>
      </c>
      <c r="F16" s="41" t="str">
        <f t="shared" si="2"/>
        <v>n.a.</v>
      </c>
      <c r="G16" s="41" t="str">
        <f t="shared" si="2"/>
        <v>n.a.</v>
      </c>
      <c r="H16" s="41" t="str">
        <f t="shared" si="2"/>
        <v>n.a.</v>
      </c>
      <c r="I16" s="41" t="str">
        <f t="shared" si="2"/>
        <v>n.a.</v>
      </c>
      <c r="J16" s="41">
        <f t="shared" si="2"/>
        <v>140.80000000000001</v>
      </c>
      <c r="K16" s="41">
        <f t="shared" si="2"/>
        <v>18.2</v>
      </c>
      <c r="M16">
        <f t="shared" si="4"/>
        <v>1996</v>
      </c>
      <c r="N16">
        <v>9487500000</v>
      </c>
      <c r="O16">
        <v>668000000</v>
      </c>
      <c r="P16" t="s">
        <v>664</v>
      </c>
      <c r="R16" t="s">
        <v>664</v>
      </c>
      <c r="S16" t="s">
        <v>664</v>
      </c>
      <c r="T16" t="s">
        <v>664</v>
      </c>
      <c r="U16">
        <v>140800000</v>
      </c>
      <c r="V16">
        <v>18200000</v>
      </c>
    </row>
    <row r="17" spans="1:22" ht="15" customHeight="1">
      <c r="A17" s="7">
        <v>1997</v>
      </c>
      <c r="B17" s="41">
        <f t="shared" si="3"/>
        <v>9406.7000000000007</v>
      </c>
      <c r="C17" s="41">
        <f t="shared" si="1"/>
        <v>653</v>
      </c>
      <c r="D17" s="41">
        <v>195.2</v>
      </c>
      <c r="E17" s="41" t="str">
        <f t="shared" si="2"/>
        <v>n.a.</v>
      </c>
      <c r="F17" s="41" t="str">
        <f t="shared" si="2"/>
        <v>n.a.</v>
      </c>
      <c r="G17" s="41" t="str">
        <f t="shared" si="2"/>
        <v>n.a.</v>
      </c>
      <c r="H17" s="41" t="str">
        <f t="shared" si="2"/>
        <v>n.a.</v>
      </c>
      <c r="I17" s="41" t="str">
        <f t="shared" si="2"/>
        <v>n.a.</v>
      </c>
      <c r="J17" s="41">
        <f t="shared" si="2"/>
        <v>131.5</v>
      </c>
      <c r="K17" s="41" t="str">
        <f t="shared" si="2"/>
        <v>n.a.</v>
      </c>
      <c r="M17">
        <f t="shared" si="4"/>
        <v>1997</v>
      </c>
      <c r="N17">
        <v>9406700000</v>
      </c>
      <c r="O17">
        <v>653000000</v>
      </c>
      <c r="P17" t="s">
        <v>664</v>
      </c>
      <c r="Q17">
        <v>0</v>
      </c>
      <c r="R17">
        <v>0</v>
      </c>
      <c r="S17" t="s">
        <v>664</v>
      </c>
      <c r="T17" t="s">
        <v>664</v>
      </c>
      <c r="U17">
        <v>131500000</v>
      </c>
      <c r="V17" t="s">
        <v>664</v>
      </c>
    </row>
    <row r="18" spans="1:22">
      <c r="A18" s="7">
        <v>1998</v>
      </c>
      <c r="B18" s="41">
        <f t="shared" si="3"/>
        <v>9986.4</v>
      </c>
      <c r="C18" s="41">
        <f t="shared" si="1"/>
        <v>767.1</v>
      </c>
      <c r="D18" s="41">
        <v>251.3</v>
      </c>
      <c r="E18" s="41" t="str">
        <f t="shared" si="2"/>
        <v>n.a.</v>
      </c>
      <c r="F18" s="41" t="str">
        <f t="shared" si="2"/>
        <v>n.a.</v>
      </c>
      <c r="G18" s="41" t="str">
        <f t="shared" si="2"/>
        <v>n.a.</v>
      </c>
      <c r="H18" s="41" t="str">
        <f t="shared" si="2"/>
        <v>n.a.</v>
      </c>
      <c r="I18" s="41" t="str">
        <f t="shared" si="2"/>
        <v>n.a.</v>
      </c>
      <c r="J18" s="41">
        <f t="shared" si="2"/>
        <v>193.4</v>
      </c>
      <c r="K18" s="41">
        <f t="shared" si="2"/>
        <v>24</v>
      </c>
      <c r="M18">
        <f t="shared" si="4"/>
        <v>1998</v>
      </c>
      <c r="N18">
        <v>9986400000</v>
      </c>
      <c r="O18">
        <v>767100000</v>
      </c>
      <c r="P18" t="s">
        <v>664</v>
      </c>
      <c r="Q18">
        <v>0</v>
      </c>
      <c r="R18">
        <v>0</v>
      </c>
      <c r="S18" t="s">
        <v>664</v>
      </c>
      <c r="T18" t="s">
        <v>664</v>
      </c>
      <c r="U18">
        <v>193400000</v>
      </c>
      <c r="V18">
        <v>24000000</v>
      </c>
    </row>
    <row r="19" spans="1:22">
      <c r="A19" s="7">
        <v>1999</v>
      </c>
      <c r="B19" s="41">
        <f t="shared" si="3"/>
        <v>10890.3</v>
      </c>
      <c r="C19" s="41">
        <f t="shared" si="1"/>
        <v>852.3</v>
      </c>
      <c r="D19" s="41">
        <v>326</v>
      </c>
      <c r="E19" s="41" t="str">
        <f t="shared" si="2"/>
        <v>n.a.</v>
      </c>
      <c r="F19" s="41" t="str">
        <f t="shared" si="2"/>
        <v>n.a.</v>
      </c>
      <c r="G19" s="41" t="str">
        <f t="shared" si="2"/>
        <v>n.a.</v>
      </c>
      <c r="H19" s="41" t="str">
        <f t="shared" si="2"/>
        <v>n.a.</v>
      </c>
      <c r="I19" s="41" t="str">
        <f t="shared" si="2"/>
        <v>n.a.</v>
      </c>
      <c r="J19" s="41">
        <f t="shared" si="2"/>
        <v>258.3</v>
      </c>
      <c r="K19" s="41">
        <f t="shared" si="2"/>
        <v>23.3</v>
      </c>
      <c r="M19">
        <f t="shared" si="4"/>
        <v>1999</v>
      </c>
      <c r="N19">
        <v>10890300000</v>
      </c>
      <c r="O19">
        <v>852300000</v>
      </c>
      <c r="P19" t="s">
        <v>664</v>
      </c>
      <c r="Q19" t="s">
        <v>664</v>
      </c>
      <c r="R19" t="s">
        <v>664</v>
      </c>
      <c r="S19" t="s">
        <v>664</v>
      </c>
      <c r="T19" t="s">
        <v>664</v>
      </c>
      <c r="U19">
        <v>258300000</v>
      </c>
      <c r="V19">
        <v>23300000</v>
      </c>
    </row>
    <row r="20" spans="1:22">
      <c r="A20" s="7">
        <v>2000</v>
      </c>
      <c r="B20" s="41">
        <f t="shared" si="3"/>
        <v>12575.1</v>
      </c>
      <c r="C20" s="41">
        <f t="shared" si="1"/>
        <v>854</v>
      </c>
      <c r="D20" s="41">
        <v>230</v>
      </c>
      <c r="E20" s="41" t="str">
        <f t="shared" si="2"/>
        <v>n.a.</v>
      </c>
      <c r="F20" s="41" t="str">
        <f t="shared" si="2"/>
        <v>n.a.</v>
      </c>
      <c r="G20" s="41" t="str">
        <f t="shared" si="2"/>
        <v>n.a.</v>
      </c>
      <c r="H20" s="41" t="str">
        <f t="shared" si="2"/>
        <v>n.a.</v>
      </c>
      <c r="I20" s="41" t="str">
        <f t="shared" si="2"/>
        <v>n.a.</v>
      </c>
      <c r="J20" s="41">
        <f t="shared" si="2"/>
        <v>177.8</v>
      </c>
      <c r="K20" s="41">
        <f t="shared" si="2"/>
        <v>18.600000000000001</v>
      </c>
      <c r="M20">
        <f t="shared" si="4"/>
        <v>2000</v>
      </c>
      <c r="N20">
        <v>12575100000</v>
      </c>
      <c r="O20">
        <v>854000000</v>
      </c>
      <c r="P20" t="s">
        <v>664</v>
      </c>
      <c r="Q20" t="s">
        <v>664</v>
      </c>
      <c r="R20" t="s">
        <v>664</v>
      </c>
      <c r="S20" t="s">
        <v>664</v>
      </c>
      <c r="T20" t="s">
        <v>664</v>
      </c>
      <c r="U20">
        <v>177800000</v>
      </c>
      <c r="V20">
        <v>18600000</v>
      </c>
    </row>
    <row r="21" spans="1:22">
      <c r="A21" s="7">
        <v>2001</v>
      </c>
      <c r="B21" s="41">
        <f t="shared" si="3"/>
        <v>12789.8</v>
      </c>
      <c r="C21" s="41">
        <f t="shared" si="1"/>
        <v>886.7</v>
      </c>
      <c r="D21" s="41">
        <v>237.6</v>
      </c>
      <c r="E21" s="41" t="str">
        <f t="shared" si="2"/>
        <v>n.a.</v>
      </c>
      <c r="F21" s="41">
        <f t="shared" si="2"/>
        <v>0.1</v>
      </c>
      <c r="G21" s="41">
        <f t="shared" si="2"/>
        <v>0.5</v>
      </c>
      <c r="H21" s="41" t="str">
        <f t="shared" si="2"/>
        <v>n.a.</v>
      </c>
      <c r="I21" s="41" t="str">
        <f t="shared" si="2"/>
        <v>n.a.</v>
      </c>
      <c r="J21" s="41">
        <f t="shared" si="2"/>
        <v>172.7</v>
      </c>
      <c r="K21" s="41">
        <f t="shared" si="2"/>
        <v>21.5</v>
      </c>
      <c r="M21">
        <f t="shared" si="4"/>
        <v>2001</v>
      </c>
      <c r="N21">
        <v>12789800000</v>
      </c>
      <c r="O21">
        <v>886700000</v>
      </c>
      <c r="P21" t="s">
        <v>664</v>
      </c>
      <c r="Q21">
        <v>100000</v>
      </c>
      <c r="R21">
        <v>500000</v>
      </c>
      <c r="S21" t="s">
        <v>664</v>
      </c>
      <c r="T21" t="s">
        <v>664</v>
      </c>
      <c r="U21">
        <v>172700000</v>
      </c>
      <c r="V21">
        <v>21500000</v>
      </c>
    </row>
    <row r="22" spans="1:22">
      <c r="A22" s="7">
        <v>2002</v>
      </c>
      <c r="B22" s="41">
        <f t="shared" si="3"/>
        <v>14976.1</v>
      </c>
      <c r="C22" s="41">
        <f t="shared" si="1"/>
        <v>786.2</v>
      </c>
      <c r="D22" s="41">
        <v>262.3</v>
      </c>
      <c r="E22" s="41" t="str">
        <f t="shared" si="2"/>
        <v>n.a.</v>
      </c>
      <c r="F22" s="41" t="str">
        <f t="shared" si="2"/>
        <v>n.a.</v>
      </c>
      <c r="G22" s="41" t="str">
        <f t="shared" si="2"/>
        <v>n.a.</v>
      </c>
      <c r="H22" s="41" t="str">
        <f t="shared" si="2"/>
        <v>n.a.</v>
      </c>
      <c r="I22" s="41" t="str">
        <f t="shared" si="2"/>
        <v>n.a.</v>
      </c>
      <c r="J22" s="41">
        <f t="shared" si="2"/>
        <v>198.9</v>
      </c>
      <c r="K22" s="41">
        <f t="shared" si="2"/>
        <v>21.3</v>
      </c>
      <c r="M22">
        <f t="shared" si="4"/>
        <v>2002</v>
      </c>
      <c r="N22">
        <v>14976100000</v>
      </c>
      <c r="O22">
        <v>786200000</v>
      </c>
      <c r="P22" t="s">
        <v>664</v>
      </c>
      <c r="Q22" t="s">
        <v>664</v>
      </c>
      <c r="R22" t="s">
        <v>664</v>
      </c>
      <c r="S22" t="s">
        <v>664</v>
      </c>
      <c r="T22" t="s">
        <v>664</v>
      </c>
      <c r="U22">
        <v>198900000</v>
      </c>
      <c r="V22">
        <v>21300000</v>
      </c>
    </row>
    <row r="23" spans="1:22">
      <c r="A23" s="7">
        <v>2003</v>
      </c>
      <c r="B23" s="41">
        <f t="shared" si="3"/>
        <v>16543.2</v>
      </c>
      <c r="C23" s="41">
        <f t="shared" si="1"/>
        <v>866.4</v>
      </c>
      <c r="D23" s="41">
        <v>286.8</v>
      </c>
      <c r="E23" s="41" t="str">
        <f t="shared" si="2"/>
        <v>n.a.</v>
      </c>
      <c r="F23" s="41" t="str">
        <f t="shared" si="2"/>
        <v>n.a.</v>
      </c>
      <c r="G23" s="41" t="str">
        <f t="shared" si="2"/>
        <v>n.a.</v>
      </c>
      <c r="H23" s="41" t="str">
        <f t="shared" si="2"/>
        <v>n.a.</v>
      </c>
      <c r="I23" s="41" t="str">
        <f t="shared" si="2"/>
        <v>n.a.</v>
      </c>
      <c r="J23" s="41">
        <f t="shared" si="2"/>
        <v>227.5</v>
      </c>
      <c r="K23" s="41">
        <f t="shared" si="2"/>
        <v>18.5</v>
      </c>
      <c r="M23">
        <f t="shared" si="4"/>
        <v>2003</v>
      </c>
      <c r="N23">
        <v>16543200000</v>
      </c>
      <c r="O23">
        <v>866400000</v>
      </c>
      <c r="P23" t="s">
        <v>664</v>
      </c>
      <c r="Q23" t="s">
        <v>664</v>
      </c>
      <c r="R23" t="s">
        <v>664</v>
      </c>
      <c r="S23" t="s">
        <v>664</v>
      </c>
      <c r="T23" t="s">
        <v>664</v>
      </c>
      <c r="U23">
        <v>227500000</v>
      </c>
      <c r="V23">
        <v>18500000</v>
      </c>
    </row>
    <row r="24" spans="1:22">
      <c r="A24" s="7">
        <v>2004</v>
      </c>
      <c r="B24" s="41">
        <f t="shared" si="3"/>
        <v>17792.3</v>
      </c>
      <c r="C24" s="41">
        <f t="shared" si="1"/>
        <v>907.1</v>
      </c>
      <c r="D24" s="41">
        <v>325.10000000000002</v>
      </c>
      <c r="E24" s="41" t="str">
        <f t="shared" si="2"/>
        <v>n.a.</v>
      </c>
      <c r="F24" s="41" t="str">
        <f t="shared" si="2"/>
        <v>n.a.</v>
      </c>
      <c r="G24" s="41">
        <f t="shared" si="2"/>
        <v>0.4</v>
      </c>
      <c r="H24" s="41" t="str">
        <f t="shared" si="2"/>
        <v>n.a.</v>
      </c>
      <c r="I24" s="41" t="str">
        <f t="shared" si="2"/>
        <v>n.a.</v>
      </c>
      <c r="J24" s="41">
        <f t="shared" si="2"/>
        <v>250</v>
      </c>
      <c r="K24" s="41">
        <f t="shared" si="2"/>
        <v>15.7</v>
      </c>
      <c r="M24">
        <f t="shared" si="4"/>
        <v>2004</v>
      </c>
      <c r="N24">
        <v>17792300000</v>
      </c>
      <c r="O24">
        <v>907100000</v>
      </c>
      <c r="P24" t="s">
        <v>664</v>
      </c>
      <c r="Q24">
        <v>0</v>
      </c>
      <c r="R24">
        <v>400000</v>
      </c>
      <c r="S24" t="s">
        <v>664</v>
      </c>
      <c r="T24" t="s">
        <v>664</v>
      </c>
      <c r="U24">
        <v>250000000</v>
      </c>
      <c r="V24">
        <v>15700000</v>
      </c>
    </row>
    <row r="25" spans="1:22">
      <c r="A25" s="7">
        <v>2005</v>
      </c>
      <c r="B25" s="41">
        <f t="shared" si="3"/>
        <v>20303.7</v>
      </c>
      <c r="C25" s="41">
        <f t="shared" si="1"/>
        <v>920.3</v>
      </c>
      <c r="D25" s="41">
        <v>289.7</v>
      </c>
      <c r="E25" s="41" t="str">
        <f t="shared" si="2"/>
        <v>n.a.</v>
      </c>
      <c r="F25" s="41" t="str">
        <f t="shared" si="2"/>
        <v>n.a.</v>
      </c>
      <c r="G25" s="41" t="str">
        <f t="shared" si="2"/>
        <v>n.a.</v>
      </c>
      <c r="H25" s="41" t="str">
        <f t="shared" si="2"/>
        <v>n.a.</v>
      </c>
      <c r="I25" s="41" t="str">
        <f t="shared" si="2"/>
        <v>n.a.</v>
      </c>
      <c r="J25" s="41">
        <f t="shared" si="2"/>
        <v>222.5</v>
      </c>
      <c r="K25" s="41">
        <f t="shared" si="2"/>
        <v>13.4</v>
      </c>
      <c r="M25">
        <f t="shared" si="4"/>
        <v>2005</v>
      </c>
      <c r="N25">
        <v>20303700000</v>
      </c>
      <c r="O25">
        <v>920300000</v>
      </c>
      <c r="P25" t="s">
        <v>664</v>
      </c>
      <c r="Q25">
        <v>0</v>
      </c>
      <c r="R25" t="s">
        <v>664</v>
      </c>
      <c r="S25" t="s">
        <v>664</v>
      </c>
      <c r="T25" t="s">
        <v>664</v>
      </c>
      <c r="U25">
        <v>222500000</v>
      </c>
      <c r="V25">
        <v>13400000</v>
      </c>
    </row>
    <row r="26" spans="1:22">
      <c r="A26" s="7">
        <v>2006</v>
      </c>
      <c r="B26" s="41">
        <f t="shared" si="3"/>
        <v>24413.9</v>
      </c>
      <c r="C26" s="41">
        <f t="shared" si="1"/>
        <v>951.5</v>
      </c>
      <c r="D26" s="41">
        <v>287.10000000000002</v>
      </c>
      <c r="E26" s="41" t="str">
        <f t="shared" si="2"/>
        <v>n.a.</v>
      </c>
      <c r="F26" s="41" t="str">
        <f t="shared" si="2"/>
        <v>n.a.</v>
      </c>
      <c r="G26" s="41" t="str">
        <f t="shared" si="2"/>
        <v>n.a.</v>
      </c>
      <c r="H26" s="41" t="str">
        <f t="shared" si="2"/>
        <v>n.a.</v>
      </c>
      <c r="I26" s="41" t="str">
        <f t="shared" si="2"/>
        <v>n.a.</v>
      </c>
      <c r="J26" s="41">
        <f t="shared" si="2"/>
        <v>221.3</v>
      </c>
      <c r="K26" s="41">
        <f t="shared" si="2"/>
        <v>15.3</v>
      </c>
      <c r="M26">
        <f t="shared" si="4"/>
        <v>2006</v>
      </c>
      <c r="N26">
        <v>24413900000</v>
      </c>
      <c r="O26">
        <v>951500000</v>
      </c>
      <c r="P26" t="s">
        <v>664</v>
      </c>
      <c r="Q26">
        <v>0</v>
      </c>
      <c r="R26" t="s">
        <v>664</v>
      </c>
      <c r="S26" t="s">
        <v>664</v>
      </c>
      <c r="T26" t="s">
        <v>664</v>
      </c>
      <c r="U26">
        <v>221300000</v>
      </c>
      <c r="V26">
        <v>15300000</v>
      </c>
    </row>
    <row r="27" spans="1:22">
      <c r="A27" s="7">
        <v>2007</v>
      </c>
      <c r="B27" s="41">
        <f t="shared" si="3"/>
        <v>27549.4</v>
      </c>
      <c r="C27" s="41">
        <f t="shared" si="1"/>
        <v>1070.5999999999999</v>
      </c>
      <c r="D27" s="41">
        <v>308.60000000000002</v>
      </c>
      <c r="E27" s="41" t="str">
        <f t="shared" si="2"/>
        <v>n.a.</v>
      </c>
      <c r="F27" s="41" t="str">
        <f t="shared" si="2"/>
        <v>n.a.</v>
      </c>
      <c r="G27" s="41" t="str">
        <f t="shared" si="2"/>
        <v>n.a.</v>
      </c>
      <c r="H27" s="41" t="str">
        <f t="shared" si="2"/>
        <v>n.a.</v>
      </c>
      <c r="I27" s="41" t="str">
        <f t="shared" si="2"/>
        <v>n.a.</v>
      </c>
      <c r="J27" s="41">
        <f t="shared" si="2"/>
        <v>240.4</v>
      </c>
      <c r="K27" s="41">
        <f t="shared" si="2"/>
        <v>17.8</v>
      </c>
      <c r="M27">
        <f t="shared" si="4"/>
        <v>2007</v>
      </c>
      <c r="N27">
        <v>27549400000</v>
      </c>
      <c r="O27">
        <v>1070600000</v>
      </c>
      <c r="P27" t="s">
        <v>664</v>
      </c>
      <c r="Q27">
        <v>0</v>
      </c>
      <c r="R27" t="s">
        <v>664</v>
      </c>
      <c r="S27" t="s">
        <v>664</v>
      </c>
      <c r="T27" t="s">
        <v>664</v>
      </c>
      <c r="U27">
        <v>240400000</v>
      </c>
      <c r="V27">
        <v>17800000</v>
      </c>
    </row>
    <row r="28" spans="1:22">
      <c r="C28" s="41"/>
    </row>
    <row r="29" spans="1:22">
      <c r="A29" s="9" t="s">
        <v>71</v>
      </c>
    </row>
    <row r="30" spans="1:22">
      <c r="A30" s="7" t="s">
        <v>1071</v>
      </c>
      <c r="B30" s="2">
        <f t="shared" ref="B30:K32" si="5">IF(ISERROR((POWER(VLOOKUP(VALUE(RIGHT($A30,4)),$A$4:$K$27,COLUMN(B$26),0)/VLOOKUP(VALUE(LEFT($A30,4)),$A$4:$K$27,COLUMN(B$26),0),1/(VALUE(RIGHT($A30,4))-VALUE(LEFT($A30,4))))-1)*100)=FALSE,(POWER(VLOOKUP(VALUE(RIGHT($A30,4)),$A$4:$K$27,COLUMN(B$26),0)/VLOOKUP(VALUE(LEFT($A30,4)),$A$4:$K$27,COLUMN(B$26),0),1/(VALUE(RIGHT($A30,4))-VALUE(LEFT($A30,4))))-1)*100,"n.a.")</f>
        <v>6.858699313506178</v>
      </c>
      <c r="C30" s="2">
        <f t="shared" si="5"/>
        <v>3.803318413509249</v>
      </c>
      <c r="D30" s="2" t="str">
        <f t="shared" si="5"/>
        <v>n.a.</v>
      </c>
      <c r="E30" s="2" t="str">
        <f t="shared" si="5"/>
        <v>n.a.</v>
      </c>
      <c r="F30" s="2" t="str">
        <f t="shared" si="5"/>
        <v>n.a.</v>
      </c>
      <c r="G30" s="2" t="str">
        <f t="shared" si="5"/>
        <v>n.a.</v>
      </c>
      <c r="H30" s="2" t="str">
        <f t="shared" si="5"/>
        <v>n.a.</v>
      </c>
      <c r="I30" s="2" t="str">
        <f t="shared" si="5"/>
        <v>n.a.</v>
      </c>
      <c r="J30" s="2">
        <f t="shared" si="5"/>
        <v>0.64826477407364802</v>
      </c>
      <c r="K30" s="2">
        <f t="shared" si="5"/>
        <v>1.47863595359079</v>
      </c>
    </row>
    <row r="31" spans="1:22">
      <c r="A31" s="7" t="s">
        <v>1058</v>
      </c>
      <c r="B31" s="2">
        <f t="shared" si="5"/>
        <v>4.7433992824873927</v>
      </c>
      <c r="C31" s="2">
        <f t="shared" si="5"/>
        <v>4.0322683832974437</v>
      </c>
      <c r="D31" s="2" t="str">
        <f t="shared" si="5"/>
        <v>n.a.</v>
      </c>
      <c r="E31" s="2" t="str">
        <f t="shared" si="5"/>
        <v>n.a.</v>
      </c>
      <c r="F31" s="2" t="str">
        <f t="shared" si="5"/>
        <v>n.a.</v>
      </c>
      <c r="G31" s="2" t="str">
        <f t="shared" si="5"/>
        <v>n.a.</v>
      </c>
      <c r="H31" s="2" t="str">
        <f t="shared" si="5"/>
        <v>n.a.</v>
      </c>
      <c r="I31" s="2" t="str">
        <f t="shared" si="5"/>
        <v>n.a.</v>
      </c>
      <c r="J31" s="2">
        <f t="shared" si="5"/>
        <v>-0.95184839076466465</v>
      </c>
      <c r="K31" s="2">
        <f t="shared" si="5"/>
        <v>2.4134099107949059</v>
      </c>
    </row>
    <row r="32" spans="1:22">
      <c r="A32" s="7" t="s">
        <v>3</v>
      </c>
      <c r="B32" s="2">
        <f t="shared" si="5"/>
        <v>11.855473991464006</v>
      </c>
      <c r="C32" s="2">
        <f t="shared" si="5"/>
        <v>3.2818944723620458</v>
      </c>
      <c r="D32" s="2">
        <f t="shared" si="5"/>
        <v>4.2889507285506445</v>
      </c>
      <c r="E32" s="2" t="str">
        <f t="shared" si="5"/>
        <v>n.a.</v>
      </c>
      <c r="F32" s="2" t="str">
        <f t="shared" si="5"/>
        <v>n.a.</v>
      </c>
      <c r="G32" s="2" t="str">
        <f t="shared" si="5"/>
        <v>n.a.</v>
      </c>
      <c r="H32" s="2" t="str">
        <f t="shared" si="5"/>
        <v>n.a.</v>
      </c>
      <c r="I32" s="2" t="str">
        <f t="shared" si="5"/>
        <v>n.a.</v>
      </c>
      <c r="J32" s="2">
        <f t="shared" si="5"/>
        <v>4.4034072742552999</v>
      </c>
      <c r="K32" s="2">
        <f t="shared" si="5"/>
        <v>-0.6260765423675263</v>
      </c>
    </row>
    <row r="35" spans="1:1">
      <c r="A35" s="299" t="s">
        <v>1357</v>
      </c>
    </row>
    <row r="36" spans="1:1">
      <c r="A36" t="s">
        <v>1060</v>
      </c>
    </row>
  </sheetData>
  <pageMargins left="0.7" right="0.7" top="0.75" bottom="0.75" header="0.3" footer="0.3"/>
  <pageSetup scale="79" orientation="landscape" horizontalDpi="0" verticalDpi="0" r:id="rId1"/>
</worksheet>
</file>

<file path=xl/worksheets/sheet156.xml><?xml version="1.0" encoding="utf-8"?>
<worksheet xmlns="http://schemas.openxmlformats.org/spreadsheetml/2006/main" xmlns:r="http://schemas.openxmlformats.org/officeDocument/2006/relationships">
  <sheetPr codeName="Sheet193"/>
  <dimension ref="A1:W36"/>
  <sheetViews>
    <sheetView view="pageBreakPreview" zoomScaleNormal="100" zoomScaleSheetLayoutView="100" workbookViewId="0"/>
  </sheetViews>
  <sheetFormatPr defaultRowHeight="15" outlineLevelCol="1"/>
  <cols>
    <col min="2" max="11" width="13.85546875" customWidth="1"/>
    <col min="13" max="22" width="0" hidden="1" customWidth="1" outlineLevel="1"/>
    <col min="23" max="23" width="9.140625" collapsed="1"/>
  </cols>
  <sheetData>
    <row r="1" spans="1:22">
      <c r="A1" t="s">
        <v>1072</v>
      </c>
      <c r="N1" t="s">
        <v>520</v>
      </c>
      <c r="O1" t="s">
        <v>6</v>
      </c>
      <c r="P1" t="s">
        <v>8</v>
      </c>
      <c r="Q1" t="s">
        <v>11</v>
      </c>
      <c r="R1" t="s">
        <v>12</v>
      </c>
      <c r="S1" t="s">
        <v>13</v>
      </c>
      <c r="T1" t="s">
        <v>14</v>
      </c>
      <c r="U1" t="s">
        <v>15</v>
      </c>
      <c r="V1" t="s">
        <v>33</v>
      </c>
    </row>
    <row r="3" spans="1:22" ht="110.25" customHeight="1">
      <c r="B3" s="55" t="s">
        <v>520</v>
      </c>
      <c r="C3" s="55" t="s">
        <v>6</v>
      </c>
      <c r="D3" s="55" t="s">
        <v>32</v>
      </c>
      <c r="E3" s="55" t="s">
        <v>8</v>
      </c>
      <c r="F3" s="55" t="s">
        <v>11</v>
      </c>
      <c r="G3" s="55" t="s">
        <v>12</v>
      </c>
      <c r="H3" s="55" t="s">
        <v>13</v>
      </c>
      <c r="I3" s="55" t="s">
        <v>14</v>
      </c>
      <c r="J3" s="55" t="s">
        <v>15</v>
      </c>
      <c r="K3" s="55" t="s">
        <v>33</v>
      </c>
    </row>
    <row r="4" spans="1:22" ht="15" customHeight="1">
      <c r="A4" s="7">
        <f t="shared" ref="A4:A14" si="0">A5-1</f>
        <v>1984</v>
      </c>
      <c r="B4" s="41">
        <f t="shared" ref="B4:C27" si="1">IF(OR(ISERROR(N4/1000000),N4=0)=FALSE,N4/1000000,"n.a.")</f>
        <v>1397.4</v>
      </c>
      <c r="C4" s="41">
        <f t="shared" si="1"/>
        <v>73.8</v>
      </c>
      <c r="D4" s="41" t="s">
        <v>446</v>
      </c>
      <c r="E4" s="41">
        <f t="shared" ref="E4:K27" si="2">IF(OR(ISERROR(P4/1000000),P4=0)=FALSE,P4/1000000,"n.a.")</f>
        <v>1.5</v>
      </c>
      <c r="F4" s="41" t="str">
        <f t="shared" si="2"/>
        <v>n.a.</v>
      </c>
      <c r="G4" s="41" t="str">
        <f t="shared" si="2"/>
        <v>n.a.</v>
      </c>
      <c r="H4" s="41">
        <f t="shared" si="2"/>
        <v>10</v>
      </c>
      <c r="I4" s="41" t="str">
        <f t="shared" si="2"/>
        <v>n.a.</v>
      </c>
      <c r="J4" s="41">
        <f t="shared" si="2"/>
        <v>18.600000000000001</v>
      </c>
      <c r="K4" s="41">
        <f t="shared" si="2"/>
        <v>0.5</v>
      </c>
      <c r="M4">
        <v>1984</v>
      </c>
      <c r="N4">
        <v>1397400000</v>
      </c>
      <c r="O4">
        <v>73800000</v>
      </c>
      <c r="P4">
        <v>1500000</v>
      </c>
      <c r="R4" t="s">
        <v>664</v>
      </c>
      <c r="S4">
        <v>10000000</v>
      </c>
      <c r="T4" t="s">
        <v>664</v>
      </c>
      <c r="U4">
        <v>18600000</v>
      </c>
      <c r="V4">
        <v>500000</v>
      </c>
    </row>
    <row r="5" spans="1:22" ht="15" customHeight="1">
      <c r="A5" s="7">
        <f t="shared" si="0"/>
        <v>1985</v>
      </c>
      <c r="B5" s="41">
        <f t="shared" si="1"/>
        <v>1480.2</v>
      </c>
      <c r="C5" s="41">
        <f t="shared" si="1"/>
        <v>80.599999999999994</v>
      </c>
      <c r="D5" s="41" t="s">
        <v>446</v>
      </c>
      <c r="E5" s="41">
        <f t="shared" si="2"/>
        <v>2.2999999999999998</v>
      </c>
      <c r="F5" s="41" t="str">
        <f t="shared" si="2"/>
        <v>n.a.</v>
      </c>
      <c r="G5" s="41" t="str">
        <f t="shared" si="2"/>
        <v>n.a.</v>
      </c>
      <c r="H5" s="41" t="str">
        <f t="shared" si="2"/>
        <v>n.a.</v>
      </c>
      <c r="I5" s="41" t="str">
        <f t="shared" si="2"/>
        <v>n.a.</v>
      </c>
      <c r="J5" s="41">
        <f t="shared" si="2"/>
        <v>16.600000000000001</v>
      </c>
      <c r="K5" s="41">
        <f t="shared" si="2"/>
        <v>0.3</v>
      </c>
      <c r="M5">
        <f>M4+1</f>
        <v>1985</v>
      </c>
      <c r="N5">
        <v>1480200000</v>
      </c>
      <c r="O5">
        <v>80600000</v>
      </c>
      <c r="P5">
        <v>2300000</v>
      </c>
      <c r="R5" t="s">
        <v>664</v>
      </c>
      <c r="S5" t="s">
        <v>664</v>
      </c>
      <c r="T5" t="s">
        <v>664</v>
      </c>
      <c r="U5">
        <v>16600000</v>
      </c>
      <c r="V5">
        <v>300000</v>
      </c>
    </row>
    <row r="6" spans="1:22" ht="15" customHeight="1">
      <c r="A6" s="7">
        <f t="shared" si="0"/>
        <v>1986</v>
      </c>
      <c r="B6" s="41">
        <f t="shared" si="1"/>
        <v>1606.3</v>
      </c>
      <c r="C6" s="41">
        <f t="shared" si="1"/>
        <v>87.5</v>
      </c>
      <c r="D6" s="41" t="s">
        <v>446</v>
      </c>
      <c r="E6" s="41">
        <f t="shared" si="2"/>
        <v>2.2999999999999998</v>
      </c>
      <c r="F6" s="41" t="str">
        <f t="shared" si="2"/>
        <v>n.a.</v>
      </c>
      <c r="G6" s="41" t="str">
        <f t="shared" si="2"/>
        <v>n.a.</v>
      </c>
      <c r="H6" s="41" t="str">
        <f t="shared" si="2"/>
        <v>n.a.</v>
      </c>
      <c r="I6" s="41" t="str">
        <f t="shared" si="2"/>
        <v>n.a.</v>
      </c>
      <c r="J6" s="41">
        <f t="shared" si="2"/>
        <v>23.8</v>
      </c>
      <c r="K6" s="41">
        <f t="shared" si="2"/>
        <v>0.2</v>
      </c>
      <c r="M6">
        <f t="shared" ref="M6:M27" si="3">M5+1</f>
        <v>1986</v>
      </c>
      <c r="N6">
        <v>1606300000</v>
      </c>
      <c r="O6">
        <v>87500000</v>
      </c>
      <c r="P6">
        <v>2300000</v>
      </c>
      <c r="R6" t="s">
        <v>664</v>
      </c>
      <c r="S6" t="s">
        <v>664</v>
      </c>
      <c r="T6" t="s">
        <v>664</v>
      </c>
      <c r="U6">
        <v>23800000</v>
      </c>
      <c r="V6">
        <v>200000</v>
      </c>
    </row>
    <row r="7" spans="1:22" ht="15" customHeight="1">
      <c r="A7" s="7">
        <f t="shared" si="0"/>
        <v>1987</v>
      </c>
      <c r="B7" s="41">
        <f t="shared" si="1"/>
        <v>1726.9</v>
      </c>
      <c r="C7" s="41">
        <f t="shared" si="1"/>
        <v>105.1</v>
      </c>
      <c r="D7" s="41" t="s">
        <v>446</v>
      </c>
      <c r="E7" s="41">
        <f t="shared" si="2"/>
        <v>2.1</v>
      </c>
      <c r="F7" s="41" t="str">
        <f t="shared" si="2"/>
        <v>n.a.</v>
      </c>
      <c r="G7" s="41" t="str">
        <f t="shared" si="2"/>
        <v>n.a.</v>
      </c>
      <c r="H7" s="41" t="str">
        <f t="shared" si="2"/>
        <v>n.a.</v>
      </c>
      <c r="I7" s="41" t="str">
        <f t="shared" si="2"/>
        <v>n.a.</v>
      </c>
      <c r="J7" s="41">
        <f t="shared" si="2"/>
        <v>20.6</v>
      </c>
      <c r="K7" s="41">
        <f t="shared" si="2"/>
        <v>0.3</v>
      </c>
      <c r="M7">
        <f t="shared" si="3"/>
        <v>1987</v>
      </c>
      <c r="N7">
        <v>1726900000</v>
      </c>
      <c r="O7">
        <v>105100000</v>
      </c>
      <c r="P7">
        <v>2100000</v>
      </c>
      <c r="R7" t="s">
        <v>664</v>
      </c>
      <c r="S7" t="s">
        <v>664</v>
      </c>
      <c r="T7" t="s">
        <v>664</v>
      </c>
      <c r="U7">
        <v>20600000</v>
      </c>
      <c r="V7">
        <v>300000</v>
      </c>
    </row>
    <row r="8" spans="1:22" ht="15" customHeight="1">
      <c r="A8" s="7">
        <f t="shared" si="0"/>
        <v>1988</v>
      </c>
      <c r="B8" s="41">
        <f t="shared" si="1"/>
        <v>1909.8</v>
      </c>
      <c r="C8" s="41">
        <f t="shared" si="1"/>
        <v>117.6</v>
      </c>
      <c r="D8" s="41" t="s">
        <v>446</v>
      </c>
      <c r="E8" s="41">
        <f t="shared" si="2"/>
        <v>3.2</v>
      </c>
      <c r="F8" s="41" t="str">
        <f t="shared" si="2"/>
        <v>n.a.</v>
      </c>
      <c r="G8" s="41" t="str">
        <f t="shared" si="2"/>
        <v>n.a.</v>
      </c>
      <c r="H8" s="41" t="str">
        <f t="shared" si="2"/>
        <v>n.a.</v>
      </c>
      <c r="I8" s="41" t="str">
        <f t="shared" si="2"/>
        <v>n.a.</v>
      </c>
      <c r="J8" s="41">
        <f t="shared" si="2"/>
        <v>25.8</v>
      </c>
      <c r="K8" s="41">
        <f t="shared" si="2"/>
        <v>0.7</v>
      </c>
      <c r="M8">
        <f t="shared" si="3"/>
        <v>1988</v>
      </c>
      <c r="N8">
        <v>1909800000</v>
      </c>
      <c r="O8">
        <v>117600000</v>
      </c>
      <c r="P8">
        <v>3200000</v>
      </c>
      <c r="R8" t="s">
        <v>664</v>
      </c>
      <c r="S8" t="s">
        <v>664</v>
      </c>
      <c r="T8" t="s">
        <v>664</v>
      </c>
      <c r="U8">
        <v>25800000</v>
      </c>
      <c r="V8">
        <v>700000</v>
      </c>
    </row>
    <row r="9" spans="1:22" ht="15" customHeight="1">
      <c r="A9" s="7">
        <f t="shared" si="0"/>
        <v>1989</v>
      </c>
      <c r="B9" s="41">
        <f t="shared" si="1"/>
        <v>2042.2</v>
      </c>
      <c r="C9" s="41">
        <f t="shared" si="1"/>
        <v>127.9</v>
      </c>
      <c r="D9" s="41" t="s">
        <v>446</v>
      </c>
      <c r="E9" s="41">
        <f t="shared" si="2"/>
        <v>3.2</v>
      </c>
      <c r="F9" s="41" t="str">
        <f t="shared" si="2"/>
        <v>n.a.</v>
      </c>
      <c r="G9" s="41" t="str">
        <f t="shared" si="2"/>
        <v>n.a.</v>
      </c>
      <c r="H9" s="41" t="str">
        <f t="shared" si="2"/>
        <v>n.a.</v>
      </c>
      <c r="I9" s="41" t="str">
        <f t="shared" si="2"/>
        <v>n.a.</v>
      </c>
      <c r="J9" s="41">
        <f t="shared" si="2"/>
        <v>27.2</v>
      </c>
      <c r="K9" s="41">
        <f t="shared" si="2"/>
        <v>0.8</v>
      </c>
      <c r="M9">
        <f t="shared" si="3"/>
        <v>1989</v>
      </c>
      <c r="N9">
        <v>2042200000</v>
      </c>
      <c r="O9">
        <v>127900000</v>
      </c>
      <c r="P9">
        <v>3200000</v>
      </c>
      <c r="R9" t="s">
        <v>664</v>
      </c>
      <c r="S9" t="s">
        <v>664</v>
      </c>
      <c r="T9" t="s">
        <v>664</v>
      </c>
      <c r="U9">
        <v>27200000</v>
      </c>
      <c r="V9">
        <v>800000</v>
      </c>
    </row>
    <row r="10" spans="1:22" ht="15" customHeight="1">
      <c r="A10" s="7">
        <f t="shared" si="0"/>
        <v>1990</v>
      </c>
      <c r="B10" s="41">
        <f t="shared" si="1"/>
        <v>2129.4</v>
      </c>
      <c r="C10" s="41">
        <f t="shared" si="1"/>
        <v>131.19999999999999</v>
      </c>
      <c r="D10" s="41" t="s">
        <v>446</v>
      </c>
      <c r="E10" s="41">
        <f t="shared" si="2"/>
        <v>4.0999999999999996</v>
      </c>
      <c r="F10" s="41" t="str">
        <f t="shared" si="2"/>
        <v>n.a.</v>
      </c>
      <c r="G10" s="41" t="str">
        <f t="shared" si="2"/>
        <v>n.a.</v>
      </c>
      <c r="H10" s="41">
        <f t="shared" si="2"/>
        <v>12.1</v>
      </c>
      <c r="I10" s="41" t="str">
        <f t="shared" si="2"/>
        <v>n.a.</v>
      </c>
      <c r="J10" s="41">
        <f t="shared" si="2"/>
        <v>33.9</v>
      </c>
      <c r="K10" s="41">
        <f t="shared" si="2"/>
        <v>1.1000000000000001</v>
      </c>
      <c r="M10">
        <f t="shared" si="3"/>
        <v>1990</v>
      </c>
      <c r="N10">
        <v>2129400000</v>
      </c>
      <c r="O10">
        <v>131200000</v>
      </c>
      <c r="P10">
        <v>4100000</v>
      </c>
      <c r="R10" t="s">
        <v>664</v>
      </c>
      <c r="S10">
        <v>12100000</v>
      </c>
      <c r="T10" t="s">
        <v>664</v>
      </c>
      <c r="U10">
        <v>33900000</v>
      </c>
      <c r="V10">
        <v>1100000</v>
      </c>
    </row>
    <row r="11" spans="1:22" ht="15" customHeight="1">
      <c r="A11" s="7">
        <f t="shared" si="0"/>
        <v>1991</v>
      </c>
      <c r="B11" s="41">
        <f t="shared" si="1"/>
        <v>2204.1</v>
      </c>
      <c r="C11" s="41">
        <f t="shared" si="1"/>
        <v>137.5</v>
      </c>
      <c r="D11" s="41" t="s">
        <v>446</v>
      </c>
      <c r="E11" s="41">
        <f t="shared" si="2"/>
        <v>3.9</v>
      </c>
      <c r="F11" s="41" t="str">
        <f t="shared" si="2"/>
        <v>n.a.</v>
      </c>
      <c r="G11" s="41" t="str">
        <f t="shared" si="2"/>
        <v>n.a.</v>
      </c>
      <c r="H11" s="41">
        <f t="shared" si="2"/>
        <v>9.5</v>
      </c>
      <c r="I11" s="41" t="str">
        <f t="shared" si="2"/>
        <v>n.a.</v>
      </c>
      <c r="J11" s="41">
        <f t="shared" si="2"/>
        <v>36.799999999999997</v>
      </c>
      <c r="K11" s="41">
        <f t="shared" si="2"/>
        <v>1.8</v>
      </c>
      <c r="M11">
        <f t="shared" si="3"/>
        <v>1991</v>
      </c>
      <c r="N11">
        <v>2204100000</v>
      </c>
      <c r="O11">
        <v>137500000</v>
      </c>
      <c r="P11">
        <v>3900000</v>
      </c>
      <c r="R11" t="s">
        <v>664</v>
      </c>
      <c r="S11">
        <v>9500000</v>
      </c>
      <c r="T11" t="s">
        <v>664</v>
      </c>
      <c r="U11">
        <v>36800000</v>
      </c>
      <c r="V11">
        <v>1800000</v>
      </c>
    </row>
    <row r="12" spans="1:22" ht="15" customHeight="1">
      <c r="A12" s="7">
        <f t="shared" si="0"/>
        <v>1992</v>
      </c>
      <c r="B12" s="41">
        <f t="shared" si="1"/>
        <v>2271</v>
      </c>
      <c r="C12" s="41">
        <f t="shared" si="1"/>
        <v>167.4</v>
      </c>
      <c r="D12" s="41" t="s">
        <v>446</v>
      </c>
      <c r="E12" s="41">
        <f t="shared" si="2"/>
        <v>2.2000000000000002</v>
      </c>
      <c r="F12" s="41" t="str">
        <f t="shared" si="2"/>
        <v>n.a.</v>
      </c>
      <c r="G12" s="41" t="str">
        <f t="shared" si="2"/>
        <v>n.a.</v>
      </c>
      <c r="H12" s="41">
        <f t="shared" si="2"/>
        <v>11.7</v>
      </c>
      <c r="I12" s="41" t="str">
        <f t="shared" si="2"/>
        <v>n.a.</v>
      </c>
      <c r="J12" s="41">
        <f t="shared" si="2"/>
        <v>36.9</v>
      </c>
      <c r="K12" s="41">
        <f t="shared" si="2"/>
        <v>0.8</v>
      </c>
      <c r="M12">
        <f t="shared" si="3"/>
        <v>1992</v>
      </c>
      <c r="N12">
        <v>2271000000</v>
      </c>
      <c r="O12">
        <v>167400000</v>
      </c>
      <c r="P12">
        <v>2200000</v>
      </c>
      <c r="R12" t="s">
        <v>664</v>
      </c>
      <c r="S12">
        <v>11700000</v>
      </c>
      <c r="T12" t="s">
        <v>664</v>
      </c>
      <c r="U12">
        <v>36900000</v>
      </c>
      <c r="V12">
        <v>800000</v>
      </c>
    </row>
    <row r="13" spans="1:22" ht="15" customHeight="1">
      <c r="A13" s="7">
        <f t="shared" si="0"/>
        <v>1993</v>
      </c>
      <c r="B13" s="41">
        <f t="shared" si="1"/>
        <v>2279.5</v>
      </c>
      <c r="C13" s="41">
        <f t="shared" si="1"/>
        <v>157.6</v>
      </c>
      <c r="D13" s="41" t="s">
        <v>446</v>
      </c>
      <c r="E13" s="41">
        <f t="shared" si="2"/>
        <v>1.9</v>
      </c>
      <c r="F13" s="41" t="str">
        <f t="shared" si="2"/>
        <v>n.a.</v>
      </c>
      <c r="G13" s="41" t="str">
        <f t="shared" si="2"/>
        <v>n.a.</v>
      </c>
      <c r="H13" s="41">
        <f t="shared" si="2"/>
        <v>8.8000000000000007</v>
      </c>
      <c r="I13" s="41" t="str">
        <f t="shared" si="2"/>
        <v>n.a.</v>
      </c>
      <c r="J13" s="41">
        <f t="shared" si="2"/>
        <v>21.4</v>
      </c>
      <c r="K13" s="41">
        <f t="shared" si="2"/>
        <v>0.4</v>
      </c>
      <c r="M13">
        <f t="shared" si="3"/>
        <v>1993</v>
      </c>
      <c r="N13">
        <v>2279500000</v>
      </c>
      <c r="O13">
        <v>157600000</v>
      </c>
      <c r="P13">
        <v>1900000</v>
      </c>
      <c r="R13" t="s">
        <v>664</v>
      </c>
      <c r="S13">
        <v>8800000</v>
      </c>
      <c r="T13" t="s">
        <v>664</v>
      </c>
      <c r="U13">
        <v>21400000</v>
      </c>
      <c r="V13">
        <v>400000</v>
      </c>
    </row>
    <row r="14" spans="1:22" ht="15" customHeight="1">
      <c r="A14" s="7">
        <f t="shared" si="0"/>
        <v>1994</v>
      </c>
      <c r="B14" s="41">
        <f t="shared" si="1"/>
        <v>2444.3000000000002</v>
      </c>
      <c r="C14" s="41">
        <f t="shared" si="1"/>
        <v>181.3</v>
      </c>
      <c r="D14" s="41" t="s">
        <v>446</v>
      </c>
      <c r="E14" s="41">
        <f t="shared" si="2"/>
        <v>2</v>
      </c>
      <c r="F14" s="41" t="str">
        <f t="shared" si="2"/>
        <v>n.a.</v>
      </c>
      <c r="G14" s="41" t="str">
        <f t="shared" si="2"/>
        <v>n.a.</v>
      </c>
      <c r="H14" s="41" t="str">
        <f t="shared" si="2"/>
        <v>n.a.</v>
      </c>
      <c r="I14" s="41" t="str">
        <f t="shared" si="2"/>
        <v>n.a.</v>
      </c>
      <c r="J14" s="41">
        <f t="shared" si="2"/>
        <v>25.5</v>
      </c>
      <c r="K14" s="41">
        <f t="shared" si="2"/>
        <v>2.6</v>
      </c>
      <c r="M14">
        <f t="shared" si="3"/>
        <v>1994</v>
      </c>
      <c r="N14">
        <v>2444300000</v>
      </c>
      <c r="O14">
        <v>181300000</v>
      </c>
      <c r="P14">
        <v>2000000</v>
      </c>
      <c r="R14" t="s">
        <v>664</v>
      </c>
      <c r="S14" t="s">
        <v>664</v>
      </c>
      <c r="T14" t="s">
        <v>664</v>
      </c>
      <c r="U14">
        <v>25500000</v>
      </c>
      <c r="V14">
        <v>2600000</v>
      </c>
    </row>
    <row r="15" spans="1:22" ht="15" customHeight="1">
      <c r="A15" s="7">
        <f>A16-1</f>
        <v>1995</v>
      </c>
      <c r="B15" s="41">
        <f t="shared" si="1"/>
        <v>2673.3</v>
      </c>
      <c r="C15" s="41">
        <f t="shared" si="1"/>
        <v>216.2</v>
      </c>
      <c r="D15" s="41" t="s">
        <v>446</v>
      </c>
      <c r="E15" s="41" t="str">
        <f t="shared" si="2"/>
        <v>n.a.</v>
      </c>
      <c r="F15" s="41" t="str">
        <f t="shared" si="2"/>
        <v>n.a.</v>
      </c>
      <c r="G15" s="41" t="str">
        <f t="shared" si="2"/>
        <v>n.a.</v>
      </c>
      <c r="H15" s="41" t="str">
        <f t="shared" si="2"/>
        <v>n.a.</v>
      </c>
      <c r="I15" s="41" t="str">
        <f t="shared" si="2"/>
        <v>n.a.</v>
      </c>
      <c r="J15" s="41">
        <f t="shared" si="2"/>
        <v>24.7</v>
      </c>
      <c r="K15" s="41" t="str">
        <f t="shared" si="2"/>
        <v>n.a.</v>
      </c>
      <c r="M15">
        <f t="shared" si="3"/>
        <v>1995</v>
      </c>
      <c r="N15">
        <v>2673300000</v>
      </c>
      <c r="O15">
        <v>216200000</v>
      </c>
      <c r="P15" t="s">
        <v>664</v>
      </c>
      <c r="R15" t="s">
        <v>664</v>
      </c>
      <c r="S15" t="s">
        <v>664</v>
      </c>
      <c r="T15" t="s">
        <v>664</v>
      </c>
      <c r="U15">
        <v>24700000</v>
      </c>
      <c r="V15" t="s">
        <v>664</v>
      </c>
    </row>
    <row r="16" spans="1:22" ht="15" customHeight="1">
      <c r="A16" s="7">
        <v>1996</v>
      </c>
      <c r="B16" s="41">
        <f t="shared" si="1"/>
        <v>2678.9</v>
      </c>
      <c r="C16" s="41">
        <f t="shared" si="1"/>
        <v>201.7</v>
      </c>
      <c r="D16" s="41" t="s">
        <v>446</v>
      </c>
      <c r="E16" s="41" t="str">
        <f t="shared" si="2"/>
        <v>n.a.</v>
      </c>
      <c r="F16" s="41" t="str">
        <f t="shared" si="2"/>
        <v>n.a.</v>
      </c>
      <c r="G16" s="41" t="str">
        <f t="shared" si="2"/>
        <v>n.a.</v>
      </c>
      <c r="H16" s="41" t="str">
        <f t="shared" si="2"/>
        <v>n.a.</v>
      </c>
      <c r="I16" s="41" t="str">
        <f t="shared" si="2"/>
        <v>n.a.</v>
      </c>
      <c r="J16" s="41">
        <f t="shared" si="2"/>
        <v>24.3</v>
      </c>
      <c r="K16" s="41">
        <f t="shared" si="2"/>
        <v>4.8</v>
      </c>
      <c r="M16">
        <f t="shared" si="3"/>
        <v>1996</v>
      </c>
      <c r="N16">
        <v>2678900000</v>
      </c>
      <c r="O16">
        <v>201700000</v>
      </c>
      <c r="P16" t="s">
        <v>664</v>
      </c>
      <c r="R16" t="s">
        <v>664</v>
      </c>
      <c r="S16" t="s">
        <v>664</v>
      </c>
      <c r="T16" t="s">
        <v>664</v>
      </c>
      <c r="U16">
        <v>24300000</v>
      </c>
      <c r="V16">
        <v>4800000</v>
      </c>
    </row>
    <row r="17" spans="1:22" ht="15" customHeight="1">
      <c r="A17" s="7">
        <v>1997</v>
      </c>
      <c r="B17" s="41">
        <f t="shared" si="1"/>
        <v>2520.6</v>
      </c>
      <c r="C17" s="41">
        <f t="shared" si="1"/>
        <v>205</v>
      </c>
      <c r="D17" s="41" t="s">
        <v>446</v>
      </c>
      <c r="E17" s="41" t="str">
        <f t="shared" si="2"/>
        <v>n.a.</v>
      </c>
      <c r="F17" s="41" t="str">
        <f t="shared" si="2"/>
        <v>n.a.</v>
      </c>
      <c r="G17" s="41" t="str">
        <f t="shared" si="2"/>
        <v>n.a.</v>
      </c>
      <c r="H17" s="41" t="str">
        <f t="shared" si="2"/>
        <v>n.a.</v>
      </c>
      <c r="I17" s="41" t="str">
        <f t="shared" si="2"/>
        <v>n.a.</v>
      </c>
      <c r="J17" s="41">
        <f t="shared" si="2"/>
        <v>25.9</v>
      </c>
      <c r="K17" s="41" t="str">
        <f t="shared" si="2"/>
        <v>n.a.</v>
      </c>
      <c r="M17">
        <f t="shared" si="3"/>
        <v>1997</v>
      </c>
      <c r="N17">
        <v>2520600000</v>
      </c>
      <c r="O17">
        <v>205000000</v>
      </c>
      <c r="P17" t="s">
        <v>664</v>
      </c>
      <c r="R17" t="s">
        <v>664</v>
      </c>
      <c r="S17" t="s">
        <v>664</v>
      </c>
      <c r="T17" t="s">
        <v>664</v>
      </c>
      <c r="U17">
        <v>25900000</v>
      </c>
      <c r="V17" t="s">
        <v>664</v>
      </c>
    </row>
    <row r="18" spans="1:22">
      <c r="A18" s="7">
        <v>1998</v>
      </c>
      <c r="B18" s="41">
        <f t="shared" si="1"/>
        <v>2693.9</v>
      </c>
      <c r="C18" s="41">
        <f t="shared" si="1"/>
        <v>282.60000000000002</v>
      </c>
      <c r="D18" s="41">
        <v>179.8</v>
      </c>
      <c r="E18" s="41" t="str">
        <f t="shared" si="2"/>
        <v>n.a.</v>
      </c>
      <c r="F18" s="41" t="str">
        <f t="shared" si="2"/>
        <v>n.a.</v>
      </c>
      <c r="G18" s="41" t="str">
        <f t="shared" si="2"/>
        <v>n.a.</v>
      </c>
      <c r="H18" s="41" t="str">
        <f t="shared" si="2"/>
        <v>n.a.</v>
      </c>
      <c r="I18" s="41" t="str">
        <f t="shared" si="2"/>
        <v>n.a.</v>
      </c>
      <c r="J18" s="41">
        <f t="shared" si="2"/>
        <v>55.8</v>
      </c>
      <c r="K18" s="41" t="str">
        <f t="shared" si="2"/>
        <v>n.a.</v>
      </c>
      <c r="M18">
        <f t="shared" si="3"/>
        <v>1998</v>
      </c>
      <c r="N18">
        <v>2693900000</v>
      </c>
      <c r="O18">
        <v>282600000</v>
      </c>
      <c r="P18" t="s">
        <v>664</v>
      </c>
      <c r="R18" t="s">
        <v>664</v>
      </c>
      <c r="S18" t="s">
        <v>664</v>
      </c>
      <c r="T18" t="s">
        <v>664</v>
      </c>
      <c r="U18">
        <v>55800000</v>
      </c>
      <c r="V18" t="s">
        <v>664</v>
      </c>
    </row>
    <row r="19" spans="1:22">
      <c r="A19" s="7">
        <v>1999</v>
      </c>
      <c r="B19" s="41">
        <f t="shared" si="1"/>
        <v>2849</v>
      </c>
      <c r="C19" s="41">
        <f t="shared" si="1"/>
        <v>323.3</v>
      </c>
      <c r="D19" s="41">
        <v>212.5</v>
      </c>
      <c r="E19" s="41" t="str">
        <f t="shared" si="2"/>
        <v>n.a.</v>
      </c>
      <c r="F19" s="41" t="str">
        <f t="shared" si="2"/>
        <v>n.a.</v>
      </c>
      <c r="G19" s="41" t="str">
        <f t="shared" si="2"/>
        <v>n.a.</v>
      </c>
      <c r="H19" s="41" t="str">
        <f t="shared" si="2"/>
        <v>n.a.</v>
      </c>
      <c r="I19" s="41" t="str">
        <f t="shared" si="2"/>
        <v>n.a.</v>
      </c>
      <c r="J19" s="41">
        <f t="shared" si="2"/>
        <v>67.2</v>
      </c>
      <c r="K19" s="41" t="str">
        <f t="shared" si="2"/>
        <v>n.a.</v>
      </c>
      <c r="M19">
        <f t="shared" si="3"/>
        <v>1999</v>
      </c>
      <c r="N19">
        <v>2849000000</v>
      </c>
      <c r="O19">
        <v>323300000</v>
      </c>
      <c r="P19" t="s">
        <v>664</v>
      </c>
      <c r="Q19" t="s">
        <v>664</v>
      </c>
      <c r="R19" t="s">
        <v>664</v>
      </c>
      <c r="S19" t="s">
        <v>664</v>
      </c>
      <c r="T19" t="s">
        <v>664</v>
      </c>
      <c r="U19">
        <v>67200000</v>
      </c>
      <c r="V19" t="s">
        <v>664</v>
      </c>
    </row>
    <row r="20" spans="1:22">
      <c r="A20" s="7">
        <v>2000</v>
      </c>
      <c r="B20" s="41">
        <f t="shared" si="1"/>
        <v>3035.4</v>
      </c>
      <c r="C20" s="41">
        <f t="shared" si="1"/>
        <v>374.3</v>
      </c>
      <c r="D20" s="41">
        <v>225.7</v>
      </c>
      <c r="E20" s="41">
        <f t="shared" si="2"/>
        <v>4.8</v>
      </c>
      <c r="F20" s="41" t="str">
        <f t="shared" si="2"/>
        <v>n.a.</v>
      </c>
      <c r="G20" s="41" t="str">
        <f t="shared" si="2"/>
        <v>n.a.</v>
      </c>
      <c r="H20" s="41" t="str">
        <f t="shared" si="2"/>
        <v>n.a.</v>
      </c>
      <c r="I20" s="41" t="str">
        <f t="shared" si="2"/>
        <v>n.a.</v>
      </c>
      <c r="J20" s="41">
        <f t="shared" si="2"/>
        <v>44.9</v>
      </c>
      <c r="K20" s="41" t="str">
        <f t="shared" si="2"/>
        <v>n.a.</v>
      </c>
      <c r="M20">
        <f t="shared" si="3"/>
        <v>2000</v>
      </c>
      <c r="N20">
        <v>3035400000</v>
      </c>
      <c r="O20">
        <v>374300000</v>
      </c>
      <c r="P20">
        <v>4800000</v>
      </c>
      <c r="Q20" t="s">
        <v>664</v>
      </c>
      <c r="R20" t="s">
        <v>664</v>
      </c>
      <c r="S20" t="s">
        <v>664</v>
      </c>
      <c r="T20" t="s">
        <v>664</v>
      </c>
      <c r="U20">
        <v>44900000</v>
      </c>
      <c r="V20" t="s">
        <v>664</v>
      </c>
    </row>
    <row r="21" spans="1:22">
      <c r="A21" s="7">
        <v>2001</v>
      </c>
      <c r="B21" s="41">
        <f t="shared" si="1"/>
        <v>3132.7</v>
      </c>
      <c r="C21" s="41">
        <f t="shared" si="1"/>
        <v>401.2</v>
      </c>
      <c r="D21" s="41">
        <v>258.10000000000002</v>
      </c>
      <c r="E21" s="41" t="str">
        <f t="shared" si="2"/>
        <v>n.a.</v>
      </c>
      <c r="F21" s="41">
        <f t="shared" si="2"/>
        <v>0.1</v>
      </c>
      <c r="G21" s="41" t="str">
        <f t="shared" si="2"/>
        <v>n.a.</v>
      </c>
      <c r="H21" s="41" t="str">
        <f t="shared" si="2"/>
        <v>n.a.</v>
      </c>
      <c r="I21" s="41" t="str">
        <f t="shared" si="2"/>
        <v>n.a.</v>
      </c>
      <c r="J21" s="41">
        <f t="shared" si="2"/>
        <v>60.8</v>
      </c>
      <c r="K21" s="41" t="str">
        <f t="shared" si="2"/>
        <v>n.a.</v>
      </c>
      <c r="M21">
        <f t="shared" si="3"/>
        <v>2001</v>
      </c>
      <c r="N21">
        <v>3132700000</v>
      </c>
      <c r="O21">
        <v>401200000</v>
      </c>
      <c r="P21" t="s">
        <v>664</v>
      </c>
      <c r="Q21">
        <v>100000</v>
      </c>
      <c r="R21" t="s">
        <v>664</v>
      </c>
      <c r="S21" t="s">
        <v>664</v>
      </c>
      <c r="T21" t="s">
        <v>664</v>
      </c>
      <c r="U21">
        <v>60800000</v>
      </c>
      <c r="V21" t="s">
        <v>664</v>
      </c>
    </row>
    <row r="22" spans="1:22">
      <c r="A22" s="7">
        <v>2002</v>
      </c>
      <c r="B22" s="41">
        <f t="shared" si="1"/>
        <v>3339.3</v>
      </c>
      <c r="C22" s="41">
        <f t="shared" si="1"/>
        <v>373.4</v>
      </c>
      <c r="D22" s="41">
        <v>227.5</v>
      </c>
      <c r="E22" s="41" t="str">
        <f t="shared" si="2"/>
        <v>n.a.</v>
      </c>
      <c r="F22" s="41" t="str">
        <f t="shared" si="2"/>
        <v>n.a.</v>
      </c>
      <c r="G22" s="41" t="str">
        <f t="shared" si="2"/>
        <v>n.a.</v>
      </c>
      <c r="H22" s="41" t="str">
        <f t="shared" si="2"/>
        <v>n.a.</v>
      </c>
      <c r="I22" s="41" t="str">
        <f t="shared" si="2"/>
        <v>n.a.</v>
      </c>
      <c r="J22" s="41">
        <f t="shared" si="2"/>
        <v>25.6</v>
      </c>
      <c r="K22" s="41">
        <f t="shared" si="2"/>
        <v>7.8</v>
      </c>
      <c r="M22">
        <f t="shared" si="3"/>
        <v>2002</v>
      </c>
      <c r="N22">
        <v>3339300000</v>
      </c>
      <c r="O22">
        <v>373400000</v>
      </c>
      <c r="P22" t="s">
        <v>664</v>
      </c>
      <c r="Q22">
        <v>0</v>
      </c>
      <c r="R22" t="s">
        <v>664</v>
      </c>
      <c r="S22" t="s">
        <v>664</v>
      </c>
      <c r="T22" t="s">
        <v>664</v>
      </c>
      <c r="U22">
        <v>25600000</v>
      </c>
      <c r="V22">
        <v>7800000</v>
      </c>
    </row>
    <row r="23" spans="1:22">
      <c r="A23" s="7">
        <v>2003</v>
      </c>
      <c r="B23" s="41">
        <f t="shared" si="1"/>
        <v>3421.2</v>
      </c>
      <c r="C23" s="41">
        <f t="shared" si="1"/>
        <v>390.9</v>
      </c>
      <c r="D23" s="41">
        <v>221.4</v>
      </c>
      <c r="E23" s="41" t="str">
        <f t="shared" si="2"/>
        <v>n.a.</v>
      </c>
      <c r="F23" s="41" t="str">
        <f t="shared" si="2"/>
        <v>n.a.</v>
      </c>
      <c r="G23" s="41" t="str">
        <f t="shared" si="2"/>
        <v>n.a.</v>
      </c>
      <c r="H23" s="41" t="str">
        <f t="shared" si="2"/>
        <v>n.a.</v>
      </c>
      <c r="I23" s="41" t="str">
        <f t="shared" si="2"/>
        <v>n.a.</v>
      </c>
      <c r="J23" s="41">
        <f t="shared" si="2"/>
        <v>25.2</v>
      </c>
      <c r="K23" s="41">
        <f t="shared" si="2"/>
        <v>11.1</v>
      </c>
      <c r="M23">
        <f t="shared" si="3"/>
        <v>2003</v>
      </c>
      <c r="N23">
        <v>3421200000</v>
      </c>
      <c r="O23">
        <v>390900000</v>
      </c>
      <c r="P23" t="s">
        <v>664</v>
      </c>
      <c r="Q23" t="s">
        <v>664</v>
      </c>
      <c r="R23" t="s">
        <v>664</v>
      </c>
      <c r="S23" t="s">
        <v>664</v>
      </c>
      <c r="T23" t="s">
        <v>664</v>
      </c>
      <c r="U23">
        <v>25200000</v>
      </c>
      <c r="V23">
        <v>11100000</v>
      </c>
    </row>
    <row r="24" spans="1:22">
      <c r="A24" s="7">
        <v>2004</v>
      </c>
      <c r="B24" s="41">
        <f t="shared" si="1"/>
        <v>3607.5</v>
      </c>
      <c r="C24" s="41">
        <f t="shared" si="1"/>
        <v>417.6</v>
      </c>
      <c r="D24" s="41">
        <v>230.1</v>
      </c>
      <c r="E24" s="41" t="str">
        <f t="shared" si="2"/>
        <v>n.a.</v>
      </c>
      <c r="F24" s="41" t="str">
        <f t="shared" si="2"/>
        <v>n.a.</v>
      </c>
      <c r="G24" s="41" t="str">
        <f t="shared" si="2"/>
        <v>n.a.</v>
      </c>
      <c r="H24" s="41" t="str">
        <f t="shared" si="2"/>
        <v>n.a.</v>
      </c>
      <c r="I24" s="41" t="str">
        <f t="shared" si="2"/>
        <v>n.a.</v>
      </c>
      <c r="J24" s="41">
        <f t="shared" si="2"/>
        <v>28.3</v>
      </c>
      <c r="K24" s="41">
        <f t="shared" si="2"/>
        <v>11.5</v>
      </c>
      <c r="M24">
        <f t="shared" si="3"/>
        <v>2004</v>
      </c>
      <c r="N24">
        <v>3607500000</v>
      </c>
      <c r="O24">
        <v>417600000</v>
      </c>
      <c r="P24" t="s">
        <v>664</v>
      </c>
      <c r="Q24">
        <v>0</v>
      </c>
      <c r="R24" t="s">
        <v>664</v>
      </c>
      <c r="S24" t="s">
        <v>664</v>
      </c>
      <c r="T24" t="s">
        <v>664</v>
      </c>
      <c r="U24">
        <v>28300000</v>
      </c>
      <c r="V24">
        <v>11500000</v>
      </c>
    </row>
    <row r="25" spans="1:22">
      <c r="A25" s="7">
        <v>2005</v>
      </c>
      <c r="B25" s="41">
        <f t="shared" si="1"/>
        <v>3690.5</v>
      </c>
      <c r="C25" s="41">
        <f t="shared" si="1"/>
        <v>362.1</v>
      </c>
      <c r="D25" s="41">
        <v>153.80000000000001</v>
      </c>
      <c r="E25" s="41" t="str">
        <f t="shared" si="2"/>
        <v>n.a.</v>
      </c>
      <c r="F25" s="41" t="str">
        <f t="shared" si="2"/>
        <v>n.a.</v>
      </c>
      <c r="G25" s="41" t="str">
        <f t="shared" si="2"/>
        <v>n.a.</v>
      </c>
      <c r="H25" s="41" t="str">
        <f t="shared" si="2"/>
        <v>n.a.</v>
      </c>
      <c r="I25" s="41" t="str">
        <f t="shared" si="2"/>
        <v>n.a.</v>
      </c>
      <c r="J25" s="41">
        <f t="shared" si="2"/>
        <v>29</v>
      </c>
      <c r="K25" s="41" t="str">
        <f t="shared" si="2"/>
        <v>n.a.</v>
      </c>
      <c r="M25">
        <f t="shared" si="3"/>
        <v>2005</v>
      </c>
      <c r="N25">
        <v>3690500000</v>
      </c>
      <c r="O25">
        <v>362100000</v>
      </c>
      <c r="P25" t="s">
        <v>664</v>
      </c>
      <c r="Q25">
        <v>0</v>
      </c>
      <c r="R25" t="s">
        <v>664</v>
      </c>
      <c r="S25" t="s">
        <v>664</v>
      </c>
      <c r="T25" t="s">
        <v>664</v>
      </c>
      <c r="U25">
        <v>29000000</v>
      </c>
      <c r="V25" t="s">
        <v>664</v>
      </c>
    </row>
    <row r="26" spans="1:22">
      <c r="A26" s="7">
        <v>2006</v>
      </c>
      <c r="B26" s="41">
        <f t="shared" si="1"/>
        <v>3896.2</v>
      </c>
      <c r="C26" s="41">
        <f t="shared" si="1"/>
        <v>376.1</v>
      </c>
      <c r="D26" s="41">
        <v>167.8</v>
      </c>
      <c r="E26" s="41" t="str">
        <f t="shared" si="2"/>
        <v>n.a.</v>
      </c>
      <c r="F26" s="41" t="str">
        <f t="shared" si="2"/>
        <v>n.a.</v>
      </c>
      <c r="G26" s="41" t="str">
        <f t="shared" si="2"/>
        <v>n.a.</v>
      </c>
      <c r="H26" s="41" t="str">
        <f t="shared" si="2"/>
        <v>n.a.</v>
      </c>
      <c r="I26" s="41" t="str">
        <f t="shared" si="2"/>
        <v>n.a.</v>
      </c>
      <c r="J26" s="41">
        <f t="shared" si="2"/>
        <v>23.8</v>
      </c>
      <c r="K26" s="41" t="str">
        <f t="shared" si="2"/>
        <v>n.a.</v>
      </c>
      <c r="M26">
        <f t="shared" si="3"/>
        <v>2006</v>
      </c>
      <c r="N26">
        <v>3896200000</v>
      </c>
      <c r="O26">
        <v>376100000</v>
      </c>
      <c r="P26" t="s">
        <v>664</v>
      </c>
      <c r="Q26">
        <v>0</v>
      </c>
      <c r="R26" t="s">
        <v>664</v>
      </c>
      <c r="S26" t="s">
        <v>664</v>
      </c>
      <c r="T26" t="s">
        <v>664</v>
      </c>
      <c r="U26">
        <v>23800000</v>
      </c>
      <c r="V26" t="s">
        <v>664</v>
      </c>
    </row>
    <row r="27" spans="1:22">
      <c r="A27" s="7">
        <v>2007</v>
      </c>
      <c r="B27" s="41">
        <f t="shared" si="1"/>
        <v>4129.8999999999996</v>
      </c>
      <c r="C27" s="41">
        <f t="shared" si="1"/>
        <v>414.7</v>
      </c>
      <c r="D27" s="41">
        <v>202.5</v>
      </c>
      <c r="E27" s="41" t="str">
        <f t="shared" si="2"/>
        <v>n.a.</v>
      </c>
      <c r="F27" s="41" t="str">
        <f t="shared" si="2"/>
        <v>n.a.</v>
      </c>
      <c r="G27" s="41" t="str">
        <f t="shared" si="2"/>
        <v>n.a.</v>
      </c>
      <c r="H27" s="41" t="str">
        <f t="shared" si="2"/>
        <v>n.a.</v>
      </c>
      <c r="I27" s="41" t="str">
        <f t="shared" si="2"/>
        <v>n.a.</v>
      </c>
      <c r="J27" s="41">
        <f>IF(OR(ISERROR(U27/1000000),U27=0)=FALSE,U27/1000000,"n.a.")</f>
        <v>25.1</v>
      </c>
      <c r="K27" s="41">
        <f t="shared" si="2"/>
        <v>11.7</v>
      </c>
      <c r="M27">
        <f t="shared" si="3"/>
        <v>2007</v>
      </c>
      <c r="N27">
        <v>4129900000</v>
      </c>
      <c r="O27">
        <v>414700000</v>
      </c>
      <c r="P27" t="s">
        <v>664</v>
      </c>
      <c r="Q27">
        <v>0</v>
      </c>
      <c r="R27" t="s">
        <v>664</v>
      </c>
      <c r="S27" t="s">
        <v>664</v>
      </c>
      <c r="T27" t="s">
        <v>664</v>
      </c>
      <c r="U27">
        <v>25100000</v>
      </c>
      <c r="V27">
        <v>11700000</v>
      </c>
    </row>
    <row r="28" spans="1:22">
      <c r="C28" s="41">
        <f>100*D27/B27</f>
        <v>4.9032664229158094</v>
      </c>
    </row>
    <row r="29" spans="1:22">
      <c r="A29" s="9" t="s">
        <v>71</v>
      </c>
    </row>
    <row r="30" spans="1:22">
      <c r="A30" s="7" t="s">
        <v>1071</v>
      </c>
      <c r="B30" s="2">
        <f t="shared" ref="B30:K32" si="4">IF(ISERROR((POWER(VLOOKUP(VALUE(RIGHT($A30,4)),$A$4:$K$27,COLUMN(B$26),0)/VLOOKUP(VALUE(LEFT($A30,4)),$A$4:$K$27,COLUMN(B$26),0),1/(VALUE(RIGHT($A30,4))-VALUE(LEFT($A30,4))))-1)*100)=FALSE,(POWER(VLOOKUP(VALUE(RIGHT($A30,4)),$A$4:$K$27,COLUMN(B$26),0)/VLOOKUP(VALUE(LEFT($A30,4)),$A$4:$K$27,COLUMN(B$26),0),1/(VALUE(RIGHT($A30,4))-VALUE(LEFT($A30,4))))-1)*100,"n.a.")</f>
        <v>4.824231425405423</v>
      </c>
      <c r="C30" s="2">
        <f t="shared" si="4"/>
        <v>7.7940232108597352</v>
      </c>
      <c r="D30" s="2" t="str">
        <f t="shared" si="4"/>
        <v>n.a.</v>
      </c>
      <c r="E30" s="2" t="str">
        <f t="shared" si="4"/>
        <v>n.a.</v>
      </c>
      <c r="F30" s="2" t="str">
        <f t="shared" si="4"/>
        <v>n.a.</v>
      </c>
      <c r="G30" s="2" t="str">
        <f t="shared" si="4"/>
        <v>n.a.</v>
      </c>
      <c r="H30" s="2" t="str">
        <f t="shared" si="4"/>
        <v>n.a.</v>
      </c>
      <c r="I30" s="2" t="str">
        <f t="shared" si="4"/>
        <v>n.a.</v>
      </c>
      <c r="J30" s="2">
        <f t="shared" si="4"/>
        <v>1.3115976829096931</v>
      </c>
      <c r="K30" s="2">
        <f t="shared" si="4"/>
        <v>14.691471349655139</v>
      </c>
    </row>
    <row r="31" spans="1:22">
      <c r="A31" s="7" t="s">
        <v>1058</v>
      </c>
      <c r="B31" s="2">
        <f t="shared" si="4"/>
        <v>4.967764815276654</v>
      </c>
      <c r="C31" s="2">
        <f t="shared" si="4"/>
        <v>10.680908827743885</v>
      </c>
      <c r="D31" s="2" t="str">
        <f t="shared" si="4"/>
        <v>n.a.</v>
      </c>
      <c r="E31" s="2">
        <f t="shared" si="4"/>
        <v>7.5404559941625759</v>
      </c>
      <c r="F31" s="2" t="str">
        <f t="shared" si="4"/>
        <v>n.a.</v>
      </c>
      <c r="G31" s="2" t="str">
        <f t="shared" si="4"/>
        <v>n.a.</v>
      </c>
      <c r="H31" s="2" t="str">
        <f t="shared" si="4"/>
        <v>n.a.</v>
      </c>
      <c r="I31" s="2" t="str">
        <f t="shared" si="4"/>
        <v>n.a.</v>
      </c>
      <c r="J31" s="2">
        <f t="shared" si="4"/>
        <v>5.6624891283712619</v>
      </c>
      <c r="K31" s="2" t="str">
        <f t="shared" si="4"/>
        <v>n.a.</v>
      </c>
    </row>
    <row r="32" spans="1:22">
      <c r="A32" s="7" t="s">
        <v>3</v>
      </c>
      <c r="B32" s="2">
        <f t="shared" si="4"/>
        <v>4.4968916809427384</v>
      </c>
      <c r="C32" s="2">
        <f t="shared" si="4"/>
        <v>1.4750263136866115</v>
      </c>
      <c r="D32" s="2">
        <f t="shared" si="4"/>
        <v>-1.5375822944498685</v>
      </c>
      <c r="E32" s="2" t="str">
        <f t="shared" si="4"/>
        <v>n.a.</v>
      </c>
      <c r="F32" s="2" t="str">
        <f t="shared" si="4"/>
        <v>n.a.</v>
      </c>
      <c r="G32" s="2" t="str">
        <f t="shared" si="4"/>
        <v>n.a.</v>
      </c>
      <c r="H32" s="2" t="str">
        <f t="shared" si="4"/>
        <v>n.a.</v>
      </c>
      <c r="I32" s="2" t="str">
        <f t="shared" si="4"/>
        <v>n.a.</v>
      </c>
      <c r="J32" s="2">
        <f t="shared" si="4"/>
        <v>-7.9723785851762869</v>
      </c>
      <c r="K32" s="2" t="str">
        <f t="shared" si="4"/>
        <v>n.a.</v>
      </c>
    </row>
    <row r="34" spans="1:1">
      <c r="A34" s="301" t="s">
        <v>1357</v>
      </c>
    </row>
    <row r="35" spans="1:1">
      <c r="A35" s="20"/>
    </row>
    <row r="36" spans="1:1">
      <c r="A36" t="s">
        <v>1060</v>
      </c>
    </row>
  </sheetData>
  <pageMargins left="0.7" right="0.7" top="0.75" bottom="0.75" header="0.3" footer="0.3"/>
  <pageSetup scale="78" orientation="landscape" horizontalDpi="0" verticalDpi="0" r:id="rId1"/>
</worksheet>
</file>

<file path=xl/worksheets/sheet157.xml><?xml version="1.0" encoding="utf-8"?>
<worksheet xmlns="http://schemas.openxmlformats.org/spreadsheetml/2006/main" xmlns:r="http://schemas.openxmlformats.org/officeDocument/2006/relationships">
  <sheetPr codeName="Sheet194"/>
  <dimension ref="A1:W36"/>
  <sheetViews>
    <sheetView view="pageBreakPreview" zoomScaleNormal="100" zoomScaleSheetLayoutView="100" workbookViewId="0"/>
  </sheetViews>
  <sheetFormatPr defaultRowHeight="15" outlineLevelCol="1"/>
  <cols>
    <col min="2" max="11" width="13.85546875" customWidth="1"/>
    <col min="13" max="22" width="0" hidden="1" customWidth="1" outlineLevel="1"/>
    <col min="23" max="23" width="9.140625" collapsed="1"/>
  </cols>
  <sheetData>
    <row r="1" spans="1:22">
      <c r="A1" t="s">
        <v>1073</v>
      </c>
      <c r="N1" t="s">
        <v>520</v>
      </c>
      <c r="O1" t="s">
        <v>6</v>
      </c>
      <c r="P1" t="s">
        <v>8</v>
      </c>
      <c r="Q1" t="s">
        <v>11</v>
      </c>
      <c r="R1" t="s">
        <v>12</v>
      </c>
      <c r="S1" t="s">
        <v>13</v>
      </c>
      <c r="T1" t="s">
        <v>14</v>
      </c>
      <c r="U1" t="s">
        <v>15</v>
      </c>
      <c r="V1" t="s">
        <v>33</v>
      </c>
    </row>
    <row r="3" spans="1:22" ht="110.25" customHeight="1">
      <c r="B3" s="55" t="s">
        <v>520</v>
      </c>
      <c r="C3" s="55" t="s">
        <v>6</v>
      </c>
      <c r="D3" s="55" t="s">
        <v>32</v>
      </c>
      <c r="E3" s="55" t="s">
        <v>8</v>
      </c>
      <c r="F3" s="55" t="s">
        <v>11</v>
      </c>
      <c r="G3" s="55" t="s">
        <v>12</v>
      </c>
      <c r="H3" s="55" t="s">
        <v>13</v>
      </c>
      <c r="I3" s="55" t="s">
        <v>14</v>
      </c>
      <c r="J3" s="55" t="s">
        <v>15</v>
      </c>
      <c r="K3" s="55" t="s">
        <v>33</v>
      </c>
    </row>
    <row r="4" spans="1:22" ht="15" customHeight="1">
      <c r="A4" s="7">
        <f t="shared" ref="A4:A14" si="0">A5-1</f>
        <v>1984</v>
      </c>
      <c r="B4" s="41">
        <f t="shared" ref="B4:C27" si="1">IF(OR(ISERROR(N4/1000000),N4=0)=FALSE,N4/1000000,"n.a.")</f>
        <v>11064</v>
      </c>
      <c r="C4" s="41">
        <f t="shared" si="1"/>
        <v>1342.2</v>
      </c>
      <c r="D4" s="41" t="s">
        <v>446</v>
      </c>
      <c r="E4" s="41" t="str">
        <f t="shared" ref="E4:K27" si="2">IF(OR(ISERROR(P4/1000000),P4=0)=FALSE,P4/1000000,"n.a.")</f>
        <v>n.a.</v>
      </c>
      <c r="F4" s="41" t="str">
        <f t="shared" si="2"/>
        <v>n.a.</v>
      </c>
      <c r="G4" s="41" t="str">
        <f t="shared" si="2"/>
        <v>n.a.</v>
      </c>
      <c r="H4" s="41">
        <f t="shared" si="2"/>
        <v>39.1</v>
      </c>
      <c r="I4" s="41" t="str">
        <f t="shared" si="2"/>
        <v>n.a.</v>
      </c>
      <c r="J4" s="41">
        <f t="shared" si="2"/>
        <v>168.1</v>
      </c>
      <c r="K4" s="41" t="str">
        <f t="shared" si="2"/>
        <v>n.a.</v>
      </c>
      <c r="M4">
        <v>1984</v>
      </c>
      <c r="N4">
        <v>11064000000</v>
      </c>
      <c r="O4">
        <v>1342200000</v>
      </c>
      <c r="P4" t="s">
        <v>664</v>
      </c>
      <c r="Q4" t="s">
        <v>664</v>
      </c>
      <c r="R4" t="s">
        <v>664</v>
      </c>
      <c r="S4">
        <v>39100000</v>
      </c>
      <c r="T4" t="s">
        <v>664</v>
      </c>
      <c r="U4">
        <v>168100000</v>
      </c>
      <c r="V4" t="s">
        <v>664</v>
      </c>
    </row>
    <row r="5" spans="1:22" ht="15" customHeight="1">
      <c r="A5" s="7">
        <f t="shared" si="0"/>
        <v>1985</v>
      </c>
      <c r="B5" s="41">
        <f t="shared" si="1"/>
        <v>11858.7</v>
      </c>
      <c r="C5" s="41">
        <f t="shared" si="1"/>
        <v>1299.2</v>
      </c>
      <c r="D5" s="41" t="s">
        <v>446</v>
      </c>
      <c r="E5" s="41" t="str">
        <f t="shared" si="2"/>
        <v>n.a.</v>
      </c>
      <c r="F5" s="41" t="str">
        <f t="shared" si="2"/>
        <v>n.a.</v>
      </c>
      <c r="G5" s="41" t="str">
        <f t="shared" si="2"/>
        <v>n.a.</v>
      </c>
      <c r="H5" s="41" t="str">
        <f t="shared" si="2"/>
        <v>n.a.</v>
      </c>
      <c r="I5" s="41">
        <f t="shared" si="2"/>
        <v>20.6</v>
      </c>
      <c r="J5" s="41">
        <f t="shared" si="2"/>
        <v>209.3</v>
      </c>
      <c r="K5" s="41">
        <f t="shared" si="2"/>
        <v>48.5</v>
      </c>
      <c r="M5">
        <f>M4+1</f>
        <v>1985</v>
      </c>
      <c r="N5">
        <v>11858700000</v>
      </c>
      <c r="O5">
        <v>1299200000</v>
      </c>
      <c r="P5" t="s">
        <v>664</v>
      </c>
      <c r="Q5" t="s">
        <v>664</v>
      </c>
      <c r="R5" t="s">
        <v>664</v>
      </c>
      <c r="S5" t="s">
        <v>664</v>
      </c>
      <c r="T5">
        <v>20600000</v>
      </c>
      <c r="U5">
        <v>209300000</v>
      </c>
      <c r="V5">
        <v>48500000</v>
      </c>
    </row>
    <row r="6" spans="1:22" ht="15" customHeight="1">
      <c r="A6" s="7">
        <f t="shared" si="0"/>
        <v>1986</v>
      </c>
      <c r="B6" s="41">
        <f t="shared" si="1"/>
        <v>12965.7</v>
      </c>
      <c r="C6" s="41">
        <f t="shared" si="1"/>
        <v>1597.6</v>
      </c>
      <c r="D6" s="41" t="s">
        <v>446</v>
      </c>
      <c r="E6" s="41" t="str">
        <f t="shared" si="2"/>
        <v>n.a.</v>
      </c>
      <c r="F6" s="41" t="str">
        <f t="shared" si="2"/>
        <v>n.a.</v>
      </c>
      <c r="G6" s="41" t="str">
        <f t="shared" si="2"/>
        <v>n.a.</v>
      </c>
      <c r="H6" s="41" t="str">
        <f t="shared" si="2"/>
        <v>n.a.</v>
      </c>
      <c r="I6" s="41">
        <f t="shared" si="2"/>
        <v>20.5</v>
      </c>
      <c r="J6" s="41">
        <f t="shared" si="2"/>
        <v>266.2</v>
      </c>
      <c r="K6" s="41">
        <f t="shared" si="2"/>
        <v>50.5</v>
      </c>
      <c r="M6">
        <f t="shared" ref="M6:M27" si="3">M5+1</f>
        <v>1986</v>
      </c>
      <c r="N6">
        <v>12965700000</v>
      </c>
      <c r="O6">
        <v>1597600000</v>
      </c>
      <c r="P6" t="s">
        <v>664</v>
      </c>
      <c r="Q6" t="s">
        <v>664</v>
      </c>
      <c r="R6" t="s">
        <v>664</v>
      </c>
      <c r="S6" t="s">
        <v>664</v>
      </c>
      <c r="T6">
        <v>20500000</v>
      </c>
      <c r="U6">
        <v>266200000</v>
      </c>
      <c r="V6">
        <v>50500000</v>
      </c>
    </row>
    <row r="7" spans="1:22" ht="15" customHeight="1">
      <c r="A7" s="7">
        <f t="shared" si="0"/>
        <v>1987</v>
      </c>
      <c r="B7" s="41">
        <f t="shared" si="1"/>
        <v>13673.2</v>
      </c>
      <c r="C7" s="41">
        <f t="shared" si="1"/>
        <v>1525.5</v>
      </c>
      <c r="D7" s="41" t="s">
        <v>446</v>
      </c>
      <c r="E7" s="41" t="str">
        <f t="shared" si="2"/>
        <v>n.a.</v>
      </c>
      <c r="F7" s="41" t="str">
        <f t="shared" si="2"/>
        <v>n.a.</v>
      </c>
      <c r="G7" s="41" t="str">
        <f t="shared" si="2"/>
        <v>n.a.</v>
      </c>
      <c r="H7" s="41" t="str">
        <f t="shared" si="2"/>
        <v>n.a.</v>
      </c>
      <c r="I7" s="41">
        <f t="shared" si="2"/>
        <v>19.899999999999999</v>
      </c>
      <c r="J7" s="41">
        <f t="shared" si="2"/>
        <v>263.7</v>
      </c>
      <c r="K7" s="41">
        <f t="shared" si="2"/>
        <v>50.8</v>
      </c>
      <c r="M7">
        <f t="shared" si="3"/>
        <v>1987</v>
      </c>
      <c r="N7">
        <v>13673200000</v>
      </c>
      <c r="O7">
        <v>1525500000</v>
      </c>
      <c r="P7" t="s">
        <v>664</v>
      </c>
      <c r="Q7" t="s">
        <v>664</v>
      </c>
      <c r="R7" t="s">
        <v>664</v>
      </c>
      <c r="S7" t="s">
        <v>664</v>
      </c>
      <c r="T7">
        <v>19900000</v>
      </c>
      <c r="U7">
        <v>263700000</v>
      </c>
      <c r="V7">
        <v>50800000</v>
      </c>
    </row>
    <row r="8" spans="1:22" ht="15" customHeight="1">
      <c r="A8" s="7">
        <f t="shared" si="0"/>
        <v>1988</v>
      </c>
      <c r="B8" s="41">
        <f t="shared" si="1"/>
        <v>14474.7</v>
      </c>
      <c r="C8" s="41">
        <f t="shared" si="1"/>
        <v>1486.6</v>
      </c>
      <c r="D8" s="41" t="s">
        <v>446</v>
      </c>
      <c r="E8" s="41" t="str">
        <f t="shared" si="2"/>
        <v>n.a.</v>
      </c>
      <c r="F8" s="41" t="str">
        <f t="shared" si="2"/>
        <v>n.a.</v>
      </c>
      <c r="G8" s="41" t="str">
        <f t="shared" si="2"/>
        <v>n.a.</v>
      </c>
      <c r="H8" s="41" t="str">
        <f t="shared" si="2"/>
        <v>n.a.</v>
      </c>
      <c r="I8" s="41">
        <f t="shared" si="2"/>
        <v>22.7</v>
      </c>
      <c r="J8" s="41">
        <f t="shared" si="2"/>
        <v>201.1</v>
      </c>
      <c r="K8" s="41">
        <f t="shared" si="2"/>
        <v>48.8</v>
      </c>
      <c r="M8">
        <f t="shared" si="3"/>
        <v>1988</v>
      </c>
      <c r="N8">
        <v>14474700000</v>
      </c>
      <c r="O8">
        <v>1486600000</v>
      </c>
      <c r="P8" t="s">
        <v>664</v>
      </c>
      <c r="Q8" t="s">
        <v>664</v>
      </c>
      <c r="R8" t="s">
        <v>664</v>
      </c>
      <c r="S8" t="s">
        <v>664</v>
      </c>
      <c r="T8">
        <v>22700000</v>
      </c>
      <c r="U8">
        <v>201100000</v>
      </c>
      <c r="V8">
        <v>48800000</v>
      </c>
    </row>
    <row r="9" spans="1:22" ht="15" customHeight="1">
      <c r="A9" s="7">
        <f t="shared" si="0"/>
        <v>1989</v>
      </c>
      <c r="B9" s="41">
        <f t="shared" si="1"/>
        <v>15241</v>
      </c>
      <c r="C9" s="41">
        <f t="shared" si="1"/>
        <v>1564.6</v>
      </c>
      <c r="D9" s="41" t="s">
        <v>446</v>
      </c>
      <c r="E9" s="41">
        <f t="shared" si="2"/>
        <v>10.9</v>
      </c>
      <c r="F9" s="41" t="str">
        <f t="shared" si="2"/>
        <v>n.a.</v>
      </c>
      <c r="G9" s="41" t="str">
        <f t="shared" si="2"/>
        <v>n.a.</v>
      </c>
      <c r="H9" s="41" t="str">
        <f t="shared" si="2"/>
        <v>n.a.</v>
      </c>
      <c r="I9" s="41">
        <f t="shared" si="2"/>
        <v>28.2</v>
      </c>
      <c r="J9" s="41">
        <f t="shared" si="2"/>
        <v>175.3</v>
      </c>
      <c r="K9" s="41">
        <f t="shared" si="2"/>
        <v>48.6</v>
      </c>
      <c r="M9">
        <f t="shared" si="3"/>
        <v>1989</v>
      </c>
      <c r="N9">
        <v>15241000000</v>
      </c>
      <c r="O9">
        <v>1564600000</v>
      </c>
      <c r="P9">
        <v>10900000</v>
      </c>
      <c r="Q9" t="s">
        <v>664</v>
      </c>
      <c r="R9" t="s">
        <v>664</v>
      </c>
      <c r="S9" t="s">
        <v>664</v>
      </c>
      <c r="T9">
        <v>28200000</v>
      </c>
      <c r="U9">
        <v>175300000</v>
      </c>
      <c r="V9">
        <v>48600000</v>
      </c>
    </row>
    <row r="10" spans="1:22" ht="15" customHeight="1">
      <c r="A10" s="7">
        <f t="shared" si="0"/>
        <v>1990</v>
      </c>
      <c r="B10" s="41">
        <f t="shared" si="1"/>
        <v>16088.5</v>
      </c>
      <c r="C10" s="41">
        <f t="shared" si="1"/>
        <v>1504.4</v>
      </c>
      <c r="D10" s="41" t="s">
        <v>446</v>
      </c>
      <c r="E10" s="41" t="str">
        <f t="shared" si="2"/>
        <v>n.a.</v>
      </c>
      <c r="F10" s="41" t="str">
        <f t="shared" si="2"/>
        <v>n.a.</v>
      </c>
      <c r="G10" s="41" t="str">
        <f t="shared" si="2"/>
        <v>n.a.</v>
      </c>
      <c r="H10" s="41">
        <f t="shared" si="2"/>
        <v>67.5</v>
      </c>
      <c r="I10" s="41">
        <f t="shared" si="2"/>
        <v>29.2</v>
      </c>
      <c r="J10" s="41">
        <f t="shared" si="2"/>
        <v>162.9</v>
      </c>
      <c r="K10" s="41">
        <f t="shared" si="2"/>
        <v>51.5</v>
      </c>
      <c r="M10">
        <f t="shared" si="3"/>
        <v>1990</v>
      </c>
      <c r="N10">
        <v>16088500000</v>
      </c>
      <c r="O10">
        <v>1504400000</v>
      </c>
      <c r="P10" t="s">
        <v>664</v>
      </c>
      <c r="Q10" t="s">
        <v>664</v>
      </c>
      <c r="R10" t="s">
        <v>664</v>
      </c>
      <c r="S10">
        <v>67500000</v>
      </c>
      <c r="T10">
        <v>29200000</v>
      </c>
      <c r="U10">
        <v>162900000</v>
      </c>
      <c r="V10">
        <v>51500000</v>
      </c>
    </row>
    <row r="11" spans="1:22" ht="15" customHeight="1">
      <c r="A11" s="7">
        <f t="shared" si="0"/>
        <v>1991</v>
      </c>
      <c r="B11" s="41">
        <f t="shared" si="1"/>
        <v>16539.900000000001</v>
      </c>
      <c r="C11" s="41">
        <f t="shared" si="1"/>
        <v>1687.4</v>
      </c>
      <c r="D11" s="41" t="s">
        <v>446</v>
      </c>
      <c r="E11" s="41">
        <f t="shared" si="2"/>
        <v>14.7</v>
      </c>
      <c r="F11" s="41" t="str">
        <f t="shared" si="2"/>
        <v>n.a.</v>
      </c>
      <c r="G11" s="41" t="str">
        <f t="shared" si="2"/>
        <v>n.a.</v>
      </c>
      <c r="H11" s="41">
        <f t="shared" si="2"/>
        <v>57.7</v>
      </c>
      <c r="I11" s="41">
        <f t="shared" si="2"/>
        <v>31.5</v>
      </c>
      <c r="J11" s="41">
        <f t="shared" si="2"/>
        <v>217.4</v>
      </c>
      <c r="K11" s="41">
        <f t="shared" si="2"/>
        <v>72.8</v>
      </c>
      <c r="M11">
        <f t="shared" si="3"/>
        <v>1991</v>
      </c>
      <c r="N11">
        <v>16539900000</v>
      </c>
      <c r="O11">
        <v>1687400000</v>
      </c>
      <c r="P11">
        <v>14700000</v>
      </c>
      <c r="Q11" t="s">
        <v>664</v>
      </c>
      <c r="R11" t="s">
        <v>664</v>
      </c>
      <c r="S11">
        <v>57700000</v>
      </c>
      <c r="T11">
        <v>31500000</v>
      </c>
      <c r="U11">
        <v>217400000</v>
      </c>
      <c r="V11">
        <v>72800000</v>
      </c>
    </row>
    <row r="12" spans="1:22" ht="15" customHeight="1">
      <c r="A12" s="7">
        <f t="shared" si="0"/>
        <v>1992</v>
      </c>
      <c r="B12" s="41">
        <f t="shared" si="1"/>
        <v>16790.099999999999</v>
      </c>
      <c r="C12" s="41">
        <f t="shared" si="1"/>
        <v>1637.7</v>
      </c>
      <c r="D12" s="41" t="s">
        <v>446</v>
      </c>
      <c r="E12" s="41" t="str">
        <f t="shared" si="2"/>
        <v>n.a.</v>
      </c>
      <c r="F12" s="41" t="str">
        <f t="shared" si="2"/>
        <v>n.a.</v>
      </c>
      <c r="G12" s="41" t="str">
        <f t="shared" si="2"/>
        <v>n.a.</v>
      </c>
      <c r="H12" s="41">
        <f t="shared" si="2"/>
        <v>60.4</v>
      </c>
      <c r="I12" s="41">
        <f t="shared" si="2"/>
        <v>32.4</v>
      </c>
      <c r="J12" s="41">
        <f t="shared" si="2"/>
        <v>215.8</v>
      </c>
      <c r="K12" s="41">
        <f t="shared" si="2"/>
        <v>64.2</v>
      </c>
      <c r="M12">
        <f t="shared" si="3"/>
        <v>1992</v>
      </c>
      <c r="N12">
        <v>16790100000</v>
      </c>
      <c r="O12">
        <v>1637700000</v>
      </c>
      <c r="P12" t="s">
        <v>664</v>
      </c>
      <c r="Q12" t="s">
        <v>664</v>
      </c>
      <c r="R12" t="s">
        <v>664</v>
      </c>
      <c r="S12">
        <v>60400000</v>
      </c>
      <c r="T12">
        <v>32400000</v>
      </c>
      <c r="U12">
        <v>215800000</v>
      </c>
      <c r="V12">
        <v>64200000</v>
      </c>
    </row>
    <row r="13" spans="1:22" ht="15" customHeight="1">
      <c r="A13" s="7">
        <f t="shared" si="0"/>
        <v>1993</v>
      </c>
      <c r="B13" s="41">
        <f t="shared" si="1"/>
        <v>16968.2</v>
      </c>
      <c r="C13" s="41">
        <f t="shared" si="1"/>
        <v>1594.2</v>
      </c>
      <c r="D13" s="41" t="s">
        <v>446</v>
      </c>
      <c r="E13" s="41" t="str">
        <f t="shared" si="2"/>
        <v>n.a.</v>
      </c>
      <c r="F13" s="41" t="str">
        <f t="shared" si="2"/>
        <v>n.a.</v>
      </c>
      <c r="G13" s="41">
        <f t="shared" si="2"/>
        <v>44.6</v>
      </c>
      <c r="H13" s="41">
        <f t="shared" si="2"/>
        <v>56</v>
      </c>
      <c r="I13" s="41" t="str">
        <f t="shared" si="2"/>
        <v>n.a.</v>
      </c>
      <c r="J13" s="41">
        <f t="shared" si="2"/>
        <v>184.7</v>
      </c>
      <c r="K13" s="41" t="str">
        <f t="shared" si="2"/>
        <v>n.a.</v>
      </c>
      <c r="M13">
        <f t="shared" si="3"/>
        <v>1993</v>
      </c>
      <c r="N13">
        <v>16968200000</v>
      </c>
      <c r="O13">
        <v>1594200000</v>
      </c>
      <c r="P13" t="s">
        <v>664</v>
      </c>
      <c r="Q13" t="s">
        <v>664</v>
      </c>
      <c r="R13">
        <v>44600000</v>
      </c>
      <c r="S13">
        <v>56000000</v>
      </c>
      <c r="T13" t="s">
        <v>664</v>
      </c>
      <c r="U13">
        <v>184700000</v>
      </c>
      <c r="V13" t="s">
        <v>664</v>
      </c>
    </row>
    <row r="14" spans="1:22" ht="15" customHeight="1">
      <c r="A14" s="7">
        <f t="shared" si="0"/>
        <v>1994</v>
      </c>
      <c r="B14" s="41">
        <f t="shared" si="1"/>
        <v>17291.8</v>
      </c>
      <c r="C14" s="41">
        <f t="shared" si="1"/>
        <v>1627.8</v>
      </c>
      <c r="D14" s="41" t="s">
        <v>446</v>
      </c>
      <c r="E14" s="41" t="str">
        <f t="shared" si="2"/>
        <v>n.a.</v>
      </c>
      <c r="F14" s="41" t="str">
        <f t="shared" si="2"/>
        <v>n.a.</v>
      </c>
      <c r="G14" s="41">
        <f t="shared" si="2"/>
        <v>37</v>
      </c>
      <c r="H14" s="41">
        <f t="shared" si="2"/>
        <v>57.6</v>
      </c>
      <c r="I14" s="41" t="str">
        <f t="shared" si="2"/>
        <v>n.a.</v>
      </c>
      <c r="J14" s="41">
        <f t="shared" si="2"/>
        <v>208</v>
      </c>
      <c r="K14" s="41" t="str">
        <f t="shared" si="2"/>
        <v>n.a.</v>
      </c>
      <c r="M14">
        <f t="shared" si="3"/>
        <v>1994</v>
      </c>
      <c r="N14">
        <v>17291800000</v>
      </c>
      <c r="O14">
        <v>1627800000</v>
      </c>
      <c r="P14" t="s">
        <v>664</v>
      </c>
      <c r="Q14" t="s">
        <v>664</v>
      </c>
      <c r="R14">
        <v>37000000</v>
      </c>
      <c r="S14">
        <v>57600000</v>
      </c>
      <c r="T14" t="s">
        <v>664</v>
      </c>
      <c r="U14">
        <v>208000000</v>
      </c>
      <c r="V14" t="s">
        <v>664</v>
      </c>
    </row>
    <row r="15" spans="1:22" ht="15" customHeight="1">
      <c r="A15" s="7">
        <f>A16-1</f>
        <v>1995</v>
      </c>
      <c r="B15" s="41">
        <f t="shared" si="1"/>
        <v>17966.5</v>
      </c>
      <c r="C15" s="41">
        <f t="shared" si="1"/>
        <v>1864.6</v>
      </c>
      <c r="D15" s="41" t="s">
        <v>446</v>
      </c>
      <c r="E15" s="41">
        <f t="shared" si="2"/>
        <v>17.600000000000001</v>
      </c>
      <c r="F15" s="41" t="str">
        <f t="shared" si="2"/>
        <v>n.a.</v>
      </c>
      <c r="G15" s="41">
        <f t="shared" si="2"/>
        <v>67.8</v>
      </c>
      <c r="H15" s="41">
        <f t="shared" si="2"/>
        <v>67.3</v>
      </c>
      <c r="I15" s="41" t="str">
        <f t="shared" si="2"/>
        <v>n.a.</v>
      </c>
      <c r="J15" s="41">
        <f t="shared" si="2"/>
        <v>135</v>
      </c>
      <c r="K15" s="41">
        <f t="shared" si="2"/>
        <v>81.599999999999994</v>
      </c>
      <c r="M15">
        <f t="shared" si="3"/>
        <v>1995</v>
      </c>
      <c r="N15">
        <v>17966500000</v>
      </c>
      <c r="O15">
        <v>1864600000</v>
      </c>
      <c r="P15">
        <v>17600000</v>
      </c>
      <c r="Q15" t="s">
        <v>664</v>
      </c>
      <c r="R15">
        <v>67800000</v>
      </c>
      <c r="S15">
        <v>67300000</v>
      </c>
      <c r="T15" t="s">
        <v>664</v>
      </c>
      <c r="U15">
        <v>135000000</v>
      </c>
      <c r="V15">
        <v>81600000</v>
      </c>
    </row>
    <row r="16" spans="1:22" ht="15" customHeight="1">
      <c r="A16" s="7">
        <v>1996</v>
      </c>
      <c r="B16" s="41">
        <f t="shared" si="1"/>
        <v>17995.400000000001</v>
      </c>
      <c r="C16" s="41">
        <f t="shared" si="1"/>
        <v>1818.4</v>
      </c>
      <c r="D16" s="41" t="s">
        <v>446</v>
      </c>
      <c r="E16" s="41" t="str">
        <f t="shared" si="2"/>
        <v>n.a.</v>
      </c>
      <c r="F16" s="41" t="str">
        <f t="shared" si="2"/>
        <v>n.a.</v>
      </c>
      <c r="G16" s="41" t="str">
        <f t="shared" si="2"/>
        <v>n.a.</v>
      </c>
      <c r="H16" s="41">
        <f t="shared" si="2"/>
        <v>83.5</v>
      </c>
      <c r="I16" s="41">
        <f t="shared" si="2"/>
        <v>29.8</v>
      </c>
      <c r="J16" s="41">
        <f t="shared" si="2"/>
        <v>157.1</v>
      </c>
      <c r="K16" s="41">
        <f t="shared" si="2"/>
        <v>85.3</v>
      </c>
      <c r="M16">
        <f t="shared" si="3"/>
        <v>1996</v>
      </c>
      <c r="N16">
        <v>17995400000</v>
      </c>
      <c r="O16">
        <v>1818400000</v>
      </c>
      <c r="P16" t="s">
        <v>664</v>
      </c>
      <c r="Q16" t="s">
        <v>664</v>
      </c>
      <c r="R16" t="s">
        <v>664</v>
      </c>
      <c r="S16">
        <v>83500000</v>
      </c>
      <c r="T16">
        <v>29800000</v>
      </c>
      <c r="U16">
        <v>157100000</v>
      </c>
      <c r="V16">
        <v>85300000</v>
      </c>
    </row>
    <row r="17" spans="1:22" ht="15" customHeight="1">
      <c r="A17" s="7">
        <v>1997</v>
      </c>
      <c r="B17" s="41">
        <f t="shared" si="1"/>
        <v>18379.900000000001</v>
      </c>
      <c r="C17" s="41">
        <f t="shared" si="1"/>
        <v>1905.1</v>
      </c>
      <c r="D17" s="41">
        <v>493.2</v>
      </c>
      <c r="E17" s="41">
        <f t="shared" si="2"/>
        <v>20.100000000000001</v>
      </c>
      <c r="F17" s="41" t="str">
        <f t="shared" si="2"/>
        <v>n.a.</v>
      </c>
      <c r="G17" s="41" t="str">
        <f t="shared" si="2"/>
        <v>n.a.</v>
      </c>
      <c r="H17" s="41" t="str">
        <f t="shared" si="2"/>
        <v>n.a.</v>
      </c>
      <c r="I17" s="41">
        <f t="shared" si="2"/>
        <v>43.1</v>
      </c>
      <c r="J17" s="41">
        <f t="shared" si="2"/>
        <v>199.4</v>
      </c>
      <c r="K17" s="41">
        <f t="shared" si="2"/>
        <v>97.2</v>
      </c>
      <c r="M17">
        <f t="shared" si="3"/>
        <v>1997</v>
      </c>
      <c r="N17">
        <v>18379900000</v>
      </c>
      <c r="O17">
        <v>1905100000</v>
      </c>
      <c r="P17">
        <v>20100000</v>
      </c>
      <c r="Q17" t="s">
        <v>664</v>
      </c>
      <c r="R17" t="s">
        <v>664</v>
      </c>
      <c r="S17" t="s">
        <v>664</v>
      </c>
      <c r="T17">
        <v>43100000</v>
      </c>
      <c r="U17">
        <v>199400000</v>
      </c>
      <c r="V17">
        <v>97200000</v>
      </c>
    </row>
    <row r="18" spans="1:22">
      <c r="A18" s="7">
        <v>1998</v>
      </c>
      <c r="B18" s="41">
        <f t="shared" si="1"/>
        <v>19380.400000000001</v>
      </c>
      <c r="C18" s="41">
        <f t="shared" si="1"/>
        <v>2073.6</v>
      </c>
      <c r="D18" s="41">
        <v>443.8</v>
      </c>
      <c r="E18" s="41">
        <f t="shared" si="2"/>
        <v>15.5</v>
      </c>
      <c r="F18" s="41" t="str">
        <f t="shared" si="2"/>
        <v>n.a.</v>
      </c>
      <c r="G18" s="41" t="str">
        <f t="shared" si="2"/>
        <v>n.a.</v>
      </c>
      <c r="H18" s="41">
        <f t="shared" si="2"/>
        <v>63.6</v>
      </c>
      <c r="I18" s="41">
        <f t="shared" si="2"/>
        <v>45.8</v>
      </c>
      <c r="J18" s="41">
        <f t="shared" si="2"/>
        <v>169.7</v>
      </c>
      <c r="K18" s="41">
        <f t="shared" si="2"/>
        <v>97.7</v>
      </c>
      <c r="M18">
        <f t="shared" si="3"/>
        <v>1998</v>
      </c>
      <c r="N18">
        <v>19380400000</v>
      </c>
      <c r="O18">
        <v>2073600000</v>
      </c>
      <c r="P18">
        <v>15500000</v>
      </c>
      <c r="Q18" t="s">
        <v>664</v>
      </c>
      <c r="R18" t="s">
        <v>664</v>
      </c>
      <c r="S18">
        <v>63600000</v>
      </c>
      <c r="T18">
        <v>45800000</v>
      </c>
      <c r="U18">
        <v>169700000</v>
      </c>
      <c r="V18">
        <v>97700000</v>
      </c>
    </row>
    <row r="19" spans="1:22">
      <c r="A19" s="7">
        <v>1999</v>
      </c>
      <c r="B19" s="41">
        <f t="shared" si="1"/>
        <v>20942.099999999999</v>
      </c>
      <c r="C19" s="41">
        <f t="shared" si="1"/>
        <v>2416.1</v>
      </c>
      <c r="D19" s="41">
        <v>523.29999999999995</v>
      </c>
      <c r="E19" s="41" t="str">
        <f t="shared" si="2"/>
        <v>n.a.</v>
      </c>
      <c r="F19" s="41" t="str">
        <f t="shared" si="2"/>
        <v>n.a.</v>
      </c>
      <c r="G19" s="41">
        <f t="shared" si="2"/>
        <v>32.299999999999997</v>
      </c>
      <c r="H19" s="41">
        <f t="shared" si="2"/>
        <v>50.1</v>
      </c>
      <c r="I19" s="41">
        <f t="shared" si="2"/>
        <v>41.3</v>
      </c>
      <c r="J19" s="41">
        <f t="shared" si="2"/>
        <v>234.9</v>
      </c>
      <c r="K19" s="41">
        <f t="shared" si="2"/>
        <v>105</v>
      </c>
      <c r="M19">
        <f t="shared" si="3"/>
        <v>1999</v>
      </c>
      <c r="N19">
        <v>20942100000</v>
      </c>
      <c r="O19">
        <v>2416100000</v>
      </c>
      <c r="P19" t="s">
        <v>664</v>
      </c>
      <c r="Q19" t="s">
        <v>664</v>
      </c>
      <c r="R19">
        <v>32300000</v>
      </c>
      <c r="S19">
        <v>50100000</v>
      </c>
      <c r="T19">
        <v>41300000</v>
      </c>
      <c r="U19">
        <v>234900000</v>
      </c>
      <c r="V19">
        <v>105000000</v>
      </c>
    </row>
    <row r="20" spans="1:22">
      <c r="A20" s="7">
        <v>2000</v>
      </c>
      <c r="B20" s="41">
        <f t="shared" si="1"/>
        <v>22481.9</v>
      </c>
      <c r="C20" s="41">
        <f t="shared" si="1"/>
        <v>2576.1999999999998</v>
      </c>
      <c r="D20" s="41">
        <v>519.20000000000005</v>
      </c>
      <c r="E20" s="41" t="str">
        <f t="shared" si="2"/>
        <v>n.a.</v>
      </c>
      <c r="F20" s="41" t="str">
        <f t="shared" si="2"/>
        <v>n.a.</v>
      </c>
      <c r="G20" s="41" t="str">
        <f t="shared" si="2"/>
        <v>n.a.</v>
      </c>
      <c r="H20" s="41">
        <f t="shared" si="2"/>
        <v>66.599999999999994</v>
      </c>
      <c r="I20" s="41">
        <f t="shared" si="2"/>
        <v>54.1</v>
      </c>
      <c r="J20" s="41">
        <f t="shared" si="2"/>
        <v>206.9</v>
      </c>
      <c r="K20" s="41">
        <f t="shared" si="2"/>
        <v>95.6</v>
      </c>
      <c r="M20">
        <f t="shared" si="3"/>
        <v>2000</v>
      </c>
      <c r="N20">
        <v>22481900000</v>
      </c>
      <c r="O20">
        <v>2576200000</v>
      </c>
      <c r="P20" t="s">
        <v>664</v>
      </c>
      <c r="Q20" t="s">
        <v>664</v>
      </c>
      <c r="R20" t="s">
        <v>664</v>
      </c>
      <c r="S20">
        <v>66600000</v>
      </c>
      <c r="T20">
        <v>54100000</v>
      </c>
      <c r="U20">
        <v>206900000</v>
      </c>
      <c r="V20">
        <v>95600000</v>
      </c>
    </row>
    <row r="21" spans="1:22">
      <c r="A21" s="7">
        <v>2001</v>
      </c>
      <c r="B21" s="41">
        <f t="shared" si="1"/>
        <v>23592.6</v>
      </c>
      <c r="C21" s="41">
        <f t="shared" si="1"/>
        <v>2588</v>
      </c>
      <c r="D21" s="41">
        <v>432.1</v>
      </c>
      <c r="E21" s="41" t="str">
        <f t="shared" si="2"/>
        <v>n.a.</v>
      </c>
      <c r="F21" s="41" t="str">
        <f t="shared" si="2"/>
        <v>n.a.</v>
      </c>
      <c r="G21" s="41">
        <f t="shared" si="2"/>
        <v>39.9</v>
      </c>
      <c r="H21" s="41">
        <f t="shared" si="2"/>
        <v>67.8</v>
      </c>
      <c r="I21" s="41">
        <f t="shared" si="2"/>
        <v>53.2</v>
      </c>
      <c r="J21" s="41">
        <f t="shared" si="2"/>
        <v>144.6</v>
      </c>
      <c r="K21" s="41">
        <f t="shared" si="2"/>
        <v>94.6</v>
      </c>
      <c r="M21">
        <f t="shared" si="3"/>
        <v>2001</v>
      </c>
      <c r="N21">
        <v>23592600000</v>
      </c>
      <c r="O21">
        <v>2588000000</v>
      </c>
      <c r="P21" t="s">
        <v>664</v>
      </c>
      <c r="Q21" t="s">
        <v>664</v>
      </c>
      <c r="R21">
        <v>39900000</v>
      </c>
      <c r="S21">
        <v>67800000</v>
      </c>
      <c r="T21">
        <v>53200000</v>
      </c>
      <c r="U21">
        <v>144600000</v>
      </c>
      <c r="V21">
        <v>94600000</v>
      </c>
    </row>
    <row r="22" spans="1:22">
      <c r="A22" s="7">
        <v>2002</v>
      </c>
      <c r="B22" s="41">
        <f t="shared" si="1"/>
        <v>24509.200000000001</v>
      </c>
      <c r="C22" s="41">
        <f t="shared" si="1"/>
        <v>2662.4</v>
      </c>
      <c r="D22" s="41">
        <v>503</v>
      </c>
      <c r="E22" s="41">
        <f t="shared" si="2"/>
        <v>19.399999999999999</v>
      </c>
      <c r="F22" s="41" t="str">
        <f t="shared" si="2"/>
        <v>n.a.</v>
      </c>
      <c r="G22" s="41" t="str">
        <f t="shared" si="2"/>
        <v>n.a.</v>
      </c>
      <c r="H22" s="41">
        <f t="shared" si="2"/>
        <v>71.400000000000006</v>
      </c>
      <c r="I22" s="41">
        <f t="shared" si="2"/>
        <v>65.099999999999994</v>
      </c>
      <c r="J22" s="41">
        <f t="shared" si="2"/>
        <v>183.7</v>
      </c>
      <c r="K22" s="41">
        <f t="shared" si="2"/>
        <v>109.9</v>
      </c>
      <c r="M22">
        <f t="shared" si="3"/>
        <v>2002</v>
      </c>
      <c r="N22">
        <v>24509200000</v>
      </c>
      <c r="O22">
        <v>2662400000</v>
      </c>
      <c r="P22">
        <v>19400000</v>
      </c>
      <c r="Q22" t="s">
        <v>664</v>
      </c>
      <c r="R22" t="s">
        <v>664</v>
      </c>
      <c r="S22">
        <v>71400000</v>
      </c>
      <c r="T22">
        <v>65100000</v>
      </c>
      <c r="U22">
        <v>183700000</v>
      </c>
      <c r="V22">
        <v>109900000</v>
      </c>
    </row>
    <row r="23" spans="1:22">
      <c r="A23" s="7">
        <v>2003</v>
      </c>
      <c r="B23" s="41">
        <f t="shared" si="1"/>
        <v>26130.7</v>
      </c>
      <c r="C23" s="41">
        <f t="shared" si="1"/>
        <v>2776.4</v>
      </c>
      <c r="D23" s="41">
        <v>581.29999999999995</v>
      </c>
      <c r="E23" s="41">
        <f t="shared" si="2"/>
        <v>16.7</v>
      </c>
      <c r="F23" s="41" t="str">
        <f t="shared" si="2"/>
        <v>n.a.</v>
      </c>
      <c r="G23" s="41" t="str">
        <f t="shared" si="2"/>
        <v>n.a.</v>
      </c>
      <c r="H23" s="41">
        <f t="shared" si="2"/>
        <v>69</v>
      </c>
      <c r="I23" s="41">
        <f t="shared" si="2"/>
        <v>57.8</v>
      </c>
      <c r="J23" s="41">
        <f t="shared" si="2"/>
        <v>238.2</v>
      </c>
      <c r="K23" s="41">
        <f t="shared" si="2"/>
        <v>113.4</v>
      </c>
      <c r="M23">
        <f t="shared" si="3"/>
        <v>2003</v>
      </c>
      <c r="N23">
        <v>26130700000</v>
      </c>
      <c r="O23">
        <v>2776400000</v>
      </c>
      <c r="P23">
        <v>16700000</v>
      </c>
      <c r="Q23" t="s">
        <v>664</v>
      </c>
      <c r="R23" t="s">
        <v>664</v>
      </c>
      <c r="S23">
        <v>69000000</v>
      </c>
      <c r="T23">
        <v>57800000</v>
      </c>
      <c r="U23">
        <v>238200000</v>
      </c>
      <c r="V23">
        <v>113400000</v>
      </c>
    </row>
    <row r="24" spans="1:22">
      <c r="A24" s="7">
        <v>2004</v>
      </c>
      <c r="B24" s="41">
        <f t="shared" si="1"/>
        <v>27062.799999999999</v>
      </c>
      <c r="C24" s="41">
        <f t="shared" si="1"/>
        <v>3025.3</v>
      </c>
      <c r="D24" s="41">
        <v>618.4</v>
      </c>
      <c r="E24" s="41">
        <f t="shared" si="2"/>
        <v>17.3</v>
      </c>
      <c r="F24" s="41" t="str">
        <f t="shared" si="2"/>
        <v>n.a.</v>
      </c>
      <c r="G24" s="41" t="str">
        <f t="shared" si="2"/>
        <v>n.a.</v>
      </c>
      <c r="H24" s="41">
        <f t="shared" si="2"/>
        <v>58.9</v>
      </c>
      <c r="I24" s="41">
        <f t="shared" si="2"/>
        <v>113.5</v>
      </c>
      <c r="J24" s="41">
        <f t="shared" si="2"/>
        <v>231</v>
      </c>
      <c r="K24" s="41">
        <f t="shared" si="2"/>
        <v>125.2</v>
      </c>
      <c r="M24">
        <f t="shared" si="3"/>
        <v>2004</v>
      </c>
      <c r="N24">
        <v>27062800000</v>
      </c>
      <c r="O24">
        <v>3025300000</v>
      </c>
      <c r="P24">
        <v>17300000</v>
      </c>
      <c r="Q24" t="s">
        <v>664</v>
      </c>
      <c r="R24" t="s">
        <v>664</v>
      </c>
      <c r="S24">
        <v>58900000</v>
      </c>
      <c r="T24">
        <v>113500000</v>
      </c>
      <c r="U24">
        <v>231000000</v>
      </c>
      <c r="V24">
        <v>125200000</v>
      </c>
    </row>
    <row r="25" spans="1:22">
      <c r="A25" s="7">
        <v>2005</v>
      </c>
      <c r="B25" s="41">
        <f t="shared" si="1"/>
        <v>28373</v>
      </c>
      <c r="C25" s="41">
        <f t="shared" si="1"/>
        <v>2989.6</v>
      </c>
      <c r="D25" s="41">
        <v>651.9</v>
      </c>
      <c r="E25" s="41">
        <f t="shared" si="2"/>
        <v>16.2</v>
      </c>
      <c r="F25" s="41" t="str">
        <f t="shared" si="2"/>
        <v>n.a.</v>
      </c>
      <c r="G25" s="41" t="str">
        <f t="shared" si="2"/>
        <v>n.a.</v>
      </c>
      <c r="H25" s="41">
        <f t="shared" si="2"/>
        <v>67.900000000000006</v>
      </c>
      <c r="I25" s="41">
        <f t="shared" si="2"/>
        <v>117.7</v>
      </c>
      <c r="J25" s="41">
        <f t="shared" si="2"/>
        <v>228.8</v>
      </c>
      <c r="K25" s="41">
        <f t="shared" si="2"/>
        <v>143.5</v>
      </c>
      <c r="M25">
        <f t="shared" si="3"/>
        <v>2005</v>
      </c>
      <c r="N25">
        <v>28373000000</v>
      </c>
      <c r="O25">
        <v>2989600000</v>
      </c>
      <c r="P25">
        <v>16200000</v>
      </c>
      <c r="Q25" t="s">
        <v>664</v>
      </c>
      <c r="R25" t="s">
        <v>664</v>
      </c>
      <c r="S25">
        <v>67900000</v>
      </c>
      <c r="T25">
        <v>117700000</v>
      </c>
      <c r="U25">
        <v>228800000</v>
      </c>
      <c r="V25">
        <v>143500000</v>
      </c>
    </row>
    <row r="26" spans="1:22">
      <c r="A26" s="7">
        <v>2006</v>
      </c>
      <c r="B26" s="41">
        <f t="shared" si="1"/>
        <v>28804.5</v>
      </c>
      <c r="C26" s="41">
        <f t="shared" si="1"/>
        <v>2559.9</v>
      </c>
      <c r="D26" s="41">
        <v>581.70000000000005</v>
      </c>
      <c r="E26" s="41">
        <f t="shared" si="2"/>
        <v>12.6</v>
      </c>
      <c r="F26" s="41" t="str">
        <f t="shared" si="2"/>
        <v>n.a.</v>
      </c>
      <c r="G26" s="41" t="str">
        <f t="shared" si="2"/>
        <v>n.a.</v>
      </c>
      <c r="H26" s="41">
        <f t="shared" si="2"/>
        <v>62.4</v>
      </c>
      <c r="I26" s="41">
        <f t="shared" si="2"/>
        <v>83.8</v>
      </c>
      <c r="J26" s="41">
        <f t="shared" si="2"/>
        <v>223.1</v>
      </c>
      <c r="K26" s="41">
        <f t="shared" si="2"/>
        <v>121.2</v>
      </c>
      <c r="M26">
        <f t="shared" si="3"/>
        <v>2006</v>
      </c>
      <c r="N26">
        <v>28804500000</v>
      </c>
      <c r="O26">
        <v>2559900000</v>
      </c>
      <c r="P26">
        <v>12600000</v>
      </c>
      <c r="Q26" t="s">
        <v>664</v>
      </c>
      <c r="R26" t="s">
        <v>664</v>
      </c>
      <c r="S26">
        <v>62400000</v>
      </c>
      <c r="T26">
        <v>83800000</v>
      </c>
      <c r="U26">
        <v>223100000</v>
      </c>
      <c r="V26">
        <v>121200000</v>
      </c>
    </row>
    <row r="27" spans="1:22">
      <c r="A27" s="7">
        <v>2007</v>
      </c>
      <c r="B27" s="41">
        <f t="shared" si="1"/>
        <v>30220.5</v>
      </c>
      <c r="C27" s="41">
        <f t="shared" si="1"/>
        <v>2608.9</v>
      </c>
      <c r="D27" s="41">
        <v>501.3</v>
      </c>
      <c r="E27" s="41">
        <f t="shared" si="2"/>
        <v>16.5</v>
      </c>
      <c r="F27" s="41" t="str">
        <f t="shared" si="2"/>
        <v>n.a.</v>
      </c>
      <c r="G27" s="41" t="str">
        <f t="shared" si="2"/>
        <v>n.a.</v>
      </c>
      <c r="H27" s="41">
        <f t="shared" si="2"/>
        <v>54.8</v>
      </c>
      <c r="I27" s="41">
        <f t="shared" si="2"/>
        <v>80.3</v>
      </c>
      <c r="J27" s="41">
        <f t="shared" si="2"/>
        <v>155.80000000000001</v>
      </c>
      <c r="K27" s="41">
        <f t="shared" si="2"/>
        <v>128.5</v>
      </c>
      <c r="M27">
        <f t="shared" si="3"/>
        <v>2007</v>
      </c>
      <c r="N27">
        <v>30220500000</v>
      </c>
      <c r="O27">
        <v>2608900000</v>
      </c>
      <c r="P27">
        <v>16500000</v>
      </c>
      <c r="Q27" t="s">
        <v>664</v>
      </c>
      <c r="R27" t="s">
        <v>664</v>
      </c>
      <c r="S27">
        <v>54800000</v>
      </c>
      <c r="T27">
        <v>80300000</v>
      </c>
      <c r="U27">
        <v>155800000</v>
      </c>
      <c r="V27">
        <v>128500000</v>
      </c>
    </row>
    <row r="28" spans="1:22">
      <c r="C28" s="41">
        <f>100*D27/B27</f>
        <v>1.6588077629423736</v>
      </c>
    </row>
    <row r="29" spans="1:22">
      <c r="A29" s="9" t="s">
        <v>71</v>
      </c>
    </row>
    <row r="30" spans="1:22">
      <c r="A30" s="7" t="s">
        <v>1071</v>
      </c>
      <c r="B30" s="2">
        <f t="shared" ref="B30:K32" si="4">IF(ISERROR((POWER(VLOOKUP(VALUE(RIGHT($A30,4)),$A$4:$K$27,COLUMN(B$26),0)/VLOOKUP(VALUE(LEFT($A30,4)),$A$4:$K$27,COLUMN(B$26),0),1/(VALUE(RIGHT($A30,4))-VALUE(LEFT($A30,4))))-1)*100)=FALSE,(POWER(VLOOKUP(VALUE(RIGHT($A30,4)),$A$4:$K$27,COLUMN(B$26),0)/VLOOKUP(VALUE(LEFT($A30,4)),$A$4:$K$27,COLUMN(B$26),0),1/(VALUE(RIGHT($A30,4))-VALUE(LEFT($A30,4))))-1)*100,"n.a.")</f>
        <v>4.4656367056627122</v>
      </c>
      <c r="C30" s="2">
        <f t="shared" si="4"/>
        <v>2.9318015062812952</v>
      </c>
      <c r="D30" s="2" t="str">
        <f t="shared" si="4"/>
        <v>n.a.</v>
      </c>
      <c r="E30" s="2" t="str">
        <f t="shared" si="4"/>
        <v>n.a.</v>
      </c>
      <c r="F30" s="2" t="str">
        <f t="shared" si="4"/>
        <v>n.a.</v>
      </c>
      <c r="G30" s="2" t="str">
        <f t="shared" si="4"/>
        <v>n.a.</v>
      </c>
      <c r="H30" s="2">
        <f t="shared" si="4"/>
        <v>1.4785091633023884</v>
      </c>
      <c r="I30" s="2" t="str">
        <f t="shared" si="4"/>
        <v>n.a.</v>
      </c>
      <c r="J30" s="2">
        <f t="shared" si="4"/>
        <v>-0.32982837581374547</v>
      </c>
      <c r="K30" s="2" t="str">
        <f t="shared" si="4"/>
        <v>n.a.</v>
      </c>
    </row>
    <row r="31" spans="1:22">
      <c r="A31" s="7" t="s">
        <v>1058</v>
      </c>
      <c r="B31" s="2">
        <f t="shared" si="4"/>
        <v>4.5309874065419864</v>
      </c>
      <c r="C31" s="2">
        <f t="shared" si="4"/>
        <v>4.1592025715598835</v>
      </c>
      <c r="D31" s="2" t="str">
        <f t="shared" si="4"/>
        <v>n.a.</v>
      </c>
      <c r="E31" s="2" t="str">
        <f t="shared" si="4"/>
        <v>n.a.</v>
      </c>
      <c r="F31" s="2" t="str">
        <f t="shared" si="4"/>
        <v>n.a.</v>
      </c>
      <c r="G31" s="2" t="str">
        <f t="shared" si="4"/>
        <v>n.a.</v>
      </c>
      <c r="H31" s="2">
        <f t="shared" si="4"/>
        <v>3.3846571805655756</v>
      </c>
      <c r="I31" s="2" t="str">
        <f t="shared" si="4"/>
        <v>n.a.</v>
      </c>
      <c r="J31" s="2">
        <f t="shared" si="4"/>
        <v>1.3064387064479321</v>
      </c>
      <c r="K31" s="2" t="str">
        <f t="shared" si="4"/>
        <v>n.a.</v>
      </c>
    </row>
    <row r="32" spans="1:22">
      <c r="A32" s="7" t="s">
        <v>3</v>
      </c>
      <c r="B32" s="2">
        <f t="shared" si="4"/>
        <v>4.3164170522856038</v>
      </c>
      <c r="C32" s="2">
        <f t="shared" si="4"/>
        <v>0.18035146052026718</v>
      </c>
      <c r="D32" s="2">
        <f t="shared" si="4"/>
        <v>-0.49995235875766042</v>
      </c>
      <c r="E32" s="2" t="str">
        <f t="shared" si="4"/>
        <v>n.a.</v>
      </c>
      <c r="F32" s="2" t="str">
        <f t="shared" si="4"/>
        <v>n.a.</v>
      </c>
      <c r="G32" s="2" t="str">
        <f t="shared" si="4"/>
        <v>n.a.</v>
      </c>
      <c r="H32" s="2">
        <f t="shared" si="4"/>
        <v>-2.7474708998083019</v>
      </c>
      <c r="I32" s="2">
        <f t="shared" si="4"/>
        <v>5.8041278077826997</v>
      </c>
      <c r="J32" s="2">
        <f t="shared" si="4"/>
        <v>-3.9713121442335408</v>
      </c>
      <c r="K32" s="2">
        <f t="shared" si="4"/>
        <v>4.3156141656350844</v>
      </c>
    </row>
    <row r="34" spans="1:1">
      <c r="A34" s="229" t="s">
        <v>1357</v>
      </c>
    </row>
    <row r="35" spans="1:1">
      <c r="A35" s="20"/>
    </row>
    <row r="36" spans="1:1">
      <c r="A36" t="s">
        <v>1060</v>
      </c>
    </row>
  </sheetData>
  <pageMargins left="0.7" right="0.7" top="0.75" bottom="0.75" header="0.3" footer="0.3"/>
  <pageSetup scale="79" orientation="landscape" horizontalDpi="0" verticalDpi="0" r:id="rId1"/>
</worksheet>
</file>

<file path=xl/worksheets/sheet158.xml><?xml version="1.0" encoding="utf-8"?>
<worksheet xmlns="http://schemas.openxmlformats.org/spreadsheetml/2006/main" xmlns:r="http://schemas.openxmlformats.org/officeDocument/2006/relationships">
  <sheetPr codeName="Sheet195"/>
  <dimension ref="A1:W36"/>
  <sheetViews>
    <sheetView view="pageBreakPreview" zoomScaleNormal="100" zoomScaleSheetLayoutView="100" workbookViewId="0"/>
  </sheetViews>
  <sheetFormatPr defaultRowHeight="15" outlineLevelCol="1"/>
  <cols>
    <col min="2" max="11" width="13.85546875" customWidth="1"/>
    <col min="13" max="13" width="0" hidden="1" customWidth="1" outlineLevel="1"/>
    <col min="14" max="14" width="12" hidden="1" customWidth="1" outlineLevel="1"/>
    <col min="15" max="22" width="0" hidden="1" customWidth="1" outlineLevel="1"/>
    <col min="23" max="23" width="9.140625" collapsed="1"/>
  </cols>
  <sheetData>
    <row r="1" spans="1:22">
      <c r="A1" t="s">
        <v>1074</v>
      </c>
      <c r="N1" t="s">
        <v>520</v>
      </c>
      <c r="O1" t="s">
        <v>6</v>
      </c>
      <c r="P1" t="s">
        <v>8</v>
      </c>
      <c r="Q1" t="s">
        <v>11</v>
      </c>
      <c r="R1" t="s">
        <v>12</v>
      </c>
      <c r="S1" t="s">
        <v>13</v>
      </c>
      <c r="T1" t="s">
        <v>14</v>
      </c>
      <c r="U1" t="s">
        <v>15</v>
      </c>
      <c r="V1" t="s">
        <v>33</v>
      </c>
    </row>
    <row r="3" spans="1:22" ht="110.25" customHeight="1">
      <c r="B3" s="55" t="s">
        <v>520</v>
      </c>
      <c r="C3" s="55" t="s">
        <v>6</v>
      </c>
      <c r="D3" s="55" t="s">
        <v>32</v>
      </c>
      <c r="E3" s="55" t="s">
        <v>8</v>
      </c>
      <c r="F3" s="55" t="s">
        <v>11</v>
      </c>
      <c r="G3" s="55" t="s">
        <v>12</v>
      </c>
      <c r="H3" s="55" t="s">
        <v>13</v>
      </c>
      <c r="I3" s="55" t="s">
        <v>14</v>
      </c>
      <c r="J3" s="55" t="s">
        <v>15</v>
      </c>
      <c r="K3" s="55" t="s">
        <v>33</v>
      </c>
    </row>
    <row r="4" spans="1:22" ht="15" customHeight="1">
      <c r="A4" s="7">
        <f t="shared" ref="A4:A14" si="0">A5-1</f>
        <v>1984</v>
      </c>
      <c r="B4" s="41">
        <f t="shared" ref="B4:C27" si="1">IF(OR(ISERROR(N4/1000000),N4=0)=FALSE,N4/1000000,"n.a.")</f>
        <v>8369.5</v>
      </c>
      <c r="C4" s="41">
        <f t="shared" si="1"/>
        <v>944.6</v>
      </c>
      <c r="D4" s="41" t="s">
        <v>446</v>
      </c>
      <c r="E4" s="41">
        <f t="shared" ref="E4:K27" si="2">IF(OR(ISERROR(P4/1000000),P4=0)=FALSE,P4/1000000,"n.a.")</f>
        <v>4.9000000000000004</v>
      </c>
      <c r="F4" s="41" t="str">
        <f t="shared" si="2"/>
        <v>n.a.</v>
      </c>
      <c r="G4" s="41" t="str">
        <f t="shared" si="2"/>
        <v>n.a.</v>
      </c>
      <c r="H4" s="41">
        <f t="shared" si="2"/>
        <v>19.7</v>
      </c>
      <c r="I4" s="41">
        <f t="shared" si="2"/>
        <v>28.6</v>
      </c>
      <c r="J4" s="41">
        <f t="shared" si="2"/>
        <v>60</v>
      </c>
      <c r="K4" s="41" t="str">
        <f t="shared" si="2"/>
        <v>n.a.</v>
      </c>
      <c r="M4">
        <v>1984</v>
      </c>
      <c r="N4">
        <v>8369500000</v>
      </c>
      <c r="O4">
        <v>944600000</v>
      </c>
      <c r="P4">
        <v>4900000</v>
      </c>
      <c r="Q4" t="s">
        <v>664</v>
      </c>
      <c r="R4" t="s">
        <v>664</v>
      </c>
      <c r="S4">
        <v>19700000</v>
      </c>
      <c r="T4">
        <v>28600000</v>
      </c>
      <c r="U4">
        <v>60000000</v>
      </c>
      <c r="V4" t="s">
        <v>664</v>
      </c>
    </row>
    <row r="5" spans="1:22" ht="15" customHeight="1">
      <c r="A5" s="7">
        <f t="shared" si="0"/>
        <v>1985</v>
      </c>
      <c r="B5" s="41">
        <f t="shared" si="1"/>
        <v>8865.7000000000007</v>
      </c>
      <c r="C5" s="41">
        <f t="shared" si="1"/>
        <v>1046</v>
      </c>
      <c r="D5" s="41" t="s">
        <v>446</v>
      </c>
      <c r="E5" s="41" t="str">
        <f t="shared" si="2"/>
        <v>n.a.</v>
      </c>
      <c r="F5" s="41" t="str">
        <f t="shared" si="2"/>
        <v>n.a.</v>
      </c>
      <c r="G5" s="41" t="str">
        <f t="shared" si="2"/>
        <v>n.a.</v>
      </c>
      <c r="H5" s="41">
        <f t="shared" si="2"/>
        <v>25.5</v>
      </c>
      <c r="I5" s="41" t="str">
        <f t="shared" si="2"/>
        <v>n.a.</v>
      </c>
      <c r="J5" s="41">
        <f t="shared" si="2"/>
        <v>76.099999999999994</v>
      </c>
      <c r="K5" s="41">
        <f t="shared" si="2"/>
        <v>51.3</v>
      </c>
      <c r="M5">
        <f>M4+1</f>
        <v>1985</v>
      </c>
      <c r="N5">
        <v>8865700000</v>
      </c>
      <c r="O5">
        <v>1046000000</v>
      </c>
      <c r="P5" t="s">
        <v>664</v>
      </c>
      <c r="Q5" t="s">
        <v>664</v>
      </c>
      <c r="R5" t="s">
        <v>664</v>
      </c>
      <c r="S5">
        <v>25500000</v>
      </c>
      <c r="T5" t="s">
        <v>664</v>
      </c>
      <c r="U5">
        <v>76100000</v>
      </c>
      <c r="V5">
        <v>51300000</v>
      </c>
    </row>
    <row r="6" spans="1:22" ht="15" customHeight="1">
      <c r="A6" s="7">
        <f t="shared" si="0"/>
        <v>1986</v>
      </c>
      <c r="B6" s="41">
        <f t="shared" si="1"/>
        <v>9717.2999999999993</v>
      </c>
      <c r="C6" s="41">
        <f t="shared" si="1"/>
        <v>1290.9000000000001</v>
      </c>
      <c r="D6" s="41" t="s">
        <v>446</v>
      </c>
      <c r="E6" s="41" t="str">
        <f t="shared" si="2"/>
        <v>n.a.</v>
      </c>
      <c r="F6" s="41" t="str">
        <f t="shared" si="2"/>
        <v>n.a.</v>
      </c>
      <c r="G6" s="41" t="str">
        <f t="shared" si="2"/>
        <v>n.a.</v>
      </c>
      <c r="H6" s="41">
        <f t="shared" si="2"/>
        <v>25</v>
      </c>
      <c r="I6" s="41">
        <f t="shared" si="2"/>
        <v>51.9</v>
      </c>
      <c r="J6" s="41">
        <f t="shared" si="2"/>
        <v>75.3</v>
      </c>
      <c r="K6" s="41" t="str">
        <f t="shared" si="2"/>
        <v>n.a.</v>
      </c>
      <c r="M6">
        <f t="shared" ref="M6:M27" si="3">M5+1</f>
        <v>1986</v>
      </c>
      <c r="N6">
        <v>9717300000</v>
      </c>
      <c r="O6">
        <v>1290900000</v>
      </c>
      <c r="P6" t="s">
        <v>664</v>
      </c>
      <c r="Q6" t="s">
        <v>664</v>
      </c>
      <c r="R6" t="s">
        <v>664</v>
      </c>
      <c r="S6">
        <v>25000000</v>
      </c>
      <c r="T6">
        <v>51900000</v>
      </c>
      <c r="U6">
        <v>75300000</v>
      </c>
      <c r="V6" t="s">
        <v>664</v>
      </c>
    </row>
    <row r="7" spans="1:22" ht="15" customHeight="1">
      <c r="A7" s="7">
        <f t="shared" si="0"/>
        <v>1987</v>
      </c>
      <c r="B7" s="41">
        <f t="shared" si="1"/>
        <v>10758.3</v>
      </c>
      <c r="C7" s="41">
        <f t="shared" si="1"/>
        <v>1663.8</v>
      </c>
      <c r="D7" s="41" t="s">
        <v>446</v>
      </c>
      <c r="E7" s="41" t="str">
        <f t="shared" si="2"/>
        <v>n.a.</v>
      </c>
      <c r="F7" s="41" t="str">
        <f t="shared" si="2"/>
        <v>n.a.</v>
      </c>
      <c r="G7" s="41" t="str">
        <f t="shared" si="2"/>
        <v>n.a.</v>
      </c>
      <c r="H7" s="41">
        <f t="shared" si="2"/>
        <v>29.5</v>
      </c>
      <c r="I7" s="41">
        <f t="shared" si="2"/>
        <v>53.6</v>
      </c>
      <c r="J7" s="41">
        <f t="shared" si="2"/>
        <v>93.4</v>
      </c>
      <c r="K7" s="41" t="str">
        <f t="shared" si="2"/>
        <v>n.a.</v>
      </c>
      <c r="M7">
        <f t="shared" si="3"/>
        <v>1987</v>
      </c>
      <c r="N7">
        <v>10758300000</v>
      </c>
      <c r="O7">
        <v>1663800000</v>
      </c>
      <c r="P7" t="s">
        <v>664</v>
      </c>
      <c r="Q7" t="s">
        <v>664</v>
      </c>
      <c r="R7" t="s">
        <v>664</v>
      </c>
      <c r="S7">
        <v>29500000</v>
      </c>
      <c r="T7">
        <v>53600000</v>
      </c>
      <c r="U7">
        <v>93400000</v>
      </c>
      <c r="V7" t="s">
        <v>664</v>
      </c>
    </row>
    <row r="8" spans="1:22" ht="15" customHeight="1">
      <c r="A8" s="7">
        <f t="shared" si="0"/>
        <v>1988</v>
      </c>
      <c r="B8" s="41">
        <f t="shared" si="1"/>
        <v>11562.2</v>
      </c>
      <c r="C8" s="41">
        <f t="shared" si="1"/>
        <v>1718.3</v>
      </c>
      <c r="D8" s="41" t="s">
        <v>446</v>
      </c>
      <c r="E8" s="41" t="str">
        <f t="shared" si="2"/>
        <v>n.a.</v>
      </c>
      <c r="F8" s="41" t="str">
        <f t="shared" si="2"/>
        <v>n.a.</v>
      </c>
      <c r="G8" s="41" t="str">
        <f t="shared" si="2"/>
        <v>n.a.</v>
      </c>
      <c r="H8" s="41">
        <f t="shared" si="2"/>
        <v>35.5</v>
      </c>
      <c r="I8" s="41">
        <f t="shared" si="2"/>
        <v>29.3</v>
      </c>
      <c r="J8" s="41">
        <f t="shared" si="2"/>
        <v>74.3</v>
      </c>
      <c r="K8" s="41">
        <f t="shared" si="2"/>
        <v>40.700000000000003</v>
      </c>
      <c r="M8">
        <f t="shared" si="3"/>
        <v>1988</v>
      </c>
      <c r="N8">
        <v>11562200000</v>
      </c>
      <c r="O8">
        <v>1718300000</v>
      </c>
      <c r="P8" t="s">
        <v>664</v>
      </c>
      <c r="Q8" t="s">
        <v>664</v>
      </c>
      <c r="R8" t="s">
        <v>664</v>
      </c>
      <c r="S8">
        <v>35500000</v>
      </c>
      <c r="T8">
        <v>29300000</v>
      </c>
      <c r="U8">
        <v>74300000</v>
      </c>
      <c r="V8">
        <v>40700000</v>
      </c>
    </row>
    <row r="9" spans="1:22" ht="15" customHeight="1">
      <c r="A9" s="7">
        <f t="shared" si="0"/>
        <v>1989</v>
      </c>
      <c r="B9" s="41">
        <f t="shared" si="1"/>
        <v>12110.2</v>
      </c>
      <c r="C9" s="41">
        <f t="shared" si="1"/>
        <v>1687.2</v>
      </c>
      <c r="D9" s="41" t="s">
        <v>446</v>
      </c>
      <c r="E9" s="41">
        <f t="shared" si="2"/>
        <v>7.2</v>
      </c>
      <c r="F9" s="41" t="str">
        <f t="shared" si="2"/>
        <v>n.a.</v>
      </c>
      <c r="G9" s="41" t="str">
        <f t="shared" si="2"/>
        <v>n.a.</v>
      </c>
      <c r="H9" s="41">
        <f t="shared" si="2"/>
        <v>44.1</v>
      </c>
      <c r="I9" s="41">
        <f t="shared" si="2"/>
        <v>49.8</v>
      </c>
      <c r="J9" s="41">
        <f t="shared" si="2"/>
        <v>111.3</v>
      </c>
      <c r="K9" s="41">
        <f t="shared" si="2"/>
        <v>48.4</v>
      </c>
      <c r="M9">
        <f t="shared" si="3"/>
        <v>1989</v>
      </c>
      <c r="N9">
        <v>12110200000</v>
      </c>
      <c r="O9">
        <v>1687200000</v>
      </c>
      <c r="P9">
        <v>7200000</v>
      </c>
      <c r="Q9" t="s">
        <v>664</v>
      </c>
      <c r="R9" t="s">
        <v>664</v>
      </c>
      <c r="S9">
        <v>44100000</v>
      </c>
      <c r="T9">
        <v>49800000</v>
      </c>
      <c r="U9">
        <v>111300000</v>
      </c>
      <c r="V9">
        <v>48400000</v>
      </c>
    </row>
    <row r="10" spans="1:22" ht="15" customHeight="1">
      <c r="A10" s="7">
        <f t="shared" si="0"/>
        <v>1990</v>
      </c>
      <c r="B10" s="41">
        <f t="shared" si="1"/>
        <v>12512.8</v>
      </c>
      <c r="C10" s="41">
        <f t="shared" si="1"/>
        <v>1560.8</v>
      </c>
      <c r="D10" s="41" t="s">
        <v>446</v>
      </c>
      <c r="E10" s="41" t="str">
        <f t="shared" si="2"/>
        <v>n.a.</v>
      </c>
      <c r="F10" s="41" t="str">
        <f t="shared" si="2"/>
        <v>n.a.</v>
      </c>
      <c r="G10" s="41" t="str">
        <f t="shared" si="2"/>
        <v>n.a.</v>
      </c>
      <c r="H10" s="41">
        <f t="shared" si="2"/>
        <v>42.2</v>
      </c>
      <c r="I10" s="41">
        <f t="shared" si="2"/>
        <v>40.5</v>
      </c>
      <c r="J10" s="41">
        <f t="shared" si="2"/>
        <v>121.6</v>
      </c>
      <c r="K10" s="41">
        <f t="shared" si="2"/>
        <v>51.4</v>
      </c>
      <c r="M10">
        <f t="shared" si="3"/>
        <v>1990</v>
      </c>
      <c r="N10">
        <v>12512800000</v>
      </c>
      <c r="O10">
        <v>1560800000</v>
      </c>
      <c r="P10" t="s">
        <v>664</v>
      </c>
      <c r="Q10" t="s">
        <v>664</v>
      </c>
      <c r="R10" t="s">
        <v>664</v>
      </c>
      <c r="S10">
        <v>42200000</v>
      </c>
      <c r="T10">
        <v>40500000</v>
      </c>
      <c r="U10">
        <v>121600000</v>
      </c>
      <c r="V10">
        <v>51400000</v>
      </c>
    </row>
    <row r="11" spans="1:22" ht="15" customHeight="1">
      <c r="A11" s="7">
        <f t="shared" si="0"/>
        <v>1991</v>
      </c>
      <c r="B11" s="41">
        <f t="shared" si="1"/>
        <v>12657.8</v>
      </c>
      <c r="C11" s="41">
        <f t="shared" si="1"/>
        <v>1458.2</v>
      </c>
      <c r="D11" s="41" t="s">
        <v>446</v>
      </c>
      <c r="E11" s="41">
        <f t="shared" si="2"/>
        <v>6.4</v>
      </c>
      <c r="F11" s="41" t="str">
        <f t="shared" si="2"/>
        <v>n.a.</v>
      </c>
      <c r="G11" s="41" t="str">
        <f t="shared" si="2"/>
        <v>n.a.</v>
      </c>
      <c r="H11" s="41">
        <f t="shared" si="2"/>
        <v>32</v>
      </c>
      <c r="I11" s="41">
        <f t="shared" si="2"/>
        <v>39.4</v>
      </c>
      <c r="J11" s="41">
        <f t="shared" si="2"/>
        <v>81.5</v>
      </c>
      <c r="K11" s="41" t="str">
        <f t="shared" si="2"/>
        <v>n.a.</v>
      </c>
      <c r="M11">
        <f t="shared" si="3"/>
        <v>1991</v>
      </c>
      <c r="N11">
        <v>12657800000</v>
      </c>
      <c r="O11">
        <v>1458200000</v>
      </c>
      <c r="P11">
        <v>6400000</v>
      </c>
      <c r="Q11" t="s">
        <v>664</v>
      </c>
      <c r="R11" t="s">
        <v>664</v>
      </c>
      <c r="S11">
        <v>32000000</v>
      </c>
      <c r="T11">
        <v>39400000</v>
      </c>
      <c r="U11">
        <v>81500000</v>
      </c>
      <c r="V11" t="s">
        <v>664</v>
      </c>
    </row>
    <row r="12" spans="1:22" ht="15" customHeight="1">
      <c r="A12" s="7">
        <f t="shared" si="0"/>
        <v>1992</v>
      </c>
      <c r="B12" s="41">
        <f t="shared" si="1"/>
        <v>12866.4</v>
      </c>
      <c r="C12" s="41">
        <f t="shared" si="1"/>
        <v>1461.2</v>
      </c>
      <c r="D12" s="41" t="s">
        <v>446</v>
      </c>
      <c r="E12" s="41" t="str">
        <f t="shared" si="2"/>
        <v>n.a.</v>
      </c>
      <c r="F12" s="41" t="str">
        <f t="shared" si="2"/>
        <v>n.a.</v>
      </c>
      <c r="G12" s="41" t="str">
        <f t="shared" si="2"/>
        <v>n.a.</v>
      </c>
      <c r="H12" s="41">
        <f t="shared" si="2"/>
        <v>39.6</v>
      </c>
      <c r="I12" s="41">
        <f t="shared" si="2"/>
        <v>41.3</v>
      </c>
      <c r="J12" s="41">
        <f t="shared" si="2"/>
        <v>87.9</v>
      </c>
      <c r="K12" s="41">
        <f t="shared" si="2"/>
        <v>66</v>
      </c>
      <c r="M12">
        <f t="shared" si="3"/>
        <v>1992</v>
      </c>
      <c r="N12">
        <v>12866400000</v>
      </c>
      <c r="O12">
        <v>1461200000</v>
      </c>
      <c r="P12" t="s">
        <v>664</v>
      </c>
      <c r="Q12" t="s">
        <v>664</v>
      </c>
      <c r="R12" t="s">
        <v>664</v>
      </c>
      <c r="S12">
        <v>39600000</v>
      </c>
      <c r="T12">
        <v>41300000</v>
      </c>
      <c r="U12">
        <v>87900000</v>
      </c>
      <c r="V12">
        <v>66000000</v>
      </c>
    </row>
    <row r="13" spans="1:22" ht="15" customHeight="1">
      <c r="A13" s="7">
        <f t="shared" si="0"/>
        <v>1993</v>
      </c>
      <c r="B13" s="41">
        <f t="shared" si="1"/>
        <v>13079.5</v>
      </c>
      <c r="C13" s="41">
        <f t="shared" si="1"/>
        <v>1545.4</v>
      </c>
      <c r="D13" s="41" t="s">
        <v>446</v>
      </c>
      <c r="E13" s="41" t="str">
        <f t="shared" si="2"/>
        <v>n.a.</v>
      </c>
      <c r="F13" s="41" t="str">
        <f t="shared" si="2"/>
        <v>n.a.</v>
      </c>
      <c r="G13" s="41" t="str">
        <f t="shared" si="2"/>
        <v>n.a.</v>
      </c>
      <c r="H13" s="41">
        <f t="shared" si="2"/>
        <v>37.799999999999997</v>
      </c>
      <c r="I13" s="41">
        <f t="shared" si="2"/>
        <v>35.1</v>
      </c>
      <c r="J13" s="41">
        <f t="shared" si="2"/>
        <v>79.8</v>
      </c>
      <c r="K13" s="41">
        <f t="shared" si="2"/>
        <v>65</v>
      </c>
      <c r="M13">
        <f t="shared" si="3"/>
        <v>1993</v>
      </c>
      <c r="N13">
        <v>13079500000</v>
      </c>
      <c r="O13">
        <v>1545400000</v>
      </c>
      <c r="P13" t="s">
        <v>664</v>
      </c>
      <c r="Q13" t="s">
        <v>664</v>
      </c>
      <c r="R13" t="s">
        <v>664</v>
      </c>
      <c r="S13">
        <v>37800000</v>
      </c>
      <c r="T13">
        <v>35100000</v>
      </c>
      <c r="U13">
        <v>79800000</v>
      </c>
      <c r="V13">
        <v>65000000</v>
      </c>
    </row>
    <row r="14" spans="1:22" ht="15" customHeight="1">
      <c r="A14" s="7">
        <f t="shared" si="0"/>
        <v>1994</v>
      </c>
      <c r="B14" s="41">
        <f t="shared" si="1"/>
        <v>14037.3</v>
      </c>
      <c r="C14" s="41">
        <f t="shared" si="1"/>
        <v>1886.4</v>
      </c>
      <c r="D14" s="41" t="s">
        <v>446</v>
      </c>
      <c r="E14" s="41" t="str">
        <f t="shared" si="2"/>
        <v>n.a.</v>
      </c>
      <c r="F14" s="41" t="str">
        <f t="shared" si="2"/>
        <v>n.a.</v>
      </c>
      <c r="G14" s="41" t="str">
        <f t="shared" si="2"/>
        <v>n.a.</v>
      </c>
      <c r="H14" s="41">
        <f t="shared" si="2"/>
        <v>38.1</v>
      </c>
      <c r="I14" s="41">
        <f t="shared" si="2"/>
        <v>31.7</v>
      </c>
      <c r="J14" s="41">
        <f t="shared" si="2"/>
        <v>105.9</v>
      </c>
      <c r="K14" s="41">
        <f t="shared" si="2"/>
        <v>68.3</v>
      </c>
      <c r="M14">
        <f t="shared" si="3"/>
        <v>1994</v>
      </c>
      <c r="N14">
        <v>14037300000</v>
      </c>
      <c r="O14">
        <v>1886400000</v>
      </c>
      <c r="P14" t="s">
        <v>664</v>
      </c>
      <c r="Q14" t="s">
        <v>664</v>
      </c>
      <c r="R14" t="s">
        <v>664</v>
      </c>
      <c r="S14">
        <v>38100000</v>
      </c>
      <c r="T14">
        <v>31700000</v>
      </c>
      <c r="U14">
        <v>105900000</v>
      </c>
      <c r="V14">
        <v>68300000</v>
      </c>
    </row>
    <row r="15" spans="1:22" ht="15" customHeight="1">
      <c r="A15" s="7">
        <f>A16-1</f>
        <v>1995</v>
      </c>
      <c r="B15" s="41">
        <f t="shared" si="1"/>
        <v>15078.5</v>
      </c>
      <c r="C15" s="41">
        <f t="shared" si="1"/>
        <v>2477.1</v>
      </c>
      <c r="D15" s="41" t="s">
        <v>446</v>
      </c>
      <c r="E15" s="41">
        <f t="shared" si="2"/>
        <v>17.600000000000001</v>
      </c>
      <c r="F15" s="41" t="str">
        <f t="shared" si="2"/>
        <v>n.a.</v>
      </c>
      <c r="G15" s="41" t="str">
        <f t="shared" si="2"/>
        <v>n.a.</v>
      </c>
      <c r="H15" s="41">
        <f t="shared" si="2"/>
        <v>43.1</v>
      </c>
      <c r="I15" s="41" t="str">
        <f t="shared" si="2"/>
        <v>n.a.</v>
      </c>
      <c r="J15" s="41">
        <f t="shared" si="2"/>
        <v>102.1</v>
      </c>
      <c r="K15" s="41" t="str">
        <f t="shared" si="2"/>
        <v>n.a.</v>
      </c>
      <c r="M15">
        <f t="shared" si="3"/>
        <v>1995</v>
      </c>
      <c r="N15">
        <v>15078500000</v>
      </c>
      <c r="O15">
        <v>2477100000</v>
      </c>
      <c r="P15">
        <v>17600000</v>
      </c>
      <c r="Q15" t="s">
        <v>664</v>
      </c>
      <c r="R15" t="s">
        <v>664</v>
      </c>
      <c r="S15">
        <v>43100000</v>
      </c>
      <c r="T15" t="s">
        <v>664</v>
      </c>
      <c r="U15">
        <v>102100000</v>
      </c>
      <c r="V15" t="s">
        <v>664</v>
      </c>
    </row>
    <row r="16" spans="1:22" ht="15" customHeight="1">
      <c r="A16" s="7">
        <v>1996</v>
      </c>
      <c r="B16" s="41">
        <f t="shared" si="1"/>
        <v>15301.3</v>
      </c>
      <c r="C16" s="41">
        <f t="shared" si="1"/>
        <v>2260.8000000000002</v>
      </c>
      <c r="D16" s="41" t="s">
        <v>446</v>
      </c>
      <c r="E16" s="41" t="str">
        <f t="shared" si="2"/>
        <v>n.a.</v>
      </c>
      <c r="F16" s="41" t="str">
        <f t="shared" si="2"/>
        <v>n.a.</v>
      </c>
      <c r="G16" s="41" t="str">
        <f t="shared" si="2"/>
        <v>n.a.</v>
      </c>
      <c r="H16" s="41">
        <f t="shared" si="2"/>
        <v>36.700000000000003</v>
      </c>
      <c r="I16" s="41" t="str">
        <f t="shared" si="2"/>
        <v>n.a.</v>
      </c>
      <c r="J16" s="41">
        <f t="shared" si="2"/>
        <v>88.9</v>
      </c>
      <c r="K16" s="41">
        <f t="shared" si="2"/>
        <v>78</v>
      </c>
      <c r="M16">
        <f t="shared" si="3"/>
        <v>1996</v>
      </c>
      <c r="N16">
        <v>15301300000</v>
      </c>
      <c r="O16">
        <v>2260800000</v>
      </c>
      <c r="P16" t="s">
        <v>664</v>
      </c>
      <c r="Q16" t="s">
        <v>664</v>
      </c>
      <c r="R16" t="s">
        <v>664</v>
      </c>
      <c r="S16">
        <v>36700000</v>
      </c>
      <c r="T16" t="s">
        <v>664</v>
      </c>
      <c r="U16">
        <v>88900000</v>
      </c>
      <c r="V16">
        <v>78000000</v>
      </c>
    </row>
    <row r="17" spans="1:22" ht="15" customHeight="1">
      <c r="A17" s="7">
        <v>1997</v>
      </c>
      <c r="B17" s="41">
        <f t="shared" si="1"/>
        <v>15270.1</v>
      </c>
      <c r="C17" s="41">
        <f t="shared" si="1"/>
        <v>2220</v>
      </c>
      <c r="D17" s="41">
        <v>461.1</v>
      </c>
      <c r="E17" s="41">
        <f t="shared" si="2"/>
        <v>31.3</v>
      </c>
      <c r="F17" s="41" t="str">
        <f t="shared" si="2"/>
        <v>n.a.</v>
      </c>
      <c r="G17" s="41" t="str">
        <f t="shared" si="2"/>
        <v>n.a.</v>
      </c>
      <c r="H17" s="41">
        <f t="shared" si="2"/>
        <v>37.9</v>
      </c>
      <c r="I17" s="41" t="str">
        <f t="shared" si="2"/>
        <v>n.a.</v>
      </c>
      <c r="J17" s="41">
        <f t="shared" si="2"/>
        <v>100</v>
      </c>
      <c r="K17" s="41">
        <f t="shared" si="2"/>
        <v>75.3</v>
      </c>
      <c r="M17">
        <f t="shared" si="3"/>
        <v>1997</v>
      </c>
      <c r="N17">
        <v>15270100000</v>
      </c>
      <c r="O17">
        <v>2220000000</v>
      </c>
      <c r="P17">
        <v>31300000</v>
      </c>
      <c r="Q17" t="s">
        <v>664</v>
      </c>
      <c r="R17" t="s">
        <v>664</v>
      </c>
      <c r="S17">
        <v>37900000</v>
      </c>
      <c r="T17" t="s">
        <v>664</v>
      </c>
      <c r="U17">
        <v>100000000</v>
      </c>
      <c r="V17">
        <v>75300000</v>
      </c>
    </row>
    <row r="18" spans="1:22">
      <c r="A18" s="7">
        <v>1998</v>
      </c>
      <c r="B18" s="41">
        <f t="shared" si="1"/>
        <v>16043.6</v>
      </c>
      <c r="C18" s="41">
        <f t="shared" si="1"/>
        <v>2437.1</v>
      </c>
      <c r="D18" s="41">
        <v>465.7</v>
      </c>
      <c r="E18" s="41">
        <f t="shared" si="2"/>
        <v>47.9</v>
      </c>
      <c r="F18" s="41" t="str">
        <f t="shared" si="2"/>
        <v>n.a.</v>
      </c>
      <c r="G18" s="41" t="str">
        <f t="shared" si="2"/>
        <v>n.a.</v>
      </c>
      <c r="H18" s="41">
        <f t="shared" si="2"/>
        <v>43.3</v>
      </c>
      <c r="I18" s="41" t="str">
        <f t="shared" si="2"/>
        <v>n.a.</v>
      </c>
      <c r="J18" s="41">
        <f t="shared" si="2"/>
        <v>89.4</v>
      </c>
      <c r="K18" s="41">
        <f t="shared" si="2"/>
        <v>88.8</v>
      </c>
      <c r="M18">
        <f t="shared" si="3"/>
        <v>1998</v>
      </c>
      <c r="N18">
        <v>16043600000</v>
      </c>
      <c r="O18">
        <v>2437100000</v>
      </c>
      <c r="P18">
        <v>47900000</v>
      </c>
      <c r="Q18" t="s">
        <v>664</v>
      </c>
      <c r="R18" t="s">
        <v>664</v>
      </c>
      <c r="S18">
        <v>43300000</v>
      </c>
      <c r="T18" t="s">
        <v>664</v>
      </c>
      <c r="U18">
        <v>89400000</v>
      </c>
      <c r="V18">
        <v>88800000</v>
      </c>
    </row>
    <row r="19" spans="1:22">
      <c r="A19" s="7">
        <v>1999</v>
      </c>
      <c r="B19" s="41">
        <f t="shared" si="1"/>
        <v>17356.400000000001</v>
      </c>
      <c r="C19" s="41">
        <f t="shared" si="1"/>
        <v>2641.6</v>
      </c>
      <c r="D19" s="41">
        <v>528.29999999999995</v>
      </c>
      <c r="E19" s="41">
        <f t="shared" si="2"/>
        <v>30.6</v>
      </c>
      <c r="F19" s="41" t="str">
        <f t="shared" si="2"/>
        <v>n.a.</v>
      </c>
      <c r="G19" s="41" t="str">
        <f t="shared" si="2"/>
        <v>n.a.</v>
      </c>
      <c r="H19" s="41">
        <f t="shared" si="2"/>
        <v>33.9</v>
      </c>
      <c r="I19" s="41" t="str">
        <f t="shared" si="2"/>
        <v>n.a.</v>
      </c>
      <c r="J19" s="41">
        <f t="shared" si="2"/>
        <v>125.8</v>
      </c>
      <c r="K19" s="41" t="str">
        <f t="shared" si="2"/>
        <v>n.a.</v>
      </c>
      <c r="M19">
        <f t="shared" si="3"/>
        <v>1999</v>
      </c>
      <c r="N19">
        <v>17356400000</v>
      </c>
      <c r="O19">
        <v>2641600000</v>
      </c>
      <c r="P19">
        <v>30600000</v>
      </c>
      <c r="Q19" t="s">
        <v>664</v>
      </c>
      <c r="R19" t="s">
        <v>664</v>
      </c>
      <c r="S19">
        <v>33900000</v>
      </c>
      <c r="T19" t="s">
        <v>664</v>
      </c>
      <c r="U19">
        <v>125800000</v>
      </c>
      <c r="V19" t="s">
        <v>664</v>
      </c>
    </row>
    <row r="20" spans="1:22">
      <c r="A20" s="7">
        <v>2000</v>
      </c>
      <c r="B20" s="41">
        <f t="shared" si="1"/>
        <v>18306.2</v>
      </c>
      <c r="C20" s="41">
        <f t="shared" si="1"/>
        <v>3037.2</v>
      </c>
      <c r="D20" s="41">
        <v>546</v>
      </c>
      <c r="E20" s="41">
        <f t="shared" si="2"/>
        <v>28.7</v>
      </c>
      <c r="F20" s="41" t="str">
        <f t="shared" si="2"/>
        <v>n.a.</v>
      </c>
      <c r="G20" s="41" t="str">
        <f t="shared" si="2"/>
        <v>n.a.</v>
      </c>
      <c r="H20" s="41">
        <f t="shared" si="2"/>
        <v>53.1</v>
      </c>
      <c r="I20" s="41" t="str">
        <f t="shared" si="2"/>
        <v>n.a.</v>
      </c>
      <c r="J20" s="41">
        <f t="shared" si="2"/>
        <v>162.1</v>
      </c>
      <c r="K20" s="41">
        <f t="shared" si="2"/>
        <v>52</v>
      </c>
      <c r="M20">
        <f t="shared" si="3"/>
        <v>2000</v>
      </c>
      <c r="N20">
        <v>18306200000</v>
      </c>
      <c r="O20">
        <v>3037200000</v>
      </c>
      <c r="P20">
        <v>28700000</v>
      </c>
      <c r="Q20" t="s">
        <v>664</v>
      </c>
      <c r="R20" t="s">
        <v>664</v>
      </c>
      <c r="S20">
        <v>53100000</v>
      </c>
      <c r="T20" t="s">
        <v>664</v>
      </c>
      <c r="U20">
        <v>162100000</v>
      </c>
      <c r="V20">
        <v>52000000</v>
      </c>
    </row>
    <row r="21" spans="1:22">
      <c r="A21" s="7">
        <v>2001</v>
      </c>
      <c r="B21" s="41">
        <f t="shared" si="1"/>
        <v>18813.099999999999</v>
      </c>
      <c r="C21" s="41">
        <f t="shared" si="1"/>
        <v>3013</v>
      </c>
      <c r="D21" s="41">
        <v>563.1</v>
      </c>
      <c r="E21" s="41">
        <f t="shared" si="2"/>
        <v>37.9</v>
      </c>
      <c r="F21" s="41" t="str">
        <f t="shared" si="2"/>
        <v>n.a.</v>
      </c>
      <c r="G21" s="41" t="str">
        <f t="shared" si="2"/>
        <v>n.a.</v>
      </c>
      <c r="H21" s="41">
        <f t="shared" si="2"/>
        <v>62.5</v>
      </c>
      <c r="I21" s="41" t="str">
        <f t="shared" si="2"/>
        <v>n.a.</v>
      </c>
      <c r="J21" s="41">
        <f t="shared" si="2"/>
        <v>144.30000000000001</v>
      </c>
      <c r="K21" s="41" t="str">
        <f t="shared" si="2"/>
        <v>n.a.</v>
      </c>
      <c r="M21">
        <f t="shared" si="3"/>
        <v>2001</v>
      </c>
      <c r="N21">
        <v>18813100000</v>
      </c>
      <c r="O21">
        <v>3013000000</v>
      </c>
      <c r="P21">
        <v>37900000</v>
      </c>
      <c r="Q21" t="s">
        <v>664</v>
      </c>
      <c r="R21" t="s">
        <v>664</v>
      </c>
      <c r="S21">
        <v>62500000</v>
      </c>
      <c r="T21" t="s">
        <v>664</v>
      </c>
      <c r="U21">
        <v>144300000</v>
      </c>
      <c r="V21" t="s">
        <v>664</v>
      </c>
    </row>
    <row r="22" spans="1:22">
      <c r="A22" s="7">
        <v>2002</v>
      </c>
      <c r="B22" s="41">
        <f t="shared" si="1"/>
        <v>19115.400000000001</v>
      </c>
      <c r="C22" s="41">
        <f t="shared" si="1"/>
        <v>2833.3</v>
      </c>
      <c r="D22" s="41">
        <v>618.5</v>
      </c>
      <c r="E22" s="41">
        <f t="shared" si="2"/>
        <v>37.700000000000003</v>
      </c>
      <c r="F22" s="41" t="str">
        <f t="shared" si="2"/>
        <v>n.a.</v>
      </c>
      <c r="G22" s="41" t="str">
        <f t="shared" si="2"/>
        <v>n.a.</v>
      </c>
      <c r="H22" s="41" t="str">
        <f t="shared" si="2"/>
        <v>n.a.</v>
      </c>
      <c r="I22" s="41">
        <f t="shared" si="2"/>
        <v>59.6</v>
      </c>
      <c r="J22" s="41">
        <f t="shared" si="2"/>
        <v>166.5</v>
      </c>
      <c r="K22" s="41">
        <f t="shared" si="2"/>
        <v>39.1</v>
      </c>
      <c r="M22">
        <f t="shared" si="3"/>
        <v>2002</v>
      </c>
      <c r="N22">
        <v>19115400000</v>
      </c>
      <c r="O22">
        <v>2833300000</v>
      </c>
      <c r="P22">
        <v>37700000</v>
      </c>
      <c r="Q22" t="s">
        <v>664</v>
      </c>
      <c r="R22" t="s">
        <v>664</v>
      </c>
      <c r="S22" t="s">
        <v>664</v>
      </c>
      <c r="T22">
        <v>59600000</v>
      </c>
      <c r="U22">
        <v>166500000</v>
      </c>
      <c r="V22">
        <v>39100000</v>
      </c>
    </row>
    <row r="23" spans="1:22">
      <c r="A23" s="7">
        <v>2003</v>
      </c>
      <c r="B23" s="41">
        <f t="shared" si="1"/>
        <v>20166.900000000001</v>
      </c>
      <c r="C23" s="41">
        <f t="shared" si="1"/>
        <v>3097</v>
      </c>
      <c r="D23" s="41">
        <v>630.1</v>
      </c>
      <c r="E23" s="41">
        <f t="shared" si="2"/>
        <v>16.7</v>
      </c>
      <c r="F23" s="41" t="str">
        <f t="shared" si="2"/>
        <v>n.a.</v>
      </c>
      <c r="G23" s="41">
        <f t="shared" si="2"/>
        <v>263.39999999999998</v>
      </c>
      <c r="H23" s="41">
        <f t="shared" si="2"/>
        <v>63.5</v>
      </c>
      <c r="I23" s="41">
        <f t="shared" si="2"/>
        <v>46.2</v>
      </c>
      <c r="J23" s="41">
        <f t="shared" si="2"/>
        <v>171.5</v>
      </c>
      <c r="K23" s="41" t="str">
        <f t="shared" si="2"/>
        <v>n.a.</v>
      </c>
      <c r="M23">
        <f t="shared" si="3"/>
        <v>2003</v>
      </c>
      <c r="N23">
        <v>20166900000</v>
      </c>
      <c r="O23">
        <v>3097000000</v>
      </c>
      <c r="P23">
        <v>16700000</v>
      </c>
      <c r="Q23" t="s">
        <v>664</v>
      </c>
      <c r="R23">
        <v>263400000</v>
      </c>
      <c r="S23">
        <v>63500000</v>
      </c>
      <c r="T23">
        <v>46200000</v>
      </c>
      <c r="U23">
        <v>171500000</v>
      </c>
      <c r="V23" t="s">
        <v>664</v>
      </c>
    </row>
    <row r="24" spans="1:22">
      <c r="A24" s="7">
        <v>2004</v>
      </c>
      <c r="B24" s="41">
        <f t="shared" si="1"/>
        <v>21477.8</v>
      </c>
      <c r="C24" s="41">
        <f t="shared" si="1"/>
        <v>3292.3</v>
      </c>
      <c r="D24" s="41">
        <v>536.20000000000005</v>
      </c>
      <c r="E24" s="41">
        <f t="shared" si="2"/>
        <v>17.3</v>
      </c>
      <c r="F24" s="41" t="str">
        <f t="shared" si="2"/>
        <v>n.a.</v>
      </c>
      <c r="G24" s="41" t="str">
        <f t="shared" si="2"/>
        <v>n.a.</v>
      </c>
      <c r="H24" s="41">
        <f t="shared" si="2"/>
        <v>46.7</v>
      </c>
      <c r="I24" s="41">
        <f t="shared" si="2"/>
        <v>40.299999999999997</v>
      </c>
      <c r="J24" s="41">
        <f t="shared" si="2"/>
        <v>155.6</v>
      </c>
      <c r="K24" s="41">
        <f t="shared" si="2"/>
        <v>50</v>
      </c>
      <c r="M24">
        <f t="shared" si="3"/>
        <v>2004</v>
      </c>
      <c r="N24">
        <v>21477800000</v>
      </c>
      <c r="O24">
        <v>3292300000</v>
      </c>
      <c r="P24">
        <v>17300000</v>
      </c>
      <c r="Q24" t="s">
        <v>664</v>
      </c>
      <c r="R24" t="s">
        <v>664</v>
      </c>
      <c r="S24">
        <v>46700000</v>
      </c>
      <c r="T24">
        <v>40300000</v>
      </c>
      <c r="U24">
        <v>155600000</v>
      </c>
      <c r="V24">
        <v>50000000</v>
      </c>
    </row>
    <row r="25" spans="1:22">
      <c r="A25" s="7">
        <v>2005</v>
      </c>
      <c r="B25" s="41">
        <f t="shared" si="1"/>
        <v>22514.400000000001</v>
      </c>
      <c r="C25" s="41">
        <f t="shared" si="1"/>
        <v>3075.2</v>
      </c>
      <c r="D25" s="41">
        <v>594.9</v>
      </c>
      <c r="E25" s="41">
        <f t="shared" si="2"/>
        <v>20.7</v>
      </c>
      <c r="F25" s="41" t="str">
        <f t="shared" si="2"/>
        <v>n.a.</v>
      </c>
      <c r="G25" s="41" t="str">
        <f t="shared" si="2"/>
        <v>n.a.</v>
      </c>
      <c r="H25" s="41">
        <f t="shared" si="2"/>
        <v>65</v>
      </c>
      <c r="I25" s="41" t="str">
        <f t="shared" si="2"/>
        <v>n.a.</v>
      </c>
      <c r="J25" s="41">
        <f t="shared" si="2"/>
        <v>171.3</v>
      </c>
      <c r="K25" s="41">
        <f t="shared" si="2"/>
        <v>51.4</v>
      </c>
      <c r="M25">
        <f t="shared" si="3"/>
        <v>2005</v>
      </c>
      <c r="N25">
        <v>22514400000</v>
      </c>
      <c r="O25">
        <v>3075200000</v>
      </c>
      <c r="P25">
        <v>20700000</v>
      </c>
      <c r="Q25" t="s">
        <v>664</v>
      </c>
      <c r="R25" t="s">
        <v>664</v>
      </c>
      <c r="S25">
        <v>65000000</v>
      </c>
      <c r="T25" t="s">
        <v>664</v>
      </c>
      <c r="U25">
        <v>171300000</v>
      </c>
      <c r="V25">
        <v>51400000</v>
      </c>
    </row>
    <row r="26" spans="1:22">
      <c r="A26" s="7">
        <v>2006</v>
      </c>
      <c r="B26" s="41">
        <f t="shared" si="1"/>
        <v>23650</v>
      </c>
      <c r="C26" s="41">
        <f t="shared" si="1"/>
        <v>2942.6</v>
      </c>
      <c r="D26" s="41">
        <v>550.5</v>
      </c>
      <c r="E26" s="41">
        <f t="shared" si="2"/>
        <v>23</v>
      </c>
      <c r="F26" s="41" t="str">
        <f t="shared" si="2"/>
        <v>n.a.</v>
      </c>
      <c r="G26" s="41" t="str">
        <f t="shared" si="2"/>
        <v>n.a.</v>
      </c>
      <c r="H26" s="41">
        <f t="shared" si="2"/>
        <v>38</v>
      </c>
      <c r="I26" s="41" t="str">
        <f t="shared" si="2"/>
        <v>n.a.</v>
      </c>
      <c r="J26" s="41">
        <f t="shared" si="2"/>
        <v>152.1</v>
      </c>
      <c r="K26" s="41">
        <f t="shared" si="2"/>
        <v>62.5</v>
      </c>
      <c r="M26">
        <f t="shared" si="3"/>
        <v>2006</v>
      </c>
      <c r="N26">
        <v>23650000000</v>
      </c>
      <c r="O26">
        <v>2942600000</v>
      </c>
      <c r="P26">
        <v>23000000</v>
      </c>
      <c r="Q26" t="s">
        <v>664</v>
      </c>
      <c r="R26" t="s">
        <v>664</v>
      </c>
      <c r="S26">
        <v>38000000</v>
      </c>
      <c r="T26" t="s">
        <v>664</v>
      </c>
      <c r="U26">
        <v>152100000</v>
      </c>
      <c r="V26">
        <v>62500000</v>
      </c>
    </row>
    <row r="27" spans="1:22">
      <c r="A27" s="7">
        <v>2007</v>
      </c>
      <c r="B27" s="41">
        <f t="shared" si="1"/>
        <v>24767.5</v>
      </c>
      <c r="C27" s="41">
        <f t="shared" si="1"/>
        <v>3173.4</v>
      </c>
      <c r="D27" s="41">
        <v>668.1</v>
      </c>
      <c r="E27" s="41">
        <f t="shared" si="2"/>
        <v>24.7</v>
      </c>
      <c r="F27" s="41" t="str">
        <f t="shared" si="2"/>
        <v>n.a.</v>
      </c>
      <c r="G27" s="41" t="str">
        <f t="shared" si="2"/>
        <v>n.a.</v>
      </c>
      <c r="H27" s="41">
        <f t="shared" si="2"/>
        <v>41.6</v>
      </c>
      <c r="I27" s="41">
        <f t="shared" si="2"/>
        <v>33.4</v>
      </c>
      <c r="J27" s="41">
        <f t="shared" si="2"/>
        <v>174.6</v>
      </c>
      <c r="K27" s="41">
        <f t="shared" si="2"/>
        <v>75.099999999999994</v>
      </c>
      <c r="M27">
        <f t="shared" si="3"/>
        <v>2007</v>
      </c>
      <c r="N27">
        <v>24767500000</v>
      </c>
      <c r="O27">
        <v>3173400000</v>
      </c>
      <c r="P27">
        <v>24700000</v>
      </c>
      <c r="Q27" t="s">
        <v>664</v>
      </c>
      <c r="R27" t="s">
        <v>664</v>
      </c>
      <c r="S27">
        <v>41600000</v>
      </c>
      <c r="T27">
        <v>33400000</v>
      </c>
      <c r="U27">
        <v>174600000</v>
      </c>
      <c r="V27">
        <v>75100000</v>
      </c>
    </row>
    <row r="28" spans="1:22">
      <c r="C28" s="41">
        <f>100*D27/B27</f>
        <v>2.6974866256182497</v>
      </c>
    </row>
    <row r="29" spans="1:22">
      <c r="A29" s="9" t="s">
        <v>71</v>
      </c>
    </row>
    <row r="30" spans="1:22">
      <c r="A30" s="7" t="s">
        <v>1071</v>
      </c>
      <c r="B30" s="2">
        <f t="shared" ref="B30:K32" si="4">IF(ISERROR((POWER(VLOOKUP(VALUE(RIGHT($A30,4)),$A$4:$K$27,COLUMN(B$26),0)/VLOOKUP(VALUE(LEFT($A30,4)),$A$4:$K$27,COLUMN(B$26),0),1/(VALUE(RIGHT($A30,4))-VALUE(LEFT($A30,4))))-1)*100)=FALSE,(POWER(VLOOKUP(VALUE(RIGHT($A30,4)),$A$4:$K$27,COLUMN(B$26),0)/VLOOKUP(VALUE(LEFT($A30,4)),$A$4:$K$27,COLUMN(B$26),0),1/(VALUE(RIGHT($A30,4))-VALUE(LEFT($A30,4))))-1)*100,"n.a.")</f>
        <v>4.830148864847561</v>
      </c>
      <c r="C30" s="2">
        <f t="shared" si="4"/>
        <v>5.4099490247483617</v>
      </c>
      <c r="D30" s="2" t="str">
        <f t="shared" si="4"/>
        <v>n.a.</v>
      </c>
      <c r="E30" s="2">
        <f t="shared" si="4"/>
        <v>7.2861142939715462</v>
      </c>
      <c r="F30" s="2" t="str">
        <f t="shared" si="4"/>
        <v>n.a.</v>
      </c>
      <c r="G30" s="2" t="str">
        <f t="shared" si="4"/>
        <v>n.a.</v>
      </c>
      <c r="H30" s="2">
        <f t="shared" si="4"/>
        <v>3.3033063641592086</v>
      </c>
      <c r="I30" s="2">
        <f t="shared" si="4"/>
        <v>0.67684195316848328</v>
      </c>
      <c r="J30" s="2">
        <f t="shared" si="4"/>
        <v>4.7536731753333727</v>
      </c>
      <c r="K30" s="2" t="str">
        <f t="shared" si="4"/>
        <v>n.a.</v>
      </c>
    </row>
    <row r="31" spans="1:22">
      <c r="A31" s="7" t="s">
        <v>1058</v>
      </c>
      <c r="B31" s="2">
        <f t="shared" si="4"/>
        <v>5.013145694155563</v>
      </c>
      <c r="C31" s="2">
        <f t="shared" si="4"/>
        <v>7.5725814459746799</v>
      </c>
      <c r="D31" s="2" t="str">
        <f t="shared" si="4"/>
        <v>n.a.</v>
      </c>
      <c r="E31" s="2">
        <f t="shared" si="4"/>
        <v>11.681275038527982</v>
      </c>
      <c r="F31" s="2" t="str">
        <f t="shared" si="4"/>
        <v>n.a.</v>
      </c>
      <c r="G31" s="2" t="str">
        <f t="shared" si="4"/>
        <v>n.a.</v>
      </c>
      <c r="H31" s="2">
        <f t="shared" si="4"/>
        <v>6.3932972624520357</v>
      </c>
      <c r="I31" s="2" t="str">
        <f t="shared" si="4"/>
        <v>n.a.</v>
      </c>
      <c r="J31" s="2">
        <f t="shared" si="4"/>
        <v>6.4086627211504155</v>
      </c>
      <c r="K31" s="2" t="str">
        <f t="shared" si="4"/>
        <v>n.a.</v>
      </c>
    </row>
    <row r="32" spans="1:22">
      <c r="A32" s="7" t="s">
        <v>3</v>
      </c>
      <c r="B32" s="2">
        <f t="shared" si="4"/>
        <v>4.4130669752110219</v>
      </c>
      <c r="C32" s="2">
        <f t="shared" si="4"/>
        <v>0.62864674060931769</v>
      </c>
      <c r="D32" s="2">
        <f t="shared" si="4"/>
        <v>2.9250913902562292</v>
      </c>
      <c r="E32" s="2">
        <f t="shared" si="4"/>
        <v>-2.1213737674292132</v>
      </c>
      <c r="F32" s="2" t="str">
        <f t="shared" si="4"/>
        <v>n.a.</v>
      </c>
      <c r="G32" s="2" t="str">
        <f t="shared" si="4"/>
        <v>n.a.</v>
      </c>
      <c r="H32" s="2">
        <f t="shared" si="4"/>
        <v>-3.4267220401052012</v>
      </c>
      <c r="I32" s="2" t="str">
        <f t="shared" si="4"/>
        <v>n.a.</v>
      </c>
      <c r="J32" s="2">
        <f t="shared" si="4"/>
        <v>1.0668537972562842</v>
      </c>
      <c r="K32" s="2">
        <f t="shared" si="4"/>
        <v>5.3914131009420219</v>
      </c>
    </row>
    <row r="34" spans="1:1">
      <c r="A34" s="229" t="s">
        <v>1357</v>
      </c>
    </row>
    <row r="35" spans="1:1">
      <c r="A35" s="20"/>
    </row>
    <row r="36" spans="1:1">
      <c r="A36" t="s">
        <v>1060</v>
      </c>
    </row>
  </sheetData>
  <pageMargins left="0.7" right="0.7" top="0.75" bottom="0.75" header="0.3" footer="0.3"/>
  <pageSetup scale="76" orientation="landscape" horizontalDpi="0" verticalDpi="0" r:id="rId1"/>
</worksheet>
</file>

<file path=xl/worksheets/sheet159.xml><?xml version="1.0" encoding="utf-8"?>
<worksheet xmlns="http://schemas.openxmlformats.org/spreadsheetml/2006/main" xmlns:r="http://schemas.openxmlformats.org/officeDocument/2006/relationships">
  <sheetPr codeName="Sheet196"/>
  <dimension ref="A1:W36"/>
  <sheetViews>
    <sheetView view="pageBreakPreview" zoomScaleNormal="100" zoomScaleSheetLayoutView="100" workbookViewId="0"/>
  </sheetViews>
  <sheetFormatPr defaultRowHeight="15" outlineLevelCol="1"/>
  <cols>
    <col min="2" max="11" width="13.85546875" customWidth="1"/>
    <col min="13" max="22" width="0" hidden="1" customWidth="1" outlineLevel="1"/>
    <col min="23" max="23" width="9.140625" collapsed="1"/>
  </cols>
  <sheetData>
    <row r="1" spans="1:22">
      <c r="A1" t="s">
        <v>1075</v>
      </c>
      <c r="N1" t="s">
        <v>520</v>
      </c>
      <c r="O1" t="s">
        <v>6</v>
      </c>
      <c r="P1" t="s">
        <v>8</v>
      </c>
      <c r="Q1" t="s">
        <v>11</v>
      </c>
      <c r="R1" t="s">
        <v>12</v>
      </c>
      <c r="S1" t="s">
        <v>13</v>
      </c>
      <c r="T1" t="s">
        <v>14</v>
      </c>
      <c r="U1" t="s">
        <v>15</v>
      </c>
      <c r="V1" t="s">
        <v>33</v>
      </c>
    </row>
    <row r="3" spans="1:22" ht="110.25" customHeight="1">
      <c r="B3" s="55" t="s">
        <v>520</v>
      </c>
      <c r="C3" s="55" t="s">
        <v>6</v>
      </c>
      <c r="D3" s="55" t="s">
        <v>32</v>
      </c>
      <c r="E3" s="55" t="s">
        <v>8</v>
      </c>
      <c r="F3" s="55" t="s">
        <v>11</v>
      </c>
      <c r="G3" s="55" t="s">
        <v>12</v>
      </c>
      <c r="H3" s="55" t="s">
        <v>13</v>
      </c>
      <c r="I3" s="55" t="s">
        <v>14</v>
      </c>
      <c r="J3" s="55" t="s">
        <v>15</v>
      </c>
      <c r="K3" s="55" t="s">
        <v>33</v>
      </c>
    </row>
    <row r="4" spans="1:22" ht="15" customHeight="1">
      <c r="A4" s="7">
        <f t="shared" ref="A4:A14" si="0">A5-1</f>
        <v>1984</v>
      </c>
      <c r="B4" s="41">
        <f t="shared" ref="B4:C27" si="1">IF(OR(ISERROR(N4/1000000),N4=0)=FALSE,N4/1000000,"n.a.")</f>
        <v>92088.7</v>
      </c>
      <c r="C4" s="41">
        <f t="shared" si="1"/>
        <v>18955.5</v>
      </c>
      <c r="D4" s="41" t="s">
        <v>446</v>
      </c>
      <c r="E4" s="41" t="str">
        <f t="shared" ref="E4:K27" si="2">IF(OR(ISERROR(P4/1000000),P4=0)=FALSE,P4/1000000,"n.a.")</f>
        <v>n.a.</v>
      </c>
      <c r="F4" s="41" t="str">
        <f t="shared" si="2"/>
        <v>n.a.</v>
      </c>
      <c r="G4" s="41">
        <f t="shared" si="2"/>
        <v>147.80000000000001</v>
      </c>
      <c r="H4" s="41">
        <f t="shared" si="2"/>
        <v>534.4</v>
      </c>
      <c r="I4" s="41">
        <f t="shared" si="2"/>
        <v>311.60000000000002</v>
      </c>
      <c r="J4" s="41">
        <f t="shared" si="2"/>
        <v>33.1</v>
      </c>
      <c r="K4" s="41">
        <f t="shared" si="2"/>
        <v>674.5</v>
      </c>
      <c r="M4">
        <v>1984</v>
      </c>
      <c r="N4">
        <v>92088700000</v>
      </c>
      <c r="O4">
        <v>18955500000</v>
      </c>
      <c r="P4" t="s">
        <v>664</v>
      </c>
      <c r="Q4" t="s">
        <v>664</v>
      </c>
      <c r="R4">
        <v>147800000</v>
      </c>
      <c r="S4">
        <v>534400000</v>
      </c>
      <c r="T4">
        <v>311600000</v>
      </c>
      <c r="U4">
        <v>33100000</v>
      </c>
      <c r="V4">
        <v>674500000</v>
      </c>
    </row>
    <row r="5" spans="1:22" ht="15" customHeight="1">
      <c r="A5" s="7">
        <f t="shared" si="0"/>
        <v>1985</v>
      </c>
      <c r="B5" s="41">
        <f t="shared" si="1"/>
        <v>98747.8</v>
      </c>
      <c r="C5" s="41">
        <f t="shared" si="1"/>
        <v>20116</v>
      </c>
      <c r="D5" s="41" t="s">
        <v>446</v>
      </c>
      <c r="E5" s="41" t="str">
        <f t="shared" si="2"/>
        <v>n.a.</v>
      </c>
      <c r="F5" s="41" t="str">
        <f t="shared" si="2"/>
        <v>n.a.</v>
      </c>
      <c r="G5" s="41">
        <f t="shared" si="2"/>
        <v>148.69999999999999</v>
      </c>
      <c r="H5" s="41">
        <f t="shared" si="2"/>
        <v>588.9</v>
      </c>
      <c r="I5" s="41">
        <f t="shared" si="2"/>
        <v>322.60000000000002</v>
      </c>
      <c r="J5" s="41">
        <f t="shared" si="2"/>
        <v>36.799999999999997</v>
      </c>
      <c r="K5" s="41">
        <f t="shared" si="2"/>
        <v>710.6</v>
      </c>
      <c r="M5">
        <f>M4+1</f>
        <v>1985</v>
      </c>
      <c r="N5">
        <v>98747800000</v>
      </c>
      <c r="O5">
        <v>20116000000</v>
      </c>
      <c r="P5" t="s">
        <v>664</v>
      </c>
      <c r="Q5" t="s">
        <v>664</v>
      </c>
      <c r="R5">
        <v>148700000</v>
      </c>
      <c r="S5">
        <v>588900000</v>
      </c>
      <c r="T5">
        <v>322600000</v>
      </c>
      <c r="U5">
        <v>36800000</v>
      </c>
      <c r="V5">
        <v>710600000</v>
      </c>
    </row>
    <row r="6" spans="1:22" ht="15" customHeight="1">
      <c r="A6" s="7">
        <f t="shared" si="0"/>
        <v>1986</v>
      </c>
      <c r="B6" s="41">
        <f t="shared" si="1"/>
        <v>105251</v>
      </c>
      <c r="C6" s="41">
        <f t="shared" si="1"/>
        <v>20960.2</v>
      </c>
      <c r="D6" s="41" t="s">
        <v>446</v>
      </c>
      <c r="E6" s="41" t="str">
        <f t="shared" si="2"/>
        <v>n.a.</v>
      </c>
      <c r="F6" s="41" t="str">
        <f t="shared" si="2"/>
        <v>n.a.</v>
      </c>
      <c r="G6" s="41">
        <f t="shared" si="2"/>
        <v>147.80000000000001</v>
      </c>
      <c r="H6" s="41">
        <f t="shared" si="2"/>
        <v>624.29999999999995</v>
      </c>
      <c r="I6" s="41">
        <f t="shared" si="2"/>
        <v>322.8</v>
      </c>
      <c r="J6" s="41">
        <f t="shared" si="2"/>
        <v>36.1</v>
      </c>
      <c r="K6" s="41" t="str">
        <f t="shared" si="2"/>
        <v>n.a.</v>
      </c>
      <c r="M6">
        <f t="shared" ref="M6:M27" si="3">M5+1</f>
        <v>1986</v>
      </c>
      <c r="N6">
        <v>105251000000</v>
      </c>
      <c r="O6">
        <v>20960200000</v>
      </c>
      <c r="P6" t="s">
        <v>664</v>
      </c>
      <c r="Q6" t="s">
        <v>664</v>
      </c>
      <c r="R6">
        <v>147800000</v>
      </c>
      <c r="S6">
        <v>624300000</v>
      </c>
      <c r="T6">
        <v>322800000</v>
      </c>
      <c r="U6">
        <v>36100000</v>
      </c>
      <c r="V6" t="s">
        <v>664</v>
      </c>
    </row>
    <row r="7" spans="1:22" ht="15" customHeight="1">
      <c r="A7" s="7">
        <f t="shared" si="0"/>
        <v>1987</v>
      </c>
      <c r="B7" s="41">
        <f t="shared" si="1"/>
        <v>116118</v>
      </c>
      <c r="C7" s="41">
        <f t="shared" si="1"/>
        <v>23593.1</v>
      </c>
      <c r="D7" s="41" t="s">
        <v>446</v>
      </c>
      <c r="E7" s="41" t="str">
        <f t="shared" si="2"/>
        <v>n.a.</v>
      </c>
      <c r="F7" s="41" t="str">
        <f t="shared" si="2"/>
        <v>n.a.</v>
      </c>
      <c r="G7" s="41">
        <f t="shared" si="2"/>
        <v>168.5</v>
      </c>
      <c r="H7" s="41">
        <f t="shared" si="2"/>
        <v>734.5</v>
      </c>
      <c r="I7" s="41">
        <f t="shared" si="2"/>
        <v>404.4</v>
      </c>
      <c r="J7" s="41">
        <f t="shared" si="2"/>
        <v>52.3</v>
      </c>
      <c r="K7" s="41" t="str">
        <f t="shared" si="2"/>
        <v>n.a.</v>
      </c>
      <c r="M7">
        <f t="shared" si="3"/>
        <v>1987</v>
      </c>
      <c r="N7">
        <v>116118000000</v>
      </c>
      <c r="O7">
        <v>23593100000</v>
      </c>
      <c r="P7" t="s">
        <v>664</v>
      </c>
      <c r="Q7" t="s">
        <v>664</v>
      </c>
      <c r="R7">
        <v>168500000</v>
      </c>
      <c r="S7">
        <v>734500000</v>
      </c>
      <c r="T7">
        <v>404400000</v>
      </c>
      <c r="U7">
        <v>52300000</v>
      </c>
      <c r="V7" t="s">
        <v>664</v>
      </c>
    </row>
    <row r="8" spans="1:22" ht="15" customHeight="1">
      <c r="A8" s="7">
        <f t="shared" si="0"/>
        <v>1988</v>
      </c>
      <c r="B8" s="41">
        <f t="shared" si="1"/>
        <v>126981.8</v>
      </c>
      <c r="C8" s="41">
        <f t="shared" si="1"/>
        <v>26796.3</v>
      </c>
      <c r="D8" s="41" t="s">
        <v>446</v>
      </c>
      <c r="E8" s="41" t="str">
        <f t="shared" si="2"/>
        <v>n.a.</v>
      </c>
      <c r="F8" s="41" t="str">
        <f t="shared" si="2"/>
        <v>n.a.</v>
      </c>
      <c r="G8" s="41">
        <f t="shared" si="2"/>
        <v>140.1</v>
      </c>
      <c r="H8" s="41">
        <f t="shared" si="2"/>
        <v>799</v>
      </c>
      <c r="I8" s="41">
        <f t="shared" si="2"/>
        <v>444</v>
      </c>
      <c r="J8" s="41">
        <f t="shared" si="2"/>
        <v>39.700000000000003</v>
      </c>
      <c r="K8" s="41" t="str">
        <f t="shared" si="2"/>
        <v>n.a.</v>
      </c>
      <c r="M8">
        <f t="shared" si="3"/>
        <v>1988</v>
      </c>
      <c r="N8">
        <v>126981800000</v>
      </c>
      <c r="O8">
        <v>26796300000</v>
      </c>
      <c r="P8" t="s">
        <v>664</v>
      </c>
      <c r="Q8" t="s">
        <v>664</v>
      </c>
      <c r="R8">
        <v>140100000</v>
      </c>
      <c r="S8">
        <v>799000000</v>
      </c>
      <c r="T8">
        <v>444000000</v>
      </c>
      <c r="U8">
        <v>39700000</v>
      </c>
      <c r="V8" t="s">
        <v>664</v>
      </c>
    </row>
    <row r="9" spans="1:22" ht="15" customHeight="1">
      <c r="A9" s="7">
        <f t="shared" si="0"/>
        <v>1989</v>
      </c>
      <c r="B9" s="41">
        <f t="shared" si="1"/>
        <v>134610.70000000001</v>
      </c>
      <c r="C9" s="41">
        <f t="shared" si="1"/>
        <v>27850.7</v>
      </c>
      <c r="D9" s="41" t="s">
        <v>446</v>
      </c>
      <c r="E9" s="41">
        <f t="shared" si="2"/>
        <v>127.7</v>
      </c>
      <c r="F9" s="41" t="str">
        <f t="shared" si="2"/>
        <v>n.a.</v>
      </c>
      <c r="G9" s="41">
        <f t="shared" si="2"/>
        <v>149.9</v>
      </c>
      <c r="H9" s="41">
        <f t="shared" si="2"/>
        <v>876.3</v>
      </c>
      <c r="I9" s="41">
        <f t="shared" si="2"/>
        <v>416.5</v>
      </c>
      <c r="J9" s="41">
        <f t="shared" si="2"/>
        <v>46</v>
      </c>
      <c r="K9" s="41">
        <f t="shared" si="2"/>
        <v>873.6</v>
      </c>
      <c r="M9">
        <f t="shared" si="3"/>
        <v>1989</v>
      </c>
      <c r="N9">
        <v>134610700000</v>
      </c>
      <c r="O9">
        <v>27850700000</v>
      </c>
      <c r="P9">
        <v>127700000</v>
      </c>
      <c r="Q9" t="s">
        <v>664</v>
      </c>
      <c r="R9">
        <v>149900000</v>
      </c>
      <c r="S9">
        <v>876300000</v>
      </c>
      <c r="T9">
        <v>416500000</v>
      </c>
      <c r="U9">
        <v>46000000</v>
      </c>
      <c r="V9">
        <v>873600000</v>
      </c>
    </row>
    <row r="10" spans="1:22" ht="15" customHeight="1">
      <c r="A10" s="7">
        <f t="shared" si="0"/>
        <v>1990</v>
      </c>
      <c r="B10" s="41">
        <f t="shared" si="1"/>
        <v>140124.79999999999</v>
      </c>
      <c r="C10" s="41">
        <f t="shared" si="1"/>
        <v>27323</v>
      </c>
      <c r="D10" s="41" t="s">
        <v>446</v>
      </c>
      <c r="E10" s="41" t="str">
        <f t="shared" si="2"/>
        <v>n.a.</v>
      </c>
      <c r="F10" s="41" t="str">
        <f t="shared" si="2"/>
        <v>n.a.</v>
      </c>
      <c r="G10" s="41">
        <f t="shared" si="2"/>
        <v>158.19999999999999</v>
      </c>
      <c r="H10" s="41">
        <f t="shared" si="2"/>
        <v>1011.5</v>
      </c>
      <c r="I10" s="41">
        <f t="shared" si="2"/>
        <v>483.8</v>
      </c>
      <c r="J10" s="41">
        <f t="shared" si="2"/>
        <v>59.2</v>
      </c>
      <c r="K10" s="41" t="str">
        <f t="shared" si="2"/>
        <v>n.a.</v>
      </c>
      <c r="M10">
        <f t="shared" si="3"/>
        <v>1990</v>
      </c>
      <c r="N10">
        <v>140124800000</v>
      </c>
      <c r="O10">
        <v>27323000000</v>
      </c>
      <c r="P10" t="s">
        <v>664</v>
      </c>
      <c r="Q10" t="s">
        <v>664</v>
      </c>
      <c r="R10">
        <v>158200000</v>
      </c>
      <c r="S10">
        <v>1011500000</v>
      </c>
      <c r="T10">
        <v>483800000</v>
      </c>
      <c r="U10">
        <v>59200000</v>
      </c>
      <c r="V10" t="s">
        <v>664</v>
      </c>
    </row>
    <row r="11" spans="1:22" ht="15" customHeight="1">
      <c r="A11" s="7">
        <f t="shared" si="0"/>
        <v>1991</v>
      </c>
      <c r="B11" s="41">
        <f t="shared" si="1"/>
        <v>141298.5</v>
      </c>
      <c r="C11" s="41">
        <f t="shared" si="1"/>
        <v>25273.4</v>
      </c>
      <c r="D11" s="41" t="s">
        <v>446</v>
      </c>
      <c r="E11" s="41">
        <f t="shared" si="2"/>
        <v>135.6</v>
      </c>
      <c r="F11" s="41" t="str">
        <f t="shared" si="2"/>
        <v>n.a.</v>
      </c>
      <c r="G11" s="41">
        <f t="shared" si="2"/>
        <v>138.5</v>
      </c>
      <c r="H11" s="41">
        <f t="shared" si="2"/>
        <v>1023.5</v>
      </c>
      <c r="I11" s="41">
        <f t="shared" si="2"/>
        <v>596.1</v>
      </c>
      <c r="J11" s="41">
        <f t="shared" si="2"/>
        <v>55.5</v>
      </c>
      <c r="K11" s="41">
        <f t="shared" si="2"/>
        <v>1055</v>
      </c>
      <c r="M11">
        <f t="shared" si="3"/>
        <v>1991</v>
      </c>
      <c r="N11">
        <v>141298500000</v>
      </c>
      <c r="O11">
        <v>25273400000</v>
      </c>
      <c r="P11">
        <v>135600000</v>
      </c>
      <c r="Q11" t="s">
        <v>664</v>
      </c>
      <c r="R11">
        <v>138500000</v>
      </c>
      <c r="S11">
        <v>1023500000</v>
      </c>
      <c r="T11">
        <v>596100000</v>
      </c>
      <c r="U11">
        <v>55500000</v>
      </c>
      <c r="V11">
        <v>1055000000</v>
      </c>
    </row>
    <row r="12" spans="1:22" ht="15" customHeight="1">
      <c r="A12" s="7">
        <f t="shared" si="0"/>
        <v>1992</v>
      </c>
      <c r="B12" s="41">
        <f t="shared" si="1"/>
        <v>143198.70000000001</v>
      </c>
      <c r="C12" s="41">
        <f t="shared" si="1"/>
        <v>24680.3</v>
      </c>
      <c r="D12" s="41" t="s">
        <v>446</v>
      </c>
      <c r="E12" s="41" t="str">
        <f t="shared" si="2"/>
        <v>n.a.</v>
      </c>
      <c r="F12" s="41" t="str">
        <f t="shared" si="2"/>
        <v>n.a.</v>
      </c>
      <c r="G12" s="41">
        <f t="shared" si="2"/>
        <v>123.5</v>
      </c>
      <c r="H12" s="41">
        <f t="shared" si="2"/>
        <v>863.6</v>
      </c>
      <c r="I12" s="41">
        <f t="shared" si="2"/>
        <v>548.6</v>
      </c>
      <c r="J12" s="41">
        <f t="shared" si="2"/>
        <v>53.8</v>
      </c>
      <c r="K12" s="41">
        <f t="shared" si="2"/>
        <v>1113.0999999999999</v>
      </c>
      <c r="M12">
        <f t="shared" si="3"/>
        <v>1992</v>
      </c>
      <c r="N12">
        <v>143198700000</v>
      </c>
      <c r="O12">
        <v>24680300000</v>
      </c>
      <c r="P12" t="s">
        <v>664</v>
      </c>
      <c r="Q12" t="s">
        <v>664</v>
      </c>
      <c r="R12">
        <v>123500000</v>
      </c>
      <c r="S12">
        <v>863600000</v>
      </c>
      <c r="T12">
        <v>548600000</v>
      </c>
      <c r="U12">
        <v>53800000</v>
      </c>
      <c r="V12">
        <v>1113100000</v>
      </c>
    </row>
    <row r="13" spans="1:22" ht="15" customHeight="1">
      <c r="A13" s="7">
        <f t="shared" si="0"/>
        <v>1993</v>
      </c>
      <c r="B13" s="41">
        <f t="shared" si="1"/>
        <v>148174.5</v>
      </c>
      <c r="C13" s="41">
        <f t="shared" si="1"/>
        <v>26927.4</v>
      </c>
      <c r="D13" s="41" t="s">
        <v>446</v>
      </c>
      <c r="E13" s="41" t="str">
        <f t="shared" si="2"/>
        <v>n.a.</v>
      </c>
      <c r="F13" s="41" t="str">
        <f t="shared" si="2"/>
        <v>n.a.</v>
      </c>
      <c r="G13" s="41">
        <f t="shared" si="2"/>
        <v>179.8</v>
      </c>
      <c r="H13" s="41">
        <f t="shared" si="2"/>
        <v>761.3</v>
      </c>
      <c r="I13" s="41">
        <f t="shared" si="2"/>
        <v>500.2</v>
      </c>
      <c r="J13" s="41">
        <f t="shared" si="2"/>
        <v>50.7</v>
      </c>
      <c r="K13" s="41" t="str">
        <f t="shared" si="2"/>
        <v>n.a.</v>
      </c>
      <c r="M13">
        <f t="shared" si="3"/>
        <v>1993</v>
      </c>
      <c r="N13">
        <v>148174500000</v>
      </c>
      <c r="O13">
        <v>26927400000</v>
      </c>
      <c r="P13" t="s">
        <v>664</v>
      </c>
      <c r="Q13" t="s">
        <v>664</v>
      </c>
      <c r="R13">
        <v>179800000</v>
      </c>
      <c r="S13">
        <v>761300000</v>
      </c>
      <c r="T13">
        <v>500200000</v>
      </c>
      <c r="U13">
        <v>50700000</v>
      </c>
      <c r="V13" t="s">
        <v>664</v>
      </c>
    </row>
    <row r="14" spans="1:22" ht="15" customHeight="1">
      <c r="A14" s="7">
        <f t="shared" si="0"/>
        <v>1994</v>
      </c>
      <c r="B14" s="41">
        <f t="shared" si="1"/>
        <v>155823.20000000001</v>
      </c>
      <c r="C14" s="41">
        <f t="shared" si="1"/>
        <v>31065</v>
      </c>
      <c r="D14" s="41" t="s">
        <v>446</v>
      </c>
      <c r="E14" s="41" t="str">
        <f t="shared" si="2"/>
        <v>n.a.</v>
      </c>
      <c r="F14" s="41" t="str">
        <f t="shared" si="2"/>
        <v>n.a.</v>
      </c>
      <c r="G14" s="41">
        <f t="shared" si="2"/>
        <v>161.1</v>
      </c>
      <c r="H14" s="41">
        <f t="shared" si="2"/>
        <v>817</v>
      </c>
      <c r="I14" s="41">
        <f t="shared" si="2"/>
        <v>580.20000000000005</v>
      </c>
      <c r="J14" s="41">
        <f t="shared" si="2"/>
        <v>51.8</v>
      </c>
      <c r="K14" s="41" t="str">
        <f t="shared" si="2"/>
        <v>n.a.</v>
      </c>
      <c r="M14">
        <f t="shared" si="3"/>
        <v>1994</v>
      </c>
      <c r="N14">
        <v>155823200000</v>
      </c>
      <c r="O14">
        <v>31065000000</v>
      </c>
      <c r="P14" t="s">
        <v>664</v>
      </c>
      <c r="Q14" t="s">
        <v>664</v>
      </c>
      <c r="R14">
        <v>161100000</v>
      </c>
      <c r="S14">
        <v>817000000</v>
      </c>
      <c r="T14">
        <v>580200000</v>
      </c>
      <c r="U14">
        <v>51800000</v>
      </c>
      <c r="V14" t="s">
        <v>664</v>
      </c>
    </row>
    <row r="15" spans="1:22" ht="15" customHeight="1">
      <c r="A15" s="7">
        <f>A16-1</f>
        <v>1995</v>
      </c>
      <c r="B15" s="41">
        <f t="shared" si="1"/>
        <v>161967.20000000001</v>
      </c>
      <c r="C15" s="41">
        <f t="shared" si="1"/>
        <v>33939.300000000003</v>
      </c>
      <c r="D15" s="41" t="s">
        <v>446</v>
      </c>
      <c r="E15" s="41">
        <f t="shared" si="2"/>
        <v>99.9</v>
      </c>
      <c r="F15" s="41" t="str">
        <f t="shared" si="2"/>
        <v>n.a.</v>
      </c>
      <c r="G15" s="41">
        <f t="shared" si="2"/>
        <v>147.80000000000001</v>
      </c>
      <c r="H15" s="41">
        <f t="shared" si="2"/>
        <v>611.70000000000005</v>
      </c>
      <c r="I15" s="41">
        <f t="shared" si="2"/>
        <v>405.3</v>
      </c>
      <c r="J15" s="41">
        <f t="shared" si="2"/>
        <v>57.6</v>
      </c>
      <c r="K15" s="41">
        <f t="shared" si="2"/>
        <v>1025.0999999999999</v>
      </c>
      <c r="M15">
        <f t="shared" si="3"/>
        <v>1995</v>
      </c>
      <c r="N15">
        <v>161967200000</v>
      </c>
      <c r="O15">
        <v>33939300000</v>
      </c>
      <c r="P15">
        <v>99900000</v>
      </c>
      <c r="Q15" t="s">
        <v>664</v>
      </c>
      <c r="R15">
        <v>147800000</v>
      </c>
      <c r="S15">
        <v>611700000</v>
      </c>
      <c r="T15">
        <v>405300000</v>
      </c>
      <c r="U15">
        <v>57600000</v>
      </c>
      <c r="V15">
        <v>1025100000</v>
      </c>
    </row>
    <row r="16" spans="1:22" ht="15" customHeight="1">
      <c r="A16" s="7">
        <v>1996</v>
      </c>
      <c r="B16" s="41">
        <f t="shared" si="1"/>
        <v>164651.79999999999</v>
      </c>
      <c r="C16" s="41">
        <f t="shared" si="1"/>
        <v>35161.4</v>
      </c>
      <c r="D16" s="41" t="s">
        <v>446</v>
      </c>
      <c r="E16" s="41">
        <f t="shared" si="2"/>
        <v>118.6</v>
      </c>
      <c r="F16" s="41" t="str">
        <f t="shared" si="2"/>
        <v>n.a.</v>
      </c>
      <c r="G16" s="41">
        <f t="shared" si="2"/>
        <v>148.9</v>
      </c>
      <c r="H16" s="41">
        <f t="shared" si="2"/>
        <v>686</v>
      </c>
      <c r="I16" s="41">
        <f t="shared" si="2"/>
        <v>415.8</v>
      </c>
      <c r="J16" s="41" t="str">
        <f t="shared" si="2"/>
        <v>n.a.</v>
      </c>
      <c r="K16" s="41" t="str">
        <f t="shared" si="2"/>
        <v>n.a.</v>
      </c>
      <c r="M16">
        <f t="shared" si="3"/>
        <v>1996</v>
      </c>
      <c r="N16">
        <v>164651800000</v>
      </c>
      <c r="O16">
        <v>35161400000</v>
      </c>
      <c r="P16">
        <v>118600000</v>
      </c>
      <c r="Q16" t="s">
        <v>664</v>
      </c>
      <c r="R16">
        <v>148900000</v>
      </c>
      <c r="S16">
        <v>686000000</v>
      </c>
      <c r="T16">
        <v>415800000</v>
      </c>
      <c r="U16" t="s">
        <v>664</v>
      </c>
      <c r="V16" t="s">
        <v>664</v>
      </c>
    </row>
    <row r="17" spans="1:22" ht="15" customHeight="1">
      <c r="A17" s="7">
        <v>1997</v>
      </c>
      <c r="B17" s="41">
        <f t="shared" si="1"/>
        <v>175117.7</v>
      </c>
      <c r="C17" s="41">
        <f t="shared" si="1"/>
        <v>37779.699999999997</v>
      </c>
      <c r="D17" s="41">
        <v>3084.5</v>
      </c>
      <c r="E17" s="41">
        <f t="shared" si="2"/>
        <v>190.8</v>
      </c>
      <c r="F17" s="41">
        <f t="shared" si="2"/>
        <v>109.7</v>
      </c>
      <c r="G17" s="41">
        <f t="shared" si="2"/>
        <v>291</v>
      </c>
      <c r="H17" s="41">
        <f t="shared" si="2"/>
        <v>775.9</v>
      </c>
      <c r="I17" s="41">
        <f t="shared" si="2"/>
        <v>613.9</v>
      </c>
      <c r="J17" s="41">
        <f t="shared" si="2"/>
        <v>64.099999999999994</v>
      </c>
      <c r="K17" s="41">
        <f t="shared" si="2"/>
        <v>1039.0999999999999</v>
      </c>
      <c r="M17">
        <f t="shared" si="3"/>
        <v>1997</v>
      </c>
      <c r="N17">
        <v>175117700000</v>
      </c>
      <c r="O17">
        <v>37779700000</v>
      </c>
      <c r="P17">
        <v>190800000</v>
      </c>
      <c r="Q17">
        <v>109700000</v>
      </c>
      <c r="R17">
        <v>291000000</v>
      </c>
      <c r="S17">
        <v>775900000</v>
      </c>
      <c r="T17">
        <v>613900000</v>
      </c>
      <c r="U17">
        <v>64100000</v>
      </c>
      <c r="V17">
        <v>1039100000</v>
      </c>
    </row>
    <row r="18" spans="1:22">
      <c r="A18" s="7">
        <v>1998</v>
      </c>
      <c r="B18" s="41">
        <f t="shared" si="1"/>
        <v>182252</v>
      </c>
      <c r="C18" s="41">
        <f t="shared" si="1"/>
        <v>39593.699999999997</v>
      </c>
      <c r="D18" s="41">
        <v>3142.3</v>
      </c>
      <c r="E18" s="41">
        <f t="shared" si="2"/>
        <v>143.9</v>
      </c>
      <c r="F18" s="41" t="str">
        <f t="shared" si="2"/>
        <v>n.a.</v>
      </c>
      <c r="G18" s="41">
        <f t="shared" si="2"/>
        <v>244.3</v>
      </c>
      <c r="H18" s="41">
        <f t="shared" si="2"/>
        <v>792.5</v>
      </c>
      <c r="I18" s="41">
        <f t="shared" si="2"/>
        <v>807</v>
      </c>
      <c r="J18" s="41" t="str">
        <f t="shared" si="2"/>
        <v>n.a.</v>
      </c>
      <c r="K18" s="41">
        <f t="shared" si="2"/>
        <v>958.6</v>
      </c>
      <c r="M18">
        <f t="shared" si="3"/>
        <v>1998</v>
      </c>
      <c r="N18">
        <v>182252000000</v>
      </c>
      <c r="O18">
        <v>39593700000</v>
      </c>
      <c r="P18">
        <v>143900000</v>
      </c>
      <c r="Q18" t="s">
        <v>664</v>
      </c>
      <c r="R18">
        <v>244300000</v>
      </c>
      <c r="S18">
        <v>792500000</v>
      </c>
      <c r="T18">
        <v>807000000</v>
      </c>
      <c r="U18" t="s">
        <v>664</v>
      </c>
      <c r="V18">
        <v>958600000</v>
      </c>
    </row>
    <row r="19" spans="1:22">
      <c r="A19" s="7">
        <v>1999</v>
      </c>
      <c r="B19" s="41">
        <f t="shared" si="1"/>
        <v>195765.2</v>
      </c>
      <c r="C19" s="41">
        <f t="shared" si="1"/>
        <v>46187.7</v>
      </c>
      <c r="D19" s="41">
        <v>3525.2</v>
      </c>
      <c r="E19" s="41">
        <f t="shared" si="2"/>
        <v>189.5</v>
      </c>
      <c r="F19" s="41" t="str">
        <f t="shared" si="2"/>
        <v>n.a.</v>
      </c>
      <c r="G19" s="41">
        <f t="shared" si="2"/>
        <v>284.39999999999998</v>
      </c>
      <c r="H19" s="41" t="str">
        <f t="shared" si="2"/>
        <v>n.a.</v>
      </c>
      <c r="I19" s="41">
        <f t="shared" si="2"/>
        <v>887.4</v>
      </c>
      <c r="J19" s="41" t="str">
        <f t="shared" si="2"/>
        <v>n.a.</v>
      </c>
      <c r="K19" s="41" t="str">
        <f t="shared" si="2"/>
        <v>n.a.</v>
      </c>
      <c r="M19">
        <f t="shared" si="3"/>
        <v>1999</v>
      </c>
      <c r="N19">
        <v>195765200000</v>
      </c>
      <c r="O19">
        <v>46187700000</v>
      </c>
      <c r="P19">
        <v>189500000</v>
      </c>
      <c r="Q19" t="s">
        <v>664</v>
      </c>
      <c r="R19">
        <v>284400000</v>
      </c>
      <c r="S19" t="s">
        <v>664</v>
      </c>
      <c r="T19">
        <v>887400000</v>
      </c>
      <c r="U19" t="s">
        <v>664</v>
      </c>
      <c r="V19" t="s">
        <v>664</v>
      </c>
    </row>
    <row r="20" spans="1:22">
      <c r="A20" s="7">
        <v>2000</v>
      </c>
      <c r="B20" s="41">
        <f t="shared" si="1"/>
        <v>209300.6</v>
      </c>
      <c r="C20" s="41">
        <f t="shared" si="1"/>
        <v>49477.7</v>
      </c>
      <c r="D20" s="41">
        <v>3244.6</v>
      </c>
      <c r="E20" s="41">
        <f t="shared" si="2"/>
        <v>133.30000000000001</v>
      </c>
      <c r="F20" s="41" t="str">
        <f t="shared" si="2"/>
        <v>n.a.</v>
      </c>
      <c r="G20" s="41">
        <f t="shared" si="2"/>
        <v>216.8</v>
      </c>
      <c r="H20" s="41">
        <f t="shared" si="2"/>
        <v>760.2</v>
      </c>
      <c r="I20" s="41">
        <f t="shared" si="2"/>
        <v>765.8</v>
      </c>
      <c r="J20" s="41" t="str">
        <f t="shared" si="2"/>
        <v>n.a.</v>
      </c>
      <c r="K20" s="41">
        <f t="shared" si="2"/>
        <v>1068.0999999999999</v>
      </c>
      <c r="M20">
        <f t="shared" si="3"/>
        <v>2000</v>
      </c>
      <c r="N20">
        <v>209300600000</v>
      </c>
      <c r="O20">
        <v>49477700000</v>
      </c>
      <c r="P20">
        <v>133300000</v>
      </c>
      <c r="Q20" t="s">
        <v>664</v>
      </c>
      <c r="R20">
        <v>216800000</v>
      </c>
      <c r="S20">
        <v>760200000</v>
      </c>
      <c r="T20">
        <v>765800000</v>
      </c>
      <c r="U20" t="s">
        <v>664</v>
      </c>
      <c r="V20">
        <v>1068100000</v>
      </c>
    </row>
    <row r="21" spans="1:22">
      <c r="A21" s="7">
        <v>2001</v>
      </c>
      <c r="B21" s="41">
        <f t="shared" si="1"/>
        <v>215711.3</v>
      </c>
      <c r="C21" s="41">
        <f t="shared" si="1"/>
        <v>48764.2</v>
      </c>
      <c r="D21" s="41">
        <v>4021.5</v>
      </c>
      <c r="E21" s="41">
        <f t="shared" si="2"/>
        <v>303.60000000000002</v>
      </c>
      <c r="F21" s="41" t="str">
        <f t="shared" si="2"/>
        <v>n.a.</v>
      </c>
      <c r="G21" s="41">
        <f t="shared" si="2"/>
        <v>325.89999999999998</v>
      </c>
      <c r="H21" s="41" t="str">
        <f t="shared" si="2"/>
        <v>n.a.</v>
      </c>
      <c r="I21" s="41">
        <f t="shared" si="2"/>
        <v>935.8</v>
      </c>
      <c r="J21" s="41" t="str">
        <f t="shared" si="2"/>
        <v>n.a.</v>
      </c>
      <c r="K21" s="41" t="str">
        <f t="shared" si="2"/>
        <v>n.a.</v>
      </c>
      <c r="M21">
        <f t="shared" si="3"/>
        <v>2001</v>
      </c>
      <c r="N21">
        <v>215711300000</v>
      </c>
      <c r="O21">
        <v>48764200000</v>
      </c>
      <c r="P21">
        <v>303600000</v>
      </c>
      <c r="Q21" t="s">
        <v>664</v>
      </c>
      <c r="R21">
        <v>325900000</v>
      </c>
      <c r="S21" t="s">
        <v>664</v>
      </c>
      <c r="T21">
        <v>935800000</v>
      </c>
      <c r="U21" t="s">
        <v>664</v>
      </c>
      <c r="V21" t="s">
        <v>664</v>
      </c>
    </row>
    <row r="22" spans="1:22">
      <c r="A22" s="7">
        <v>2002</v>
      </c>
      <c r="B22" s="41">
        <f t="shared" si="1"/>
        <v>223849.5</v>
      </c>
      <c r="C22" s="41">
        <f t="shared" si="1"/>
        <v>47482.1</v>
      </c>
      <c r="D22" s="41">
        <v>3873.1</v>
      </c>
      <c r="E22" s="41">
        <f t="shared" si="2"/>
        <v>257.2</v>
      </c>
      <c r="F22" s="41" t="str">
        <f t="shared" si="2"/>
        <v>n.a.</v>
      </c>
      <c r="G22" s="41">
        <f t="shared" si="2"/>
        <v>229.3</v>
      </c>
      <c r="H22" s="41">
        <f t="shared" si="2"/>
        <v>819.2</v>
      </c>
      <c r="I22" s="41">
        <f t="shared" si="2"/>
        <v>909.1</v>
      </c>
      <c r="J22" s="41" t="str">
        <f t="shared" si="2"/>
        <v>n.a.</v>
      </c>
      <c r="K22" s="41">
        <f t="shared" si="2"/>
        <v>1299.3</v>
      </c>
      <c r="M22">
        <f t="shared" si="3"/>
        <v>2002</v>
      </c>
      <c r="N22">
        <v>223849500000</v>
      </c>
      <c r="O22">
        <v>47482100000</v>
      </c>
      <c r="P22">
        <v>257200000</v>
      </c>
      <c r="Q22" t="s">
        <v>664</v>
      </c>
      <c r="R22">
        <v>229300000</v>
      </c>
      <c r="S22">
        <v>819200000</v>
      </c>
      <c r="T22">
        <v>909100000</v>
      </c>
      <c r="U22" t="s">
        <v>664</v>
      </c>
      <c r="V22">
        <v>1299300000</v>
      </c>
    </row>
    <row r="23" spans="1:22">
      <c r="A23" s="7">
        <v>2003</v>
      </c>
      <c r="B23" s="41">
        <f t="shared" si="1"/>
        <v>232979.9</v>
      </c>
      <c r="C23" s="41">
        <f t="shared" si="1"/>
        <v>46279.3</v>
      </c>
      <c r="D23" s="41">
        <v>3919</v>
      </c>
      <c r="E23" s="41">
        <f t="shared" si="2"/>
        <v>291</v>
      </c>
      <c r="F23" s="41">
        <f t="shared" si="2"/>
        <v>380</v>
      </c>
      <c r="G23" s="41">
        <f t="shared" si="2"/>
        <v>246.8</v>
      </c>
      <c r="H23" s="41">
        <f t="shared" si="2"/>
        <v>660.9</v>
      </c>
      <c r="I23" s="41">
        <f t="shared" si="2"/>
        <v>953.4</v>
      </c>
      <c r="J23" s="41" t="str">
        <f t="shared" si="2"/>
        <v>n.a.</v>
      </c>
      <c r="K23" s="41" t="str">
        <f t="shared" si="2"/>
        <v>n.a.</v>
      </c>
      <c r="M23">
        <f t="shared" si="3"/>
        <v>2003</v>
      </c>
      <c r="N23">
        <v>232979900000</v>
      </c>
      <c r="O23">
        <v>46279300000</v>
      </c>
      <c r="P23">
        <v>291000000</v>
      </c>
      <c r="Q23">
        <v>380000000</v>
      </c>
      <c r="R23">
        <v>246800000</v>
      </c>
      <c r="S23">
        <v>660900000</v>
      </c>
      <c r="T23">
        <v>953400000</v>
      </c>
      <c r="U23" t="s">
        <v>664</v>
      </c>
      <c r="V23" t="s">
        <v>664</v>
      </c>
    </row>
    <row r="24" spans="1:22">
      <c r="A24" s="7">
        <v>2004</v>
      </c>
      <c r="B24" s="41">
        <f t="shared" si="1"/>
        <v>243988.6</v>
      </c>
      <c r="C24" s="41">
        <f t="shared" si="1"/>
        <v>48242.7</v>
      </c>
      <c r="D24" s="41">
        <v>4070.1</v>
      </c>
      <c r="E24" s="41">
        <f t="shared" si="2"/>
        <v>292.2</v>
      </c>
      <c r="F24" s="41">
        <f t="shared" si="2"/>
        <v>409.5</v>
      </c>
      <c r="G24" s="41">
        <f t="shared" si="2"/>
        <v>281.3</v>
      </c>
      <c r="H24" s="41">
        <f t="shared" si="2"/>
        <v>651.6</v>
      </c>
      <c r="I24" s="41">
        <f t="shared" si="2"/>
        <v>985.4</v>
      </c>
      <c r="J24" s="41" t="str">
        <f t="shared" si="2"/>
        <v>n.a.</v>
      </c>
      <c r="K24" s="41" t="str">
        <f t="shared" si="2"/>
        <v>n.a.</v>
      </c>
      <c r="M24">
        <f t="shared" si="3"/>
        <v>2004</v>
      </c>
      <c r="N24">
        <v>243988600000</v>
      </c>
      <c r="O24">
        <v>48242700000</v>
      </c>
      <c r="P24">
        <v>292200000</v>
      </c>
      <c r="Q24">
        <v>409500000</v>
      </c>
      <c r="R24">
        <v>281300000</v>
      </c>
      <c r="S24">
        <v>651600000</v>
      </c>
      <c r="T24">
        <v>985400000</v>
      </c>
      <c r="U24" t="s">
        <v>664</v>
      </c>
      <c r="V24" t="s">
        <v>664</v>
      </c>
    </row>
    <row r="25" spans="1:22">
      <c r="A25" s="7">
        <v>2005</v>
      </c>
      <c r="B25" s="41">
        <f t="shared" si="1"/>
        <v>252709.6</v>
      </c>
      <c r="C25" s="41">
        <f t="shared" si="1"/>
        <v>48184.800000000003</v>
      </c>
      <c r="D25" s="41">
        <v>4205.5</v>
      </c>
      <c r="E25" s="41">
        <f t="shared" si="2"/>
        <v>280.39999999999998</v>
      </c>
      <c r="F25" s="41">
        <f t="shared" si="2"/>
        <v>342.8</v>
      </c>
      <c r="G25" s="41">
        <f t="shared" si="2"/>
        <v>280.3</v>
      </c>
      <c r="H25" s="41">
        <f t="shared" si="2"/>
        <v>885.2</v>
      </c>
      <c r="I25" s="41">
        <f t="shared" si="2"/>
        <v>950.4</v>
      </c>
      <c r="J25" s="41" t="str">
        <f t="shared" si="2"/>
        <v>n.a.</v>
      </c>
      <c r="K25" s="41" t="str">
        <f t="shared" si="2"/>
        <v>n.a.</v>
      </c>
      <c r="M25">
        <f t="shared" si="3"/>
        <v>2005</v>
      </c>
      <c r="N25">
        <v>252709600000</v>
      </c>
      <c r="O25">
        <v>48184800000</v>
      </c>
      <c r="P25">
        <v>280400000</v>
      </c>
      <c r="Q25">
        <v>342800000</v>
      </c>
      <c r="R25">
        <v>280300000</v>
      </c>
      <c r="S25">
        <v>885200000</v>
      </c>
      <c r="T25">
        <v>950400000</v>
      </c>
      <c r="U25" t="s">
        <v>664</v>
      </c>
      <c r="V25" t="s">
        <v>664</v>
      </c>
    </row>
    <row r="26" spans="1:22">
      <c r="A26" s="7">
        <v>2006</v>
      </c>
      <c r="B26" s="41">
        <f t="shared" si="1"/>
        <v>263692.40000000002</v>
      </c>
      <c r="C26" s="41">
        <f t="shared" si="1"/>
        <v>48048.5</v>
      </c>
      <c r="D26" s="41">
        <v>4203.1000000000004</v>
      </c>
      <c r="E26" s="41" t="str">
        <f t="shared" si="2"/>
        <v>n.a.</v>
      </c>
      <c r="F26" s="41">
        <f t="shared" si="2"/>
        <v>273.10000000000002</v>
      </c>
      <c r="G26" s="41">
        <f t="shared" si="2"/>
        <v>348.4</v>
      </c>
      <c r="H26" s="41">
        <f t="shared" si="2"/>
        <v>827.4</v>
      </c>
      <c r="I26" s="41">
        <f t="shared" si="2"/>
        <v>1030.4000000000001</v>
      </c>
      <c r="J26" s="41" t="str">
        <f t="shared" si="2"/>
        <v>n.a.</v>
      </c>
      <c r="K26" s="41">
        <f t="shared" si="2"/>
        <v>1358.4</v>
      </c>
      <c r="M26">
        <f t="shared" si="3"/>
        <v>2006</v>
      </c>
      <c r="N26">
        <v>263692400000</v>
      </c>
      <c r="O26">
        <v>48048500000</v>
      </c>
      <c r="P26" t="s">
        <v>664</v>
      </c>
      <c r="Q26">
        <v>273100000</v>
      </c>
      <c r="R26">
        <v>348400000</v>
      </c>
      <c r="S26">
        <v>827400000</v>
      </c>
      <c r="T26">
        <v>1030400000</v>
      </c>
      <c r="U26" t="s">
        <v>664</v>
      </c>
      <c r="V26">
        <v>1358400000</v>
      </c>
    </row>
    <row r="27" spans="1:22">
      <c r="A27" s="7">
        <v>2007</v>
      </c>
      <c r="B27" s="41">
        <f t="shared" si="1"/>
        <v>276941.2</v>
      </c>
      <c r="C27" s="41">
        <f t="shared" si="1"/>
        <v>47588.7</v>
      </c>
      <c r="D27" s="41">
        <v>4482</v>
      </c>
      <c r="E27" s="41">
        <f t="shared" si="2"/>
        <v>328.3</v>
      </c>
      <c r="F27" s="41" t="str">
        <f t="shared" si="2"/>
        <v>n.a.</v>
      </c>
      <c r="G27" s="41">
        <f t="shared" si="2"/>
        <v>413.7</v>
      </c>
      <c r="H27" s="41">
        <f t="shared" si="2"/>
        <v>886.3</v>
      </c>
      <c r="I27" s="41">
        <f t="shared" si="2"/>
        <v>1107.7</v>
      </c>
      <c r="J27" s="41" t="str">
        <f t="shared" si="2"/>
        <v>n.a.</v>
      </c>
      <c r="K27" s="41">
        <f t="shared" si="2"/>
        <v>1387.9</v>
      </c>
      <c r="M27">
        <f t="shared" si="3"/>
        <v>2007</v>
      </c>
      <c r="N27">
        <v>276941200000</v>
      </c>
      <c r="O27">
        <v>47588700000</v>
      </c>
      <c r="P27">
        <v>328300000</v>
      </c>
      <c r="Q27" t="s">
        <v>664</v>
      </c>
      <c r="R27">
        <v>413700000</v>
      </c>
      <c r="S27">
        <v>886300000</v>
      </c>
      <c r="T27">
        <v>1107700000</v>
      </c>
      <c r="U27" t="s">
        <v>664</v>
      </c>
      <c r="V27">
        <v>1387900000</v>
      </c>
    </row>
    <row r="28" spans="1:22">
      <c r="C28" s="41">
        <f>100*D27/B27</f>
        <v>1.6183940850982086</v>
      </c>
    </row>
    <row r="29" spans="1:22">
      <c r="A29" s="9" t="s">
        <v>71</v>
      </c>
    </row>
    <row r="30" spans="1:22">
      <c r="A30" s="7" t="s">
        <v>1071</v>
      </c>
      <c r="B30" s="2">
        <f t="shared" ref="B30:K32" si="4">IF(ISERROR((POWER(VLOOKUP(VALUE(RIGHT($A30,4)),$A$4:$K$27,COLUMN(B$26),0)/VLOOKUP(VALUE(LEFT($A30,4)),$A$4:$K$27,COLUMN(B$26),0),1/(VALUE(RIGHT($A30,4))-VALUE(LEFT($A30,4))))-1)*100)=FALSE,(POWER(VLOOKUP(VALUE(RIGHT($A30,4)),$A$4:$K$27,COLUMN(B$26),0)/VLOOKUP(VALUE(LEFT($A30,4)),$A$4:$K$27,COLUMN(B$26),0),1/(VALUE(RIGHT($A30,4))-VALUE(LEFT($A30,4))))-1)*100,"n.a.")</f>
        <v>4.9036231706096611</v>
      </c>
      <c r="C30" s="2">
        <f t="shared" si="4"/>
        <v>4.0833455571244626</v>
      </c>
      <c r="D30" s="2" t="str">
        <f t="shared" si="4"/>
        <v>n.a.</v>
      </c>
      <c r="E30" s="2" t="str">
        <f t="shared" si="4"/>
        <v>n.a.</v>
      </c>
      <c r="F30" s="2" t="str">
        <f t="shared" si="4"/>
        <v>n.a.</v>
      </c>
      <c r="G30" s="2">
        <f t="shared" si="4"/>
        <v>4.5767798094857648</v>
      </c>
      <c r="H30" s="2">
        <f t="shared" si="4"/>
        <v>2.2239823128864078</v>
      </c>
      <c r="I30" s="2">
        <f t="shared" si="4"/>
        <v>5.6693169873231364</v>
      </c>
      <c r="J30" s="2" t="str">
        <f t="shared" si="4"/>
        <v>n.a.</v>
      </c>
      <c r="K30" s="2">
        <f t="shared" si="4"/>
        <v>3.1870158982898467</v>
      </c>
    </row>
    <row r="31" spans="1:22">
      <c r="A31" s="7" t="s">
        <v>1058</v>
      </c>
      <c r="B31" s="2">
        <f t="shared" si="4"/>
        <v>5.2653062254551353</v>
      </c>
      <c r="C31" s="2">
        <f t="shared" si="4"/>
        <v>6.1798582328894458</v>
      </c>
      <c r="D31" s="2" t="str">
        <f t="shared" si="4"/>
        <v>n.a.</v>
      </c>
      <c r="E31" s="2" t="str">
        <f t="shared" si="4"/>
        <v>n.a.</v>
      </c>
      <c r="F31" s="2" t="str">
        <f t="shared" si="4"/>
        <v>n.a.</v>
      </c>
      <c r="G31" s="2">
        <f t="shared" si="4"/>
        <v>2.4233680110379963</v>
      </c>
      <c r="H31" s="2">
        <f t="shared" si="4"/>
        <v>2.2271700689474816</v>
      </c>
      <c r="I31" s="2">
        <f t="shared" si="4"/>
        <v>5.7809272361784902</v>
      </c>
      <c r="J31" s="2" t="str">
        <f t="shared" si="4"/>
        <v>n.a.</v>
      </c>
      <c r="K31" s="2">
        <f t="shared" si="4"/>
        <v>2.9145720757005833</v>
      </c>
    </row>
    <row r="32" spans="1:22">
      <c r="A32" s="7" t="s">
        <v>3</v>
      </c>
      <c r="B32" s="2">
        <f t="shared" si="4"/>
        <v>4.0815786918554808</v>
      </c>
      <c r="C32" s="2">
        <f t="shared" si="4"/>
        <v>-0.55455271824699226</v>
      </c>
      <c r="D32" s="2">
        <f t="shared" si="4"/>
        <v>4.7235568017437446</v>
      </c>
      <c r="E32" s="2">
        <f t="shared" si="4"/>
        <v>13.741802079783927</v>
      </c>
      <c r="F32" s="2" t="str">
        <f t="shared" si="4"/>
        <v>n.a.</v>
      </c>
      <c r="G32" s="2">
        <f t="shared" si="4"/>
        <v>9.6704090450099081</v>
      </c>
      <c r="H32" s="2">
        <f t="shared" si="4"/>
        <v>2.2166963865853484</v>
      </c>
      <c r="I32" s="2">
        <f t="shared" si="4"/>
        <v>5.4146498509947794</v>
      </c>
      <c r="J32" s="2" t="str">
        <f t="shared" si="4"/>
        <v>n.a.</v>
      </c>
      <c r="K32" s="2">
        <f t="shared" si="4"/>
        <v>3.8124560215964776</v>
      </c>
    </row>
    <row r="34" spans="1:1">
      <c r="A34" s="229" t="s">
        <v>1357</v>
      </c>
    </row>
    <row r="35" spans="1:1">
      <c r="A35" s="20"/>
    </row>
    <row r="36" spans="1:1">
      <c r="A36" t="s">
        <v>1060</v>
      </c>
    </row>
  </sheetData>
  <pageMargins left="0.7" right="0.7" top="0.75" bottom="0.75" header="0.3" footer="0.3"/>
  <pageSetup scale="76" orientation="landscape" horizontalDpi="0" verticalDpi="0" r:id="rId1"/>
</worksheet>
</file>

<file path=xl/worksheets/sheet16.xml><?xml version="1.0" encoding="utf-8"?>
<worksheet xmlns="http://schemas.openxmlformats.org/spreadsheetml/2006/main" xmlns:r="http://schemas.openxmlformats.org/officeDocument/2006/relationships">
  <sheetPr codeName="Sheet68"/>
  <dimension ref="A1:Z73"/>
  <sheetViews>
    <sheetView view="pageBreakPreview" zoomScaleNormal="100" zoomScaleSheetLayoutView="100" workbookViewId="0"/>
  </sheetViews>
  <sheetFormatPr defaultRowHeight="15" outlineLevelRow="1" outlineLevelCol="1"/>
  <cols>
    <col min="2" max="11" width="14.85546875" customWidth="1"/>
    <col min="12" max="13" width="0" hidden="1" customWidth="1" outlineLevel="1"/>
    <col min="14" max="20" width="11.85546875" hidden="1" customWidth="1" outlineLevel="1"/>
    <col min="21" max="25" width="0" hidden="1" customWidth="1" outlineLevel="1"/>
    <col min="26" max="26" width="9.140625" collapsed="1"/>
  </cols>
  <sheetData>
    <row r="1" spans="1:25" ht="15" customHeight="1">
      <c r="A1" t="s">
        <v>505</v>
      </c>
      <c r="N1" s="52" t="s">
        <v>55</v>
      </c>
      <c r="O1" s="52" t="s">
        <v>11</v>
      </c>
      <c r="P1" s="52" t="s">
        <v>8</v>
      </c>
      <c r="Q1" s="52" t="s">
        <v>13</v>
      </c>
      <c r="R1" s="52" t="s">
        <v>12</v>
      </c>
      <c r="S1" s="52" t="s">
        <v>15</v>
      </c>
      <c r="T1" s="52" t="s">
        <v>14</v>
      </c>
    </row>
    <row r="2" spans="1:25">
      <c r="B2" s="321" t="s">
        <v>18</v>
      </c>
      <c r="C2" s="321" t="str">
        <f>'1b'!C2:C5</f>
        <v xml:space="preserve"> Manufacturing [3A]</v>
      </c>
      <c r="D2" s="321" t="str">
        <f>'1b'!D2:D5</f>
        <v xml:space="preserve"> Food manufacturing [311]</v>
      </c>
      <c r="E2" s="325" t="s">
        <v>46</v>
      </c>
      <c r="F2" s="326"/>
      <c r="G2" s="326"/>
      <c r="H2" s="326"/>
      <c r="I2" s="326"/>
      <c r="J2" s="326"/>
      <c r="K2" s="327"/>
      <c r="N2" s="293">
        <v>-4.6097325636199145</v>
      </c>
      <c r="O2" s="293">
        <v>-1.0816099187033146</v>
      </c>
      <c r="P2" s="293">
        <v>-1.0369482342663772</v>
      </c>
      <c r="Q2" s="293">
        <v>-9.4002619809597121E-2</v>
      </c>
      <c r="R2" s="293">
        <v>1.5055380328128862</v>
      </c>
      <c r="S2" s="293">
        <v>1.9790199529201118</v>
      </c>
      <c r="T2" s="293">
        <v>3.3377353506662075</v>
      </c>
    </row>
    <row r="3" spans="1:25">
      <c r="B3" s="321"/>
      <c r="C3" s="321"/>
      <c r="D3" s="321"/>
      <c r="E3" s="333" t="str">
        <f>'1b'!E3:E5</f>
        <v xml:space="preserve"> Animal food manufacturing [3111]</v>
      </c>
      <c r="F3" s="333" t="str">
        <f>'1b'!F3:F5</f>
        <v xml:space="preserve"> Sugar and confectionery product manufacturing [3113]</v>
      </c>
      <c r="G3" s="333" t="str">
        <f>'1b'!G3:G5</f>
        <v xml:space="preserve"> Fruit and vegetable preserving and specialty food manufacturing [3114]</v>
      </c>
      <c r="H3" s="333" t="str">
        <f>'1b'!H3:H5</f>
        <v xml:space="preserve"> Dairy product manufacturing [3115]</v>
      </c>
      <c r="I3" s="333" t="str">
        <f>'1b'!I3:I5</f>
        <v xml:space="preserve"> Meat product manufacturing [3116]</v>
      </c>
      <c r="J3" s="333" t="str">
        <f>'1b'!J3:J5</f>
        <v xml:space="preserve"> Seafood product preparation and packaging [3117]</v>
      </c>
      <c r="K3" s="333" t="str">
        <f>'1b'!K3:K5</f>
        <v xml:space="preserve"> Miscellaneous food manufacturing [311A]</v>
      </c>
    </row>
    <row r="4" spans="1:25">
      <c r="B4" s="321"/>
      <c r="C4" s="321"/>
      <c r="D4" s="321"/>
      <c r="E4" s="334"/>
      <c r="F4" s="334"/>
      <c r="G4" s="334"/>
      <c r="H4" s="334"/>
      <c r="I4" s="334"/>
      <c r="J4" s="334"/>
      <c r="K4" s="334"/>
    </row>
    <row r="5" spans="1:25" ht="61.5" customHeight="1">
      <c r="B5" s="321"/>
      <c r="C5" s="321"/>
      <c r="D5" s="321"/>
      <c r="E5" s="335"/>
      <c r="F5" s="335"/>
      <c r="G5" s="335"/>
      <c r="H5" s="335"/>
      <c r="I5" s="335"/>
      <c r="J5" s="335"/>
      <c r="K5" s="335"/>
      <c r="L5" t="s">
        <v>506</v>
      </c>
      <c r="N5" s="300" t="str">
        <f>E3</f>
        <v xml:space="preserve"> Animal food manufacturing [3111]</v>
      </c>
      <c r="O5" s="300" t="str">
        <f t="shared" ref="O5:T5" si="0">F3</f>
        <v xml:space="preserve"> Sugar and confectionery product manufacturing [3113]</v>
      </c>
      <c r="P5" s="300" t="str">
        <f t="shared" si="0"/>
        <v xml:space="preserve"> Fruit and vegetable preserving and specialty food manufacturing [3114]</v>
      </c>
      <c r="Q5" s="300" t="str">
        <f t="shared" si="0"/>
        <v xml:space="preserve"> Dairy product manufacturing [3115]</v>
      </c>
      <c r="R5" s="300" t="str">
        <f t="shared" si="0"/>
        <v xml:space="preserve"> Meat product manufacturing [3116]</v>
      </c>
      <c r="S5" s="300" t="str">
        <f t="shared" si="0"/>
        <v xml:space="preserve"> Seafood product preparation and packaging [3117]</v>
      </c>
      <c r="T5" s="300" t="str">
        <f t="shared" si="0"/>
        <v xml:space="preserve"> Miscellaneous food manufacturing [311A]</v>
      </c>
      <c r="X5" t="s">
        <v>507</v>
      </c>
      <c r="Y5" t="s">
        <v>508</v>
      </c>
    </row>
    <row r="6" spans="1:25" ht="15" hidden="1" customHeight="1" outlineLevel="1">
      <c r="A6" s="7">
        <v>1961</v>
      </c>
      <c r="B6" s="2">
        <f>'3'!B6/'3'!$B6*100</f>
        <v>100</v>
      </c>
      <c r="C6" s="2">
        <f>'3'!C6/'3'!$B6*100</f>
        <v>22.358715177441038</v>
      </c>
      <c r="D6" s="2">
        <f>'3'!D6/'3'!$B6*100</f>
        <v>3.3370879670383728</v>
      </c>
      <c r="E6" s="2"/>
      <c r="F6" s="2"/>
      <c r="G6" s="2"/>
      <c r="H6" s="2"/>
      <c r="I6" s="2"/>
      <c r="J6" s="2"/>
      <c r="K6" s="2"/>
      <c r="M6" s="52">
        <f t="shared" ref="M6:T37" si="1">100*D6/$C6</f>
        <v>14.925222404574248</v>
      </c>
      <c r="N6" s="52">
        <f t="shared" si="1"/>
        <v>0</v>
      </c>
      <c r="O6" s="52">
        <f t="shared" si="1"/>
        <v>0</v>
      </c>
      <c r="P6" s="52">
        <f t="shared" si="1"/>
        <v>0</v>
      </c>
      <c r="Q6" s="52">
        <f t="shared" si="1"/>
        <v>0</v>
      </c>
      <c r="R6" s="52">
        <f t="shared" si="1"/>
        <v>0</v>
      </c>
      <c r="S6" s="52">
        <f t="shared" si="1"/>
        <v>0</v>
      </c>
      <c r="T6" s="52">
        <f t="shared" si="1"/>
        <v>0</v>
      </c>
      <c r="W6">
        <f>A6</f>
        <v>1961</v>
      </c>
      <c r="X6" s="4">
        <f>D6</f>
        <v>3.3370879670383728</v>
      </c>
      <c r="Y6">
        <f>100*D6/C6</f>
        <v>14.925222404574248</v>
      </c>
    </row>
    <row r="7" spans="1:25" ht="15" hidden="1" customHeight="1" outlineLevel="1">
      <c r="A7" s="7">
        <v>1962</v>
      </c>
      <c r="B7" s="2">
        <f>'3'!B7/'3'!$B7*100</f>
        <v>100</v>
      </c>
      <c r="C7" s="2">
        <f>'3'!C7/'3'!$B7*100</f>
        <v>22.30874749852914</v>
      </c>
      <c r="D7" s="2">
        <f>'3'!D7/'3'!$B7*100</f>
        <v>3.2368141702224782</v>
      </c>
      <c r="E7" s="2"/>
      <c r="F7" s="2"/>
      <c r="G7" s="2"/>
      <c r="H7" s="2"/>
      <c r="I7" s="2"/>
      <c r="J7" s="2"/>
      <c r="K7" s="2"/>
      <c r="M7" s="52">
        <f t="shared" si="1"/>
        <v>14.509170317320091</v>
      </c>
      <c r="N7" s="52">
        <f t="shared" si="1"/>
        <v>0</v>
      </c>
      <c r="O7" s="52">
        <f t="shared" si="1"/>
        <v>0</v>
      </c>
      <c r="P7" s="52">
        <f t="shared" si="1"/>
        <v>0</v>
      </c>
      <c r="Q7" s="52">
        <f t="shared" si="1"/>
        <v>0</v>
      </c>
      <c r="R7" s="52">
        <f t="shared" si="1"/>
        <v>0</v>
      </c>
      <c r="S7" s="52">
        <f t="shared" si="1"/>
        <v>0</v>
      </c>
      <c r="T7" s="52">
        <f t="shared" si="1"/>
        <v>0</v>
      </c>
      <c r="W7">
        <f t="shared" ref="W7:W52" si="2">A7</f>
        <v>1962</v>
      </c>
      <c r="X7" s="4">
        <f t="shared" ref="X7:X52" si="3">D7</f>
        <v>3.2368141702224782</v>
      </c>
      <c r="Y7">
        <f t="shared" ref="Y7:Y52" si="4">100*D7/C7</f>
        <v>14.509170317320091</v>
      </c>
    </row>
    <row r="8" spans="1:25" ht="15" hidden="1" customHeight="1" outlineLevel="1">
      <c r="A8" s="7">
        <v>1963</v>
      </c>
      <c r="B8" s="2">
        <f>'3'!B8/'3'!$B8*100</f>
        <v>100</v>
      </c>
      <c r="C8" s="2">
        <f>'3'!C8/'3'!$B8*100</f>
        <v>22.263805021883414</v>
      </c>
      <c r="D8" s="2">
        <f>'3'!D8/'3'!$B8*100</f>
        <v>3.1458147664995475</v>
      </c>
      <c r="E8" s="2"/>
      <c r="F8" s="2"/>
      <c r="G8" s="2"/>
      <c r="H8" s="2"/>
      <c r="I8" s="2"/>
      <c r="J8" s="2"/>
      <c r="K8" s="2"/>
      <c r="M8" s="52">
        <f t="shared" si="1"/>
        <v>14.129726537792983</v>
      </c>
      <c r="N8" s="52">
        <f t="shared" si="1"/>
        <v>0</v>
      </c>
      <c r="O8" s="52">
        <f t="shared" si="1"/>
        <v>0</v>
      </c>
      <c r="P8" s="52">
        <f t="shared" si="1"/>
        <v>0</v>
      </c>
      <c r="Q8" s="52">
        <f t="shared" si="1"/>
        <v>0</v>
      </c>
      <c r="R8" s="52">
        <f t="shared" si="1"/>
        <v>0</v>
      </c>
      <c r="S8" s="52">
        <f t="shared" si="1"/>
        <v>0</v>
      </c>
      <c r="T8" s="52">
        <f t="shared" si="1"/>
        <v>0</v>
      </c>
      <c r="W8">
        <f t="shared" si="2"/>
        <v>1963</v>
      </c>
      <c r="X8" s="4">
        <f t="shared" si="3"/>
        <v>3.1458147664995475</v>
      </c>
      <c r="Y8">
        <f t="shared" si="4"/>
        <v>14.129726537792983</v>
      </c>
    </row>
    <row r="9" spans="1:25" ht="15" hidden="1" customHeight="1" outlineLevel="1">
      <c r="A9" s="7">
        <v>1964</v>
      </c>
      <c r="B9" s="2">
        <f>'3'!B9/'3'!$B9*100</f>
        <v>100</v>
      </c>
      <c r="C9" s="2">
        <f>'3'!C9/'3'!$B9*100</f>
        <v>22.459448105116358</v>
      </c>
      <c r="D9" s="2">
        <f>'3'!D9/'3'!$B9*100</f>
        <v>3.1026929521479283</v>
      </c>
      <c r="E9" s="2"/>
      <c r="F9" s="2"/>
      <c r="G9" s="2"/>
      <c r="H9" s="2"/>
      <c r="I9" s="2"/>
      <c r="J9" s="2"/>
      <c r="K9" s="2"/>
      <c r="M9" s="52">
        <f t="shared" si="1"/>
        <v>13.814644677048504</v>
      </c>
      <c r="N9" s="52">
        <f t="shared" si="1"/>
        <v>0</v>
      </c>
      <c r="O9" s="52">
        <f t="shared" si="1"/>
        <v>0</v>
      </c>
      <c r="P9" s="52">
        <f t="shared" si="1"/>
        <v>0</v>
      </c>
      <c r="Q9" s="52">
        <f t="shared" si="1"/>
        <v>0</v>
      </c>
      <c r="R9" s="52">
        <f t="shared" si="1"/>
        <v>0</v>
      </c>
      <c r="S9" s="52">
        <f t="shared" si="1"/>
        <v>0</v>
      </c>
      <c r="T9" s="52">
        <f t="shared" si="1"/>
        <v>0</v>
      </c>
      <c r="W9">
        <f t="shared" si="2"/>
        <v>1964</v>
      </c>
      <c r="X9" s="4">
        <f t="shared" si="3"/>
        <v>3.1026929521479283</v>
      </c>
      <c r="Y9">
        <f t="shared" si="4"/>
        <v>13.814644677048504</v>
      </c>
    </row>
    <row r="10" spans="1:25" ht="15" hidden="1" customHeight="1" outlineLevel="1">
      <c r="A10" s="7">
        <v>1965</v>
      </c>
      <c r="B10" s="2">
        <f>'3'!B10/'3'!$B10*100</f>
        <v>100</v>
      </c>
      <c r="C10" s="2">
        <f>'3'!C10/'3'!$B10*100</f>
        <v>22.687852451050631</v>
      </c>
      <c r="D10" s="2">
        <f>'3'!D10/'3'!$B10*100</f>
        <v>3.0539180290206569</v>
      </c>
      <c r="E10" s="2"/>
      <c r="F10" s="2"/>
      <c r="G10" s="2"/>
      <c r="H10" s="2"/>
      <c r="I10" s="2"/>
      <c r="J10" s="2"/>
      <c r="K10" s="2"/>
      <c r="M10" s="52">
        <f t="shared" si="1"/>
        <v>13.460586609550328</v>
      </c>
      <c r="N10" s="52">
        <f t="shared" si="1"/>
        <v>0</v>
      </c>
      <c r="O10" s="52">
        <f t="shared" si="1"/>
        <v>0</v>
      </c>
      <c r="P10" s="52">
        <f t="shared" si="1"/>
        <v>0</v>
      </c>
      <c r="Q10" s="52">
        <f t="shared" si="1"/>
        <v>0</v>
      </c>
      <c r="R10" s="52">
        <f t="shared" si="1"/>
        <v>0</v>
      </c>
      <c r="S10" s="52">
        <f t="shared" si="1"/>
        <v>0</v>
      </c>
      <c r="T10" s="52">
        <f t="shared" si="1"/>
        <v>0</v>
      </c>
      <c r="W10">
        <f t="shared" si="2"/>
        <v>1965</v>
      </c>
      <c r="X10" s="4">
        <f t="shared" si="3"/>
        <v>3.0539180290206569</v>
      </c>
      <c r="Y10">
        <f t="shared" si="4"/>
        <v>13.460586609550328</v>
      </c>
    </row>
    <row r="11" spans="1:25" ht="15" hidden="1" customHeight="1" outlineLevel="1">
      <c r="A11" s="7">
        <v>1966</v>
      </c>
      <c r="B11" s="2">
        <f>'3'!B11/'3'!$B11*100</f>
        <v>100</v>
      </c>
      <c r="C11" s="2">
        <f>'3'!C11/'3'!$B11*100</f>
        <v>22.746844051384031</v>
      </c>
      <c r="D11" s="2">
        <f>'3'!D11/'3'!$B11*100</f>
        <v>3.0116400056759769</v>
      </c>
      <c r="E11" s="2"/>
      <c r="F11" s="2"/>
      <c r="G11" s="2"/>
      <c r="H11" s="2"/>
      <c r="I11" s="2"/>
      <c r="J11" s="2"/>
      <c r="K11" s="2"/>
      <c r="M11" s="52">
        <f t="shared" si="1"/>
        <v>13.239814713956918</v>
      </c>
      <c r="N11" s="52">
        <f t="shared" si="1"/>
        <v>0</v>
      </c>
      <c r="O11" s="52">
        <f t="shared" si="1"/>
        <v>0</v>
      </c>
      <c r="P11" s="52">
        <f t="shared" si="1"/>
        <v>0</v>
      </c>
      <c r="Q11" s="52">
        <f t="shared" si="1"/>
        <v>0</v>
      </c>
      <c r="R11" s="52">
        <f t="shared" si="1"/>
        <v>0</v>
      </c>
      <c r="S11" s="52">
        <f t="shared" si="1"/>
        <v>0</v>
      </c>
      <c r="T11" s="52">
        <f t="shared" si="1"/>
        <v>0</v>
      </c>
      <c r="W11">
        <f t="shared" si="2"/>
        <v>1966</v>
      </c>
      <c r="X11" s="4">
        <f t="shared" si="3"/>
        <v>3.0116400056759769</v>
      </c>
      <c r="Y11">
        <f t="shared" si="4"/>
        <v>13.239814713956918</v>
      </c>
    </row>
    <row r="12" spans="1:25" ht="15" hidden="1" customHeight="1" outlineLevel="1">
      <c r="A12" s="7">
        <v>1967</v>
      </c>
      <c r="B12" s="2">
        <f>'3'!B12/'3'!$B12*100</f>
        <v>100</v>
      </c>
      <c r="C12" s="2">
        <f>'3'!C12/'3'!$B12*100</f>
        <v>22.306078794085582</v>
      </c>
      <c r="D12" s="2">
        <f>'3'!D12/'3'!$B12*100</f>
        <v>2.9423705404573277</v>
      </c>
      <c r="E12" s="2"/>
      <c r="F12" s="2"/>
      <c r="G12" s="2"/>
      <c r="H12" s="2"/>
      <c r="I12" s="2"/>
      <c r="J12" s="2"/>
      <c r="K12" s="2"/>
      <c r="M12" s="52">
        <f t="shared" si="1"/>
        <v>13.190891001593215</v>
      </c>
      <c r="N12" s="52">
        <f t="shared" si="1"/>
        <v>0</v>
      </c>
      <c r="O12" s="52">
        <f t="shared" si="1"/>
        <v>0</v>
      </c>
      <c r="P12" s="52">
        <f t="shared" si="1"/>
        <v>0</v>
      </c>
      <c r="Q12" s="52">
        <f t="shared" si="1"/>
        <v>0</v>
      </c>
      <c r="R12" s="52">
        <f t="shared" si="1"/>
        <v>0</v>
      </c>
      <c r="S12" s="52">
        <f t="shared" si="1"/>
        <v>0</v>
      </c>
      <c r="T12" s="52">
        <f t="shared" si="1"/>
        <v>0</v>
      </c>
      <c r="W12">
        <f t="shared" si="2"/>
        <v>1967</v>
      </c>
      <c r="X12" s="4">
        <f t="shared" si="3"/>
        <v>2.9423705404573277</v>
      </c>
      <c r="Y12">
        <f t="shared" si="4"/>
        <v>13.190891001593215</v>
      </c>
    </row>
    <row r="13" spans="1:25" ht="15" hidden="1" customHeight="1" outlineLevel="1">
      <c r="A13" s="7">
        <v>1968</v>
      </c>
      <c r="B13" s="2">
        <f>'3'!B13/'3'!$B13*100</f>
        <v>100</v>
      </c>
      <c r="C13" s="2">
        <f>'3'!C13/'3'!$B13*100</f>
        <v>22.026641343037486</v>
      </c>
      <c r="D13" s="2">
        <f>'3'!D13/'3'!$B13*100</f>
        <v>2.8886669769660531</v>
      </c>
      <c r="E13" s="2"/>
      <c r="F13" s="2"/>
      <c r="G13" s="2"/>
      <c r="H13" s="2"/>
      <c r="I13" s="2"/>
      <c r="J13" s="2"/>
      <c r="K13" s="2"/>
      <c r="M13" s="52">
        <f t="shared" si="1"/>
        <v>13.114423265801921</v>
      </c>
      <c r="N13" s="52">
        <f t="shared" si="1"/>
        <v>0</v>
      </c>
      <c r="O13" s="52">
        <f t="shared" si="1"/>
        <v>0</v>
      </c>
      <c r="P13" s="52">
        <f t="shared" si="1"/>
        <v>0</v>
      </c>
      <c r="Q13" s="52">
        <f t="shared" si="1"/>
        <v>0</v>
      </c>
      <c r="R13" s="52">
        <f t="shared" si="1"/>
        <v>0</v>
      </c>
      <c r="S13" s="52">
        <f t="shared" si="1"/>
        <v>0</v>
      </c>
      <c r="T13" s="52">
        <f t="shared" si="1"/>
        <v>0</v>
      </c>
      <c r="W13">
        <f t="shared" si="2"/>
        <v>1968</v>
      </c>
      <c r="X13" s="4">
        <f t="shared" si="3"/>
        <v>2.8886669769660531</v>
      </c>
      <c r="Y13">
        <f t="shared" si="4"/>
        <v>13.114423265801921</v>
      </c>
    </row>
    <row r="14" spans="1:25" ht="15" hidden="1" customHeight="1" outlineLevel="1">
      <c r="A14" s="7">
        <v>1969</v>
      </c>
      <c r="B14" s="2">
        <f>'3'!B14/'3'!$B14*100</f>
        <v>100</v>
      </c>
      <c r="C14" s="2">
        <f>'3'!C14/'3'!$B14*100</f>
        <v>21.788584095353734</v>
      </c>
      <c r="D14" s="2">
        <f>'3'!D14/'3'!$B14*100</f>
        <v>2.7712459413440191</v>
      </c>
      <c r="E14" s="2"/>
      <c r="F14" s="2"/>
      <c r="G14" s="2"/>
      <c r="H14" s="2"/>
      <c r="I14" s="2"/>
      <c r="J14" s="2"/>
      <c r="K14" s="2"/>
      <c r="M14" s="52">
        <f t="shared" si="1"/>
        <v>12.718797739293983</v>
      </c>
      <c r="N14" s="52">
        <f t="shared" si="1"/>
        <v>0</v>
      </c>
      <c r="O14" s="52">
        <f t="shared" si="1"/>
        <v>0</v>
      </c>
      <c r="P14" s="52">
        <f t="shared" si="1"/>
        <v>0</v>
      </c>
      <c r="Q14" s="52">
        <f t="shared" si="1"/>
        <v>0</v>
      </c>
      <c r="R14" s="52">
        <f t="shared" si="1"/>
        <v>0</v>
      </c>
      <c r="S14" s="52">
        <f t="shared" si="1"/>
        <v>0</v>
      </c>
      <c r="T14" s="52">
        <f t="shared" si="1"/>
        <v>0</v>
      </c>
      <c r="W14">
        <f t="shared" si="2"/>
        <v>1969</v>
      </c>
      <c r="X14" s="4">
        <f t="shared" si="3"/>
        <v>2.7712459413440191</v>
      </c>
      <c r="Y14">
        <f t="shared" si="4"/>
        <v>12.718797739293983</v>
      </c>
    </row>
    <row r="15" spans="1:25" ht="15" hidden="1" customHeight="1" outlineLevel="1">
      <c r="A15" s="7">
        <v>1970</v>
      </c>
      <c r="B15" s="2">
        <f>'3'!B15/'3'!$B15*100</f>
        <v>100</v>
      </c>
      <c r="C15" s="2">
        <f>'3'!C15/'3'!$B15*100</f>
        <v>21.24506250622267</v>
      </c>
      <c r="D15" s="2">
        <f>'3'!D15/'3'!$B15*100</f>
        <v>2.7372340545754241</v>
      </c>
      <c r="E15" s="2"/>
      <c r="F15" s="2"/>
      <c r="G15" s="2"/>
      <c r="H15" s="2"/>
      <c r="I15" s="2"/>
      <c r="J15" s="2"/>
      <c r="K15" s="2"/>
      <c r="M15" s="52">
        <f t="shared" si="1"/>
        <v>12.884095086911085</v>
      </c>
      <c r="N15" s="52">
        <f t="shared" si="1"/>
        <v>0</v>
      </c>
      <c r="O15" s="52">
        <f t="shared" si="1"/>
        <v>0</v>
      </c>
      <c r="P15" s="52">
        <f t="shared" si="1"/>
        <v>0</v>
      </c>
      <c r="Q15" s="52">
        <f t="shared" si="1"/>
        <v>0</v>
      </c>
      <c r="R15" s="52">
        <f t="shared" si="1"/>
        <v>0</v>
      </c>
      <c r="S15" s="52">
        <f t="shared" si="1"/>
        <v>0</v>
      </c>
      <c r="T15" s="52">
        <f t="shared" si="1"/>
        <v>0</v>
      </c>
      <c r="W15">
        <f t="shared" si="2"/>
        <v>1970</v>
      </c>
      <c r="X15" s="4">
        <f t="shared" si="3"/>
        <v>2.7372340545754241</v>
      </c>
      <c r="Y15">
        <f t="shared" si="4"/>
        <v>12.884095086911085</v>
      </c>
    </row>
    <row r="16" spans="1:25" ht="15" hidden="1" customHeight="1" outlineLevel="1">
      <c r="A16" s="7">
        <v>1971</v>
      </c>
      <c r="B16" s="2">
        <f>'3'!B16/'3'!$B16*100</f>
        <v>100</v>
      </c>
      <c r="C16" s="2">
        <f>'3'!C16/'3'!$B16*100</f>
        <v>20.933793421986348</v>
      </c>
      <c r="D16" s="2">
        <f>'3'!D16/'3'!$B16*100</f>
        <v>2.6565433260525881</v>
      </c>
      <c r="E16" s="2"/>
      <c r="F16" s="2"/>
      <c r="G16" s="2"/>
      <c r="H16" s="2"/>
      <c r="I16" s="2"/>
      <c r="J16" s="2"/>
      <c r="K16" s="2"/>
      <c r="M16" s="52">
        <f t="shared" si="1"/>
        <v>12.690214680643944</v>
      </c>
      <c r="N16" s="52">
        <f t="shared" si="1"/>
        <v>0</v>
      </c>
      <c r="O16" s="52">
        <f t="shared" si="1"/>
        <v>0</v>
      </c>
      <c r="P16" s="52">
        <f t="shared" si="1"/>
        <v>0</v>
      </c>
      <c r="Q16" s="52">
        <f t="shared" si="1"/>
        <v>0</v>
      </c>
      <c r="R16" s="52">
        <f t="shared" si="1"/>
        <v>0</v>
      </c>
      <c r="S16" s="52">
        <f t="shared" si="1"/>
        <v>0</v>
      </c>
      <c r="T16" s="52">
        <f t="shared" si="1"/>
        <v>0</v>
      </c>
      <c r="W16">
        <f t="shared" si="2"/>
        <v>1971</v>
      </c>
      <c r="X16" s="4">
        <f t="shared" si="3"/>
        <v>2.6565433260525881</v>
      </c>
      <c r="Y16">
        <f t="shared" si="4"/>
        <v>12.690214680643944</v>
      </c>
    </row>
    <row r="17" spans="1:25" ht="15" hidden="1" customHeight="1" outlineLevel="1">
      <c r="A17" s="7">
        <v>1972</v>
      </c>
      <c r="B17" s="2">
        <f>'3'!B17/'3'!$B17*100</f>
        <v>100</v>
      </c>
      <c r="C17" s="2">
        <f>'3'!C17/'3'!$B17*100</f>
        <v>21.027649706954268</v>
      </c>
      <c r="D17" s="2">
        <f>'3'!D17/'3'!$B17*100</f>
        <v>2.6285000129875749</v>
      </c>
      <c r="E17" s="2"/>
      <c r="F17" s="2"/>
      <c r="G17" s="2"/>
      <c r="H17" s="2"/>
      <c r="I17" s="2"/>
      <c r="J17" s="2"/>
      <c r="K17" s="2"/>
      <c r="M17" s="52">
        <f t="shared" si="1"/>
        <v>12.500208295358263</v>
      </c>
      <c r="N17" s="52">
        <f t="shared" si="1"/>
        <v>0</v>
      </c>
      <c r="O17" s="52">
        <f t="shared" si="1"/>
        <v>0</v>
      </c>
      <c r="P17" s="52">
        <f t="shared" si="1"/>
        <v>0</v>
      </c>
      <c r="Q17" s="52">
        <f t="shared" si="1"/>
        <v>0</v>
      </c>
      <c r="R17" s="52">
        <f t="shared" si="1"/>
        <v>0</v>
      </c>
      <c r="S17" s="52">
        <f t="shared" si="1"/>
        <v>0</v>
      </c>
      <c r="T17" s="52">
        <f t="shared" si="1"/>
        <v>0</v>
      </c>
      <c r="W17">
        <f t="shared" si="2"/>
        <v>1972</v>
      </c>
      <c r="X17" s="4">
        <f t="shared" si="3"/>
        <v>2.6285000129875749</v>
      </c>
      <c r="Y17">
        <f t="shared" si="4"/>
        <v>12.500208295358263</v>
      </c>
    </row>
    <row r="18" spans="1:25" ht="15" hidden="1" customHeight="1" outlineLevel="1">
      <c r="A18" s="7">
        <v>1973</v>
      </c>
      <c r="B18" s="2">
        <f>'3'!B18/'3'!$B18*100</f>
        <v>100</v>
      </c>
      <c r="C18" s="2">
        <f>'3'!C18/'3'!$B18*100</f>
        <v>20.994926781828919</v>
      </c>
      <c r="D18" s="2">
        <f>'3'!D18/'3'!$B18*100</f>
        <v>2.531892558853913</v>
      </c>
      <c r="E18" s="2"/>
      <c r="F18" s="2"/>
      <c r="G18" s="2"/>
      <c r="H18" s="2"/>
      <c r="I18" s="2"/>
      <c r="J18" s="2"/>
      <c r="K18" s="2"/>
      <c r="M18" s="52">
        <f t="shared" si="1"/>
        <v>12.059544599342269</v>
      </c>
      <c r="N18" s="52">
        <f t="shared" si="1"/>
        <v>0</v>
      </c>
      <c r="O18" s="52">
        <f t="shared" si="1"/>
        <v>0</v>
      </c>
      <c r="P18" s="52">
        <f t="shared" si="1"/>
        <v>0</v>
      </c>
      <c r="Q18" s="52">
        <f t="shared" si="1"/>
        <v>0</v>
      </c>
      <c r="R18" s="52">
        <f t="shared" si="1"/>
        <v>0</v>
      </c>
      <c r="S18" s="52">
        <f t="shared" si="1"/>
        <v>0</v>
      </c>
      <c r="T18" s="52">
        <f t="shared" si="1"/>
        <v>0</v>
      </c>
      <c r="W18">
        <f t="shared" si="2"/>
        <v>1973</v>
      </c>
      <c r="X18" s="4">
        <f t="shared" si="3"/>
        <v>2.531892558853913</v>
      </c>
      <c r="Y18">
        <f t="shared" si="4"/>
        <v>12.059544599342269</v>
      </c>
    </row>
    <row r="19" spans="1:25" ht="15" hidden="1" customHeight="1" outlineLevel="1">
      <c r="A19" s="7">
        <v>1974</v>
      </c>
      <c r="B19" s="2">
        <f>'3'!B19/'3'!$B19*100</f>
        <v>100</v>
      </c>
      <c r="C19" s="2">
        <f>'3'!C19/'3'!$B19*100</f>
        <v>20.444542342302398</v>
      </c>
      <c r="D19" s="2">
        <f>'3'!D19/'3'!$B19*100</f>
        <v>2.3837910515770888</v>
      </c>
      <c r="E19" s="2"/>
      <c r="F19" s="2"/>
      <c r="G19" s="2"/>
      <c r="H19" s="2"/>
      <c r="I19" s="2"/>
      <c r="J19" s="2"/>
      <c r="K19" s="2"/>
      <c r="M19" s="52">
        <f t="shared" si="1"/>
        <v>11.659791702183117</v>
      </c>
      <c r="N19" s="52">
        <f t="shared" si="1"/>
        <v>0</v>
      </c>
      <c r="O19" s="52">
        <f t="shared" si="1"/>
        <v>0</v>
      </c>
      <c r="P19" s="52">
        <f t="shared" si="1"/>
        <v>0</v>
      </c>
      <c r="Q19" s="52">
        <f t="shared" si="1"/>
        <v>0</v>
      </c>
      <c r="R19" s="52">
        <f t="shared" si="1"/>
        <v>0</v>
      </c>
      <c r="S19" s="52">
        <f t="shared" si="1"/>
        <v>0</v>
      </c>
      <c r="T19" s="52">
        <f t="shared" si="1"/>
        <v>0</v>
      </c>
      <c r="W19">
        <f t="shared" si="2"/>
        <v>1974</v>
      </c>
      <c r="X19" s="4">
        <f t="shared" si="3"/>
        <v>2.3837910515770888</v>
      </c>
      <c r="Y19">
        <f t="shared" si="4"/>
        <v>11.659791702183117</v>
      </c>
    </row>
    <row r="20" spans="1:25" ht="15" hidden="1" customHeight="1" outlineLevel="1">
      <c r="A20" s="7">
        <v>1975</v>
      </c>
      <c r="B20" s="2">
        <f>'3'!B20/'3'!$B20*100</f>
        <v>100</v>
      </c>
      <c r="C20" s="2">
        <f>'3'!C20/'3'!$B20*100</f>
        <v>19.603374934848905</v>
      </c>
      <c r="D20" s="2">
        <f>'3'!D20/'3'!$B20*100</f>
        <v>2.3262987750061059</v>
      </c>
      <c r="E20" s="2"/>
      <c r="F20" s="2"/>
      <c r="G20" s="2"/>
      <c r="H20" s="2"/>
      <c r="I20" s="2"/>
      <c r="J20" s="2"/>
      <c r="K20" s="2"/>
      <c r="M20" s="52">
        <f t="shared" si="1"/>
        <v>11.866827945379173</v>
      </c>
      <c r="N20" s="52">
        <f t="shared" si="1"/>
        <v>0</v>
      </c>
      <c r="O20" s="52">
        <f t="shared" si="1"/>
        <v>0</v>
      </c>
      <c r="P20" s="52">
        <f t="shared" si="1"/>
        <v>0</v>
      </c>
      <c r="Q20" s="52">
        <f t="shared" si="1"/>
        <v>0</v>
      </c>
      <c r="R20" s="52">
        <f t="shared" si="1"/>
        <v>0</v>
      </c>
      <c r="S20" s="52">
        <f t="shared" si="1"/>
        <v>0</v>
      </c>
      <c r="T20" s="52">
        <f t="shared" si="1"/>
        <v>0</v>
      </c>
      <c r="W20">
        <f t="shared" si="2"/>
        <v>1975</v>
      </c>
      <c r="X20" s="4">
        <f t="shared" si="3"/>
        <v>2.3262987750061059</v>
      </c>
      <c r="Y20">
        <f t="shared" si="4"/>
        <v>11.866827945379173</v>
      </c>
    </row>
    <row r="21" spans="1:25" ht="15" hidden="1" customHeight="1" outlineLevel="1">
      <c r="A21" s="7">
        <v>1976</v>
      </c>
      <c r="B21" s="2">
        <f>'3'!B21/'3'!$B21*100</f>
        <v>100</v>
      </c>
      <c r="C21" s="2">
        <f>'3'!C21/'3'!$B21*100</f>
        <v>19.299069371092575</v>
      </c>
      <c r="D21" s="2">
        <f>'3'!D21/'3'!$B21*100</f>
        <v>2.2746994978907296</v>
      </c>
      <c r="E21" s="2"/>
      <c r="F21" s="2"/>
      <c r="G21" s="2"/>
      <c r="H21" s="2"/>
      <c r="I21" s="2"/>
      <c r="J21" s="2"/>
      <c r="K21" s="2"/>
      <c r="M21" s="52">
        <f t="shared" si="1"/>
        <v>11.78657609935288</v>
      </c>
      <c r="N21" s="52">
        <f t="shared" si="1"/>
        <v>0</v>
      </c>
      <c r="O21" s="52">
        <f t="shared" si="1"/>
        <v>0</v>
      </c>
      <c r="P21" s="52">
        <f t="shared" si="1"/>
        <v>0</v>
      </c>
      <c r="Q21" s="52">
        <f t="shared" si="1"/>
        <v>0</v>
      </c>
      <c r="R21" s="52">
        <f t="shared" si="1"/>
        <v>0</v>
      </c>
      <c r="S21" s="52">
        <f t="shared" si="1"/>
        <v>0</v>
      </c>
      <c r="T21" s="52">
        <f t="shared" si="1"/>
        <v>0</v>
      </c>
      <c r="W21">
        <f t="shared" si="2"/>
        <v>1976</v>
      </c>
      <c r="X21" s="4">
        <f t="shared" si="3"/>
        <v>2.2746994978907296</v>
      </c>
      <c r="Y21">
        <f t="shared" si="4"/>
        <v>11.78657609935288</v>
      </c>
    </row>
    <row r="22" spans="1:25" ht="15" hidden="1" customHeight="1" outlineLevel="1">
      <c r="A22" s="7">
        <v>1977</v>
      </c>
      <c r="B22" s="2">
        <f>'3'!B22/'3'!$B22*100</f>
        <v>100</v>
      </c>
      <c r="C22" s="2">
        <f>'3'!C22/'3'!$B22*100</f>
        <v>18.591433265837583</v>
      </c>
      <c r="D22" s="2">
        <f>'3'!D22/'3'!$B22*100</f>
        <v>2.269859266837619</v>
      </c>
      <c r="E22" s="2"/>
      <c r="F22" s="2"/>
      <c r="G22" s="2"/>
      <c r="H22" s="2"/>
      <c r="I22" s="2"/>
      <c r="J22" s="2"/>
      <c r="K22" s="2"/>
      <c r="M22" s="52">
        <f t="shared" si="1"/>
        <v>12.209167708487358</v>
      </c>
      <c r="N22" s="52">
        <f t="shared" si="1"/>
        <v>0</v>
      </c>
      <c r="O22" s="52">
        <f t="shared" si="1"/>
        <v>0</v>
      </c>
      <c r="P22" s="52">
        <f t="shared" si="1"/>
        <v>0</v>
      </c>
      <c r="Q22" s="52">
        <f t="shared" si="1"/>
        <v>0</v>
      </c>
      <c r="R22" s="52">
        <f t="shared" si="1"/>
        <v>0</v>
      </c>
      <c r="S22" s="52">
        <f t="shared" si="1"/>
        <v>0</v>
      </c>
      <c r="T22" s="52">
        <f t="shared" si="1"/>
        <v>0</v>
      </c>
      <c r="W22">
        <f t="shared" si="2"/>
        <v>1977</v>
      </c>
      <c r="X22" s="4">
        <f t="shared" si="3"/>
        <v>2.269859266837619</v>
      </c>
      <c r="Y22">
        <f t="shared" si="4"/>
        <v>12.209167708487358</v>
      </c>
    </row>
    <row r="23" spans="1:25" ht="15" hidden="1" customHeight="1" outlineLevel="1">
      <c r="A23" s="7">
        <v>1978</v>
      </c>
      <c r="B23" s="2">
        <f>'3'!B23/'3'!$B23*100</f>
        <v>100</v>
      </c>
      <c r="C23" s="2">
        <f>'3'!C23/'3'!$B23*100</f>
        <v>18.603694716009965</v>
      </c>
      <c r="D23" s="2">
        <f>'3'!D23/'3'!$B23*100</f>
        <v>2.24939682020924</v>
      </c>
      <c r="E23" s="2"/>
      <c r="F23" s="2"/>
      <c r="G23" s="2"/>
      <c r="H23" s="2"/>
      <c r="I23" s="2"/>
      <c r="J23" s="2"/>
      <c r="K23" s="2"/>
      <c r="M23" s="52">
        <f t="shared" si="1"/>
        <v>12.091129501676107</v>
      </c>
      <c r="N23" s="52">
        <f t="shared" si="1"/>
        <v>0</v>
      </c>
      <c r="O23" s="52">
        <f t="shared" si="1"/>
        <v>0</v>
      </c>
      <c r="P23" s="52">
        <f t="shared" si="1"/>
        <v>0</v>
      </c>
      <c r="Q23" s="52">
        <f t="shared" si="1"/>
        <v>0</v>
      </c>
      <c r="R23" s="52">
        <f t="shared" si="1"/>
        <v>0</v>
      </c>
      <c r="S23" s="52">
        <f t="shared" si="1"/>
        <v>0</v>
      </c>
      <c r="T23" s="52">
        <f t="shared" si="1"/>
        <v>0</v>
      </c>
      <c r="W23">
        <f t="shared" si="2"/>
        <v>1978</v>
      </c>
      <c r="X23" s="4">
        <f t="shared" si="3"/>
        <v>2.24939682020924</v>
      </c>
      <c r="Y23">
        <f t="shared" si="4"/>
        <v>12.091129501676107</v>
      </c>
    </row>
    <row r="24" spans="1:25" ht="15" hidden="1" customHeight="1" outlineLevel="1">
      <c r="A24" s="7">
        <v>1979</v>
      </c>
      <c r="B24" s="2">
        <f>'3'!B24/'3'!$B24*100</f>
        <v>100</v>
      </c>
      <c r="C24" s="2">
        <f>'3'!C24/'3'!$B24*100</f>
        <v>18.452482304213138</v>
      </c>
      <c r="D24" s="2">
        <f>'3'!D24/'3'!$B24*100</f>
        <v>2.1746444074288171</v>
      </c>
      <c r="E24" s="2"/>
      <c r="F24" s="2"/>
      <c r="G24" s="2"/>
      <c r="H24" s="2"/>
      <c r="I24" s="2"/>
      <c r="J24" s="2"/>
      <c r="K24" s="2"/>
      <c r="M24" s="52">
        <f t="shared" si="1"/>
        <v>11.785104960823046</v>
      </c>
      <c r="N24" s="52">
        <f t="shared" si="1"/>
        <v>0</v>
      </c>
      <c r="O24" s="52">
        <f t="shared" si="1"/>
        <v>0</v>
      </c>
      <c r="P24" s="52">
        <f t="shared" si="1"/>
        <v>0</v>
      </c>
      <c r="Q24" s="52">
        <f t="shared" si="1"/>
        <v>0</v>
      </c>
      <c r="R24" s="52">
        <f t="shared" si="1"/>
        <v>0</v>
      </c>
      <c r="S24" s="52">
        <f t="shared" si="1"/>
        <v>0</v>
      </c>
      <c r="T24" s="52">
        <f t="shared" si="1"/>
        <v>0</v>
      </c>
      <c r="W24">
        <f t="shared" si="2"/>
        <v>1979</v>
      </c>
      <c r="X24" s="4">
        <f t="shared" si="3"/>
        <v>2.1746444074288171</v>
      </c>
      <c r="Y24">
        <f t="shared" si="4"/>
        <v>11.785104960823046</v>
      </c>
    </row>
    <row r="25" spans="1:25" ht="15" hidden="1" customHeight="1" outlineLevel="1">
      <c r="A25" s="7">
        <v>1980</v>
      </c>
      <c r="B25" s="2">
        <f>'3'!B25/'3'!$B25*100</f>
        <v>100</v>
      </c>
      <c r="C25" s="2">
        <f>'3'!C25/'3'!$B25*100</f>
        <v>17.794461374097594</v>
      </c>
      <c r="D25" s="2">
        <f>'3'!D25/'3'!$B25*100</f>
        <v>2.1307677753193901</v>
      </c>
      <c r="E25" s="2"/>
      <c r="F25" s="2"/>
      <c r="G25" s="2"/>
      <c r="H25" s="2"/>
      <c r="I25" s="2"/>
      <c r="J25" s="2"/>
      <c r="K25" s="2"/>
      <c r="M25" s="52">
        <f t="shared" si="1"/>
        <v>11.974331397414646</v>
      </c>
      <c r="N25" s="52">
        <f t="shared" si="1"/>
        <v>0</v>
      </c>
      <c r="O25" s="52">
        <f t="shared" si="1"/>
        <v>0</v>
      </c>
      <c r="P25" s="52">
        <f t="shared" si="1"/>
        <v>0</v>
      </c>
      <c r="Q25" s="52">
        <f t="shared" si="1"/>
        <v>0</v>
      </c>
      <c r="R25" s="52">
        <f t="shared" si="1"/>
        <v>0</v>
      </c>
      <c r="S25" s="52">
        <f t="shared" si="1"/>
        <v>0</v>
      </c>
      <c r="T25" s="52">
        <f t="shared" si="1"/>
        <v>0</v>
      </c>
      <c r="W25">
        <f t="shared" si="2"/>
        <v>1980</v>
      </c>
      <c r="X25" s="4">
        <f t="shared" si="3"/>
        <v>2.1307677753193901</v>
      </c>
      <c r="Y25">
        <f t="shared" si="4"/>
        <v>11.974331397414646</v>
      </c>
    </row>
    <row r="26" spans="1:25" ht="15" hidden="1" customHeight="1" outlineLevel="1">
      <c r="A26" s="7">
        <v>1981</v>
      </c>
      <c r="B26" s="2">
        <f>'3'!B26/'3'!$B26*100</f>
        <v>100</v>
      </c>
      <c r="C26" s="2">
        <f>'3'!C26/'3'!$B26*100</f>
        <v>17.209224946679718</v>
      </c>
      <c r="D26" s="2">
        <f>'3'!D26/'3'!$B26*100</f>
        <v>2.0262882835488565</v>
      </c>
      <c r="E26" s="2"/>
      <c r="F26" s="2"/>
      <c r="G26" s="2"/>
      <c r="H26" s="2"/>
      <c r="I26" s="2"/>
      <c r="J26" s="2"/>
      <c r="K26" s="2"/>
      <c r="M26" s="52">
        <f t="shared" si="1"/>
        <v>11.774430805727835</v>
      </c>
      <c r="N26" s="52">
        <f t="shared" si="1"/>
        <v>0</v>
      </c>
      <c r="O26" s="52">
        <f t="shared" si="1"/>
        <v>0</v>
      </c>
      <c r="P26" s="52">
        <f t="shared" si="1"/>
        <v>0</v>
      </c>
      <c r="Q26" s="52">
        <f t="shared" si="1"/>
        <v>0</v>
      </c>
      <c r="R26" s="52">
        <f t="shared" si="1"/>
        <v>0</v>
      </c>
      <c r="S26" s="52">
        <f t="shared" si="1"/>
        <v>0</v>
      </c>
      <c r="T26" s="52">
        <f t="shared" si="1"/>
        <v>0</v>
      </c>
      <c r="W26">
        <f t="shared" si="2"/>
        <v>1981</v>
      </c>
      <c r="X26" s="4">
        <f t="shared" si="3"/>
        <v>2.0262882835488565</v>
      </c>
      <c r="Y26">
        <f t="shared" si="4"/>
        <v>11.774430805727835</v>
      </c>
    </row>
    <row r="27" spans="1:25" ht="15" hidden="1" customHeight="1" outlineLevel="1">
      <c r="A27" s="7">
        <v>1982</v>
      </c>
      <c r="B27" s="2">
        <f>'3'!B27/'3'!$B27*100</f>
        <v>100</v>
      </c>
      <c r="C27" s="2">
        <f>'3'!C27/'3'!$B27*100</f>
        <v>16.146526363666485</v>
      </c>
      <c r="D27" s="2">
        <f>'3'!D27/'3'!$B27*100</f>
        <v>2.0017709781844619</v>
      </c>
      <c r="E27" s="2"/>
      <c r="F27" s="2"/>
      <c r="G27" s="2"/>
      <c r="H27" s="2"/>
      <c r="I27" s="2"/>
      <c r="J27" s="2"/>
      <c r="K27" s="2"/>
      <c r="M27" s="52">
        <f t="shared" si="1"/>
        <v>12.397533271855433</v>
      </c>
      <c r="N27" s="52">
        <f t="shared" si="1"/>
        <v>0</v>
      </c>
      <c r="O27" s="52">
        <f t="shared" si="1"/>
        <v>0</v>
      </c>
      <c r="P27" s="52">
        <f t="shared" si="1"/>
        <v>0</v>
      </c>
      <c r="Q27" s="52">
        <f t="shared" si="1"/>
        <v>0</v>
      </c>
      <c r="R27" s="52">
        <f t="shared" si="1"/>
        <v>0</v>
      </c>
      <c r="S27" s="52">
        <f t="shared" si="1"/>
        <v>0</v>
      </c>
      <c r="T27" s="52">
        <f t="shared" si="1"/>
        <v>0</v>
      </c>
      <c r="W27">
        <f t="shared" si="2"/>
        <v>1982</v>
      </c>
      <c r="X27" s="4">
        <f t="shared" si="3"/>
        <v>2.0017709781844619</v>
      </c>
      <c r="Y27">
        <f t="shared" si="4"/>
        <v>12.397533271855433</v>
      </c>
    </row>
    <row r="28" spans="1:25" ht="15" hidden="1" customHeight="1" outlineLevel="1">
      <c r="A28" s="7">
        <v>1983</v>
      </c>
      <c r="B28" s="2">
        <f>'3'!B28/'3'!$B28*100</f>
        <v>100</v>
      </c>
      <c r="C28" s="2">
        <f>'3'!C28/'3'!$B28*100</f>
        <v>15.600750646710013</v>
      </c>
      <c r="D28" s="2">
        <f>'3'!D28/'3'!$B28*100</f>
        <v>1.9200543911486463</v>
      </c>
      <c r="E28" s="2"/>
      <c r="F28" s="2"/>
      <c r="G28" s="2"/>
      <c r="H28" s="2"/>
      <c r="I28" s="2"/>
      <c r="J28" s="2"/>
      <c r="K28" s="2"/>
      <c r="M28" s="52">
        <f t="shared" si="1"/>
        <v>12.307448754419774</v>
      </c>
      <c r="N28" s="52">
        <f t="shared" si="1"/>
        <v>0</v>
      </c>
      <c r="O28" s="52">
        <f t="shared" si="1"/>
        <v>0</v>
      </c>
      <c r="P28" s="52">
        <f t="shared" si="1"/>
        <v>0</v>
      </c>
      <c r="Q28" s="52">
        <f t="shared" si="1"/>
        <v>0</v>
      </c>
      <c r="R28" s="52">
        <f t="shared" si="1"/>
        <v>0</v>
      </c>
      <c r="S28" s="52">
        <f t="shared" si="1"/>
        <v>0</v>
      </c>
      <c r="T28" s="52">
        <f t="shared" si="1"/>
        <v>0</v>
      </c>
      <c r="W28">
        <f t="shared" si="2"/>
        <v>1983</v>
      </c>
      <c r="X28" s="4">
        <f t="shared" si="3"/>
        <v>1.9200543911486463</v>
      </c>
      <c r="Y28">
        <f t="shared" si="4"/>
        <v>12.307448754419774</v>
      </c>
    </row>
    <row r="29" spans="1:25" ht="15" hidden="1" customHeight="1" outlineLevel="1">
      <c r="A29" s="7">
        <v>1984</v>
      </c>
      <c r="B29" s="2">
        <f>'3'!B29/'3'!$B29*100</f>
        <v>100</v>
      </c>
      <c r="C29" s="2">
        <f>'3'!C29/'3'!$B29*100</f>
        <v>15.653496958866617</v>
      </c>
      <c r="D29" s="2">
        <f>'3'!D29/'3'!$B29*100</f>
        <v>1.8737955608185834</v>
      </c>
      <c r="E29" s="2"/>
      <c r="F29" s="2"/>
      <c r="G29" s="2"/>
      <c r="H29" s="2"/>
      <c r="I29" s="2"/>
      <c r="J29" s="2"/>
      <c r="K29" s="2"/>
      <c r="M29" s="52">
        <f t="shared" si="1"/>
        <v>11.970459800403951</v>
      </c>
      <c r="N29" s="52">
        <f t="shared" si="1"/>
        <v>0</v>
      </c>
      <c r="O29" s="52">
        <f t="shared" si="1"/>
        <v>0</v>
      </c>
      <c r="P29" s="52">
        <f t="shared" si="1"/>
        <v>0</v>
      </c>
      <c r="Q29" s="52">
        <f t="shared" si="1"/>
        <v>0</v>
      </c>
      <c r="R29" s="52">
        <f t="shared" si="1"/>
        <v>0</v>
      </c>
      <c r="S29" s="52">
        <f t="shared" si="1"/>
        <v>0</v>
      </c>
      <c r="T29" s="52">
        <f t="shared" si="1"/>
        <v>0</v>
      </c>
      <c r="W29">
        <f t="shared" si="2"/>
        <v>1984</v>
      </c>
      <c r="X29" s="4">
        <f t="shared" si="3"/>
        <v>1.8737955608185834</v>
      </c>
      <c r="Y29">
        <f t="shared" si="4"/>
        <v>11.970459800403951</v>
      </c>
    </row>
    <row r="30" spans="1:25" ht="15" hidden="1" customHeight="1" outlineLevel="1">
      <c r="A30" s="7">
        <v>1985</v>
      </c>
      <c r="B30" s="2">
        <f>'3'!B30/'3'!$B30*100</f>
        <v>100</v>
      </c>
      <c r="C30" s="2">
        <f>'3'!C30/'3'!$B30*100</f>
        <v>15.533779657328884</v>
      </c>
      <c r="D30" s="2">
        <f>'3'!D30/'3'!$B30*100</f>
        <v>1.8573704785858423</v>
      </c>
      <c r="E30" s="2"/>
      <c r="F30" s="2"/>
      <c r="G30" s="2"/>
      <c r="H30" s="2"/>
      <c r="I30" s="2"/>
      <c r="J30" s="2"/>
      <c r="K30" s="2"/>
      <c r="M30" s="52">
        <f t="shared" si="1"/>
        <v>11.956977114127721</v>
      </c>
      <c r="N30" s="52">
        <f t="shared" si="1"/>
        <v>0</v>
      </c>
      <c r="O30" s="52">
        <f t="shared" si="1"/>
        <v>0</v>
      </c>
      <c r="P30" s="52">
        <f t="shared" si="1"/>
        <v>0</v>
      </c>
      <c r="Q30" s="52">
        <f t="shared" si="1"/>
        <v>0</v>
      </c>
      <c r="R30" s="52">
        <f t="shared" si="1"/>
        <v>0</v>
      </c>
      <c r="S30" s="52">
        <f t="shared" si="1"/>
        <v>0</v>
      </c>
      <c r="T30" s="52">
        <f t="shared" si="1"/>
        <v>0</v>
      </c>
      <c r="W30">
        <f t="shared" si="2"/>
        <v>1985</v>
      </c>
      <c r="X30" s="4">
        <f t="shared" si="3"/>
        <v>1.8573704785858423</v>
      </c>
      <c r="Y30">
        <f t="shared" si="4"/>
        <v>11.956977114127721</v>
      </c>
    </row>
    <row r="31" spans="1:25" ht="15" hidden="1" customHeight="1" outlineLevel="1">
      <c r="A31" s="7">
        <v>1986</v>
      </c>
      <c r="B31" s="2">
        <f>'3'!B31/'3'!$B31*100</f>
        <v>100</v>
      </c>
      <c r="C31" s="2">
        <f>'3'!C31/'3'!$B31*100</f>
        <v>15.579389693059145</v>
      </c>
      <c r="D31" s="2">
        <f>'3'!D31/'3'!$B31*100</f>
        <v>1.8425334012714276</v>
      </c>
      <c r="E31" s="2"/>
      <c r="F31" s="2"/>
      <c r="G31" s="2"/>
      <c r="H31" s="2"/>
      <c r="I31" s="2"/>
      <c r="J31" s="2"/>
      <c r="K31" s="2"/>
      <c r="M31" s="52">
        <f t="shared" si="1"/>
        <v>11.826736718013443</v>
      </c>
      <c r="N31" s="52">
        <f t="shared" si="1"/>
        <v>0</v>
      </c>
      <c r="O31" s="52">
        <f t="shared" si="1"/>
        <v>0</v>
      </c>
      <c r="P31" s="52">
        <f t="shared" si="1"/>
        <v>0</v>
      </c>
      <c r="Q31" s="52">
        <f t="shared" si="1"/>
        <v>0</v>
      </c>
      <c r="R31" s="52">
        <f t="shared" si="1"/>
        <v>0</v>
      </c>
      <c r="S31" s="52">
        <f t="shared" si="1"/>
        <v>0</v>
      </c>
      <c r="T31" s="52">
        <f t="shared" si="1"/>
        <v>0</v>
      </c>
      <c r="W31">
        <f t="shared" si="2"/>
        <v>1986</v>
      </c>
      <c r="X31" s="4">
        <f t="shared" si="3"/>
        <v>1.8425334012714276</v>
      </c>
      <c r="Y31">
        <f t="shared" si="4"/>
        <v>11.826736718013443</v>
      </c>
    </row>
    <row r="32" spans="1:25" ht="15" hidden="1" customHeight="1" outlineLevel="1">
      <c r="A32" s="7">
        <v>1987</v>
      </c>
      <c r="B32" s="2">
        <f>'3'!B32/'3'!$B32*100</f>
        <v>100</v>
      </c>
      <c r="C32" s="2">
        <f>'3'!C32/'3'!$B32*100</f>
        <v>15.548858591938675</v>
      </c>
      <c r="D32" s="2">
        <f>'3'!D32/'3'!$B32*100</f>
        <v>1.8062977523428436</v>
      </c>
      <c r="E32" s="2"/>
      <c r="F32" s="2"/>
      <c r="G32" s="2"/>
      <c r="H32" s="2"/>
      <c r="I32" s="2"/>
      <c r="J32" s="2"/>
      <c r="K32" s="2"/>
      <c r="M32" s="52">
        <f t="shared" si="1"/>
        <v>11.616915426057838</v>
      </c>
      <c r="N32" s="52">
        <f t="shared" si="1"/>
        <v>0</v>
      </c>
      <c r="O32" s="52">
        <f t="shared" si="1"/>
        <v>0</v>
      </c>
      <c r="P32" s="52">
        <f t="shared" si="1"/>
        <v>0</v>
      </c>
      <c r="Q32" s="52">
        <f t="shared" si="1"/>
        <v>0</v>
      </c>
      <c r="R32" s="52">
        <f t="shared" si="1"/>
        <v>0</v>
      </c>
      <c r="S32" s="52">
        <f t="shared" si="1"/>
        <v>0</v>
      </c>
      <c r="T32" s="52">
        <f t="shared" si="1"/>
        <v>0</v>
      </c>
      <c r="W32">
        <f t="shared" si="2"/>
        <v>1987</v>
      </c>
      <c r="X32" s="4">
        <f t="shared" si="3"/>
        <v>1.8062977523428436</v>
      </c>
      <c r="Y32">
        <f t="shared" si="4"/>
        <v>11.616915426057838</v>
      </c>
    </row>
    <row r="33" spans="1:25" ht="15" hidden="1" customHeight="1" outlineLevel="1">
      <c r="A33" s="7">
        <v>1988</v>
      </c>
      <c r="B33" s="2">
        <f>'3'!B33/'3'!$B33*100</f>
        <v>100</v>
      </c>
      <c r="C33" s="2">
        <f>'3'!C33/'3'!$B33*100</f>
        <v>15.551906771224044</v>
      </c>
      <c r="D33" s="2">
        <f>'3'!D33/'3'!$B33*100</f>
        <v>1.7615410445044195</v>
      </c>
      <c r="E33" s="2"/>
      <c r="F33" s="2"/>
      <c r="G33" s="2"/>
      <c r="H33" s="2"/>
      <c r="I33" s="2"/>
      <c r="J33" s="2"/>
      <c r="K33" s="2"/>
      <c r="M33" s="52">
        <f t="shared" si="1"/>
        <v>11.32684930804645</v>
      </c>
      <c r="N33" s="52">
        <f t="shared" si="1"/>
        <v>0</v>
      </c>
      <c r="O33" s="52">
        <f t="shared" si="1"/>
        <v>0</v>
      </c>
      <c r="P33" s="52">
        <f t="shared" si="1"/>
        <v>0</v>
      </c>
      <c r="Q33" s="52">
        <f t="shared" si="1"/>
        <v>0</v>
      </c>
      <c r="R33" s="52">
        <f t="shared" si="1"/>
        <v>0</v>
      </c>
      <c r="S33" s="52">
        <f t="shared" si="1"/>
        <v>0</v>
      </c>
      <c r="T33" s="52">
        <f t="shared" si="1"/>
        <v>0</v>
      </c>
      <c r="W33">
        <f t="shared" si="2"/>
        <v>1988</v>
      </c>
      <c r="X33" s="4">
        <f t="shared" si="3"/>
        <v>1.7615410445044195</v>
      </c>
      <c r="Y33">
        <f t="shared" si="4"/>
        <v>11.32684930804645</v>
      </c>
    </row>
    <row r="34" spans="1:25" ht="15" hidden="1" customHeight="1" outlineLevel="1">
      <c r="A34" s="7">
        <v>1989</v>
      </c>
      <c r="B34" s="2">
        <f>'3'!B34/'3'!$B34*100</f>
        <v>100</v>
      </c>
      <c r="C34" s="2">
        <f>'3'!C34/'3'!$B34*100</f>
        <v>15.416182548533836</v>
      </c>
      <c r="D34" s="2">
        <f>'3'!D34/'3'!$B34*100</f>
        <v>1.7424817138351603</v>
      </c>
      <c r="E34" s="2"/>
      <c r="F34" s="2"/>
      <c r="G34" s="2"/>
      <c r="H34" s="2"/>
      <c r="I34" s="2"/>
      <c r="J34" s="2"/>
      <c r="K34" s="2"/>
      <c r="M34" s="52">
        <f t="shared" si="1"/>
        <v>11.30293902754077</v>
      </c>
      <c r="N34" s="52">
        <f t="shared" si="1"/>
        <v>0</v>
      </c>
      <c r="O34" s="52">
        <f t="shared" si="1"/>
        <v>0</v>
      </c>
      <c r="P34" s="52">
        <f t="shared" si="1"/>
        <v>0</v>
      </c>
      <c r="Q34" s="52">
        <f t="shared" si="1"/>
        <v>0</v>
      </c>
      <c r="R34" s="52">
        <f t="shared" si="1"/>
        <v>0</v>
      </c>
      <c r="S34" s="52">
        <f t="shared" si="1"/>
        <v>0</v>
      </c>
      <c r="T34" s="52">
        <f t="shared" si="1"/>
        <v>0</v>
      </c>
      <c r="W34">
        <f t="shared" si="2"/>
        <v>1989</v>
      </c>
      <c r="X34" s="4">
        <f t="shared" si="3"/>
        <v>1.7424817138351603</v>
      </c>
      <c r="Y34">
        <f t="shared" si="4"/>
        <v>11.30293902754077</v>
      </c>
    </row>
    <row r="35" spans="1:25" ht="15" hidden="1" customHeight="1" outlineLevel="1">
      <c r="A35" s="7">
        <v>1990</v>
      </c>
      <c r="B35" s="2">
        <f>'3'!B35/'3'!$B35*100</f>
        <v>100</v>
      </c>
      <c r="C35" s="2">
        <f>'3'!C35/'3'!$B35*100</f>
        <v>14.533140364697319</v>
      </c>
      <c r="D35" s="2">
        <f>'3'!D35/'3'!$B35*100</f>
        <v>1.693835167519081</v>
      </c>
      <c r="E35" s="2"/>
      <c r="F35" s="2"/>
      <c r="G35" s="2"/>
      <c r="H35" s="2"/>
      <c r="I35" s="2"/>
      <c r="J35" s="2"/>
      <c r="K35" s="2"/>
      <c r="M35" s="52">
        <f t="shared" si="1"/>
        <v>11.654983885200771</v>
      </c>
      <c r="N35" s="52">
        <f t="shared" si="1"/>
        <v>0</v>
      </c>
      <c r="O35" s="52">
        <f t="shared" si="1"/>
        <v>0</v>
      </c>
      <c r="P35" s="52">
        <f t="shared" si="1"/>
        <v>0</v>
      </c>
      <c r="Q35" s="52">
        <f t="shared" si="1"/>
        <v>0</v>
      </c>
      <c r="R35" s="52">
        <f t="shared" si="1"/>
        <v>0</v>
      </c>
      <c r="S35" s="52">
        <f t="shared" si="1"/>
        <v>0</v>
      </c>
      <c r="T35" s="52">
        <f t="shared" si="1"/>
        <v>0</v>
      </c>
      <c r="W35">
        <f t="shared" si="2"/>
        <v>1990</v>
      </c>
      <c r="X35" s="4">
        <f t="shared" si="3"/>
        <v>1.693835167519081</v>
      </c>
      <c r="Y35">
        <f t="shared" si="4"/>
        <v>11.654983885200771</v>
      </c>
    </row>
    <row r="36" spans="1:25" ht="15" hidden="1" customHeight="1" outlineLevel="1">
      <c r="A36" s="7">
        <v>1991</v>
      </c>
      <c r="B36" s="2">
        <f>'3'!B36/'3'!$B36*100</f>
        <v>100</v>
      </c>
      <c r="C36" s="2">
        <f>'3'!C36/'3'!$B36*100</f>
        <v>13.601809024480287</v>
      </c>
      <c r="D36" s="2">
        <f>'3'!D36/'3'!$B36*100</f>
        <v>1.6496023602512826</v>
      </c>
      <c r="E36" s="2"/>
      <c r="F36" s="2"/>
      <c r="G36" s="2"/>
      <c r="H36" s="2"/>
      <c r="I36" s="2"/>
      <c r="J36" s="2"/>
      <c r="K36" s="2"/>
      <c r="M36" s="52">
        <f t="shared" si="1"/>
        <v>12.127815919796834</v>
      </c>
      <c r="N36" s="52">
        <f t="shared" si="1"/>
        <v>0</v>
      </c>
      <c r="O36" s="52">
        <f t="shared" si="1"/>
        <v>0</v>
      </c>
      <c r="P36" s="52">
        <f t="shared" si="1"/>
        <v>0</v>
      </c>
      <c r="Q36" s="52">
        <f t="shared" si="1"/>
        <v>0</v>
      </c>
      <c r="R36" s="52">
        <f t="shared" si="1"/>
        <v>0</v>
      </c>
      <c r="S36" s="52">
        <f t="shared" si="1"/>
        <v>0</v>
      </c>
      <c r="T36" s="52">
        <f t="shared" si="1"/>
        <v>0</v>
      </c>
      <c r="W36">
        <f t="shared" si="2"/>
        <v>1991</v>
      </c>
      <c r="X36" s="4">
        <f t="shared" si="3"/>
        <v>1.6496023602512826</v>
      </c>
      <c r="Y36">
        <f t="shared" si="4"/>
        <v>12.127815919796834</v>
      </c>
    </row>
    <row r="37" spans="1:25" ht="15" hidden="1" customHeight="1" outlineLevel="1">
      <c r="A37" s="7">
        <v>1992</v>
      </c>
      <c r="B37" s="2">
        <f>'3'!B37/'3'!$B37*100</f>
        <v>100</v>
      </c>
      <c r="C37" s="2">
        <f>'3'!C37/'3'!$B37*100</f>
        <v>13.159840009552918</v>
      </c>
      <c r="D37" s="2">
        <f>'3'!D37/'3'!$B37*100</f>
        <v>1.6674062678862966</v>
      </c>
      <c r="E37" s="2"/>
      <c r="F37" s="2"/>
      <c r="G37" s="2"/>
      <c r="H37" s="2"/>
      <c r="I37" s="2"/>
      <c r="J37" s="2"/>
      <c r="K37" s="2"/>
      <c r="M37" s="52">
        <f t="shared" si="1"/>
        <v>12.670414432667133</v>
      </c>
      <c r="N37" s="52">
        <f t="shared" si="1"/>
        <v>0</v>
      </c>
      <c r="O37" s="52">
        <f t="shared" si="1"/>
        <v>0</v>
      </c>
      <c r="P37" s="52">
        <f t="shared" si="1"/>
        <v>0</v>
      </c>
      <c r="Q37" s="52">
        <f t="shared" si="1"/>
        <v>0</v>
      </c>
      <c r="R37" s="52">
        <f t="shared" si="1"/>
        <v>0</v>
      </c>
      <c r="S37" s="52">
        <f t="shared" si="1"/>
        <v>0</v>
      </c>
      <c r="T37" s="52">
        <f>100*K37/$C37</f>
        <v>0</v>
      </c>
      <c r="W37">
        <f t="shared" si="2"/>
        <v>1992</v>
      </c>
      <c r="X37" s="4">
        <f t="shared" si="3"/>
        <v>1.6674062678862966</v>
      </c>
      <c r="Y37">
        <f t="shared" si="4"/>
        <v>12.670414432667133</v>
      </c>
    </row>
    <row r="38" spans="1:25" ht="15" hidden="1" customHeight="1" outlineLevel="1">
      <c r="A38" s="7">
        <v>1993</v>
      </c>
      <c r="B38" s="2">
        <f>'3'!B38/'3'!$B38*100</f>
        <v>100</v>
      </c>
      <c r="C38" s="2">
        <f>'3'!C38/'3'!$B38*100</f>
        <v>12.893931742827517</v>
      </c>
      <c r="D38" s="2">
        <f>'3'!D38/'3'!$B38*100</f>
        <v>1.6204833753979793</v>
      </c>
      <c r="E38" s="2"/>
      <c r="F38" s="2"/>
      <c r="G38" s="2"/>
      <c r="H38" s="2"/>
      <c r="I38" s="2"/>
      <c r="J38" s="2"/>
      <c r="K38" s="2"/>
      <c r="M38" s="52">
        <f t="shared" ref="M38:S41" si="5">100*D38/$C38</f>
        <v>12.56779861813215</v>
      </c>
      <c r="N38" s="52">
        <f t="shared" si="5"/>
        <v>0</v>
      </c>
      <c r="O38" s="52">
        <f t="shared" si="5"/>
        <v>0</v>
      </c>
      <c r="P38" s="52">
        <f t="shared" si="5"/>
        <v>0</v>
      </c>
      <c r="Q38" s="52">
        <f t="shared" si="5"/>
        <v>0</v>
      </c>
      <c r="R38" s="52">
        <f t="shared" si="5"/>
        <v>0</v>
      </c>
      <c r="S38" s="52">
        <f t="shared" si="5"/>
        <v>0</v>
      </c>
      <c r="T38" s="52">
        <f>100*K38/$C38</f>
        <v>0</v>
      </c>
      <c r="W38">
        <f t="shared" si="2"/>
        <v>1993</v>
      </c>
      <c r="X38" s="4">
        <f t="shared" si="3"/>
        <v>1.6204833753979793</v>
      </c>
      <c r="Y38">
        <f t="shared" si="4"/>
        <v>12.56779861813215</v>
      </c>
    </row>
    <row r="39" spans="1:25" ht="15" hidden="1" customHeight="1" outlineLevel="1">
      <c r="A39" s="7">
        <v>1994</v>
      </c>
      <c r="B39" s="2">
        <f>'3'!B39/'3'!$B39*100</f>
        <v>100</v>
      </c>
      <c r="C39" s="2">
        <f>'3'!C39/'3'!$B39*100</f>
        <v>12.903341145177214</v>
      </c>
      <c r="D39" s="2">
        <f>'3'!D39/'3'!$B39*100</f>
        <v>1.6045260559900267</v>
      </c>
      <c r="E39" s="2"/>
      <c r="F39" s="2"/>
      <c r="G39" s="2"/>
      <c r="H39" s="2"/>
      <c r="I39" s="2"/>
      <c r="J39" s="2"/>
      <c r="K39" s="2"/>
      <c r="M39" s="52">
        <f t="shared" si="5"/>
        <v>12.434965780856988</v>
      </c>
      <c r="N39" s="52">
        <f t="shared" si="5"/>
        <v>0</v>
      </c>
      <c r="O39" s="52">
        <f t="shared" si="5"/>
        <v>0</v>
      </c>
      <c r="P39" s="52">
        <f t="shared" si="5"/>
        <v>0</v>
      </c>
      <c r="Q39" s="52">
        <f t="shared" si="5"/>
        <v>0</v>
      </c>
      <c r="R39" s="52">
        <f t="shared" si="5"/>
        <v>0</v>
      </c>
      <c r="S39" s="52">
        <f t="shared" si="5"/>
        <v>0</v>
      </c>
      <c r="T39" s="52">
        <f>100*K39/$C39</f>
        <v>0</v>
      </c>
      <c r="W39">
        <f t="shared" si="2"/>
        <v>1994</v>
      </c>
      <c r="X39" s="4">
        <f t="shared" si="3"/>
        <v>1.6045260559900267</v>
      </c>
      <c r="Y39">
        <f t="shared" si="4"/>
        <v>12.434965780856988</v>
      </c>
    </row>
    <row r="40" spans="1:25" ht="15" hidden="1" customHeight="1" outlineLevel="1">
      <c r="A40" s="7">
        <v>1995</v>
      </c>
      <c r="B40" s="2">
        <f>'3'!B40/'3'!$B40*100</f>
        <v>100</v>
      </c>
      <c r="C40" s="2">
        <f>'3'!C40/'3'!$B40*100</f>
        <v>13.178138494550524</v>
      </c>
      <c r="D40" s="2">
        <f>'3'!D40/'3'!$B40*100</f>
        <v>1.5845924839338084</v>
      </c>
      <c r="E40" s="2"/>
      <c r="F40" s="2"/>
      <c r="G40" s="2"/>
      <c r="H40" s="2"/>
      <c r="I40" s="2"/>
      <c r="J40" s="2"/>
      <c r="K40" s="2"/>
      <c r="M40" s="52">
        <f t="shared" si="5"/>
        <v>12.024403026186706</v>
      </c>
      <c r="N40" s="52">
        <f t="shared" si="5"/>
        <v>0</v>
      </c>
      <c r="O40" s="52">
        <f t="shared" si="5"/>
        <v>0</v>
      </c>
      <c r="P40" s="52">
        <f t="shared" si="5"/>
        <v>0</v>
      </c>
      <c r="Q40" s="52">
        <f t="shared" si="5"/>
        <v>0</v>
      </c>
      <c r="R40" s="52">
        <f t="shared" si="5"/>
        <v>0</v>
      </c>
      <c r="S40" s="52">
        <f t="shared" si="5"/>
        <v>0</v>
      </c>
      <c r="T40" s="52">
        <f>100*K40/$C40</f>
        <v>0</v>
      </c>
      <c r="W40">
        <f t="shared" si="2"/>
        <v>1995</v>
      </c>
      <c r="X40" s="4">
        <f t="shared" si="3"/>
        <v>1.5845924839338084</v>
      </c>
      <c r="Y40">
        <f t="shared" si="4"/>
        <v>12.024403026186706</v>
      </c>
    </row>
    <row r="41" spans="1:25" ht="15" hidden="1" customHeight="1" outlineLevel="1">
      <c r="A41" s="7">
        <v>1996</v>
      </c>
      <c r="B41" s="2">
        <f>'3'!B41/'3'!$B41*100</f>
        <v>100</v>
      </c>
      <c r="C41" s="2">
        <f>'3'!C41/'3'!$B41*100</f>
        <v>13.282812754188953</v>
      </c>
      <c r="D41" s="2">
        <f>'3'!D41/'3'!$B41*100</f>
        <v>1.5903794375381812</v>
      </c>
      <c r="E41" s="2"/>
      <c r="F41" s="2"/>
      <c r="G41" s="2"/>
      <c r="H41" s="2"/>
      <c r="I41" s="2"/>
      <c r="J41" s="2"/>
      <c r="K41" s="2"/>
      <c r="M41" s="52">
        <f t="shared" si="5"/>
        <v>11.973212804920623</v>
      </c>
      <c r="N41" s="52">
        <f t="shared" si="5"/>
        <v>0</v>
      </c>
      <c r="O41" s="52">
        <f t="shared" si="5"/>
        <v>0</v>
      </c>
      <c r="P41" s="52">
        <f t="shared" si="5"/>
        <v>0</v>
      </c>
      <c r="Q41" s="52">
        <f t="shared" si="5"/>
        <v>0</v>
      </c>
      <c r="R41" s="52">
        <f t="shared" si="5"/>
        <v>0</v>
      </c>
      <c r="S41" s="52">
        <f t="shared" si="5"/>
        <v>0</v>
      </c>
      <c r="T41" s="52">
        <f>100*K41/$C41</f>
        <v>0</v>
      </c>
      <c r="W41">
        <f t="shared" si="2"/>
        <v>1996</v>
      </c>
      <c r="X41" s="4">
        <f t="shared" si="3"/>
        <v>1.5903794375381812</v>
      </c>
      <c r="Y41">
        <f t="shared" si="4"/>
        <v>11.973212804920623</v>
      </c>
    </row>
    <row r="42" spans="1:25" collapsed="1">
      <c r="A42" s="7">
        <v>1997</v>
      </c>
      <c r="B42" s="2">
        <f>'3'!B42/'3'!$B42*100</f>
        <v>100</v>
      </c>
      <c r="C42" s="2">
        <f>'3'!C42/'3'!$B42*100</f>
        <v>13.421863410737719</v>
      </c>
      <c r="D42" s="2">
        <f>'3'!D42/'3'!$B42*100</f>
        <v>1.5577394876476294</v>
      </c>
      <c r="E42" s="2">
        <f>'3'!E42/'3'!$B42*100</f>
        <v>7.8450390825583374E-2</v>
      </c>
      <c r="F42" s="2">
        <f>'3'!F42/'3'!$B42*100</f>
        <v>9.1893935071603816E-2</v>
      </c>
      <c r="G42" s="2">
        <f>'3'!G42/'3'!$B42*100</f>
        <v>0.1519441433217322</v>
      </c>
      <c r="H42" s="2">
        <f>'3'!H42/'3'!$B42*100</f>
        <v>0.18353825526330803</v>
      </c>
      <c r="I42" s="2">
        <f>'3'!I42/'3'!$B42*100</f>
        <v>0.39175272436811776</v>
      </c>
      <c r="J42" s="2">
        <f>'3'!J42/'3'!$B42*100</f>
        <v>0.13379357562617675</v>
      </c>
      <c r="K42" s="2">
        <f>'3'!K42/'3'!$B42*100</f>
        <v>0.52636646317110747</v>
      </c>
      <c r="L42" s="7">
        <v>1997</v>
      </c>
      <c r="M42" s="52">
        <f>100*D42/$C42</f>
        <v>11.605985249420815</v>
      </c>
      <c r="N42" s="52">
        <f t="shared" ref="N42:T52" si="6">100*E42/$D42</f>
        <v>5.0361688490065006</v>
      </c>
      <c r="O42" s="52">
        <f t="shared" si="6"/>
        <v>5.8991850563135246</v>
      </c>
      <c r="P42" s="52">
        <f t="shared" si="6"/>
        <v>9.7541433934621384</v>
      </c>
      <c r="Q42" s="52">
        <f t="shared" si="6"/>
        <v>11.782345939016572</v>
      </c>
      <c r="R42" s="52">
        <f t="shared" si="6"/>
        <v>25.148795897811553</v>
      </c>
      <c r="S42" s="52">
        <f t="shared" si="6"/>
        <v>8.5889570552147223</v>
      </c>
      <c r="T42" s="52">
        <f t="shared" si="6"/>
        <v>33.790403809174983</v>
      </c>
      <c r="W42">
        <f t="shared" si="2"/>
        <v>1997</v>
      </c>
      <c r="X42" s="4">
        <f t="shared" si="3"/>
        <v>1.5577394876476294</v>
      </c>
      <c r="Y42">
        <f t="shared" si="4"/>
        <v>11.605985249420815</v>
      </c>
    </row>
    <row r="43" spans="1:25">
      <c r="A43" s="7">
        <f>A42+1</f>
        <v>1998</v>
      </c>
      <c r="B43" s="2">
        <f>'3'!B43/'3'!$B43*100</f>
        <v>100</v>
      </c>
      <c r="C43" s="2">
        <f>'3'!C43/'3'!$B43*100</f>
        <v>13.224667882715252</v>
      </c>
      <c r="D43" s="2">
        <f>'3'!D43/'3'!$B43*100</f>
        <v>1.5072492074176638</v>
      </c>
      <c r="E43" s="2">
        <f>'3'!E43/'3'!$B43*100</f>
        <v>7.6241363555512157E-2</v>
      </c>
      <c r="F43" s="2">
        <f>'3'!F43/'3'!$B43*100</f>
        <v>9.1831431949525838E-2</v>
      </c>
      <c r="G43" s="2">
        <f>'3'!G43/'3'!$B43*100</f>
        <v>0.14271713617070253</v>
      </c>
      <c r="H43" s="2">
        <f>'3'!H43/'3'!$B43*100</f>
        <v>0.18296532168902871</v>
      </c>
      <c r="I43" s="2">
        <f>'3'!I43/'3'!$B43*100</f>
        <v>0.35899009838832874</v>
      </c>
      <c r="J43" s="2">
        <f>'3'!J43/'3'!$B43*100</f>
        <v>0.13860163713156692</v>
      </c>
      <c r="K43" s="2">
        <f>'3'!K43/'3'!$B43*100</f>
        <v>0.515902218532999</v>
      </c>
      <c r="L43" s="7">
        <f>L42+1</f>
        <v>1998</v>
      </c>
      <c r="M43" s="52">
        <f t="shared" ref="M43:M51" si="7">100*D43/$C43</f>
        <v>11.397255649706338</v>
      </c>
      <c r="N43" s="52">
        <f t="shared" si="6"/>
        <v>5.0583117363939287</v>
      </c>
      <c r="O43" s="52">
        <f t="shared" si="6"/>
        <v>6.0926508700481294</v>
      </c>
      <c r="P43" s="52">
        <f t="shared" si="6"/>
        <v>9.4687152906330994</v>
      </c>
      <c r="Q43" s="52">
        <f t="shared" si="6"/>
        <v>12.139022584228064</v>
      </c>
      <c r="R43" s="52">
        <f t="shared" si="6"/>
        <v>23.817567567567572</v>
      </c>
      <c r="S43" s="52">
        <f t="shared" si="6"/>
        <v>9.1956682710107369</v>
      </c>
      <c r="T43" s="52">
        <f t="shared" si="6"/>
        <v>34.228063680118481</v>
      </c>
      <c r="W43">
        <f t="shared" si="2"/>
        <v>1998</v>
      </c>
      <c r="X43" s="4">
        <f t="shared" si="3"/>
        <v>1.5072492074176638</v>
      </c>
      <c r="Y43">
        <f t="shared" si="4"/>
        <v>11.397255649706338</v>
      </c>
    </row>
    <row r="44" spans="1:25">
      <c r="A44" s="7">
        <f t="shared" ref="A44:A54" si="8">A43+1</f>
        <v>1999</v>
      </c>
      <c r="B44" s="2">
        <f>'3'!B44/'3'!$B44*100</f>
        <v>100</v>
      </c>
      <c r="C44" s="2">
        <f>'3'!C44/'3'!$B44*100</f>
        <v>13.297242348899296</v>
      </c>
      <c r="D44" s="2">
        <f>'3'!D44/'3'!$B44*100</f>
        <v>1.5797903171336138</v>
      </c>
      <c r="E44" s="2">
        <f>'3'!E44/'3'!$B44*100</f>
        <v>8.3885377715232759E-2</v>
      </c>
      <c r="F44" s="2">
        <f>'3'!F44/'3'!$B44*100</f>
        <v>9.7339654578429261E-2</v>
      </c>
      <c r="G44" s="2">
        <f>'3'!G44/'3'!$B44*100</f>
        <v>0.14089617715069672</v>
      </c>
      <c r="H44" s="2">
        <f>'3'!H44/'3'!$B44*100</f>
        <v>0.18227827113901326</v>
      </c>
      <c r="I44" s="2">
        <f>'3'!I44/'3'!$B44*100</f>
        <v>0.37654987493638098</v>
      </c>
      <c r="J44" s="2">
        <f>'3'!J44/'3'!$B44*100</f>
        <v>0.1562191035782261</v>
      </c>
      <c r="K44" s="2">
        <f>'3'!K44/'3'!$B44*100</f>
        <v>0.54262185803563479</v>
      </c>
      <c r="L44" s="7">
        <f t="shared" ref="L44:L54" si="9">L43+1</f>
        <v>1999</v>
      </c>
      <c r="M44" s="52">
        <f t="shared" si="7"/>
        <v>11.880586031917995</v>
      </c>
      <c r="N44" s="52">
        <f t="shared" si="6"/>
        <v>5.3099058024001042</v>
      </c>
      <c r="O44" s="52">
        <f t="shared" si="6"/>
        <v>6.1615553357133637</v>
      </c>
      <c r="P44" s="52">
        <f t="shared" si="6"/>
        <v>8.9186631683083135</v>
      </c>
      <c r="Q44" s="52">
        <f t="shared" si="6"/>
        <v>11.538130672286981</v>
      </c>
      <c r="R44" s="52">
        <f t="shared" si="6"/>
        <v>23.835433782098153</v>
      </c>
      <c r="S44" s="52">
        <f t="shared" si="6"/>
        <v>9.8885973590261962</v>
      </c>
      <c r="T44" s="52">
        <f t="shared" si="6"/>
        <v>34.347713880166886</v>
      </c>
      <c r="W44">
        <f t="shared" si="2"/>
        <v>1999</v>
      </c>
      <c r="X44" s="4">
        <f t="shared" si="3"/>
        <v>1.5797903171336138</v>
      </c>
      <c r="Y44">
        <f t="shared" si="4"/>
        <v>11.880586031917995</v>
      </c>
    </row>
    <row r="45" spans="1:25">
      <c r="A45" s="7">
        <f t="shared" si="8"/>
        <v>2000</v>
      </c>
      <c r="B45" s="2">
        <f>'3'!B45/'3'!$B45*100</f>
        <v>100</v>
      </c>
      <c r="C45" s="2">
        <f>'3'!C45/'3'!$B45*100</f>
        <v>13.514418571275277</v>
      </c>
      <c r="D45" s="2">
        <f>'3'!D45/'3'!$B45*100</f>
        <v>1.4694474722028523</v>
      </c>
      <c r="E45" s="2">
        <f>'3'!E45/'3'!$B45*100</f>
        <v>8.9132925662874229E-2</v>
      </c>
      <c r="F45" s="2">
        <f>'3'!F45/'3'!$B45*100</f>
        <v>7.6973905613447469E-2</v>
      </c>
      <c r="G45" s="2">
        <f>'3'!G45/'3'!$B45*100</f>
        <v>0.1346129760663311</v>
      </c>
      <c r="H45" s="2">
        <f>'3'!H45/'3'!$B45*100</f>
        <v>0.15587465046970028</v>
      </c>
      <c r="I45" s="2">
        <f>'3'!I45/'3'!$B45*100</f>
        <v>0.37075044740875007</v>
      </c>
      <c r="J45" s="2">
        <f>'3'!J45/'3'!$B45*100</f>
        <v>0.16637260220636382</v>
      </c>
      <c r="K45" s="2">
        <f>'3'!K45/'3'!$B45*100</f>
        <v>0.47572996477538537</v>
      </c>
      <c r="L45" s="7">
        <f t="shared" si="9"/>
        <v>2000</v>
      </c>
      <c r="M45" s="52">
        <f t="shared" si="7"/>
        <v>10.873183070754845</v>
      </c>
      <c r="N45" s="52">
        <f t="shared" si="6"/>
        <v>6.0657442575510938</v>
      </c>
      <c r="O45" s="52">
        <f t="shared" si="6"/>
        <v>5.2382890215228786</v>
      </c>
      <c r="P45" s="52">
        <f t="shared" si="6"/>
        <v>9.1607885693615483</v>
      </c>
      <c r="Q45" s="52">
        <f t="shared" si="6"/>
        <v>10.607704829083016</v>
      </c>
      <c r="R45" s="52">
        <f t="shared" si="6"/>
        <v>25.230602278893112</v>
      </c>
      <c r="S45" s="52">
        <f t="shared" si="6"/>
        <v>11.322119732320491</v>
      </c>
      <c r="T45" s="52">
        <f t="shared" si="6"/>
        <v>32.374751311267865</v>
      </c>
      <c r="W45">
        <f t="shared" si="2"/>
        <v>2000</v>
      </c>
      <c r="X45" s="4">
        <f t="shared" si="3"/>
        <v>1.4694474722028523</v>
      </c>
      <c r="Y45">
        <f t="shared" si="4"/>
        <v>10.873183070754845</v>
      </c>
    </row>
    <row r="46" spans="1:25">
      <c r="A46" s="7">
        <f t="shared" si="8"/>
        <v>2001</v>
      </c>
      <c r="B46" s="2">
        <f>'3'!B46/'3'!$B46*100</f>
        <v>100</v>
      </c>
      <c r="C46" s="2">
        <f>'3'!C46/'3'!$B46*100</f>
        <v>13.141206811567182</v>
      </c>
      <c r="D46" s="2">
        <f>'3'!D46/'3'!$B46*100</f>
        <v>1.4416065654737182</v>
      </c>
      <c r="E46" s="2">
        <f>'3'!E46/'3'!$B46*100</f>
        <v>8.3291654623410247E-2</v>
      </c>
      <c r="F46" s="2">
        <f>'3'!F46/'3'!$B46*100</f>
        <v>7.1059323190363025E-2</v>
      </c>
      <c r="G46" s="2">
        <f>'3'!G46/'3'!$B46*100</f>
        <v>0.14123081587348876</v>
      </c>
      <c r="H46" s="2">
        <f>'3'!H46/'3'!$B46*100</f>
        <v>0.15487709959583984</v>
      </c>
      <c r="I46" s="2">
        <f>'3'!I46/'3'!$B46*100</f>
        <v>0.40268045894918358</v>
      </c>
      <c r="J46" s="2">
        <f>'3'!J46/'3'!$B46*100</f>
        <v>0.14862940343379957</v>
      </c>
      <c r="K46" s="2">
        <f>'3'!K46/'3'!$B46*100</f>
        <v>0.43983780980763343</v>
      </c>
      <c r="L46" s="7">
        <f t="shared" si="9"/>
        <v>2001</v>
      </c>
      <c r="M46" s="52">
        <f t="shared" si="7"/>
        <v>10.970123110799717</v>
      </c>
      <c r="N46" s="52">
        <f t="shared" si="6"/>
        <v>5.7776966766269018</v>
      </c>
      <c r="O46" s="52">
        <f t="shared" si="6"/>
        <v>4.9291758855865515</v>
      </c>
      <c r="P46" s="52">
        <f t="shared" si="6"/>
        <v>9.7967655847266268</v>
      </c>
      <c r="Q46" s="52">
        <f t="shared" si="6"/>
        <v>10.743368080107665</v>
      </c>
      <c r="R46" s="52">
        <f t="shared" si="6"/>
        <v>27.932757008279928</v>
      </c>
      <c r="S46" s="52">
        <f t="shared" si="6"/>
        <v>10.309983805113935</v>
      </c>
      <c r="T46" s="52">
        <f t="shared" si="6"/>
        <v>30.510252959558407</v>
      </c>
      <c r="W46">
        <f t="shared" si="2"/>
        <v>2001</v>
      </c>
      <c r="X46" s="4">
        <f t="shared" si="3"/>
        <v>1.4416065654737182</v>
      </c>
      <c r="Y46">
        <f t="shared" si="4"/>
        <v>10.970123110799717</v>
      </c>
    </row>
    <row r="47" spans="1:25">
      <c r="A47" s="7">
        <f t="shared" si="8"/>
        <v>2002</v>
      </c>
      <c r="B47" s="2">
        <f>'3'!B47/'3'!$B47*100</f>
        <v>100</v>
      </c>
      <c r="C47" s="2">
        <f>'3'!C47/'3'!$B47*100</f>
        <v>12.769715513530125</v>
      </c>
      <c r="D47" s="2">
        <f>'3'!D47/'3'!$B47*100</f>
        <v>1.4034734283182764</v>
      </c>
      <c r="E47" s="2">
        <f>'3'!E47/'3'!$B47*100</f>
        <v>7.1216251676950254E-2</v>
      </c>
      <c r="F47" s="2">
        <f>'3'!F47/'3'!$B47*100</f>
        <v>7.9011544090238042E-2</v>
      </c>
      <c r="G47" s="2">
        <f>'3'!G47/'3'!$B47*100</f>
        <v>0.14143804218183498</v>
      </c>
      <c r="H47" s="2">
        <f>'3'!H47/'3'!$B47*100</f>
        <v>0.14932957277306461</v>
      </c>
      <c r="I47" s="2">
        <f>'3'!I47/'3'!$B47*100</f>
        <v>0.38123150222021479</v>
      </c>
      <c r="J47" s="2">
        <f>'3'!J47/'3'!$B47*100</f>
        <v>0.14612163350833712</v>
      </c>
      <c r="K47" s="2">
        <f>'3'!K47/'3'!$B47*100</f>
        <v>0.43512488186763659</v>
      </c>
      <c r="L47" s="7">
        <f t="shared" si="9"/>
        <v>2002</v>
      </c>
      <c r="M47" s="52">
        <f t="shared" si="7"/>
        <v>10.990639743158169</v>
      </c>
      <c r="N47" s="52">
        <f t="shared" si="6"/>
        <v>5.0742857142857147</v>
      </c>
      <c r="O47" s="52">
        <f t="shared" si="6"/>
        <v>5.629714285714285</v>
      </c>
      <c r="P47" s="52">
        <f t="shared" si="6"/>
        <v>10.077714285714285</v>
      </c>
      <c r="Q47" s="52">
        <f t="shared" si="6"/>
        <v>10.64</v>
      </c>
      <c r="R47" s="52">
        <f t="shared" si="6"/>
        <v>27.163428571428572</v>
      </c>
      <c r="S47" s="52">
        <f t="shared" si="6"/>
        <v>10.411428571428573</v>
      </c>
      <c r="T47" s="52">
        <f t="shared" si="6"/>
        <v>31.003428571428575</v>
      </c>
      <c r="W47">
        <f t="shared" si="2"/>
        <v>2002</v>
      </c>
      <c r="X47" s="4">
        <f t="shared" si="3"/>
        <v>1.4034734283182764</v>
      </c>
      <c r="Y47">
        <f t="shared" si="4"/>
        <v>10.990639743158169</v>
      </c>
    </row>
    <row r="48" spans="1:25">
      <c r="A48" s="7">
        <f t="shared" si="8"/>
        <v>2003</v>
      </c>
      <c r="B48" s="2">
        <f>'3'!B48/'3'!$B48*100</f>
        <v>100</v>
      </c>
      <c r="C48" s="2">
        <f>'3'!C48/'3'!$B48*100</f>
        <v>12.433651933890829</v>
      </c>
      <c r="D48" s="2">
        <f>'3'!D48/'3'!$B48*100</f>
        <v>1.3929756257537145</v>
      </c>
      <c r="E48" s="2">
        <f>'3'!E48/'3'!$B48*100</f>
        <v>6.370545212494437E-2</v>
      </c>
      <c r="F48" s="2">
        <f>'3'!F48/'3'!$B48*100</f>
        <v>7.9506163376841313E-2</v>
      </c>
      <c r="G48" s="2">
        <f>'3'!G48/'3'!$B48*100</f>
        <v>0.14415400384682922</v>
      </c>
      <c r="H48" s="2">
        <f>'3'!H48/'3'!$B48*100</f>
        <v>0.1477664925028295</v>
      </c>
      <c r="I48" s="2">
        <f>'3'!I48/'3'!$B48*100</f>
        <v>0.39203355153811914</v>
      </c>
      <c r="J48" s="2">
        <f>'3'!J48/'3'!$B48*100</f>
        <v>0.13733739481768084</v>
      </c>
      <c r="K48" s="2">
        <f>'3'!K48/'3'!$B48*100</f>
        <v>0.42847256754646995</v>
      </c>
      <c r="L48" s="7">
        <f t="shared" si="9"/>
        <v>2003</v>
      </c>
      <c r="M48" s="52">
        <f t="shared" si="7"/>
        <v>11.203270231144506</v>
      </c>
      <c r="N48" s="52">
        <f t="shared" si="6"/>
        <v>4.5733357387696199</v>
      </c>
      <c r="O48" s="52">
        <f t="shared" si="6"/>
        <v>5.7076492873894997</v>
      </c>
      <c r="P48" s="52">
        <f t="shared" si="6"/>
        <v>10.348637921703048</v>
      </c>
      <c r="Q48" s="52">
        <f t="shared" si="6"/>
        <v>10.60797402128811</v>
      </c>
      <c r="R48" s="52">
        <f t="shared" si="6"/>
        <v>28.143604546274577</v>
      </c>
      <c r="S48" s="52">
        <f t="shared" si="6"/>
        <v>9.8592819772686262</v>
      </c>
      <c r="T48" s="52">
        <f t="shared" si="6"/>
        <v>30.759516507306508</v>
      </c>
      <c r="W48">
        <f t="shared" si="2"/>
        <v>2003</v>
      </c>
      <c r="X48" s="4">
        <f t="shared" si="3"/>
        <v>1.3929756257537145</v>
      </c>
      <c r="Y48">
        <f t="shared" si="4"/>
        <v>11.203270231144506</v>
      </c>
    </row>
    <row r="49" spans="1:25">
      <c r="A49" s="7">
        <f t="shared" si="8"/>
        <v>2004</v>
      </c>
      <c r="B49" s="2">
        <f>'3'!B49/'3'!$B49*100</f>
        <v>100</v>
      </c>
      <c r="C49" s="2">
        <f>'3'!C49/'3'!$B49*100</f>
        <v>12.174410157958327</v>
      </c>
      <c r="D49" s="2">
        <f>'3'!D49/'3'!$B49*100</f>
        <v>1.3784909333946094</v>
      </c>
      <c r="E49" s="2">
        <f>'3'!E49/'3'!$B49*100</f>
        <v>6.2017112769842384E-2</v>
      </c>
      <c r="F49" s="2">
        <f>'3'!F49/'3'!$B49*100</f>
        <v>7.6749265554311913E-2</v>
      </c>
      <c r="G49" s="2">
        <f>'3'!G49/'3'!$B49*100</f>
        <v>0.14077390438493106</v>
      </c>
      <c r="H49" s="2">
        <f>'3'!H49/'3'!$B49*100</f>
        <v>0.15402357638605776</v>
      </c>
      <c r="I49" s="2">
        <f>'3'!I49/'3'!$B49*100</f>
        <v>0.39489581866295059</v>
      </c>
      <c r="J49" s="2">
        <f>'3'!J49/'3'!$B49*100</f>
        <v>0.14281231546202749</v>
      </c>
      <c r="K49" s="2">
        <f>'3'!K49/'3'!$B49*100</f>
        <v>0.40721894017448801</v>
      </c>
      <c r="L49" s="7">
        <f t="shared" si="9"/>
        <v>2004</v>
      </c>
      <c r="M49" s="52">
        <f t="shared" si="7"/>
        <v>11.322856019381765</v>
      </c>
      <c r="N49" s="52">
        <f t="shared" si="6"/>
        <v>4.4989133600699027</v>
      </c>
      <c r="O49" s="52">
        <f t="shared" si="6"/>
        <v>5.5676293325566268</v>
      </c>
      <c r="P49" s="52">
        <f t="shared" si="6"/>
        <v>10.212174848206482</v>
      </c>
      <c r="Q49" s="52">
        <f t="shared" si="6"/>
        <v>11.173347075034167</v>
      </c>
      <c r="R49" s="52">
        <f t="shared" si="6"/>
        <v>28.646965249927185</v>
      </c>
      <c r="S49" s="52">
        <f t="shared" si="6"/>
        <v>10.360047498487665</v>
      </c>
      <c r="T49" s="52">
        <f t="shared" si="6"/>
        <v>29.540922635717966</v>
      </c>
      <c r="W49">
        <f t="shared" si="2"/>
        <v>2004</v>
      </c>
      <c r="X49" s="4">
        <f t="shared" si="3"/>
        <v>1.3784909333946094</v>
      </c>
      <c r="Y49">
        <f t="shared" si="4"/>
        <v>11.322856019381765</v>
      </c>
    </row>
    <row r="50" spans="1:25">
      <c r="A50" s="7">
        <f t="shared" si="8"/>
        <v>2005</v>
      </c>
      <c r="B50" s="2">
        <f>'3'!B50/'3'!$B50*100</f>
        <v>100</v>
      </c>
      <c r="C50" s="2">
        <f>'3'!C50/'3'!$B50*100</f>
        <v>11.895383803809839</v>
      </c>
      <c r="D50" s="2">
        <f>'3'!D50/'3'!$B50*100</f>
        <v>1.3339115024455703</v>
      </c>
      <c r="E50" s="2">
        <f>'3'!E50/'3'!$B50*100</f>
        <v>5.7340843454331526E-2</v>
      </c>
      <c r="F50" s="2">
        <f>'3'!F50/'3'!$B50*100</f>
        <v>7.46919942823248E-2</v>
      </c>
      <c r="G50" s="2">
        <f>'3'!G50/'3'!$B50*100</f>
        <v>0.13795836209998152</v>
      </c>
      <c r="H50" s="2">
        <f>'3'!H50/'3'!$B50*100</f>
        <v>0.15850017989284221</v>
      </c>
      <c r="I50" s="2">
        <f>'3'!I50/'3'!$B50*100</f>
        <v>0.37464507628428906</v>
      </c>
      <c r="J50" s="2">
        <f>'3'!J50/'3'!$B50*100</f>
        <v>0.14315459115705131</v>
      </c>
      <c r="K50" s="2">
        <f>'3'!K50/'3'!$B50*100</f>
        <v>0.38762045527474986</v>
      </c>
      <c r="L50" s="7">
        <f t="shared" si="9"/>
        <v>2005</v>
      </c>
      <c r="M50" s="52">
        <f t="shared" si="7"/>
        <v>11.213690322613607</v>
      </c>
      <c r="N50" s="52">
        <f t="shared" si="6"/>
        <v>4.2986992277376581</v>
      </c>
      <c r="O50" s="52">
        <f t="shared" si="6"/>
        <v>5.5994714900790488</v>
      </c>
      <c r="P50" s="52">
        <f t="shared" si="6"/>
        <v>10.342392418616305</v>
      </c>
      <c r="Q50" s="52">
        <f t="shared" si="6"/>
        <v>11.882360981388249</v>
      </c>
      <c r="R50" s="52">
        <f t="shared" si="6"/>
        <v>28.086201790555162</v>
      </c>
      <c r="S50" s="52">
        <f t="shared" si="6"/>
        <v>10.731940679317493</v>
      </c>
      <c r="T50" s="52">
        <f>100*K50/$D50</f>
        <v>29.058933412306082</v>
      </c>
      <c r="W50">
        <f t="shared" si="2"/>
        <v>2005</v>
      </c>
      <c r="X50" s="4">
        <f t="shared" si="3"/>
        <v>1.3339115024455703</v>
      </c>
      <c r="Y50">
        <f t="shared" si="4"/>
        <v>11.213690322613607</v>
      </c>
    </row>
    <row r="51" spans="1:25">
      <c r="A51" s="7">
        <f t="shared" si="8"/>
        <v>2006</v>
      </c>
      <c r="B51" s="2">
        <f>'3'!B51/'3'!$B51*100</f>
        <v>100</v>
      </c>
      <c r="C51" s="2">
        <f>'3'!C51/'3'!$B51*100</f>
        <v>11.351967560945614</v>
      </c>
      <c r="D51" s="2">
        <f>'3'!D51/'3'!$B51*100</f>
        <v>1.2875682529978782</v>
      </c>
      <c r="E51" s="2">
        <f>'3'!E51/'3'!$B51*100</f>
        <v>5.1730787370643183E-2</v>
      </c>
      <c r="F51" s="2">
        <f>'3'!F51/'3'!$B51*100</f>
        <v>7.1193264788796298E-2</v>
      </c>
      <c r="G51" s="2">
        <f>'3'!G51/'3'!$B51*100</f>
        <v>0.13513287618401712</v>
      </c>
      <c r="H51" s="2">
        <f>'3'!H51/'3'!$B51*100</f>
        <v>0.1480879608457939</v>
      </c>
      <c r="I51" s="2">
        <f>'3'!I51/'3'!$B51*100</f>
        <v>0.36530950712171451</v>
      </c>
      <c r="J51" s="2">
        <f>'3'!J51/'3'!$B51*100</f>
        <v>0.14089400830319435</v>
      </c>
      <c r="K51" s="2">
        <f>'3'!K51/'3'!$B51*100</f>
        <v>0.37521984838371886</v>
      </c>
      <c r="L51" s="7">
        <f t="shared" si="9"/>
        <v>2006</v>
      </c>
      <c r="M51" s="52">
        <f t="shared" si="7"/>
        <v>11.342247465783142</v>
      </c>
      <c r="N51" s="52">
        <f t="shared" si="6"/>
        <v>4.0177122455603467</v>
      </c>
      <c r="O51" s="52">
        <f t="shared" si="6"/>
        <v>5.5292808457365421</v>
      </c>
      <c r="P51" s="52">
        <f t="shared" si="6"/>
        <v>10.495201001530114</v>
      </c>
      <c r="Q51" s="52">
        <f t="shared" si="6"/>
        <v>11.501367830481755</v>
      </c>
      <c r="R51" s="52">
        <f t="shared" si="6"/>
        <v>28.372049891037236</v>
      </c>
      <c r="S51" s="52">
        <f t="shared" si="6"/>
        <v>10.942643854036257</v>
      </c>
      <c r="T51" s="52">
        <f t="shared" si="6"/>
        <v>29.141744331617748</v>
      </c>
      <c r="W51">
        <f t="shared" si="2"/>
        <v>2006</v>
      </c>
      <c r="X51" s="4">
        <f t="shared" si="3"/>
        <v>1.2875682529978782</v>
      </c>
      <c r="Y51">
        <f t="shared" si="4"/>
        <v>11.342247465783142</v>
      </c>
    </row>
    <row r="52" spans="1:25">
      <c r="A52" s="7">
        <f t="shared" si="8"/>
        <v>2007</v>
      </c>
      <c r="B52" s="2">
        <f>'3'!B52/'3'!$B52*100</f>
        <v>100</v>
      </c>
      <c r="C52" s="2">
        <f>'3'!C52/'3'!$B52*100</f>
        <v>10.7867735033928</v>
      </c>
      <c r="D52" s="2">
        <f>'3'!D52/'3'!$B52*100</f>
        <v>1.2288211274098408</v>
      </c>
      <c r="E52" s="2">
        <f>'3'!E52/'3'!$B52*100</f>
        <v>4.8437248331662727E-2</v>
      </c>
      <c r="F52" s="2">
        <f>'3'!F52/'3'!$B52*100</f>
        <v>7.1851995412931191E-2</v>
      </c>
      <c r="G52" s="2">
        <f>'3'!G52/'3'!$B52*100</f>
        <v>0.13774068445310489</v>
      </c>
      <c r="H52" s="2">
        <f>'3'!H52/'3'!$B52*100</f>
        <v>0.1389099602124691</v>
      </c>
      <c r="I52" s="2">
        <f>'3'!I52/'3'!$B52*100</f>
        <v>0.34496558090642843</v>
      </c>
      <c r="J52" s="2">
        <f>'3'!J52/'3'!$B52*100</f>
        <v>0.12911727572779377</v>
      </c>
      <c r="K52" s="2">
        <f>'3'!K52/'3'!$B52*100</f>
        <v>0.3577983823654507</v>
      </c>
      <c r="L52" s="7">
        <f t="shared" si="9"/>
        <v>2007</v>
      </c>
      <c r="M52" s="52">
        <f>100*D52/$C52</f>
        <v>11.391924814434415</v>
      </c>
      <c r="N52" s="52">
        <f>100*E52/$D52</f>
        <v>3.9417655874586668</v>
      </c>
      <c r="O52" s="52">
        <f t="shared" si="6"/>
        <v>5.8472298213478604</v>
      </c>
      <c r="P52" s="52">
        <f t="shared" si="6"/>
        <v>11.209172871517948</v>
      </c>
      <c r="Q52" s="52">
        <f t="shared" si="6"/>
        <v>11.304327140376335</v>
      </c>
      <c r="R52" s="52">
        <f t="shared" si="6"/>
        <v>28.072888169945525</v>
      </c>
      <c r="S52" s="52">
        <f t="shared" si="6"/>
        <v>10.507410138687346</v>
      </c>
      <c r="T52" s="52">
        <f t="shared" si="6"/>
        <v>29.117206270666316</v>
      </c>
      <c r="W52">
        <f t="shared" si="2"/>
        <v>2007</v>
      </c>
      <c r="X52" s="4">
        <f t="shared" si="3"/>
        <v>1.2288211274098408</v>
      </c>
      <c r="Y52">
        <f t="shared" si="4"/>
        <v>11.391924814434415</v>
      </c>
    </row>
    <row r="53" spans="1:25">
      <c r="A53" s="7">
        <f t="shared" si="8"/>
        <v>2008</v>
      </c>
      <c r="B53" s="2">
        <f>'3'!B53/'3'!$B53*100</f>
        <v>100</v>
      </c>
      <c r="C53" s="2">
        <f>'3'!C53/'3'!$B53*100</f>
        <v>10.296065398936507</v>
      </c>
      <c r="D53" s="2">
        <f>'3'!D53/'3'!$B53*100</f>
        <v>1.2522012136763752</v>
      </c>
      <c r="E53" s="2">
        <f>'3'!E53/'3'!$B53*100</f>
        <v>5.0502665642408878E-2</v>
      </c>
      <c r="F53" s="2">
        <f>'3'!F53/'3'!$B53*100</f>
        <v>5.8535871864890114E-2</v>
      </c>
      <c r="G53" s="2">
        <f>'3'!G53/'3'!$B53*100</f>
        <v>0.14068188388187561</v>
      </c>
      <c r="H53" s="2">
        <f>'3'!H53/'3'!$B53*100</f>
        <v>0.14600856184301905</v>
      </c>
      <c r="I53" s="2">
        <f>'3'!I53/'3'!$B53*100</f>
        <v>0.35844223750418935</v>
      </c>
      <c r="J53" s="2">
        <f>'3'!J53/'3'!$B53*100</f>
        <v>0.13437624889003547</v>
      </c>
      <c r="K53" s="2">
        <f>'3'!K53/'3'!$B53*100</f>
        <v>0.36365374404995676</v>
      </c>
      <c r="L53" s="7">
        <f t="shared" si="9"/>
        <v>2008</v>
      </c>
      <c r="M53" s="52">
        <f>100*D53/$C53</f>
        <v>12.161939198693478</v>
      </c>
      <c r="N53" s="52">
        <f>100*E53/$D53</f>
        <v>4.0331110600137965</v>
      </c>
      <c r="O53" s="52">
        <f t="shared" ref="O53:T54" si="10">100*F53/$D53</f>
        <v>4.6746378477810993</v>
      </c>
      <c r="P53" s="52">
        <f t="shared" si="10"/>
        <v>11.234766613014489</v>
      </c>
      <c r="Q53" s="52">
        <f t="shared" si="10"/>
        <v>11.660151759025064</v>
      </c>
      <c r="R53" s="52">
        <f t="shared" si="10"/>
        <v>28.624971257760404</v>
      </c>
      <c r="S53" s="52">
        <f t="shared" si="10"/>
        <v>10.731202575304666</v>
      </c>
      <c r="T53" s="52">
        <f t="shared" si="10"/>
        <v>29.041158887100487</v>
      </c>
      <c r="W53" s="163">
        <f>A53</f>
        <v>2008</v>
      </c>
      <c r="X53" s="4">
        <f>D53</f>
        <v>1.2522012136763752</v>
      </c>
      <c r="Y53" s="163">
        <f>100*D53/C53</f>
        <v>12.161939198693478</v>
      </c>
    </row>
    <row r="54" spans="1:25">
      <c r="A54" s="7">
        <f t="shared" si="8"/>
        <v>2009</v>
      </c>
      <c r="B54" s="2">
        <f>'3'!B54/'3'!$B54*100</f>
        <v>100</v>
      </c>
      <c r="C54" s="2">
        <f>'3'!C54/'3'!$B54*100</f>
        <v>9.4184621297608047</v>
      </c>
      <c r="D54" s="2">
        <f>'3'!D54/'3'!$B54*100</f>
        <v>1.2027757173942848</v>
      </c>
      <c r="E54" s="2">
        <f>'3'!E54/'3'!$B54*100</f>
        <v>4.810165443912065E-2</v>
      </c>
      <c r="F54" s="2">
        <f>'3'!F54/'3'!$B54*100</f>
        <v>5.7944623922399907E-2</v>
      </c>
      <c r="G54" s="2">
        <f>'3'!G54/'3'!$B54*100</f>
        <v>0.13542871405119047</v>
      </c>
      <c r="H54" s="2">
        <f>'3'!H54/'3'!$B54*100</f>
        <v>0.14058455520909865</v>
      </c>
      <c r="I54" s="2">
        <f>'3'!I54/'3'!$B54*100</f>
        <v>0.34262908058462549</v>
      </c>
      <c r="J54" s="2">
        <f>'3'!J54/'3'!$B54*100</f>
        <v>0.12710906127365681</v>
      </c>
      <c r="K54" s="2">
        <f>'3'!K54/'3'!$B54*100</f>
        <v>0.35097802791419275</v>
      </c>
      <c r="L54" s="7">
        <f t="shared" si="9"/>
        <v>2009</v>
      </c>
      <c r="M54" s="52">
        <f>100*D54/$C54</f>
        <v>12.770404560992072</v>
      </c>
      <c r="N54" s="52">
        <f>100*E54/$D54</f>
        <v>3.9992206147401235</v>
      </c>
      <c r="O54" s="52">
        <f t="shared" si="10"/>
        <v>4.8175751376102101</v>
      </c>
      <c r="P54" s="52">
        <f t="shared" si="10"/>
        <v>11.259681426275025</v>
      </c>
      <c r="Q54" s="52">
        <f t="shared" si="10"/>
        <v>11.688343319206975</v>
      </c>
      <c r="R54" s="52">
        <f t="shared" si="10"/>
        <v>28.48653124847776</v>
      </c>
      <c r="S54" s="52">
        <f t="shared" si="10"/>
        <v>10.567977008134834</v>
      </c>
      <c r="T54" s="52">
        <f t="shared" si="10"/>
        <v>29.180671245555068</v>
      </c>
      <c r="U54" s="52"/>
      <c r="W54" s="163">
        <f>A54</f>
        <v>2009</v>
      </c>
      <c r="X54" s="4">
        <f>D54</f>
        <v>1.2027757173942848</v>
      </c>
      <c r="Y54" s="163">
        <f>100*D54/C54</f>
        <v>12.770404560992072</v>
      </c>
    </row>
    <row r="55" spans="1:25">
      <c r="E55" s="4"/>
      <c r="F55" s="4"/>
      <c r="G55" s="4"/>
      <c r="H55" s="4"/>
      <c r="I55" s="4"/>
      <c r="J55" s="4"/>
      <c r="K55" s="4"/>
    </row>
    <row r="56" spans="1:25">
      <c r="A56" s="9" t="s">
        <v>71</v>
      </c>
      <c r="B56" s="8"/>
      <c r="C56" s="2"/>
      <c r="D56" s="2"/>
      <c r="E56" s="2"/>
      <c r="F56" s="2"/>
      <c r="G56" s="2"/>
      <c r="H56" s="2"/>
      <c r="I56" s="2"/>
      <c r="J56" s="2"/>
      <c r="K56" s="2"/>
    </row>
    <row r="57" spans="1:25">
      <c r="A57" s="7" t="s">
        <v>502</v>
      </c>
      <c r="B57" s="2">
        <f>(POWER(VLOOKUP(VALUE(RIGHT($A57,4)),$A$6:$K$54,COLUMN(B$54),0)/VLOOKUP(VALUE(LEFT($A57,4)),$A$6:$K$54,COLUMN(B$54),0),1/(VALUE(RIGHT($A57,4))-VALUE(LEFT($A57,4))))-1)*100</f>
        <v>0</v>
      </c>
      <c r="C57" s="2">
        <f>(POWER(VLOOKUP(VALUE(RIGHT($A57,4)),$A$6:$K$54,COLUMN(C$54),0)/VLOOKUP(VALUE(LEFT($A57,4)),$A$6:$K$54,COLUMN(C$54),0),1/(VALUE(RIGHT($A57,4))-VALUE(LEFT($A57,4))))-1)*100</f>
        <v>-1.7850106235723917</v>
      </c>
      <c r="D57" s="2">
        <f>(POWER(VLOOKUP(VALUE(RIGHT($A57,4)),$A$6:$K$54,COLUMN(D$54),0)/VLOOKUP(VALUE(LEFT($A57,4)),$A$6:$K$54,COLUMN(D$54),0),1/(VALUE(RIGHT($A57,4))-VALUE(LEFT($A57,4))))-1)*100</f>
        <v>-2.1035325503366731</v>
      </c>
      <c r="E57" s="2" t="s">
        <v>446</v>
      </c>
      <c r="F57" s="2" t="s">
        <v>446</v>
      </c>
      <c r="G57" s="2" t="s">
        <v>446</v>
      </c>
      <c r="H57" s="2" t="s">
        <v>446</v>
      </c>
      <c r="I57" s="2" t="s">
        <v>446</v>
      </c>
      <c r="J57" s="2" t="s">
        <v>446</v>
      </c>
      <c r="K57" s="2" t="s">
        <v>446</v>
      </c>
      <c r="L57" s="7" t="str">
        <f>A57</f>
        <v>1961-2009</v>
      </c>
      <c r="M57" s="2">
        <f>(POWER(VLOOKUP(VALUE(RIGHT($A57,4)),$A$6:$T$54,COLUMN(M$54),0)/VLOOKUP(VALUE(LEFT($A57,4)),$A$6:$T$54,COLUMN(M$54),0),1/(VALUE(RIGHT($A57,4))-VALUE(LEFT($A57,4))))-1)*100</f>
        <v>-0.3243109109786535</v>
      </c>
      <c r="N57" s="2" t="e">
        <f>(POWER(VLOOKUP(VALUE(RIGHT($A57,4)),$A$6:$T$54,COLUMN(N$54),0)/VLOOKUP(VALUE(LEFT($A57,4)),$A$6:$T$54,COLUMN(N$54),0),1/(VALUE(RIGHT($A57,4))-VALUE(LEFT($A57,4))))-1)*100</f>
        <v>#DIV/0!</v>
      </c>
      <c r="O57" s="2" t="e">
        <f t="shared" ref="O57:T57" si="11">(POWER(VLOOKUP(VALUE(RIGHT($A57,4)),$A$6:$T$54,COLUMN(O$54),0)/VLOOKUP(VALUE(LEFT($A57,4)),$A$6:$T$54,COLUMN(O$54),0),1/(VALUE(RIGHT($A57,4))-VALUE(LEFT($A57,4))))-1)*100</f>
        <v>#DIV/0!</v>
      </c>
      <c r="P57" s="2" t="e">
        <f t="shared" si="11"/>
        <v>#DIV/0!</v>
      </c>
      <c r="Q57" s="2" t="e">
        <f t="shared" si="11"/>
        <v>#DIV/0!</v>
      </c>
      <c r="R57" s="2" t="e">
        <f t="shared" si="11"/>
        <v>#DIV/0!</v>
      </c>
      <c r="S57" s="2" t="e">
        <f t="shared" si="11"/>
        <v>#DIV/0!</v>
      </c>
      <c r="T57" s="2" t="e">
        <f t="shared" si="11"/>
        <v>#DIV/0!</v>
      </c>
    </row>
    <row r="58" spans="1:25">
      <c r="A58" s="7" t="s">
        <v>1</v>
      </c>
      <c r="B58" s="2">
        <f t="shared" ref="B58:K62" si="12">(POWER(VLOOKUP(VALUE(RIGHT($A58,4)),$A$6:$K$54,COLUMN(B$54),0)/VLOOKUP(VALUE(LEFT($A58,4)),$A$6:$K$54,COLUMN(B$54),0),1/(VALUE(RIGHT($A58,4))-VALUE(LEFT($A58,4))))-1)*100</f>
        <v>0</v>
      </c>
      <c r="C58" s="2">
        <f t="shared" si="12"/>
        <v>-1.3659328271612536</v>
      </c>
      <c r="D58" s="2">
        <f t="shared" si="12"/>
        <v>-1.8685142041379943</v>
      </c>
      <c r="E58" s="2" t="s">
        <v>446</v>
      </c>
      <c r="F58" s="2" t="s">
        <v>446</v>
      </c>
      <c r="G58" s="2" t="s">
        <v>446</v>
      </c>
      <c r="H58" s="2" t="s">
        <v>446</v>
      </c>
      <c r="I58" s="2" t="s">
        <v>446</v>
      </c>
      <c r="J58" s="2" t="s">
        <v>446</v>
      </c>
      <c r="K58" s="2" t="s">
        <v>446</v>
      </c>
      <c r="L58" s="7" t="str">
        <f>A58</f>
        <v>1981-1989</v>
      </c>
      <c r="M58" s="2">
        <f t="shared" ref="M58:N62" si="13">(POWER(VLOOKUP(VALUE(RIGHT($A58,4)),$A$6:$T$54,COLUMN(M$54),0)/VLOOKUP(VALUE(LEFT($A58,4)),$A$6:$T$54,COLUMN(M$54),0),1/(VALUE(RIGHT($A58,4))-VALUE(LEFT($A58,4))))-1)*100</f>
        <v>-0.50954136981500309</v>
      </c>
      <c r="N58" s="2" t="e">
        <f t="shared" si="13"/>
        <v>#DIV/0!</v>
      </c>
      <c r="O58" s="2" t="e">
        <f t="shared" ref="O58:T62" si="14">(POWER(VLOOKUP(VALUE(RIGHT($A58,4)),$A$6:$T$54,COLUMN(O$54),0)/VLOOKUP(VALUE(LEFT($A58,4)),$A$6:$T$54,COLUMN(O$54),0),1/(VALUE(RIGHT($A58,4))-VALUE(LEFT($A58,4))))-1)*100</f>
        <v>#DIV/0!</v>
      </c>
      <c r="P58" s="2" t="e">
        <f t="shared" si="14"/>
        <v>#DIV/0!</v>
      </c>
      <c r="Q58" s="2" t="e">
        <f t="shared" si="14"/>
        <v>#DIV/0!</v>
      </c>
      <c r="R58" s="2" t="e">
        <f t="shared" si="14"/>
        <v>#DIV/0!</v>
      </c>
      <c r="S58" s="2" t="e">
        <f t="shared" si="14"/>
        <v>#DIV/0!</v>
      </c>
      <c r="T58" s="2" t="e">
        <f t="shared" si="14"/>
        <v>#DIV/0!</v>
      </c>
    </row>
    <row r="59" spans="1:25">
      <c r="A59" s="7" t="s">
        <v>2</v>
      </c>
      <c r="B59" s="2">
        <f t="shared" si="12"/>
        <v>0</v>
      </c>
      <c r="C59" s="2">
        <f t="shared" si="12"/>
        <v>-1.1897801487353199</v>
      </c>
      <c r="D59" s="2">
        <f t="shared" si="12"/>
        <v>-1.5373682208862927</v>
      </c>
      <c r="E59" s="2" t="s">
        <v>446</v>
      </c>
      <c r="F59" s="2" t="s">
        <v>446</v>
      </c>
      <c r="G59" s="2" t="s">
        <v>446</v>
      </c>
      <c r="H59" s="2" t="s">
        <v>446</v>
      </c>
      <c r="I59" s="2" t="s">
        <v>446</v>
      </c>
      <c r="J59" s="2" t="s">
        <v>446</v>
      </c>
      <c r="K59" s="2" t="s">
        <v>446</v>
      </c>
      <c r="L59" s="7" t="str">
        <f>A59</f>
        <v>1989-2000</v>
      </c>
      <c r="M59" s="2">
        <f t="shared" si="13"/>
        <v>-0.35177340225960307</v>
      </c>
      <c r="N59" s="2" t="e">
        <f t="shared" si="13"/>
        <v>#DIV/0!</v>
      </c>
      <c r="O59" s="2" t="e">
        <f t="shared" si="14"/>
        <v>#DIV/0!</v>
      </c>
      <c r="P59" s="2" t="e">
        <f t="shared" si="14"/>
        <v>#DIV/0!</v>
      </c>
      <c r="Q59" s="2" t="e">
        <f t="shared" si="14"/>
        <v>#DIV/0!</v>
      </c>
      <c r="R59" s="2" t="e">
        <f t="shared" si="14"/>
        <v>#DIV/0!</v>
      </c>
      <c r="S59" s="2" t="e">
        <f t="shared" si="14"/>
        <v>#DIV/0!</v>
      </c>
      <c r="T59" s="2" t="e">
        <f t="shared" si="14"/>
        <v>#DIV/0!</v>
      </c>
    </row>
    <row r="60" spans="1:25">
      <c r="A60" s="7" t="s">
        <v>503</v>
      </c>
      <c r="B60" s="2">
        <f t="shared" si="12"/>
        <v>0</v>
      </c>
      <c r="C60" s="2">
        <f t="shared" si="12"/>
        <v>-2.9086368831950926</v>
      </c>
      <c r="D60" s="2">
        <f t="shared" si="12"/>
        <v>-2.1319762841619627</v>
      </c>
      <c r="E60" s="2">
        <f t="shared" si="12"/>
        <v>-3.9942874654242511</v>
      </c>
      <c r="F60" s="2">
        <f t="shared" si="12"/>
        <v>-3.7699913261803886</v>
      </c>
      <c r="G60" s="2">
        <f t="shared" si="12"/>
        <v>-0.95431365507643307</v>
      </c>
      <c r="H60" s="2">
        <f t="shared" si="12"/>
        <v>-2.1972834838040689</v>
      </c>
      <c r="I60" s="2">
        <f t="shared" si="12"/>
        <v>-1.1103098117517307</v>
      </c>
      <c r="J60" s="2">
        <f t="shared" si="12"/>
        <v>-0.42619473197624824</v>
      </c>
      <c r="K60" s="2">
        <f t="shared" si="12"/>
        <v>-3.3208901237887001</v>
      </c>
      <c r="L60" s="7" t="str">
        <f>A60</f>
        <v>1997-2009</v>
      </c>
      <c r="M60" s="2">
        <f>(POWER(VLOOKUP(VALUE(RIGHT($A60,4)),$A$6:$T$54,COLUMN(M$54),0)/VLOOKUP(VALUE(LEFT($A60,4)),$A$6:$T$54,COLUMN(M$54),0),1/(VALUE(RIGHT($A60,4))-VALUE(LEFT($A60,4))))-1)*100</f>
        <v>0.79992758789344531</v>
      </c>
      <c r="N60" s="2">
        <f>(POWER(VLOOKUP(VALUE(RIGHT($A60,4)),$A$6:$T$54,COLUMN(N$54),0)/VLOOKUP(VALUE(LEFT($A60,4)),$A$6:$T$54,COLUMN(N$54),0),1/(VALUE(RIGHT($A60,4))-VALUE(LEFT($A60,4))))-1)*100</f>
        <v>-1.9028801344446733</v>
      </c>
      <c r="O60" s="2">
        <f t="shared" si="14"/>
        <v>-1.6736978839732575</v>
      </c>
      <c r="P60" s="2">
        <f t="shared" si="14"/>
        <v>1.2033170635026735</v>
      </c>
      <c r="Q60" s="2">
        <f t="shared" si="14"/>
        <v>-6.6729864528303207E-2</v>
      </c>
      <c r="R60" s="2">
        <f t="shared" si="14"/>
        <v>1.0439226558581316</v>
      </c>
      <c r="S60" s="2">
        <f t="shared" si="14"/>
        <v>1.7429406331310959</v>
      </c>
      <c r="T60" s="2">
        <f t="shared" si="14"/>
        <v>-1.2148133726279986</v>
      </c>
    </row>
    <row r="61" spans="1:25">
      <c r="A61" s="7" t="s">
        <v>27</v>
      </c>
      <c r="B61" s="2">
        <f t="shared" si="12"/>
        <v>0</v>
      </c>
      <c r="C61" s="2">
        <f t="shared" si="12"/>
        <v>0.22933532696396419</v>
      </c>
      <c r="D61" s="2">
        <f t="shared" si="12"/>
        <v>-1.9261828243435475</v>
      </c>
      <c r="E61" s="2">
        <f t="shared" si="12"/>
        <v>4.3472521062153158</v>
      </c>
      <c r="F61" s="2">
        <f t="shared" si="12"/>
        <v>-5.7346195659869199</v>
      </c>
      <c r="G61" s="2">
        <f t="shared" si="12"/>
        <v>-3.9565717603054051</v>
      </c>
      <c r="H61" s="2">
        <f t="shared" si="12"/>
        <v>-5.3000758327540591</v>
      </c>
      <c r="I61" s="2">
        <f t="shared" si="12"/>
        <v>-1.8199566603025019</v>
      </c>
      <c r="J61" s="2">
        <f t="shared" si="12"/>
        <v>7.534754923882514</v>
      </c>
      <c r="K61" s="2">
        <f t="shared" si="12"/>
        <v>-3.3153716686812995</v>
      </c>
      <c r="L61" s="7" t="str">
        <f>A61</f>
        <v>1997-2000</v>
      </c>
      <c r="M61" s="2">
        <f t="shared" si="13"/>
        <v>-2.1505860976488322</v>
      </c>
      <c r="N61" s="2">
        <f t="shared" si="13"/>
        <v>6.3966460276780435</v>
      </c>
      <c r="O61" s="2">
        <f t="shared" si="14"/>
        <v>-3.8832349462061044</v>
      </c>
      <c r="P61" s="2">
        <f t="shared" si="14"/>
        <v>-2.070266044937652</v>
      </c>
      <c r="Q61" s="2">
        <f t="shared" si="14"/>
        <v>-3.4401567162086311</v>
      </c>
      <c r="R61" s="2">
        <f t="shared" si="14"/>
        <v>0.10831246004301409</v>
      </c>
      <c r="S61" s="2">
        <f t="shared" si="14"/>
        <v>9.6467518249859996</v>
      </c>
      <c r="T61" s="2">
        <f t="shared" si="14"/>
        <v>-1.4164726981612419</v>
      </c>
    </row>
    <row r="62" spans="1:25">
      <c r="A62" s="7" t="s">
        <v>533</v>
      </c>
      <c r="B62" s="2">
        <f t="shared" si="12"/>
        <v>0</v>
      </c>
      <c r="C62" s="2">
        <f t="shared" si="12"/>
        <v>-3.9326418493408344</v>
      </c>
      <c r="D62" s="2">
        <f t="shared" si="12"/>
        <v>-2.200478097701164</v>
      </c>
      <c r="E62" s="2">
        <f t="shared" si="12"/>
        <v>-6.6238934697558367</v>
      </c>
      <c r="F62" s="2">
        <f t="shared" si="12"/>
        <v>-3.1060579764960128</v>
      </c>
      <c r="G62" s="2">
        <f t="shared" si="12"/>
        <v>6.7151304205226303E-2</v>
      </c>
      <c r="H62" s="2">
        <f t="shared" si="12"/>
        <v>-1.1405902413054059</v>
      </c>
      <c r="I62" s="2">
        <f t="shared" si="12"/>
        <v>-0.87262283466313928</v>
      </c>
      <c r="J62" s="2">
        <f t="shared" si="12"/>
        <v>-2.9466518158174027</v>
      </c>
      <c r="K62" s="2">
        <f t="shared" si="12"/>
        <v>-3.3227295388289169</v>
      </c>
      <c r="L62" s="7" t="s">
        <v>3</v>
      </c>
      <c r="M62" s="2">
        <f t="shared" si="13"/>
        <v>1.8030721204211453</v>
      </c>
      <c r="N62" s="2">
        <f t="shared" si="13"/>
        <v>-4.5229417138395007</v>
      </c>
      <c r="O62" s="2">
        <f t="shared" si="14"/>
        <v>-0.92595532286907645</v>
      </c>
      <c r="P62" s="2">
        <f t="shared" si="14"/>
        <v>2.3186508050333288</v>
      </c>
      <c r="Q62" s="2">
        <f t="shared" si="14"/>
        <v>1.083735212381276</v>
      </c>
      <c r="R62" s="2">
        <f t="shared" si="14"/>
        <v>1.3577318551357909</v>
      </c>
      <c r="S62" s="2">
        <f t="shared" si="14"/>
        <v>-0.76296254174090805</v>
      </c>
      <c r="T62" s="2">
        <f t="shared" si="14"/>
        <v>-1.1475019706628786</v>
      </c>
    </row>
    <row r="64" spans="1:25">
      <c r="A64" s="199" t="s">
        <v>1338</v>
      </c>
    </row>
    <row r="65" spans="13:20">
      <c r="N65" t="str">
        <f>N5</f>
        <v xml:space="preserve"> Animal food manufacturing [3111]</v>
      </c>
      <c r="O65" s="301" t="str">
        <f t="shared" ref="O65:T65" si="15">O5</f>
        <v xml:space="preserve"> Sugar and confectionery product manufacturing [3113]</v>
      </c>
      <c r="P65" s="301" t="str">
        <f t="shared" si="15"/>
        <v xml:space="preserve"> Fruit and vegetable preserving and specialty food manufacturing [3114]</v>
      </c>
      <c r="Q65" s="301" t="str">
        <f t="shared" si="15"/>
        <v xml:space="preserve"> Dairy product manufacturing [3115]</v>
      </c>
      <c r="R65" s="301" t="str">
        <f t="shared" si="15"/>
        <v xml:space="preserve"> Meat product manufacturing [3116]</v>
      </c>
      <c r="S65" s="301" t="str">
        <f t="shared" si="15"/>
        <v xml:space="preserve"> Seafood product preparation and packaging [3117]</v>
      </c>
      <c r="T65" s="301" t="str">
        <f t="shared" si="15"/>
        <v xml:space="preserve"> Miscellaneous food manufacturing [311A]</v>
      </c>
    </row>
    <row r="66" spans="13:20">
      <c r="M66">
        <v>1997</v>
      </c>
      <c r="N66" s="52">
        <f>N42</f>
        <v>5.0361688490065006</v>
      </c>
      <c r="O66" s="52">
        <f t="shared" ref="O66:T66" si="16">O42</f>
        <v>5.8991850563135246</v>
      </c>
      <c r="P66" s="52">
        <f t="shared" si="16"/>
        <v>9.7541433934621384</v>
      </c>
      <c r="Q66" s="52">
        <f t="shared" si="16"/>
        <v>11.782345939016572</v>
      </c>
      <c r="R66" s="52">
        <f t="shared" si="16"/>
        <v>25.148795897811553</v>
      </c>
      <c r="S66" s="52">
        <f t="shared" si="16"/>
        <v>8.5889570552147223</v>
      </c>
      <c r="T66" s="52">
        <f t="shared" si="16"/>
        <v>33.790403809174983</v>
      </c>
    </row>
    <row r="67" spans="13:20">
      <c r="M67" s="301">
        <v>2000</v>
      </c>
      <c r="N67" s="52">
        <f t="shared" ref="N67:T67" si="17">N45</f>
        <v>6.0657442575510938</v>
      </c>
      <c r="O67" s="52">
        <f t="shared" si="17"/>
        <v>5.2382890215228786</v>
      </c>
      <c r="P67" s="52">
        <f t="shared" si="17"/>
        <v>9.1607885693615483</v>
      </c>
      <c r="Q67" s="52">
        <f t="shared" si="17"/>
        <v>10.607704829083016</v>
      </c>
      <c r="R67" s="52">
        <f t="shared" si="17"/>
        <v>25.230602278893112</v>
      </c>
      <c r="S67" s="52">
        <f t="shared" si="17"/>
        <v>11.322119732320491</v>
      </c>
      <c r="T67" s="52">
        <f t="shared" si="17"/>
        <v>32.374751311267865</v>
      </c>
    </row>
    <row r="68" spans="13:20">
      <c r="M68" s="301">
        <v>2007</v>
      </c>
      <c r="N68" s="52">
        <f t="shared" ref="N68:T68" si="18">N52</f>
        <v>3.9417655874586668</v>
      </c>
      <c r="O68" s="52">
        <f t="shared" si="18"/>
        <v>5.8472298213478604</v>
      </c>
      <c r="P68" s="52">
        <f t="shared" si="18"/>
        <v>11.209172871517948</v>
      </c>
      <c r="Q68" s="52">
        <f t="shared" si="18"/>
        <v>11.304327140376335</v>
      </c>
      <c r="R68" s="52">
        <f t="shared" si="18"/>
        <v>28.072888169945525</v>
      </c>
      <c r="S68" s="52">
        <f t="shared" si="18"/>
        <v>10.507410138687346</v>
      </c>
      <c r="T68" s="52">
        <f t="shared" si="18"/>
        <v>29.117206270666316</v>
      </c>
    </row>
    <row r="69" spans="13:20">
      <c r="M69" s="301">
        <v>2009</v>
      </c>
      <c r="N69" s="52">
        <f t="shared" ref="N69:T69" si="19">N54</f>
        <v>3.9992206147401235</v>
      </c>
      <c r="O69" s="52">
        <f t="shared" si="19"/>
        <v>4.8175751376102101</v>
      </c>
      <c r="P69" s="52">
        <f t="shared" si="19"/>
        <v>11.259681426275025</v>
      </c>
      <c r="Q69" s="52">
        <f t="shared" si="19"/>
        <v>11.688343319206975</v>
      </c>
      <c r="R69" s="52">
        <f t="shared" si="19"/>
        <v>28.48653124847776</v>
      </c>
      <c r="S69" s="52">
        <f t="shared" si="19"/>
        <v>10.567977008134834</v>
      </c>
      <c r="T69" s="52">
        <f t="shared" si="19"/>
        <v>29.180671245555068</v>
      </c>
    </row>
    <row r="71" spans="13:20">
      <c r="M71" s="301"/>
      <c r="N71" s="52"/>
      <c r="O71" s="52"/>
      <c r="P71" s="52"/>
      <c r="Q71" s="52"/>
      <c r="R71" s="52"/>
      <c r="S71" s="52"/>
      <c r="T71" s="52"/>
    </row>
    <row r="72" spans="13:20">
      <c r="M72" s="301"/>
      <c r="N72" s="52"/>
      <c r="O72" s="52"/>
      <c r="P72" s="52"/>
      <c r="Q72" s="52"/>
      <c r="R72" s="52"/>
      <c r="S72" s="52"/>
      <c r="T72" s="52"/>
    </row>
    <row r="73" spans="13:20">
      <c r="M73" s="301"/>
      <c r="N73" s="52"/>
      <c r="O73" s="52"/>
      <c r="P73" s="52"/>
      <c r="Q73" s="52"/>
      <c r="R73" s="52"/>
      <c r="S73" s="52"/>
      <c r="T73" s="52"/>
    </row>
  </sheetData>
  <sortState columnSort="1" ref="N1:T2">
    <sortCondition ref="N2:T2"/>
  </sortState>
  <mergeCells count="11">
    <mergeCell ref="K3:K5"/>
    <mergeCell ref="B2:B5"/>
    <mergeCell ref="C2:C5"/>
    <mergeCell ref="D2:D5"/>
    <mergeCell ref="E2:K2"/>
    <mergeCell ref="E3:E5"/>
    <mergeCell ref="F3:F5"/>
    <mergeCell ref="G3:G5"/>
    <mergeCell ref="H3:H5"/>
    <mergeCell ref="I3:I5"/>
    <mergeCell ref="J3:J5"/>
  </mergeCells>
  <pageMargins left="0.7" right="0.7" top="0.75" bottom="0.75" header="0.3" footer="0.3"/>
  <pageSetup scale="77" orientation="landscape" horizontalDpi="0" verticalDpi="0" r:id="rId1"/>
</worksheet>
</file>

<file path=xl/worksheets/sheet160.xml><?xml version="1.0" encoding="utf-8"?>
<worksheet xmlns="http://schemas.openxmlformats.org/spreadsheetml/2006/main" xmlns:r="http://schemas.openxmlformats.org/officeDocument/2006/relationships">
  <sheetPr codeName="Sheet197"/>
  <dimension ref="A1:W36"/>
  <sheetViews>
    <sheetView view="pageBreakPreview" zoomScaleNormal="100" zoomScaleSheetLayoutView="100" workbookViewId="0"/>
  </sheetViews>
  <sheetFormatPr defaultRowHeight="15" outlineLevelCol="1"/>
  <cols>
    <col min="2" max="11" width="13.85546875" customWidth="1"/>
    <col min="13" max="22" width="0" hidden="1" customWidth="1" outlineLevel="1"/>
    <col min="23" max="23" width="9.140625" collapsed="1"/>
  </cols>
  <sheetData>
    <row r="1" spans="1:22">
      <c r="A1" t="s">
        <v>1076</v>
      </c>
      <c r="N1" t="s">
        <v>520</v>
      </c>
      <c r="O1" t="s">
        <v>6</v>
      </c>
      <c r="P1" t="s">
        <v>8</v>
      </c>
      <c r="Q1" t="s">
        <v>11</v>
      </c>
      <c r="R1" t="s">
        <v>12</v>
      </c>
      <c r="S1" t="s">
        <v>13</v>
      </c>
      <c r="T1" t="s">
        <v>14</v>
      </c>
      <c r="U1" t="s">
        <v>15</v>
      </c>
      <c r="V1" t="s">
        <v>33</v>
      </c>
    </row>
    <row r="3" spans="1:22" ht="110.25" customHeight="1">
      <c r="B3" s="55" t="s">
        <v>520</v>
      </c>
      <c r="C3" s="55" t="s">
        <v>6</v>
      </c>
      <c r="D3" s="55" t="s">
        <v>32</v>
      </c>
      <c r="E3" s="55" t="s">
        <v>8</v>
      </c>
      <c r="F3" s="55" t="s">
        <v>11</v>
      </c>
      <c r="G3" s="55" t="s">
        <v>12</v>
      </c>
      <c r="H3" s="55" t="s">
        <v>13</v>
      </c>
      <c r="I3" s="55" t="s">
        <v>14</v>
      </c>
      <c r="J3" s="55" t="s">
        <v>15</v>
      </c>
      <c r="K3" s="55" t="s">
        <v>33</v>
      </c>
    </row>
    <row r="4" spans="1:22" ht="15" customHeight="1">
      <c r="A4" s="7">
        <f t="shared" ref="A4:A14" si="0">A5-1</f>
        <v>1984</v>
      </c>
      <c r="B4" s="41">
        <f t="shared" ref="B4:C27" si="1">IF(OR(ISERROR(N4/1000000),N4=0)=FALSE,N4/1000000,"n.a.")</f>
        <v>157992.1</v>
      </c>
      <c r="C4" s="41">
        <f t="shared" si="1"/>
        <v>39623</v>
      </c>
      <c r="D4" s="41" t="s">
        <v>446</v>
      </c>
      <c r="E4" s="41">
        <f t="shared" ref="E4:K27" si="2">IF(OR(ISERROR(P4/1000000),P4=0)=FALSE,P4/1000000,"n.a.")</f>
        <v>192.8</v>
      </c>
      <c r="F4" s="41" t="str">
        <f t="shared" si="2"/>
        <v>n.a.</v>
      </c>
      <c r="G4" s="41">
        <f t="shared" si="2"/>
        <v>458.4</v>
      </c>
      <c r="H4" s="41">
        <f t="shared" si="2"/>
        <v>371.6</v>
      </c>
      <c r="I4" s="41">
        <f t="shared" si="2"/>
        <v>604.29999999999995</v>
      </c>
      <c r="J4" s="41" t="str">
        <f t="shared" si="2"/>
        <v>n.a.</v>
      </c>
      <c r="K4" s="41">
        <f t="shared" si="2"/>
        <v>1580.8</v>
      </c>
      <c r="M4">
        <v>1984</v>
      </c>
      <c r="N4">
        <v>157992100000</v>
      </c>
      <c r="O4">
        <v>39623000000</v>
      </c>
      <c r="P4">
        <v>192800000</v>
      </c>
      <c r="Q4" t="s">
        <v>664</v>
      </c>
      <c r="R4">
        <v>458400000</v>
      </c>
      <c r="S4">
        <v>371600000</v>
      </c>
      <c r="T4">
        <v>604300000</v>
      </c>
      <c r="U4" t="s">
        <v>664</v>
      </c>
      <c r="V4">
        <v>1580800000</v>
      </c>
    </row>
    <row r="5" spans="1:22" ht="15" customHeight="1">
      <c r="A5" s="7">
        <f t="shared" si="0"/>
        <v>1985</v>
      </c>
      <c r="B5" s="41">
        <f t="shared" si="1"/>
        <v>172223.5</v>
      </c>
      <c r="C5" s="41">
        <f t="shared" si="1"/>
        <v>43492.5</v>
      </c>
      <c r="D5" s="41" t="s">
        <v>446</v>
      </c>
      <c r="E5" s="41">
        <f t="shared" si="2"/>
        <v>217.5</v>
      </c>
      <c r="F5" s="41" t="str">
        <f t="shared" si="2"/>
        <v>n.a.</v>
      </c>
      <c r="G5" s="41">
        <f t="shared" si="2"/>
        <v>479.3</v>
      </c>
      <c r="H5" s="41">
        <f t="shared" si="2"/>
        <v>504</v>
      </c>
      <c r="I5" s="41">
        <f t="shared" si="2"/>
        <v>588.79999999999995</v>
      </c>
      <c r="J5" s="41" t="str">
        <f t="shared" si="2"/>
        <v>n.a.</v>
      </c>
      <c r="K5" s="41">
        <f t="shared" si="2"/>
        <v>1902.5</v>
      </c>
      <c r="M5">
        <f>M4+1</f>
        <v>1985</v>
      </c>
      <c r="N5">
        <v>172223500000</v>
      </c>
      <c r="O5">
        <v>43492500000</v>
      </c>
      <c r="P5">
        <v>217500000</v>
      </c>
      <c r="Q5" t="s">
        <v>664</v>
      </c>
      <c r="R5">
        <v>479300000</v>
      </c>
      <c r="S5">
        <v>504000000</v>
      </c>
      <c r="T5">
        <v>588800000</v>
      </c>
      <c r="U5" t="s">
        <v>664</v>
      </c>
      <c r="V5">
        <v>1902500000</v>
      </c>
    </row>
    <row r="6" spans="1:22" ht="15" customHeight="1">
      <c r="A6" s="7">
        <f t="shared" si="0"/>
        <v>1986</v>
      </c>
      <c r="B6" s="41">
        <f t="shared" si="1"/>
        <v>189142.8</v>
      </c>
      <c r="C6" s="41">
        <f t="shared" si="1"/>
        <v>46111.7</v>
      </c>
      <c r="D6" s="41" t="s">
        <v>446</v>
      </c>
      <c r="E6" s="41">
        <f t="shared" si="2"/>
        <v>239.3</v>
      </c>
      <c r="F6" s="41" t="str">
        <f t="shared" si="2"/>
        <v>n.a.</v>
      </c>
      <c r="G6" s="41">
        <f t="shared" si="2"/>
        <v>564.1</v>
      </c>
      <c r="H6" s="41">
        <f t="shared" si="2"/>
        <v>465.8</v>
      </c>
      <c r="I6" s="41">
        <f t="shared" si="2"/>
        <v>666.1</v>
      </c>
      <c r="J6" s="41" t="str">
        <f t="shared" si="2"/>
        <v>n.a.</v>
      </c>
      <c r="K6" s="41">
        <f t="shared" si="2"/>
        <v>2011.5</v>
      </c>
      <c r="M6">
        <f t="shared" ref="M6:M27" si="3">M5+1</f>
        <v>1986</v>
      </c>
      <c r="N6">
        <v>189142800000</v>
      </c>
      <c r="O6">
        <v>46111700000</v>
      </c>
      <c r="P6">
        <v>239300000</v>
      </c>
      <c r="Q6" t="s">
        <v>664</v>
      </c>
      <c r="R6">
        <v>564100000</v>
      </c>
      <c r="S6">
        <v>465800000</v>
      </c>
      <c r="T6">
        <v>666100000</v>
      </c>
      <c r="U6" t="s">
        <v>664</v>
      </c>
      <c r="V6">
        <v>2011500000</v>
      </c>
    </row>
    <row r="7" spans="1:22" ht="15" customHeight="1">
      <c r="A7" s="7">
        <f t="shared" si="0"/>
        <v>1987</v>
      </c>
      <c r="B7" s="41">
        <f t="shared" si="1"/>
        <v>208964.7</v>
      </c>
      <c r="C7" s="41">
        <f t="shared" si="1"/>
        <v>48940.3</v>
      </c>
      <c r="D7" s="41" t="s">
        <v>446</v>
      </c>
      <c r="E7" s="41">
        <f t="shared" si="2"/>
        <v>163.69999999999999</v>
      </c>
      <c r="F7" s="41" t="str">
        <f t="shared" si="2"/>
        <v>n.a.</v>
      </c>
      <c r="G7" s="41">
        <f t="shared" si="2"/>
        <v>607.5</v>
      </c>
      <c r="H7" s="41">
        <f t="shared" si="2"/>
        <v>477.1</v>
      </c>
      <c r="I7" s="41">
        <f t="shared" si="2"/>
        <v>740.5</v>
      </c>
      <c r="J7" s="41" t="str">
        <f t="shared" si="2"/>
        <v>n.a.</v>
      </c>
      <c r="K7" s="41">
        <f t="shared" si="2"/>
        <v>2031.6</v>
      </c>
      <c r="M7">
        <f t="shared" si="3"/>
        <v>1987</v>
      </c>
      <c r="N7">
        <v>208964700000</v>
      </c>
      <c r="O7">
        <v>48940300000</v>
      </c>
      <c r="P7">
        <v>163700000</v>
      </c>
      <c r="Q7" t="s">
        <v>664</v>
      </c>
      <c r="R7">
        <v>607500000</v>
      </c>
      <c r="S7">
        <v>477100000</v>
      </c>
      <c r="T7">
        <v>740500000</v>
      </c>
      <c r="U7" t="s">
        <v>664</v>
      </c>
      <c r="V7">
        <v>2031600000</v>
      </c>
    </row>
    <row r="8" spans="1:22" ht="15" customHeight="1">
      <c r="A8" s="7">
        <f t="shared" si="0"/>
        <v>1988</v>
      </c>
      <c r="B8" s="41">
        <f t="shared" si="1"/>
        <v>233095.6</v>
      </c>
      <c r="C8" s="41">
        <f t="shared" si="1"/>
        <v>54616.4</v>
      </c>
      <c r="D8" s="41" t="s">
        <v>446</v>
      </c>
      <c r="E8" s="41">
        <f t="shared" si="2"/>
        <v>193.9</v>
      </c>
      <c r="F8" s="41" t="str">
        <f t="shared" si="2"/>
        <v>n.a.</v>
      </c>
      <c r="G8" s="41">
        <f t="shared" si="2"/>
        <v>754.3</v>
      </c>
      <c r="H8" s="41">
        <f t="shared" si="2"/>
        <v>495</v>
      </c>
      <c r="I8" s="41">
        <f t="shared" si="2"/>
        <v>806</v>
      </c>
      <c r="J8" s="41" t="str">
        <f t="shared" si="2"/>
        <v>n.a.</v>
      </c>
      <c r="K8" s="41">
        <f t="shared" si="2"/>
        <v>2029.3</v>
      </c>
      <c r="M8">
        <f t="shared" si="3"/>
        <v>1988</v>
      </c>
      <c r="N8">
        <v>233095600000</v>
      </c>
      <c r="O8">
        <v>54616400000</v>
      </c>
      <c r="P8">
        <v>193900000</v>
      </c>
      <c r="Q8" t="s">
        <v>664</v>
      </c>
      <c r="R8">
        <v>754300000</v>
      </c>
      <c r="S8">
        <v>495000000</v>
      </c>
      <c r="T8">
        <v>806000000</v>
      </c>
      <c r="U8" t="s">
        <v>664</v>
      </c>
      <c r="V8">
        <v>2029300000</v>
      </c>
    </row>
    <row r="9" spans="1:22" ht="15" customHeight="1">
      <c r="A9" s="7">
        <f t="shared" si="0"/>
        <v>1989</v>
      </c>
      <c r="B9" s="41">
        <f t="shared" si="1"/>
        <v>252247.2</v>
      </c>
      <c r="C9" s="41">
        <f t="shared" si="1"/>
        <v>56437.4</v>
      </c>
      <c r="D9" s="41" t="s">
        <v>446</v>
      </c>
      <c r="E9" s="41">
        <f t="shared" si="2"/>
        <v>218.5</v>
      </c>
      <c r="F9" s="41" t="str">
        <f t="shared" si="2"/>
        <v>n.a.</v>
      </c>
      <c r="G9" s="41">
        <f t="shared" si="2"/>
        <v>748.5</v>
      </c>
      <c r="H9" s="41">
        <f t="shared" si="2"/>
        <v>524.5</v>
      </c>
      <c r="I9" s="41">
        <f t="shared" si="2"/>
        <v>754.4</v>
      </c>
      <c r="J9" s="41" t="str">
        <f t="shared" si="2"/>
        <v>n.a.</v>
      </c>
      <c r="K9" s="41" t="str">
        <f t="shared" si="2"/>
        <v>n.a.</v>
      </c>
      <c r="M9">
        <f t="shared" si="3"/>
        <v>1989</v>
      </c>
      <c r="N9">
        <v>252247200000</v>
      </c>
      <c r="O9">
        <v>56437400000</v>
      </c>
      <c r="P9">
        <v>218500000</v>
      </c>
      <c r="Q9" t="s">
        <v>664</v>
      </c>
      <c r="R9">
        <v>748500000</v>
      </c>
      <c r="S9">
        <v>524500000</v>
      </c>
      <c r="T9">
        <v>754400000</v>
      </c>
      <c r="U9" t="s">
        <v>664</v>
      </c>
      <c r="V9" t="s">
        <v>664</v>
      </c>
    </row>
    <row r="10" spans="1:22" ht="15" customHeight="1">
      <c r="A10" s="7">
        <f t="shared" si="0"/>
        <v>1990</v>
      </c>
      <c r="B10" s="41">
        <f t="shared" si="1"/>
        <v>256334.6</v>
      </c>
      <c r="C10" s="41">
        <f t="shared" si="1"/>
        <v>53717.8</v>
      </c>
      <c r="D10" s="41" t="s">
        <v>446</v>
      </c>
      <c r="E10" s="41">
        <f t="shared" si="2"/>
        <v>272.60000000000002</v>
      </c>
      <c r="F10" s="41" t="str">
        <f t="shared" si="2"/>
        <v>n.a.</v>
      </c>
      <c r="G10" s="41">
        <f t="shared" si="2"/>
        <v>764.8</v>
      </c>
      <c r="H10" s="41">
        <f t="shared" si="2"/>
        <v>534.79999999999995</v>
      </c>
      <c r="I10" s="41">
        <f t="shared" si="2"/>
        <v>812.5</v>
      </c>
      <c r="J10" s="41" t="str">
        <f t="shared" si="2"/>
        <v>n.a.</v>
      </c>
      <c r="K10" s="41" t="str">
        <f t="shared" si="2"/>
        <v>n.a.</v>
      </c>
      <c r="M10">
        <f t="shared" si="3"/>
        <v>1990</v>
      </c>
      <c r="N10">
        <v>256334600000</v>
      </c>
      <c r="O10">
        <v>53717800000</v>
      </c>
      <c r="P10">
        <v>272600000</v>
      </c>
      <c r="Q10" t="s">
        <v>664</v>
      </c>
      <c r="R10">
        <v>764800000</v>
      </c>
      <c r="S10">
        <v>534800000</v>
      </c>
      <c r="T10">
        <v>812500000</v>
      </c>
      <c r="U10" t="s">
        <v>664</v>
      </c>
      <c r="V10" t="s">
        <v>664</v>
      </c>
    </row>
    <row r="11" spans="1:22" ht="15" customHeight="1">
      <c r="A11" s="7">
        <f t="shared" si="0"/>
        <v>1991</v>
      </c>
      <c r="B11" s="41">
        <f t="shared" si="1"/>
        <v>257916.7</v>
      </c>
      <c r="C11" s="41">
        <f t="shared" si="1"/>
        <v>49697.1</v>
      </c>
      <c r="D11" s="41" t="s">
        <v>446</v>
      </c>
      <c r="E11" s="41">
        <f t="shared" si="2"/>
        <v>230.6</v>
      </c>
      <c r="F11" s="41" t="str">
        <f t="shared" si="2"/>
        <v>n.a.</v>
      </c>
      <c r="G11" s="41">
        <f t="shared" si="2"/>
        <v>921.8</v>
      </c>
      <c r="H11" s="41">
        <f t="shared" si="2"/>
        <v>517</v>
      </c>
      <c r="I11" s="41">
        <f t="shared" si="2"/>
        <v>791.8</v>
      </c>
      <c r="J11" s="41" t="str">
        <f t="shared" si="2"/>
        <v>n.a.</v>
      </c>
      <c r="K11" s="41" t="str">
        <f t="shared" si="2"/>
        <v>n.a.</v>
      </c>
      <c r="M11">
        <f t="shared" si="3"/>
        <v>1991</v>
      </c>
      <c r="N11">
        <v>257916700000</v>
      </c>
      <c r="O11">
        <v>49697100000</v>
      </c>
      <c r="P11">
        <v>230600000</v>
      </c>
      <c r="Q11" t="s">
        <v>664</v>
      </c>
      <c r="R11">
        <v>921800000</v>
      </c>
      <c r="S11">
        <v>517000000</v>
      </c>
      <c r="T11">
        <v>791800000</v>
      </c>
      <c r="U11" t="s">
        <v>664</v>
      </c>
      <c r="V11" t="s">
        <v>664</v>
      </c>
    </row>
    <row r="12" spans="1:22" ht="15" customHeight="1">
      <c r="A12" s="7">
        <f t="shared" si="0"/>
        <v>1992</v>
      </c>
      <c r="B12" s="41">
        <f t="shared" si="1"/>
        <v>263462.3</v>
      </c>
      <c r="C12" s="41">
        <f t="shared" si="1"/>
        <v>50847.8</v>
      </c>
      <c r="D12" s="41" t="s">
        <v>446</v>
      </c>
      <c r="E12" s="41">
        <f t="shared" si="2"/>
        <v>257</v>
      </c>
      <c r="F12" s="41" t="str">
        <f t="shared" si="2"/>
        <v>n.a.</v>
      </c>
      <c r="G12" s="41">
        <f t="shared" si="2"/>
        <v>873.6</v>
      </c>
      <c r="H12" s="41">
        <f t="shared" si="2"/>
        <v>565.6</v>
      </c>
      <c r="I12" s="41">
        <f t="shared" si="2"/>
        <v>782.3</v>
      </c>
      <c r="J12" s="41" t="str">
        <f t="shared" si="2"/>
        <v>n.a.</v>
      </c>
      <c r="K12" s="41">
        <f t="shared" si="2"/>
        <v>3279.9</v>
      </c>
      <c r="M12">
        <f t="shared" si="3"/>
        <v>1992</v>
      </c>
      <c r="N12">
        <v>263462300000</v>
      </c>
      <c r="O12">
        <v>50847800000</v>
      </c>
      <c r="P12">
        <v>257000000</v>
      </c>
      <c r="Q12" t="s">
        <v>664</v>
      </c>
      <c r="R12">
        <v>873600000</v>
      </c>
      <c r="S12">
        <v>565600000</v>
      </c>
      <c r="T12">
        <v>782300000</v>
      </c>
      <c r="U12" t="s">
        <v>664</v>
      </c>
      <c r="V12">
        <v>3279900000</v>
      </c>
    </row>
    <row r="13" spans="1:22" ht="15" customHeight="1">
      <c r="A13" s="7">
        <f t="shared" si="0"/>
        <v>1993</v>
      </c>
      <c r="B13" s="41">
        <f t="shared" si="1"/>
        <v>269549.3</v>
      </c>
      <c r="C13" s="41">
        <f t="shared" si="1"/>
        <v>53845.3</v>
      </c>
      <c r="D13" s="41" t="s">
        <v>446</v>
      </c>
      <c r="E13" s="41">
        <f t="shared" si="2"/>
        <v>290.3</v>
      </c>
      <c r="F13" s="41" t="str">
        <f t="shared" si="2"/>
        <v>n.a.</v>
      </c>
      <c r="G13" s="41">
        <f t="shared" si="2"/>
        <v>869.4</v>
      </c>
      <c r="H13" s="41">
        <f t="shared" si="2"/>
        <v>514.70000000000005</v>
      </c>
      <c r="I13" s="41">
        <f t="shared" si="2"/>
        <v>740.2</v>
      </c>
      <c r="J13" s="41" t="str">
        <f t="shared" si="2"/>
        <v>n.a.</v>
      </c>
      <c r="K13" s="41" t="str">
        <f t="shared" si="2"/>
        <v>n.a.</v>
      </c>
      <c r="M13">
        <f t="shared" si="3"/>
        <v>1993</v>
      </c>
      <c r="N13">
        <v>269549300000</v>
      </c>
      <c r="O13">
        <v>53845300000</v>
      </c>
      <c r="P13">
        <v>290300000</v>
      </c>
      <c r="Q13" t="s">
        <v>664</v>
      </c>
      <c r="R13">
        <v>869400000</v>
      </c>
      <c r="S13">
        <v>514700000</v>
      </c>
      <c r="T13">
        <v>740200000</v>
      </c>
      <c r="U13" t="s">
        <v>664</v>
      </c>
      <c r="V13" t="s">
        <v>664</v>
      </c>
    </row>
    <row r="14" spans="1:22" ht="15" customHeight="1">
      <c r="A14" s="7">
        <f t="shared" si="0"/>
        <v>1994</v>
      </c>
      <c r="B14" s="41">
        <f t="shared" si="1"/>
        <v>284289.09999999998</v>
      </c>
      <c r="C14" s="41">
        <f t="shared" si="1"/>
        <v>60502</v>
      </c>
      <c r="D14" s="41" t="s">
        <v>446</v>
      </c>
      <c r="E14" s="41">
        <f t="shared" si="2"/>
        <v>304.5</v>
      </c>
      <c r="F14" s="41" t="str">
        <f t="shared" si="2"/>
        <v>n.a.</v>
      </c>
      <c r="G14" s="41">
        <f t="shared" si="2"/>
        <v>771.7</v>
      </c>
      <c r="H14" s="41">
        <f t="shared" si="2"/>
        <v>630.79999999999995</v>
      </c>
      <c r="I14" s="41">
        <f t="shared" si="2"/>
        <v>836.4</v>
      </c>
      <c r="J14" s="41" t="str">
        <f t="shared" si="2"/>
        <v>n.a.</v>
      </c>
      <c r="K14" s="41" t="str">
        <f t="shared" si="2"/>
        <v>n.a.</v>
      </c>
      <c r="M14">
        <f t="shared" si="3"/>
        <v>1994</v>
      </c>
      <c r="N14">
        <v>284289100000</v>
      </c>
      <c r="O14">
        <v>60502000000</v>
      </c>
      <c r="P14">
        <v>304500000</v>
      </c>
      <c r="Q14" t="s">
        <v>664</v>
      </c>
      <c r="R14">
        <v>771700000</v>
      </c>
      <c r="S14">
        <v>630800000</v>
      </c>
      <c r="T14">
        <v>836400000</v>
      </c>
      <c r="U14" t="s">
        <v>664</v>
      </c>
      <c r="V14" t="s">
        <v>664</v>
      </c>
    </row>
    <row r="15" spans="1:22" ht="15" customHeight="1">
      <c r="A15" s="7">
        <f>A16-1</f>
        <v>1995</v>
      </c>
      <c r="B15" s="41">
        <f t="shared" si="1"/>
        <v>301731.09999999998</v>
      </c>
      <c r="C15" s="41">
        <f t="shared" si="1"/>
        <v>68379.3</v>
      </c>
      <c r="D15" s="41" t="s">
        <v>446</v>
      </c>
      <c r="E15" s="41">
        <f t="shared" si="2"/>
        <v>275.3</v>
      </c>
      <c r="F15" s="41" t="str">
        <f t="shared" si="2"/>
        <v>n.a.</v>
      </c>
      <c r="G15" s="41">
        <f t="shared" si="2"/>
        <v>901.1</v>
      </c>
      <c r="H15" s="41">
        <f t="shared" si="2"/>
        <v>675.3</v>
      </c>
      <c r="I15" s="41">
        <f t="shared" si="2"/>
        <v>803.3</v>
      </c>
      <c r="J15" s="41" t="str">
        <f t="shared" si="2"/>
        <v>n.a.</v>
      </c>
      <c r="K15" s="41" t="str">
        <f t="shared" si="2"/>
        <v>n.a.</v>
      </c>
      <c r="M15">
        <f t="shared" si="3"/>
        <v>1995</v>
      </c>
      <c r="N15">
        <v>301731100000</v>
      </c>
      <c r="O15">
        <v>68379300000</v>
      </c>
      <c r="P15">
        <v>275300000</v>
      </c>
      <c r="Q15" t="s">
        <v>664</v>
      </c>
      <c r="R15">
        <v>901100000</v>
      </c>
      <c r="S15">
        <v>675300000</v>
      </c>
      <c r="T15">
        <v>803300000</v>
      </c>
      <c r="U15" t="s">
        <v>664</v>
      </c>
      <c r="V15" t="s">
        <v>664</v>
      </c>
    </row>
    <row r="16" spans="1:22" ht="15" customHeight="1">
      <c r="A16" s="7">
        <v>1996</v>
      </c>
      <c r="B16" s="41">
        <f t="shared" si="1"/>
        <v>310920.2</v>
      </c>
      <c r="C16" s="41">
        <f t="shared" si="1"/>
        <v>68867.399999999994</v>
      </c>
      <c r="D16" s="41" t="s">
        <v>446</v>
      </c>
      <c r="E16" s="41">
        <f t="shared" si="2"/>
        <v>214.8</v>
      </c>
      <c r="F16" s="41">
        <f t="shared" si="2"/>
        <v>711.2</v>
      </c>
      <c r="G16" s="41">
        <f t="shared" si="2"/>
        <v>1047.3</v>
      </c>
      <c r="H16" s="41">
        <f t="shared" si="2"/>
        <v>679.4</v>
      </c>
      <c r="I16" s="41">
        <f t="shared" si="2"/>
        <v>840.6</v>
      </c>
      <c r="J16" s="41" t="str">
        <f t="shared" si="2"/>
        <v>n.a.</v>
      </c>
      <c r="K16" s="41" t="str">
        <f t="shared" si="2"/>
        <v>n.a.</v>
      </c>
      <c r="M16">
        <f t="shared" si="3"/>
        <v>1996</v>
      </c>
      <c r="N16">
        <v>310920200000</v>
      </c>
      <c r="O16">
        <v>68867400000</v>
      </c>
      <c r="P16">
        <v>214800000</v>
      </c>
      <c r="Q16">
        <v>711200000</v>
      </c>
      <c r="R16">
        <v>1047300000</v>
      </c>
      <c r="S16">
        <v>679400000</v>
      </c>
      <c r="T16">
        <v>840600000</v>
      </c>
      <c r="U16" t="s">
        <v>664</v>
      </c>
      <c r="V16" t="s">
        <v>664</v>
      </c>
    </row>
    <row r="17" spans="1:22" ht="15" customHeight="1">
      <c r="A17" s="7">
        <v>1997</v>
      </c>
      <c r="B17" s="41">
        <f t="shared" si="1"/>
        <v>331338.8</v>
      </c>
      <c r="C17" s="41">
        <f t="shared" si="1"/>
        <v>71648.100000000006</v>
      </c>
      <c r="D17" s="41">
        <v>6404.2</v>
      </c>
      <c r="E17" s="41">
        <f t="shared" si="2"/>
        <v>231.2</v>
      </c>
      <c r="F17" s="41">
        <f t="shared" si="2"/>
        <v>731.8</v>
      </c>
      <c r="G17" s="41">
        <f t="shared" si="2"/>
        <v>1097.9000000000001</v>
      </c>
      <c r="H17" s="41">
        <f t="shared" si="2"/>
        <v>643.29999999999995</v>
      </c>
      <c r="I17" s="41">
        <f t="shared" si="2"/>
        <v>916.4</v>
      </c>
      <c r="J17" s="41">
        <f t="shared" si="2"/>
        <v>30.6</v>
      </c>
      <c r="K17" s="41">
        <f t="shared" si="2"/>
        <v>2753</v>
      </c>
      <c r="M17">
        <f t="shared" si="3"/>
        <v>1997</v>
      </c>
      <c r="N17">
        <v>331338800000</v>
      </c>
      <c r="O17">
        <v>71648100000</v>
      </c>
      <c r="P17">
        <v>231200000</v>
      </c>
      <c r="Q17">
        <v>731800000</v>
      </c>
      <c r="R17">
        <v>1097900000</v>
      </c>
      <c r="S17">
        <v>643300000</v>
      </c>
      <c r="T17">
        <v>916400000</v>
      </c>
      <c r="U17">
        <v>30600000</v>
      </c>
      <c r="V17">
        <v>2753000000</v>
      </c>
    </row>
    <row r="18" spans="1:22">
      <c r="A18" s="7">
        <v>1998</v>
      </c>
      <c r="B18" s="41">
        <f t="shared" si="1"/>
        <v>348260.8</v>
      </c>
      <c r="C18" s="41">
        <f t="shared" si="1"/>
        <v>77647.8</v>
      </c>
      <c r="D18" s="41">
        <v>6950.4</v>
      </c>
      <c r="E18" s="41">
        <f t="shared" si="2"/>
        <v>293.8</v>
      </c>
      <c r="F18" s="41">
        <f t="shared" si="2"/>
        <v>850.6</v>
      </c>
      <c r="G18" s="41">
        <f t="shared" si="2"/>
        <v>980.9</v>
      </c>
      <c r="H18" s="41">
        <f t="shared" si="2"/>
        <v>788</v>
      </c>
      <c r="I18" s="41">
        <f t="shared" si="2"/>
        <v>1022.8</v>
      </c>
      <c r="J18" s="41">
        <f t="shared" si="2"/>
        <v>47</v>
      </c>
      <c r="K18" s="41">
        <f t="shared" si="2"/>
        <v>2967.3</v>
      </c>
      <c r="M18">
        <f t="shared" si="3"/>
        <v>1998</v>
      </c>
      <c r="N18">
        <v>348260800000</v>
      </c>
      <c r="O18">
        <v>77647800000</v>
      </c>
      <c r="P18">
        <v>293800000</v>
      </c>
      <c r="Q18">
        <v>850600000</v>
      </c>
      <c r="R18">
        <v>980900000</v>
      </c>
      <c r="S18">
        <v>788000000</v>
      </c>
      <c r="T18">
        <v>1022800000</v>
      </c>
      <c r="U18">
        <v>47000000</v>
      </c>
      <c r="V18">
        <v>2967300000</v>
      </c>
    </row>
    <row r="19" spans="1:22">
      <c r="A19" s="7">
        <v>1999</v>
      </c>
      <c r="B19" s="41">
        <f t="shared" si="1"/>
        <v>376876.9</v>
      </c>
      <c r="C19" s="41">
        <f t="shared" si="1"/>
        <v>87864</v>
      </c>
      <c r="D19" s="41">
        <v>6970.5</v>
      </c>
      <c r="E19" s="41">
        <f t="shared" si="2"/>
        <v>351.2</v>
      </c>
      <c r="F19" s="41">
        <f t="shared" si="2"/>
        <v>894.5</v>
      </c>
      <c r="G19" s="41">
        <f t="shared" si="2"/>
        <v>1246.5</v>
      </c>
      <c r="H19" s="41">
        <f t="shared" si="2"/>
        <v>795.2</v>
      </c>
      <c r="I19" s="41">
        <f t="shared" si="2"/>
        <v>894.6</v>
      </c>
      <c r="J19" s="41">
        <f t="shared" si="2"/>
        <v>40.700000000000003</v>
      </c>
      <c r="K19" s="41">
        <f t="shared" si="2"/>
        <v>2747.7</v>
      </c>
      <c r="M19">
        <f t="shared" si="3"/>
        <v>1999</v>
      </c>
      <c r="N19">
        <v>376876900000</v>
      </c>
      <c r="O19">
        <v>87864000000</v>
      </c>
      <c r="P19">
        <v>351200000</v>
      </c>
      <c r="Q19">
        <v>894500000</v>
      </c>
      <c r="R19">
        <v>1246500000</v>
      </c>
      <c r="S19">
        <v>795200000</v>
      </c>
      <c r="T19">
        <v>894600000</v>
      </c>
      <c r="U19">
        <v>40700000</v>
      </c>
      <c r="V19">
        <v>2747700000</v>
      </c>
    </row>
    <row r="20" spans="1:22">
      <c r="A20" s="7">
        <v>2000</v>
      </c>
      <c r="B20" s="41">
        <f t="shared" si="1"/>
        <v>406239.2</v>
      </c>
      <c r="C20" s="41">
        <f t="shared" si="1"/>
        <v>94626.2</v>
      </c>
      <c r="D20" s="41">
        <v>7028.8</v>
      </c>
      <c r="E20" s="41">
        <f t="shared" si="2"/>
        <v>421.4</v>
      </c>
      <c r="F20" s="41">
        <f t="shared" si="2"/>
        <v>858.6</v>
      </c>
      <c r="G20" s="41">
        <f t="shared" si="2"/>
        <v>1145.8</v>
      </c>
      <c r="H20" s="41">
        <f t="shared" si="2"/>
        <v>761.4</v>
      </c>
      <c r="I20" s="41">
        <f t="shared" si="2"/>
        <v>1124.5</v>
      </c>
      <c r="J20" s="41">
        <f t="shared" si="2"/>
        <v>50.2</v>
      </c>
      <c r="K20" s="41">
        <f t="shared" si="2"/>
        <v>2667</v>
      </c>
      <c r="M20">
        <f t="shared" si="3"/>
        <v>2000</v>
      </c>
      <c r="N20">
        <v>406239200000</v>
      </c>
      <c r="O20">
        <v>94626200000</v>
      </c>
      <c r="P20">
        <v>421400000</v>
      </c>
      <c r="Q20">
        <v>858600000</v>
      </c>
      <c r="R20">
        <v>1145800000</v>
      </c>
      <c r="S20">
        <v>761400000</v>
      </c>
      <c r="T20">
        <v>1124500000</v>
      </c>
      <c r="U20">
        <v>50200000</v>
      </c>
      <c r="V20">
        <v>2667000000</v>
      </c>
    </row>
    <row r="21" spans="1:22">
      <c r="A21" s="7">
        <v>2001</v>
      </c>
      <c r="B21" s="41">
        <f t="shared" si="1"/>
        <v>417912.5</v>
      </c>
      <c r="C21" s="41">
        <f t="shared" si="1"/>
        <v>90513</v>
      </c>
      <c r="D21" s="41">
        <v>7800.5</v>
      </c>
      <c r="E21" s="41">
        <f t="shared" si="2"/>
        <v>502.9</v>
      </c>
      <c r="F21" s="41">
        <f t="shared" si="2"/>
        <v>884.2</v>
      </c>
      <c r="G21" s="41">
        <f t="shared" si="2"/>
        <v>1342.4</v>
      </c>
      <c r="H21" s="41">
        <f t="shared" si="2"/>
        <v>890.2</v>
      </c>
      <c r="I21" s="41">
        <f t="shared" si="2"/>
        <v>1236.9000000000001</v>
      </c>
      <c r="J21" s="41">
        <f t="shared" si="2"/>
        <v>51.3</v>
      </c>
      <c r="K21" s="41">
        <f t="shared" si="2"/>
        <v>2892.7</v>
      </c>
      <c r="M21">
        <f t="shared" si="3"/>
        <v>2001</v>
      </c>
      <c r="N21">
        <v>417912500000</v>
      </c>
      <c r="O21">
        <v>90513000000</v>
      </c>
      <c r="P21">
        <v>502900000</v>
      </c>
      <c r="Q21">
        <v>884200000</v>
      </c>
      <c r="R21">
        <v>1342400000</v>
      </c>
      <c r="S21">
        <v>890200000</v>
      </c>
      <c r="T21">
        <v>1236900000</v>
      </c>
      <c r="U21">
        <v>51300000</v>
      </c>
      <c r="V21">
        <v>2892700000</v>
      </c>
    </row>
    <row r="22" spans="1:22">
      <c r="A22" s="7">
        <v>2002</v>
      </c>
      <c r="B22" s="41">
        <f t="shared" si="1"/>
        <v>440220.8</v>
      </c>
      <c r="C22" s="41">
        <f t="shared" si="1"/>
        <v>95636.3</v>
      </c>
      <c r="D22" s="41">
        <v>7726</v>
      </c>
      <c r="E22" s="41">
        <f t="shared" si="2"/>
        <v>407.4</v>
      </c>
      <c r="F22" s="41">
        <f t="shared" si="2"/>
        <v>919.1</v>
      </c>
      <c r="G22" s="41">
        <f t="shared" si="2"/>
        <v>1280.9000000000001</v>
      </c>
      <c r="H22" s="41">
        <f t="shared" si="2"/>
        <v>781.7</v>
      </c>
      <c r="I22" s="41">
        <f t="shared" si="2"/>
        <v>1228.2</v>
      </c>
      <c r="J22" s="41">
        <f t="shared" si="2"/>
        <v>44.5</v>
      </c>
      <c r="K22" s="41">
        <f t="shared" si="2"/>
        <v>3064.2</v>
      </c>
      <c r="M22">
        <f t="shared" si="3"/>
        <v>2002</v>
      </c>
      <c r="N22">
        <v>440220800000</v>
      </c>
      <c r="O22">
        <v>95636300000</v>
      </c>
      <c r="P22">
        <v>407400000</v>
      </c>
      <c r="Q22">
        <v>919100000</v>
      </c>
      <c r="R22">
        <v>1280900000</v>
      </c>
      <c r="S22">
        <v>781700000</v>
      </c>
      <c r="T22">
        <v>1228200000</v>
      </c>
      <c r="U22">
        <v>44500000</v>
      </c>
      <c r="V22">
        <v>3064200000</v>
      </c>
    </row>
    <row r="23" spans="1:22">
      <c r="A23" s="7">
        <v>2003</v>
      </c>
      <c r="B23" s="41">
        <f t="shared" si="1"/>
        <v>457025.8</v>
      </c>
      <c r="C23" s="41">
        <f t="shared" si="1"/>
        <v>94806.2</v>
      </c>
      <c r="D23" s="41">
        <v>8289.1</v>
      </c>
      <c r="E23" s="41">
        <f t="shared" si="2"/>
        <v>398.9</v>
      </c>
      <c r="F23" s="41">
        <f t="shared" si="2"/>
        <v>1009.6</v>
      </c>
      <c r="G23" s="41">
        <f t="shared" si="2"/>
        <v>1364.8</v>
      </c>
      <c r="H23" s="41">
        <f t="shared" si="2"/>
        <v>849</v>
      </c>
      <c r="I23" s="41">
        <f t="shared" si="2"/>
        <v>1466.2</v>
      </c>
      <c r="J23" s="41">
        <f t="shared" si="2"/>
        <v>45.1</v>
      </c>
      <c r="K23" s="41">
        <f t="shared" si="2"/>
        <v>3155.5</v>
      </c>
      <c r="M23">
        <f t="shared" si="3"/>
        <v>2003</v>
      </c>
      <c r="N23">
        <v>457025800000</v>
      </c>
      <c r="O23">
        <v>94806200000</v>
      </c>
      <c r="P23">
        <v>398900000</v>
      </c>
      <c r="Q23">
        <v>1009600000</v>
      </c>
      <c r="R23">
        <v>1364800000</v>
      </c>
      <c r="S23">
        <v>849000000</v>
      </c>
      <c r="T23">
        <v>1466200000</v>
      </c>
      <c r="U23">
        <v>45100000</v>
      </c>
      <c r="V23">
        <v>3155500000</v>
      </c>
    </row>
    <row r="24" spans="1:22">
      <c r="A24" s="7">
        <v>2004</v>
      </c>
      <c r="B24" s="41">
        <f t="shared" si="1"/>
        <v>477196.6</v>
      </c>
      <c r="C24" s="41">
        <f t="shared" si="1"/>
        <v>92733.9</v>
      </c>
      <c r="D24" s="41">
        <v>8247.6</v>
      </c>
      <c r="E24" s="41">
        <f t="shared" si="2"/>
        <v>368.2</v>
      </c>
      <c r="F24" s="41">
        <f t="shared" si="2"/>
        <v>916.9</v>
      </c>
      <c r="G24" s="41">
        <f t="shared" si="2"/>
        <v>1262.2</v>
      </c>
      <c r="H24" s="41">
        <f t="shared" si="2"/>
        <v>954.5</v>
      </c>
      <c r="I24" s="41">
        <f t="shared" si="2"/>
        <v>1550.8</v>
      </c>
      <c r="J24" s="41">
        <f t="shared" si="2"/>
        <v>34.6</v>
      </c>
      <c r="K24" s="41">
        <f t="shared" si="2"/>
        <v>3160.4</v>
      </c>
      <c r="M24">
        <f t="shared" si="3"/>
        <v>2004</v>
      </c>
      <c r="N24">
        <v>477196600000</v>
      </c>
      <c r="O24">
        <v>92733900000</v>
      </c>
      <c r="P24">
        <v>368200000</v>
      </c>
      <c r="Q24">
        <v>916900000</v>
      </c>
      <c r="R24">
        <v>1262200000</v>
      </c>
      <c r="S24">
        <v>954500000</v>
      </c>
      <c r="T24">
        <v>1550800000</v>
      </c>
      <c r="U24">
        <v>34600000</v>
      </c>
      <c r="V24">
        <v>3160400000</v>
      </c>
    </row>
    <row r="25" spans="1:22">
      <c r="A25" s="7">
        <v>2005</v>
      </c>
      <c r="B25" s="41">
        <f t="shared" si="1"/>
        <v>497541</v>
      </c>
      <c r="C25" s="41">
        <f t="shared" si="1"/>
        <v>90869.1</v>
      </c>
      <c r="D25" s="41">
        <v>8958.2000000000007</v>
      </c>
      <c r="E25" s="41">
        <f t="shared" si="2"/>
        <v>413.1</v>
      </c>
      <c r="F25" s="41">
        <f t="shared" si="2"/>
        <v>906.2</v>
      </c>
      <c r="G25" s="41">
        <f t="shared" si="2"/>
        <v>1148.0999999999999</v>
      </c>
      <c r="H25" s="41">
        <f t="shared" si="2"/>
        <v>999</v>
      </c>
      <c r="I25" s="41">
        <f t="shared" si="2"/>
        <v>2165.4</v>
      </c>
      <c r="J25" s="41">
        <f t="shared" si="2"/>
        <v>45.1</v>
      </c>
      <c r="K25" s="41">
        <f t="shared" si="2"/>
        <v>3281.2</v>
      </c>
      <c r="M25">
        <f t="shared" si="3"/>
        <v>2005</v>
      </c>
      <c r="N25">
        <v>497541000000</v>
      </c>
      <c r="O25">
        <v>90869100000</v>
      </c>
      <c r="P25">
        <v>413100000</v>
      </c>
      <c r="Q25">
        <v>906200000</v>
      </c>
      <c r="R25">
        <v>1148100000</v>
      </c>
      <c r="S25">
        <v>999000000</v>
      </c>
      <c r="T25">
        <v>2165400000</v>
      </c>
      <c r="U25">
        <v>45100000</v>
      </c>
      <c r="V25">
        <v>3281200000</v>
      </c>
    </row>
    <row r="26" spans="1:22">
      <c r="A26" s="7">
        <v>2006</v>
      </c>
      <c r="B26" s="41">
        <f t="shared" si="1"/>
        <v>519527.6</v>
      </c>
      <c r="C26" s="41">
        <f t="shared" si="1"/>
        <v>88475.1</v>
      </c>
      <c r="D26" s="41">
        <v>9343.6</v>
      </c>
      <c r="E26" s="41">
        <f t="shared" si="2"/>
        <v>483.5</v>
      </c>
      <c r="F26" s="41">
        <f t="shared" si="2"/>
        <v>970</v>
      </c>
      <c r="G26" s="41">
        <f t="shared" si="2"/>
        <v>1103.0999999999999</v>
      </c>
      <c r="H26" s="41">
        <f t="shared" si="2"/>
        <v>943.3</v>
      </c>
      <c r="I26" s="41">
        <f t="shared" si="2"/>
        <v>2336.6999999999998</v>
      </c>
      <c r="J26" s="41">
        <f t="shared" si="2"/>
        <v>31.6</v>
      </c>
      <c r="K26" s="41">
        <f t="shared" si="2"/>
        <v>3475.4</v>
      </c>
      <c r="M26">
        <f t="shared" si="3"/>
        <v>2006</v>
      </c>
      <c r="N26">
        <v>519527600000</v>
      </c>
      <c r="O26">
        <v>88475100000</v>
      </c>
      <c r="P26">
        <v>483500000</v>
      </c>
      <c r="Q26">
        <v>970000000</v>
      </c>
      <c r="R26">
        <v>1103100000</v>
      </c>
      <c r="S26">
        <v>943300000</v>
      </c>
      <c r="T26">
        <v>2336700000</v>
      </c>
      <c r="U26">
        <v>31600000</v>
      </c>
      <c r="V26">
        <v>3475400000</v>
      </c>
    </row>
    <row r="27" spans="1:22">
      <c r="A27" s="7">
        <v>2007</v>
      </c>
      <c r="B27" s="41">
        <f t="shared" si="1"/>
        <v>542873.59999999998</v>
      </c>
      <c r="C27" s="41">
        <f t="shared" si="1"/>
        <v>86610.5</v>
      </c>
      <c r="D27" s="41">
        <v>9446.9</v>
      </c>
      <c r="E27" s="41">
        <f t="shared" si="2"/>
        <v>498.4</v>
      </c>
      <c r="F27" s="41">
        <f t="shared" si="2"/>
        <v>820.8</v>
      </c>
      <c r="G27" s="41">
        <f t="shared" si="2"/>
        <v>1224.2</v>
      </c>
      <c r="H27" s="41">
        <f t="shared" si="2"/>
        <v>871.8</v>
      </c>
      <c r="I27" s="41">
        <f t="shared" si="2"/>
        <v>2370.6</v>
      </c>
      <c r="J27" s="41">
        <f t="shared" si="2"/>
        <v>31.9</v>
      </c>
      <c r="K27" s="41">
        <f t="shared" si="2"/>
        <v>3629.1</v>
      </c>
      <c r="M27">
        <f t="shared" si="3"/>
        <v>2007</v>
      </c>
      <c r="N27">
        <v>542873600000</v>
      </c>
      <c r="O27">
        <v>86610500000</v>
      </c>
      <c r="P27">
        <v>498400000</v>
      </c>
      <c r="Q27">
        <v>820800000</v>
      </c>
      <c r="R27">
        <v>1224200000</v>
      </c>
      <c r="S27">
        <v>871800000</v>
      </c>
      <c r="T27">
        <v>2370600000</v>
      </c>
      <c r="U27">
        <v>31900000</v>
      </c>
      <c r="V27">
        <v>3629100000</v>
      </c>
    </row>
    <row r="28" spans="1:22">
      <c r="C28" s="41">
        <f>100*D27/B27</f>
        <v>1.740165666556635</v>
      </c>
    </row>
    <row r="29" spans="1:22">
      <c r="A29" s="9" t="s">
        <v>71</v>
      </c>
    </row>
    <row r="30" spans="1:22">
      <c r="A30" s="7" t="s">
        <v>1071</v>
      </c>
      <c r="B30" s="2">
        <f t="shared" ref="B30:K32" si="4">IF(ISERROR((POWER(VLOOKUP(VALUE(RIGHT($A30,4)),$A$4:$K$27,COLUMN(B$26),0)/VLOOKUP(VALUE(LEFT($A30,4)),$A$4:$K$27,COLUMN(B$26),0),1/(VALUE(RIGHT($A30,4))-VALUE(LEFT($A30,4))))-1)*100)=FALSE,(POWER(VLOOKUP(VALUE(RIGHT($A30,4)),$A$4:$K$27,COLUMN(B$26),0)/VLOOKUP(VALUE(LEFT($A30,4)),$A$4:$K$27,COLUMN(B$26),0),1/(VALUE(RIGHT($A30,4))-VALUE(LEFT($A30,4))))-1)*100,"n.a.")</f>
        <v>5.513274757332054</v>
      </c>
      <c r="C30" s="2">
        <f t="shared" si="4"/>
        <v>3.4585114915940851</v>
      </c>
      <c r="D30" s="2" t="str">
        <f t="shared" si="4"/>
        <v>n.a.</v>
      </c>
      <c r="E30" s="2">
        <f t="shared" si="4"/>
        <v>4.2157892570277689</v>
      </c>
      <c r="F30" s="2" t="str">
        <f t="shared" si="4"/>
        <v>n.a.</v>
      </c>
      <c r="G30" s="2">
        <f t="shared" si="4"/>
        <v>4.3633866484172668</v>
      </c>
      <c r="H30" s="2">
        <f t="shared" si="4"/>
        <v>3.777161926447592</v>
      </c>
      <c r="I30" s="2">
        <f t="shared" si="4"/>
        <v>6.1228593164430301</v>
      </c>
      <c r="J30" s="2" t="str">
        <f t="shared" si="4"/>
        <v>n.a.</v>
      </c>
      <c r="K30" s="2">
        <f t="shared" si="4"/>
        <v>3.6793489073100982</v>
      </c>
    </row>
    <row r="31" spans="1:22">
      <c r="A31" s="7" t="s">
        <v>1058</v>
      </c>
      <c r="B31" s="2">
        <f t="shared" si="4"/>
        <v>6.0801569302727287</v>
      </c>
      <c r="C31" s="2">
        <f t="shared" si="4"/>
        <v>5.591510570076097</v>
      </c>
      <c r="D31" s="2" t="str">
        <f t="shared" si="4"/>
        <v>n.a.</v>
      </c>
      <c r="E31" s="2">
        <f t="shared" si="4"/>
        <v>5.0084429463442159</v>
      </c>
      <c r="F31" s="2" t="str">
        <f t="shared" si="4"/>
        <v>n.a.</v>
      </c>
      <c r="G31" s="2">
        <f t="shared" si="4"/>
        <v>5.892819764521473</v>
      </c>
      <c r="H31" s="2">
        <f t="shared" si="4"/>
        <v>4.5854026943627613</v>
      </c>
      <c r="I31" s="2">
        <f t="shared" si="4"/>
        <v>3.9577039873325059</v>
      </c>
      <c r="J31" s="2" t="str">
        <f t="shared" si="4"/>
        <v>n.a.</v>
      </c>
      <c r="K31" s="2">
        <f t="shared" si="4"/>
        <v>3.3229103158421092</v>
      </c>
    </row>
    <row r="32" spans="1:22">
      <c r="A32" s="7" t="s">
        <v>3</v>
      </c>
      <c r="B32" s="2">
        <f t="shared" si="4"/>
        <v>4.2288936040047131</v>
      </c>
      <c r="C32" s="2">
        <f t="shared" si="4"/>
        <v>-1.2565153458239942</v>
      </c>
      <c r="D32" s="2">
        <f t="shared" si="4"/>
        <v>4.3143410287930672</v>
      </c>
      <c r="E32" s="2">
        <f t="shared" si="4"/>
        <v>2.4264047537185585</v>
      </c>
      <c r="F32" s="2">
        <f t="shared" si="4"/>
        <v>-0.64113137399117726</v>
      </c>
      <c r="G32" s="2">
        <f t="shared" si="4"/>
        <v>0.94997656586206514</v>
      </c>
      <c r="H32" s="2">
        <f t="shared" si="4"/>
        <v>1.9531316408477828</v>
      </c>
      <c r="I32" s="2">
        <f t="shared" si="4"/>
        <v>11.242633107426169</v>
      </c>
      <c r="J32" s="2">
        <f t="shared" si="4"/>
        <v>-6.2719532632911301</v>
      </c>
      <c r="K32" s="2">
        <f t="shared" si="4"/>
        <v>4.4986898847629408</v>
      </c>
    </row>
    <row r="34" spans="1:1">
      <c r="A34" s="229" t="s">
        <v>1357</v>
      </c>
    </row>
    <row r="35" spans="1:1">
      <c r="A35" s="20"/>
    </row>
    <row r="36" spans="1:1">
      <c r="A36" t="s">
        <v>1060</v>
      </c>
    </row>
  </sheetData>
  <pageMargins left="0.7" right="0.7" top="0.75" bottom="0.75" header="0.3" footer="0.3"/>
  <pageSetup scale="79" orientation="landscape" horizontalDpi="0" verticalDpi="0" r:id="rId1"/>
</worksheet>
</file>

<file path=xl/worksheets/sheet161.xml><?xml version="1.0" encoding="utf-8"?>
<worksheet xmlns="http://schemas.openxmlformats.org/spreadsheetml/2006/main" xmlns:r="http://schemas.openxmlformats.org/officeDocument/2006/relationships">
  <sheetPr codeName="Sheet198"/>
  <dimension ref="A1:W36"/>
  <sheetViews>
    <sheetView view="pageBreakPreview" zoomScaleNormal="100" zoomScaleSheetLayoutView="100" workbookViewId="0"/>
  </sheetViews>
  <sheetFormatPr defaultRowHeight="15" outlineLevelCol="1"/>
  <cols>
    <col min="2" max="11" width="13.85546875" customWidth="1"/>
    <col min="13" max="22" width="0" hidden="1" customWidth="1" outlineLevel="1"/>
    <col min="23" max="23" width="9.140625" collapsed="1"/>
  </cols>
  <sheetData>
    <row r="1" spans="1:22">
      <c r="A1" t="s">
        <v>1077</v>
      </c>
      <c r="N1" t="s">
        <v>520</v>
      </c>
      <c r="O1" t="s">
        <v>6</v>
      </c>
      <c r="P1" t="s">
        <v>8</v>
      </c>
      <c r="Q1" t="s">
        <v>11</v>
      </c>
      <c r="R1" t="s">
        <v>12</v>
      </c>
      <c r="S1" t="s">
        <v>13</v>
      </c>
      <c r="T1" t="s">
        <v>14</v>
      </c>
      <c r="U1" t="s">
        <v>15</v>
      </c>
      <c r="V1" t="s">
        <v>33</v>
      </c>
    </row>
    <row r="3" spans="1:22" ht="110.25" customHeight="1">
      <c r="B3" s="55" t="s">
        <v>520</v>
      </c>
      <c r="C3" s="55" t="s">
        <v>6</v>
      </c>
      <c r="D3" s="55" t="s">
        <v>32</v>
      </c>
      <c r="E3" s="55" t="s">
        <v>8</v>
      </c>
      <c r="F3" s="55" t="s">
        <v>11</v>
      </c>
      <c r="G3" s="55" t="s">
        <v>12</v>
      </c>
      <c r="H3" s="55" t="s">
        <v>13</v>
      </c>
      <c r="I3" s="55" t="s">
        <v>14</v>
      </c>
      <c r="J3" s="55" t="s">
        <v>15</v>
      </c>
      <c r="K3" s="55" t="s">
        <v>33</v>
      </c>
    </row>
    <row r="4" spans="1:22" ht="15" customHeight="1">
      <c r="A4" s="7">
        <f t="shared" ref="A4:A14" si="0">A5-1</f>
        <v>1984</v>
      </c>
      <c r="B4" s="41">
        <f t="shared" ref="B4:C27" si="1">IF(OR(ISERROR(N4/1000000),N4=0)=FALSE,N4/1000000,"n.a.")</f>
        <v>16562.5</v>
      </c>
      <c r="C4" s="41">
        <f t="shared" si="1"/>
        <v>1713.8</v>
      </c>
      <c r="D4" s="41" t="s">
        <v>446</v>
      </c>
      <c r="E4" s="41">
        <f t="shared" ref="E4:K27" si="2">IF(OR(ISERROR(P4/1000000),P4=0)=FALSE,P4/1000000,"n.a.")</f>
        <v>22.2</v>
      </c>
      <c r="F4" s="41" t="str">
        <f t="shared" si="2"/>
        <v>n.a.</v>
      </c>
      <c r="G4" s="41">
        <f t="shared" si="2"/>
        <v>45.9</v>
      </c>
      <c r="H4" s="41">
        <f t="shared" si="2"/>
        <v>42.1</v>
      </c>
      <c r="I4" s="41">
        <f t="shared" si="2"/>
        <v>82.6</v>
      </c>
      <c r="J4" s="41" t="str">
        <f t="shared" si="2"/>
        <v>n.a.</v>
      </c>
      <c r="K4" s="41">
        <f t="shared" si="2"/>
        <v>74.5</v>
      </c>
      <c r="M4">
        <v>1984</v>
      </c>
      <c r="N4">
        <v>16562500000</v>
      </c>
      <c r="O4">
        <v>1713800000</v>
      </c>
      <c r="P4">
        <v>22200000</v>
      </c>
      <c r="Q4" t="s">
        <v>664</v>
      </c>
      <c r="R4">
        <v>45900000</v>
      </c>
      <c r="S4">
        <v>42100000</v>
      </c>
      <c r="T4">
        <v>82600000</v>
      </c>
      <c r="U4" t="s">
        <v>664</v>
      </c>
      <c r="V4">
        <v>74500000</v>
      </c>
    </row>
    <row r="5" spans="1:22" ht="15" customHeight="1">
      <c r="A5" s="7">
        <f t="shared" si="0"/>
        <v>1985</v>
      </c>
      <c r="B5" s="41">
        <f t="shared" si="1"/>
        <v>18220.099999999999</v>
      </c>
      <c r="C5" s="41">
        <f t="shared" si="1"/>
        <v>1930.4</v>
      </c>
      <c r="D5" s="41" t="s">
        <v>446</v>
      </c>
      <c r="E5" s="41">
        <f t="shared" si="2"/>
        <v>30.9</v>
      </c>
      <c r="F5" s="41" t="str">
        <f t="shared" si="2"/>
        <v>n.a.</v>
      </c>
      <c r="G5" s="41">
        <f t="shared" si="2"/>
        <v>50.3</v>
      </c>
      <c r="H5" s="41">
        <f t="shared" si="2"/>
        <v>42.6</v>
      </c>
      <c r="I5" s="41">
        <f t="shared" si="2"/>
        <v>97.4</v>
      </c>
      <c r="J5" s="41" t="str">
        <f t="shared" si="2"/>
        <v>n.a.</v>
      </c>
      <c r="K5" s="41">
        <f t="shared" si="2"/>
        <v>97.6</v>
      </c>
      <c r="M5">
        <f>M4+1</f>
        <v>1985</v>
      </c>
      <c r="N5">
        <v>18220100000</v>
      </c>
      <c r="O5">
        <v>1930400000</v>
      </c>
      <c r="P5">
        <v>30900000</v>
      </c>
      <c r="Q5" t="s">
        <v>664</v>
      </c>
      <c r="R5">
        <v>50300000</v>
      </c>
      <c r="S5">
        <v>42600000</v>
      </c>
      <c r="T5">
        <v>97400000</v>
      </c>
      <c r="U5" t="s">
        <v>664</v>
      </c>
      <c r="V5">
        <v>97600000</v>
      </c>
    </row>
    <row r="6" spans="1:22" ht="15" customHeight="1">
      <c r="A6" s="7">
        <f t="shared" si="0"/>
        <v>1986</v>
      </c>
      <c r="B6" s="41">
        <f t="shared" si="1"/>
        <v>18905.7</v>
      </c>
      <c r="C6" s="41">
        <f t="shared" si="1"/>
        <v>1991.8</v>
      </c>
      <c r="D6" s="41" t="s">
        <v>446</v>
      </c>
      <c r="E6" s="41">
        <f t="shared" si="2"/>
        <v>28.7</v>
      </c>
      <c r="F6" s="41" t="str">
        <f t="shared" si="2"/>
        <v>n.a.</v>
      </c>
      <c r="G6" s="41">
        <f t="shared" si="2"/>
        <v>60.6</v>
      </c>
      <c r="H6" s="41">
        <f t="shared" si="2"/>
        <v>42.9</v>
      </c>
      <c r="I6" s="41">
        <f t="shared" si="2"/>
        <v>130.30000000000001</v>
      </c>
      <c r="J6" s="41" t="str">
        <f t="shared" si="2"/>
        <v>n.a.</v>
      </c>
      <c r="K6" s="41">
        <f t="shared" si="2"/>
        <v>124.3</v>
      </c>
      <c r="M6">
        <f t="shared" ref="M6:M27" si="3">M5+1</f>
        <v>1986</v>
      </c>
      <c r="N6">
        <v>18905700000</v>
      </c>
      <c r="O6">
        <v>1991800000</v>
      </c>
      <c r="P6">
        <v>28700000</v>
      </c>
      <c r="Q6" t="s">
        <v>664</v>
      </c>
      <c r="R6">
        <v>60600000</v>
      </c>
      <c r="S6">
        <v>42900000</v>
      </c>
      <c r="T6">
        <v>130300000</v>
      </c>
      <c r="U6" t="s">
        <v>664</v>
      </c>
      <c r="V6">
        <v>124300000</v>
      </c>
    </row>
    <row r="7" spans="1:22" ht="15" customHeight="1">
      <c r="A7" s="7">
        <f t="shared" si="0"/>
        <v>1987</v>
      </c>
      <c r="B7" s="41">
        <f t="shared" si="1"/>
        <v>20006.400000000001</v>
      </c>
      <c r="C7" s="41">
        <f t="shared" si="1"/>
        <v>2319.8000000000002</v>
      </c>
      <c r="D7" s="41" t="s">
        <v>446</v>
      </c>
      <c r="E7" s="41">
        <f t="shared" si="2"/>
        <v>27.7</v>
      </c>
      <c r="F7" s="41" t="str">
        <f t="shared" si="2"/>
        <v>n.a.</v>
      </c>
      <c r="G7" s="41">
        <f t="shared" si="2"/>
        <v>61.4</v>
      </c>
      <c r="H7" s="41">
        <f t="shared" si="2"/>
        <v>46.6</v>
      </c>
      <c r="I7" s="41">
        <f t="shared" si="2"/>
        <v>187.5</v>
      </c>
      <c r="J7" s="41" t="str">
        <f t="shared" si="2"/>
        <v>n.a.</v>
      </c>
      <c r="K7" s="41">
        <f t="shared" si="2"/>
        <v>108</v>
      </c>
      <c r="M7">
        <f t="shared" si="3"/>
        <v>1987</v>
      </c>
      <c r="N7">
        <v>20006400000</v>
      </c>
      <c r="O7">
        <v>2319800000</v>
      </c>
      <c r="P7">
        <v>27700000</v>
      </c>
      <c r="Q7" t="s">
        <v>664</v>
      </c>
      <c r="R7">
        <v>61400000</v>
      </c>
      <c r="S7">
        <v>46600000</v>
      </c>
      <c r="T7">
        <v>187500000</v>
      </c>
      <c r="U7" t="s">
        <v>664</v>
      </c>
      <c r="V7">
        <v>108000000</v>
      </c>
    </row>
    <row r="8" spans="1:22" ht="15" customHeight="1">
      <c r="A8" s="7">
        <f t="shared" si="0"/>
        <v>1988</v>
      </c>
      <c r="B8" s="41">
        <f t="shared" si="1"/>
        <v>21307.4</v>
      </c>
      <c r="C8" s="41">
        <f t="shared" si="1"/>
        <v>2355.3000000000002</v>
      </c>
      <c r="D8" s="41" t="s">
        <v>446</v>
      </c>
      <c r="E8" s="41">
        <f t="shared" si="2"/>
        <v>22.2</v>
      </c>
      <c r="F8" s="41" t="str">
        <f t="shared" si="2"/>
        <v>n.a.</v>
      </c>
      <c r="G8" s="41">
        <f t="shared" si="2"/>
        <v>85</v>
      </c>
      <c r="H8" s="41">
        <f t="shared" si="2"/>
        <v>43.6</v>
      </c>
      <c r="I8" s="41">
        <f t="shared" si="2"/>
        <v>132.5</v>
      </c>
      <c r="J8" s="41" t="str">
        <f t="shared" si="2"/>
        <v>n.a.</v>
      </c>
      <c r="K8" s="41">
        <f t="shared" si="2"/>
        <v>87.8</v>
      </c>
      <c r="M8">
        <f t="shared" si="3"/>
        <v>1988</v>
      </c>
      <c r="N8">
        <v>21307400000</v>
      </c>
      <c r="O8">
        <v>2355300000</v>
      </c>
      <c r="P8">
        <v>22200000</v>
      </c>
      <c r="Q8" t="s">
        <v>664</v>
      </c>
      <c r="R8">
        <v>85000000</v>
      </c>
      <c r="S8">
        <v>43600000</v>
      </c>
      <c r="T8">
        <v>132500000</v>
      </c>
      <c r="U8" t="s">
        <v>664</v>
      </c>
      <c r="V8">
        <v>87800000</v>
      </c>
    </row>
    <row r="9" spans="1:22" ht="15" customHeight="1">
      <c r="A9" s="7">
        <f t="shared" si="0"/>
        <v>1989</v>
      </c>
      <c r="B9" s="41">
        <f t="shared" si="1"/>
        <v>22416.2</v>
      </c>
      <c r="C9" s="41">
        <f t="shared" si="1"/>
        <v>2497.8000000000002</v>
      </c>
      <c r="D9" s="41" t="s">
        <v>446</v>
      </c>
      <c r="E9" s="41">
        <f t="shared" si="2"/>
        <v>23.1</v>
      </c>
      <c r="F9" s="41" t="str">
        <f t="shared" si="2"/>
        <v>n.a.</v>
      </c>
      <c r="G9" s="41">
        <f t="shared" si="2"/>
        <v>61.8</v>
      </c>
      <c r="H9" s="41">
        <f t="shared" si="2"/>
        <v>44.9</v>
      </c>
      <c r="I9" s="41">
        <f t="shared" si="2"/>
        <v>117.5</v>
      </c>
      <c r="J9" s="41" t="str">
        <f t="shared" si="2"/>
        <v>n.a.</v>
      </c>
      <c r="K9" s="41">
        <f t="shared" si="2"/>
        <v>82.4</v>
      </c>
      <c r="M9">
        <f t="shared" si="3"/>
        <v>1989</v>
      </c>
      <c r="N9">
        <v>22416200000</v>
      </c>
      <c r="O9">
        <v>2497800000</v>
      </c>
      <c r="P9">
        <v>23100000</v>
      </c>
      <c r="Q9" t="s">
        <v>664</v>
      </c>
      <c r="R9">
        <v>61800000</v>
      </c>
      <c r="S9">
        <v>44900000</v>
      </c>
      <c r="T9">
        <v>117500000</v>
      </c>
      <c r="U9" t="s">
        <v>664</v>
      </c>
      <c r="V9">
        <v>82400000</v>
      </c>
    </row>
    <row r="10" spans="1:22" ht="15" customHeight="1">
      <c r="A10" s="7">
        <f t="shared" si="0"/>
        <v>1990</v>
      </c>
      <c r="B10" s="41">
        <f t="shared" si="1"/>
        <v>23324.9</v>
      </c>
      <c r="C10" s="41">
        <f t="shared" si="1"/>
        <v>2632.6</v>
      </c>
      <c r="D10" s="41" t="s">
        <v>446</v>
      </c>
      <c r="E10" s="41">
        <f t="shared" si="2"/>
        <v>22</v>
      </c>
      <c r="F10" s="41" t="str">
        <f t="shared" si="2"/>
        <v>n.a.</v>
      </c>
      <c r="G10" s="41">
        <f t="shared" si="2"/>
        <v>64.099999999999994</v>
      </c>
      <c r="H10" s="41">
        <f t="shared" si="2"/>
        <v>37.700000000000003</v>
      </c>
      <c r="I10" s="41">
        <f t="shared" si="2"/>
        <v>137.80000000000001</v>
      </c>
      <c r="J10" s="41" t="str">
        <f t="shared" si="2"/>
        <v>n.a.</v>
      </c>
      <c r="K10" s="41">
        <f t="shared" si="2"/>
        <v>118.1</v>
      </c>
      <c r="M10">
        <f t="shared" si="3"/>
        <v>1990</v>
      </c>
      <c r="N10">
        <v>23324900000</v>
      </c>
      <c r="O10">
        <v>2632600000</v>
      </c>
      <c r="P10">
        <v>22000000</v>
      </c>
      <c r="Q10" t="s">
        <v>664</v>
      </c>
      <c r="R10">
        <v>64100000</v>
      </c>
      <c r="S10">
        <v>37700000</v>
      </c>
      <c r="T10">
        <v>137800000</v>
      </c>
      <c r="U10" t="s">
        <v>664</v>
      </c>
      <c r="V10">
        <v>118100000</v>
      </c>
    </row>
    <row r="11" spans="1:22" ht="15" customHeight="1">
      <c r="A11" s="7">
        <f t="shared" si="0"/>
        <v>1991</v>
      </c>
      <c r="B11" s="41">
        <f t="shared" si="1"/>
        <v>22753.200000000001</v>
      </c>
      <c r="C11" s="41">
        <f t="shared" si="1"/>
        <v>2370.1999999999998</v>
      </c>
      <c r="D11" s="41" t="s">
        <v>446</v>
      </c>
      <c r="E11" s="41">
        <f t="shared" si="2"/>
        <v>27.7</v>
      </c>
      <c r="F11" s="41" t="str">
        <f t="shared" si="2"/>
        <v>n.a.</v>
      </c>
      <c r="G11" s="41">
        <f t="shared" si="2"/>
        <v>64.5</v>
      </c>
      <c r="H11" s="41">
        <f t="shared" si="2"/>
        <v>28.5</v>
      </c>
      <c r="I11" s="41">
        <f t="shared" si="2"/>
        <v>119.2</v>
      </c>
      <c r="J11" s="41" t="str">
        <f t="shared" si="2"/>
        <v>n.a.</v>
      </c>
      <c r="K11" s="41">
        <f t="shared" si="2"/>
        <v>109.8</v>
      </c>
      <c r="M11">
        <f t="shared" si="3"/>
        <v>1991</v>
      </c>
      <c r="N11">
        <v>22753200000</v>
      </c>
      <c r="O11">
        <v>2370200000</v>
      </c>
      <c r="P11">
        <v>27700000</v>
      </c>
      <c r="Q11" t="s">
        <v>664</v>
      </c>
      <c r="R11">
        <v>64500000</v>
      </c>
      <c r="S11">
        <v>28500000</v>
      </c>
      <c r="T11">
        <v>119200000</v>
      </c>
      <c r="U11" t="s">
        <v>664</v>
      </c>
      <c r="V11">
        <v>109800000</v>
      </c>
    </row>
    <row r="12" spans="1:22" ht="15" customHeight="1">
      <c r="A12" s="7">
        <f t="shared" si="0"/>
        <v>1992</v>
      </c>
      <c r="B12" s="41">
        <f t="shared" si="1"/>
        <v>23123.200000000001</v>
      </c>
      <c r="C12" s="41">
        <f t="shared" si="1"/>
        <v>2335.9</v>
      </c>
      <c r="D12" s="41" t="s">
        <v>446</v>
      </c>
      <c r="E12" s="41">
        <f t="shared" si="2"/>
        <v>24.3</v>
      </c>
      <c r="F12" s="41" t="str">
        <f t="shared" si="2"/>
        <v>n.a.</v>
      </c>
      <c r="G12" s="41" t="str">
        <f t="shared" si="2"/>
        <v>n.a.</v>
      </c>
      <c r="H12" s="41">
        <f t="shared" si="2"/>
        <v>27.3</v>
      </c>
      <c r="I12" s="41">
        <f t="shared" si="2"/>
        <v>96.3</v>
      </c>
      <c r="J12" s="41" t="str">
        <f t="shared" si="2"/>
        <v>n.a.</v>
      </c>
      <c r="K12" s="41">
        <f t="shared" si="2"/>
        <v>132.30000000000001</v>
      </c>
      <c r="M12">
        <f t="shared" si="3"/>
        <v>1992</v>
      </c>
      <c r="N12">
        <v>23123200000</v>
      </c>
      <c r="O12">
        <v>2335900000</v>
      </c>
      <c r="P12">
        <v>24300000</v>
      </c>
      <c r="Q12" t="s">
        <v>664</v>
      </c>
      <c r="R12" t="s">
        <v>664</v>
      </c>
      <c r="S12">
        <v>27300000</v>
      </c>
      <c r="T12">
        <v>96300000</v>
      </c>
      <c r="U12" t="s">
        <v>664</v>
      </c>
      <c r="V12">
        <v>132300000</v>
      </c>
    </row>
    <row r="13" spans="1:22" ht="15" customHeight="1">
      <c r="A13" s="7">
        <f t="shared" si="0"/>
        <v>1993</v>
      </c>
      <c r="B13" s="41">
        <f t="shared" si="1"/>
        <v>23273</v>
      </c>
      <c r="C13" s="41">
        <f t="shared" si="1"/>
        <v>2459.1999999999998</v>
      </c>
      <c r="D13" s="41" t="s">
        <v>446</v>
      </c>
      <c r="E13" s="41">
        <f t="shared" si="2"/>
        <v>23.5</v>
      </c>
      <c r="F13" s="41" t="str">
        <f t="shared" si="2"/>
        <v>n.a.</v>
      </c>
      <c r="G13" s="41" t="str">
        <f t="shared" si="2"/>
        <v>n.a.</v>
      </c>
      <c r="H13" s="41">
        <f t="shared" si="2"/>
        <v>37.5</v>
      </c>
      <c r="I13" s="41">
        <f t="shared" si="2"/>
        <v>107.7</v>
      </c>
      <c r="J13" s="41" t="str">
        <f t="shared" si="2"/>
        <v>n.a.</v>
      </c>
      <c r="K13" s="41">
        <f t="shared" si="2"/>
        <v>119.6</v>
      </c>
      <c r="M13">
        <f t="shared" si="3"/>
        <v>1993</v>
      </c>
      <c r="N13">
        <v>23273000000</v>
      </c>
      <c r="O13">
        <v>2459200000</v>
      </c>
      <c r="P13">
        <v>23500000</v>
      </c>
      <c r="Q13" t="s">
        <v>664</v>
      </c>
      <c r="R13" t="s">
        <v>664</v>
      </c>
      <c r="S13">
        <v>37500000</v>
      </c>
      <c r="T13">
        <v>107700000</v>
      </c>
      <c r="U13" t="s">
        <v>664</v>
      </c>
      <c r="V13">
        <v>119600000</v>
      </c>
    </row>
    <row r="14" spans="1:22" ht="15" customHeight="1">
      <c r="A14" s="7">
        <f t="shared" si="0"/>
        <v>1994</v>
      </c>
      <c r="B14" s="41">
        <f t="shared" si="1"/>
        <v>24251.1</v>
      </c>
      <c r="C14" s="41">
        <f t="shared" si="1"/>
        <v>2782.9</v>
      </c>
      <c r="D14" s="41" t="s">
        <v>446</v>
      </c>
      <c r="E14" s="41">
        <f t="shared" si="2"/>
        <v>28.3</v>
      </c>
      <c r="F14" s="41" t="str">
        <f t="shared" si="2"/>
        <v>n.a.</v>
      </c>
      <c r="G14" s="41" t="str">
        <f t="shared" si="2"/>
        <v>n.a.</v>
      </c>
      <c r="H14" s="41">
        <f t="shared" si="2"/>
        <v>37.4</v>
      </c>
      <c r="I14" s="41">
        <f t="shared" si="2"/>
        <v>130.1</v>
      </c>
      <c r="J14" s="41" t="str">
        <f t="shared" si="2"/>
        <v>n.a.</v>
      </c>
      <c r="K14" s="41">
        <f t="shared" si="2"/>
        <v>136.30000000000001</v>
      </c>
      <c r="M14">
        <f t="shared" si="3"/>
        <v>1994</v>
      </c>
      <c r="N14">
        <v>24251100000</v>
      </c>
      <c r="O14">
        <v>2782900000</v>
      </c>
      <c r="P14">
        <v>28300000</v>
      </c>
      <c r="Q14" t="s">
        <v>664</v>
      </c>
      <c r="R14" t="s">
        <v>664</v>
      </c>
      <c r="S14">
        <v>37400000</v>
      </c>
      <c r="T14">
        <v>130100000</v>
      </c>
      <c r="U14" t="s">
        <v>664</v>
      </c>
      <c r="V14">
        <v>136300000</v>
      </c>
    </row>
    <row r="15" spans="1:22" ht="15" customHeight="1">
      <c r="A15" s="7">
        <f>A16-1</f>
        <v>1995</v>
      </c>
      <c r="B15" s="41">
        <f t="shared" si="1"/>
        <v>25184.6</v>
      </c>
      <c r="C15" s="41">
        <f t="shared" si="1"/>
        <v>3076.6</v>
      </c>
      <c r="D15" s="41" t="s">
        <v>446</v>
      </c>
      <c r="E15" s="41">
        <f t="shared" si="2"/>
        <v>27.9</v>
      </c>
      <c r="F15" s="41" t="str">
        <f t="shared" si="2"/>
        <v>n.a.</v>
      </c>
      <c r="G15" s="41" t="str">
        <f t="shared" si="2"/>
        <v>n.a.</v>
      </c>
      <c r="H15" s="41">
        <f t="shared" si="2"/>
        <v>47.7</v>
      </c>
      <c r="I15" s="41">
        <f t="shared" si="2"/>
        <v>130.80000000000001</v>
      </c>
      <c r="J15" s="41" t="str">
        <f t="shared" si="2"/>
        <v>n.a.</v>
      </c>
      <c r="K15" s="41">
        <f t="shared" si="2"/>
        <v>116.3</v>
      </c>
      <c r="M15">
        <f t="shared" si="3"/>
        <v>1995</v>
      </c>
      <c r="N15">
        <v>25184600000</v>
      </c>
      <c r="O15">
        <v>3076600000</v>
      </c>
      <c r="P15">
        <v>27900000</v>
      </c>
      <c r="Q15" t="s">
        <v>664</v>
      </c>
      <c r="R15" t="s">
        <v>664</v>
      </c>
      <c r="S15">
        <v>47700000</v>
      </c>
      <c r="T15">
        <v>130800000</v>
      </c>
      <c r="U15" t="s">
        <v>664</v>
      </c>
      <c r="V15">
        <v>116300000</v>
      </c>
    </row>
    <row r="16" spans="1:22" ht="15" customHeight="1">
      <c r="A16" s="7">
        <v>1996</v>
      </c>
      <c r="B16" s="41">
        <f t="shared" si="1"/>
        <v>26351.4</v>
      </c>
      <c r="C16" s="41">
        <f t="shared" si="1"/>
        <v>3323.7</v>
      </c>
      <c r="D16" s="41" t="s">
        <v>446</v>
      </c>
      <c r="E16" s="41" t="str">
        <f t="shared" si="2"/>
        <v>n.a.</v>
      </c>
      <c r="F16" s="41" t="str">
        <f t="shared" si="2"/>
        <v>n.a.</v>
      </c>
      <c r="G16" s="41" t="str">
        <f t="shared" si="2"/>
        <v>n.a.</v>
      </c>
      <c r="H16" s="41" t="str">
        <f t="shared" si="2"/>
        <v>n.a.</v>
      </c>
      <c r="I16" s="41">
        <f t="shared" si="2"/>
        <v>128.1</v>
      </c>
      <c r="J16" s="41" t="str">
        <f t="shared" si="2"/>
        <v>n.a.</v>
      </c>
      <c r="K16" s="41">
        <f t="shared" si="2"/>
        <v>172.2</v>
      </c>
      <c r="M16">
        <f t="shared" si="3"/>
        <v>1996</v>
      </c>
      <c r="N16">
        <v>26351400000</v>
      </c>
      <c r="O16">
        <v>3323700000</v>
      </c>
      <c r="P16" t="s">
        <v>664</v>
      </c>
      <c r="Q16" t="s">
        <v>664</v>
      </c>
      <c r="R16" t="s">
        <v>664</v>
      </c>
      <c r="S16" t="s">
        <v>664</v>
      </c>
      <c r="T16">
        <v>128100000</v>
      </c>
      <c r="U16" t="s">
        <v>664</v>
      </c>
      <c r="V16">
        <v>172200000</v>
      </c>
    </row>
    <row r="17" spans="1:22" ht="15" customHeight="1">
      <c r="A17" s="7">
        <v>1997</v>
      </c>
      <c r="B17" s="41">
        <f t="shared" si="1"/>
        <v>27478.6</v>
      </c>
      <c r="C17" s="41">
        <f t="shared" si="1"/>
        <v>3690.6</v>
      </c>
      <c r="D17" s="41">
        <v>507.1</v>
      </c>
      <c r="E17" s="41">
        <f t="shared" si="2"/>
        <v>49.6</v>
      </c>
      <c r="F17" s="41" t="str">
        <f t="shared" si="2"/>
        <v>n.a.</v>
      </c>
      <c r="G17" s="41" t="str">
        <f t="shared" si="2"/>
        <v>n.a.</v>
      </c>
      <c r="H17" s="41">
        <f t="shared" si="2"/>
        <v>53</v>
      </c>
      <c r="I17" s="41">
        <f t="shared" si="2"/>
        <v>137</v>
      </c>
      <c r="J17" s="41" t="str">
        <f t="shared" si="2"/>
        <v>n.a.</v>
      </c>
      <c r="K17" s="41">
        <f t="shared" si="2"/>
        <v>162.4</v>
      </c>
      <c r="M17">
        <f t="shared" si="3"/>
        <v>1997</v>
      </c>
      <c r="N17">
        <v>27478600000</v>
      </c>
      <c r="O17">
        <v>3690600000</v>
      </c>
      <c r="P17">
        <v>49600000</v>
      </c>
      <c r="Q17" t="s">
        <v>664</v>
      </c>
      <c r="R17" t="s">
        <v>664</v>
      </c>
      <c r="S17">
        <v>53000000</v>
      </c>
      <c r="T17">
        <v>137000000</v>
      </c>
      <c r="U17" t="s">
        <v>664</v>
      </c>
      <c r="V17">
        <v>162400000</v>
      </c>
    </row>
    <row r="18" spans="1:22">
      <c r="A18" s="7">
        <v>1998</v>
      </c>
      <c r="B18" s="41">
        <f t="shared" si="1"/>
        <v>28616.9</v>
      </c>
      <c r="C18" s="41">
        <f t="shared" si="1"/>
        <v>3838.8</v>
      </c>
      <c r="D18" s="41">
        <v>535.5</v>
      </c>
      <c r="E18" s="41">
        <f t="shared" si="2"/>
        <v>43.1</v>
      </c>
      <c r="F18" s="41" t="str">
        <f t="shared" si="2"/>
        <v>n.a.</v>
      </c>
      <c r="G18" s="41" t="str">
        <f t="shared" si="2"/>
        <v>n.a.</v>
      </c>
      <c r="H18" s="41" t="str">
        <f t="shared" si="2"/>
        <v>n.a.</v>
      </c>
      <c r="I18" s="41">
        <f t="shared" si="2"/>
        <v>181.2</v>
      </c>
      <c r="J18" s="41" t="str">
        <f t="shared" si="2"/>
        <v>n.a.</v>
      </c>
      <c r="K18" s="41" t="str">
        <f t="shared" si="2"/>
        <v>n.a.</v>
      </c>
      <c r="M18">
        <f t="shared" si="3"/>
        <v>1998</v>
      </c>
      <c r="N18">
        <v>28616900000</v>
      </c>
      <c r="O18">
        <v>3838800000</v>
      </c>
      <c r="P18">
        <v>43100000</v>
      </c>
      <c r="Q18" t="s">
        <v>664</v>
      </c>
      <c r="R18" t="s">
        <v>664</v>
      </c>
      <c r="S18" t="s">
        <v>664</v>
      </c>
      <c r="T18">
        <v>181200000</v>
      </c>
      <c r="U18" t="s">
        <v>664</v>
      </c>
      <c r="V18" t="s">
        <v>664</v>
      </c>
    </row>
    <row r="19" spans="1:22">
      <c r="A19" s="7">
        <v>1999</v>
      </c>
      <c r="B19" s="41">
        <f t="shared" si="1"/>
        <v>29691.599999999999</v>
      </c>
      <c r="C19" s="41">
        <f t="shared" si="1"/>
        <v>3788.2</v>
      </c>
      <c r="D19" s="41">
        <v>449</v>
      </c>
      <c r="E19" s="41">
        <f t="shared" si="2"/>
        <v>41.4</v>
      </c>
      <c r="F19" s="41" t="str">
        <f t="shared" si="2"/>
        <v>n.a.</v>
      </c>
      <c r="G19" s="41" t="str">
        <f t="shared" si="2"/>
        <v>n.a.</v>
      </c>
      <c r="H19" s="41" t="str">
        <f t="shared" si="2"/>
        <v>n.a.</v>
      </c>
      <c r="I19" s="41">
        <f t="shared" si="2"/>
        <v>136.69999999999999</v>
      </c>
      <c r="J19" s="41" t="str">
        <f t="shared" si="2"/>
        <v>n.a.</v>
      </c>
      <c r="K19" s="41" t="str">
        <f t="shared" si="2"/>
        <v>n.a.</v>
      </c>
      <c r="M19">
        <f t="shared" si="3"/>
        <v>1999</v>
      </c>
      <c r="N19">
        <v>29691600000</v>
      </c>
      <c r="O19">
        <v>3788200000</v>
      </c>
      <c r="P19">
        <v>41400000</v>
      </c>
      <c r="Q19" t="s">
        <v>664</v>
      </c>
      <c r="R19" t="s">
        <v>664</v>
      </c>
      <c r="S19" t="s">
        <v>664</v>
      </c>
      <c r="T19">
        <v>136700000</v>
      </c>
      <c r="U19" t="s">
        <v>664</v>
      </c>
      <c r="V19" t="s">
        <v>664</v>
      </c>
    </row>
    <row r="20" spans="1:22">
      <c r="A20" s="7">
        <v>2000</v>
      </c>
      <c r="B20" s="41">
        <f t="shared" si="1"/>
        <v>31574.7</v>
      </c>
      <c r="C20" s="41">
        <f t="shared" si="1"/>
        <v>4326.8</v>
      </c>
      <c r="D20" s="41">
        <v>607.20000000000005</v>
      </c>
      <c r="E20" s="41">
        <f t="shared" si="2"/>
        <v>75.099999999999994</v>
      </c>
      <c r="F20" s="41">
        <f t="shared" si="2"/>
        <v>2</v>
      </c>
      <c r="G20" s="41" t="str">
        <f t="shared" si="2"/>
        <v>n.a.</v>
      </c>
      <c r="H20" s="41" t="str">
        <f t="shared" si="2"/>
        <v>n.a.</v>
      </c>
      <c r="I20" s="41">
        <f t="shared" si="2"/>
        <v>123.4</v>
      </c>
      <c r="J20" s="41" t="str">
        <f t="shared" si="2"/>
        <v>n.a.</v>
      </c>
      <c r="K20" s="41">
        <f t="shared" si="2"/>
        <v>146.6</v>
      </c>
      <c r="M20">
        <f t="shared" si="3"/>
        <v>2000</v>
      </c>
      <c r="N20">
        <v>31574700000</v>
      </c>
      <c r="O20">
        <v>4326800000</v>
      </c>
      <c r="P20">
        <v>75100000</v>
      </c>
      <c r="Q20">
        <v>2000000</v>
      </c>
      <c r="R20" t="s">
        <v>664</v>
      </c>
      <c r="S20" t="s">
        <v>664</v>
      </c>
      <c r="T20">
        <v>123400000</v>
      </c>
      <c r="U20" t="s">
        <v>664</v>
      </c>
      <c r="V20">
        <v>146600000</v>
      </c>
    </row>
    <row r="21" spans="1:22">
      <c r="A21" s="7">
        <v>2001</v>
      </c>
      <c r="B21" s="41">
        <f t="shared" si="1"/>
        <v>32528</v>
      </c>
      <c r="C21" s="41">
        <f t="shared" si="1"/>
        <v>4148.5</v>
      </c>
      <c r="D21" s="41">
        <v>632.1</v>
      </c>
      <c r="E21" s="41">
        <f t="shared" si="2"/>
        <v>50.2</v>
      </c>
      <c r="F21" s="41" t="str">
        <f t="shared" si="2"/>
        <v>n.a.</v>
      </c>
      <c r="G21" s="41" t="str">
        <f t="shared" si="2"/>
        <v>n.a.</v>
      </c>
      <c r="H21" s="41" t="str">
        <f t="shared" si="2"/>
        <v>n.a.</v>
      </c>
      <c r="I21" s="41">
        <f t="shared" si="2"/>
        <v>171.5</v>
      </c>
      <c r="J21" s="41" t="str">
        <f t="shared" si="2"/>
        <v>n.a.</v>
      </c>
      <c r="K21" s="41" t="str">
        <f t="shared" si="2"/>
        <v>n.a.</v>
      </c>
      <c r="M21">
        <f t="shared" si="3"/>
        <v>2001</v>
      </c>
      <c r="N21">
        <v>32528000000</v>
      </c>
      <c r="O21">
        <v>4148500000</v>
      </c>
      <c r="P21">
        <v>50200000</v>
      </c>
      <c r="Q21" t="s">
        <v>664</v>
      </c>
      <c r="R21" t="s">
        <v>664</v>
      </c>
      <c r="S21" t="s">
        <v>664</v>
      </c>
      <c r="T21">
        <v>171500000</v>
      </c>
      <c r="U21" t="s">
        <v>664</v>
      </c>
      <c r="V21" t="s">
        <v>664</v>
      </c>
    </row>
    <row r="22" spans="1:22">
      <c r="A22" s="7">
        <v>2002</v>
      </c>
      <c r="B22" s="41">
        <f t="shared" si="1"/>
        <v>33614.400000000001</v>
      </c>
      <c r="C22" s="41">
        <f t="shared" si="1"/>
        <v>4345.5</v>
      </c>
      <c r="D22" s="41">
        <v>679.1</v>
      </c>
      <c r="E22" s="41">
        <f t="shared" si="2"/>
        <v>88</v>
      </c>
      <c r="F22" s="41" t="str">
        <f t="shared" si="2"/>
        <v>n.a.</v>
      </c>
      <c r="G22" s="41" t="str">
        <f t="shared" si="2"/>
        <v>n.a.</v>
      </c>
      <c r="H22" s="41">
        <f t="shared" si="2"/>
        <v>36</v>
      </c>
      <c r="I22" s="41">
        <f t="shared" si="2"/>
        <v>205.6</v>
      </c>
      <c r="J22" s="41" t="str">
        <f t="shared" si="2"/>
        <v>n.a.</v>
      </c>
      <c r="K22" s="41">
        <f t="shared" si="2"/>
        <v>191.8</v>
      </c>
      <c r="M22">
        <f t="shared" si="3"/>
        <v>2002</v>
      </c>
      <c r="N22">
        <v>33614400000</v>
      </c>
      <c r="O22">
        <v>4345500000</v>
      </c>
      <c r="P22">
        <v>88000000</v>
      </c>
      <c r="Q22" t="s">
        <v>664</v>
      </c>
      <c r="R22" t="s">
        <v>664</v>
      </c>
      <c r="S22">
        <v>36000000</v>
      </c>
      <c r="T22">
        <v>205600000</v>
      </c>
      <c r="U22" t="s">
        <v>664</v>
      </c>
      <c r="V22">
        <v>191800000</v>
      </c>
    </row>
    <row r="23" spans="1:22">
      <c r="A23" s="7">
        <v>2003</v>
      </c>
      <c r="B23" s="41">
        <f t="shared" si="1"/>
        <v>34562.699999999997</v>
      </c>
      <c r="C23" s="41">
        <f t="shared" si="1"/>
        <v>4575.8</v>
      </c>
      <c r="D23" s="41">
        <v>777.4</v>
      </c>
      <c r="E23" s="41">
        <f t="shared" si="2"/>
        <v>102</v>
      </c>
      <c r="F23" s="41">
        <f t="shared" si="2"/>
        <v>14.4</v>
      </c>
      <c r="G23" s="41" t="str">
        <f t="shared" si="2"/>
        <v>n.a.</v>
      </c>
      <c r="H23" s="41" t="str">
        <f t="shared" si="2"/>
        <v>n.a.</v>
      </c>
      <c r="I23" s="41">
        <f t="shared" si="2"/>
        <v>321.8</v>
      </c>
      <c r="J23" s="41" t="str">
        <f t="shared" si="2"/>
        <v>n.a.</v>
      </c>
      <c r="K23" s="41" t="str">
        <f t="shared" si="2"/>
        <v>n.a.</v>
      </c>
      <c r="M23">
        <f t="shared" si="3"/>
        <v>2003</v>
      </c>
      <c r="N23">
        <v>34562700000</v>
      </c>
      <c r="O23">
        <v>4575800000</v>
      </c>
      <c r="P23">
        <v>102000000</v>
      </c>
      <c r="Q23">
        <v>14400000</v>
      </c>
      <c r="R23" t="s">
        <v>664</v>
      </c>
      <c r="S23" t="s">
        <v>664</v>
      </c>
      <c r="T23">
        <v>321800000</v>
      </c>
      <c r="U23" t="s">
        <v>664</v>
      </c>
      <c r="V23" t="s">
        <v>664</v>
      </c>
    </row>
    <row r="24" spans="1:22">
      <c r="A24" s="7">
        <v>2004</v>
      </c>
      <c r="B24" s="41">
        <f t="shared" si="1"/>
        <v>36855.199999999997</v>
      </c>
      <c r="C24" s="41">
        <f t="shared" si="1"/>
        <v>4959.3999999999996</v>
      </c>
      <c r="D24" s="41">
        <v>909</v>
      </c>
      <c r="E24" s="41">
        <f t="shared" si="2"/>
        <v>89.7</v>
      </c>
      <c r="F24" s="41">
        <f t="shared" si="2"/>
        <v>7.6</v>
      </c>
      <c r="G24" s="41" t="str">
        <f t="shared" si="2"/>
        <v>n.a.</v>
      </c>
      <c r="H24" s="41" t="str">
        <f t="shared" si="2"/>
        <v>n.a.</v>
      </c>
      <c r="I24" s="41">
        <f t="shared" si="2"/>
        <v>422</v>
      </c>
      <c r="J24" s="41" t="str">
        <f t="shared" si="2"/>
        <v>n.a.</v>
      </c>
      <c r="K24" s="41">
        <f t="shared" si="2"/>
        <v>189.7</v>
      </c>
      <c r="M24">
        <f t="shared" si="3"/>
        <v>2004</v>
      </c>
      <c r="N24">
        <v>36855200000</v>
      </c>
      <c r="O24">
        <v>4959400000</v>
      </c>
      <c r="P24">
        <v>89700000</v>
      </c>
      <c r="Q24">
        <v>7600000</v>
      </c>
      <c r="R24" t="s">
        <v>664</v>
      </c>
      <c r="S24" t="s">
        <v>664</v>
      </c>
      <c r="T24">
        <v>422000000</v>
      </c>
      <c r="U24" t="s">
        <v>664</v>
      </c>
      <c r="V24">
        <v>189700000</v>
      </c>
    </row>
    <row r="25" spans="1:22">
      <c r="A25" s="7">
        <v>2005</v>
      </c>
      <c r="B25" s="41">
        <f t="shared" si="1"/>
        <v>38798.9</v>
      </c>
      <c r="C25" s="41">
        <f t="shared" si="1"/>
        <v>5086.7</v>
      </c>
      <c r="D25" s="41">
        <v>921.3</v>
      </c>
      <c r="E25" s="41">
        <f t="shared" si="2"/>
        <v>80.900000000000006</v>
      </c>
      <c r="F25" s="41">
        <f t="shared" si="2"/>
        <v>6.7</v>
      </c>
      <c r="G25" s="41">
        <f t="shared" si="2"/>
        <v>132.5</v>
      </c>
      <c r="H25" s="41">
        <f t="shared" si="2"/>
        <v>42.6</v>
      </c>
      <c r="I25" s="41" t="str">
        <f t="shared" si="2"/>
        <v>n.a.</v>
      </c>
      <c r="J25" s="41" t="str">
        <f t="shared" si="2"/>
        <v>n.a.</v>
      </c>
      <c r="K25" s="41">
        <f t="shared" si="2"/>
        <v>146.19999999999999</v>
      </c>
      <c r="M25">
        <f t="shared" si="3"/>
        <v>2005</v>
      </c>
      <c r="N25">
        <v>38798900000</v>
      </c>
      <c r="O25">
        <v>5086700000</v>
      </c>
      <c r="P25">
        <v>80900000</v>
      </c>
      <c r="Q25">
        <v>6700000</v>
      </c>
      <c r="R25">
        <v>132500000</v>
      </c>
      <c r="S25">
        <v>42600000</v>
      </c>
      <c r="T25" t="s">
        <v>664</v>
      </c>
      <c r="U25" t="s">
        <v>664</v>
      </c>
      <c r="V25">
        <v>146200000</v>
      </c>
    </row>
    <row r="26" spans="1:22">
      <c r="A26" s="7">
        <v>2006</v>
      </c>
      <c r="B26" s="41">
        <f t="shared" si="1"/>
        <v>42002.7</v>
      </c>
      <c r="C26" s="41">
        <f t="shared" si="1"/>
        <v>5421.5</v>
      </c>
      <c r="D26" s="41">
        <v>1007.2</v>
      </c>
      <c r="E26" s="41" t="str">
        <f t="shared" si="2"/>
        <v>n.a.</v>
      </c>
      <c r="F26" s="41">
        <f t="shared" si="2"/>
        <v>2.5</v>
      </c>
      <c r="G26" s="41" t="str">
        <f t="shared" si="2"/>
        <v>n.a.</v>
      </c>
      <c r="H26" s="41" t="str">
        <f t="shared" si="2"/>
        <v>n.a.</v>
      </c>
      <c r="I26" s="41">
        <f t="shared" si="2"/>
        <v>552.79999999999995</v>
      </c>
      <c r="J26" s="41" t="str">
        <f t="shared" si="2"/>
        <v>n.a.</v>
      </c>
      <c r="K26" s="41">
        <f t="shared" si="2"/>
        <v>173.3</v>
      </c>
      <c r="M26">
        <f t="shared" si="3"/>
        <v>2006</v>
      </c>
      <c r="N26">
        <v>42002700000</v>
      </c>
      <c r="O26">
        <v>5421500000</v>
      </c>
      <c r="P26" t="s">
        <v>664</v>
      </c>
      <c r="Q26">
        <v>2500000</v>
      </c>
      <c r="R26" t="s">
        <v>664</v>
      </c>
      <c r="S26" t="s">
        <v>664</v>
      </c>
      <c r="T26">
        <v>552800000</v>
      </c>
      <c r="U26" t="s">
        <v>664</v>
      </c>
      <c r="V26">
        <v>173300000</v>
      </c>
    </row>
    <row r="27" spans="1:22">
      <c r="A27" s="7">
        <v>2007</v>
      </c>
      <c r="B27" s="41">
        <f t="shared" si="1"/>
        <v>45424.7</v>
      </c>
      <c r="C27" s="41">
        <f t="shared" si="1"/>
        <v>6221.5</v>
      </c>
      <c r="D27" s="41">
        <v>1084.5999999999999</v>
      </c>
      <c r="E27" s="41" t="str">
        <f t="shared" si="2"/>
        <v>n.a.</v>
      </c>
      <c r="F27" s="41">
        <f t="shared" si="2"/>
        <v>2.1</v>
      </c>
      <c r="G27" s="41" t="str">
        <f t="shared" si="2"/>
        <v>n.a.</v>
      </c>
      <c r="H27" s="41" t="str">
        <f t="shared" si="2"/>
        <v>n.a.</v>
      </c>
      <c r="I27" s="41">
        <f t="shared" si="2"/>
        <v>635.9</v>
      </c>
      <c r="J27" s="41" t="str">
        <f t="shared" si="2"/>
        <v>n.a.</v>
      </c>
      <c r="K27" s="41">
        <f t="shared" si="2"/>
        <v>192.5</v>
      </c>
      <c r="M27">
        <f t="shared" si="3"/>
        <v>2007</v>
      </c>
      <c r="N27">
        <v>45424700000</v>
      </c>
      <c r="O27">
        <v>6221500000</v>
      </c>
      <c r="P27" t="s">
        <v>664</v>
      </c>
      <c r="Q27">
        <v>2100000</v>
      </c>
      <c r="R27" t="s">
        <v>664</v>
      </c>
      <c r="S27" t="s">
        <v>664</v>
      </c>
      <c r="T27">
        <v>635900000</v>
      </c>
      <c r="U27" t="s">
        <v>664</v>
      </c>
      <c r="V27">
        <v>192500000</v>
      </c>
    </row>
    <row r="28" spans="1:22">
      <c r="C28" s="41">
        <f>100*D27/B27</f>
        <v>2.3876877557804455</v>
      </c>
    </row>
    <row r="29" spans="1:22">
      <c r="A29" s="9" t="s">
        <v>71</v>
      </c>
    </row>
    <row r="30" spans="1:22">
      <c r="A30" s="7" t="s">
        <v>1071</v>
      </c>
      <c r="B30" s="2">
        <f t="shared" ref="B30:K32" si="4">IF(ISERROR((POWER(VLOOKUP(VALUE(RIGHT($A30,4)),$A$4:$K$27,COLUMN(B$26),0)/VLOOKUP(VALUE(LEFT($A30,4)),$A$4:$K$27,COLUMN(B$26),0),1/(VALUE(RIGHT($A30,4))-VALUE(LEFT($A30,4))))-1)*100)=FALSE,(POWER(VLOOKUP(VALUE(RIGHT($A30,4)),$A$4:$K$27,COLUMN(B$26),0)/VLOOKUP(VALUE(LEFT($A30,4)),$A$4:$K$27,COLUMN(B$26),0),1/(VALUE(RIGHT($A30,4))-VALUE(LEFT($A30,4))))-1)*100,"n.a.")</f>
        <v>4.4842196090370878</v>
      </c>
      <c r="C30" s="2">
        <f t="shared" si="4"/>
        <v>5.7657366484656913</v>
      </c>
      <c r="D30" s="2" t="str">
        <f t="shared" si="4"/>
        <v>n.a.</v>
      </c>
      <c r="E30" s="2" t="str">
        <f t="shared" si="4"/>
        <v>n.a.</v>
      </c>
      <c r="F30" s="2" t="str">
        <f t="shared" si="4"/>
        <v>n.a.</v>
      </c>
      <c r="G30" s="2" t="str">
        <f t="shared" si="4"/>
        <v>n.a.</v>
      </c>
      <c r="H30" s="2" t="str">
        <f t="shared" si="4"/>
        <v>n.a.</v>
      </c>
      <c r="I30" s="2">
        <f t="shared" si="4"/>
        <v>9.2797045241726828</v>
      </c>
      <c r="J30" s="2" t="str">
        <f t="shared" si="4"/>
        <v>n.a.</v>
      </c>
      <c r="K30" s="2">
        <f t="shared" si="4"/>
        <v>4.2137386867585169</v>
      </c>
    </row>
    <row r="31" spans="1:22">
      <c r="A31" s="7" t="s">
        <v>1058</v>
      </c>
      <c r="B31" s="2">
        <f t="shared" si="4"/>
        <v>4.1150072861780185</v>
      </c>
      <c r="C31" s="2">
        <f t="shared" si="4"/>
        <v>5.9590162776792077</v>
      </c>
      <c r="D31" s="2" t="str">
        <f t="shared" si="4"/>
        <v>n.a.</v>
      </c>
      <c r="E31" s="2">
        <f t="shared" si="4"/>
        <v>7.9146571163229096</v>
      </c>
      <c r="F31" s="2" t="str">
        <f t="shared" si="4"/>
        <v>n.a.</v>
      </c>
      <c r="G31" s="2" t="str">
        <f t="shared" si="4"/>
        <v>n.a.</v>
      </c>
      <c r="H31" s="2" t="str">
        <f t="shared" si="4"/>
        <v>n.a.</v>
      </c>
      <c r="I31" s="2">
        <f t="shared" si="4"/>
        <v>2.5406212985672028</v>
      </c>
      <c r="J31" s="2" t="str">
        <f t="shared" si="4"/>
        <v>n.a.</v>
      </c>
      <c r="K31" s="2">
        <f t="shared" si="4"/>
        <v>4.3214479000779571</v>
      </c>
    </row>
    <row r="32" spans="1:22">
      <c r="A32" s="7" t="s">
        <v>3</v>
      </c>
      <c r="B32" s="2">
        <f t="shared" si="4"/>
        <v>5.3330575175920103</v>
      </c>
      <c r="C32" s="2">
        <f t="shared" si="4"/>
        <v>5.3252775064720481</v>
      </c>
      <c r="D32" s="2">
        <f t="shared" si="4"/>
        <v>8.6403408751330559</v>
      </c>
      <c r="E32" s="2" t="str">
        <f t="shared" si="4"/>
        <v>n.a.</v>
      </c>
      <c r="F32" s="2">
        <f t="shared" si="4"/>
        <v>0.69943706001001082</v>
      </c>
      <c r="G32" s="2" t="str">
        <f t="shared" si="4"/>
        <v>n.a.</v>
      </c>
      <c r="H32" s="2" t="str">
        <f t="shared" si="4"/>
        <v>n.a.</v>
      </c>
      <c r="I32" s="2">
        <f t="shared" si="4"/>
        <v>26.393520120757618</v>
      </c>
      <c r="J32" s="2" t="str">
        <f t="shared" si="4"/>
        <v>n.a.</v>
      </c>
      <c r="K32" s="2">
        <f t="shared" si="4"/>
        <v>3.9679636080145242</v>
      </c>
    </row>
    <row r="34" spans="1:1">
      <c r="A34" s="229" t="s">
        <v>1357</v>
      </c>
    </row>
    <row r="35" spans="1:1">
      <c r="A35" s="20" t="s">
        <v>1359</v>
      </c>
    </row>
    <row r="36" spans="1:1">
      <c r="A36" t="s">
        <v>1060</v>
      </c>
    </row>
  </sheetData>
  <pageMargins left="0.7" right="0.7" top="0.75" bottom="0.75" header="0.3" footer="0.3"/>
  <pageSetup scale="76" orientation="landscape" horizontalDpi="0" verticalDpi="0" r:id="rId1"/>
</worksheet>
</file>

<file path=xl/worksheets/sheet162.xml><?xml version="1.0" encoding="utf-8"?>
<worksheet xmlns="http://schemas.openxmlformats.org/spreadsheetml/2006/main" xmlns:r="http://schemas.openxmlformats.org/officeDocument/2006/relationships">
  <sheetPr codeName="Sheet199"/>
  <dimension ref="A1:W36"/>
  <sheetViews>
    <sheetView view="pageBreakPreview" zoomScaleNormal="100" zoomScaleSheetLayoutView="100" workbookViewId="0"/>
  </sheetViews>
  <sheetFormatPr defaultRowHeight="15" outlineLevelCol="1"/>
  <cols>
    <col min="2" max="11" width="13.85546875" customWidth="1"/>
    <col min="13" max="13" width="0" hidden="1" customWidth="1" outlineLevel="1"/>
    <col min="14" max="14" width="12" hidden="1" customWidth="1" outlineLevel="1"/>
    <col min="15" max="22" width="0" hidden="1" customWidth="1" outlineLevel="1"/>
    <col min="23" max="23" width="9.140625" collapsed="1"/>
  </cols>
  <sheetData>
    <row r="1" spans="1:22">
      <c r="A1" t="s">
        <v>1078</v>
      </c>
      <c r="N1" t="s">
        <v>520</v>
      </c>
      <c r="O1" t="s">
        <v>6</v>
      </c>
      <c r="P1" t="s">
        <v>8</v>
      </c>
      <c r="Q1" t="s">
        <v>11</v>
      </c>
      <c r="R1" t="s">
        <v>12</v>
      </c>
      <c r="S1" t="s">
        <v>13</v>
      </c>
      <c r="T1" t="s">
        <v>14</v>
      </c>
      <c r="U1" t="s">
        <v>15</v>
      </c>
      <c r="V1" t="s">
        <v>33</v>
      </c>
    </row>
    <row r="3" spans="1:22" ht="110.25" customHeight="1">
      <c r="B3" s="55" t="s">
        <v>520</v>
      </c>
      <c r="C3" s="55" t="s">
        <v>6</v>
      </c>
      <c r="D3" s="55" t="s">
        <v>32</v>
      </c>
      <c r="E3" s="55" t="s">
        <v>8</v>
      </c>
      <c r="F3" s="55" t="s">
        <v>11</v>
      </c>
      <c r="G3" s="55" t="s">
        <v>12</v>
      </c>
      <c r="H3" s="55" t="s">
        <v>13</v>
      </c>
      <c r="I3" s="55" t="s">
        <v>14</v>
      </c>
      <c r="J3" s="55" t="s">
        <v>15</v>
      </c>
      <c r="K3" s="55" t="s">
        <v>33</v>
      </c>
    </row>
    <row r="4" spans="1:22" ht="15" customHeight="1">
      <c r="A4" s="7">
        <f t="shared" ref="A4:A14" si="0">A5-1</f>
        <v>1984</v>
      </c>
      <c r="B4" s="41">
        <f t="shared" ref="B4:C27" si="1">IF(OR(ISERROR(N4/1000000),N4=0)=FALSE,N4/1000000,"n.a.")</f>
        <v>17615</v>
      </c>
      <c r="C4" s="41">
        <f t="shared" si="1"/>
        <v>772</v>
      </c>
      <c r="D4" s="41" t="s">
        <v>446</v>
      </c>
      <c r="E4" s="41" t="str">
        <f t="shared" ref="E4:K27" si="2">IF(OR(ISERROR(P4/1000000),P4=0)=FALSE,P4/1000000,"n.a.")</f>
        <v>n.a.</v>
      </c>
      <c r="F4" s="41" t="str">
        <f t="shared" si="2"/>
        <v>n.a.</v>
      </c>
      <c r="G4" s="41" t="str">
        <f t="shared" si="2"/>
        <v>n.a.</v>
      </c>
      <c r="H4" s="41" t="str">
        <f t="shared" si="2"/>
        <v>n.a.</v>
      </c>
      <c r="I4" s="41" t="str">
        <f t="shared" si="2"/>
        <v>n.a.</v>
      </c>
      <c r="J4" s="41" t="str">
        <f t="shared" si="2"/>
        <v>n.a.</v>
      </c>
      <c r="K4" s="41">
        <f t="shared" si="2"/>
        <v>48.6</v>
      </c>
      <c r="M4">
        <v>1984</v>
      </c>
      <c r="N4">
        <v>17615000000</v>
      </c>
      <c r="O4">
        <v>772000000</v>
      </c>
      <c r="P4" t="s">
        <v>664</v>
      </c>
      <c r="Q4" t="s">
        <v>664</v>
      </c>
      <c r="R4" t="s">
        <v>664</v>
      </c>
      <c r="S4" t="s">
        <v>664</v>
      </c>
      <c r="T4" t="s">
        <v>664</v>
      </c>
      <c r="U4" t="s">
        <v>664</v>
      </c>
      <c r="V4">
        <v>48600000</v>
      </c>
    </row>
    <row r="5" spans="1:22" ht="15" customHeight="1">
      <c r="A5" s="7">
        <f t="shared" si="0"/>
        <v>1985</v>
      </c>
      <c r="B5" s="41">
        <f t="shared" si="1"/>
        <v>19046.900000000001</v>
      </c>
      <c r="C5" s="41">
        <f t="shared" si="1"/>
        <v>812.3</v>
      </c>
      <c r="D5" s="41" t="s">
        <v>446</v>
      </c>
      <c r="E5" s="41" t="str">
        <f t="shared" si="2"/>
        <v>n.a.</v>
      </c>
      <c r="F5" s="41" t="str">
        <f t="shared" si="2"/>
        <v>n.a.</v>
      </c>
      <c r="G5" s="41" t="str">
        <f t="shared" si="2"/>
        <v>n.a.</v>
      </c>
      <c r="H5" s="41" t="str">
        <f t="shared" si="2"/>
        <v>n.a.</v>
      </c>
      <c r="I5" s="41" t="str">
        <f t="shared" si="2"/>
        <v>n.a.</v>
      </c>
      <c r="J5" s="41" t="str">
        <f t="shared" si="2"/>
        <v>n.a.</v>
      </c>
      <c r="K5" s="41">
        <f t="shared" si="2"/>
        <v>47.8</v>
      </c>
      <c r="M5">
        <f>M4+1</f>
        <v>1985</v>
      </c>
      <c r="N5">
        <v>19046900000</v>
      </c>
      <c r="O5">
        <v>812300000</v>
      </c>
      <c r="P5" t="s">
        <v>664</v>
      </c>
      <c r="Q5" t="s">
        <v>664</v>
      </c>
      <c r="R5" t="s">
        <v>664</v>
      </c>
      <c r="S5" t="s">
        <v>664</v>
      </c>
      <c r="T5" t="s">
        <v>664</v>
      </c>
      <c r="U5" t="s">
        <v>664</v>
      </c>
      <c r="V5">
        <v>47800000</v>
      </c>
    </row>
    <row r="6" spans="1:22" ht="15" customHeight="1">
      <c r="A6" s="7">
        <f t="shared" si="0"/>
        <v>1986</v>
      </c>
      <c r="B6" s="41">
        <f t="shared" si="1"/>
        <v>19160.2</v>
      </c>
      <c r="C6" s="41">
        <f t="shared" si="1"/>
        <v>891.2</v>
      </c>
      <c r="D6" s="41" t="s">
        <v>446</v>
      </c>
      <c r="E6" s="41" t="str">
        <f t="shared" si="2"/>
        <v>n.a.</v>
      </c>
      <c r="F6" s="41" t="str">
        <f t="shared" si="2"/>
        <v>n.a.</v>
      </c>
      <c r="G6" s="41" t="str">
        <f t="shared" si="2"/>
        <v>n.a.</v>
      </c>
      <c r="H6" s="41" t="str">
        <f t="shared" si="2"/>
        <v>n.a.</v>
      </c>
      <c r="I6" s="41" t="str">
        <f t="shared" si="2"/>
        <v>n.a.</v>
      </c>
      <c r="J6" s="41" t="str">
        <f t="shared" si="2"/>
        <v>n.a.</v>
      </c>
      <c r="K6" s="41">
        <f t="shared" si="2"/>
        <v>29.6</v>
      </c>
      <c r="M6">
        <f t="shared" ref="M6:M27" si="3">M5+1</f>
        <v>1986</v>
      </c>
      <c r="N6">
        <v>19160200000</v>
      </c>
      <c r="O6">
        <v>891200000</v>
      </c>
      <c r="P6" t="s">
        <v>664</v>
      </c>
      <c r="Q6" t="s">
        <v>664</v>
      </c>
      <c r="R6" t="s">
        <v>664</v>
      </c>
      <c r="S6" t="s">
        <v>664</v>
      </c>
      <c r="T6" t="s">
        <v>664</v>
      </c>
      <c r="U6" t="s">
        <v>664</v>
      </c>
      <c r="V6">
        <v>29600000</v>
      </c>
    </row>
    <row r="7" spans="1:22" ht="15" customHeight="1">
      <c r="A7" s="7">
        <f t="shared" si="0"/>
        <v>1987</v>
      </c>
      <c r="B7" s="41">
        <f t="shared" si="1"/>
        <v>19040.7</v>
      </c>
      <c r="C7" s="41">
        <f t="shared" si="1"/>
        <v>1026.2</v>
      </c>
      <c r="D7" s="41" t="s">
        <v>446</v>
      </c>
      <c r="E7" s="41" t="str">
        <f t="shared" si="2"/>
        <v>n.a.</v>
      </c>
      <c r="F7" s="41" t="str">
        <f t="shared" si="2"/>
        <v>n.a.</v>
      </c>
      <c r="G7" s="41" t="str">
        <f t="shared" si="2"/>
        <v>n.a.</v>
      </c>
      <c r="H7" s="41" t="str">
        <f t="shared" si="2"/>
        <v>n.a.</v>
      </c>
      <c r="I7" s="41" t="str">
        <f t="shared" si="2"/>
        <v>n.a.</v>
      </c>
      <c r="J7" s="41" t="str">
        <f t="shared" si="2"/>
        <v>n.a.</v>
      </c>
      <c r="K7" s="41">
        <f t="shared" si="2"/>
        <v>25.7</v>
      </c>
      <c r="M7">
        <f t="shared" si="3"/>
        <v>1987</v>
      </c>
      <c r="N7">
        <v>19040700000</v>
      </c>
      <c r="O7">
        <v>1026200000</v>
      </c>
      <c r="P7" t="s">
        <v>664</v>
      </c>
      <c r="Q7" t="s">
        <v>664</v>
      </c>
      <c r="R7" t="s">
        <v>664</v>
      </c>
      <c r="S7" t="s">
        <v>664</v>
      </c>
      <c r="T7" t="s">
        <v>664</v>
      </c>
      <c r="U7" t="s">
        <v>664</v>
      </c>
      <c r="V7">
        <v>25700000</v>
      </c>
    </row>
    <row r="8" spans="1:22" ht="15" customHeight="1">
      <c r="A8" s="7">
        <f t="shared" si="0"/>
        <v>1988</v>
      </c>
      <c r="B8" s="41">
        <f t="shared" si="1"/>
        <v>19416.099999999999</v>
      </c>
      <c r="C8" s="41">
        <f t="shared" si="1"/>
        <v>1010.2</v>
      </c>
      <c r="D8" s="41" t="s">
        <v>446</v>
      </c>
      <c r="E8" s="41" t="str">
        <f t="shared" si="2"/>
        <v>n.a.</v>
      </c>
      <c r="F8" s="41" t="str">
        <f t="shared" si="2"/>
        <v>n.a.</v>
      </c>
      <c r="G8" s="41" t="str">
        <f t="shared" si="2"/>
        <v>n.a.</v>
      </c>
      <c r="H8" s="41" t="str">
        <f t="shared" si="2"/>
        <v>n.a.</v>
      </c>
      <c r="I8" s="41" t="str">
        <f t="shared" si="2"/>
        <v>n.a.</v>
      </c>
      <c r="J8" s="41" t="str">
        <f t="shared" si="2"/>
        <v>n.a.</v>
      </c>
      <c r="K8" s="41">
        <f t="shared" si="2"/>
        <v>54.7</v>
      </c>
      <c r="M8">
        <f t="shared" si="3"/>
        <v>1988</v>
      </c>
      <c r="N8">
        <v>19416100000</v>
      </c>
      <c r="O8">
        <v>1010200000</v>
      </c>
      <c r="P8" t="s">
        <v>664</v>
      </c>
      <c r="Q8" t="s">
        <v>664</v>
      </c>
      <c r="R8" t="s">
        <v>664</v>
      </c>
      <c r="S8" t="s">
        <v>664</v>
      </c>
      <c r="T8" t="s">
        <v>664</v>
      </c>
      <c r="U8" t="s">
        <v>664</v>
      </c>
      <c r="V8">
        <v>54700000</v>
      </c>
    </row>
    <row r="9" spans="1:22" ht="15" customHeight="1">
      <c r="A9" s="7">
        <f t="shared" si="0"/>
        <v>1989</v>
      </c>
      <c r="B9" s="41">
        <f t="shared" si="1"/>
        <v>20077.3</v>
      </c>
      <c r="C9" s="41">
        <f t="shared" si="1"/>
        <v>1040.5999999999999</v>
      </c>
      <c r="D9" s="41" t="s">
        <v>446</v>
      </c>
      <c r="E9" s="41">
        <f t="shared" si="2"/>
        <v>16.3</v>
      </c>
      <c r="F9" s="41" t="str">
        <f t="shared" si="2"/>
        <v>n.a.</v>
      </c>
      <c r="G9" s="41" t="str">
        <f t="shared" si="2"/>
        <v>n.a.</v>
      </c>
      <c r="H9" s="41" t="str">
        <f t="shared" si="2"/>
        <v>n.a.</v>
      </c>
      <c r="I9" s="41" t="str">
        <f t="shared" si="2"/>
        <v>n.a.</v>
      </c>
      <c r="J9" s="41" t="str">
        <f t="shared" si="2"/>
        <v>n.a.</v>
      </c>
      <c r="K9" s="41">
        <f t="shared" si="2"/>
        <v>81</v>
      </c>
      <c r="M9">
        <f t="shared" si="3"/>
        <v>1989</v>
      </c>
      <c r="N9">
        <v>20077300000</v>
      </c>
      <c r="O9">
        <v>1040600000</v>
      </c>
      <c r="P9">
        <v>16300000</v>
      </c>
      <c r="Q9" t="s">
        <v>664</v>
      </c>
      <c r="R9" t="s">
        <v>664</v>
      </c>
      <c r="S9" t="s">
        <v>664</v>
      </c>
      <c r="T9" t="s">
        <v>664</v>
      </c>
      <c r="U9" t="s">
        <v>664</v>
      </c>
      <c r="V9">
        <v>81000000</v>
      </c>
    </row>
    <row r="10" spans="1:22" ht="15" customHeight="1">
      <c r="A10" s="7">
        <f t="shared" si="0"/>
        <v>1990</v>
      </c>
      <c r="B10" s="41">
        <f t="shared" si="1"/>
        <v>21488.799999999999</v>
      </c>
      <c r="C10" s="41">
        <f t="shared" si="1"/>
        <v>1175.8</v>
      </c>
      <c r="D10" s="41" t="s">
        <v>446</v>
      </c>
      <c r="E10" s="41" t="str">
        <f t="shared" si="2"/>
        <v>n.a.</v>
      </c>
      <c r="F10" s="41" t="str">
        <f t="shared" si="2"/>
        <v>n.a.</v>
      </c>
      <c r="G10" s="41" t="str">
        <f t="shared" si="2"/>
        <v>n.a.</v>
      </c>
      <c r="H10" s="41" t="str">
        <f t="shared" si="2"/>
        <v>n.a.</v>
      </c>
      <c r="I10" s="41" t="str">
        <f t="shared" si="2"/>
        <v>n.a.</v>
      </c>
      <c r="J10" s="41" t="str">
        <f t="shared" si="2"/>
        <v>n.a.</v>
      </c>
      <c r="K10" s="41">
        <f t="shared" si="2"/>
        <v>86.9</v>
      </c>
      <c r="M10">
        <f t="shared" si="3"/>
        <v>1990</v>
      </c>
      <c r="N10">
        <v>21488800000</v>
      </c>
      <c r="O10">
        <v>1175800000</v>
      </c>
      <c r="P10" t="s">
        <v>664</v>
      </c>
      <c r="Q10" t="s">
        <v>664</v>
      </c>
      <c r="R10" t="s">
        <v>664</v>
      </c>
      <c r="S10" t="s">
        <v>664</v>
      </c>
      <c r="T10" t="s">
        <v>664</v>
      </c>
      <c r="U10" t="s">
        <v>664</v>
      </c>
      <c r="V10">
        <v>86900000</v>
      </c>
    </row>
    <row r="11" spans="1:22" ht="15" customHeight="1">
      <c r="A11" s="7">
        <f t="shared" si="0"/>
        <v>1991</v>
      </c>
      <c r="B11" s="41">
        <f t="shared" si="1"/>
        <v>20871.8</v>
      </c>
      <c r="C11" s="41">
        <f t="shared" si="1"/>
        <v>1006.3</v>
      </c>
      <c r="D11" s="41" t="s">
        <v>446</v>
      </c>
      <c r="E11" s="41">
        <f t="shared" si="2"/>
        <v>25</v>
      </c>
      <c r="F11" s="41" t="str">
        <f t="shared" si="2"/>
        <v>n.a.</v>
      </c>
      <c r="G11" s="41" t="str">
        <f t="shared" si="2"/>
        <v>n.a.</v>
      </c>
      <c r="H11" s="41" t="str">
        <f t="shared" si="2"/>
        <v>n.a.</v>
      </c>
      <c r="I11" s="41" t="str">
        <f t="shared" si="2"/>
        <v>n.a.</v>
      </c>
      <c r="J11" s="41" t="str">
        <f t="shared" si="2"/>
        <v>n.a.</v>
      </c>
      <c r="K11" s="41">
        <f t="shared" si="2"/>
        <v>84.6</v>
      </c>
      <c r="M11">
        <f t="shared" si="3"/>
        <v>1991</v>
      </c>
      <c r="N11">
        <v>20871800000</v>
      </c>
      <c r="O11">
        <v>1006300000</v>
      </c>
      <c r="P11">
        <v>25000000</v>
      </c>
      <c r="Q11" t="s">
        <v>664</v>
      </c>
      <c r="R11" t="s">
        <v>664</v>
      </c>
      <c r="S11" t="s">
        <v>664</v>
      </c>
      <c r="T11" t="s">
        <v>664</v>
      </c>
      <c r="U11" t="s">
        <v>664</v>
      </c>
      <c r="V11">
        <v>84600000</v>
      </c>
    </row>
    <row r="12" spans="1:22" ht="15" customHeight="1">
      <c r="A12" s="7">
        <f t="shared" si="0"/>
        <v>1992</v>
      </c>
      <c r="B12" s="41">
        <f t="shared" si="1"/>
        <v>20662.099999999999</v>
      </c>
      <c r="C12" s="41">
        <f t="shared" si="1"/>
        <v>980</v>
      </c>
      <c r="D12" s="41" t="s">
        <v>446</v>
      </c>
      <c r="E12" s="41" t="str">
        <f t="shared" si="2"/>
        <v>n.a.</v>
      </c>
      <c r="F12" s="41" t="str">
        <f t="shared" si="2"/>
        <v>n.a.</v>
      </c>
      <c r="G12" s="41" t="str">
        <f t="shared" si="2"/>
        <v>n.a.</v>
      </c>
      <c r="H12" s="41" t="str">
        <f t="shared" si="2"/>
        <v>n.a.</v>
      </c>
      <c r="I12" s="41" t="str">
        <f t="shared" si="2"/>
        <v>n.a.</v>
      </c>
      <c r="J12" s="41" t="str">
        <f t="shared" si="2"/>
        <v>n.a.</v>
      </c>
      <c r="K12" s="41">
        <f t="shared" si="2"/>
        <v>92.7</v>
      </c>
      <c r="M12">
        <f t="shared" si="3"/>
        <v>1992</v>
      </c>
      <c r="N12">
        <v>20662100000</v>
      </c>
      <c r="O12">
        <v>980000000</v>
      </c>
      <c r="P12" t="s">
        <v>664</v>
      </c>
      <c r="Q12" t="s">
        <v>664</v>
      </c>
      <c r="R12" t="s">
        <v>664</v>
      </c>
      <c r="S12" t="s">
        <v>664</v>
      </c>
      <c r="T12" t="s">
        <v>664</v>
      </c>
      <c r="U12" t="s">
        <v>664</v>
      </c>
      <c r="V12">
        <v>92700000</v>
      </c>
    </row>
    <row r="13" spans="1:22" ht="15" customHeight="1">
      <c r="A13" s="7">
        <f t="shared" si="0"/>
        <v>1993</v>
      </c>
      <c r="B13" s="41">
        <f t="shared" si="1"/>
        <v>21430.2</v>
      </c>
      <c r="C13" s="41">
        <f t="shared" si="1"/>
        <v>1048.7</v>
      </c>
      <c r="D13" s="41" t="s">
        <v>446</v>
      </c>
      <c r="E13" s="41" t="str">
        <f t="shared" si="2"/>
        <v>n.a.</v>
      </c>
      <c r="F13" s="41" t="str">
        <f t="shared" si="2"/>
        <v>n.a.</v>
      </c>
      <c r="G13" s="41" t="str">
        <f t="shared" si="2"/>
        <v>n.a.</v>
      </c>
      <c r="H13" s="41" t="str">
        <f t="shared" si="2"/>
        <v>n.a.</v>
      </c>
      <c r="I13" s="41" t="str">
        <f t="shared" si="2"/>
        <v>n.a.</v>
      </c>
      <c r="J13" s="41" t="str">
        <f t="shared" si="2"/>
        <v>n.a.</v>
      </c>
      <c r="K13" s="41">
        <f t="shared" si="2"/>
        <v>89.1</v>
      </c>
      <c r="M13">
        <f t="shared" si="3"/>
        <v>1993</v>
      </c>
      <c r="N13">
        <v>21430200000</v>
      </c>
      <c r="O13">
        <v>1048700000</v>
      </c>
      <c r="P13" t="s">
        <v>664</v>
      </c>
      <c r="Q13" t="s">
        <v>664</v>
      </c>
      <c r="R13" t="s">
        <v>664</v>
      </c>
      <c r="S13" t="s">
        <v>664</v>
      </c>
      <c r="T13" t="s">
        <v>664</v>
      </c>
      <c r="U13" t="s">
        <v>664</v>
      </c>
      <c r="V13">
        <v>89100000</v>
      </c>
    </row>
    <row r="14" spans="1:22" ht="15" customHeight="1">
      <c r="A14" s="7">
        <f t="shared" si="0"/>
        <v>1994</v>
      </c>
      <c r="B14" s="41">
        <f t="shared" si="1"/>
        <v>23324.9</v>
      </c>
      <c r="C14" s="41">
        <f t="shared" si="1"/>
        <v>1205.0999999999999</v>
      </c>
      <c r="D14" s="41" t="s">
        <v>446</v>
      </c>
      <c r="E14" s="41" t="str">
        <f t="shared" si="2"/>
        <v>n.a.</v>
      </c>
      <c r="F14" s="41" t="str">
        <f t="shared" si="2"/>
        <v>n.a.</v>
      </c>
      <c r="G14" s="41" t="str">
        <f t="shared" si="2"/>
        <v>n.a.</v>
      </c>
      <c r="H14" s="41" t="str">
        <f t="shared" si="2"/>
        <v>n.a.</v>
      </c>
      <c r="I14" s="41" t="str">
        <f t="shared" si="2"/>
        <v>n.a.</v>
      </c>
      <c r="J14" s="41">
        <f t="shared" si="2"/>
        <v>0.1</v>
      </c>
      <c r="K14" s="41">
        <f t="shared" si="2"/>
        <v>111</v>
      </c>
      <c r="M14">
        <f t="shared" si="3"/>
        <v>1994</v>
      </c>
      <c r="N14">
        <v>23324900000</v>
      </c>
      <c r="O14">
        <v>1205100000</v>
      </c>
      <c r="P14" t="s">
        <v>664</v>
      </c>
      <c r="Q14" t="s">
        <v>664</v>
      </c>
      <c r="R14" t="s">
        <v>664</v>
      </c>
      <c r="S14" t="s">
        <v>664</v>
      </c>
      <c r="T14" t="s">
        <v>664</v>
      </c>
      <c r="U14">
        <v>100000</v>
      </c>
      <c r="V14">
        <v>111000000</v>
      </c>
    </row>
    <row r="15" spans="1:22" ht="15" customHeight="1">
      <c r="A15" s="7">
        <f>A16-1</f>
        <v>1995</v>
      </c>
      <c r="B15" s="41">
        <f t="shared" si="1"/>
        <v>24878.9</v>
      </c>
      <c r="C15" s="41">
        <f t="shared" si="1"/>
        <v>1501.4</v>
      </c>
      <c r="D15" s="41" t="s">
        <v>446</v>
      </c>
      <c r="E15" s="41">
        <f t="shared" si="2"/>
        <v>25.3</v>
      </c>
      <c r="F15" s="41" t="str">
        <f t="shared" si="2"/>
        <v>n.a.</v>
      </c>
      <c r="G15" s="41" t="str">
        <f t="shared" si="2"/>
        <v>n.a.</v>
      </c>
      <c r="H15" s="41" t="str">
        <f t="shared" si="2"/>
        <v>n.a.</v>
      </c>
      <c r="I15" s="41" t="str">
        <f t="shared" si="2"/>
        <v>n.a.</v>
      </c>
      <c r="J15" s="41" t="str">
        <f t="shared" si="2"/>
        <v>n.a.</v>
      </c>
      <c r="K15" s="41">
        <f t="shared" si="2"/>
        <v>102.4</v>
      </c>
      <c r="M15">
        <f t="shared" si="3"/>
        <v>1995</v>
      </c>
      <c r="N15">
        <v>24878900000</v>
      </c>
      <c r="O15">
        <v>1501400000</v>
      </c>
      <c r="P15">
        <v>25300000</v>
      </c>
      <c r="Q15" t="s">
        <v>664</v>
      </c>
      <c r="R15" t="s">
        <v>664</v>
      </c>
      <c r="S15" t="s">
        <v>664</v>
      </c>
      <c r="T15" t="s">
        <v>664</v>
      </c>
      <c r="U15" t="s">
        <v>664</v>
      </c>
      <c r="V15">
        <v>102400000</v>
      </c>
    </row>
    <row r="16" spans="1:22" ht="15" customHeight="1">
      <c r="A16" s="7">
        <v>1996</v>
      </c>
      <c r="B16" s="41">
        <f t="shared" si="1"/>
        <v>27181.9</v>
      </c>
      <c r="C16" s="41">
        <f t="shared" si="1"/>
        <v>1605.6</v>
      </c>
      <c r="D16" s="41" t="s">
        <v>446</v>
      </c>
      <c r="E16" s="41" t="str">
        <f t="shared" si="2"/>
        <v>n.a.</v>
      </c>
      <c r="F16" s="41" t="str">
        <f t="shared" si="2"/>
        <v>n.a.</v>
      </c>
      <c r="G16" s="41" t="str">
        <f t="shared" si="2"/>
        <v>n.a.</v>
      </c>
      <c r="H16" s="41" t="str">
        <f t="shared" si="2"/>
        <v>n.a.</v>
      </c>
      <c r="I16" s="41">
        <f t="shared" si="2"/>
        <v>79.5</v>
      </c>
      <c r="J16" s="41" t="str">
        <f t="shared" si="2"/>
        <v>n.a.</v>
      </c>
      <c r="K16" s="41">
        <f t="shared" si="2"/>
        <v>155.69999999999999</v>
      </c>
      <c r="M16">
        <f t="shared" si="3"/>
        <v>1996</v>
      </c>
      <c r="N16">
        <v>27181900000</v>
      </c>
      <c r="O16">
        <v>1605600000</v>
      </c>
      <c r="P16" t="s">
        <v>664</v>
      </c>
      <c r="Q16" t="s">
        <v>664</v>
      </c>
      <c r="R16" t="s">
        <v>664</v>
      </c>
      <c r="S16" t="s">
        <v>664</v>
      </c>
      <c r="T16">
        <v>79500000</v>
      </c>
      <c r="U16" t="s">
        <v>664</v>
      </c>
      <c r="V16">
        <v>155700000</v>
      </c>
    </row>
    <row r="17" spans="1:22" ht="15" customHeight="1">
      <c r="A17" s="7">
        <v>1997</v>
      </c>
      <c r="B17" s="41">
        <f t="shared" si="1"/>
        <v>26907.4</v>
      </c>
      <c r="C17" s="41">
        <f t="shared" si="1"/>
        <v>1911.2</v>
      </c>
      <c r="D17" s="41">
        <v>408.4</v>
      </c>
      <c r="E17" s="41">
        <f t="shared" si="2"/>
        <v>23.7</v>
      </c>
      <c r="F17" s="41" t="str">
        <f t="shared" si="2"/>
        <v>n.a.</v>
      </c>
      <c r="G17" s="41" t="str">
        <f t="shared" si="2"/>
        <v>n.a.</v>
      </c>
      <c r="H17" s="41" t="str">
        <f t="shared" si="2"/>
        <v>n.a.</v>
      </c>
      <c r="I17" s="41" t="str">
        <f t="shared" si="2"/>
        <v>n.a.</v>
      </c>
      <c r="J17" s="41" t="str">
        <f t="shared" si="2"/>
        <v>n.a.</v>
      </c>
      <c r="K17" s="41">
        <f t="shared" si="2"/>
        <v>187.4</v>
      </c>
      <c r="M17">
        <f t="shared" si="3"/>
        <v>1997</v>
      </c>
      <c r="N17">
        <v>26907400000</v>
      </c>
      <c r="O17">
        <v>1911200000</v>
      </c>
      <c r="P17">
        <v>23700000</v>
      </c>
      <c r="Q17" t="s">
        <v>664</v>
      </c>
      <c r="R17" t="s">
        <v>664</v>
      </c>
      <c r="S17" t="s">
        <v>664</v>
      </c>
      <c r="T17" t="s">
        <v>664</v>
      </c>
      <c r="U17" t="s">
        <v>664</v>
      </c>
      <c r="V17">
        <v>187400000</v>
      </c>
    </row>
    <row r="18" spans="1:22">
      <c r="A18" s="7">
        <v>1998</v>
      </c>
      <c r="B18" s="41">
        <f t="shared" si="1"/>
        <v>27408.9</v>
      </c>
      <c r="C18" s="41">
        <f t="shared" si="1"/>
        <v>2035.5</v>
      </c>
      <c r="D18" s="41">
        <v>510.3</v>
      </c>
      <c r="E18" s="41">
        <f t="shared" si="2"/>
        <v>27</v>
      </c>
      <c r="F18" s="41" t="str">
        <f t="shared" si="2"/>
        <v>n.a.</v>
      </c>
      <c r="G18" s="41" t="str">
        <f t="shared" si="2"/>
        <v>n.a.</v>
      </c>
      <c r="H18" s="41" t="str">
        <f t="shared" si="2"/>
        <v>n.a.</v>
      </c>
      <c r="I18" s="41">
        <f t="shared" si="2"/>
        <v>142.5</v>
      </c>
      <c r="J18" s="41" t="str">
        <f t="shared" si="2"/>
        <v>n.a.</v>
      </c>
      <c r="K18" s="41">
        <f t="shared" si="2"/>
        <v>251.4</v>
      </c>
      <c r="M18">
        <f t="shared" si="3"/>
        <v>1998</v>
      </c>
      <c r="N18">
        <v>27408900000</v>
      </c>
      <c r="O18">
        <v>2035500000</v>
      </c>
      <c r="P18">
        <v>27000000</v>
      </c>
      <c r="Q18" t="s">
        <v>664</v>
      </c>
      <c r="R18" t="s">
        <v>664</v>
      </c>
      <c r="S18" t="s">
        <v>664</v>
      </c>
      <c r="T18">
        <v>142500000</v>
      </c>
      <c r="U18" t="s">
        <v>664</v>
      </c>
      <c r="V18">
        <v>251400000</v>
      </c>
    </row>
    <row r="19" spans="1:22">
      <c r="A19" s="7">
        <v>1999</v>
      </c>
      <c r="B19" s="41">
        <f t="shared" si="1"/>
        <v>28746.7</v>
      </c>
      <c r="C19" s="41">
        <f t="shared" si="1"/>
        <v>1980.7</v>
      </c>
      <c r="D19" s="41">
        <v>302</v>
      </c>
      <c r="E19" s="41">
        <f t="shared" si="2"/>
        <v>27.7</v>
      </c>
      <c r="F19" s="41" t="str">
        <f t="shared" si="2"/>
        <v>n.a.</v>
      </c>
      <c r="G19" s="41" t="str">
        <f t="shared" si="2"/>
        <v>n.a.</v>
      </c>
      <c r="H19" s="41" t="str">
        <f t="shared" si="2"/>
        <v>n.a.</v>
      </c>
      <c r="I19" s="41">
        <f t="shared" si="2"/>
        <v>92.1</v>
      </c>
      <c r="J19" s="41" t="str">
        <f t="shared" si="2"/>
        <v>n.a.</v>
      </c>
      <c r="K19" s="41" t="str">
        <f t="shared" si="2"/>
        <v>n.a.</v>
      </c>
      <c r="M19">
        <f t="shared" si="3"/>
        <v>1999</v>
      </c>
      <c r="N19">
        <v>28746700000</v>
      </c>
      <c r="O19">
        <v>1980700000</v>
      </c>
      <c r="P19">
        <v>27700000</v>
      </c>
      <c r="Q19" t="s">
        <v>664</v>
      </c>
      <c r="R19" t="s">
        <v>664</v>
      </c>
      <c r="S19" t="s">
        <v>664</v>
      </c>
      <c r="T19">
        <v>92100000</v>
      </c>
      <c r="U19" t="s">
        <v>664</v>
      </c>
      <c r="V19" t="s">
        <v>664</v>
      </c>
    </row>
    <row r="20" spans="1:22">
      <c r="A20" s="7">
        <v>2000</v>
      </c>
      <c r="B20" s="41">
        <f t="shared" si="1"/>
        <v>31940.6</v>
      </c>
      <c r="C20" s="41">
        <f t="shared" si="1"/>
        <v>2387.8000000000002</v>
      </c>
      <c r="D20" s="41">
        <v>537.70000000000005</v>
      </c>
      <c r="E20" s="41">
        <f t="shared" si="2"/>
        <v>57</v>
      </c>
      <c r="F20" s="41" t="str">
        <f t="shared" si="2"/>
        <v>n.a.</v>
      </c>
      <c r="G20" s="41" t="str">
        <f t="shared" si="2"/>
        <v>n.a.</v>
      </c>
      <c r="H20" s="41" t="str">
        <f t="shared" si="2"/>
        <v>n.a.</v>
      </c>
      <c r="I20" s="41">
        <f t="shared" si="2"/>
        <v>289.10000000000002</v>
      </c>
      <c r="J20" s="41" t="str">
        <f t="shared" si="2"/>
        <v>n.a.</v>
      </c>
      <c r="K20" s="41" t="str">
        <f t="shared" si="2"/>
        <v>n.a.</v>
      </c>
      <c r="M20">
        <f t="shared" si="3"/>
        <v>2000</v>
      </c>
      <c r="N20">
        <v>31940600000</v>
      </c>
      <c r="O20">
        <v>2387800000</v>
      </c>
      <c r="P20">
        <v>57000000</v>
      </c>
      <c r="Q20" t="s">
        <v>664</v>
      </c>
      <c r="R20" t="s">
        <v>664</v>
      </c>
      <c r="S20" t="s">
        <v>664</v>
      </c>
      <c r="T20">
        <v>289100000</v>
      </c>
      <c r="U20" t="s">
        <v>664</v>
      </c>
      <c r="V20" t="s">
        <v>664</v>
      </c>
    </row>
    <row r="21" spans="1:22">
      <c r="A21" s="7">
        <v>2001</v>
      </c>
      <c r="B21" s="41">
        <f t="shared" si="1"/>
        <v>31278.3</v>
      </c>
      <c r="C21" s="41">
        <f t="shared" si="1"/>
        <v>2336.9</v>
      </c>
      <c r="D21" s="41">
        <v>447</v>
      </c>
      <c r="E21" s="41">
        <f t="shared" si="2"/>
        <v>53</v>
      </c>
      <c r="F21" s="41" t="str">
        <f t="shared" si="2"/>
        <v>n.a.</v>
      </c>
      <c r="G21" s="41" t="str">
        <f t="shared" si="2"/>
        <v>n.a.</v>
      </c>
      <c r="H21" s="41" t="str">
        <f t="shared" si="2"/>
        <v>n.a.</v>
      </c>
      <c r="I21" s="41">
        <f t="shared" si="2"/>
        <v>158.19999999999999</v>
      </c>
      <c r="J21" s="41" t="str">
        <f t="shared" si="2"/>
        <v>n.a.</v>
      </c>
      <c r="K21" s="41" t="str">
        <f t="shared" si="2"/>
        <v>n.a.</v>
      </c>
      <c r="M21">
        <f t="shared" si="3"/>
        <v>2001</v>
      </c>
      <c r="N21">
        <v>31278300000</v>
      </c>
      <c r="O21">
        <v>2336900000</v>
      </c>
      <c r="P21">
        <v>53000000</v>
      </c>
      <c r="Q21" t="s">
        <v>664</v>
      </c>
      <c r="R21" t="s">
        <v>664</v>
      </c>
      <c r="S21" t="s">
        <v>664</v>
      </c>
      <c r="T21">
        <v>158200000</v>
      </c>
      <c r="U21" t="s">
        <v>664</v>
      </c>
      <c r="V21" t="s">
        <v>664</v>
      </c>
    </row>
    <row r="22" spans="1:22">
      <c r="A22" s="7">
        <v>2002</v>
      </c>
      <c r="B22" s="41">
        <f t="shared" si="1"/>
        <v>32731.8</v>
      </c>
      <c r="C22" s="41">
        <f t="shared" si="1"/>
        <v>2281.4</v>
      </c>
      <c r="D22" s="41">
        <v>418.2</v>
      </c>
      <c r="E22" s="41">
        <f t="shared" si="2"/>
        <v>41.7</v>
      </c>
      <c r="F22" s="41" t="str">
        <f t="shared" si="2"/>
        <v>n.a.</v>
      </c>
      <c r="G22" s="41">
        <f t="shared" si="2"/>
        <v>0.8</v>
      </c>
      <c r="H22" s="41" t="str">
        <f t="shared" si="2"/>
        <v>n.a.</v>
      </c>
      <c r="I22" s="41">
        <f t="shared" si="2"/>
        <v>210.1</v>
      </c>
      <c r="J22" s="41" t="str">
        <f t="shared" si="2"/>
        <v>n.a.</v>
      </c>
      <c r="K22" s="41" t="str">
        <f t="shared" si="2"/>
        <v>n.a.</v>
      </c>
      <c r="M22">
        <f t="shared" si="3"/>
        <v>2002</v>
      </c>
      <c r="N22">
        <v>32731800000</v>
      </c>
      <c r="O22">
        <v>2281400000</v>
      </c>
      <c r="P22">
        <v>41700000</v>
      </c>
      <c r="Q22" t="s">
        <v>664</v>
      </c>
      <c r="R22">
        <v>800000</v>
      </c>
      <c r="S22" t="s">
        <v>664</v>
      </c>
      <c r="T22">
        <v>210100000</v>
      </c>
      <c r="U22" t="s">
        <v>664</v>
      </c>
      <c r="V22" t="s">
        <v>664</v>
      </c>
    </row>
    <row r="23" spans="1:22">
      <c r="A23" s="7">
        <v>2003</v>
      </c>
      <c r="B23" s="41">
        <f t="shared" si="1"/>
        <v>34960.6</v>
      </c>
      <c r="C23" s="41">
        <f t="shared" si="1"/>
        <v>2340.6999999999998</v>
      </c>
      <c r="D23" s="41">
        <v>462.8</v>
      </c>
      <c r="E23" s="41">
        <f t="shared" si="2"/>
        <v>47.6</v>
      </c>
      <c r="F23" s="41" t="str">
        <f t="shared" si="2"/>
        <v>n.a.</v>
      </c>
      <c r="G23" s="41">
        <f t="shared" si="2"/>
        <v>0.4</v>
      </c>
      <c r="H23" s="41" t="str">
        <f t="shared" si="2"/>
        <v>n.a.</v>
      </c>
      <c r="I23" s="41">
        <f t="shared" si="2"/>
        <v>244.5</v>
      </c>
      <c r="J23" s="41">
        <f t="shared" si="2"/>
        <v>0.2</v>
      </c>
      <c r="K23" s="41">
        <f t="shared" si="2"/>
        <v>123</v>
      </c>
      <c r="M23">
        <f t="shared" si="3"/>
        <v>2003</v>
      </c>
      <c r="N23">
        <v>34960600000</v>
      </c>
      <c r="O23">
        <v>2340700000</v>
      </c>
      <c r="P23">
        <v>47600000</v>
      </c>
      <c r="Q23" t="s">
        <v>664</v>
      </c>
      <c r="R23">
        <v>400000</v>
      </c>
      <c r="S23" t="s">
        <v>664</v>
      </c>
      <c r="T23">
        <v>244500000</v>
      </c>
      <c r="U23">
        <v>200000</v>
      </c>
      <c r="V23">
        <v>123000000</v>
      </c>
    </row>
    <row r="24" spans="1:22">
      <c r="A24" s="7">
        <v>2004</v>
      </c>
      <c r="B24" s="41">
        <f t="shared" si="1"/>
        <v>38921.300000000003</v>
      </c>
      <c r="C24" s="41">
        <f t="shared" si="1"/>
        <v>2770.3</v>
      </c>
      <c r="D24" s="41">
        <v>399.9</v>
      </c>
      <c r="E24" s="41">
        <f t="shared" si="2"/>
        <v>26.2</v>
      </c>
      <c r="F24" s="41" t="str">
        <f t="shared" si="2"/>
        <v>n.a.</v>
      </c>
      <c r="G24" s="41" t="str">
        <f t="shared" si="2"/>
        <v>n.a.</v>
      </c>
      <c r="H24" s="41" t="str">
        <f t="shared" si="2"/>
        <v>n.a.</v>
      </c>
      <c r="I24" s="41">
        <f t="shared" si="2"/>
        <v>183.2</v>
      </c>
      <c r="J24" s="41" t="str">
        <f t="shared" si="2"/>
        <v>n.a.</v>
      </c>
      <c r="K24" s="41">
        <f t="shared" si="2"/>
        <v>140.80000000000001</v>
      </c>
      <c r="M24">
        <f t="shared" si="3"/>
        <v>2004</v>
      </c>
      <c r="N24">
        <v>38921300000</v>
      </c>
      <c r="O24">
        <v>2770300000</v>
      </c>
      <c r="P24">
        <v>26200000</v>
      </c>
      <c r="Q24" t="s">
        <v>664</v>
      </c>
      <c r="R24" t="s">
        <v>664</v>
      </c>
      <c r="S24" t="s">
        <v>664</v>
      </c>
      <c r="T24">
        <v>183200000</v>
      </c>
      <c r="U24" t="s">
        <v>664</v>
      </c>
      <c r="V24">
        <v>140800000</v>
      </c>
    </row>
    <row r="25" spans="1:22">
      <c r="A25" s="7">
        <v>2005</v>
      </c>
      <c r="B25" s="41">
        <f t="shared" si="1"/>
        <v>41839.300000000003</v>
      </c>
      <c r="C25" s="41">
        <f t="shared" si="1"/>
        <v>2805</v>
      </c>
      <c r="D25" s="41">
        <v>511.6</v>
      </c>
      <c r="E25" s="41">
        <f t="shared" si="2"/>
        <v>32.200000000000003</v>
      </c>
      <c r="F25" s="41">
        <f t="shared" si="2"/>
        <v>0.2</v>
      </c>
      <c r="G25" s="41">
        <f t="shared" si="2"/>
        <v>0.7</v>
      </c>
      <c r="H25" s="41" t="str">
        <f t="shared" si="2"/>
        <v>n.a.</v>
      </c>
      <c r="I25" s="41">
        <f t="shared" si="2"/>
        <v>231</v>
      </c>
      <c r="J25" s="41" t="str">
        <f t="shared" si="2"/>
        <v>n.a.</v>
      </c>
      <c r="K25" s="41">
        <f t="shared" si="2"/>
        <v>190.9</v>
      </c>
      <c r="M25">
        <f t="shared" si="3"/>
        <v>2005</v>
      </c>
      <c r="N25">
        <v>41839300000</v>
      </c>
      <c r="O25">
        <v>2805000000</v>
      </c>
      <c r="P25">
        <v>32200000</v>
      </c>
      <c r="Q25">
        <v>200000</v>
      </c>
      <c r="R25">
        <v>700000</v>
      </c>
      <c r="S25" t="s">
        <v>664</v>
      </c>
      <c r="T25">
        <v>231000000</v>
      </c>
      <c r="U25" t="s">
        <v>664</v>
      </c>
      <c r="V25">
        <v>190900000</v>
      </c>
    </row>
    <row r="26" spans="1:22">
      <c r="A26" s="7">
        <v>2006</v>
      </c>
      <c r="B26" s="41">
        <f t="shared" si="1"/>
        <v>43230.8</v>
      </c>
      <c r="C26" s="41">
        <f t="shared" si="1"/>
        <v>2789.7</v>
      </c>
      <c r="D26" s="41">
        <v>579.29999999999995</v>
      </c>
      <c r="E26" s="41" t="str">
        <f t="shared" si="2"/>
        <v>n.a.</v>
      </c>
      <c r="F26" s="41">
        <f t="shared" si="2"/>
        <v>0.3</v>
      </c>
      <c r="G26" s="41">
        <f t="shared" si="2"/>
        <v>0.5</v>
      </c>
      <c r="H26" s="41" t="str">
        <f t="shared" si="2"/>
        <v>n.a.</v>
      </c>
      <c r="I26" s="41">
        <f t="shared" si="2"/>
        <v>255.1</v>
      </c>
      <c r="J26" s="41" t="str">
        <f t="shared" si="2"/>
        <v>n.a.</v>
      </c>
      <c r="K26" s="41">
        <f t="shared" si="2"/>
        <v>207.3</v>
      </c>
      <c r="M26">
        <f t="shared" si="3"/>
        <v>2006</v>
      </c>
      <c r="N26">
        <v>43230800000</v>
      </c>
      <c r="O26">
        <v>2789700000</v>
      </c>
      <c r="P26" t="s">
        <v>664</v>
      </c>
      <c r="Q26">
        <v>300000</v>
      </c>
      <c r="R26">
        <v>500000</v>
      </c>
      <c r="S26" t="s">
        <v>664</v>
      </c>
      <c r="T26">
        <v>255100000</v>
      </c>
      <c r="U26" t="s">
        <v>664</v>
      </c>
      <c r="V26">
        <v>207300000</v>
      </c>
    </row>
    <row r="27" spans="1:22">
      <c r="A27" s="7">
        <v>2007</v>
      </c>
      <c r="B27" s="41">
        <f t="shared" si="1"/>
        <v>48099.4</v>
      </c>
      <c r="C27" s="41">
        <f t="shared" si="1"/>
        <v>3021.2</v>
      </c>
      <c r="D27" s="41">
        <v>639.5</v>
      </c>
      <c r="E27" s="41" t="str">
        <f t="shared" si="2"/>
        <v>n.a.</v>
      </c>
      <c r="F27" s="41" t="str">
        <f t="shared" si="2"/>
        <v>n.a.</v>
      </c>
      <c r="G27" s="41" t="str">
        <f t="shared" si="2"/>
        <v>n.a.</v>
      </c>
      <c r="H27" s="41" t="str">
        <f t="shared" si="2"/>
        <v>n.a.</v>
      </c>
      <c r="I27" s="41">
        <f t="shared" si="2"/>
        <v>300.3</v>
      </c>
      <c r="J27" s="41" t="str">
        <f t="shared" si="2"/>
        <v>n.a.</v>
      </c>
      <c r="K27" s="41">
        <f t="shared" si="2"/>
        <v>231</v>
      </c>
      <c r="M27">
        <f t="shared" si="3"/>
        <v>2007</v>
      </c>
      <c r="N27">
        <v>48099400000</v>
      </c>
      <c r="O27">
        <v>3021200000</v>
      </c>
      <c r="P27" t="s">
        <v>664</v>
      </c>
      <c r="Q27" t="s">
        <v>664</v>
      </c>
      <c r="R27" t="s">
        <v>664</v>
      </c>
      <c r="S27" t="s">
        <v>664</v>
      </c>
      <c r="T27">
        <v>300300000</v>
      </c>
      <c r="U27" t="s">
        <v>664</v>
      </c>
      <c r="V27">
        <v>231000000</v>
      </c>
    </row>
    <row r="28" spans="1:22">
      <c r="C28" s="41">
        <f>100*D27/B27</f>
        <v>1.3295384142005928</v>
      </c>
    </row>
    <row r="29" spans="1:22">
      <c r="A29" s="9" t="s">
        <v>71</v>
      </c>
    </row>
    <row r="30" spans="1:22">
      <c r="A30" s="7" t="s">
        <v>1071</v>
      </c>
      <c r="B30" s="2">
        <f t="shared" ref="B30:K32" si="4">IF(ISERROR((POWER(VLOOKUP(VALUE(RIGHT($A30,4)),$A$4:$K$27,COLUMN(B$26),0)/VLOOKUP(VALUE(LEFT($A30,4)),$A$4:$K$27,COLUMN(B$26),0),1/(VALUE(RIGHT($A30,4))-VALUE(LEFT($A30,4))))-1)*100)=FALSE,(POWER(VLOOKUP(VALUE(RIGHT($A30,4)),$A$4:$K$27,COLUMN(B$26),0)/VLOOKUP(VALUE(LEFT($A30,4)),$A$4:$K$27,COLUMN(B$26),0),1/(VALUE(RIGHT($A30,4))-VALUE(LEFT($A30,4))))-1)*100,"n.a.")</f>
        <v>4.4642513349451685</v>
      </c>
      <c r="C30" s="2">
        <f t="shared" si="4"/>
        <v>6.1117734209805263</v>
      </c>
      <c r="D30" s="2" t="str">
        <f t="shared" si="4"/>
        <v>n.a.</v>
      </c>
      <c r="E30" s="2" t="str">
        <f t="shared" si="4"/>
        <v>n.a.</v>
      </c>
      <c r="F30" s="2" t="str">
        <f t="shared" si="4"/>
        <v>n.a.</v>
      </c>
      <c r="G30" s="2" t="str">
        <f t="shared" si="4"/>
        <v>n.a.</v>
      </c>
      <c r="H30" s="2" t="str">
        <f t="shared" si="4"/>
        <v>n.a.</v>
      </c>
      <c r="I30" s="2" t="str">
        <f t="shared" si="4"/>
        <v>n.a.</v>
      </c>
      <c r="J30" s="2" t="str">
        <f t="shared" si="4"/>
        <v>n.a.</v>
      </c>
      <c r="K30" s="2">
        <f t="shared" si="4"/>
        <v>7.0123069392185933</v>
      </c>
    </row>
    <row r="31" spans="1:22">
      <c r="A31" s="7" t="s">
        <v>1058</v>
      </c>
      <c r="B31" s="2">
        <f t="shared" si="4"/>
        <v>3.7895852314282719</v>
      </c>
      <c r="C31" s="2">
        <f t="shared" si="4"/>
        <v>7.312123911748114</v>
      </c>
      <c r="D31" s="2" t="str">
        <f t="shared" si="4"/>
        <v>n.a.</v>
      </c>
      <c r="E31" s="2" t="str">
        <f t="shared" si="4"/>
        <v>n.a.</v>
      </c>
      <c r="F31" s="2" t="str">
        <f t="shared" si="4"/>
        <v>n.a.</v>
      </c>
      <c r="G31" s="2" t="str">
        <f t="shared" si="4"/>
        <v>n.a.</v>
      </c>
      <c r="H31" s="2" t="str">
        <f t="shared" si="4"/>
        <v>n.a.</v>
      </c>
      <c r="I31" s="2" t="str">
        <f t="shared" si="4"/>
        <v>n.a.</v>
      </c>
      <c r="J31" s="2" t="str">
        <f t="shared" si="4"/>
        <v>n.a.</v>
      </c>
      <c r="K31" s="2" t="str">
        <f t="shared" si="4"/>
        <v>n.a.</v>
      </c>
    </row>
    <row r="32" spans="1:22">
      <c r="A32" s="7" t="s">
        <v>3</v>
      </c>
      <c r="B32" s="2">
        <f t="shared" si="4"/>
        <v>6.0228593705101252</v>
      </c>
      <c r="C32" s="2">
        <f t="shared" si="4"/>
        <v>3.418292057448391</v>
      </c>
      <c r="D32" s="2">
        <f t="shared" si="4"/>
        <v>2.5078715564842868</v>
      </c>
      <c r="E32" s="2" t="str">
        <f t="shared" si="4"/>
        <v>n.a.</v>
      </c>
      <c r="F32" s="2" t="str">
        <f t="shared" si="4"/>
        <v>n.a.</v>
      </c>
      <c r="G32" s="2" t="str">
        <f t="shared" si="4"/>
        <v>n.a.</v>
      </c>
      <c r="H32" s="2" t="str">
        <f t="shared" si="4"/>
        <v>n.a.</v>
      </c>
      <c r="I32" s="2">
        <f t="shared" si="4"/>
        <v>0.54446723553918108</v>
      </c>
      <c r="J32" s="2" t="str">
        <f t="shared" si="4"/>
        <v>n.a.</v>
      </c>
      <c r="K32" s="2" t="str">
        <f t="shared" si="4"/>
        <v>n.a.</v>
      </c>
    </row>
    <row r="34" spans="1:1">
      <c r="A34" s="229" t="s">
        <v>1357</v>
      </c>
    </row>
    <row r="35" spans="1:1">
      <c r="A35" s="20"/>
    </row>
    <row r="36" spans="1:1">
      <c r="A36" t="s">
        <v>1060</v>
      </c>
    </row>
  </sheetData>
  <pageMargins left="0.7" right="0.7" top="0.75" bottom="0.75" header="0.3" footer="0.3"/>
  <pageSetup scale="76" orientation="landscape" horizontalDpi="0" verticalDpi="0" r:id="rId1"/>
</worksheet>
</file>

<file path=xl/worksheets/sheet163.xml><?xml version="1.0" encoding="utf-8"?>
<worksheet xmlns="http://schemas.openxmlformats.org/spreadsheetml/2006/main" xmlns:r="http://schemas.openxmlformats.org/officeDocument/2006/relationships">
  <sheetPr codeName="Sheet200"/>
  <dimension ref="A1:W36"/>
  <sheetViews>
    <sheetView view="pageBreakPreview" zoomScaleNormal="100" zoomScaleSheetLayoutView="100" workbookViewId="0"/>
  </sheetViews>
  <sheetFormatPr defaultRowHeight="15" outlineLevelCol="1"/>
  <cols>
    <col min="2" max="11" width="13.85546875" customWidth="1"/>
    <col min="13" max="22" width="0" hidden="1" customWidth="1" outlineLevel="1"/>
    <col min="23" max="23" width="9.140625" collapsed="1"/>
  </cols>
  <sheetData>
    <row r="1" spans="1:22">
      <c r="A1" t="s">
        <v>1079</v>
      </c>
      <c r="N1" t="s">
        <v>520</v>
      </c>
      <c r="O1" t="s">
        <v>6</v>
      </c>
      <c r="P1" t="s">
        <v>8</v>
      </c>
      <c r="Q1" t="s">
        <v>11</v>
      </c>
      <c r="R1" t="s">
        <v>12</v>
      </c>
      <c r="S1" t="s">
        <v>13</v>
      </c>
      <c r="T1" t="s">
        <v>14</v>
      </c>
      <c r="U1" t="s">
        <v>15</v>
      </c>
      <c r="V1" t="s">
        <v>33</v>
      </c>
    </row>
    <row r="3" spans="1:22" ht="110.25" customHeight="1">
      <c r="B3" s="55" t="s">
        <v>520</v>
      </c>
      <c r="C3" s="55" t="s">
        <v>6</v>
      </c>
      <c r="D3" s="55" t="s">
        <v>32</v>
      </c>
      <c r="E3" s="55" t="s">
        <v>8</v>
      </c>
      <c r="F3" s="55" t="s">
        <v>11</v>
      </c>
      <c r="G3" s="55" t="s">
        <v>12</v>
      </c>
      <c r="H3" s="55" t="s">
        <v>13</v>
      </c>
      <c r="I3" s="55" t="s">
        <v>14</v>
      </c>
      <c r="J3" s="55" t="s">
        <v>15</v>
      </c>
      <c r="K3" s="55" t="s">
        <v>33</v>
      </c>
    </row>
    <row r="4" spans="1:22" ht="15" customHeight="1">
      <c r="A4" s="7">
        <f t="shared" ref="A4:A14" si="0">A5-1</f>
        <v>1984</v>
      </c>
      <c r="B4" s="41">
        <f t="shared" ref="B4:C27" si="1">IF(OR(ISERROR(N4/1000000),N4=0)=FALSE,N4/1000000,"n.a.")</f>
        <v>63974.400000000001</v>
      </c>
      <c r="C4" s="41">
        <f t="shared" si="1"/>
        <v>3775.6</v>
      </c>
      <c r="D4" s="41" t="s">
        <v>446</v>
      </c>
      <c r="E4" s="41" t="str">
        <f t="shared" ref="E4:K27" si="2">IF(OR(ISERROR(P4/1000000),P4=0)=FALSE,P4/1000000,"n.a.")</f>
        <v>n.a.</v>
      </c>
      <c r="F4" s="41" t="str">
        <f t="shared" si="2"/>
        <v>n.a.</v>
      </c>
      <c r="G4" s="41" t="str">
        <f t="shared" si="2"/>
        <v>n.a.</v>
      </c>
      <c r="H4" s="41" t="str">
        <f t="shared" si="2"/>
        <v>n.a.</v>
      </c>
      <c r="I4" s="41">
        <f t="shared" si="2"/>
        <v>172.8</v>
      </c>
      <c r="J4" s="41" t="str">
        <f t="shared" si="2"/>
        <v>n.a.</v>
      </c>
      <c r="K4" s="41">
        <f t="shared" si="2"/>
        <v>128.1</v>
      </c>
      <c r="M4">
        <v>1984</v>
      </c>
      <c r="N4">
        <v>63974400000</v>
      </c>
      <c r="O4">
        <v>3775600000</v>
      </c>
      <c r="P4" t="s">
        <v>664</v>
      </c>
      <c r="Q4" t="s">
        <v>664</v>
      </c>
      <c r="R4" t="s">
        <v>664</v>
      </c>
      <c r="S4" t="s">
        <v>664</v>
      </c>
      <c r="T4">
        <v>172800000</v>
      </c>
      <c r="U4" t="s">
        <v>664</v>
      </c>
      <c r="V4">
        <v>128100000</v>
      </c>
    </row>
    <row r="5" spans="1:22" ht="15" customHeight="1">
      <c r="A5" s="7">
        <f t="shared" si="0"/>
        <v>1985</v>
      </c>
      <c r="B5" s="41">
        <f t="shared" si="1"/>
        <v>68030.899999999994</v>
      </c>
      <c r="C5" s="41">
        <f t="shared" si="1"/>
        <v>4077.6</v>
      </c>
      <c r="D5" s="41" t="s">
        <v>446</v>
      </c>
      <c r="E5" s="41" t="str">
        <f t="shared" si="2"/>
        <v>n.a.</v>
      </c>
      <c r="F5" s="41" t="str">
        <f t="shared" si="2"/>
        <v>n.a.</v>
      </c>
      <c r="G5" s="41">
        <f t="shared" si="2"/>
        <v>2.6</v>
      </c>
      <c r="H5" s="41" t="str">
        <f t="shared" si="2"/>
        <v>n.a.</v>
      </c>
      <c r="I5" s="41">
        <f t="shared" si="2"/>
        <v>148.5</v>
      </c>
      <c r="J5" s="41" t="str">
        <f t="shared" si="2"/>
        <v>n.a.</v>
      </c>
      <c r="K5" s="41">
        <f t="shared" si="2"/>
        <v>148.9</v>
      </c>
      <c r="M5">
        <f>M4+1</f>
        <v>1985</v>
      </c>
      <c r="N5">
        <v>68030900000</v>
      </c>
      <c r="O5">
        <v>4077600000</v>
      </c>
      <c r="P5" t="s">
        <v>664</v>
      </c>
      <c r="Q5" t="s">
        <v>664</v>
      </c>
      <c r="R5">
        <v>2600000</v>
      </c>
      <c r="S5" t="s">
        <v>664</v>
      </c>
      <c r="T5">
        <v>148500000</v>
      </c>
      <c r="U5" t="s">
        <v>664</v>
      </c>
      <c r="V5">
        <v>148900000</v>
      </c>
    </row>
    <row r="6" spans="1:22" ht="15" customHeight="1">
      <c r="A6" s="7">
        <f t="shared" si="0"/>
        <v>1986</v>
      </c>
      <c r="B6" s="41">
        <f t="shared" si="1"/>
        <v>59151.6</v>
      </c>
      <c r="C6" s="41">
        <f t="shared" si="1"/>
        <v>4102.7</v>
      </c>
      <c r="D6" s="41" t="s">
        <v>446</v>
      </c>
      <c r="E6" s="41" t="str">
        <f t="shared" si="2"/>
        <v>n.a.</v>
      </c>
      <c r="F6" s="41">
        <f t="shared" si="2"/>
        <v>0.2</v>
      </c>
      <c r="G6" s="41">
        <f t="shared" si="2"/>
        <v>6.8</v>
      </c>
      <c r="H6" s="41" t="str">
        <f t="shared" si="2"/>
        <v>n.a.</v>
      </c>
      <c r="I6" s="41">
        <f t="shared" si="2"/>
        <v>139.6</v>
      </c>
      <c r="J6" s="41" t="str">
        <f t="shared" si="2"/>
        <v>n.a.</v>
      </c>
      <c r="K6" s="41">
        <f t="shared" si="2"/>
        <v>164</v>
      </c>
      <c r="M6">
        <f t="shared" ref="M6:M27" si="3">M5+1</f>
        <v>1986</v>
      </c>
      <c r="N6">
        <v>59151600000</v>
      </c>
      <c r="O6">
        <v>4102700000</v>
      </c>
      <c r="P6" t="s">
        <v>664</v>
      </c>
      <c r="Q6">
        <v>200000</v>
      </c>
      <c r="R6">
        <v>6800000</v>
      </c>
      <c r="S6" t="s">
        <v>664</v>
      </c>
      <c r="T6">
        <v>139600000</v>
      </c>
      <c r="U6" t="s">
        <v>664</v>
      </c>
      <c r="V6">
        <v>164000000</v>
      </c>
    </row>
    <row r="7" spans="1:22" ht="15" customHeight="1">
      <c r="A7" s="7">
        <f t="shared" si="0"/>
        <v>1987</v>
      </c>
      <c r="B7" s="41">
        <f t="shared" si="1"/>
        <v>60725.8</v>
      </c>
      <c r="C7" s="41">
        <f t="shared" si="1"/>
        <v>4216.6000000000004</v>
      </c>
      <c r="D7" s="41" t="s">
        <v>446</v>
      </c>
      <c r="E7" s="41" t="str">
        <f t="shared" si="2"/>
        <v>n.a.</v>
      </c>
      <c r="F7" s="41" t="str">
        <f t="shared" si="2"/>
        <v>n.a.</v>
      </c>
      <c r="G7" s="41">
        <f t="shared" si="2"/>
        <v>17.600000000000001</v>
      </c>
      <c r="H7" s="41" t="str">
        <f t="shared" si="2"/>
        <v>n.a.</v>
      </c>
      <c r="I7" s="41">
        <f t="shared" si="2"/>
        <v>182</v>
      </c>
      <c r="J7" s="41" t="str">
        <f t="shared" si="2"/>
        <v>n.a.</v>
      </c>
      <c r="K7" s="41">
        <f t="shared" si="2"/>
        <v>189.5</v>
      </c>
      <c r="M7">
        <f t="shared" si="3"/>
        <v>1987</v>
      </c>
      <c r="N7">
        <v>60725800000</v>
      </c>
      <c r="O7">
        <v>4216600000</v>
      </c>
      <c r="P7" t="s">
        <v>664</v>
      </c>
      <c r="Q7" t="s">
        <v>664</v>
      </c>
      <c r="R7">
        <v>17600000</v>
      </c>
      <c r="S7" t="s">
        <v>664</v>
      </c>
      <c r="T7">
        <v>182000000</v>
      </c>
      <c r="U7" t="s">
        <v>664</v>
      </c>
      <c r="V7">
        <v>189500000</v>
      </c>
    </row>
    <row r="8" spans="1:22" ht="15" customHeight="1">
      <c r="A8" s="7">
        <f t="shared" si="0"/>
        <v>1988</v>
      </c>
      <c r="B8" s="41">
        <f t="shared" si="1"/>
        <v>63292</v>
      </c>
      <c r="C8" s="41">
        <f t="shared" si="1"/>
        <v>5327.3</v>
      </c>
      <c r="D8" s="41" t="s">
        <v>446</v>
      </c>
      <c r="E8" s="41" t="str">
        <f t="shared" si="2"/>
        <v>n.a.</v>
      </c>
      <c r="F8" s="41" t="str">
        <f t="shared" si="2"/>
        <v>n.a.</v>
      </c>
      <c r="G8" s="41">
        <f t="shared" si="2"/>
        <v>12.7</v>
      </c>
      <c r="H8" s="41" t="str">
        <f t="shared" si="2"/>
        <v>n.a.</v>
      </c>
      <c r="I8" s="41">
        <f t="shared" si="2"/>
        <v>215.3</v>
      </c>
      <c r="J8" s="41" t="str">
        <f t="shared" si="2"/>
        <v>n.a.</v>
      </c>
      <c r="K8" s="41">
        <f t="shared" si="2"/>
        <v>184.7</v>
      </c>
      <c r="M8">
        <f t="shared" si="3"/>
        <v>1988</v>
      </c>
      <c r="N8">
        <v>63292000000</v>
      </c>
      <c r="O8">
        <v>5327300000</v>
      </c>
      <c r="P8" t="s">
        <v>664</v>
      </c>
      <c r="Q8" t="s">
        <v>664</v>
      </c>
      <c r="R8">
        <v>12700000</v>
      </c>
      <c r="S8" t="s">
        <v>664</v>
      </c>
      <c r="T8">
        <v>215300000</v>
      </c>
      <c r="U8" t="s">
        <v>664</v>
      </c>
      <c r="V8">
        <v>184700000</v>
      </c>
    </row>
    <row r="9" spans="1:22" ht="15" customHeight="1">
      <c r="A9" s="7">
        <f t="shared" si="0"/>
        <v>1989</v>
      </c>
      <c r="B9" s="41">
        <f t="shared" si="1"/>
        <v>65960.600000000006</v>
      </c>
      <c r="C9" s="41">
        <f t="shared" si="1"/>
        <v>5292.6</v>
      </c>
      <c r="D9" s="41" t="s">
        <v>446</v>
      </c>
      <c r="E9" s="41">
        <f t="shared" si="2"/>
        <v>42.7</v>
      </c>
      <c r="F9" s="41" t="str">
        <f t="shared" si="2"/>
        <v>n.a.</v>
      </c>
      <c r="G9" s="41">
        <f t="shared" si="2"/>
        <v>15.2</v>
      </c>
      <c r="H9" s="41" t="str">
        <f t="shared" si="2"/>
        <v>n.a.</v>
      </c>
      <c r="I9" s="41">
        <f t="shared" si="2"/>
        <v>172</v>
      </c>
      <c r="J9" s="41" t="str">
        <f t="shared" si="2"/>
        <v>n.a.</v>
      </c>
      <c r="K9" s="41" t="str">
        <f t="shared" si="2"/>
        <v>n.a.</v>
      </c>
      <c r="M9">
        <f t="shared" si="3"/>
        <v>1989</v>
      </c>
      <c r="N9">
        <v>65960600000</v>
      </c>
      <c r="O9">
        <v>5292600000</v>
      </c>
      <c r="P9">
        <v>42700000</v>
      </c>
      <c r="Q9" t="s">
        <v>664</v>
      </c>
      <c r="R9">
        <v>15200000</v>
      </c>
      <c r="S9" t="s">
        <v>664</v>
      </c>
      <c r="T9">
        <v>172000000</v>
      </c>
      <c r="U9" t="s">
        <v>664</v>
      </c>
      <c r="V9" t="s">
        <v>664</v>
      </c>
    </row>
    <row r="10" spans="1:22" ht="15" customHeight="1">
      <c r="A10" s="7">
        <f t="shared" si="0"/>
        <v>1990</v>
      </c>
      <c r="B10" s="41">
        <f t="shared" si="1"/>
        <v>72350</v>
      </c>
      <c r="C10" s="41">
        <f t="shared" si="1"/>
        <v>5632.7</v>
      </c>
      <c r="D10" s="41" t="s">
        <v>446</v>
      </c>
      <c r="E10" s="41" t="str">
        <f t="shared" si="2"/>
        <v>n.a.</v>
      </c>
      <c r="F10" s="41" t="str">
        <f t="shared" si="2"/>
        <v>n.a.</v>
      </c>
      <c r="G10" s="41" t="str">
        <f t="shared" si="2"/>
        <v>n.a.</v>
      </c>
      <c r="H10" s="41">
        <f t="shared" si="2"/>
        <v>84</v>
      </c>
      <c r="I10" s="41">
        <f t="shared" si="2"/>
        <v>207.1</v>
      </c>
      <c r="J10" s="41" t="str">
        <f t="shared" si="2"/>
        <v>n.a.</v>
      </c>
      <c r="K10" s="41" t="str">
        <f t="shared" si="2"/>
        <v>n.a.</v>
      </c>
      <c r="M10">
        <f t="shared" si="3"/>
        <v>1990</v>
      </c>
      <c r="N10">
        <v>72350000000</v>
      </c>
      <c r="O10">
        <v>5632700000</v>
      </c>
      <c r="P10" t="s">
        <v>664</v>
      </c>
      <c r="Q10" t="s">
        <v>664</v>
      </c>
      <c r="R10" t="s">
        <v>664</v>
      </c>
      <c r="S10">
        <v>84000000</v>
      </c>
      <c r="T10">
        <v>207100000</v>
      </c>
      <c r="U10" t="s">
        <v>664</v>
      </c>
      <c r="V10" t="s">
        <v>664</v>
      </c>
    </row>
    <row r="11" spans="1:22" ht="15" customHeight="1">
      <c r="A11" s="7">
        <f t="shared" si="0"/>
        <v>1991</v>
      </c>
      <c r="B11" s="41">
        <f t="shared" si="1"/>
        <v>71664.600000000006</v>
      </c>
      <c r="C11" s="41">
        <f t="shared" si="1"/>
        <v>5989.1</v>
      </c>
      <c r="D11" s="41" t="s">
        <v>446</v>
      </c>
      <c r="E11" s="41">
        <f t="shared" si="2"/>
        <v>77.099999999999994</v>
      </c>
      <c r="F11" s="41" t="str">
        <f t="shared" si="2"/>
        <v>n.a.</v>
      </c>
      <c r="G11" s="41">
        <f t="shared" si="2"/>
        <v>35.5</v>
      </c>
      <c r="H11" s="41">
        <f t="shared" si="2"/>
        <v>96.9</v>
      </c>
      <c r="I11" s="41">
        <f t="shared" si="2"/>
        <v>253.4</v>
      </c>
      <c r="J11" s="41" t="str">
        <f t="shared" si="2"/>
        <v>n.a.</v>
      </c>
      <c r="K11" s="41">
        <f t="shared" si="2"/>
        <v>258</v>
      </c>
      <c r="M11">
        <f t="shared" si="3"/>
        <v>1991</v>
      </c>
      <c r="N11">
        <v>71664600000</v>
      </c>
      <c r="O11">
        <v>5989100000</v>
      </c>
      <c r="P11">
        <v>77100000</v>
      </c>
      <c r="Q11" t="s">
        <v>664</v>
      </c>
      <c r="R11">
        <v>35500000</v>
      </c>
      <c r="S11">
        <v>96900000</v>
      </c>
      <c r="T11">
        <v>253400000</v>
      </c>
      <c r="U11" t="s">
        <v>664</v>
      </c>
      <c r="V11">
        <v>258000000</v>
      </c>
    </row>
    <row r="12" spans="1:22" ht="15" customHeight="1">
      <c r="A12" s="7">
        <f t="shared" si="0"/>
        <v>1992</v>
      </c>
      <c r="B12" s="41">
        <f t="shared" si="1"/>
        <v>72469.5</v>
      </c>
      <c r="C12" s="41">
        <f t="shared" si="1"/>
        <v>5417.5</v>
      </c>
      <c r="D12" s="41" t="s">
        <v>446</v>
      </c>
      <c r="E12" s="41" t="str">
        <f t="shared" si="2"/>
        <v>n.a.</v>
      </c>
      <c r="F12" s="41" t="str">
        <f t="shared" si="2"/>
        <v>n.a.</v>
      </c>
      <c r="G12" s="41">
        <f t="shared" si="2"/>
        <v>23.3</v>
      </c>
      <c r="H12" s="41">
        <f t="shared" si="2"/>
        <v>49.9</v>
      </c>
      <c r="I12" s="41" t="str">
        <f t="shared" si="2"/>
        <v>n.a.</v>
      </c>
      <c r="J12" s="41" t="str">
        <f t="shared" si="2"/>
        <v>n.a.</v>
      </c>
      <c r="K12" s="41" t="str">
        <f t="shared" si="2"/>
        <v>n.a.</v>
      </c>
      <c r="M12">
        <f t="shared" si="3"/>
        <v>1992</v>
      </c>
      <c r="N12">
        <v>72469500000</v>
      </c>
      <c r="O12">
        <v>5417500000</v>
      </c>
      <c r="P12" t="s">
        <v>664</v>
      </c>
      <c r="Q12" t="s">
        <v>664</v>
      </c>
      <c r="R12">
        <v>23300000</v>
      </c>
      <c r="S12">
        <v>49900000</v>
      </c>
      <c r="T12" t="s">
        <v>664</v>
      </c>
      <c r="U12" t="s">
        <v>664</v>
      </c>
      <c r="V12" t="s">
        <v>664</v>
      </c>
    </row>
    <row r="13" spans="1:22" ht="15" customHeight="1">
      <c r="A13" s="7">
        <f t="shared" si="0"/>
        <v>1993</v>
      </c>
      <c r="B13" s="41">
        <f t="shared" si="1"/>
        <v>78185.899999999994</v>
      </c>
      <c r="C13" s="41">
        <f t="shared" si="1"/>
        <v>5958.6</v>
      </c>
      <c r="D13" s="41" t="s">
        <v>446</v>
      </c>
      <c r="E13" s="41" t="str">
        <f t="shared" si="2"/>
        <v>n.a.</v>
      </c>
      <c r="F13" s="41" t="str">
        <f t="shared" si="2"/>
        <v>n.a.</v>
      </c>
      <c r="G13" s="41">
        <f t="shared" si="2"/>
        <v>49.4</v>
      </c>
      <c r="H13" s="41">
        <f t="shared" si="2"/>
        <v>103.1</v>
      </c>
      <c r="I13" s="41" t="str">
        <f t="shared" si="2"/>
        <v>n.a.</v>
      </c>
      <c r="J13" s="41" t="str">
        <f t="shared" si="2"/>
        <v>n.a.</v>
      </c>
      <c r="K13" s="41">
        <f t="shared" si="2"/>
        <v>277.8</v>
      </c>
      <c r="M13">
        <f t="shared" si="3"/>
        <v>1993</v>
      </c>
      <c r="N13">
        <v>78185900000</v>
      </c>
      <c r="O13">
        <v>5958600000</v>
      </c>
      <c r="P13" t="s">
        <v>664</v>
      </c>
      <c r="Q13" t="s">
        <v>664</v>
      </c>
      <c r="R13">
        <v>49400000</v>
      </c>
      <c r="S13">
        <v>103100000</v>
      </c>
      <c r="T13" t="s">
        <v>664</v>
      </c>
      <c r="U13" t="s">
        <v>664</v>
      </c>
      <c r="V13">
        <v>277800000</v>
      </c>
    </row>
    <row r="14" spans="1:22" ht="15" customHeight="1">
      <c r="A14" s="7">
        <f t="shared" si="0"/>
        <v>1994</v>
      </c>
      <c r="B14" s="41">
        <f t="shared" si="1"/>
        <v>85152.8</v>
      </c>
      <c r="C14" s="41">
        <f t="shared" si="1"/>
        <v>7718.8</v>
      </c>
      <c r="D14" s="41" t="s">
        <v>446</v>
      </c>
      <c r="E14" s="41" t="str">
        <f t="shared" si="2"/>
        <v>n.a.</v>
      </c>
      <c r="F14" s="41" t="str">
        <f t="shared" si="2"/>
        <v>n.a.</v>
      </c>
      <c r="G14" s="41">
        <f t="shared" si="2"/>
        <v>45</v>
      </c>
      <c r="H14" s="41">
        <f t="shared" si="2"/>
        <v>151.80000000000001</v>
      </c>
      <c r="I14" s="41" t="str">
        <f t="shared" si="2"/>
        <v>n.a.</v>
      </c>
      <c r="J14" s="41" t="str">
        <f t="shared" si="2"/>
        <v>n.a.</v>
      </c>
      <c r="K14" s="41">
        <f t="shared" si="2"/>
        <v>389.3</v>
      </c>
      <c r="M14">
        <f t="shared" si="3"/>
        <v>1994</v>
      </c>
      <c r="N14">
        <v>85152800000</v>
      </c>
      <c r="O14">
        <v>7718800000</v>
      </c>
      <c r="P14" t="s">
        <v>664</v>
      </c>
      <c r="Q14" t="s">
        <v>664</v>
      </c>
      <c r="R14">
        <v>45000000</v>
      </c>
      <c r="S14">
        <v>151800000</v>
      </c>
      <c r="T14" t="s">
        <v>664</v>
      </c>
      <c r="U14" t="s">
        <v>664</v>
      </c>
      <c r="V14">
        <v>389300000</v>
      </c>
    </row>
    <row r="15" spans="1:22" ht="15" customHeight="1">
      <c r="A15" s="7">
        <f>A16-1</f>
        <v>1995</v>
      </c>
      <c r="B15" s="41">
        <f t="shared" si="1"/>
        <v>88765</v>
      </c>
      <c r="C15" s="41">
        <f t="shared" si="1"/>
        <v>9842.2999999999993</v>
      </c>
      <c r="D15" s="41" t="s">
        <v>446</v>
      </c>
      <c r="E15" s="41">
        <f t="shared" si="2"/>
        <v>80.400000000000006</v>
      </c>
      <c r="F15" s="41" t="str">
        <f t="shared" si="2"/>
        <v>n.a.</v>
      </c>
      <c r="G15" s="41">
        <f t="shared" si="2"/>
        <v>42.1</v>
      </c>
      <c r="H15" s="41">
        <f t="shared" si="2"/>
        <v>172.3</v>
      </c>
      <c r="I15" s="41" t="str">
        <f t="shared" si="2"/>
        <v>n.a.</v>
      </c>
      <c r="J15" s="41" t="str">
        <f t="shared" si="2"/>
        <v>n.a.</v>
      </c>
      <c r="K15" s="41">
        <f t="shared" si="2"/>
        <v>395.5</v>
      </c>
      <c r="M15">
        <f t="shared" si="3"/>
        <v>1995</v>
      </c>
      <c r="N15">
        <v>88765000000</v>
      </c>
      <c r="O15">
        <v>9842300000</v>
      </c>
      <c r="P15">
        <v>80400000</v>
      </c>
      <c r="Q15" t="s">
        <v>664</v>
      </c>
      <c r="R15">
        <v>42100000</v>
      </c>
      <c r="S15">
        <v>172300000</v>
      </c>
      <c r="T15" t="s">
        <v>664</v>
      </c>
      <c r="U15" t="s">
        <v>664</v>
      </c>
      <c r="V15">
        <v>395500000</v>
      </c>
    </row>
    <row r="16" spans="1:22" ht="15" customHeight="1">
      <c r="A16" s="7">
        <v>1996</v>
      </c>
      <c r="B16" s="41">
        <f t="shared" si="1"/>
        <v>95512.9</v>
      </c>
      <c r="C16" s="41">
        <f t="shared" si="1"/>
        <v>9828.5</v>
      </c>
      <c r="D16" s="41" t="s">
        <v>446</v>
      </c>
      <c r="E16" s="41">
        <f t="shared" si="2"/>
        <v>79.400000000000006</v>
      </c>
      <c r="F16" s="41" t="str">
        <f t="shared" si="2"/>
        <v>n.a.</v>
      </c>
      <c r="G16" s="41" t="str">
        <f t="shared" si="2"/>
        <v>n.a.</v>
      </c>
      <c r="H16" s="41">
        <f t="shared" si="2"/>
        <v>172.1</v>
      </c>
      <c r="I16" s="41">
        <f t="shared" si="2"/>
        <v>572.1</v>
      </c>
      <c r="J16" s="41" t="str">
        <f t="shared" si="2"/>
        <v>n.a.</v>
      </c>
      <c r="K16" s="41">
        <f t="shared" si="2"/>
        <v>387.2</v>
      </c>
      <c r="M16">
        <f t="shared" si="3"/>
        <v>1996</v>
      </c>
      <c r="N16">
        <v>95512900000</v>
      </c>
      <c r="O16">
        <v>9828500000</v>
      </c>
      <c r="P16">
        <v>79400000</v>
      </c>
      <c r="Q16" t="s">
        <v>664</v>
      </c>
      <c r="R16" t="s">
        <v>664</v>
      </c>
      <c r="S16">
        <v>172100000</v>
      </c>
      <c r="T16">
        <v>572100000</v>
      </c>
      <c r="U16" t="s">
        <v>664</v>
      </c>
      <c r="V16">
        <v>387200000</v>
      </c>
    </row>
    <row r="17" spans="1:22" ht="15" customHeight="1">
      <c r="A17" s="7">
        <v>1997</v>
      </c>
      <c r="B17" s="41">
        <f t="shared" si="1"/>
        <v>101936</v>
      </c>
      <c r="C17" s="41">
        <f t="shared" si="1"/>
        <v>10771.7</v>
      </c>
      <c r="D17" s="41">
        <v>1191.8</v>
      </c>
      <c r="E17" s="41">
        <f t="shared" si="2"/>
        <v>67</v>
      </c>
      <c r="F17" s="41" t="str">
        <f t="shared" si="2"/>
        <v>n.a.</v>
      </c>
      <c r="G17" s="41">
        <f t="shared" si="2"/>
        <v>53.5</v>
      </c>
      <c r="H17" s="41">
        <f t="shared" si="2"/>
        <v>178</v>
      </c>
      <c r="I17" s="41" t="str">
        <f t="shared" si="2"/>
        <v>n.a.</v>
      </c>
      <c r="J17" s="41" t="str">
        <f t="shared" si="2"/>
        <v>n.a.</v>
      </c>
      <c r="K17" s="41">
        <f t="shared" si="2"/>
        <v>393.6</v>
      </c>
      <c r="M17">
        <f t="shared" si="3"/>
        <v>1997</v>
      </c>
      <c r="N17">
        <v>101936000000</v>
      </c>
      <c r="O17">
        <v>10771700000</v>
      </c>
      <c r="P17">
        <v>67000000</v>
      </c>
      <c r="Q17" t="s">
        <v>664</v>
      </c>
      <c r="R17">
        <v>53500000</v>
      </c>
      <c r="S17">
        <v>178000000</v>
      </c>
      <c r="T17" t="s">
        <v>664</v>
      </c>
      <c r="U17" t="s">
        <v>664</v>
      </c>
      <c r="V17">
        <v>393600000</v>
      </c>
    </row>
    <row r="18" spans="1:22">
      <c r="A18" s="7">
        <v>1998</v>
      </c>
      <c r="B18" s="41">
        <f t="shared" si="1"/>
        <v>102138.6</v>
      </c>
      <c r="C18" s="41">
        <f t="shared" si="1"/>
        <v>10510</v>
      </c>
      <c r="D18" s="41">
        <v>1166.8</v>
      </c>
      <c r="E18" s="41">
        <f t="shared" si="2"/>
        <v>95</v>
      </c>
      <c r="F18" s="41" t="str">
        <f t="shared" si="2"/>
        <v>n.a.</v>
      </c>
      <c r="G18" s="41" t="str">
        <f t="shared" si="2"/>
        <v>n.a.</v>
      </c>
      <c r="H18" s="41">
        <f t="shared" si="2"/>
        <v>224.1</v>
      </c>
      <c r="I18" s="41">
        <f t="shared" si="2"/>
        <v>371.2</v>
      </c>
      <c r="J18" s="41" t="str">
        <f t="shared" si="2"/>
        <v>n.a.</v>
      </c>
      <c r="K18" s="41">
        <f t="shared" si="2"/>
        <v>416.9</v>
      </c>
      <c r="M18">
        <f t="shared" si="3"/>
        <v>1998</v>
      </c>
      <c r="N18">
        <v>102138600000</v>
      </c>
      <c r="O18">
        <v>10510000000</v>
      </c>
      <c r="P18">
        <v>95000000</v>
      </c>
      <c r="Q18" t="s">
        <v>664</v>
      </c>
      <c r="R18" t="s">
        <v>664</v>
      </c>
      <c r="S18">
        <v>224100000</v>
      </c>
      <c r="T18">
        <v>371200000</v>
      </c>
      <c r="U18" t="s">
        <v>664</v>
      </c>
      <c r="V18">
        <v>416900000</v>
      </c>
    </row>
    <row r="19" spans="1:22">
      <c r="A19" s="7">
        <v>1999</v>
      </c>
      <c r="B19" s="41">
        <f t="shared" si="1"/>
        <v>111505.9</v>
      </c>
      <c r="C19" s="41">
        <f t="shared" si="1"/>
        <v>10919.6</v>
      </c>
      <c r="D19" s="41">
        <v>1327.1</v>
      </c>
      <c r="E19" s="41">
        <f t="shared" si="2"/>
        <v>90.5</v>
      </c>
      <c r="F19" s="41" t="str">
        <f t="shared" si="2"/>
        <v>n.a.</v>
      </c>
      <c r="G19" s="41" t="str">
        <f t="shared" si="2"/>
        <v>n.a.</v>
      </c>
      <c r="H19" s="41" t="str">
        <f t="shared" si="2"/>
        <v>n.a.</v>
      </c>
      <c r="I19" s="41">
        <f t="shared" si="2"/>
        <v>382.4</v>
      </c>
      <c r="J19" s="41" t="str">
        <f t="shared" si="2"/>
        <v>n.a.</v>
      </c>
      <c r="K19" s="41">
        <f t="shared" si="2"/>
        <v>561.1</v>
      </c>
      <c r="M19">
        <f t="shared" si="3"/>
        <v>1999</v>
      </c>
      <c r="N19">
        <v>111505900000</v>
      </c>
      <c r="O19">
        <v>10919600000</v>
      </c>
      <c r="P19">
        <v>90500000</v>
      </c>
      <c r="Q19" t="s">
        <v>664</v>
      </c>
      <c r="R19" t="s">
        <v>664</v>
      </c>
      <c r="S19" t="s">
        <v>664</v>
      </c>
      <c r="T19">
        <v>382400000</v>
      </c>
      <c r="U19" t="s">
        <v>664</v>
      </c>
      <c r="V19">
        <v>561100000</v>
      </c>
    </row>
    <row r="20" spans="1:22">
      <c r="A20" s="7">
        <v>2000</v>
      </c>
      <c r="B20" s="41">
        <f t="shared" si="1"/>
        <v>139045</v>
      </c>
      <c r="C20" s="41">
        <f t="shared" si="1"/>
        <v>13969.4</v>
      </c>
      <c r="D20" s="41">
        <v>1689.5</v>
      </c>
      <c r="E20" s="41">
        <f t="shared" si="2"/>
        <v>140.1</v>
      </c>
      <c r="F20" s="41" t="str">
        <f t="shared" si="2"/>
        <v>n.a.</v>
      </c>
      <c r="G20" s="41" t="str">
        <f t="shared" si="2"/>
        <v>n.a.</v>
      </c>
      <c r="H20" s="41">
        <f t="shared" si="2"/>
        <v>252.9</v>
      </c>
      <c r="I20" s="41">
        <f t="shared" si="2"/>
        <v>596.79999999999995</v>
      </c>
      <c r="J20" s="41" t="str">
        <f t="shared" si="2"/>
        <v>n.a.</v>
      </c>
      <c r="K20" s="41">
        <f t="shared" si="2"/>
        <v>561</v>
      </c>
      <c r="M20">
        <f t="shared" si="3"/>
        <v>2000</v>
      </c>
      <c r="N20">
        <v>139045000000</v>
      </c>
      <c r="O20">
        <v>13969400000</v>
      </c>
      <c r="P20">
        <v>140100000</v>
      </c>
      <c r="Q20" t="s">
        <v>664</v>
      </c>
      <c r="R20" t="s">
        <v>664</v>
      </c>
      <c r="S20">
        <v>252900000</v>
      </c>
      <c r="T20">
        <v>596800000</v>
      </c>
      <c r="U20" t="s">
        <v>664</v>
      </c>
      <c r="V20">
        <v>561000000</v>
      </c>
    </row>
    <row r="21" spans="1:22">
      <c r="A21" s="7">
        <v>2001</v>
      </c>
      <c r="B21" s="41">
        <f t="shared" si="1"/>
        <v>148393.29999999999</v>
      </c>
      <c r="C21" s="41">
        <f t="shared" si="1"/>
        <v>12972.2</v>
      </c>
      <c r="D21" s="41">
        <v>1493.4</v>
      </c>
      <c r="E21" s="41">
        <f t="shared" si="2"/>
        <v>123.9</v>
      </c>
      <c r="F21" s="41" t="str">
        <f t="shared" si="2"/>
        <v>n.a.</v>
      </c>
      <c r="G21" s="41" t="str">
        <f t="shared" si="2"/>
        <v>n.a.</v>
      </c>
      <c r="H21" s="41" t="str">
        <f t="shared" si="2"/>
        <v>n.a.</v>
      </c>
      <c r="I21" s="41">
        <f t="shared" si="2"/>
        <v>549.70000000000005</v>
      </c>
      <c r="J21" s="41" t="str">
        <f t="shared" si="2"/>
        <v>n.a.</v>
      </c>
      <c r="K21" s="41">
        <f t="shared" si="2"/>
        <v>530.79999999999995</v>
      </c>
      <c r="M21">
        <f t="shared" si="3"/>
        <v>2001</v>
      </c>
      <c r="N21">
        <v>148393300000</v>
      </c>
      <c r="O21">
        <v>12972200000</v>
      </c>
      <c r="P21">
        <v>123900000</v>
      </c>
      <c r="Q21" t="s">
        <v>664</v>
      </c>
      <c r="R21" t="s">
        <v>664</v>
      </c>
      <c r="S21" t="s">
        <v>664</v>
      </c>
      <c r="T21">
        <v>549700000</v>
      </c>
      <c r="U21" t="s">
        <v>664</v>
      </c>
      <c r="V21">
        <v>530800000</v>
      </c>
    </row>
    <row r="22" spans="1:22">
      <c r="A22" s="7">
        <v>2002</v>
      </c>
      <c r="B22" s="41">
        <f t="shared" si="1"/>
        <v>144266.20000000001</v>
      </c>
      <c r="C22" s="41">
        <f t="shared" si="1"/>
        <v>12616</v>
      </c>
      <c r="D22" s="41">
        <v>1587.3</v>
      </c>
      <c r="E22" s="41">
        <f t="shared" si="2"/>
        <v>211</v>
      </c>
      <c r="F22" s="41" t="str">
        <f t="shared" si="2"/>
        <v>n.a.</v>
      </c>
      <c r="G22" s="41">
        <f t="shared" si="2"/>
        <v>142.4</v>
      </c>
      <c r="H22" s="41" t="str">
        <f t="shared" si="2"/>
        <v>n.a.</v>
      </c>
      <c r="I22" s="41">
        <f t="shared" si="2"/>
        <v>580.9</v>
      </c>
      <c r="J22" s="41" t="str">
        <f t="shared" si="2"/>
        <v>n.a.</v>
      </c>
      <c r="K22" s="41">
        <f t="shared" si="2"/>
        <v>493.4</v>
      </c>
      <c r="M22">
        <f t="shared" si="3"/>
        <v>2002</v>
      </c>
      <c r="N22">
        <v>144266200000</v>
      </c>
      <c r="O22">
        <v>12616000000</v>
      </c>
      <c r="P22">
        <v>211000000</v>
      </c>
      <c r="Q22" t="s">
        <v>664</v>
      </c>
      <c r="R22">
        <v>142400000</v>
      </c>
      <c r="S22" t="s">
        <v>664</v>
      </c>
      <c r="T22">
        <v>580900000</v>
      </c>
      <c r="U22" t="s">
        <v>664</v>
      </c>
      <c r="V22">
        <v>493400000</v>
      </c>
    </row>
    <row r="23" spans="1:22">
      <c r="A23" s="7">
        <v>2003</v>
      </c>
      <c r="B23" s="41">
        <f t="shared" si="1"/>
        <v>163676.20000000001</v>
      </c>
      <c r="C23" s="41">
        <f t="shared" si="1"/>
        <v>12316.6</v>
      </c>
      <c r="D23" s="41">
        <v>1710.3</v>
      </c>
      <c r="E23" s="41">
        <f t="shared" si="2"/>
        <v>201.2</v>
      </c>
      <c r="F23" s="41" t="str">
        <f t="shared" si="2"/>
        <v>n.a.</v>
      </c>
      <c r="G23" s="41">
        <f t="shared" si="2"/>
        <v>146.69999999999999</v>
      </c>
      <c r="H23" s="41">
        <f t="shared" si="2"/>
        <v>158.80000000000001</v>
      </c>
      <c r="I23" s="41">
        <f t="shared" si="2"/>
        <v>649</v>
      </c>
      <c r="J23" s="41" t="str">
        <f t="shared" si="2"/>
        <v>n.a.</v>
      </c>
      <c r="K23" s="41" t="str">
        <f t="shared" si="2"/>
        <v>n.a.</v>
      </c>
      <c r="M23">
        <f t="shared" si="3"/>
        <v>2003</v>
      </c>
      <c r="N23">
        <v>163676200000</v>
      </c>
      <c r="O23">
        <v>12316600000</v>
      </c>
      <c r="P23">
        <v>201200000</v>
      </c>
      <c r="Q23" t="s">
        <v>664</v>
      </c>
      <c r="R23">
        <v>146700000</v>
      </c>
      <c r="S23">
        <v>158800000</v>
      </c>
      <c r="T23">
        <v>649000000</v>
      </c>
      <c r="U23" t="s">
        <v>664</v>
      </c>
      <c r="V23" t="s">
        <v>664</v>
      </c>
    </row>
    <row r="24" spans="1:22">
      <c r="A24" s="7">
        <v>2004</v>
      </c>
      <c r="B24" s="41">
        <f t="shared" si="1"/>
        <v>183009.4</v>
      </c>
      <c r="C24" s="41">
        <f t="shared" si="1"/>
        <v>14479.1</v>
      </c>
      <c r="D24" s="41">
        <v>1855.5</v>
      </c>
      <c r="E24" s="41">
        <f t="shared" si="2"/>
        <v>171</v>
      </c>
      <c r="F24" s="41" t="str">
        <f t="shared" si="2"/>
        <v>n.a.</v>
      </c>
      <c r="G24" s="41" t="str">
        <f t="shared" si="2"/>
        <v>n.a.</v>
      </c>
      <c r="H24" s="41">
        <f t="shared" si="2"/>
        <v>179.5</v>
      </c>
      <c r="I24" s="41">
        <f t="shared" si="2"/>
        <v>653.79999999999995</v>
      </c>
      <c r="J24" s="41">
        <f t="shared" si="2"/>
        <v>0.9</v>
      </c>
      <c r="K24" s="41">
        <f t="shared" si="2"/>
        <v>672</v>
      </c>
      <c r="M24">
        <f t="shared" si="3"/>
        <v>2004</v>
      </c>
      <c r="N24">
        <v>183009400000</v>
      </c>
      <c r="O24">
        <v>14479100000</v>
      </c>
      <c r="P24">
        <v>171000000</v>
      </c>
      <c r="Q24" t="s">
        <v>664</v>
      </c>
      <c r="R24" t="s">
        <v>664</v>
      </c>
      <c r="S24">
        <v>179500000</v>
      </c>
      <c r="T24">
        <v>653800000</v>
      </c>
      <c r="U24">
        <v>900000</v>
      </c>
      <c r="V24">
        <v>672000000</v>
      </c>
    </row>
    <row r="25" spans="1:22">
      <c r="A25" s="7">
        <v>2005</v>
      </c>
      <c r="B25" s="41">
        <f t="shared" si="1"/>
        <v>212187.2</v>
      </c>
      <c r="C25" s="41">
        <f t="shared" si="1"/>
        <v>15582.3</v>
      </c>
      <c r="D25" s="41">
        <v>1732.2</v>
      </c>
      <c r="E25" s="41">
        <f t="shared" si="2"/>
        <v>153.19999999999999</v>
      </c>
      <c r="F25" s="41" t="str">
        <f t="shared" si="2"/>
        <v>n.a.</v>
      </c>
      <c r="G25" s="41">
        <f t="shared" si="2"/>
        <v>117.7</v>
      </c>
      <c r="H25" s="41" t="str">
        <f t="shared" si="2"/>
        <v>n.a.</v>
      </c>
      <c r="I25" s="41">
        <f t="shared" si="2"/>
        <v>561.6</v>
      </c>
      <c r="J25" s="41">
        <f t="shared" si="2"/>
        <v>1.3</v>
      </c>
      <c r="K25" s="41">
        <f t="shared" si="2"/>
        <v>676</v>
      </c>
      <c r="M25">
        <f t="shared" si="3"/>
        <v>2005</v>
      </c>
      <c r="N25">
        <v>212187200000</v>
      </c>
      <c r="O25">
        <v>15582300000</v>
      </c>
      <c r="P25">
        <v>153200000</v>
      </c>
      <c r="Q25" t="s">
        <v>664</v>
      </c>
      <c r="R25">
        <v>117700000</v>
      </c>
      <c r="S25" t="s">
        <v>664</v>
      </c>
      <c r="T25">
        <v>561600000</v>
      </c>
      <c r="U25">
        <v>1300000</v>
      </c>
      <c r="V25">
        <v>676000000</v>
      </c>
    </row>
    <row r="26" spans="1:22">
      <c r="A26" s="7">
        <v>2006</v>
      </c>
      <c r="B26" s="41">
        <f t="shared" si="1"/>
        <v>230468.7</v>
      </c>
      <c r="C26" s="41">
        <f t="shared" si="1"/>
        <v>16767</v>
      </c>
      <c r="D26" s="41">
        <v>1974.5</v>
      </c>
      <c r="E26" s="41">
        <f t="shared" si="2"/>
        <v>179.7</v>
      </c>
      <c r="F26" s="41" t="str">
        <f t="shared" si="2"/>
        <v>n.a.</v>
      </c>
      <c r="G26" s="41" t="str">
        <f t="shared" si="2"/>
        <v>n.a.</v>
      </c>
      <c r="H26" s="41" t="str">
        <f t="shared" si="2"/>
        <v>n.a.</v>
      </c>
      <c r="I26" s="41">
        <f t="shared" si="2"/>
        <v>725.4</v>
      </c>
      <c r="J26" s="41">
        <f t="shared" si="2"/>
        <v>0.5</v>
      </c>
      <c r="K26" s="41">
        <f t="shared" si="2"/>
        <v>678.3</v>
      </c>
      <c r="M26">
        <f t="shared" si="3"/>
        <v>2006</v>
      </c>
      <c r="N26">
        <v>230468700000</v>
      </c>
      <c r="O26">
        <v>16767000000</v>
      </c>
      <c r="P26">
        <v>179700000</v>
      </c>
      <c r="Q26" t="s">
        <v>664</v>
      </c>
      <c r="R26" t="s">
        <v>664</v>
      </c>
      <c r="S26" t="s">
        <v>664</v>
      </c>
      <c r="T26">
        <v>725400000</v>
      </c>
      <c r="U26">
        <v>500000</v>
      </c>
      <c r="V26">
        <v>678300000</v>
      </c>
    </row>
    <row r="27" spans="1:22">
      <c r="A27" s="7">
        <v>2007</v>
      </c>
      <c r="B27" s="41">
        <f t="shared" si="1"/>
        <v>246567.7</v>
      </c>
      <c r="C27" s="41">
        <f t="shared" si="1"/>
        <v>18115.900000000001</v>
      </c>
      <c r="D27" s="41">
        <v>1982.6</v>
      </c>
      <c r="E27" s="41">
        <f t="shared" si="2"/>
        <v>176.6</v>
      </c>
      <c r="F27" s="41" t="str">
        <f t="shared" si="2"/>
        <v>n.a.</v>
      </c>
      <c r="G27" s="41" t="str">
        <f t="shared" si="2"/>
        <v>n.a.</v>
      </c>
      <c r="H27" s="41" t="str">
        <f t="shared" si="2"/>
        <v>n.a.</v>
      </c>
      <c r="I27" s="41">
        <f t="shared" si="2"/>
        <v>712.7</v>
      </c>
      <c r="J27" s="41">
        <f t="shared" si="2"/>
        <v>0.4</v>
      </c>
      <c r="K27" s="41" t="str">
        <f t="shared" si="2"/>
        <v>n.a.</v>
      </c>
      <c r="M27">
        <f t="shared" si="3"/>
        <v>2007</v>
      </c>
      <c r="N27">
        <v>246567700000</v>
      </c>
      <c r="O27">
        <v>18115900000</v>
      </c>
      <c r="P27">
        <v>176600000</v>
      </c>
      <c r="Q27" t="s">
        <v>664</v>
      </c>
      <c r="R27" t="s">
        <v>664</v>
      </c>
      <c r="S27" t="s">
        <v>664</v>
      </c>
      <c r="T27">
        <v>712700000</v>
      </c>
      <c r="U27">
        <v>400000</v>
      </c>
      <c r="V27" t="s">
        <v>664</v>
      </c>
    </row>
    <row r="28" spans="1:22">
      <c r="C28" s="41">
        <f>100*D27/B27</f>
        <v>0.8040793664376964</v>
      </c>
    </row>
    <row r="29" spans="1:22">
      <c r="A29" s="9" t="s">
        <v>71</v>
      </c>
    </row>
    <row r="30" spans="1:22">
      <c r="A30" s="7" t="s">
        <v>1071</v>
      </c>
      <c r="B30" s="2">
        <f t="shared" ref="B30:K32" si="4">IF(ISERROR((POWER(VLOOKUP(VALUE(RIGHT($A30,4)),$A$4:$K$27,COLUMN(B$26),0)/VLOOKUP(VALUE(LEFT($A30,4)),$A$4:$K$27,COLUMN(B$26),0),1/(VALUE(RIGHT($A30,4))-VALUE(LEFT($A30,4))))-1)*100)=FALSE,(POWER(VLOOKUP(VALUE(RIGHT($A30,4)),$A$4:$K$27,COLUMN(B$26),0)/VLOOKUP(VALUE(LEFT($A30,4)),$A$4:$K$27,COLUMN(B$26),0),1/(VALUE(RIGHT($A30,4))-VALUE(LEFT($A30,4))))-1)*100,"n.a.")</f>
        <v>6.0413421176488402</v>
      </c>
      <c r="C30" s="2">
        <f t="shared" si="4"/>
        <v>7.0562213083619651</v>
      </c>
      <c r="D30" s="2" t="str">
        <f t="shared" si="4"/>
        <v>n.a.</v>
      </c>
      <c r="E30" s="2" t="str">
        <f t="shared" si="4"/>
        <v>n.a.</v>
      </c>
      <c r="F30" s="2" t="str">
        <f t="shared" si="4"/>
        <v>n.a.</v>
      </c>
      <c r="G30" s="2" t="str">
        <f t="shared" si="4"/>
        <v>n.a.</v>
      </c>
      <c r="H30" s="2" t="str">
        <f t="shared" si="4"/>
        <v>n.a.</v>
      </c>
      <c r="I30" s="2">
        <f t="shared" si="4"/>
        <v>6.3542658210439473</v>
      </c>
      <c r="J30" s="2" t="str">
        <f t="shared" si="4"/>
        <v>n.a.</v>
      </c>
      <c r="K30" s="2" t="str">
        <f t="shared" si="4"/>
        <v>n.a.</v>
      </c>
    </row>
    <row r="31" spans="1:22">
      <c r="A31" s="7" t="s">
        <v>1058</v>
      </c>
      <c r="B31" s="2">
        <f t="shared" si="4"/>
        <v>4.9716012866104053</v>
      </c>
      <c r="C31" s="2">
        <f t="shared" si="4"/>
        <v>8.5205499526660446</v>
      </c>
      <c r="D31" s="2" t="str">
        <f t="shared" si="4"/>
        <v>n.a.</v>
      </c>
      <c r="E31" s="2" t="str">
        <f t="shared" si="4"/>
        <v>n.a.</v>
      </c>
      <c r="F31" s="2" t="str">
        <f t="shared" si="4"/>
        <v>n.a.</v>
      </c>
      <c r="G31" s="2" t="str">
        <f t="shared" si="4"/>
        <v>n.a.</v>
      </c>
      <c r="H31" s="2" t="str">
        <f t="shared" si="4"/>
        <v>n.a.</v>
      </c>
      <c r="I31" s="2">
        <f t="shared" si="4"/>
        <v>8.0544898482185712</v>
      </c>
      <c r="J31" s="2" t="str">
        <f t="shared" si="4"/>
        <v>n.a.</v>
      </c>
      <c r="K31" s="2">
        <f t="shared" si="4"/>
        <v>9.6701299869626602</v>
      </c>
    </row>
    <row r="32" spans="1:22">
      <c r="A32" s="7" t="s">
        <v>3</v>
      </c>
      <c r="B32" s="2">
        <f t="shared" si="4"/>
        <v>8.5275790912571647</v>
      </c>
      <c r="C32" s="2">
        <f t="shared" si="4"/>
        <v>3.7829528330602713</v>
      </c>
      <c r="D32" s="2">
        <f t="shared" si="4"/>
        <v>2.3116932463407736</v>
      </c>
      <c r="E32" s="2">
        <f t="shared" si="4"/>
        <v>3.3628920016298025</v>
      </c>
      <c r="F32" s="2" t="str">
        <f t="shared" si="4"/>
        <v>n.a.</v>
      </c>
      <c r="G32" s="2" t="str">
        <f t="shared" si="4"/>
        <v>n.a.</v>
      </c>
      <c r="H32" s="2" t="str">
        <f t="shared" si="4"/>
        <v>n.a.</v>
      </c>
      <c r="I32" s="2">
        <f t="shared" si="4"/>
        <v>2.5678223345327433</v>
      </c>
      <c r="J32" s="2" t="str">
        <f t="shared" si="4"/>
        <v>n.a.</v>
      </c>
      <c r="K32" s="2" t="str">
        <f t="shared" si="4"/>
        <v>n.a.</v>
      </c>
    </row>
    <row r="34" spans="1:1">
      <c r="A34" s="229" t="s">
        <v>1357</v>
      </c>
    </row>
    <row r="35" spans="1:1">
      <c r="A35" s="20"/>
    </row>
    <row r="36" spans="1:1">
      <c r="A36" t="s">
        <v>1060</v>
      </c>
    </row>
  </sheetData>
  <pageMargins left="0.7" right="0.7" top="0.75" bottom="0.75" header="0.3" footer="0.3"/>
  <pageSetup scale="79" orientation="landscape" horizontalDpi="0" verticalDpi="0" r:id="rId1"/>
</worksheet>
</file>

<file path=xl/worksheets/sheet164.xml><?xml version="1.0" encoding="utf-8"?>
<worksheet xmlns="http://schemas.openxmlformats.org/spreadsheetml/2006/main" xmlns:r="http://schemas.openxmlformats.org/officeDocument/2006/relationships">
  <sheetPr codeName="Sheet201"/>
  <dimension ref="A1:W36"/>
  <sheetViews>
    <sheetView view="pageBreakPreview" zoomScaleNormal="100" zoomScaleSheetLayoutView="100" workbookViewId="0"/>
  </sheetViews>
  <sheetFormatPr defaultRowHeight="15" outlineLevelCol="1"/>
  <cols>
    <col min="2" max="11" width="13.85546875" customWidth="1"/>
    <col min="13" max="22" width="0" hidden="1" customWidth="1" outlineLevel="1"/>
    <col min="23" max="23" width="9.140625" collapsed="1"/>
  </cols>
  <sheetData>
    <row r="1" spans="1:22">
      <c r="A1" t="s">
        <v>1080</v>
      </c>
      <c r="N1" t="s">
        <v>520</v>
      </c>
      <c r="O1" t="s">
        <v>6</v>
      </c>
      <c r="P1" t="s">
        <v>8</v>
      </c>
      <c r="Q1" t="s">
        <v>11</v>
      </c>
      <c r="R1" t="s">
        <v>12</v>
      </c>
      <c r="S1" t="s">
        <v>13</v>
      </c>
      <c r="T1" t="s">
        <v>14</v>
      </c>
      <c r="U1" t="s">
        <v>15</v>
      </c>
      <c r="V1" t="s">
        <v>33</v>
      </c>
    </row>
    <row r="3" spans="1:22" ht="110.25" customHeight="1">
      <c r="B3" s="55" t="s">
        <v>520</v>
      </c>
      <c r="C3" s="55" t="s">
        <v>6</v>
      </c>
      <c r="D3" s="55" t="s">
        <v>32</v>
      </c>
      <c r="E3" s="55" t="s">
        <v>8</v>
      </c>
      <c r="F3" s="55" t="s">
        <v>11</v>
      </c>
      <c r="G3" s="55" t="s">
        <v>12</v>
      </c>
      <c r="H3" s="55" t="s">
        <v>13</v>
      </c>
      <c r="I3" s="55" t="s">
        <v>14</v>
      </c>
      <c r="J3" s="55" t="s">
        <v>15</v>
      </c>
      <c r="K3" s="55" t="s">
        <v>33</v>
      </c>
    </row>
    <row r="4" spans="1:22" ht="15" customHeight="1">
      <c r="A4" s="7">
        <f t="shared" ref="A4:A14" si="0">A5-1</f>
        <v>1984</v>
      </c>
      <c r="B4" s="41">
        <f t="shared" ref="B4:C27" si="1">IF(OR(ISERROR(N4/1000000),N4=0)=FALSE,N4/1000000,"n.a.")</f>
        <v>47708</v>
      </c>
      <c r="C4" s="41">
        <f t="shared" si="1"/>
        <v>5883.1</v>
      </c>
      <c r="D4" s="41" t="s">
        <v>446</v>
      </c>
      <c r="E4" s="41">
        <f t="shared" ref="E4:K27" si="2">IF(OR(ISERROR(P4/1000000),P4=0)=FALSE,P4/1000000,"n.a.")</f>
        <v>28.6</v>
      </c>
      <c r="F4" s="41" t="str">
        <f t="shared" si="2"/>
        <v>n.a.</v>
      </c>
      <c r="G4" s="41">
        <f t="shared" si="2"/>
        <v>57.9</v>
      </c>
      <c r="H4" s="41">
        <f t="shared" si="2"/>
        <v>84.8</v>
      </c>
      <c r="I4" s="41">
        <f t="shared" si="2"/>
        <v>161.9</v>
      </c>
      <c r="J4" s="41">
        <f t="shared" si="2"/>
        <v>172.2</v>
      </c>
      <c r="K4" s="41">
        <f t="shared" si="2"/>
        <v>139.5</v>
      </c>
      <c r="M4">
        <v>1984</v>
      </c>
      <c r="N4">
        <v>47708000000</v>
      </c>
      <c r="O4">
        <v>5883100000</v>
      </c>
      <c r="P4">
        <v>28600000</v>
      </c>
      <c r="Q4" t="s">
        <v>664</v>
      </c>
      <c r="R4">
        <v>57900000</v>
      </c>
      <c r="S4">
        <v>84800000</v>
      </c>
      <c r="T4">
        <v>161900000</v>
      </c>
      <c r="U4">
        <v>172200000</v>
      </c>
      <c r="V4">
        <v>139500000</v>
      </c>
    </row>
    <row r="5" spans="1:22" ht="15" customHeight="1">
      <c r="A5" s="7">
        <f t="shared" si="0"/>
        <v>1985</v>
      </c>
      <c r="B5" s="41">
        <f t="shared" si="1"/>
        <v>50979.3</v>
      </c>
      <c r="C5" s="41">
        <f t="shared" si="1"/>
        <v>6293.1</v>
      </c>
      <c r="D5" s="41" t="s">
        <v>446</v>
      </c>
      <c r="E5" s="41" t="str">
        <f t="shared" si="2"/>
        <v>n.a.</v>
      </c>
      <c r="F5" s="41" t="str">
        <f t="shared" si="2"/>
        <v>n.a.</v>
      </c>
      <c r="G5" s="41">
        <f t="shared" si="2"/>
        <v>47.4</v>
      </c>
      <c r="H5" s="41">
        <f t="shared" si="2"/>
        <v>118.5</v>
      </c>
      <c r="I5" s="41">
        <f t="shared" si="2"/>
        <v>132.5</v>
      </c>
      <c r="J5" s="41">
        <f t="shared" si="2"/>
        <v>199.2</v>
      </c>
      <c r="K5" s="41">
        <f t="shared" si="2"/>
        <v>145.5</v>
      </c>
      <c r="M5">
        <f>M4+1</f>
        <v>1985</v>
      </c>
      <c r="N5">
        <v>50979300000</v>
      </c>
      <c r="O5">
        <v>6293100000</v>
      </c>
      <c r="P5" t="s">
        <v>664</v>
      </c>
      <c r="Q5" t="s">
        <v>664</v>
      </c>
      <c r="R5">
        <v>47400000</v>
      </c>
      <c r="S5">
        <v>118500000</v>
      </c>
      <c r="T5">
        <v>132500000</v>
      </c>
      <c r="U5">
        <v>199200000</v>
      </c>
      <c r="V5">
        <v>145500000</v>
      </c>
    </row>
    <row r="6" spans="1:22" ht="15" customHeight="1">
      <c r="A6" s="7">
        <f t="shared" si="0"/>
        <v>1986</v>
      </c>
      <c r="B6" s="41">
        <f t="shared" si="1"/>
        <v>54014.400000000001</v>
      </c>
      <c r="C6" s="41">
        <f t="shared" si="1"/>
        <v>7217</v>
      </c>
      <c r="D6" s="41" t="s">
        <v>446</v>
      </c>
      <c r="E6" s="41" t="str">
        <f t="shared" si="2"/>
        <v>n.a.</v>
      </c>
      <c r="F6" s="41" t="str">
        <f t="shared" si="2"/>
        <v>n.a.</v>
      </c>
      <c r="G6" s="41">
        <f t="shared" si="2"/>
        <v>46</v>
      </c>
      <c r="H6" s="41">
        <f t="shared" si="2"/>
        <v>121.2</v>
      </c>
      <c r="I6" s="41">
        <f t="shared" si="2"/>
        <v>143.69999999999999</v>
      </c>
      <c r="J6" s="41">
        <f t="shared" si="2"/>
        <v>168.5</v>
      </c>
      <c r="K6" s="41">
        <f t="shared" si="2"/>
        <v>131.9</v>
      </c>
      <c r="M6">
        <f t="shared" ref="M6:M27" si="3">M5+1</f>
        <v>1986</v>
      </c>
      <c r="N6">
        <v>54014400000</v>
      </c>
      <c r="O6">
        <v>7217000000</v>
      </c>
      <c r="P6" t="s">
        <v>664</v>
      </c>
      <c r="Q6" t="s">
        <v>664</v>
      </c>
      <c r="R6">
        <v>46000000</v>
      </c>
      <c r="S6">
        <v>121200000</v>
      </c>
      <c r="T6">
        <v>143700000</v>
      </c>
      <c r="U6">
        <v>168500000</v>
      </c>
      <c r="V6">
        <v>131900000</v>
      </c>
    </row>
    <row r="7" spans="1:22" ht="15" customHeight="1">
      <c r="A7" s="7">
        <f t="shared" si="0"/>
        <v>1987</v>
      </c>
      <c r="B7" s="41">
        <f t="shared" si="1"/>
        <v>59353.9</v>
      </c>
      <c r="C7" s="41">
        <f t="shared" si="1"/>
        <v>8698.5</v>
      </c>
      <c r="D7" s="41" t="s">
        <v>446</v>
      </c>
      <c r="E7" s="41" t="str">
        <f t="shared" si="2"/>
        <v>n.a.</v>
      </c>
      <c r="F7" s="41" t="str">
        <f t="shared" si="2"/>
        <v>n.a.</v>
      </c>
      <c r="G7" s="41">
        <f t="shared" si="2"/>
        <v>56.6</v>
      </c>
      <c r="H7" s="41">
        <f t="shared" si="2"/>
        <v>125.5</v>
      </c>
      <c r="I7" s="41">
        <f t="shared" si="2"/>
        <v>152.5</v>
      </c>
      <c r="J7" s="41">
        <f t="shared" si="2"/>
        <v>176</v>
      </c>
      <c r="K7" s="41">
        <f t="shared" si="2"/>
        <v>145.9</v>
      </c>
      <c r="M7">
        <f t="shared" si="3"/>
        <v>1987</v>
      </c>
      <c r="N7">
        <v>59353900000</v>
      </c>
      <c r="O7">
        <v>8698500000</v>
      </c>
      <c r="P7" t="s">
        <v>664</v>
      </c>
      <c r="Q7" t="s">
        <v>664</v>
      </c>
      <c r="R7">
        <v>56600000</v>
      </c>
      <c r="S7">
        <v>125500000</v>
      </c>
      <c r="T7">
        <v>152500000</v>
      </c>
      <c r="U7">
        <v>176000000</v>
      </c>
      <c r="V7">
        <v>145900000</v>
      </c>
    </row>
    <row r="8" spans="1:22" ht="15" customHeight="1">
      <c r="A8" s="7">
        <f t="shared" si="0"/>
        <v>1988</v>
      </c>
      <c r="B8" s="41">
        <f t="shared" si="1"/>
        <v>65195.7</v>
      </c>
      <c r="C8" s="41">
        <f t="shared" si="1"/>
        <v>9674.1</v>
      </c>
      <c r="D8" s="41" t="s">
        <v>446</v>
      </c>
      <c r="E8" s="41">
        <f t="shared" si="2"/>
        <v>41.9</v>
      </c>
      <c r="F8" s="41" t="str">
        <f t="shared" si="2"/>
        <v>n.a.</v>
      </c>
      <c r="G8" s="41">
        <f t="shared" si="2"/>
        <v>56.6</v>
      </c>
      <c r="H8" s="41" t="str">
        <f t="shared" si="2"/>
        <v>n.a.</v>
      </c>
      <c r="I8" s="41">
        <f t="shared" si="2"/>
        <v>179.7</v>
      </c>
      <c r="J8" s="41">
        <f t="shared" si="2"/>
        <v>265.39999999999998</v>
      </c>
      <c r="K8" s="41">
        <f t="shared" si="2"/>
        <v>157.69999999999999</v>
      </c>
      <c r="M8">
        <f t="shared" si="3"/>
        <v>1988</v>
      </c>
      <c r="N8">
        <v>65195700000</v>
      </c>
      <c r="O8">
        <v>9674100000</v>
      </c>
      <c r="P8">
        <v>41900000</v>
      </c>
      <c r="Q8" t="s">
        <v>664</v>
      </c>
      <c r="R8">
        <v>56600000</v>
      </c>
      <c r="S8" t="s">
        <v>664</v>
      </c>
      <c r="T8">
        <v>179700000</v>
      </c>
      <c r="U8">
        <v>265400000</v>
      </c>
      <c r="V8">
        <v>157700000</v>
      </c>
    </row>
    <row r="9" spans="1:22" ht="15" customHeight="1">
      <c r="A9" s="7">
        <f t="shared" si="0"/>
        <v>1989</v>
      </c>
      <c r="B9" s="41">
        <f t="shared" si="1"/>
        <v>70583.100000000006</v>
      </c>
      <c r="C9" s="41">
        <f t="shared" si="1"/>
        <v>9725.7999999999993</v>
      </c>
      <c r="D9" s="41" t="s">
        <v>446</v>
      </c>
      <c r="E9" s="41">
        <f t="shared" si="2"/>
        <v>45.2</v>
      </c>
      <c r="F9" s="41" t="str">
        <f t="shared" si="2"/>
        <v>n.a.</v>
      </c>
      <c r="G9" s="41">
        <f t="shared" si="2"/>
        <v>71.900000000000006</v>
      </c>
      <c r="H9" s="41" t="str">
        <f t="shared" si="2"/>
        <v>n.a.</v>
      </c>
      <c r="I9" s="41">
        <f t="shared" si="2"/>
        <v>168</v>
      </c>
      <c r="J9" s="41">
        <f t="shared" si="2"/>
        <v>229.7</v>
      </c>
      <c r="K9" s="41">
        <f t="shared" si="2"/>
        <v>150.9</v>
      </c>
      <c r="M9">
        <f t="shared" si="3"/>
        <v>1989</v>
      </c>
      <c r="N9">
        <v>70583100000</v>
      </c>
      <c r="O9">
        <v>9725800000</v>
      </c>
      <c r="P9">
        <v>45200000</v>
      </c>
      <c r="Q9" t="s">
        <v>664</v>
      </c>
      <c r="R9">
        <v>71900000</v>
      </c>
      <c r="S9" t="s">
        <v>664</v>
      </c>
      <c r="T9">
        <v>168000000</v>
      </c>
      <c r="U9">
        <v>229700000</v>
      </c>
      <c r="V9">
        <v>150900000</v>
      </c>
    </row>
    <row r="10" spans="1:22" ht="15" customHeight="1">
      <c r="A10" s="7">
        <f t="shared" si="0"/>
        <v>1990</v>
      </c>
      <c r="B10" s="41">
        <f t="shared" si="1"/>
        <v>74133</v>
      </c>
      <c r="C10" s="41">
        <f t="shared" si="1"/>
        <v>8739</v>
      </c>
      <c r="D10" s="41" t="s">
        <v>446</v>
      </c>
      <c r="E10" s="41">
        <f t="shared" si="2"/>
        <v>40.6</v>
      </c>
      <c r="F10" s="41" t="str">
        <f t="shared" si="2"/>
        <v>n.a.</v>
      </c>
      <c r="G10" s="41">
        <f t="shared" si="2"/>
        <v>65.599999999999994</v>
      </c>
      <c r="H10" s="41">
        <f t="shared" si="2"/>
        <v>102.4</v>
      </c>
      <c r="I10" s="41">
        <f t="shared" si="2"/>
        <v>185.2</v>
      </c>
      <c r="J10" s="41">
        <f t="shared" si="2"/>
        <v>252.1</v>
      </c>
      <c r="K10" s="41">
        <f t="shared" si="2"/>
        <v>209.5</v>
      </c>
      <c r="M10">
        <f t="shared" si="3"/>
        <v>1990</v>
      </c>
      <c r="N10">
        <v>74133000000</v>
      </c>
      <c r="O10">
        <v>8739000000</v>
      </c>
      <c r="P10">
        <v>40600000</v>
      </c>
      <c r="Q10" t="s">
        <v>664</v>
      </c>
      <c r="R10">
        <v>65600000</v>
      </c>
      <c r="S10">
        <v>102400000</v>
      </c>
      <c r="T10">
        <v>185200000</v>
      </c>
      <c r="U10">
        <v>252100000</v>
      </c>
      <c r="V10">
        <v>209500000</v>
      </c>
    </row>
    <row r="11" spans="1:22" ht="15" customHeight="1">
      <c r="A11" s="7">
        <f t="shared" si="0"/>
        <v>1991</v>
      </c>
      <c r="B11" s="41">
        <f t="shared" si="1"/>
        <v>77388.7</v>
      </c>
      <c r="C11" s="41">
        <f t="shared" si="1"/>
        <v>8262.2000000000007</v>
      </c>
      <c r="D11" s="41" t="s">
        <v>446</v>
      </c>
      <c r="E11" s="41">
        <f t="shared" si="2"/>
        <v>30.8</v>
      </c>
      <c r="F11" s="41" t="str">
        <f t="shared" si="2"/>
        <v>n.a.</v>
      </c>
      <c r="G11" s="41">
        <f t="shared" si="2"/>
        <v>68.2</v>
      </c>
      <c r="H11" s="41">
        <f t="shared" si="2"/>
        <v>106.9</v>
      </c>
      <c r="I11" s="41">
        <f t="shared" si="2"/>
        <v>185.2</v>
      </c>
      <c r="J11" s="41">
        <f t="shared" si="2"/>
        <v>233.8</v>
      </c>
      <c r="K11" s="41">
        <f t="shared" si="2"/>
        <v>210.7</v>
      </c>
      <c r="M11">
        <f t="shared" si="3"/>
        <v>1991</v>
      </c>
      <c r="N11">
        <v>77388700000</v>
      </c>
      <c r="O11">
        <v>8262200000</v>
      </c>
      <c r="P11">
        <v>30800000</v>
      </c>
      <c r="Q11" t="s">
        <v>664</v>
      </c>
      <c r="R11">
        <v>68200000</v>
      </c>
      <c r="S11">
        <v>106900000</v>
      </c>
      <c r="T11">
        <v>185200000</v>
      </c>
      <c r="U11">
        <v>233800000</v>
      </c>
      <c r="V11">
        <v>210700000</v>
      </c>
    </row>
    <row r="12" spans="1:22" ht="15" customHeight="1">
      <c r="A12" s="7">
        <f t="shared" si="0"/>
        <v>1992</v>
      </c>
      <c r="B12" s="41">
        <f t="shared" si="1"/>
        <v>81452.100000000006</v>
      </c>
      <c r="C12" s="41">
        <f t="shared" si="1"/>
        <v>8033.8</v>
      </c>
      <c r="D12" s="41" t="s">
        <v>446</v>
      </c>
      <c r="E12" s="41">
        <f t="shared" si="2"/>
        <v>33.299999999999997</v>
      </c>
      <c r="F12" s="41" t="str">
        <f t="shared" si="2"/>
        <v>n.a.</v>
      </c>
      <c r="G12" s="41">
        <f t="shared" si="2"/>
        <v>77.099999999999994</v>
      </c>
      <c r="H12" s="41">
        <f t="shared" si="2"/>
        <v>110.4</v>
      </c>
      <c r="I12" s="41">
        <f t="shared" si="2"/>
        <v>234.3</v>
      </c>
      <c r="J12" s="41">
        <f t="shared" si="2"/>
        <v>175.3</v>
      </c>
      <c r="K12" s="41">
        <f t="shared" si="2"/>
        <v>220.1</v>
      </c>
      <c r="M12">
        <f t="shared" si="3"/>
        <v>1992</v>
      </c>
      <c r="N12">
        <v>81452100000</v>
      </c>
      <c r="O12">
        <v>8033800000</v>
      </c>
      <c r="P12">
        <v>33300000</v>
      </c>
      <c r="Q12" t="s">
        <v>664</v>
      </c>
      <c r="R12">
        <v>77100000</v>
      </c>
      <c r="S12">
        <v>110400000</v>
      </c>
      <c r="T12">
        <v>234300000</v>
      </c>
      <c r="U12">
        <v>175300000</v>
      </c>
      <c r="V12">
        <v>220100000</v>
      </c>
    </row>
    <row r="13" spans="1:22" ht="15" customHeight="1">
      <c r="A13" s="7">
        <f t="shared" si="0"/>
        <v>1993</v>
      </c>
      <c r="B13" s="41">
        <f t="shared" si="1"/>
        <v>87648.2</v>
      </c>
      <c r="C13" s="41">
        <f t="shared" si="1"/>
        <v>9271.6</v>
      </c>
      <c r="D13" s="41" t="s">
        <v>446</v>
      </c>
      <c r="E13" s="41">
        <f t="shared" si="2"/>
        <v>33.799999999999997</v>
      </c>
      <c r="F13" s="41">
        <f t="shared" si="2"/>
        <v>52.6</v>
      </c>
      <c r="G13" s="41">
        <f t="shared" si="2"/>
        <v>91</v>
      </c>
      <c r="H13" s="41">
        <f t="shared" si="2"/>
        <v>115.6</v>
      </c>
      <c r="I13" s="41">
        <f t="shared" si="2"/>
        <v>228.9</v>
      </c>
      <c r="J13" s="41">
        <f t="shared" si="2"/>
        <v>241.7</v>
      </c>
      <c r="K13" s="41">
        <f t="shared" si="2"/>
        <v>256.2</v>
      </c>
      <c r="M13">
        <f t="shared" si="3"/>
        <v>1993</v>
      </c>
      <c r="N13">
        <v>87648200000</v>
      </c>
      <c r="O13">
        <v>9271600000</v>
      </c>
      <c r="P13">
        <v>33800000</v>
      </c>
      <c r="Q13">
        <v>52600000</v>
      </c>
      <c r="R13">
        <v>91000000</v>
      </c>
      <c r="S13">
        <v>115600000</v>
      </c>
      <c r="T13">
        <v>228900000</v>
      </c>
      <c r="U13">
        <v>241700000</v>
      </c>
      <c r="V13">
        <v>256200000</v>
      </c>
    </row>
    <row r="14" spans="1:22" ht="15" customHeight="1">
      <c r="A14" s="7">
        <f t="shared" si="0"/>
        <v>1994</v>
      </c>
      <c r="B14" s="41">
        <f t="shared" si="1"/>
        <v>94700.6</v>
      </c>
      <c r="C14" s="41">
        <f t="shared" si="1"/>
        <v>10960.9</v>
      </c>
      <c r="D14" s="41" t="s">
        <v>446</v>
      </c>
      <c r="E14" s="41" t="str">
        <f t="shared" si="2"/>
        <v>n.a.</v>
      </c>
      <c r="F14" s="41">
        <f t="shared" si="2"/>
        <v>45.4</v>
      </c>
      <c r="G14" s="41">
        <f t="shared" si="2"/>
        <v>95.1</v>
      </c>
      <c r="H14" s="41">
        <f t="shared" si="2"/>
        <v>30.1</v>
      </c>
      <c r="I14" s="41">
        <f t="shared" si="2"/>
        <v>246.5</v>
      </c>
      <c r="J14" s="41">
        <f t="shared" si="2"/>
        <v>395.7</v>
      </c>
      <c r="K14" s="41" t="str">
        <f t="shared" si="2"/>
        <v>n.a.</v>
      </c>
      <c r="M14">
        <f t="shared" si="3"/>
        <v>1994</v>
      </c>
      <c r="N14">
        <v>94700600000</v>
      </c>
      <c r="O14">
        <v>10960900000</v>
      </c>
      <c r="P14" t="s">
        <v>664</v>
      </c>
      <c r="Q14">
        <v>45400000</v>
      </c>
      <c r="R14">
        <v>95100000</v>
      </c>
      <c r="S14">
        <v>30100000</v>
      </c>
      <c r="T14">
        <v>246500000</v>
      </c>
      <c r="U14">
        <v>395700000</v>
      </c>
      <c r="V14" t="s">
        <v>664</v>
      </c>
    </row>
    <row r="15" spans="1:22" ht="15" customHeight="1">
      <c r="A15" s="7">
        <f>A16-1</f>
        <v>1995</v>
      </c>
      <c r="B15" s="41">
        <f t="shared" si="1"/>
        <v>98986.6</v>
      </c>
      <c r="C15" s="41">
        <f t="shared" si="1"/>
        <v>11856.3</v>
      </c>
      <c r="D15" s="41" t="s">
        <v>446</v>
      </c>
      <c r="E15" s="41">
        <f t="shared" si="2"/>
        <v>39</v>
      </c>
      <c r="F15" s="41">
        <f t="shared" si="2"/>
        <v>53.7</v>
      </c>
      <c r="G15" s="41">
        <f t="shared" si="2"/>
        <v>101.1</v>
      </c>
      <c r="H15" s="41">
        <f t="shared" si="2"/>
        <v>28.7</v>
      </c>
      <c r="I15" s="41">
        <f t="shared" si="2"/>
        <v>263.89999999999998</v>
      </c>
      <c r="J15" s="41">
        <f t="shared" si="2"/>
        <v>381.1</v>
      </c>
      <c r="K15" s="41">
        <f t="shared" si="2"/>
        <v>194.4</v>
      </c>
      <c r="M15">
        <f t="shared" si="3"/>
        <v>1995</v>
      </c>
      <c r="N15">
        <v>98986600000</v>
      </c>
      <c r="O15">
        <v>11856300000</v>
      </c>
      <c r="P15">
        <v>39000000</v>
      </c>
      <c r="Q15">
        <v>53700000</v>
      </c>
      <c r="R15">
        <v>101100000</v>
      </c>
      <c r="S15">
        <v>28700000</v>
      </c>
      <c r="T15">
        <v>263900000</v>
      </c>
      <c r="U15">
        <v>381100000</v>
      </c>
      <c r="V15">
        <v>194400000</v>
      </c>
    </row>
    <row r="16" spans="1:22" ht="15" customHeight="1">
      <c r="A16" s="7">
        <v>1996</v>
      </c>
      <c r="B16" s="41">
        <f t="shared" si="1"/>
        <v>101769.2</v>
      </c>
      <c r="C16" s="41">
        <f t="shared" si="1"/>
        <v>11440.2</v>
      </c>
      <c r="D16" s="41" t="s">
        <v>446</v>
      </c>
      <c r="E16" s="41" t="str">
        <f t="shared" si="2"/>
        <v>n.a.</v>
      </c>
      <c r="F16" s="41" t="str">
        <f t="shared" si="2"/>
        <v>n.a.</v>
      </c>
      <c r="G16" s="41">
        <f t="shared" si="2"/>
        <v>85.9</v>
      </c>
      <c r="H16" s="41">
        <f t="shared" si="2"/>
        <v>86.2</v>
      </c>
      <c r="I16" s="41">
        <f t="shared" si="2"/>
        <v>248.3</v>
      </c>
      <c r="J16" s="41">
        <f t="shared" si="2"/>
        <v>252.7</v>
      </c>
      <c r="K16" s="41">
        <f t="shared" si="2"/>
        <v>268.60000000000002</v>
      </c>
      <c r="M16">
        <f t="shared" si="3"/>
        <v>1996</v>
      </c>
      <c r="N16">
        <v>101769200000</v>
      </c>
      <c r="O16">
        <v>11440200000</v>
      </c>
      <c r="P16" t="s">
        <v>664</v>
      </c>
      <c r="Q16" t="s">
        <v>664</v>
      </c>
      <c r="R16">
        <v>85900000</v>
      </c>
      <c r="S16">
        <v>86200000</v>
      </c>
      <c r="T16">
        <v>248300000</v>
      </c>
      <c r="U16">
        <v>252700000</v>
      </c>
      <c r="V16">
        <v>268600000</v>
      </c>
    </row>
    <row r="17" spans="1:22" ht="15" customHeight="1">
      <c r="A17" s="7">
        <v>1997</v>
      </c>
      <c r="B17" s="41">
        <f t="shared" si="1"/>
        <v>104554.1</v>
      </c>
      <c r="C17" s="41">
        <f t="shared" si="1"/>
        <v>11479.3</v>
      </c>
      <c r="D17" s="41">
        <v>1016.3</v>
      </c>
      <c r="E17" s="41">
        <f t="shared" si="2"/>
        <v>60.5</v>
      </c>
      <c r="F17" s="41">
        <f t="shared" si="2"/>
        <v>62.5</v>
      </c>
      <c r="G17" s="41">
        <f t="shared" si="2"/>
        <v>117.8</v>
      </c>
      <c r="H17" s="41">
        <f t="shared" si="2"/>
        <v>110.1</v>
      </c>
      <c r="I17" s="41">
        <f t="shared" si="2"/>
        <v>252.4</v>
      </c>
      <c r="J17" s="41" t="str">
        <f t="shared" si="2"/>
        <v>n.a.</v>
      </c>
      <c r="K17" s="41" t="str">
        <f t="shared" si="2"/>
        <v>n.a.</v>
      </c>
      <c r="M17">
        <f t="shared" si="3"/>
        <v>1997</v>
      </c>
      <c r="N17">
        <v>104554100000</v>
      </c>
      <c r="O17">
        <v>11479300000</v>
      </c>
      <c r="P17">
        <v>60500000</v>
      </c>
      <c r="Q17">
        <v>62500000</v>
      </c>
      <c r="R17">
        <v>117800000</v>
      </c>
      <c r="S17">
        <v>110100000</v>
      </c>
      <c r="T17">
        <v>252400000</v>
      </c>
      <c r="U17" t="s">
        <v>664</v>
      </c>
      <c r="V17" t="s">
        <v>664</v>
      </c>
    </row>
    <row r="18" spans="1:22">
      <c r="A18" s="7">
        <v>1998</v>
      </c>
      <c r="B18" s="41">
        <f t="shared" si="1"/>
        <v>105907</v>
      </c>
      <c r="C18" s="41">
        <f t="shared" si="1"/>
        <v>10890.5</v>
      </c>
      <c r="D18" s="41">
        <v>1101.2</v>
      </c>
      <c r="E18" s="41">
        <f t="shared" si="2"/>
        <v>58.2</v>
      </c>
      <c r="F18" s="41" t="str">
        <f t="shared" si="2"/>
        <v>n.a.</v>
      </c>
      <c r="G18" s="41">
        <f t="shared" si="2"/>
        <v>107.7</v>
      </c>
      <c r="H18" s="41" t="str">
        <f t="shared" si="2"/>
        <v>n.a.</v>
      </c>
      <c r="I18" s="41">
        <f t="shared" si="2"/>
        <v>284.3</v>
      </c>
      <c r="J18" s="41">
        <f t="shared" si="2"/>
        <v>166.4</v>
      </c>
      <c r="K18" s="41" t="str">
        <f t="shared" si="2"/>
        <v>n.a.</v>
      </c>
      <c r="M18">
        <f t="shared" si="3"/>
        <v>1998</v>
      </c>
      <c r="N18">
        <v>105907000000</v>
      </c>
      <c r="O18">
        <v>10890500000</v>
      </c>
      <c r="P18">
        <v>58200000</v>
      </c>
      <c r="Q18" t="s">
        <v>664</v>
      </c>
      <c r="R18">
        <v>107700000</v>
      </c>
      <c r="S18" t="s">
        <v>664</v>
      </c>
      <c r="T18">
        <v>284300000</v>
      </c>
      <c r="U18">
        <v>166400000</v>
      </c>
      <c r="V18" t="s">
        <v>664</v>
      </c>
    </row>
    <row r="19" spans="1:22">
      <c r="A19" s="7">
        <v>1999</v>
      </c>
      <c r="B19" s="41">
        <f t="shared" si="1"/>
        <v>110806.3</v>
      </c>
      <c r="C19" s="41">
        <f t="shared" si="1"/>
        <v>13328.3</v>
      </c>
      <c r="D19" s="41">
        <v>1306.4000000000001</v>
      </c>
      <c r="E19" s="41">
        <f t="shared" si="2"/>
        <v>100.6</v>
      </c>
      <c r="F19" s="41">
        <f t="shared" si="2"/>
        <v>89.5</v>
      </c>
      <c r="G19" s="41">
        <f t="shared" si="2"/>
        <v>99.6</v>
      </c>
      <c r="H19" s="41" t="str">
        <f t="shared" si="2"/>
        <v>n.a.</v>
      </c>
      <c r="I19" s="41">
        <f t="shared" si="2"/>
        <v>324.10000000000002</v>
      </c>
      <c r="J19" s="41">
        <f t="shared" si="2"/>
        <v>209.4</v>
      </c>
      <c r="K19" s="41" t="str">
        <f t="shared" si="2"/>
        <v>n.a.</v>
      </c>
      <c r="M19">
        <f t="shared" si="3"/>
        <v>1999</v>
      </c>
      <c r="N19">
        <v>110806300000</v>
      </c>
      <c r="O19">
        <v>13328300000</v>
      </c>
      <c r="P19">
        <v>100600000</v>
      </c>
      <c r="Q19">
        <v>89500000</v>
      </c>
      <c r="R19">
        <v>99600000</v>
      </c>
      <c r="S19" t="s">
        <v>664</v>
      </c>
      <c r="T19">
        <v>324100000</v>
      </c>
      <c r="U19">
        <v>209400000</v>
      </c>
      <c r="V19" t="s">
        <v>664</v>
      </c>
    </row>
    <row r="20" spans="1:22">
      <c r="A20" s="7">
        <v>2000</v>
      </c>
      <c r="B20" s="41">
        <f t="shared" si="1"/>
        <v>120756.3</v>
      </c>
      <c r="C20" s="41">
        <f t="shared" si="1"/>
        <v>15822.5</v>
      </c>
      <c r="D20" s="41">
        <v>1405.7</v>
      </c>
      <c r="E20" s="41">
        <f t="shared" si="2"/>
        <v>111.9</v>
      </c>
      <c r="F20" s="41">
        <f t="shared" si="2"/>
        <v>88.9</v>
      </c>
      <c r="G20" s="41">
        <f t="shared" si="2"/>
        <v>128</v>
      </c>
      <c r="H20" s="41">
        <f t="shared" si="2"/>
        <v>228.3</v>
      </c>
      <c r="I20" s="41">
        <f t="shared" si="2"/>
        <v>313.39999999999998</v>
      </c>
      <c r="J20" s="41">
        <f t="shared" si="2"/>
        <v>195.2</v>
      </c>
      <c r="K20" s="41">
        <f t="shared" si="2"/>
        <v>340</v>
      </c>
      <c r="M20">
        <f t="shared" si="3"/>
        <v>2000</v>
      </c>
      <c r="N20">
        <v>120756300000</v>
      </c>
      <c r="O20">
        <v>15822500000</v>
      </c>
      <c r="P20">
        <v>111900000</v>
      </c>
      <c r="Q20">
        <v>88900000</v>
      </c>
      <c r="R20">
        <v>128000000</v>
      </c>
      <c r="S20">
        <v>228300000</v>
      </c>
      <c r="T20">
        <v>313400000</v>
      </c>
      <c r="U20">
        <v>195200000</v>
      </c>
      <c r="V20">
        <v>340000000</v>
      </c>
    </row>
    <row r="21" spans="1:22">
      <c r="A21" s="7">
        <v>2001</v>
      </c>
      <c r="B21" s="41">
        <f t="shared" si="1"/>
        <v>122772.5</v>
      </c>
      <c r="C21" s="41">
        <f t="shared" si="1"/>
        <v>14301.8</v>
      </c>
      <c r="D21" s="41">
        <v>1487.8</v>
      </c>
      <c r="E21" s="41">
        <f t="shared" si="2"/>
        <v>108.7</v>
      </c>
      <c r="F21" s="41">
        <f t="shared" si="2"/>
        <v>95.8</v>
      </c>
      <c r="G21" s="41">
        <f t="shared" si="2"/>
        <v>149.30000000000001</v>
      </c>
      <c r="H21" s="41" t="str">
        <f t="shared" si="2"/>
        <v>n.a.</v>
      </c>
      <c r="I21" s="41">
        <f t="shared" si="2"/>
        <v>347</v>
      </c>
      <c r="J21" s="41">
        <f t="shared" si="2"/>
        <v>236.4</v>
      </c>
      <c r="K21" s="41" t="str">
        <f t="shared" si="2"/>
        <v>n.a.</v>
      </c>
      <c r="M21">
        <f t="shared" si="3"/>
        <v>2001</v>
      </c>
      <c r="N21">
        <v>122772500000</v>
      </c>
      <c r="O21">
        <v>14301800000</v>
      </c>
      <c r="P21">
        <v>108700000</v>
      </c>
      <c r="Q21">
        <v>95800000</v>
      </c>
      <c r="R21">
        <v>149300000</v>
      </c>
      <c r="S21" t="s">
        <v>664</v>
      </c>
      <c r="T21">
        <v>347000000</v>
      </c>
      <c r="U21">
        <v>236400000</v>
      </c>
      <c r="V21" t="s">
        <v>664</v>
      </c>
    </row>
    <row r="22" spans="1:22">
      <c r="A22" s="7">
        <v>2002</v>
      </c>
      <c r="B22" s="41">
        <f t="shared" si="1"/>
        <v>126760.7</v>
      </c>
      <c r="C22" s="41">
        <f t="shared" si="1"/>
        <v>13686.6</v>
      </c>
      <c r="D22" s="41">
        <v>1398.5</v>
      </c>
      <c r="E22" s="41">
        <f t="shared" si="2"/>
        <v>104.9</v>
      </c>
      <c r="F22" s="41">
        <f t="shared" si="2"/>
        <v>91</v>
      </c>
      <c r="G22" s="41">
        <f t="shared" si="2"/>
        <v>145.5</v>
      </c>
      <c r="H22" s="41">
        <f t="shared" si="2"/>
        <v>207.7</v>
      </c>
      <c r="I22" s="41">
        <f t="shared" si="2"/>
        <v>297.39999999999998</v>
      </c>
      <c r="J22" s="41">
        <f t="shared" si="2"/>
        <v>219.8</v>
      </c>
      <c r="K22" s="41">
        <f t="shared" si="2"/>
        <v>332.2</v>
      </c>
      <c r="M22">
        <f t="shared" si="3"/>
        <v>2002</v>
      </c>
      <c r="N22">
        <v>126760700000</v>
      </c>
      <c r="O22">
        <v>13686600000</v>
      </c>
      <c r="P22">
        <v>104900000</v>
      </c>
      <c r="Q22">
        <v>91000000</v>
      </c>
      <c r="R22">
        <v>145500000</v>
      </c>
      <c r="S22">
        <v>207700000</v>
      </c>
      <c r="T22">
        <v>297400000</v>
      </c>
      <c r="U22">
        <v>219800000</v>
      </c>
      <c r="V22">
        <v>332200000</v>
      </c>
    </row>
    <row r="23" spans="1:22">
      <c r="A23" s="7">
        <v>2003</v>
      </c>
      <c r="B23" s="41">
        <f t="shared" si="1"/>
        <v>133212.70000000001</v>
      </c>
      <c r="C23" s="41">
        <f t="shared" si="1"/>
        <v>13177.6</v>
      </c>
      <c r="D23" s="41">
        <v>1402.1</v>
      </c>
      <c r="E23" s="41">
        <f t="shared" si="2"/>
        <v>106.5</v>
      </c>
      <c r="F23" s="41">
        <f t="shared" si="2"/>
        <v>110.8</v>
      </c>
      <c r="G23" s="41">
        <f t="shared" si="2"/>
        <v>140</v>
      </c>
      <c r="H23" s="41" t="str">
        <f t="shared" si="2"/>
        <v>n.a.</v>
      </c>
      <c r="I23" s="41">
        <f t="shared" si="2"/>
        <v>331.9</v>
      </c>
      <c r="J23" s="41">
        <f t="shared" si="2"/>
        <v>184</v>
      </c>
      <c r="K23" s="41" t="str">
        <f t="shared" si="2"/>
        <v>n.a.</v>
      </c>
      <c r="M23">
        <f t="shared" si="3"/>
        <v>2003</v>
      </c>
      <c r="N23">
        <v>133212700000</v>
      </c>
      <c r="O23">
        <v>13177600000</v>
      </c>
      <c r="P23">
        <v>106500000</v>
      </c>
      <c r="Q23">
        <v>110800000</v>
      </c>
      <c r="R23">
        <v>140000000</v>
      </c>
      <c r="S23" t="s">
        <v>664</v>
      </c>
      <c r="T23">
        <v>331900000</v>
      </c>
      <c r="U23">
        <v>184000000</v>
      </c>
      <c r="V23" t="s">
        <v>664</v>
      </c>
    </row>
    <row r="24" spans="1:22">
      <c r="A24" s="7">
        <v>2004</v>
      </c>
      <c r="B24" s="41">
        <f t="shared" si="1"/>
        <v>144460.9</v>
      </c>
      <c r="C24" s="41">
        <f t="shared" si="1"/>
        <v>15574</v>
      </c>
      <c r="D24" s="41">
        <v>1515</v>
      </c>
      <c r="E24" s="41">
        <f t="shared" si="2"/>
        <v>92.4</v>
      </c>
      <c r="F24" s="41">
        <f t="shared" si="2"/>
        <v>103.3</v>
      </c>
      <c r="G24" s="41">
        <f t="shared" si="2"/>
        <v>164.6</v>
      </c>
      <c r="H24" s="41">
        <f t="shared" si="2"/>
        <v>246.2</v>
      </c>
      <c r="I24" s="41">
        <f t="shared" si="2"/>
        <v>361</v>
      </c>
      <c r="J24" s="41">
        <f t="shared" si="2"/>
        <v>177.3</v>
      </c>
      <c r="K24" s="41">
        <f t="shared" si="2"/>
        <v>370.1</v>
      </c>
      <c r="M24">
        <f t="shared" si="3"/>
        <v>2004</v>
      </c>
      <c r="N24">
        <v>144460900000</v>
      </c>
      <c r="O24">
        <v>15574000000</v>
      </c>
      <c r="P24">
        <v>92400000</v>
      </c>
      <c r="Q24">
        <v>103300000</v>
      </c>
      <c r="R24">
        <v>164600000</v>
      </c>
      <c r="S24">
        <v>246200000</v>
      </c>
      <c r="T24">
        <v>361000000</v>
      </c>
      <c r="U24">
        <v>177300000</v>
      </c>
      <c r="V24">
        <v>370100000</v>
      </c>
    </row>
    <row r="25" spans="1:22">
      <c r="A25" s="7">
        <v>2005</v>
      </c>
      <c r="B25" s="41">
        <f t="shared" si="1"/>
        <v>155533.9</v>
      </c>
      <c r="C25" s="41">
        <f t="shared" si="1"/>
        <v>15133.9</v>
      </c>
      <c r="D25" s="41">
        <v>1489.3</v>
      </c>
      <c r="E25" s="41">
        <f t="shared" si="2"/>
        <v>91.5</v>
      </c>
      <c r="F25" s="41" t="str">
        <f t="shared" si="2"/>
        <v>n.a.</v>
      </c>
      <c r="G25" s="41" t="str">
        <f t="shared" si="2"/>
        <v>n.a.</v>
      </c>
      <c r="H25" s="41">
        <f t="shared" si="2"/>
        <v>147.1</v>
      </c>
      <c r="I25" s="41">
        <f t="shared" si="2"/>
        <v>382.3</v>
      </c>
      <c r="J25" s="41">
        <f t="shared" si="2"/>
        <v>194.1</v>
      </c>
      <c r="K25" s="41">
        <f t="shared" si="2"/>
        <v>413.5</v>
      </c>
      <c r="M25">
        <f t="shared" si="3"/>
        <v>2005</v>
      </c>
      <c r="N25">
        <v>155533900000</v>
      </c>
      <c r="O25">
        <v>15133900000</v>
      </c>
      <c r="P25">
        <v>91500000</v>
      </c>
      <c r="Q25" t="s">
        <v>664</v>
      </c>
      <c r="R25" t="s">
        <v>664</v>
      </c>
      <c r="S25">
        <v>147100000</v>
      </c>
      <c r="T25">
        <v>382300000</v>
      </c>
      <c r="U25">
        <v>194100000</v>
      </c>
      <c r="V25">
        <v>413500000</v>
      </c>
    </row>
    <row r="26" spans="1:22">
      <c r="A26" s="7">
        <v>2006</v>
      </c>
      <c r="B26" s="41">
        <f t="shared" si="1"/>
        <v>167376.20000000001</v>
      </c>
      <c r="C26" s="41">
        <f t="shared" si="1"/>
        <v>16145.9</v>
      </c>
      <c r="D26" s="41">
        <v>1570.2</v>
      </c>
      <c r="E26" s="41">
        <f t="shared" si="2"/>
        <v>103.5</v>
      </c>
      <c r="F26" s="41">
        <f t="shared" si="2"/>
        <v>127.9</v>
      </c>
      <c r="G26" s="41">
        <f t="shared" si="2"/>
        <v>156</v>
      </c>
      <c r="H26" s="41">
        <f t="shared" si="2"/>
        <v>167.7</v>
      </c>
      <c r="I26" s="41">
        <f t="shared" si="2"/>
        <v>347.2</v>
      </c>
      <c r="J26" s="41">
        <f t="shared" si="2"/>
        <v>221</v>
      </c>
      <c r="K26" s="41">
        <f t="shared" si="2"/>
        <v>446.7</v>
      </c>
      <c r="M26">
        <f t="shared" si="3"/>
        <v>2006</v>
      </c>
      <c r="N26">
        <v>167376200000</v>
      </c>
      <c r="O26">
        <v>16145900000</v>
      </c>
      <c r="P26">
        <v>103500000</v>
      </c>
      <c r="Q26">
        <v>127900000</v>
      </c>
      <c r="R26">
        <v>156000000</v>
      </c>
      <c r="S26">
        <v>167700000</v>
      </c>
      <c r="T26">
        <v>347200000</v>
      </c>
      <c r="U26">
        <v>221000000</v>
      </c>
      <c r="V26">
        <v>446700000</v>
      </c>
    </row>
    <row r="27" spans="1:22">
      <c r="A27" s="7">
        <v>2007</v>
      </c>
      <c r="B27" s="41">
        <f t="shared" si="1"/>
        <v>176296.6</v>
      </c>
      <c r="C27" s="41">
        <f t="shared" si="1"/>
        <v>15942.1</v>
      </c>
      <c r="D27" s="41">
        <v>1595.6</v>
      </c>
      <c r="E27" s="41">
        <f t="shared" si="2"/>
        <v>114.8</v>
      </c>
      <c r="F27" s="41">
        <f t="shared" si="2"/>
        <v>143.30000000000001</v>
      </c>
      <c r="G27" s="41">
        <f t="shared" si="2"/>
        <v>136.4</v>
      </c>
      <c r="H27" s="41">
        <f t="shared" si="2"/>
        <v>142.9</v>
      </c>
      <c r="I27" s="41">
        <f t="shared" si="2"/>
        <v>404.1</v>
      </c>
      <c r="J27" s="41">
        <f t="shared" si="2"/>
        <v>167.5</v>
      </c>
      <c r="K27" s="41">
        <f t="shared" si="2"/>
        <v>486.6</v>
      </c>
      <c r="M27">
        <f t="shared" si="3"/>
        <v>2007</v>
      </c>
      <c r="N27">
        <v>176296600000</v>
      </c>
      <c r="O27">
        <v>15942100000</v>
      </c>
      <c r="P27">
        <v>114800000</v>
      </c>
      <c r="Q27">
        <v>143300000</v>
      </c>
      <c r="R27">
        <v>136400000</v>
      </c>
      <c r="S27">
        <v>142900000</v>
      </c>
      <c r="T27">
        <v>404100000</v>
      </c>
      <c r="U27">
        <v>167500000</v>
      </c>
      <c r="V27">
        <v>486600000</v>
      </c>
    </row>
    <row r="28" spans="1:22">
      <c r="C28" s="41">
        <f>100*D27/B27</f>
        <v>0.90506566774401775</v>
      </c>
    </row>
    <row r="29" spans="1:22">
      <c r="A29" s="9" t="s">
        <v>71</v>
      </c>
    </row>
    <row r="30" spans="1:22">
      <c r="A30" s="7" t="s">
        <v>1071</v>
      </c>
      <c r="B30" s="2">
        <f>IF(ISERROR((POWER(VLOOKUP(VALUE(RIGHT($A30,4)),$A$4:$K$27,COLUMN(B$26),0)/VLOOKUP(VALUE(LEFT($A30,4)),$A$4:$K$27,COLUMN(B$26),0),1/(VALUE(RIGHT($A30,4))-VALUE(LEFT($A30,4))))-1)*100)=FALSE,(POWER(VLOOKUP(VALUE(RIGHT($A30,4)),$A$4:$K$27,COLUMN(B$26),0)/VLOOKUP(VALUE(LEFT($A30,4)),$A$4:$K$27,COLUMN(B$26),0),1/(VALUE(RIGHT($A30,4))-VALUE(LEFT($A30,4))))-1)*100,"n.a.")</f>
        <v>5.8474874203167326</v>
      </c>
      <c r="C30" s="2">
        <f t="shared" ref="B30:K32" si="4">IF(ISERROR((POWER(VLOOKUP(VALUE(RIGHT($A30,4)),$A$4:$K$27,COLUMN(C$26),0)/VLOOKUP(VALUE(LEFT($A30,4)),$A$4:$K$27,COLUMN(C$26),0),1/(VALUE(RIGHT($A30,4))-VALUE(LEFT($A30,4))))-1)*100)=FALSE,(POWER(VLOOKUP(VALUE(RIGHT($A30,4)),$A$4:$K$27,COLUMN(C$26),0)/VLOOKUP(VALUE(LEFT($A30,4)),$A$4:$K$27,COLUMN(C$26),0),1/(VALUE(RIGHT($A30,4))-VALUE(LEFT($A30,4))))-1)*100,"n.a.")</f>
        <v>4.4295599023922883</v>
      </c>
      <c r="D30" s="2" t="str">
        <f t="shared" si="4"/>
        <v>n.a.</v>
      </c>
      <c r="E30" s="2">
        <f t="shared" si="4"/>
        <v>6.22883740478819</v>
      </c>
      <c r="F30" s="2" t="str">
        <f t="shared" si="4"/>
        <v>n.a.</v>
      </c>
      <c r="G30" s="2">
        <f t="shared" si="4"/>
        <v>3.7958088740535967</v>
      </c>
      <c r="H30" s="2">
        <f t="shared" si="4"/>
        <v>2.2948466198143613</v>
      </c>
      <c r="I30" s="2">
        <f t="shared" si="4"/>
        <v>4.0570216838908602</v>
      </c>
      <c r="J30" s="2">
        <f t="shared" si="4"/>
        <v>-0.1202460843386377</v>
      </c>
      <c r="K30" s="2">
        <f t="shared" si="4"/>
        <v>5.5823229724693224</v>
      </c>
    </row>
    <row r="31" spans="1:22">
      <c r="A31" s="7" t="s">
        <v>1058</v>
      </c>
      <c r="B31" s="2">
        <f t="shared" si="4"/>
        <v>5.9759727646112148</v>
      </c>
      <c r="C31" s="2">
        <f t="shared" si="4"/>
        <v>6.3786083631095725</v>
      </c>
      <c r="D31" s="2" t="str">
        <f t="shared" si="4"/>
        <v>n.a.</v>
      </c>
      <c r="E31" s="2">
        <f t="shared" si="4"/>
        <v>8.9002817401752097</v>
      </c>
      <c r="F31" s="2" t="str">
        <f t="shared" si="4"/>
        <v>n.a.</v>
      </c>
      <c r="G31" s="2">
        <f t="shared" si="4"/>
        <v>5.0831814638534478</v>
      </c>
      <c r="H31" s="2">
        <f t="shared" si="4"/>
        <v>6.3853627344813368</v>
      </c>
      <c r="I31" s="2">
        <f t="shared" si="4"/>
        <v>4.2145263357573404</v>
      </c>
      <c r="J31" s="2">
        <f t="shared" si="4"/>
        <v>0.78662830286528873</v>
      </c>
      <c r="K31" s="2">
        <f t="shared" si="4"/>
        <v>5.7259373780057077</v>
      </c>
    </row>
    <row r="32" spans="1:22">
      <c r="A32" s="7" t="s">
        <v>3</v>
      </c>
      <c r="B32" s="2">
        <f t="shared" si="4"/>
        <v>5.5543912831746312</v>
      </c>
      <c r="C32" s="2">
        <f t="shared" si="4"/>
        <v>0.10763547197547574</v>
      </c>
      <c r="D32" s="2">
        <f t="shared" si="4"/>
        <v>1.8266898561747791</v>
      </c>
      <c r="E32" s="2">
        <f t="shared" si="4"/>
        <v>0.3661812193251901</v>
      </c>
      <c r="F32" s="2">
        <f t="shared" si="4"/>
        <v>7.0583714688025712</v>
      </c>
      <c r="G32" s="2">
        <f t="shared" si="4"/>
        <v>0.91215618244953056</v>
      </c>
      <c r="H32" s="2">
        <f t="shared" si="4"/>
        <v>-6.4740063359908113</v>
      </c>
      <c r="I32" s="2">
        <f t="shared" si="4"/>
        <v>3.6979043542570977</v>
      </c>
      <c r="J32" s="2">
        <f t="shared" si="4"/>
        <v>-2.1625781960864399</v>
      </c>
      <c r="K32" s="2">
        <f t="shared" si="4"/>
        <v>5.2547935958890069</v>
      </c>
    </row>
    <row r="34" spans="1:1">
      <c r="A34" s="229" t="s">
        <v>1357</v>
      </c>
    </row>
    <row r="35" spans="1:1">
      <c r="A35" s="20"/>
    </row>
    <row r="36" spans="1:1">
      <c r="A36" t="s">
        <v>1060</v>
      </c>
    </row>
  </sheetData>
  <pageMargins left="0.7" right="0.7" top="0.75" bottom="0.75" header="0.3" footer="0.3"/>
  <pageSetup scale="79" orientation="landscape" horizontalDpi="0" verticalDpi="0" r:id="rId1"/>
</worksheet>
</file>

<file path=xl/worksheets/sheet165.xml><?xml version="1.0" encoding="utf-8"?>
<worksheet xmlns="http://schemas.openxmlformats.org/spreadsheetml/2006/main" xmlns:r="http://schemas.openxmlformats.org/officeDocument/2006/relationships">
  <sheetPr codeName="Sheet202"/>
  <dimension ref="A1:X22"/>
  <sheetViews>
    <sheetView view="pageBreakPreview" zoomScaleNormal="100" zoomScaleSheetLayoutView="100" workbookViewId="0"/>
  </sheetViews>
  <sheetFormatPr defaultRowHeight="15" outlineLevelCol="1"/>
  <cols>
    <col min="2" max="11" width="14" customWidth="1"/>
    <col min="13" max="23" width="0" hidden="1" customWidth="1" outlineLevel="1"/>
    <col min="24" max="24" width="9.140625" collapsed="1"/>
  </cols>
  <sheetData>
    <row r="1" spans="1:23">
      <c r="A1" t="s">
        <v>1081</v>
      </c>
    </row>
    <row r="2" spans="1:23" ht="90.75" customHeight="1">
      <c r="B2" s="55" t="str">
        <f>N2</f>
        <v xml:space="preserve"> All industries</v>
      </c>
      <c r="C2" s="55" t="str">
        <f t="shared" ref="C2:K2" si="0">O2</f>
        <v xml:space="preserve"> Manufacturing [31-33]</v>
      </c>
      <c r="D2" s="55" t="str">
        <f t="shared" si="0"/>
        <v xml:space="preserve"> Food manufacturing [311]</v>
      </c>
      <c r="E2" s="55" t="str">
        <f t="shared" si="0"/>
        <v xml:space="preserve"> Animal food manufacturing [3111]</v>
      </c>
      <c r="F2" s="55" t="str">
        <f t="shared" si="0"/>
        <v xml:space="preserve"> Sugar and confectionery product manufacturing [3113]</v>
      </c>
      <c r="G2" s="55" t="str">
        <f t="shared" si="0"/>
        <v xml:space="preserve"> Fruit and vegetable preserving and specialty food manufacturing [3114]</v>
      </c>
      <c r="H2" s="55" t="str">
        <f t="shared" si="0"/>
        <v xml:space="preserve"> Dairy product manufacturing [3115]</v>
      </c>
      <c r="I2" s="55" t="str">
        <f t="shared" si="0"/>
        <v xml:space="preserve"> Meat product manufacturing [3116]</v>
      </c>
      <c r="J2" s="55" t="str">
        <f t="shared" si="0"/>
        <v xml:space="preserve"> Seafood product preparation and packaging [3117]</v>
      </c>
      <c r="K2" s="55" t="str">
        <f t="shared" si="0"/>
        <v xml:space="preserve"> Miscellaneous food manufacturing [311A]</v>
      </c>
      <c r="N2" t="s">
        <v>520</v>
      </c>
      <c r="O2" t="s">
        <v>6</v>
      </c>
      <c r="P2" t="s">
        <v>7</v>
      </c>
      <c r="Q2" t="s">
        <v>8</v>
      </c>
      <c r="R2" t="s">
        <v>11</v>
      </c>
      <c r="S2" t="s">
        <v>12</v>
      </c>
      <c r="T2" t="s">
        <v>13</v>
      </c>
      <c r="U2" t="s">
        <v>14</v>
      </c>
      <c r="V2" t="s">
        <v>15</v>
      </c>
      <c r="W2" t="s">
        <v>55</v>
      </c>
    </row>
    <row r="3" spans="1:23">
      <c r="A3" s="7">
        <v>1997</v>
      </c>
      <c r="B3" s="3">
        <f>IF(OR(ISERROR(N3/1000)=TRUE,N3=0),"n.a.",N3/1000)</f>
        <v>331473</v>
      </c>
      <c r="C3" s="3">
        <f t="shared" ref="C3:K15" si="1">IF(OR(ISERROR(O3/1000)=TRUE,O3=0),"n.a.",O3/1000)</f>
        <v>24054</v>
      </c>
      <c r="D3" s="3">
        <f t="shared" si="1"/>
        <v>11007</v>
      </c>
      <c r="E3" s="3" t="str">
        <f t="shared" si="1"/>
        <v>n.a.</v>
      </c>
      <c r="F3" s="3" t="str">
        <f t="shared" si="1"/>
        <v>n.a.</v>
      </c>
      <c r="G3" s="3" t="str">
        <f t="shared" si="1"/>
        <v>n.a.</v>
      </c>
      <c r="H3" s="3" t="str">
        <f t="shared" si="1"/>
        <v>n.a.</v>
      </c>
      <c r="I3" s="3" t="str">
        <f t="shared" si="1"/>
        <v>n.a.</v>
      </c>
      <c r="J3" s="3">
        <f t="shared" si="1"/>
        <v>8096</v>
      </c>
      <c r="K3" s="3" t="str">
        <f t="shared" si="1"/>
        <v>n.a.</v>
      </c>
      <c r="M3">
        <v>1997</v>
      </c>
      <c r="N3">
        <v>331473000</v>
      </c>
      <c r="O3">
        <v>24054000</v>
      </c>
      <c r="P3">
        <v>11007000</v>
      </c>
      <c r="Q3" t="s">
        <v>664</v>
      </c>
      <c r="R3">
        <v>0</v>
      </c>
      <c r="S3">
        <v>0</v>
      </c>
      <c r="T3" t="s">
        <v>664</v>
      </c>
      <c r="U3" t="s">
        <v>664</v>
      </c>
      <c r="V3">
        <v>8096000</v>
      </c>
      <c r="W3" t="s">
        <v>664</v>
      </c>
    </row>
    <row r="4" spans="1:23">
      <c r="A4" s="7">
        <v>1998</v>
      </c>
      <c r="B4" s="3">
        <f t="shared" ref="B4:B15" si="2">IF(OR(ISERROR(N4/1000)=TRUE,N4=0),"n.a.",N4/1000)</f>
        <v>339961</v>
      </c>
      <c r="C4" s="3">
        <f t="shared" si="1"/>
        <v>25484</v>
      </c>
      <c r="D4" s="3">
        <f t="shared" si="1"/>
        <v>12289</v>
      </c>
      <c r="E4" s="3" t="str">
        <f t="shared" si="1"/>
        <v>n.a.</v>
      </c>
      <c r="F4" s="3" t="str">
        <f t="shared" si="1"/>
        <v>n.a.</v>
      </c>
      <c r="G4" s="3" t="str">
        <f t="shared" si="1"/>
        <v>n.a.</v>
      </c>
      <c r="H4" s="3" t="str">
        <f t="shared" si="1"/>
        <v>n.a.</v>
      </c>
      <c r="I4" s="3" t="str">
        <f t="shared" si="1"/>
        <v>n.a.</v>
      </c>
      <c r="J4" s="3">
        <f t="shared" si="1"/>
        <v>9760</v>
      </c>
      <c r="K4" s="3">
        <f t="shared" si="1"/>
        <v>1213</v>
      </c>
      <c r="M4">
        <v>1998</v>
      </c>
      <c r="N4">
        <v>339961000</v>
      </c>
      <c r="O4">
        <v>25484000</v>
      </c>
      <c r="P4">
        <v>12289000</v>
      </c>
      <c r="Q4" t="s">
        <v>664</v>
      </c>
      <c r="R4">
        <v>0</v>
      </c>
      <c r="S4">
        <v>0</v>
      </c>
      <c r="T4" t="s">
        <v>664</v>
      </c>
      <c r="U4" t="s">
        <v>664</v>
      </c>
      <c r="V4">
        <v>9760000</v>
      </c>
      <c r="W4">
        <v>1213000</v>
      </c>
    </row>
    <row r="5" spans="1:23">
      <c r="A5" s="7">
        <v>1999</v>
      </c>
      <c r="B5" s="3">
        <f t="shared" si="2"/>
        <v>360750</v>
      </c>
      <c r="C5" s="3">
        <f t="shared" si="1"/>
        <v>30495</v>
      </c>
      <c r="D5" s="3">
        <f t="shared" si="1"/>
        <v>13044</v>
      </c>
      <c r="E5" s="3" t="str">
        <f t="shared" si="1"/>
        <v>n.a.</v>
      </c>
      <c r="F5" s="3" t="str">
        <f t="shared" si="1"/>
        <v>n.a.</v>
      </c>
      <c r="G5" s="3">
        <f t="shared" si="1"/>
        <v>21</v>
      </c>
      <c r="H5" s="3" t="str">
        <f t="shared" si="1"/>
        <v>n.a.</v>
      </c>
      <c r="I5" s="3" t="str">
        <f t="shared" si="1"/>
        <v>n.a.</v>
      </c>
      <c r="J5" s="3">
        <f t="shared" si="1"/>
        <v>10521</v>
      </c>
      <c r="K5" s="3">
        <f t="shared" si="1"/>
        <v>1258</v>
      </c>
      <c r="M5">
        <v>1999</v>
      </c>
      <c r="N5">
        <v>360750000</v>
      </c>
      <c r="O5">
        <v>30495000</v>
      </c>
      <c r="P5">
        <v>13044000</v>
      </c>
      <c r="Q5" t="s">
        <v>664</v>
      </c>
      <c r="R5" t="s">
        <v>664</v>
      </c>
      <c r="S5">
        <v>21000</v>
      </c>
      <c r="T5" t="s">
        <v>664</v>
      </c>
      <c r="U5" t="s">
        <v>664</v>
      </c>
      <c r="V5">
        <v>10521000</v>
      </c>
      <c r="W5">
        <v>1258000</v>
      </c>
    </row>
    <row r="6" spans="1:23">
      <c r="A6" s="7">
        <v>2000</v>
      </c>
      <c r="B6" s="3">
        <f t="shared" si="2"/>
        <v>352267</v>
      </c>
      <c r="C6" s="3">
        <f t="shared" si="1"/>
        <v>30632</v>
      </c>
      <c r="D6" s="3">
        <f t="shared" si="1"/>
        <v>13123</v>
      </c>
      <c r="E6" s="3" t="str">
        <f t="shared" si="1"/>
        <v>n.a.</v>
      </c>
      <c r="F6" s="3">
        <f t="shared" si="1"/>
        <v>22</v>
      </c>
      <c r="G6" s="3">
        <f t="shared" si="1"/>
        <v>21</v>
      </c>
      <c r="H6" s="3" t="str">
        <f t="shared" si="1"/>
        <v>n.a.</v>
      </c>
      <c r="I6" s="3" t="str">
        <f t="shared" si="1"/>
        <v>n.a.</v>
      </c>
      <c r="J6" s="3">
        <f t="shared" si="1"/>
        <v>11082</v>
      </c>
      <c r="K6" s="3">
        <f t="shared" si="1"/>
        <v>944</v>
      </c>
      <c r="M6">
        <v>2000</v>
      </c>
      <c r="N6">
        <v>352267000</v>
      </c>
      <c r="O6">
        <v>30632000</v>
      </c>
      <c r="P6">
        <v>13123000</v>
      </c>
      <c r="Q6" t="s">
        <v>664</v>
      </c>
      <c r="R6">
        <v>22000</v>
      </c>
      <c r="S6">
        <v>21000</v>
      </c>
      <c r="T6" t="s">
        <v>664</v>
      </c>
      <c r="U6" t="s">
        <v>664</v>
      </c>
      <c r="V6">
        <v>11082000</v>
      </c>
      <c r="W6">
        <v>944000</v>
      </c>
    </row>
    <row r="7" spans="1:23">
      <c r="A7" s="7">
        <v>2001</v>
      </c>
      <c r="B7" s="3">
        <f t="shared" si="2"/>
        <v>360705</v>
      </c>
      <c r="C7" s="3">
        <f t="shared" si="1"/>
        <v>34943</v>
      </c>
      <c r="D7" s="3">
        <f t="shared" si="1"/>
        <v>13191</v>
      </c>
      <c r="E7" s="3" t="str">
        <f t="shared" si="1"/>
        <v>n.a.</v>
      </c>
      <c r="F7" s="3">
        <f t="shared" si="1"/>
        <v>29</v>
      </c>
      <c r="G7" s="3">
        <f t="shared" si="1"/>
        <v>61</v>
      </c>
      <c r="H7" s="3" t="str">
        <f t="shared" si="1"/>
        <v>n.a.</v>
      </c>
      <c r="I7" s="3" t="str">
        <f t="shared" si="1"/>
        <v>n.a.</v>
      </c>
      <c r="J7" s="3">
        <f t="shared" si="1"/>
        <v>10831</v>
      </c>
      <c r="K7" s="3">
        <f t="shared" si="1"/>
        <v>790</v>
      </c>
      <c r="M7">
        <v>2001</v>
      </c>
      <c r="N7">
        <v>360705000</v>
      </c>
      <c r="O7">
        <v>34943000</v>
      </c>
      <c r="P7">
        <v>13191000</v>
      </c>
      <c r="Q7" t="s">
        <v>664</v>
      </c>
      <c r="R7">
        <v>29000</v>
      </c>
      <c r="S7">
        <v>61000</v>
      </c>
      <c r="T7" t="s">
        <v>664</v>
      </c>
      <c r="U7" t="s">
        <v>664</v>
      </c>
      <c r="V7">
        <v>10831000</v>
      </c>
      <c r="W7">
        <v>790000</v>
      </c>
    </row>
    <row r="8" spans="1:23">
      <c r="A8" s="7">
        <v>2002</v>
      </c>
      <c r="B8" s="3">
        <f t="shared" si="2"/>
        <v>363412</v>
      </c>
      <c r="C8" s="3">
        <f t="shared" si="1"/>
        <v>31116</v>
      </c>
      <c r="D8" s="3">
        <f t="shared" si="1"/>
        <v>13611</v>
      </c>
      <c r="E8" s="3" t="str">
        <f t="shared" si="1"/>
        <v>n.a.</v>
      </c>
      <c r="F8" s="3" t="str">
        <f t="shared" si="1"/>
        <v>n.a.</v>
      </c>
      <c r="G8" s="3" t="str">
        <f t="shared" si="1"/>
        <v>n.a.</v>
      </c>
      <c r="H8" s="3" t="str">
        <f t="shared" si="1"/>
        <v>n.a.</v>
      </c>
      <c r="I8" s="3" t="str">
        <f t="shared" si="1"/>
        <v>n.a.</v>
      </c>
      <c r="J8" s="3">
        <f t="shared" si="1"/>
        <v>11124</v>
      </c>
      <c r="K8" s="3">
        <f t="shared" si="1"/>
        <v>855</v>
      </c>
      <c r="M8">
        <v>2002</v>
      </c>
      <c r="N8">
        <v>363412000</v>
      </c>
      <c r="O8">
        <v>31116000</v>
      </c>
      <c r="P8">
        <v>13611000</v>
      </c>
      <c r="Q8" t="s">
        <v>664</v>
      </c>
      <c r="R8" t="s">
        <v>664</v>
      </c>
      <c r="S8" t="s">
        <v>664</v>
      </c>
      <c r="T8" t="s">
        <v>664</v>
      </c>
      <c r="U8" t="s">
        <v>664</v>
      </c>
      <c r="V8">
        <v>11124000</v>
      </c>
      <c r="W8">
        <v>855000</v>
      </c>
    </row>
    <row r="9" spans="1:23">
      <c r="A9" s="7">
        <v>2003</v>
      </c>
      <c r="B9" s="3">
        <f t="shared" si="2"/>
        <v>367537</v>
      </c>
      <c r="C9" s="3">
        <f t="shared" si="1"/>
        <v>35156</v>
      </c>
      <c r="D9" s="3">
        <f t="shared" si="1"/>
        <v>14290</v>
      </c>
      <c r="E9" s="3" t="str">
        <f t="shared" si="1"/>
        <v>n.a.</v>
      </c>
      <c r="F9" s="3" t="str">
        <f t="shared" si="1"/>
        <v>n.a.</v>
      </c>
      <c r="G9" s="3" t="str">
        <f t="shared" si="1"/>
        <v>n.a.</v>
      </c>
      <c r="H9" s="3" t="str">
        <f t="shared" si="1"/>
        <v>n.a.</v>
      </c>
      <c r="I9" s="3" t="str">
        <f t="shared" si="1"/>
        <v>n.a.</v>
      </c>
      <c r="J9" s="3">
        <f t="shared" si="1"/>
        <v>11501</v>
      </c>
      <c r="K9" s="3">
        <f t="shared" si="1"/>
        <v>1173</v>
      </c>
      <c r="M9">
        <v>2003</v>
      </c>
      <c r="N9">
        <v>367537000</v>
      </c>
      <c r="O9">
        <v>35156000</v>
      </c>
      <c r="P9">
        <v>14290000</v>
      </c>
      <c r="Q9" t="s">
        <v>664</v>
      </c>
      <c r="R9" t="s">
        <v>664</v>
      </c>
      <c r="S9" t="s">
        <v>664</v>
      </c>
      <c r="T9" t="s">
        <v>664</v>
      </c>
      <c r="U9" t="s">
        <v>664</v>
      </c>
      <c r="V9">
        <v>11501000</v>
      </c>
      <c r="W9">
        <v>1173000</v>
      </c>
    </row>
    <row r="10" spans="1:23">
      <c r="A10" s="7">
        <v>2004</v>
      </c>
      <c r="B10" s="3">
        <f t="shared" si="2"/>
        <v>373066</v>
      </c>
      <c r="C10" s="3">
        <f t="shared" si="1"/>
        <v>37961</v>
      </c>
      <c r="D10" s="3">
        <f t="shared" si="1"/>
        <v>15140</v>
      </c>
      <c r="E10" s="3" t="str">
        <f t="shared" si="1"/>
        <v>n.a.</v>
      </c>
      <c r="F10" s="3" t="str">
        <f t="shared" si="1"/>
        <v>n.a.</v>
      </c>
      <c r="G10" s="3">
        <f t="shared" si="1"/>
        <v>17</v>
      </c>
      <c r="H10" s="3" t="str">
        <f t="shared" si="1"/>
        <v>n.a.</v>
      </c>
      <c r="I10" s="3" t="str">
        <f t="shared" si="1"/>
        <v>n.a.</v>
      </c>
      <c r="J10" s="3">
        <f t="shared" si="1"/>
        <v>12385</v>
      </c>
      <c r="K10" s="3">
        <f t="shared" si="1"/>
        <v>972</v>
      </c>
      <c r="M10">
        <v>2004</v>
      </c>
      <c r="N10">
        <v>373066000</v>
      </c>
      <c r="O10">
        <v>37961000</v>
      </c>
      <c r="P10">
        <v>15140000</v>
      </c>
      <c r="Q10" t="s">
        <v>664</v>
      </c>
      <c r="R10">
        <v>0</v>
      </c>
      <c r="S10">
        <v>17000</v>
      </c>
      <c r="T10" t="s">
        <v>664</v>
      </c>
      <c r="U10" t="s">
        <v>664</v>
      </c>
      <c r="V10">
        <v>12385000</v>
      </c>
      <c r="W10">
        <v>972000</v>
      </c>
    </row>
    <row r="11" spans="1:23">
      <c r="A11" s="7">
        <v>2005</v>
      </c>
      <c r="B11" s="3">
        <f t="shared" si="2"/>
        <v>373554</v>
      </c>
      <c r="C11" s="3">
        <f t="shared" si="1"/>
        <v>33521</v>
      </c>
      <c r="D11" s="3">
        <f t="shared" si="1"/>
        <v>12638</v>
      </c>
      <c r="E11" s="3" t="str">
        <f t="shared" si="1"/>
        <v>n.a.</v>
      </c>
      <c r="F11" s="3" t="str">
        <f t="shared" si="1"/>
        <v>n.a.</v>
      </c>
      <c r="G11" s="3" t="str">
        <f t="shared" si="1"/>
        <v>n.a.</v>
      </c>
      <c r="H11" s="3" t="str">
        <f t="shared" si="1"/>
        <v>n.a.</v>
      </c>
      <c r="I11" s="3" t="str">
        <f t="shared" si="1"/>
        <v>n.a.</v>
      </c>
      <c r="J11" s="3">
        <f t="shared" si="1"/>
        <v>10233</v>
      </c>
      <c r="K11" s="3">
        <f t="shared" si="1"/>
        <v>645</v>
      </c>
      <c r="M11">
        <v>2005</v>
      </c>
      <c r="N11">
        <v>373554000</v>
      </c>
      <c r="O11">
        <v>33521000</v>
      </c>
      <c r="P11">
        <v>12638000</v>
      </c>
      <c r="Q11" t="s">
        <v>664</v>
      </c>
      <c r="R11">
        <v>0</v>
      </c>
      <c r="S11" t="s">
        <v>664</v>
      </c>
      <c r="T11" t="s">
        <v>664</v>
      </c>
      <c r="U11" t="s">
        <v>664</v>
      </c>
      <c r="V11">
        <v>10233000</v>
      </c>
      <c r="W11">
        <v>645000</v>
      </c>
    </row>
    <row r="12" spans="1:23">
      <c r="A12" s="7">
        <v>2006</v>
      </c>
      <c r="B12" s="3">
        <f t="shared" si="2"/>
        <v>381865</v>
      </c>
      <c r="C12" s="3">
        <f t="shared" si="1"/>
        <v>32123</v>
      </c>
      <c r="D12" s="3">
        <f t="shared" si="1"/>
        <v>12177</v>
      </c>
      <c r="E12" s="3" t="str">
        <f t="shared" si="1"/>
        <v>n.a.</v>
      </c>
      <c r="F12" s="3" t="str">
        <f t="shared" si="1"/>
        <v>n.a.</v>
      </c>
      <c r="G12" s="3" t="str">
        <f t="shared" si="1"/>
        <v>n.a.</v>
      </c>
      <c r="H12" s="3" t="str">
        <f t="shared" si="1"/>
        <v>n.a.</v>
      </c>
      <c r="I12" s="3" t="str">
        <f t="shared" si="1"/>
        <v>n.a.</v>
      </c>
      <c r="J12" s="3">
        <f t="shared" si="1"/>
        <v>9666</v>
      </c>
      <c r="K12" s="3">
        <f t="shared" si="1"/>
        <v>790</v>
      </c>
      <c r="M12">
        <v>2006</v>
      </c>
      <c r="N12">
        <v>381865000</v>
      </c>
      <c r="O12">
        <v>32123000</v>
      </c>
      <c r="P12">
        <v>12177000</v>
      </c>
      <c r="Q12" t="s">
        <v>664</v>
      </c>
      <c r="R12">
        <v>0</v>
      </c>
      <c r="S12" t="s">
        <v>664</v>
      </c>
      <c r="T12" t="s">
        <v>664</v>
      </c>
      <c r="U12" t="s">
        <v>664</v>
      </c>
      <c r="V12">
        <v>9666000</v>
      </c>
      <c r="W12">
        <v>790000</v>
      </c>
    </row>
    <row r="13" spans="1:23">
      <c r="A13" s="7">
        <v>2007</v>
      </c>
      <c r="B13" s="3">
        <f t="shared" si="2"/>
        <v>382709</v>
      </c>
      <c r="C13" s="3">
        <f t="shared" si="1"/>
        <v>33294</v>
      </c>
      <c r="D13" s="3">
        <f t="shared" si="1"/>
        <v>13168</v>
      </c>
      <c r="E13" s="3" t="str">
        <f t="shared" si="1"/>
        <v>n.a.</v>
      </c>
      <c r="F13" s="3">
        <f t="shared" si="1"/>
        <v>15</v>
      </c>
      <c r="G13" s="3" t="str">
        <f t="shared" si="1"/>
        <v>n.a.</v>
      </c>
      <c r="H13" s="3" t="str">
        <f t="shared" si="1"/>
        <v>n.a.</v>
      </c>
      <c r="I13" s="3" t="str">
        <f t="shared" si="1"/>
        <v>n.a.</v>
      </c>
      <c r="J13" s="3">
        <f t="shared" si="1"/>
        <v>10679</v>
      </c>
      <c r="K13" s="3">
        <f t="shared" si="1"/>
        <v>924</v>
      </c>
      <c r="M13">
        <v>2007</v>
      </c>
      <c r="N13">
        <v>382709000</v>
      </c>
      <c r="O13">
        <v>33294000</v>
      </c>
      <c r="P13">
        <v>13168000</v>
      </c>
      <c r="Q13" t="s">
        <v>664</v>
      </c>
      <c r="R13">
        <v>15000</v>
      </c>
      <c r="S13" t="s">
        <v>664</v>
      </c>
      <c r="T13" t="s">
        <v>664</v>
      </c>
      <c r="U13" t="s">
        <v>664</v>
      </c>
      <c r="V13">
        <v>10679000</v>
      </c>
      <c r="W13">
        <v>924000</v>
      </c>
    </row>
    <row r="14" spans="1:23">
      <c r="A14" s="7">
        <v>2008</v>
      </c>
      <c r="B14" s="3">
        <f t="shared" si="2"/>
        <v>388423</v>
      </c>
      <c r="C14" s="3">
        <f t="shared" si="1"/>
        <v>32265</v>
      </c>
      <c r="D14" s="3">
        <f t="shared" si="1"/>
        <v>14307</v>
      </c>
      <c r="E14" s="3" t="str">
        <f t="shared" si="1"/>
        <v>n.a.</v>
      </c>
      <c r="F14" s="3">
        <f t="shared" si="1"/>
        <v>7</v>
      </c>
      <c r="G14" s="3" t="str">
        <f t="shared" si="1"/>
        <v>n.a.</v>
      </c>
      <c r="H14" s="3" t="str">
        <f t="shared" si="1"/>
        <v>n.a.</v>
      </c>
      <c r="I14" s="3" t="str">
        <f t="shared" si="1"/>
        <v>n.a.</v>
      </c>
      <c r="J14" s="3">
        <f t="shared" si="1"/>
        <v>11545</v>
      </c>
      <c r="K14" s="3">
        <f t="shared" si="1"/>
        <v>928</v>
      </c>
      <c r="M14">
        <v>2008</v>
      </c>
      <c r="N14">
        <v>388423000</v>
      </c>
      <c r="O14">
        <v>32265000</v>
      </c>
      <c r="P14">
        <v>14307000</v>
      </c>
      <c r="Q14" t="s">
        <v>664</v>
      </c>
      <c r="R14">
        <v>7000</v>
      </c>
      <c r="S14" t="s">
        <v>664</v>
      </c>
      <c r="T14" t="s">
        <v>664</v>
      </c>
      <c r="U14" t="s">
        <v>664</v>
      </c>
      <c r="V14">
        <v>11545000</v>
      </c>
      <c r="W14">
        <v>928000</v>
      </c>
    </row>
    <row r="15" spans="1:23">
      <c r="A15" s="7">
        <v>2009</v>
      </c>
      <c r="B15" s="3">
        <f t="shared" si="2"/>
        <v>371796</v>
      </c>
      <c r="C15" s="3">
        <f t="shared" si="1"/>
        <v>24503</v>
      </c>
      <c r="D15" s="3">
        <f t="shared" si="1"/>
        <v>10384</v>
      </c>
      <c r="E15" s="3" t="str">
        <f t="shared" si="1"/>
        <v>n.a.</v>
      </c>
      <c r="F15" s="3">
        <f t="shared" si="1"/>
        <v>9</v>
      </c>
      <c r="G15" s="3" t="str">
        <f t="shared" si="1"/>
        <v>n.a.</v>
      </c>
      <c r="H15" s="3" t="str">
        <f t="shared" si="1"/>
        <v>n.a.</v>
      </c>
      <c r="I15" s="3" t="str">
        <f t="shared" si="1"/>
        <v>n.a.</v>
      </c>
      <c r="J15" s="3">
        <f t="shared" si="1"/>
        <v>8084</v>
      </c>
      <c r="K15" s="3">
        <f t="shared" si="1"/>
        <v>688</v>
      </c>
      <c r="M15">
        <v>2009</v>
      </c>
      <c r="N15">
        <v>371796000</v>
      </c>
      <c r="O15">
        <v>24503000</v>
      </c>
      <c r="P15">
        <v>10384000</v>
      </c>
      <c r="Q15" t="s">
        <v>664</v>
      </c>
      <c r="R15">
        <v>9000</v>
      </c>
      <c r="S15" t="s">
        <v>664</v>
      </c>
      <c r="T15" t="s">
        <v>664</v>
      </c>
      <c r="U15" t="s">
        <v>664</v>
      </c>
      <c r="V15">
        <v>8084000</v>
      </c>
      <c r="W15">
        <v>688000</v>
      </c>
    </row>
    <row r="16" spans="1:23">
      <c r="J16" s="3"/>
    </row>
    <row r="17" spans="1:11">
      <c r="A17" s="9" t="s">
        <v>71</v>
      </c>
      <c r="J17" s="3"/>
    </row>
    <row r="18" spans="1:11">
      <c r="A18" s="7" t="s">
        <v>503</v>
      </c>
      <c r="B18" s="2">
        <f>IF(ISERROR((POWER(VLOOKUP(VALUE(RIGHT($A18,4)),$A$3:$K$15,COLUMN(B$15),0)/VLOOKUP(VALUE(LEFT($A18,4)),$A$3:$K$15,COLUMN(B$15),0),1/(VALUE(RIGHT($A18,4))-VALUE(LEFT($A18,4))))-1)*100)=FALSE,(POWER(VLOOKUP(VALUE(RIGHT($A18,4)),$A$3:$K$15,COLUMN(B$15),0)/VLOOKUP(VALUE(LEFT($A18,4)),$A$3:$K$15,COLUMN(B$15),0),1/(VALUE(RIGHT($A18,4))-VALUE(LEFT($A18,4))))-1)*100,"n.a.")</f>
        <v>0.96124858638753086</v>
      </c>
      <c r="C18" s="2">
        <f t="shared" ref="C18:K20" si="3">IF(ISERROR((POWER(VLOOKUP(VALUE(RIGHT($A18,4)),$A$3:$K$15,COLUMN(C$15),0)/VLOOKUP(VALUE(LEFT($A18,4)),$A$3:$K$15,COLUMN(C$15),0),1/(VALUE(RIGHT($A18,4))-VALUE(LEFT($A18,4))))-1)*100)=FALSE,(POWER(VLOOKUP(VALUE(RIGHT($A18,4)),$A$3:$K$15,COLUMN(C$15),0)/VLOOKUP(VALUE(LEFT($A18,4)),$A$3:$K$15,COLUMN(C$15),0),1/(VALUE(RIGHT($A18,4))-VALUE(LEFT($A18,4))))-1)*100,"n.a.")</f>
        <v>0.1542376252732014</v>
      </c>
      <c r="D18" s="2">
        <f t="shared" si="3"/>
        <v>-0.4843670915157805</v>
      </c>
      <c r="E18" s="2" t="str">
        <f t="shared" si="3"/>
        <v>n.a.</v>
      </c>
      <c r="F18" s="2" t="str">
        <f t="shared" si="3"/>
        <v>n.a.</v>
      </c>
      <c r="G18" s="2" t="str">
        <f t="shared" si="3"/>
        <v>n.a.</v>
      </c>
      <c r="H18" s="2" t="str">
        <f t="shared" si="3"/>
        <v>n.a.</v>
      </c>
      <c r="I18" s="2" t="str">
        <f t="shared" si="3"/>
        <v>n.a.</v>
      </c>
      <c r="J18" s="2">
        <f t="shared" si="3"/>
        <v>-1.236017776486964E-2</v>
      </c>
      <c r="K18" s="2" t="str">
        <f t="shared" si="3"/>
        <v>n.a.</v>
      </c>
    </row>
    <row r="19" spans="1:11">
      <c r="A19" s="7" t="s">
        <v>27</v>
      </c>
      <c r="B19" s="2">
        <f>IF(ISERROR((POWER(VLOOKUP(VALUE(RIGHT($A19,4)),$A$3:$K$15,COLUMN(B$15),0)/VLOOKUP(VALUE(LEFT($A19,4)),$A$3:$K$15,COLUMN(B$15),0),1/(VALUE(RIGHT($A19,4))-VALUE(LEFT($A19,4))))-1)*100)=FALSE,(POWER(VLOOKUP(VALUE(RIGHT($A19,4)),$A$3:$K$15,COLUMN(B$15),0)/VLOOKUP(VALUE(LEFT($A19,4)),$A$3:$K$15,COLUMN(B$15),0),1/(VALUE(RIGHT($A19,4))-VALUE(LEFT($A19,4))))-1)*100,"n.a.")</f>
        <v>2.0488074725765637</v>
      </c>
      <c r="C19" s="2">
        <f t="shared" si="3"/>
        <v>8.3916969587367163</v>
      </c>
      <c r="D19" s="2">
        <f t="shared" si="3"/>
        <v>6.0363379921472671</v>
      </c>
      <c r="E19" s="2" t="str">
        <f t="shared" si="3"/>
        <v>n.a.</v>
      </c>
      <c r="F19" s="2" t="str">
        <f t="shared" si="3"/>
        <v>n.a.</v>
      </c>
      <c r="G19" s="2" t="str">
        <f t="shared" si="3"/>
        <v>n.a.</v>
      </c>
      <c r="H19" s="2" t="str">
        <f t="shared" si="3"/>
        <v>n.a.</v>
      </c>
      <c r="I19" s="2" t="str">
        <f t="shared" si="3"/>
        <v>n.a.</v>
      </c>
      <c r="J19" s="2">
        <f t="shared" si="3"/>
        <v>11.032269130928141</v>
      </c>
      <c r="K19" s="2" t="str">
        <f t="shared" si="3"/>
        <v>n.a.</v>
      </c>
    </row>
    <row r="20" spans="1:11">
      <c r="A20" s="7" t="s">
        <v>3</v>
      </c>
      <c r="B20" s="2">
        <f>IF(ISERROR((POWER(VLOOKUP(VALUE(RIGHT($A20,4)),$A$3:$K$15,COLUMN(B$15),0)/VLOOKUP(VALUE(LEFT($A20,4)),$A$3:$K$15,COLUMN(B$15),0),1/(VALUE(RIGHT($A20,4))-VALUE(LEFT($A20,4))))-1)*100)=FALSE,(POWER(VLOOKUP(VALUE(RIGHT($A20,4)),$A$3:$K$15,COLUMN(B$15),0)/VLOOKUP(VALUE(LEFT($A20,4)),$A$3:$K$15,COLUMN(B$15),0),1/(VALUE(RIGHT($A20,4))-VALUE(LEFT($A20,4))))-1)*100,"n.a.")</f>
        <v>1.1911165106416988</v>
      </c>
      <c r="C20" s="2">
        <f t="shared" si="3"/>
        <v>1.1975710894914116</v>
      </c>
      <c r="D20" s="2">
        <f t="shared" si="3"/>
        <v>4.8915217029033009E-2</v>
      </c>
      <c r="E20" s="2" t="str">
        <f t="shared" si="3"/>
        <v>n.a.</v>
      </c>
      <c r="F20" s="2">
        <f t="shared" si="3"/>
        <v>-5.3243341193651155</v>
      </c>
      <c r="G20" s="2" t="str">
        <f t="shared" si="3"/>
        <v>n.a.</v>
      </c>
      <c r="H20" s="2" t="str">
        <f t="shared" si="3"/>
        <v>n.a.</v>
      </c>
      <c r="I20" s="2" t="str">
        <f t="shared" si="3"/>
        <v>n.a.</v>
      </c>
      <c r="J20" s="2">
        <f t="shared" si="3"/>
        <v>-0.52778762745092633</v>
      </c>
      <c r="K20" s="2">
        <f t="shared" si="3"/>
        <v>-0.30544819067180873</v>
      </c>
    </row>
    <row r="22" spans="1:11">
      <c r="A22" s="229" t="s">
        <v>1358</v>
      </c>
    </row>
  </sheetData>
  <pageMargins left="0.7" right="0.7" top="0.75" bottom="0.75" header="0.3" footer="0.3"/>
  <pageSetup scale="80" orientation="landscape" horizontalDpi="0" verticalDpi="0" r:id="rId1"/>
</worksheet>
</file>

<file path=xl/worksheets/sheet166.xml><?xml version="1.0" encoding="utf-8"?>
<worksheet xmlns="http://schemas.openxmlformats.org/spreadsheetml/2006/main" xmlns:r="http://schemas.openxmlformats.org/officeDocument/2006/relationships">
  <sheetPr codeName="Sheet203"/>
  <dimension ref="A1:X22"/>
  <sheetViews>
    <sheetView view="pageBreakPreview" zoomScaleNormal="100" zoomScaleSheetLayoutView="100" workbookViewId="0"/>
  </sheetViews>
  <sheetFormatPr defaultRowHeight="15" outlineLevelCol="1"/>
  <cols>
    <col min="2" max="11" width="14" customWidth="1"/>
    <col min="13" max="23" width="0" hidden="1" customWidth="1" outlineLevel="1"/>
    <col min="24" max="24" width="9.140625" collapsed="1"/>
  </cols>
  <sheetData>
    <row r="1" spans="1:23">
      <c r="A1" t="s">
        <v>1082</v>
      </c>
    </row>
    <row r="2" spans="1:23" ht="90.75" customHeight="1">
      <c r="B2" s="55" t="str">
        <f>N2</f>
        <v xml:space="preserve"> All industries</v>
      </c>
      <c r="C2" s="55" t="str">
        <f t="shared" ref="C2:K2" si="0">O2</f>
        <v xml:space="preserve"> Manufacturing [31-33]</v>
      </c>
      <c r="D2" s="55" t="str">
        <f t="shared" si="0"/>
        <v xml:space="preserve"> Food manufacturing [311]</v>
      </c>
      <c r="E2" s="55" t="str">
        <f t="shared" si="0"/>
        <v xml:space="preserve"> Animal food manufacturing [3111]</v>
      </c>
      <c r="F2" s="55" t="str">
        <f t="shared" si="0"/>
        <v xml:space="preserve"> Sugar and confectionery product manufacturing [3113]</v>
      </c>
      <c r="G2" s="55" t="str">
        <f t="shared" si="0"/>
        <v xml:space="preserve"> Fruit and vegetable preserving and specialty food manufacturing [3114]</v>
      </c>
      <c r="H2" s="55" t="str">
        <f t="shared" si="0"/>
        <v xml:space="preserve"> Dairy product manufacturing [3115]</v>
      </c>
      <c r="I2" s="55" t="str">
        <f t="shared" si="0"/>
        <v xml:space="preserve"> Meat product manufacturing [3116]</v>
      </c>
      <c r="J2" s="55" t="str">
        <f t="shared" si="0"/>
        <v xml:space="preserve"> Seafood product preparation and packaging [3117]</v>
      </c>
      <c r="K2" s="55" t="str">
        <f t="shared" si="0"/>
        <v xml:space="preserve"> Miscellaneous food manufacturing [311A]</v>
      </c>
      <c r="N2" t="s">
        <v>520</v>
      </c>
      <c r="O2" t="s">
        <v>6</v>
      </c>
      <c r="P2" t="s">
        <v>7</v>
      </c>
      <c r="Q2" t="s">
        <v>8</v>
      </c>
      <c r="R2" t="s">
        <v>11</v>
      </c>
      <c r="S2" t="s">
        <v>12</v>
      </c>
      <c r="T2" t="s">
        <v>13</v>
      </c>
      <c r="U2" t="s">
        <v>14</v>
      </c>
      <c r="V2" t="s">
        <v>15</v>
      </c>
      <c r="W2" t="s">
        <v>55</v>
      </c>
    </row>
    <row r="3" spans="1:23">
      <c r="A3" s="7">
        <v>1997</v>
      </c>
      <c r="B3" s="3">
        <f>IF(OR(ISERROR(N3/1000)=TRUE,N3=0),"n.a.",N3/1000)</f>
        <v>109388</v>
      </c>
      <c r="C3" s="3">
        <f t="shared" ref="C3:K15" si="1">IF(OR(ISERROR(O3/1000)=TRUE,O3=0),"n.a.",O3/1000)</f>
        <v>8231</v>
      </c>
      <c r="D3" s="3" t="str">
        <f t="shared" si="1"/>
        <v>n.a.</v>
      </c>
      <c r="E3" s="3" t="str">
        <f t="shared" si="1"/>
        <v>n.a.</v>
      </c>
      <c r="F3" s="3" t="str">
        <f t="shared" si="1"/>
        <v>n.a.</v>
      </c>
      <c r="G3" s="3" t="str">
        <f t="shared" si="1"/>
        <v>n.a.</v>
      </c>
      <c r="H3" s="3" t="str">
        <f t="shared" si="1"/>
        <v>n.a.</v>
      </c>
      <c r="I3" s="3" t="str">
        <f t="shared" si="1"/>
        <v>n.a.</v>
      </c>
      <c r="J3" s="3">
        <f t="shared" si="1"/>
        <v>1275</v>
      </c>
      <c r="K3" s="3" t="str">
        <f t="shared" si="1"/>
        <v>n.a.</v>
      </c>
      <c r="M3">
        <v>1997</v>
      </c>
      <c r="N3">
        <v>109388000</v>
      </c>
      <c r="O3">
        <v>8231000</v>
      </c>
      <c r="P3" t="s">
        <v>664</v>
      </c>
      <c r="Q3" t="s">
        <v>664</v>
      </c>
      <c r="R3">
        <v>0</v>
      </c>
      <c r="S3" t="s">
        <v>664</v>
      </c>
      <c r="T3" t="s">
        <v>664</v>
      </c>
      <c r="U3" t="s">
        <v>664</v>
      </c>
      <c r="V3">
        <v>1275000</v>
      </c>
      <c r="W3" t="s">
        <v>664</v>
      </c>
    </row>
    <row r="4" spans="1:23">
      <c r="A4" s="7">
        <v>1998</v>
      </c>
      <c r="B4" s="3">
        <f t="shared" ref="B4:B15" si="2">IF(OR(ISERROR(N4/1000)=TRUE,N4=0),"n.a.",N4/1000)</f>
        <v>110734</v>
      </c>
      <c r="C4" s="3">
        <f t="shared" si="1"/>
        <v>8579</v>
      </c>
      <c r="D4" s="3">
        <f t="shared" si="1"/>
        <v>4998</v>
      </c>
      <c r="E4" s="3" t="str">
        <f t="shared" si="1"/>
        <v>n.a.</v>
      </c>
      <c r="F4" s="3" t="str">
        <f t="shared" si="1"/>
        <v>n.a.</v>
      </c>
      <c r="G4" s="3" t="str">
        <f t="shared" si="1"/>
        <v>n.a.</v>
      </c>
      <c r="H4" s="3" t="str">
        <f t="shared" si="1"/>
        <v>n.a.</v>
      </c>
      <c r="I4" s="3" t="str">
        <f t="shared" si="1"/>
        <v>n.a.</v>
      </c>
      <c r="J4" s="3">
        <f t="shared" si="1"/>
        <v>1874</v>
      </c>
      <c r="K4" s="3" t="str">
        <f t="shared" si="1"/>
        <v>n.a.</v>
      </c>
      <c r="M4">
        <v>1998</v>
      </c>
      <c r="N4">
        <v>110734000</v>
      </c>
      <c r="O4">
        <v>8579000</v>
      </c>
      <c r="P4">
        <v>4998000</v>
      </c>
      <c r="Q4" t="s">
        <v>664</v>
      </c>
      <c r="R4">
        <v>0</v>
      </c>
      <c r="S4" t="s">
        <v>664</v>
      </c>
      <c r="T4" t="s">
        <v>664</v>
      </c>
      <c r="U4" t="s">
        <v>664</v>
      </c>
      <c r="V4">
        <v>1874000</v>
      </c>
      <c r="W4" t="s">
        <v>664</v>
      </c>
    </row>
    <row r="5" spans="1:23">
      <c r="A5" s="7">
        <v>1999</v>
      </c>
      <c r="B5" s="3">
        <f t="shared" si="2"/>
        <v>111490</v>
      </c>
      <c r="C5" s="3">
        <f t="shared" si="1"/>
        <v>10489</v>
      </c>
      <c r="D5" s="3">
        <f t="shared" si="1"/>
        <v>5572</v>
      </c>
      <c r="E5" s="3" t="str">
        <f t="shared" si="1"/>
        <v>n.a.</v>
      </c>
      <c r="F5" s="3">
        <f t="shared" si="1"/>
        <v>10</v>
      </c>
      <c r="G5" s="3" t="str">
        <f t="shared" si="1"/>
        <v>n.a.</v>
      </c>
      <c r="H5" s="3" t="str">
        <f t="shared" si="1"/>
        <v>n.a.</v>
      </c>
      <c r="I5" s="3" t="str">
        <f t="shared" si="1"/>
        <v>n.a.</v>
      </c>
      <c r="J5" s="3">
        <f t="shared" si="1"/>
        <v>2389</v>
      </c>
      <c r="K5" s="3" t="str">
        <f t="shared" si="1"/>
        <v>n.a.</v>
      </c>
      <c r="M5">
        <v>1999</v>
      </c>
      <c r="N5">
        <v>111490000</v>
      </c>
      <c r="O5">
        <v>10489000</v>
      </c>
      <c r="P5">
        <v>5572000</v>
      </c>
      <c r="Q5" t="s">
        <v>664</v>
      </c>
      <c r="R5">
        <v>10000</v>
      </c>
      <c r="S5" t="s">
        <v>664</v>
      </c>
      <c r="T5" t="s">
        <v>664</v>
      </c>
      <c r="U5" t="s">
        <v>664</v>
      </c>
      <c r="V5">
        <v>2389000</v>
      </c>
      <c r="W5" t="s">
        <v>664</v>
      </c>
    </row>
    <row r="6" spans="1:23">
      <c r="A6" s="7">
        <v>2000</v>
      </c>
      <c r="B6" s="3">
        <f t="shared" si="2"/>
        <v>114409</v>
      </c>
      <c r="C6" s="3">
        <f t="shared" si="1"/>
        <v>11519</v>
      </c>
      <c r="D6" s="3">
        <f t="shared" si="1"/>
        <v>6263</v>
      </c>
      <c r="E6" s="3" t="str">
        <f t="shared" si="1"/>
        <v>n.a.</v>
      </c>
      <c r="F6" s="3">
        <f t="shared" si="1"/>
        <v>21</v>
      </c>
      <c r="G6" s="3" t="str">
        <f t="shared" si="1"/>
        <v>n.a.</v>
      </c>
      <c r="H6" s="3" t="str">
        <f t="shared" si="1"/>
        <v>n.a.</v>
      </c>
      <c r="I6" s="3" t="str">
        <f t="shared" si="1"/>
        <v>n.a.</v>
      </c>
      <c r="J6" s="3">
        <f t="shared" si="1"/>
        <v>2681</v>
      </c>
      <c r="K6" s="3" t="str">
        <f t="shared" si="1"/>
        <v>n.a.</v>
      </c>
      <c r="M6">
        <v>2000</v>
      </c>
      <c r="N6">
        <v>114409000</v>
      </c>
      <c r="O6">
        <v>11519000</v>
      </c>
      <c r="P6">
        <v>6263000</v>
      </c>
      <c r="Q6" t="s">
        <v>664</v>
      </c>
      <c r="R6">
        <v>21000</v>
      </c>
      <c r="S6" t="s">
        <v>664</v>
      </c>
      <c r="T6" t="s">
        <v>664</v>
      </c>
      <c r="U6" t="s">
        <v>664</v>
      </c>
      <c r="V6">
        <v>2681000</v>
      </c>
      <c r="W6" t="s">
        <v>664</v>
      </c>
    </row>
    <row r="7" spans="1:23">
      <c r="A7" s="7">
        <v>2001</v>
      </c>
      <c r="B7" s="3">
        <f t="shared" si="2"/>
        <v>115745</v>
      </c>
      <c r="C7" s="3">
        <f t="shared" si="1"/>
        <v>12400</v>
      </c>
      <c r="D7" s="3">
        <f t="shared" si="1"/>
        <v>7111</v>
      </c>
      <c r="E7" s="3" t="str">
        <f t="shared" si="1"/>
        <v>n.a.</v>
      </c>
      <c r="F7" s="3">
        <f t="shared" si="1"/>
        <v>9</v>
      </c>
      <c r="G7" s="3" t="str">
        <f t="shared" si="1"/>
        <v>n.a.</v>
      </c>
      <c r="H7" s="3" t="str">
        <f t="shared" si="1"/>
        <v>n.a.</v>
      </c>
      <c r="I7" s="3" t="str">
        <f t="shared" si="1"/>
        <v>n.a.</v>
      </c>
      <c r="J7" s="3">
        <f t="shared" si="1"/>
        <v>2640</v>
      </c>
      <c r="K7" s="3" t="str">
        <f t="shared" si="1"/>
        <v>n.a.</v>
      </c>
      <c r="M7">
        <v>2001</v>
      </c>
      <c r="N7">
        <v>115745000</v>
      </c>
      <c r="O7">
        <v>12400000</v>
      </c>
      <c r="P7">
        <v>7111000</v>
      </c>
      <c r="Q7" t="s">
        <v>664</v>
      </c>
      <c r="R7">
        <v>9000</v>
      </c>
      <c r="S7" t="s">
        <v>664</v>
      </c>
      <c r="T7" t="s">
        <v>664</v>
      </c>
      <c r="U7" t="s">
        <v>664</v>
      </c>
      <c r="V7">
        <v>2640000</v>
      </c>
      <c r="W7" t="s">
        <v>664</v>
      </c>
    </row>
    <row r="8" spans="1:23">
      <c r="A8" s="7">
        <v>2002</v>
      </c>
      <c r="B8" s="3">
        <f t="shared" si="2"/>
        <v>117222</v>
      </c>
      <c r="C8" s="3">
        <f t="shared" si="1"/>
        <v>12363</v>
      </c>
      <c r="D8" s="3">
        <f t="shared" si="1"/>
        <v>6219</v>
      </c>
      <c r="E8" s="3" t="str">
        <f t="shared" si="1"/>
        <v>n.a.</v>
      </c>
      <c r="F8" s="3" t="str">
        <f t="shared" si="1"/>
        <v>n.a.</v>
      </c>
      <c r="G8" s="3" t="str">
        <f t="shared" si="1"/>
        <v>n.a.</v>
      </c>
      <c r="H8" s="3" t="str">
        <f t="shared" si="1"/>
        <v>n.a.</v>
      </c>
      <c r="I8" s="3" t="str">
        <f t="shared" si="1"/>
        <v>n.a.</v>
      </c>
      <c r="J8" s="3">
        <f t="shared" si="1"/>
        <v>2426</v>
      </c>
      <c r="K8" s="3">
        <f t="shared" si="1"/>
        <v>426</v>
      </c>
      <c r="M8">
        <v>2002</v>
      </c>
      <c r="N8">
        <v>117222000</v>
      </c>
      <c r="O8">
        <v>12363000</v>
      </c>
      <c r="P8">
        <v>6219000</v>
      </c>
      <c r="Q8" t="s">
        <v>664</v>
      </c>
      <c r="R8">
        <v>0</v>
      </c>
      <c r="S8" t="s">
        <v>664</v>
      </c>
      <c r="T8" t="s">
        <v>664</v>
      </c>
      <c r="U8" t="s">
        <v>664</v>
      </c>
      <c r="V8">
        <v>2426000</v>
      </c>
      <c r="W8">
        <v>426000</v>
      </c>
    </row>
    <row r="9" spans="1:23">
      <c r="A9" s="7">
        <v>2003</v>
      </c>
      <c r="B9" s="3">
        <f t="shared" si="2"/>
        <v>118400</v>
      </c>
      <c r="C9" s="3">
        <f t="shared" si="1"/>
        <v>13413</v>
      </c>
      <c r="D9" s="3">
        <f t="shared" si="1"/>
        <v>6359</v>
      </c>
      <c r="E9" s="3" t="str">
        <f t="shared" si="1"/>
        <v>n.a.</v>
      </c>
      <c r="F9" s="3" t="str">
        <f t="shared" si="1"/>
        <v>n.a.</v>
      </c>
      <c r="G9" s="3" t="str">
        <f t="shared" si="1"/>
        <v>n.a.</v>
      </c>
      <c r="H9" s="3" t="str">
        <f t="shared" si="1"/>
        <v>n.a.</v>
      </c>
      <c r="I9" s="3" t="str">
        <f t="shared" si="1"/>
        <v>n.a.</v>
      </c>
      <c r="J9" s="3">
        <f t="shared" si="1"/>
        <v>3038</v>
      </c>
      <c r="K9" s="3">
        <f t="shared" si="1"/>
        <v>541</v>
      </c>
      <c r="M9">
        <v>2003</v>
      </c>
      <c r="N9">
        <v>118400000</v>
      </c>
      <c r="O9">
        <v>13413000</v>
      </c>
      <c r="P9">
        <v>6359000</v>
      </c>
      <c r="Q9" t="s">
        <v>664</v>
      </c>
      <c r="R9" t="s">
        <v>664</v>
      </c>
      <c r="S9" t="s">
        <v>664</v>
      </c>
      <c r="T9" t="s">
        <v>664</v>
      </c>
      <c r="U9" t="s">
        <v>664</v>
      </c>
      <c r="V9">
        <v>3038000</v>
      </c>
      <c r="W9">
        <v>541000</v>
      </c>
    </row>
    <row r="10" spans="1:23">
      <c r="A10" s="7">
        <v>2004</v>
      </c>
      <c r="B10" s="3">
        <f t="shared" si="2"/>
        <v>117271</v>
      </c>
      <c r="C10" s="3">
        <f t="shared" si="1"/>
        <v>14240</v>
      </c>
      <c r="D10" s="3">
        <f t="shared" si="1"/>
        <v>7252</v>
      </c>
      <c r="E10" s="3" t="str">
        <f t="shared" si="1"/>
        <v>n.a.</v>
      </c>
      <c r="F10" s="3" t="str">
        <f t="shared" si="1"/>
        <v>n.a.</v>
      </c>
      <c r="G10" s="3" t="str">
        <f t="shared" si="1"/>
        <v>n.a.</v>
      </c>
      <c r="H10" s="3" t="str">
        <f t="shared" si="1"/>
        <v>n.a.</v>
      </c>
      <c r="I10" s="3" t="str">
        <f t="shared" si="1"/>
        <v>n.a.</v>
      </c>
      <c r="J10" s="3">
        <f t="shared" si="1"/>
        <v>3965</v>
      </c>
      <c r="K10" s="3">
        <f t="shared" si="1"/>
        <v>550</v>
      </c>
      <c r="M10">
        <v>2004</v>
      </c>
      <c r="N10">
        <v>117271000</v>
      </c>
      <c r="O10">
        <v>14240000</v>
      </c>
      <c r="P10">
        <v>7252000</v>
      </c>
      <c r="Q10" t="s">
        <v>664</v>
      </c>
      <c r="R10">
        <v>0</v>
      </c>
      <c r="S10" t="s">
        <v>664</v>
      </c>
      <c r="T10" t="s">
        <v>664</v>
      </c>
      <c r="U10" t="s">
        <v>664</v>
      </c>
      <c r="V10">
        <v>3965000</v>
      </c>
      <c r="W10">
        <v>550000</v>
      </c>
    </row>
    <row r="11" spans="1:23">
      <c r="A11" s="7">
        <v>2005</v>
      </c>
      <c r="B11" s="3">
        <f t="shared" si="2"/>
        <v>120480</v>
      </c>
      <c r="C11" s="3">
        <f t="shared" si="1"/>
        <v>15271</v>
      </c>
      <c r="D11" s="3">
        <f t="shared" si="1"/>
        <v>7669</v>
      </c>
      <c r="E11" s="3" t="str">
        <f t="shared" si="1"/>
        <v>n.a.</v>
      </c>
      <c r="F11" s="3" t="str">
        <f t="shared" si="1"/>
        <v>n.a.</v>
      </c>
      <c r="G11" s="3" t="str">
        <f t="shared" si="1"/>
        <v>n.a.</v>
      </c>
      <c r="H11" s="3" t="str">
        <f t="shared" si="1"/>
        <v>n.a.</v>
      </c>
      <c r="I11" s="3" t="str">
        <f t="shared" si="1"/>
        <v>n.a.</v>
      </c>
      <c r="J11" s="3">
        <f t="shared" si="1"/>
        <v>4048</v>
      </c>
      <c r="K11" s="3" t="str">
        <f t="shared" si="1"/>
        <v>n.a.</v>
      </c>
      <c r="M11">
        <v>2005</v>
      </c>
      <c r="N11">
        <v>120480000</v>
      </c>
      <c r="O11">
        <v>15271000</v>
      </c>
      <c r="P11">
        <v>7669000</v>
      </c>
      <c r="Q11" t="s">
        <v>664</v>
      </c>
      <c r="R11">
        <v>0</v>
      </c>
      <c r="S11" t="s">
        <v>664</v>
      </c>
      <c r="T11" t="s">
        <v>664</v>
      </c>
      <c r="U11" t="s">
        <v>664</v>
      </c>
      <c r="V11">
        <v>4048000</v>
      </c>
      <c r="W11" t="s">
        <v>664</v>
      </c>
    </row>
    <row r="12" spans="1:23">
      <c r="A12" s="7">
        <v>2006</v>
      </c>
      <c r="B12" s="3">
        <f t="shared" si="2"/>
        <v>123231</v>
      </c>
      <c r="C12" s="3">
        <f t="shared" si="1"/>
        <v>15546</v>
      </c>
      <c r="D12" s="3">
        <f t="shared" si="1"/>
        <v>8532</v>
      </c>
      <c r="E12" s="3" t="str">
        <f t="shared" si="1"/>
        <v>n.a.</v>
      </c>
      <c r="F12" s="3" t="str">
        <f t="shared" si="1"/>
        <v>n.a.</v>
      </c>
      <c r="G12" s="3" t="str">
        <f t="shared" si="1"/>
        <v>n.a.</v>
      </c>
      <c r="H12" s="3" t="str">
        <f t="shared" si="1"/>
        <v>n.a.</v>
      </c>
      <c r="I12" s="3" t="str">
        <f t="shared" si="1"/>
        <v>n.a.</v>
      </c>
      <c r="J12" s="3">
        <f t="shared" si="1"/>
        <v>4709</v>
      </c>
      <c r="K12" s="3" t="str">
        <f t="shared" si="1"/>
        <v>n.a.</v>
      </c>
      <c r="M12">
        <v>2006</v>
      </c>
      <c r="N12">
        <v>123231000</v>
      </c>
      <c r="O12">
        <v>15546000</v>
      </c>
      <c r="P12">
        <v>8532000</v>
      </c>
      <c r="Q12" t="s">
        <v>664</v>
      </c>
      <c r="R12">
        <v>0</v>
      </c>
      <c r="S12" t="s">
        <v>664</v>
      </c>
      <c r="T12" t="s">
        <v>664</v>
      </c>
      <c r="U12" t="s">
        <v>664</v>
      </c>
      <c r="V12">
        <v>4709000</v>
      </c>
      <c r="W12" t="s">
        <v>664</v>
      </c>
    </row>
    <row r="13" spans="1:23">
      <c r="A13" s="7">
        <v>2007</v>
      </c>
      <c r="B13" s="3">
        <f t="shared" si="2"/>
        <v>121613</v>
      </c>
      <c r="C13" s="3">
        <f t="shared" si="1"/>
        <v>14734</v>
      </c>
      <c r="D13" s="3">
        <f t="shared" si="1"/>
        <v>7859</v>
      </c>
      <c r="E13" s="3" t="str">
        <f t="shared" si="1"/>
        <v>n.a.</v>
      </c>
      <c r="F13" s="3" t="str">
        <f t="shared" si="1"/>
        <v>n.a.</v>
      </c>
      <c r="G13" s="3" t="str">
        <f t="shared" si="1"/>
        <v>n.a.</v>
      </c>
      <c r="H13" s="3" t="str">
        <f t="shared" si="1"/>
        <v>n.a.</v>
      </c>
      <c r="I13" s="3" t="str">
        <f t="shared" si="1"/>
        <v>n.a.</v>
      </c>
      <c r="J13" s="3">
        <f t="shared" si="1"/>
        <v>3803</v>
      </c>
      <c r="K13" s="3">
        <f t="shared" si="1"/>
        <v>444</v>
      </c>
      <c r="M13">
        <v>2007</v>
      </c>
      <c r="N13">
        <v>121613000</v>
      </c>
      <c r="O13">
        <v>14734000</v>
      </c>
      <c r="P13">
        <v>7859000</v>
      </c>
      <c r="Q13" t="s">
        <v>664</v>
      </c>
      <c r="R13">
        <v>0</v>
      </c>
      <c r="S13" t="s">
        <v>664</v>
      </c>
      <c r="T13" t="s">
        <v>664</v>
      </c>
      <c r="U13" t="s">
        <v>664</v>
      </c>
      <c r="V13">
        <v>3803000</v>
      </c>
      <c r="W13">
        <v>444000</v>
      </c>
    </row>
    <row r="14" spans="1:23">
      <c r="A14" s="7">
        <v>2008</v>
      </c>
      <c r="B14" s="3">
        <f t="shared" si="2"/>
        <v>122535</v>
      </c>
      <c r="C14" s="3">
        <f t="shared" si="1"/>
        <v>13235</v>
      </c>
      <c r="D14" s="3">
        <f t="shared" si="1"/>
        <v>7066</v>
      </c>
      <c r="E14" s="3" t="str">
        <f t="shared" si="1"/>
        <v>n.a.</v>
      </c>
      <c r="F14" s="3" t="str">
        <f t="shared" si="1"/>
        <v>n.a.</v>
      </c>
      <c r="G14" s="3" t="str">
        <f t="shared" si="1"/>
        <v>n.a.</v>
      </c>
      <c r="H14" s="3" t="str">
        <f t="shared" si="1"/>
        <v>n.a.</v>
      </c>
      <c r="I14" s="3" t="str">
        <f t="shared" si="1"/>
        <v>n.a.</v>
      </c>
      <c r="J14" s="3">
        <f t="shared" si="1"/>
        <v>3707</v>
      </c>
      <c r="K14" s="3">
        <f t="shared" si="1"/>
        <v>437</v>
      </c>
      <c r="M14">
        <v>2008</v>
      </c>
      <c r="N14">
        <v>122535000</v>
      </c>
      <c r="O14">
        <v>13235000</v>
      </c>
      <c r="P14">
        <v>7066000</v>
      </c>
      <c r="Q14" t="s">
        <v>664</v>
      </c>
      <c r="R14">
        <v>0</v>
      </c>
      <c r="S14" t="s">
        <v>664</v>
      </c>
      <c r="T14" t="s">
        <v>664</v>
      </c>
      <c r="U14" t="s">
        <v>664</v>
      </c>
      <c r="V14">
        <v>3707000</v>
      </c>
      <c r="W14">
        <v>437000</v>
      </c>
    </row>
    <row r="15" spans="1:23">
      <c r="A15" s="7">
        <v>2009</v>
      </c>
      <c r="B15" s="3">
        <f t="shared" si="2"/>
        <v>121443</v>
      </c>
      <c r="C15" s="3">
        <f t="shared" si="1"/>
        <v>13101</v>
      </c>
      <c r="D15" s="3">
        <f t="shared" si="1"/>
        <v>7142</v>
      </c>
      <c r="E15" s="3" t="str">
        <f t="shared" si="1"/>
        <v>n.a.</v>
      </c>
      <c r="F15" s="3" t="str">
        <f t="shared" si="1"/>
        <v>n.a.</v>
      </c>
      <c r="G15" s="3" t="str">
        <f t="shared" si="1"/>
        <v>n.a.</v>
      </c>
      <c r="H15" s="3" t="str">
        <f t="shared" si="1"/>
        <v>n.a.</v>
      </c>
      <c r="I15" s="3" t="str">
        <f t="shared" si="1"/>
        <v>n.a.</v>
      </c>
      <c r="J15" s="3">
        <f t="shared" si="1"/>
        <v>3925</v>
      </c>
      <c r="K15" s="3">
        <f t="shared" si="1"/>
        <v>364</v>
      </c>
      <c r="M15">
        <v>2009</v>
      </c>
      <c r="N15">
        <v>121443000</v>
      </c>
      <c r="O15">
        <v>13101000</v>
      </c>
      <c r="P15">
        <v>7142000</v>
      </c>
      <c r="Q15" t="s">
        <v>664</v>
      </c>
      <c r="R15">
        <v>0</v>
      </c>
      <c r="S15" t="s">
        <v>664</v>
      </c>
      <c r="T15" t="s">
        <v>664</v>
      </c>
      <c r="U15" t="s">
        <v>664</v>
      </c>
      <c r="V15">
        <v>3925000</v>
      </c>
      <c r="W15">
        <v>364000</v>
      </c>
    </row>
    <row r="17" spans="1:11">
      <c r="A17" s="9" t="s">
        <v>71</v>
      </c>
      <c r="J17" s="17"/>
    </row>
    <row r="18" spans="1:11">
      <c r="A18" s="7" t="s">
        <v>503</v>
      </c>
      <c r="B18" s="2">
        <f>IF(ISERROR((POWER(VLOOKUP(VALUE(RIGHT($A18,4)),$A$3:$K$15,COLUMN(B$15),0)/VLOOKUP(VALUE(LEFT($A18,4)),$A$3:$K$15,COLUMN(B$15),0),1/(VALUE(RIGHT($A18,4))-VALUE(LEFT($A18,4))))-1)*100)=FALSE,(POWER(VLOOKUP(VALUE(RIGHT($A18,4)),$A$3:$K$15,COLUMN(B$15),0)/VLOOKUP(VALUE(LEFT($A18,4)),$A$3:$K$15,COLUMN(B$15),0),1/(VALUE(RIGHT($A18,4))-VALUE(LEFT($A18,4))))-1)*100,"n.a.")</f>
        <v>0.87500449665085522</v>
      </c>
      <c r="C18" s="2">
        <f t="shared" ref="C18:K20" si="3">IF(ISERROR((POWER(VLOOKUP(VALUE(RIGHT($A18,4)),$A$3:$K$15,COLUMN(C$15),0)/VLOOKUP(VALUE(LEFT($A18,4)),$A$3:$K$15,COLUMN(C$15),0),1/(VALUE(RIGHT($A18,4))-VALUE(LEFT($A18,4))))-1)*100)=FALSE,(POWER(VLOOKUP(VALUE(RIGHT($A18,4)),$A$3:$K$15,COLUMN(C$15),0)/VLOOKUP(VALUE(LEFT($A18,4)),$A$3:$K$15,COLUMN(C$15),0),1/(VALUE(RIGHT($A18,4))-VALUE(LEFT($A18,4))))-1)*100,"n.a.")</f>
        <v>3.9491606884780595</v>
      </c>
      <c r="D18" s="2" t="str">
        <f t="shared" si="3"/>
        <v>n.a.</v>
      </c>
      <c r="E18" s="2" t="str">
        <f t="shared" si="3"/>
        <v>n.a.</v>
      </c>
      <c r="F18" s="2" t="str">
        <f t="shared" si="3"/>
        <v>n.a.</v>
      </c>
      <c r="G18" s="2" t="str">
        <f t="shared" si="3"/>
        <v>n.a.</v>
      </c>
      <c r="H18" s="2" t="str">
        <f t="shared" si="3"/>
        <v>n.a.</v>
      </c>
      <c r="I18" s="2" t="str">
        <f t="shared" si="3"/>
        <v>n.a.</v>
      </c>
      <c r="J18" s="2">
        <f t="shared" si="3"/>
        <v>9.8232073607314341</v>
      </c>
      <c r="K18" s="2" t="str">
        <f t="shared" si="3"/>
        <v>n.a.</v>
      </c>
    </row>
    <row r="19" spans="1:11">
      <c r="A19" s="7" t="s">
        <v>27</v>
      </c>
      <c r="B19" s="2">
        <f>IF(ISERROR((POWER(VLOOKUP(VALUE(RIGHT($A19,4)),$A$3:$K$15,COLUMN(B$15),0)/VLOOKUP(VALUE(LEFT($A19,4)),$A$3:$K$15,COLUMN(B$15),0),1/(VALUE(RIGHT($A19,4))-VALUE(LEFT($A19,4))))-1)*100)=FALSE,(POWER(VLOOKUP(VALUE(RIGHT($A19,4)),$A$3:$K$15,COLUMN(B$15),0)/VLOOKUP(VALUE(LEFT($A19,4)),$A$3:$K$15,COLUMN(B$15),0),1/(VALUE(RIGHT($A19,4))-VALUE(LEFT($A19,4))))-1)*100,"n.a.")</f>
        <v>1.5071971106564774</v>
      </c>
      <c r="C19" s="2">
        <f t="shared" si="3"/>
        <v>11.85465403028083</v>
      </c>
      <c r="D19" s="2" t="str">
        <f t="shared" si="3"/>
        <v>n.a.</v>
      </c>
      <c r="E19" s="2" t="str">
        <f t="shared" si="3"/>
        <v>n.a.</v>
      </c>
      <c r="F19" s="2" t="str">
        <f t="shared" si="3"/>
        <v>n.a.</v>
      </c>
      <c r="G19" s="2" t="str">
        <f t="shared" si="3"/>
        <v>n.a.</v>
      </c>
      <c r="H19" s="2" t="str">
        <f t="shared" si="3"/>
        <v>n.a.</v>
      </c>
      <c r="I19" s="2" t="str">
        <f t="shared" si="3"/>
        <v>n.a.</v>
      </c>
      <c r="J19" s="2">
        <f t="shared" si="3"/>
        <v>28.113690859677078</v>
      </c>
      <c r="K19" s="2" t="str">
        <f t="shared" si="3"/>
        <v>n.a.</v>
      </c>
    </row>
    <row r="20" spans="1:11">
      <c r="A20" s="7" t="s">
        <v>3</v>
      </c>
      <c r="B20" s="2">
        <f>IF(ISERROR((POWER(VLOOKUP(VALUE(RIGHT($A20,4)),$A$3:$K$15,COLUMN(B$15),0)/VLOOKUP(VALUE(LEFT($A20,4)),$A$3:$K$15,COLUMN(B$15),0),1/(VALUE(RIGHT($A20,4))-VALUE(LEFT($A20,4))))-1)*100)=FALSE,(POWER(VLOOKUP(VALUE(RIGHT($A20,4)),$A$3:$K$15,COLUMN(B$15),0)/VLOOKUP(VALUE(LEFT($A20,4)),$A$3:$K$15,COLUMN(B$15),0),1/(VALUE(RIGHT($A20,4))-VALUE(LEFT($A20,4))))-1)*100,"n.a.")</f>
        <v>0.87616065019500144</v>
      </c>
      <c r="C20" s="2">
        <f t="shared" si="3"/>
        <v>3.5791325546134178</v>
      </c>
      <c r="D20" s="2">
        <f t="shared" si="3"/>
        <v>3.296011772873042</v>
      </c>
      <c r="E20" s="2" t="str">
        <f t="shared" si="3"/>
        <v>n.a.</v>
      </c>
      <c r="F20" s="2" t="str">
        <f t="shared" si="3"/>
        <v>n.a.</v>
      </c>
      <c r="G20" s="2" t="str">
        <f t="shared" si="3"/>
        <v>n.a.</v>
      </c>
      <c r="H20" s="2" t="str">
        <f t="shared" si="3"/>
        <v>n.a.</v>
      </c>
      <c r="I20" s="2" t="str">
        <f t="shared" si="3"/>
        <v>n.a.</v>
      </c>
      <c r="J20" s="2">
        <f>IF(ISERROR((POWER(VLOOKUP(VALUE(RIGHT($A20,4)),$A$3:$K$15,COLUMN(J$15),0)/VLOOKUP(VALUE(LEFT($A20,4)),$A$3:$K$15,COLUMN(J$15),0),1/(VALUE(RIGHT($A20,4))-VALUE(LEFT($A20,4))))-1)*100)=FALSE,(POWER(VLOOKUP(VALUE(RIGHT($A20,4)),$A$3:$K$15,COLUMN(J$15),0)/VLOOKUP(VALUE(LEFT($A20,4)),$A$3:$K$15,COLUMN(J$15),0),1/(VALUE(RIGHT($A20,4))-VALUE(LEFT($A20,4))))-1)*100,"n.a.")</f>
        <v>5.1211080976078405</v>
      </c>
      <c r="K20" s="2" t="str">
        <f t="shared" si="3"/>
        <v>n.a.</v>
      </c>
    </row>
    <row r="22" spans="1:11">
      <c r="A22" s="301" t="s">
        <v>1358</v>
      </c>
    </row>
  </sheetData>
  <pageMargins left="0.7" right="0.7" top="0.75" bottom="0.75" header="0.3" footer="0.3"/>
  <pageSetup scale="80" orientation="landscape" horizontalDpi="0" verticalDpi="0" r:id="rId1"/>
</worksheet>
</file>

<file path=xl/worksheets/sheet167.xml><?xml version="1.0" encoding="utf-8"?>
<worksheet xmlns="http://schemas.openxmlformats.org/spreadsheetml/2006/main" xmlns:r="http://schemas.openxmlformats.org/officeDocument/2006/relationships">
  <sheetPr codeName="Sheet204"/>
  <dimension ref="A1:X22"/>
  <sheetViews>
    <sheetView view="pageBreakPreview" zoomScaleNormal="100" zoomScaleSheetLayoutView="100" workbookViewId="0"/>
  </sheetViews>
  <sheetFormatPr defaultRowHeight="15" outlineLevelCol="1"/>
  <cols>
    <col min="2" max="11" width="14" customWidth="1"/>
    <col min="13" max="23" width="0" hidden="1" customWidth="1" outlineLevel="1"/>
    <col min="24" max="24" width="9.140625" collapsed="1"/>
  </cols>
  <sheetData>
    <row r="1" spans="1:23">
      <c r="A1" t="s">
        <v>1083</v>
      </c>
    </row>
    <row r="2" spans="1:23" ht="90.75" customHeight="1">
      <c r="B2" s="55" t="str">
        <f>N2</f>
        <v xml:space="preserve"> All industries</v>
      </c>
      <c r="C2" s="55" t="str">
        <f t="shared" ref="C2:K2" si="0">O2</f>
        <v xml:space="preserve"> Manufacturing [31-33]</v>
      </c>
      <c r="D2" s="55" t="str">
        <f t="shared" si="0"/>
        <v xml:space="preserve"> Food manufacturing [311]</v>
      </c>
      <c r="E2" s="55" t="str">
        <f t="shared" si="0"/>
        <v xml:space="preserve"> Animal food manufacturing [3111]</v>
      </c>
      <c r="F2" s="55" t="str">
        <f t="shared" si="0"/>
        <v xml:space="preserve"> Sugar and confectionery product manufacturing [3113]</v>
      </c>
      <c r="G2" s="55" t="str">
        <f t="shared" si="0"/>
        <v xml:space="preserve"> Fruit and vegetable preserving and specialty food manufacturing [3114]</v>
      </c>
      <c r="H2" s="55" t="str">
        <f t="shared" si="0"/>
        <v xml:space="preserve"> Dairy product manufacturing [3115]</v>
      </c>
      <c r="I2" s="55" t="str">
        <f t="shared" si="0"/>
        <v xml:space="preserve"> Meat product manufacturing [3116]</v>
      </c>
      <c r="J2" s="55" t="str">
        <f t="shared" si="0"/>
        <v xml:space="preserve"> Seafood product preparation and packaging [3117]</v>
      </c>
      <c r="K2" s="55" t="str">
        <f t="shared" si="0"/>
        <v xml:space="preserve"> Miscellaneous food manufacturing [311A]</v>
      </c>
      <c r="N2" t="s">
        <v>520</v>
      </c>
      <c r="O2" t="s">
        <v>6</v>
      </c>
      <c r="P2" t="s">
        <v>7</v>
      </c>
      <c r="Q2" t="s">
        <v>8</v>
      </c>
      <c r="R2" t="s">
        <v>11</v>
      </c>
      <c r="S2" t="s">
        <v>12</v>
      </c>
      <c r="T2" t="s">
        <v>13</v>
      </c>
      <c r="U2" t="s">
        <v>14</v>
      </c>
      <c r="V2" t="s">
        <v>15</v>
      </c>
      <c r="W2" t="s">
        <v>55</v>
      </c>
    </row>
    <row r="3" spans="1:23">
      <c r="A3" s="7">
        <v>1997</v>
      </c>
      <c r="B3" s="3">
        <f>IF(OR(ISERROR(N3/1000)=TRUE,N3=0),"n.a.",N3/1000)</f>
        <v>705812</v>
      </c>
      <c r="C3" s="3">
        <f t="shared" ref="C3:K15" si="1">IF(OR(ISERROR(O3/1000)=TRUE,O3=0),"n.a.",O3/1000)</f>
        <v>75362</v>
      </c>
      <c r="D3" s="3">
        <f t="shared" si="1"/>
        <v>19049</v>
      </c>
      <c r="E3" s="3">
        <f t="shared" si="1"/>
        <v>361</v>
      </c>
      <c r="F3" s="3" t="str">
        <f t="shared" si="1"/>
        <v>n.a.</v>
      </c>
      <c r="G3" s="3" t="str">
        <f t="shared" si="1"/>
        <v>n.a.</v>
      </c>
      <c r="H3" s="3" t="str">
        <f t="shared" si="1"/>
        <v>n.a.</v>
      </c>
      <c r="I3" s="3">
        <f t="shared" si="1"/>
        <v>2778</v>
      </c>
      <c r="J3" s="3">
        <f t="shared" si="1"/>
        <v>9244</v>
      </c>
      <c r="K3" s="3">
        <f t="shared" si="1"/>
        <v>2213</v>
      </c>
      <c r="M3">
        <v>1997</v>
      </c>
      <c r="N3">
        <v>705812000</v>
      </c>
      <c r="O3">
        <v>75362000</v>
      </c>
      <c r="P3">
        <v>19049000</v>
      </c>
      <c r="Q3">
        <v>361000</v>
      </c>
      <c r="R3" t="s">
        <v>664</v>
      </c>
      <c r="S3" t="s">
        <v>664</v>
      </c>
      <c r="T3" t="s">
        <v>664</v>
      </c>
      <c r="U3">
        <v>2778000</v>
      </c>
      <c r="V3">
        <v>9244000</v>
      </c>
      <c r="W3">
        <v>2213000</v>
      </c>
    </row>
    <row r="4" spans="1:23">
      <c r="A4" s="7">
        <v>1998</v>
      </c>
      <c r="B4" s="3">
        <f t="shared" ref="B4:B15" si="2">IF(OR(ISERROR(N4/1000)=TRUE,N4=0),"n.a.",N4/1000)</f>
        <v>726119</v>
      </c>
      <c r="C4" s="3">
        <f t="shared" si="1"/>
        <v>73414</v>
      </c>
      <c r="D4" s="3">
        <f t="shared" si="1"/>
        <v>18283</v>
      </c>
      <c r="E4" s="3">
        <f t="shared" si="1"/>
        <v>554</v>
      </c>
      <c r="F4" s="3" t="str">
        <f t="shared" si="1"/>
        <v>n.a.</v>
      </c>
      <c r="G4" s="3" t="str">
        <f t="shared" si="1"/>
        <v>n.a.</v>
      </c>
      <c r="H4" s="3">
        <f t="shared" si="1"/>
        <v>1466</v>
      </c>
      <c r="I4" s="3">
        <f t="shared" si="1"/>
        <v>2407</v>
      </c>
      <c r="J4" s="3">
        <f t="shared" si="1"/>
        <v>8808</v>
      </c>
      <c r="K4" s="3">
        <f t="shared" si="1"/>
        <v>2496</v>
      </c>
      <c r="M4">
        <v>1998</v>
      </c>
      <c r="N4">
        <v>726119000</v>
      </c>
      <c r="O4">
        <v>73414000</v>
      </c>
      <c r="P4">
        <v>18283000</v>
      </c>
      <c r="Q4">
        <v>554000</v>
      </c>
      <c r="R4" t="s">
        <v>664</v>
      </c>
      <c r="S4" t="s">
        <v>664</v>
      </c>
      <c r="T4">
        <v>1466000</v>
      </c>
      <c r="U4">
        <v>2407000</v>
      </c>
      <c r="V4">
        <v>8808000</v>
      </c>
      <c r="W4">
        <v>2496000</v>
      </c>
    </row>
    <row r="5" spans="1:23">
      <c r="A5" s="7">
        <v>1999</v>
      </c>
      <c r="B5" s="3">
        <f t="shared" si="2"/>
        <v>740024</v>
      </c>
      <c r="C5" s="3">
        <f t="shared" si="1"/>
        <v>79516</v>
      </c>
      <c r="D5" s="3">
        <f t="shared" si="1"/>
        <v>22081</v>
      </c>
      <c r="E5" s="3" t="str">
        <f t="shared" si="1"/>
        <v>n.a.</v>
      </c>
      <c r="F5" s="3" t="str">
        <f t="shared" si="1"/>
        <v>n.a.</v>
      </c>
      <c r="G5" s="3">
        <f t="shared" si="1"/>
        <v>1636</v>
      </c>
      <c r="H5" s="3">
        <f t="shared" si="1"/>
        <v>1991</v>
      </c>
      <c r="I5" s="3">
        <f t="shared" si="1"/>
        <v>3072</v>
      </c>
      <c r="J5" s="3">
        <f t="shared" si="1"/>
        <v>10391</v>
      </c>
      <c r="K5" s="3">
        <f t="shared" si="1"/>
        <v>3072</v>
      </c>
      <c r="M5">
        <v>1999</v>
      </c>
      <c r="N5">
        <v>740024000</v>
      </c>
      <c r="O5">
        <v>79516000</v>
      </c>
      <c r="P5">
        <v>22081000</v>
      </c>
      <c r="Q5" t="s">
        <v>664</v>
      </c>
      <c r="R5" t="s">
        <v>664</v>
      </c>
      <c r="S5">
        <v>1636000</v>
      </c>
      <c r="T5">
        <v>1991000</v>
      </c>
      <c r="U5">
        <v>3072000</v>
      </c>
      <c r="V5">
        <v>10391000</v>
      </c>
      <c r="W5">
        <v>3072000</v>
      </c>
    </row>
    <row r="6" spans="1:23">
      <c r="A6" s="7">
        <v>2000</v>
      </c>
      <c r="B6" s="3">
        <f t="shared" si="2"/>
        <v>743491</v>
      </c>
      <c r="C6" s="3">
        <f t="shared" si="1"/>
        <v>83342</v>
      </c>
      <c r="D6" s="3">
        <f t="shared" si="1"/>
        <v>21518</v>
      </c>
      <c r="E6" s="3" t="str">
        <f t="shared" si="1"/>
        <v>n.a.</v>
      </c>
      <c r="F6" s="3" t="str">
        <f t="shared" si="1"/>
        <v>n.a.</v>
      </c>
      <c r="G6" s="3" t="str">
        <f t="shared" si="1"/>
        <v>n.a.</v>
      </c>
      <c r="H6" s="3">
        <f t="shared" si="1"/>
        <v>1826</v>
      </c>
      <c r="I6" s="3">
        <f t="shared" si="1"/>
        <v>3298</v>
      </c>
      <c r="J6" s="3">
        <f t="shared" si="1"/>
        <v>10491</v>
      </c>
      <c r="K6" s="3">
        <f t="shared" si="1"/>
        <v>2434</v>
      </c>
      <c r="M6">
        <v>2000</v>
      </c>
      <c r="N6">
        <v>743491000</v>
      </c>
      <c r="O6">
        <v>83342000</v>
      </c>
      <c r="P6">
        <v>21518000</v>
      </c>
      <c r="Q6" t="s">
        <v>664</v>
      </c>
      <c r="R6" t="s">
        <v>664</v>
      </c>
      <c r="S6" t="s">
        <v>664</v>
      </c>
      <c r="T6">
        <v>1826000</v>
      </c>
      <c r="U6">
        <v>3298000</v>
      </c>
      <c r="V6">
        <v>10491000</v>
      </c>
      <c r="W6">
        <v>2434000</v>
      </c>
    </row>
    <row r="7" spans="1:23">
      <c r="A7" s="7">
        <v>2001</v>
      </c>
      <c r="B7" s="3">
        <f t="shared" si="2"/>
        <v>752631</v>
      </c>
      <c r="C7" s="3">
        <f t="shared" si="1"/>
        <v>78782</v>
      </c>
      <c r="D7" s="3">
        <f t="shared" si="1"/>
        <v>19300</v>
      </c>
      <c r="E7" s="3" t="str">
        <f t="shared" si="1"/>
        <v>n.a.</v>
      </c>
      <c r="F7" s="3" t="str">
        <f t="shared" si="1"/>
        <v>n.a.</v>
      </c>
      <c r="G7" s="3" t="str">
        <f t="shared" si="1"/>
        <v>n.a.</v>
      </c>
      <c r="H7" s="3">
        <f t="shared" si="1"/>
        <v>1655</v>
      </c>
      <c r="I7" s="3">
        <f t="shared" si="1"/>
        <v>3055</v>
      </c>
      <c r="J7" s="3">
        <f t="shared" si="1"/>
        <v>9365</v>
      </c>
      <c r="K7" s="3">
        <f t="shared" si="1"/>
        <v>1844</v>
      </c>
      <c r="M7">
        <v>2001</v>
      </c>
      <c r="N7">
        <v>752631000</v>
      </c>
      <c r="O7">
        <v>78782000</v>
      </c>
      <c r="P7">
        <v>19300000</v>
      </c>
      <c r="Q7" t="s">
        <v>664</v>
      </c>
      <c r="R7" t="s">
        <v>664</v>
      </c>
      <c r="S7" t="s">
        <v>664</v>
      </c>
      <c r="T7">
        <v>1655000</v>
      </c>
      <c r="U7">
        <v>3055000</v>
      </c>
      <c r="V7">
        <v>9365000</v>
      </c>
      <c r="W7">
        <v>1844000</v>
      </c>
    </row>
    <row r="8" spans="1:23">
      <c r="A8" s="7">
        <v>2002</v>
      </c>
      <c r="B8" s="3">
        <f t="shared" si="2"/>
        <v>759698</v>
      </c>
      <c r="C8" s="3">
        <f t="shared" si="1"/>
        <v>79721</v>
      </c>
      <c r="D8" s="3">
        <f t="shared" si="1"/>
        <v>20534</v>
      </c>
      <c r="E8" s="3">
        <f t="shared" si="1"/>
        <v>639</v>
      </c>
      <c r="F8" s="3" t="str">
        <f t="shared" si="1"/>
        <v>n.a.</v>
      </c>
      <c r="G8" s="3" t="str">
        <f t="shared" si="1"/>
        <v>n.a.</v>
      </c>
      <c r="H8" s="3">
        <f t="shared" si="1"/>
        <v>1973</v>
      </c>
      <c r="I8" s="3">
        <f t="shared" si="1"/>
        <v>3269</v>
      </c>
      <c r="J8" s="3">
        <f t="shared" si="1"/>
        <v>9358</v>
      </c>
      <c r="K8" s="3">
        <f t="shared" si="1"/>
        <v>2592</v>
      </c>
      <c r="M8">
        <v>2002</v>
      </c>
      <c r="N8">
        <v>759698000</v>
      </c>
      <c r="O8">
        <v>79721000</v>
      </c>
      <c r="P8">
        <v>20534000</v>
      </c>
      <c r="Q8">
        <v>639000</v>
      </c>
      <c r="R8" t="s">
        <v>664</v>
      </c>
      <c r="S8" t="s">
        <v>664</v>
      </c>
      <c r="T8">
        <v>1973000</v>
      </c>
      <c r="U8">
        <v>3269000</v>
      </c>
      <c r="V8">
        <v>9358000</v>
      </c>
      <c r="W8">
        <v>2592000</v>
      </c>
    </row>
    <row r="9" spans="1:23">
      <c r="A9" s="7">
        <v>2003</v>
      </c>
      <c r="B9" s="3">
        <f t="shared" si="2"/>
        <v>767665</v>
      </c>
      <c r="C9" s="3">
        <f t="shared" si="1"/>
        <v>74711</v>
      </c>
      <c r="D9" s="3">
        <f t="shared" si="1"/>
        <v>19908</v>
      </c>
      <c r="E9" s="3">
        <f t="shared" si="1"/>
        <v>547</v>
      </c>
      <c r="F9" s="3" t="str">
        <f t="shared" si="1"/>
        <v>n.a.</v>
      </c>
      <c r="G9" s="3" t="str">
        <f t="shared" si="1"/>
        <v>n.a.</v>
      </c>
      <c r="H9" s="3">
        <f t="shared" si="1"/>
        <v>2067</v>
      </c>
      <c r="I9" s="3">
        <f t="shared" si="1"/>
        <v>2567</v>
      </c>
      <c r="J9" s="3">
        <f t="shared" si="1"/>
        <v>9611</v>
      </c>
      <c r="K9" s="3">
        <f t="shared" si="1"/>
        <v>2132</v>
      </c>
      <c r="M9">
        <v>2003</v>
      </c>
      <c r="N9">
        <v>767665000</v>
      </c>
      <c r="O9">
        <v>74711000</v>
      </c>
      <c r="P9">
        <v>19908000</v>
      </c>
      <c r="Q9">
        <v>547000</v>
      </c>
      <c r="R9" t="s">
        <v>664</v>
      </c>
      <c r="S9" t="s">
        <v>664</v>
      </c>
      <c r="T9">
        <v>2067000</v>
      </c>
      <c r="U9">
        <v>2567000</v>
      </c>
      <c r="V9">
        <v>9611000</v>
      </c>
      <c r="W9">
        <v>2132000</v>
      </c>
    </row>
    <row r="10" spans="1:23">
      <c r="A10" s="7">
        <v>2004</v>
      </c>
      <c r="B10" s="3">
        <f t="shared" si="2"/>
        <v>771663</v>
      </c>
      <c r="C10" s="3">
        <f t="shared" si="1"/>
        <v>75318</v>
      </c>
      <c r="D10" s="3">
        <f t="shared" si="1"/>
        <v>20413</v>
      </c>
      <c r="E10" s="3">
        <f t="shared" si="1"/>
        <v>634</v>
      </c>
      <c r="F10" s="3" t="str">
        <f t="shared" si="1"/>
        <v>n.a.</v>
      </c>
      <c r="G10" s="3" t="str">
        <f t="shared" si="1"/>
        <v>n.a.</v>
      </c>
      <c r="H10" s="3">
        <f t="shared" si="1"/>
        <v>1694</v>
      </c>
      <c r="I10" s="3">
        <f t="shared" si="1"/>
        <v>3253</v>
      </c>
      <c r="J10" s="3">
        <f t="shared" si="1"/>
        <v>9424</v>
      </c>
      <c r="K10" s="3">
        <f t="shared" si="1"/>
        <v>2414</v>
      </c>
      <c r="M10">
        <v>2004</v>
      </c>
      <c r="N10">
        <v>771663000</v>
      </c>
      <c r="O10">
        <v>75318000</v>
      </c>
      <c r="P10">
        <v>20413000</v>
      </c>
      <c r="Q10">
        <v>634000</v>
      </c>
      <c r="R10" t="s">
        <v>664</v>
      </c>
      <c r="S10" t="s">
        <v>664</v>
      </c>
      <c r="T10">
        <v>1694000</v>
      </c>
      <c r="U10">
        <v>3253000</v>
      </c>
      <c r="V10">
        <v>9424000</v>
      </c>
      <c r="W10">
        <v>2414000</v>
      </c>
    </row>
    <row r="11" spans="1:23">
      <c r="A11" s="7">
        <v>2005</v>
      </c>
      <c r="B11" s="3">
        <f t="shared" si="2"/>
        <v>783094</v>
      </c>
      <c r="C11" s="3">
        <f t="shared" si="1"/>
        <v>83879</v>
      </c>
      <c r="D11" s="3">
        <f t="shared" si="1"/>
        <v>25706</v>
      </c>
      <c r="E11" s="3">
        <f t="shared" si="1"/>
        <v>559</v>
      </c>
      <c r="F11" s="3" t="str">
        <f t="shared" si="1"/>
        <v>n.a.</v>
      </c>
      <c r="G11" s="3" t="str">
        <f t="shared" si="1"/>
        <v>n.a.</v>
      </c>
      <c r="H11" s="3">
        <f t="shared" si="1"/>
        <v>1663</v>
      </c>
      <c r="I11" s="3">
        <f t="shared" si="1"/>
        <v>3459</v>
      </c>
      <c r="J11" s="3">
        <f t="shared" si="1"/>
        <v>14202</v>
      </c>
      <c r="K11" s="3">
        <f t="shared" si="1"/>
        <v>2379</v>
      </c>
      <c r="M11">
        <v>2005</v>
      </c>
      <c r="N11">
        <v>783094000</v>
      </c>
      <c r="O11">
        <v>83879000</v>
      </c>
      <c r="P11">
        <v>25706000</v>
      </c>
      <c r="Q11">
        <v>559000</v>
      </c>
      <c r="R11" t="s">
        <v>664</v>
      </c>
      <c r="S11" t="s">
        <v>664</v>
      </c>
      <c r="T11">
        <v>1663000</v>
      </c>
      <c r="U11">
        <v>3459000</v>
      </c>
      <c r="V11">
        <v>14202000</v>
      </c>
      <c r="W11">
        <v>2379000</v>
      </c>
    </row>
    <row r="12" spans="1:23">
      <c r="A12" s="7">
        <v>2006</v>
      </c>
      <c r="B12" s="3">
        <f t="shared" si="2"/>
        <v>777456</v>
      </c>
      <c r="C12" s="3">
        <f t="shared" si="1"/>
        <v>80239</v>
      </c>
      <c r="D12" s="3">
        <f t="shared" si="1"/>
        <v>25215</v>
      </c>
      <c r="E12" s="3">
        <f t="shared" si="1"/>
        <v>640</v>
      </c>
      <c r="F12" s="3" t="str">
        <f t="shared" si="1"/>
        <v>n.a.</v>
      </c>
      <c r="G12" s="3" t="str">
        <f t="shared" si="1"/>
        <v>n.a.</v>
      </c>
      <c r="H12" s="3">
        <f t="shared" si="1"/>
        <v>1741</v>
      </c>
      <c r="I12" s="3">
        <f t="shared" si="1"/>
        <v>2807</v>
      </c>
      <c r="J12" s="3">
        <f t="shared" si="1"/>
        <v>14475</v>
      </c>
      <c r="K12" s="3">
        <f t="shared" si="1"/>
        <v>2027</v>
      </c>
      <c r="M12">
        <v>2006</v>
      </c>
      <c r="N12">
        <v>777456000</v>
      </c>
      <c r="O12">
        <v>80239000</v>
      </c>
      <c r="P12">
        <v>25215000</v>
      </c>
      <c r="Q12">
        <v>640000</v>
      </c>
      <c r="R12" t="s">
        <v>664</v>
      </c>
      <c r="S12" t="s">
        <v>664</v>
      </c>
      <c r="T12">
        <v>1741000</v>
      </c>
      <c r="U12">
        <v>2807000</v>
      </c>
      <c r="V12">
        <v>14475000</v>
      </c>
      <c r="W12">
        <v>2027000</v>
      </c>
    </row>
    <row r="13" spans="1:23">
      <c r="A13" s="7">
        <v>2007</v>
      </c>
      <c r="B13" s="3">
        <f t="shared" si="2"/>
        <v>789758</v>
      </c>
      <c r="C13" s="3">
        <f t="shared" si="1"/>
        <v>76522</v>
      </c>
      <c r="D13" s="3">
        <f t="shared" si="1"/>
        <v>21870</v>
      </c>
      <c r="E13" s="3">
        <f t="shared" si="1"/>
        <v>575</v>
      </c>
      <c r="F13" s="3" t="str">
        <f t="shared" si="1"/>
        <v>n.a.</v>
      </c>
      <c r="G13" s="3" t="str">
        <f t="shared" si="1"/>
        <v>n.a.</v>
      </c>
      <c r="H13" s="3">
        <f t="shared" si="1"/>
        <v>1308</v>
      </c>
      <c r="I13" s="3">
        <f t="shared" si="1"/>
        <v>2197</v>
      </c>
      <c r="J13" s="3">
        <f t="shared" si="1"/>
        <v>12241</v>
      </c>
      <c r="K13" s="3">
        <f t="shared" si="1"/>
        <v>2032</v>
      </c>
      <c r="M13">
        <v>2007</v>
      </c>
      <c r="N13">
        <v>789758000</v>
      </c>
      <c r="O13">
        <v>76522000</v>
      </c>
      <c r="P13">
        <v>21870000</v>
      </c>
      <c r="Q13">
        <v>575000</v>
      </c>
      <c r="R13" t="s">
        <v>664</v>
      </c>
      <c r="S13" t="s">
        <v>664</v>
      </c>
      <c r="T13">
        <v>1308000</v>
      </c>
      <c r="U13">
        <v>2197000</v>
      </c>
      <c r="V13">
        <v>12241000</v>
      </c>
      <c r="W13">
        <v>2032000</v>
      </c>
    </row>
    <row r="14" spans="1:23">
      <c r="A14" s="7">
        <v>2008</v>
      </c>
      <c r="B14" s="3">
        <f t="shared" si="2"/>
        <v>799941</v>
      </c>
      <c r="C14" s="3">
        <f t="shared" si="1"/>
        <v>77456</v>
      </c>
      <c r="D14" s="3">
        <f t="shared" si="1"/>
        <v>22954</v>
      </c>
      <c r="E14" s="3">
        <f t="shared" si="1"/>
        <v>613</v>
      </c>
      <c r="F14" s="3" t="str">
        <f t="shared" si="1"/>
        <v>n.a.</v>
      </c>
      <c r="G14" s="3" t="str">
        <f t="shared" si="1"/>
        <v>n.a.</v>
      </c>
      <c r="H14" s="3">
        <f t="shared" si="1"/>
        <v>1363</v>
      </c>
      <c r="I14" s="3">
        <f t="shared" si="1"/>
        <v>2249</v>
      </c>
      <c r="J14" s="3">
        <f t="shared" si="1"/>
        <v>13863</v>
      </c>
      <c r="K14" s="3">
        <f t="shared" si="1"/>
        <v>1968</v>
      </c>
      <c r="M14">
        <v>2008</v>
      </c>
      <c r="N14">
        <v>799941000</v>
      </c>
      <c r="O14">
        <v>77456000</v>
      </c>
      <c r="P14">
        <v>22954000</v>
      </c>
      <c r="Q14">
        <v>613000</v>
      </c>
      <c r="R14" t="s">
        <v>664</v>
      </c>
      <c r="S14" t="s">
        <v>664</v>
      </c>
      <c r="T14">
        <v>1363000</v>
      </c>
      <c r="U14">
        <v>2249000</v>
      </c>
      <c r="V14">
        <v>13863000</v>
      </c>
      <c r="W14">
        <v>1968000</v>
      </c>
    </row>
    <row r="15" spans="1:23">
      <c r="A15" s="7">
        <v>2009</v>
      </c>
      <c r="B15" s="3">
        <f t="shared" si="2"/>
        <v>794268</v>
      </c>
      <c r="C15" s="3">
        <f t="shared" si="1"/>
        <v>69485</v>
      </c>
      <c r="D15" s="3">
        <f t="shared" si="1"/>
        <v>19889</v>
      </c>
      <c r="E15" s="3">
        <f t="shared" si="1"/>
        <v>757</v>
      </c>
      <c r="F15" s="3" t="str">
        <f t="shared" si="1"/>
        <v>n.a.</v>
      </c>
      <c r="G15" s="3" t="str">
        <f t="shared" si="1"/>
        <v>n.a.</v>
      </c>
      <c r="H15" s="3">
        <f t="shared" si="1"/>
        <v>1389</v>
      </c>
      <c r="I15" s="3">
        <f t="shared" si="1"/>
        <v>1873</v>
      </c>
      <c r="J15" s="3">
        <f t="shared" si="1"/>
        <v>11423</v>
      </c>
      <c r="K15" s="3">
        <f t="shared" si="1"/>
        <v>1882</v>
      </c>
      <c r="M15">
        <v>2009</v>
      </c>
      <c r="N15">
        <v>794268000</v>
      </c>
      <c r="O15">
        <v>69485000</v>
      </c>
      <c r="P15">
        <v>19889000</v>
      </c>
      <c r="Q15">
        <v>757000</v>
      </c>
      <c r="R15" t="s">
        <v>664</v>
      </c>
      <c r="S15" t="s">
        <v>664</v>
      </c>
      <c r="T15">
        <v>1389000</v>
      </c>
      <c r="U15">
        <v>1873000</v>
      </c>
      <c r="V15">
        <v>11423000</v>
      </c>
      <c r="W15">
        <v>1882000</v>
      </c>
    </row>
    <row r="17" spans="1:11">
      <c r="A17" s="9" t="s">
        <v>71</v>
      </c>
    </row>
    <row r="18" spans="1:11">
      <c r="A18" s="7" t="s">
        <v>503</v>
      </c>
      <c r="B18" s="2">
        <f>IF(ISERROR((POWER(VLOOKUP(VALUE(RIGHT($A18,4)),$A$3:$K$15,COLUMN(B$15),0)/VLOOKUP(VALUE(LEFT($A18,4)),$A$3:$K$15,COLUMN(B$15),0),1/(VALUE(RIGHT($A18,4))-VALUE(LEFT($A18,4))))-1)*100)=FALSE,(POWER(VLOOKUP(VALUE(RIGHT($A18,4)),$A$3:$K$15,COLUMN(B$15),0)/VLOOKUP(VALUE(LEFT($A18,4)),$A$3:$K$15,COLUMN(B$15),0),1/(VALUE(RIGHT($A18,4))-VALUE(LEFT($A18,4))))-1)*100,"n.a.")</f>
        <v>0.988790063711531</v>
      </c>
      <c r="C18" s="2">
        <f t="shared" ref="C18:K20" si="3">IF(ISERROR((POWER(VLOOKUP(VALUE(RIGHT($A18,4)),$A$3:$K$15,COLUMN(C$15),0)/VLOOKUP(VALUE(LEFT($A18,4)),$A$3:$K$15,COLUMN(C$15),0),1/(VALUE(RIGHT($A18,4))-VALUE(LEFT($A18,4))))-1)*100)=FALSE,(POWER(VLOOKUP(VALUE(RIGHT($A18,4)),$A$3:$K$15,COLUMN(C$15),0)/VLOOKUP(VALUE(LEFT($A18,4)),$A$3:$K$15,COLUMN(C$15),0),1/(VALUE(RIGHT($A18,4))-VALUE(LEFT($A18,4))))-1)*100,"n.a.")</f>
        <v>-0.6743184279089931</v>
      </c>
      <c r="D18" s="2">
        <f t="shared" si="3"/>
        <v>0.36024907880005674</v>
      </c>
      <c r="E18" s="2">
        <f t="shared" si="3"/>
        <v>6.3650764221527378</v>
      </c>
      <c r="F18" s="2" t="str">
        <f t="shared" si="3"/>
        <v>n.a.</v>
      </c>
      <c r="G18" s="2" t="str">
        <f t="shared" si="3"/>
        <v>n.a.</v>
      </c>
      <c r="H18" s="2" t="str">
        <f t="shared" si="3"/>
        <v>n.a.</v>
      </c>
      <c r="I18" s="2">
        <f t="shared" si="3"/>
        <v>-3.2315477893161804</v>
      </c>
      <c r="J18" s="2">
        <f t="shared" si="3"/>
        <v>1.7794313250796279</v>
      </c>
      <c r="K18" s="2">
        <f t="shared" si="3"/>
        <v>-1.3410436340663301</v>
      </c>
    </row>
    <row r="19" spans="1:11">
      <c r="A19" s="7" t="s">
        <v>27</v>
      </c>
      <c r="B19" s="2">
        <f>IF(ISERROR((POWER(VLOOKUP(VALUE(RIGHT($A19,4)),$A$3:$K$15,COLUMN(B$15),0)/VLOOKUP(VALUE(LEFT($A19,4)),$A$3:$K$15,COLUMN(B$15),0),1/(VALUE(RIGHT($A19,4))-VALUE(LEFT($A19,4))))-1)*100)=FALSE,(POWER(VLOOKUP(VALUE(RIGHT($A19,4)),$A$3:$K$15,COLUMN(B$15),0)/VLOOKUP(VALUE(LEFT($A19,4)),$A$3:$K$15,COLUMN(B$15),0),1/(VALUE(RIGHT($A19,4))-VALUE(LEFT($A19,4))))-1)*100,"n.a.")</f>
        <v>1.748705505177206</v>
      </c>
      <c r="C19" s="2">
        <f t="shared" si="3"/>
        <v>3.4118960385618236</v>
      </c>
      <c r="D19" s="2">
        <f t="shared" si="3"/>
        <v>4.1461549313861257</v>
      </c>
      <c r="E19" s="2" t="str">
        <f t="shared" si="3"/>
        <v>n.a.</v>
      </c>
      <c r="F19" s="2" t="str">
        <f t="shared" si="3"/>
        <v>n.a.</v>
      </c>
      <c r="G19" s="2" t="str">
        <f t="shared" si="3"/>
        <v>n.a.</v>
      </c>
      <c r="H19" s="2" t="str">
        <f t="shared" si="3"/>
        <v>n.a.</v>
      </c>
      <c r="I19" s="2">
        <f t="shared" si="3"/>
        <v>5.8862261279711392</v>
      </c>
      <c r="J19" s="2">
        <f t="shared" si="3"/>
        <v>4.3083278628327282</v>
      </c>
      <c r="K19" s="2">
        <f t="shared" si="3"/>
        <v>3.2237708089814854</v>
      </c>
    </row>
    <row r="20" spans="1:11">
      <c r="A20" s="7" t="s">
        <v>3</v>
      </c>
      <c r="B20" s="2">
        <f>IF(ISERROR((POWER(VLOOKUP(VALUE(RIGHT($A20,4)),$A$3:$K$15,COLUMN(B$15),0)/VLOOKUP(VALUE(LEFT($A20,4)),$A$3:$K$15,COLUMN(B$15),0),1/(VALUE(RIGHT($A20,4))-VALUE(LEFT($A20,4))))-1)*100)=FALSE,(POWER(VLOOKUP(VALUE(RIGHT($A20,4)),$A$3:$K$15,COLUMN(B$15),0)/VLOOKUP(VALUE(LEFT($A20,4)),$A$3:$K$15,COLUMN(B$15),0),1/(VALUE(RIGHT($A20,4))-VALUE(LEFT($A20,4))))-1)*100,"n.a.")</f>
        <v>0.86615688226934218</v>
      </c>
      <c r="C20" s="2">
        <f t="shared" si="3"/>
        <v>-1.2122260816315178</v>
      </c>
      <c r="D20" s="2">
        <f t="shared" si="3"/>
        <v>0.23206944405897989</v>
      </c>
      <c r="E20" s="2" t="str">
        <f t="shared" si="3"/>
        <v>n.a.</v>
      </c>
      <c r="F20" s="2" t="str">
        <f t="shared" si="3"/>
        <v>n.a.</v>
      </c>
      <c r="G20" s="2" t="str">
        <f t="shared" si="3"/>
        <v>n.a.</v>
      </c>
      <c r="H20" s="2">
        <f t="shared" si="3"/>
        <v>-4.6543254075925748</v>
      </c>
      <c r="I20" s="2">
        <f t="shared" si="3"/>
        <v>-5.6380172139835594</v>
      </c>
      <c r="J20" s="2">
        <f t="shared" si="3"/>
        <v>2.2283685810859488</v>
      </c>
      <c r="K20" s="2">
        <f t="shared" si="3"/>
        <v>-2.5458254951609249</v>
      </c>
    </row>
    <row r="22" spans="1:11">
      <c r="A22" s="229" t="s">
        <v>1358</v>
      </c>
    </row>
  </sheetData>
  <pageMargins left="0.7" right="0.7" top="0.75" bottom="0.75" header="0.3" footer="0.3"/>
  <pageSetup scale="80" orientation="landscape" horizontalDpi="0" verticalDpi="0" r:id="rId1"/>
</worksheet>
</file>

<file path=xl/worksheets/sheet168.xml><?xml version="1.0" encoding="utf-8"?>
<worksheet xmlns="http://schemas.openxmlformats.org/spreadsheetml/2006/main" xmlns:r="http://schemas.openxmlformats.org/officeDocument/2006/relationships">
  <sheetPr codeName="Sheet205"/>
  <dimension ref="A1:X32"/>
  <sheetViews>
    <sheetView view="pageBreakPreview" zoomScaleNormal="100" zoomScaleSheetLayoutView="100" workbookViewId="0"/>
  </sheetViews>
  <sheetFormatPr defaultRowHeight="15" outlineLevelRow="1" outlineLevelCol="1"/>
  <cols>
    <col min="2" max="11" width="14" customWidth="1"/>
    <col min="13" max="23" width="0" hidden="1" customWidth="1" outlineLevel="1"/>
    <col min="24" max="24" width="9.140625" collapsed="1"/>
  </cols>
  <sheetData>
    <row r="1" spans="1:23">
      <c r="A1" t="s">
        <v>1084</v>
      </c>
    </row>
    <row r="2" spans="1:23" ht="90.75" customHeight="1">
      <c r="B2" s="55" t="str">
        <f>N2</f>
        <v xml:space="preserve"> All industries</v>
      </c>
      <c r="C2" s="55" t="str">
        <f t="shared" ref="C2:K2" si="0">O2</f>
        <v xml:space="preserve"> Manufacturing [31-33]</v>
      </c>
      <c r="D2" s="55" t="str">
        <f t="shared" si="0"/>
        <v xml:space="preserve"> Food manufacturing [311]</v>
      </c>
      <c r="E2" s="55" t="str">
        <f t="shared" si="0"/>
        <v xml:space="preserve"> Animal food manufacturing [3111]</v>
      </c>
      <c r="F2" s="55" t="str">
        <f t="shared" si="0"/>
        <v xml:space="preserve"> Sugar and confectionery product manufacturing [3113]</v>
      </c>
      <c r="G2" s="55" t="str">
        <f t="shared" si="0"/>
        <v xml:space="preserve"> Fruit and vegetable preserving and specialty food manufacturing [3114]</v>
      </c>
      <c r="H2" s="55" t="str">
        <f t="shared" si="0"/>
        <v xml:space="preserve"> Dairy product manufacturing [3115]</v>
      </c>
      <c r="I2" s="55" t="str">
        <f t="shared" si="0"/>
        <v xml:space="preserve"> Meat product manufacturing [3116]</v>
      </c>
      <c r="J2" s="55" t="str">
        <f t="shared" si="0"/>
        <v xml:space="preserve"> Seafood product preparation and packaging [3117]</v>
      </c>
      <c r="K2" s="55" t="str">
        <f t="shared" si="0"/>
        <v xml:space="preserve"> Miscellaneous food manufacturing [311A]</v>
      </c>
      <c r="N2" t="s">
        <v>520</v>
      </c>
      <c r="O2" t="s">
        <v>6</v>
      </c>
      <c r="P2" t="s">
        <v>7</v>
      </c>
      <c r="Q2" t="s">
        <v>8</v>
      </c>
      <c r="R2" t="s">
        <v>11</v>
      </c>
      <c r="S2" t="s">
        <v>12</v>
      </c>
      <c r="T2" t="s">
        <v>13</v>
      </c>
      <c r="U2" t="s">
        <v>14</v>
      </c>
      <c r="V2" t="s">
        <v>15</v>
      </c>
      <c r="W2" t="s">
        <v>55</v>
      </c>
    </row>
    <row r="3" spans="1:23">
      <c r="A3" s="7">
        <v>1997</v>
      </c>
      <c r="B3" s="3">
        <f>IF(OR(ISERROR(N3/1000)=TRUE,N3=0),"n.a.",N3/1000)</f>
        <v>575102</v>
      </c>
      <c r="C3" s="3">
        <f t="shared" ref="C3:K15" si="1">IF(OR(ISERROR(O3/1000)=TRUE,O3=0),"n.a.",O3/1000)</f>
        <v>66867</v>
      </c>
      <c r="D3" s="3">
        <f t="shared" si="1"/>
        <v>17574</v>
      </c>
      <c r="E3" s="3">
        <f t="shared" si="1"/>
        <v>1488</v>
      </c>
      <c r="F3" s="3" t="str">
        <f t="shared" si="1"/>
        <v>n.a.</v>
      </c>
      <c r="G3" s="3" t="str">
        <f t="shared" si="1"/>
        <v>n.a.</v>
      </c>
      <c r="H3" s="3">
        <f t="shared" si="1"/>
        <v>1055</v>
      </c>
      <c r="I3" s="3" t="str">
        <f t="shared" si="1"/>
        <v>n.a.</v>
      </c>
      <c r="J3" s="3">
        <f t="shared" si="1"/>
        <v>6003</v>
      </c>
      <c r="K3" s="3">
        <f t="shared" si="1"/>
        <v>2096</v>
      </c>
      <c r="M3">
        <v>1997</v>
      </c>
      <c r="N3">
        <v>575102000</v>
      </c>
      <c r="O3">
        <v>66867000</v>
      </c>
      <c r="P3">
        <v>17574000</v>
      </c>
      <c r="Q3">
        <v>1488000</v>
      </c>
      <c r="R3" t="s">
        <v>664</v>
      </c>
      <c r="S3" t="s">
        <v>664</v>
      </c>
      <c r="T3">
        <v>1055000</v>
      </c>
      <c r="U3" t="s">
        <v>664</v>
      </c>
      <c r="V3">
        <v>6003000</v>
      </c>
      <c r="W3">
        <v>2096000</v>
      </c>
    </row>
    <row r="4" spans="1:23">
      <c r="A4" s="7">
        <v>1998</v>
      </c>
      <c r="B4" s="3">
        <f t="shared" ref="B4:B15" si="2">IF(OR(ISERROR(N4/1000)=TRUE,N4=0),"n.a.",N4/1000)</f>
        <v>584254</v>
      </c>
      <c r="C4" s="3">
        <f t="shared" si="1"/>
        <v>67091</v>
      </c>
      <c r="D4" s="3">
        <f t="shared" si="1"/>
        <v>17220</v>
      </c>
      <c r="E4" s="3">
        <f t="shared" si="1"/>
        <v>1125</v>
      </c>
      <c r="F4" s="3" t="str">
        <f t="shared" si="1"/>
        <v>n.a.</v>
      </c>
      <c r="G4" s="3" t="str">
        <f t="shared" si="1"/>
        <v>n.a.</v>
      </c>
      <c r="H4" s="3">
        <f t="shared" si="1"/>
        <v>1549</v>
      </c>
      <c r="I4" s="3" t="str">
        <f t="shared" si="1"/>
        <v>n.a.</v>
      </c>
      <c r="J4" s="3">
        <f t="shared" si="1"/>
        <v>6615</v>
      </c>
      <c r="K4" s="3">
        <f t="shared" si="1"/>
        <v>2118</v>
      </c>
      <c r="M4">
        <v>1998</v>
      </c>
      <c r="N4">
        <v>584254000</v>
      </c>
      <c r="O4">
        <v>67091000</v>
      </c>
      <c r="P4">
        <v>17220000</v>
      </c>
      <c r="Q4">
        <v>1125000</v>
      </c>
      <c r="R4" t="s">
        <v>664</v>
      </c>
      <c r="S4" t="s">
        <v>664</v>
      </c>
      <c r="T4">
        <v>1549000</v>
      </c>
      <c r="U4" t="s">
        <v>664</v>
      </c>
      <c r="V4">
        <v>6615000</v>
      </c>
      <c r="W4">
        <v>2118000</v>
      </c>
    </row>
    <row r="5" spans="1:23">
      <c r="A5" s="7">
        <v>1999</v>
      </c>
      <c r="B5" s="3">
        <f t="shared" si="2"/>
        <v>606093</v>
      </c>
      <c r="C5" s="3">
        <f t="shared" si="1"/>
        <v>76813</v>
      </c>
      <c r="D5" s="3">
        <f t="shared" si="1"/>
        <v>20512</v>
      </c>
      <c r="E5" s="3">
        <f t="shared" si="1"/>
        <v>1538</v>
      </c>
      <c r="F5" s="3" t="str">
        <f t="shared" si="1"/>
        <v>n.a.</v>
      </c>
      <c r="G5" s="3" t="str">
        <f t="shared" si="1"/>
        <v>n.a.</v>
      </c>
      <c r="H5" s="3">
        <f t="shared" si="1"/>
        <v>1658</v>
      </c>
      <c r="I5" s="3" t="str">
        <f t="shared" si="1"/>
        <v>n.a.</v>
      </c>
      <c r="J5" s="3">
        <f t="shared" si="1"/>
        <v>8159</v>
      </c>
      <c r="K5" s="3" t="str">
        <f t="shared" si="1"/>
        <v>n.a.</v>
      </c>
      <c r="M5">
        <v>1999</v>
      </c>
      <c r="N5">
        <v>606093000</v>
      </c>
      <c r="O5">
        <v>76813000</v>
      </c>
      <c r="P5">
        <v>20512000</v>
      </c>
      <c r="Q5">
        <v>1538000</v>
      </c>
      <c r="R5" t="s">
        <v>664</v>
      </c>
      <c r="S5" t="s">
        <v>664</v>
      </c>
      <c r="T5">
        <v>1658000</v>
      </c>
      <c r="U5" t="s">
        <v>664</v>
      </c>
      <c r="V5">
        <v>8159000</v>
      </c>
      <c r="W5" t="s">
        <v>664</v>
      </c>
    </row>
    <row r="6" spans="1:23">
      <c r="A6" s="7">
        <v>2000</v>
      </c>
      <c r="B6" s="3">
        <f t="shared" si="2"/>
        <v>612742</v>
      </c>
      <c r="C6" s="3">
        <f t="shared" si="1"/>
        <v>79334</v>
      </c>
      <c r="D6" s="3">
        <f t="shared" si="1"/>
        <v>18833</v>
      </c>
      <c r="E6" s="3">
        <f t="shared" si="1"/>
        <v>849</v>
      </c>
      <c r="F6" s="3" t="str">
        <f t="shared" si="1"/>
        <v>n.a.</v>
      </c>
      <c r="G6" s="3" t="str">
        <f t="shared" si="1"/>
        <v>n.a.</v>
      </c>
      <c r="H6" s="3">
        <f t="shared" si="1"/>
        <v>1579</v>
      </c>
      <c r="I6" s="3" t="str">
        <f t="shared" si="1"/>
        <v>n.a.</v>
      </c>
      <c r="J6" s="3">
        <f t="shared" si="1"/>
        <v>9276</v>
      </c>
      <c r="K6" s="3" t="str">
        <f t="shared" si="1"/>
        <v>n.a.</v>
      </c>
      <c r="M6">
        <v>2000</v>
      </c>
      <c r="N6">
        <v>612742000</v>
      </c>
      <c r="O6">
        <v>79334000</v>
      </c>
      <c r="P6">
        <v>18833000</v>
      </c>
      <c r="Q6">
        <v>849000</v>
      </c>
      <c r="R6" t="s">
        <v>664</v>
      </c>
      <c r="S6" t="s">
        <v>664</v>
      </c>
      <c r="T6">
        <v>1579000</v>
      </c>
      <c r="U6" t="s">
        <v>664</v>
      </c>
      <c r="V6">
        <v>9276000</v>
      </c>
      <c r="W6" t="s">
        <v>664</v>
      </c>
    </row>
    <row r="7" spans="1:23">
      <c r="A7" s="7">
        <v>2001</v>
      </c>
      <c r="B7" s="3">
        <f t="shared" si="2"/>
        <v>606504</v>
      </c>
      <c r="C7" s="3">
        <f t="shared" si="1"/>
        <v>74146</v>
      </c>
      <c r="D7" s="3">
        <f t="shared" si="1"/>
        <v>18078</v>
      </c>
      <c r="E7" s="3">
        <f t="shared" si="1"/>
        <v>1058</v>
      </c>
      <c r="F7" s="3" t="str">
        <f t="shared" si="1"/>
        <v>n.a.</v>
      </c>
      <c r="G7" s="3" t="str">
        <f t="shared" si="1"/>
        <v>n.a.</v>
      </c>
      <c r="H7" s="3">
        <f t="shared" si="1"/>
        <v>1289</v>
      </c>
      <c r="I7" s="3" t="str">
        <f t="shared" si="1"/>
        <v>n.a.</v>
      </c>
      <c r="J7" s="3">
        <f t="shared" si="1"/>
        <v>8011</v>
      </c>
      <c r="K7" s="3" t="str">
        <f t="shared" si="1"/>
        <v>n.a.</v>
      </c>
      <c r="M7">
        <v>2001</v>
      </c>
      <c r="N7">
        <v>606504000</v>
      </c>
      <c r="O7">
        <v>74146000</v>
      </c>
      <c r="P7">
        <v>18078000</v>
      </c>
      <c r="Q7">
        <v>1058000</v>
      </c>
      <c r="R7" t="s">
        <v>664</v>
      </c>
      <c r="S7" t="s">
        <v>664</v>
      </c>
      <c r="T7">
        <v>1289000</v>
      </c>
      <c r="U7" t="s">
        <v>664</v>
      </c>
      <c r="V7">
        <v>8011000</v>
      </c>
      <c r="W7" t="s">
        <v>664</v>
      </c>
    </row>
    <row r="8" spans="1:23">
      <c r="A8" s="7">
        <v>2002</v>
      </c>
      <c r="B8" s="3">
        <f t="shared" si="2"/>
        <v>631262</v>
      </c>
      <c r="C8" s="3">
        <f t="shared" si="1"/>
        <v>79761</v>
      </c>
      <c r="D8" s="3">
        <f t="shared" si="1"/>
        <v>19525</v>
      </c>
      <c r="E8" s="3">
        <f t="shared" si="1"/>
        <v>604</v>
      </c>
      <c r="F8" s="3" t="str">
        <f t="shared" si="1"/>
        <v>n.a.</v>
      </c>
      <c r="G8" s="3" t="str">
        <f t="shared" si="1"/>
        <v>n.a.</v>
      </c>
      <c r="H8" s="3" t="str">
        <f t="shared" si="1"/>
        <v>n.a.</v>
      </c>
      <c r="I8" s="3">
        <f t="shared" si="1"/>
        <v>1897</v>
      </c>
      <c r="J8" s="3">
        <f t="shared" si="1"/>
        <v>7977</v>
      </c>
      <c r="K8" s="3">
        <f t="shared" si="1"/>
        <v>2393</v>
      </c>
      <c r="M8">
        <v>2002</v>
      </c>
      <c r="N8">
        <v>631262000</v>
      </c>
      <c r="O8">
        <v>79761000</v>
      </c>
      <c r="P8">
        <v>19525000</v>
      </c>
      <c r="Q8">
        <v>604000</v>
      </c>
      <c r="R8" t="s">
        <v>664</v>
      </c>
      <c r="S8" t="s">
        <v>664</v>
      </c>
      <c r="T8" t="s">
        <v>664</v>
      </c>
      <c r="U8">
        <v>1897000</v>
      </c>
      <c r="V8">
        <v>7977000</v>
      </c>
      <c r="W8">
        <v>2393000</v>
      </c>
    </row>
    <row r="9" spans="1:23">
      <c r="A9" s="7">
        <v>2003</v>
      </c>
      <c r="B9" s="3">
        <f t="shared" si="2"/>
        <v>626766</v>
      </c>
      <c r="C9" s="3">
        <f t="shared" si="1"/>
        <v>79129</v>
      </c>
      <c r="D9" s="3">
        <f t="shared" si="1"/>
        <v>20106</v>
      </c>
      <c r="E9" s="3">
        <f t="shared" si="1"/>
        <v>526</v>
      </c>
      <c r="F9" s="3" t="str">
        <f t="shared" si="1"/>
        <v>n.a.</v>
      </c>
      <c r="G9" s="3">
        <f t="shared" si="1"/>
        <v>5257</v>
      </c>
      <c r="H9" s="3">
        <f t="shared" si="1"/>
        <v>1284</v>
      </c>
      <c r="I9" s="3">
        <f t="shared" si="1"/>
        <v>2403</v>
      </c>
      <c r="J9" s="3">
        <f t="shared" si="1"/>
        <v>8287</v>
      </c>
      <c r="K9" s="3" t="str">
        <f t="shared" si="1"/>
        <v>n.a.</v>
      </c>
      <c r="M9">
        <v>2003</v>
      </c>
      <c r="N9">
        <v>626766000</v>
      </c>
      <c r="O9">
        <v>79129000</v>
      </c>
      <c r="P9">
        <v>20106000</v>
      </c>
      <c r="Q9">
        <v>526000</v>
      </c>
      <c r="R9" t="s">
        <v>664</v>
      </c>
      <c r="S9">
        <v>5257000</v>
      </c>
      <c r="T9">
        <v>1284000</v>
      </c>
      <c r="U9">
        <v>2403000</v>
      </c>
      <c r="V9">
        <v>8287000</v>
      </c>
      <c r="W9" t="s">
        <v>664</v>
      </c>
    </row>
    <row r="10" spans="1:23">
      <c r="A10" s="7">
        <v>2004</v>
      </c>
      <c r="B10" s="3">
        <f t="shared" si="2"/>
        <v>631945</v>
      </c>
      <c r="C10" s="3">
        <f t="shared" si="1"/>
        <v>81250</v>
      </c>
      <c r="D10" s="3">
        <f t="shared" si="1"/>
        <v>22813</v>
      </c>
      <c r="E10" s="3">
        <f t="shared" si="1"/>
        <v>489</v>
      </c>
      <c r="F10" s="3" t="str">
        <f t="shared" si="1"/>
        <v>n.a.</v>
      </c>
      <c r="G10" s="3" t="str">
        <f t="shared" si="1"/>
        <v>n.a.</v>
      </c>
      <c r="H10" s="3">
        <f t="shared" si="1"/>
        <v>1458</v>
      </c>
      <c r="I10" s="3">
        <f t="shared" si="1"/>
        <v>3600</v>
      </c>
      <c r="J10" s="3">
        <f t="shared" si="1"/>
        <v>9370</v>
      </c>
      <c r="K10" s="3">
        <f t="shared" si="1"/>
        <v>1881</v>
      </c>
      <c r="M10">
        <v>2004</v>
      </c>
      <c r="N10">
        <v>631945000</v>
      </c>
      <c r="O10">
        <v>81250000</v>
      </c>
      <c r="P10">
        <v>22813000</v>
      </c>
      <c r="Q10">
        <v>489000</v>
      </c>
      <c r="R10" t="s">
        <v>664</v>
      </c>
      <c r="S10" t="s">
        <v>664</v>
      </c>
      <c r="T10">
        <v>1458000</v>
      </c>
      <c r="U10">
        <v>3600000</v>
      </c>
      <c r="V10">
        <v>9370000</v>
      </c>
      <c r="W10">
        <v>1881000</v>
      </c>
    </row>
    <row r="11" spans="1:23">
      <c r="A11" s="7">
        <v>2005</v>
      </c>
      <c r="B11" s="3">
        <f t="shared" si="2"/>
        <v>631164</v>
      </c>
      <c r="C11" s="3">
        <f t="shared" si="1"/>
        <v>75702</v>
      </c>
      <c r="D11" s="3">
        <f t="shared" si="1"/>
        <v>19776</v>
      </c>
      <c r="E11" s="3">
        <f t="shared" si="1"/>
        <v>400</v>
      </c>
      <c r="F11" s="3" t="str">
        <f t="shared" si="1"/>
        <v>n.a.</v>
      </c>
      <c r="G11" s="3" t="str">
        <f t="shared" si="1"/>
        <v>n.a.</v>
      </c>
      <c r="H11" s="3">
        <f t="shared" si="1"/>
        <v>1867</v>
      </c>
      <c r="I11" s="3" t="str">
        <f t="shared" si="1"/>
        <v>n.a.</v>
      </c>
      <c r="J11" s="3">
        <f t="shared" si="1"/>
        <v>7820</v>
      </c>
      <c r="K11" s="3">
        <f t="shared" si="1"/>
        <v>1680</v>
      </c>
      <c r="M11">
        <v>2005</v>
      </c>
      <c r="N11">
        <v>631164000</v>
      </c>
      <c r="O11">
        <v>75702000</v>
      </c>
      <c r="P11">
        <v>19776000</v>
      </c>
      <c r="Q11">
        <v>400000</v>
      </c>
      <c r="R11" t="s">
        <v>664</v>
      </c>
      <c r="S11" t="s">
        <v>664</v>
      </c>
      <c r="T11">
        <v>1867000</v>
      </c>
      <c r="U11" t="s">
        <v>664</v>
      </c>
      <c r="V11">
        <v>7820000</v>
      </c>
      <c r="W11">
        <v>1680000</v>
      </c>
    </row>
    <row r="12" spans="1:23">
      <c r="A12" s="7">
        <v>2006</v>
      </c>
      <c r="B12" s="3">
        <f t="shared" si="2"/>
        <v>642596</v>
      </c>
      <c r="C12" s="3">
        <f t="shared" si="1"/>
        <v>75269</v>
      </c>
      <c r="D12" s="3">
        <f t="shared" si="1"/>
        <v>22348</v>
      </c>
      <c r="E12" s="3">
        <f t="shared" si="1"/>
        <v>589</v>
      </c>
      <c r="F12" s="3" t="str">
        <f t="shared" si="1"/>
        <v>n.a.</v>
      </c>
      <c r="G12" s="3" t="str">
        <f t="shared" si="1"/>
        <v>n.a.</v>
      </c>
      <c r="H12" s="3">
        <f t="shared" si="1"/>
        <v>1460</v>
      </c>
      <c r="I12" s="3" t="str">
        <f t="shared" si="1"/>
        <v>n.a.</v>
      </c>
      <c r="J12" s="3">
        <f t="shared" si="1"/>
        <v>8604</v>
      </c>
      <c r="K12" s="3">
        <f t="shared" si="1"/>
        <v>2208</v>
      </c>
      <c r="M12">
        <v>2006</v>
      </c>
      <c r="N12">
        <v>642596000</v>
      </c>
      <c r="O12">
        <v>75269000</v>
      </c>
      <c r="P12">
        <v>22348000</v>
      </c>
      <c r="Q12">
        <v>589000</v>
      </c>
      <c r="R12" t="s">
        <v>664</v>
      </c>
      <c r="S12" t="s">
        <v>664</v>
      </c>
      <c r="T12">
        <v>1460000</v>
      </c>
      <c r="U12" t="s">
        <v>664</v>
      </c>
      <c r="V12">
        <v>8604000</v>
      </c>
      <c r="W12">
        <v>2208000</v>
      </c>
    </row>
    <row r="13" spans="1:23">
      <c r="A13" s="7">
        <v>2007</v>
      </c>
      <c r="B13" s="3">
        <f t="shared" si="2"/>
        <v>648468</v>
      </c>
      <c r="C13" s="3">
        <f t="shared" si="1"/>
        <v>75408</v>
      </c>
      <c r="D13" s="3">
        <f t="shared" si="1"/>
        <v>23268</v>
      </c>
      <c r="E13" s="3">
        <f t="shared" si="1"/>
        <v>595</v>
      </c>
      <c r="F13" s="3" t="str">
        <f t="shared" si="1"/>
        <v>n.a.</v>
      </c>
      <c r="G13" s="3" t="str">
        <f t="shared" si="1"/>
        <v>n.a.</v>
      </c>
      <c r="H13" s="3">
        <f t="shared" si="1"/>
        <v>1157</v>
      </c>
      <c r="I13" s="3">
        <f t="shared" si="1"/>
        <v>1604</v>
      </c>
      <c r="J13" s="3">
        <f t="shared" si="1"/>
        <v>8189</v>
      </c>
      <c r="K13" s="3">
        <f t="shared" si="1"/>
        <v>2215</v>
      </c>
      <c r="M13">
        <v>2007</v>
      </c>
      <c r="N13">
        <v>648468000</v>
      </c>
      <c r="O13">
        <v>75408000</v>
      </c>
      <c r="P13">
        <v>23268000</v>
      </c>
      <c r="Q13">
        <v>595000</v>
      </c>
      <c r="R13" t="s">
        <v>664</v>
      </c>
      <c r="S13" t="s">
        <v>664</v>
      </c>
      <c r="T13">
        <v>1157000</v>
      </c>
      <c r="U13">
        <v>1604000</v>
      </c>
      <c r="V13">
        <v>8189000</v>
      </c>
      <c r="W13">
        <v>2215000</v>
      </c>
    </row>
    <row r="14" spans="1:23">
      <c r="A14" s="7">
        <v>2008</v>
      </c>
      <c r="B14" s="3">
        <f t="shared" si="2"/>
        <v>653043</v>
      </c>
      <c r="C14" s="3">
        <f t="shared" si="1"/>
        <v>75680</v>
      </c>
      <c r="D14" s="3">
        <f t="shared" si="1"/>
        <v>26217</v>
      </c>
      <c r="E14" s="3">
        <f t="shared" si="1"/>
        <v>577</v>
      </c>
      <c r="F14" s="3" t="str">
        <f t="shared" si="1"/>
        <v>n.a.</v>
      </c>
      <c r="G14" s="3" t="str">
        <f t="shared" si="1"/>
        <v>n.a.</v>
      </c>
      <c r="H14" s="3">
        <f t="shared" si="1"/>
        <v>1196</v>
      </c>
      <c r="I14" s="3">
        <f t="shared" si="1"/>
        <v>1499</v>
      </c>
      <c r="J14" s="3">
        <f t="shared" si="1"/>
        <v>9315</v>
      </c>
      <c r="K14" s="3">
        <f t="shared" si="1"/>
        <v>2037</v>
      </c>
      <c r="M14">
        <v>2008</v>
      </c>
      <c r="N14">
        <v>653043000</v>
      </c>
      <c r="O14">
        <v>75680000</v>
      </c>
      <c r="P14">
        <v>26217000</v>
      </c>
      <c r="Q14">
        <v>577000</v>
      </c>
      <c r="R14" t="s">
        <v>664</v>
      </c>
      <c r="S14" t="s">
        <v>664</v>
      </c>
      <c r="T14">
        <v>1196000</v>
      </c>
      <c r="U14">
        <v>1499000</v>
      </c>
      <c r="V14">
        <v>9315000</v>
      </c>
      <c r="W14">
        <v>2037000</v>
      </c>
    </row>
    <row r="15" spans="1:23">
      <c r="A15" s="7">
        <v>2009</v>
      </c>
      <c r="B15" s="3">
        <f t="shared" si="2"/>
        <v>650758</v>
      </c>
      <c r="C15" s="3">
        <f t="shared" si="1"/>
        <v>71978</v>
      </c>
      <c r="D15" s="3">
        <f t="shared" si="1"/>
        <v>26439</v>
      </c>
      <c r="E15" s="3">
        <f t="shared" si="1"/>
        <v>618</v>
      </c>
      <c r="F15" s="3" t="str">
        <f t="shared" si="1"/>
        <v>n.a.</v>
      </c>
      <c r="G15" s="3" t="str">
        <f t="shared" si="1"/>
        <v>n.a.</v>
      </c>
      <c r="H15" s="3">
        <f t="shared" si="1"/>
        <v>1187</v>
      </c>
      <c r="I15" s="3">
        <f t="shared" si="1"/>
        <v>1610</v>
      </c>
      <c r="J15" s="3">
        <f t="shared" si="1"/>
        <v>9077</v>
      </c>
      <c r="K15" s="3">
        <f t="shared" si="1"/>
        <v>1416</v>
      </c>
      <c r="M15">
        <v>2009</v>
      </c>
      <c r="N15">
        <v>650758000</v>
      </c>
      <c r="O15">
        <v>71978000</v>
      </c>
      <c r="P15">
        <v>26439000</v>
      </c>
      <c r="Q15">
        <v>618000</v>
      </c>
      <c r="R15" t="s">
        <v>664</v>
      </c>
      <c r="S15" t="s">
        <v>664</v>
      </c>
      <c r="T15">
        <v>1187000</v>
      </c>
      <c r="U15">
        <v>1610000</v>
      </c>
      <c r="V15">
        <v>9077000</v>
      </c>
      <c r="W15">
        <v>1416000</v>
      </c>
    </row>
    <row r="17" spans="1:11">
      <c r="A17" s="9" t="s">
        <v>71</v>
      </c>
    </row>
    <row r="18" spans="1:11">
      <c r="A18" s="7" t="s">
        <v>503</v>
      </c>
      <c r="B18" s="2">
        <f>IF(ISERROR((POWER(VLOOKUP(VALUE(RIGHT($A18,4)),$A$3:$K$15,COLUMN(B$15),0)/VLOOKUP(VALUE(LEFT($A18,4)),$A$3:$K$15,COLUMN(B$15),0),1/(VALUE(RIGHT($A18,4))-VALUE(LEFT($A18,4))))-1)*100)=FALSE,(POWER(VLOOKUP(VALUE(RIGHT($A18,4)),$A$3:$K$15,COLUMN(B$15),0)/VLOOKUP(VALUE(LEFT($A18,4)),$A$3:$K$15,COLUMN(B$15),0),1/(VALUE(RIGHT($A18,4))-VALUE(LEFT($A18,4))))-1)*100,"n.a.")</f>
        <v>1.0352421071639917</v>
      </c>
      <c r="C18" s="2">
        <f t="shared" ref="C18:K20" si="3">IF(ISERROR((POWER(VLOOKUP(VALUE(RIGHT($A18,4)),$A$3:$K$15,COLUMN(C$15),0)/VLOOKUP(VALUE(LEFT($A18,4)),$A$3:$K$15,COLUMN(C$15),0),1/(VALUE(RIGHT($A18,4))-VALUE(LEFT($A18,4))))-1)*100)=FALSE,(POWER(VLOOKUP(VALUE(RIGHT($A18,4)),$A$3:$K$15,COLUMN(C$15),0)/VLOOKUP(VALUE(LEFT($A18,4)),$A$3:$K$15,COLUMN(C$15),0),1/(VALUE(RIGHT($A18,4))-VALUE(LEFT($A18,4))))-1)*100,"n.a.")</f>
        <v>0.61567876544936784</v>
      </c>
      <c r="D18" s="2">
        <f t="shared" si="3"/>
        <v>3.4620788139081649</v>
      </c>
      <c r="E18" s="2">
        <f t="shared" si="3"/>
        <v>-7.0608287884466714</v>
      </c>
      <c r="F18" s="2" t="str">
        <f t="shared" si="3"/>
        <v>n.a.</v>
      </c>
      <c r="G18" s="2" t="str">
        <f t="shared" si="3"/>
        <v>n.a.</v>
      </c>
      <c r="H18" s="2">
        <f t="shared" si="3"/>
        <v>0.98724432426682274</v>
      </c>
      <c r="I18" s="2" t="str">
        <f t="shared" si="3"/>
        <v>n.a.</v>
      </c>
      <c r="J18" s="2">
        <f t="shared" si="3"/>
        <v>3.5057554212687192</v>
      </c>
      <c r="K18" s="2">
        <f t="shared" si="3"/>
        <v>-3.2154582960557287</v>
      </c>
    </row>
    <row r="19" spans="1:11">
      <c r="A19" s="7" t="s">
        <v>27</v>
      </c>
      <c r="B19" s="2">
        <f>IF(ISERROR((POWER(VLOOKUP(VALUE(RIGHT($A19,4)),$A$3:$K$15,COLUMN(B$15),0)/VLOOKUP(VALUE(LEFT($A19,4)),$A$3:$K$15,COLUMN(B$15),0),1/(VALUE(RIGHT($A19,4))-VALUE(LEFT($A19,4))))-1)*100)=FALSE,(POWER(VLOOKUP(VALUE(RIGHT($A19,4)),$A$3:$K$15,COLUMN(B$15),0)/VLOOKUP(VALUE(LEFT($A19,4)),$A$3:$K$15,COLUMN(B$15),0),1/(VALUE(RIGHT($A19,4))-VALUE(LEFT($A19,4))))-1)*100,"n.a.")</f>
        <v>2.1357049114048454</v>
      </c>
      <c r="C19" s="2">
        <f t="shared" si="3"/>
        <v>5.864212433594318</v>
      </c>
      <c r="D19" s="2">
        <f t="shared" si="3"/>
        <v>2.3331387073198373</v>
      </c>
      <c r="E19" s="2">
        <f t="shared" si="3"/>
        <v>-17.059193696864693</v>
      </c>
      <c r="F19" s="2" t="str">
        <f t="shared" si="3"/>
        <v>n.a.</v>
      </c>
      <c r="G19" s="2" t="str">
        <f t="shared" si="3"/>
        <v>n.a.</v>
      </c>
      <c r="H19" s="2">
        <f t="shared" si="3"/>
        <v>14.386970180642479</v>
      </c>
      <c r="I19" s="2" t="str">
        <f t="shared" si="3"/>
        <v>n.a.</v>
      </c>
      <c r="J19" s="2">
        <f t="shared" si="3"/>
        <v>15.610549535180951</v>
      </c>
      <c r="K19" s="2" t="str">
        <f t="shared" si="3"/>
        <v>n.a.</v>
      </c>
    </row>
    <row r="20" spans="1:11">
      <c r="A20" s="7" t="s">
        <v>3</v>
      </c>
      <c r="B20" s="2">
        <f>IF(ISERROR((POWER(VLOOKUP(VALUE(RIGHT($A20,4)),$A$3:$K$15,COLUMN(B$15),0)/VLOOKUP(VALUE(LEFT($A20,4)),$A$3:$K$15,COLUMN(B$15),0),1/(VALUE(RIGHT($A20,4))-VALUE(LEFT($A20,4))))-1)*100)=FALSE,(POWER(VLOOKUP(VALUE(RIGHT($A20,4)),$A$3:$K$15,COLUMN(B$15),0)/VLOOKUP(VALUE(LEFT($A20,4)),$A$3:$K$15,COLUMN(B$15),0),1/(VALUE(RIGHT($A20,4))-VALUE(LEFT($A20,4))))-1)*100,"n.a.")</f>
        <v>0.81283847405422271</v>
      </c>
      <c r="C20" s="2">
        <f t="shared" si="3"/>
        <v>-0.72242669273904214</v>
      </c>
      <c r="D20" s="2">
        <f t="shared" si="3"/>
        <v>3.0670712988965843</v>
      </c>
      <c r="E20" s="2">
        <f t="shared" si="3"/>
        <v>-4.9517375169950579</v>
      </c>
      <c r="F20" s="2" t="str">
        <f t="shared" si="3"/>
        <v>n.a.</v>
      </c>
      <c r="G20" s="2" t="str">
        <f t="shared" si="3"/>
        <v>n.a.</v>
      </c>
      <c r="H20" s="2">
        <f t="shared" si="3"/>
        <v>-4.3450787676613363</v>
      </c>
      <c r="I20" s="2" t="str">
        <f t="shared" si="3"/>
        <v>n.a.</v>
      </c>
      <c r="J20" s="2">
        <f t="shared" si="3"/>
        <v>-1.7647936860115787</v>
      </c>
      <c r="K20" s="2" t="str">
        <f t="shared" si="3"/>
        <v>n.a.</v>
      </c>
    </row>
    <row r="22" spans="1:11">
      <c r="A22" s="229" t="s">
        <v>1358</v>
      </c>
    </row>
    <row r="24" spans="1:11" hidden="1" outlineLevel="1">
      <c r="D24">
        <f t="shared" ref="D24:D31" si="4">A6</f>
        <v>2000</v>
      </c>
      <c r="E24" s="13">
        <f t="shared" ref="E24:K31" si="5">100*E6/$D6</f>
        <v>4.508044390166198</v>
      </c>
      <c r="F24" s="13" t="e">
        <f t="shared" si="5"/>
        <v>#VALUE!</v>
      </c>
      <c r="G24" s="13" t="e">
        <f t="shared" si="5"/>
        <v>#VALUE!</v>
      </c>
      <c r="H24" s="13">
        <f t="shared" si="5"/>
        <v>8.3842191897201719</v>
      </c>
      <c r="I24" s="13" t="e">
        <f t="shared" si="5"/>
        <v>#VALUE!</v>
      </c>
      <c r="J24" s="13">
        <f t="shared" si="5"/>
        <v>49.253969096798173</v>
      </c>
      <c r="K24" s="13" t="e">
        <f t="shared" si="5"/>
        <v>#VALUE!</v>
      </c>
    </row>
    <row r="25" spans="1:11" hidden="1" outlineLevel="1">
      <c r="D25">
        <f t="shared" si="4"/>
        <v>2001</v>
      </c>
      <c r="E25" s="13">
        <f t="shared" si="5"/>
        <v>5.8524173027989823</v>
      </c>
      <c r="F25" s="13" t="e">
        <f t="shared" si="5"/>
        <v>#VALUE!</v>
      </c>
      <c r="G25" s="13" t="e">
        <f t="shared" si="5"/>
        <v>#VALUE!</v>
      </c>
      <c r="H25" s="13">
        <f t="shared" si="5"/>
        <v>7.1302135191946014</v>
      </c>
      <c r="I25" s="13" t="e">
        <f t="shared" si="5"/>
        <v>#VALUE!</v>
      </c>
      <c r="J25" s="13">
        <f t="shared" si="5"/>
        <v>44.31353025777188</v>
      </c>
      <c r="K25" s="13" t="e">
        <f t="shared" si="5"/>
        <v>#VALUE!</v>
      </c>
    </row>
    <row r="26" spans="1:11" hidden="1" outlineLevel="1">
      <c r="D26">
        <f t="shared" si="4"/>
        <v>2002</v>
      </c>
      <c r="E26" s="13">
        <f t="shared" si="5"/>
        <v>3.093469910371319</v>
      </c>
      <c r="F26" s="13" t="e">
        <f t="shared" si="5"/>
        <v>#VALUE!</v>
      </c>
      <c r="G26" s="13" t="e">
        <f t="shared" si="5"/>
        <v>#VALUE!</v>
      </c>
      <c r="H26" s="13" t="e">
        <f t="shared" si="5"/>
        <v>#VALUE!</v>
      </c>
      <c r="I26" s="13">
        <f t="shared" si="5"/>
        <v>9.7157490396927013</v>
      </c>
      <c r="J26" s="13">
        <f t="shared" si="5"/>
        <v>40.855313700384123</v>
      </c>
      <c r="K26" s="13">
        <f t="shared" si="5"/>
        <v>12.256081946222791</v>
      </c>
    </row>
    <row r="27" spans="1:11" hidden="1" outlineLevel="1">
      <c r="D27">
        <f t="shared" si="4"/>
        <v>2003</v>
      </c>
      <c r="E27" s="13">
        <f t="shared" si="5"/>
        <v>2.6161344872177459</v>
      </c>
      <c r="F27" s="13" t="e">
        <f t="shared" si="5"/>
        <v>#VALUE!</v>
      </c>
      <c r="G27" s="13">
        <f t="shared" si="5"/>
        <v>26.146423953048842</v>
      </c>
      <c r="H27" s="13">
        <f t="shared" si="5"/>
        <v>6.3861533870486422</v>
      </c>
      <c r="I27" s="13">
        <f t="shared" si="5"/>
        <v>11.951656222023276</v>
      </c>
      <c r="J27" s="13">
        <f t="shared" si="5"/>
        <v>41.216552272953351</v>
      </c>
      <c r="K27" s="13" t="e">
        <f t="shared" si="5"/>
        <v>#VALUE!</v>
      </c>
    </row>
    <row r="28" spans="1:11" hidden="1" outlineLevel="1">
      <c r="D28">
        <f t="shared" si="4"/>
        <v>2004</v>
      </c>
      <c r="E28" s="13">
        <f t="shared" si="5"/>
        <v>2.1435146626923247</v>
      </c>
      <c r="F28" s="13" t="e">
        <f t="shared" si="5"/>
        <v>#VALUE!</v>
      </c>
      <c r="G28" s="13" t="e">
        <f t="shared" si="5"/>
        <v>#VALUE!</v>
      </c>
      <c r="H28" s="13">
        <f t="shared" si="5"/>
        <v>6.3910927979660723</v>
      </c>
      <c r="I28" s="13">
        <f t="shared" si="5"/>
        <v>15.780476044360672</v>
      </c>
      <c r="J28" s="13">
        <f t="shared" si="5"/>
        <v>41.073072371016522</v>
      </c>
      <c r="K28" s="13">
        <f t="shared" si="5"/>
        <v>8.2452987331784513</v>
      </c>
    </row>
    <row r="29" spans="1:11" hidden="1" outlineLevel="1">
      <c r="D29">
        <f t="shared" si="4"/>
        <v>2005</v>
      </c>
      <c r="E29" s="13">
        <f t="shared" si="5"/>
        <v>2.0226537216828477</v>
      </c>
      <c r="F29" s="13" t="e">
        <f t="shared" si="5"/>
        <v>#VALUE!</v>
      </c>
      <c r="G29" s="13" t="e">
        <f t="shared" si="5"/>
        <v>#VALUE!</v>
      </c>
      <c r="H29" s="13">
        <f t="shared" si="5"/>
        <v>9.4407362459546924</v>
      </c>
      <c r="I29" s="13" t="e">
        <f t="shared" si="5"/>
        <v>#VALUE!</v>
      </c>
      <c r="J29" s="13">
        <f t="shared" si="5"/>
        <v>39.542880258899679</v>
      </c>
      <c r="K29" s="13">
        <f t="shared" si="5"/>
        <v>8.4951456310679614</v>
      </c>
    </row>
    <row r="30" spans="1:11" hidden="1" outlineLevel="1">
      <c r="D30">
        <f t="shared" si="4"/>
        <v>2006</v>
      </c>
      <c r="E30" s="13">
        <f t="shared" si="5"/>
        <v>2.6355826024700195</v>
      </c>
      <c r="F30" s="13" t="e">
        <f t="shared" si="5"/>
        <v>#VALUE!</v>
      </c>
      <c r="G30" s="13" t="e">
        <f t="shared" si="5"/>
        <v>#VALUE!</v>
      </c>
      <c r="H30" s="13">
        <f t="shared" si="5"/>
        <v>6.5330230893144803</v>
      </c>
      <c r="I30" s="13" t="e">
        <f t="shared" si="5"/>
        <v>#VALUE!</v>
      </c>
      <c r="J30" s="13">
        <f t="shared" si="5"/>
        <v>38.50008949346698</v>
      </c>
      <c r="K30" s="13">
        <f t="shared" si="5"/>
        <v>9.8800787542509401</v>
      </c>
    </row>
    <row r="31" spans="1:11" hidden="1" outlineLevel="1">
      <c r="D31">
        <f t="shared" si="4"/>
        <v>2007</v>
      </c>
      <c r="E31" s="13">
        <f t="shared" si="5"/>
        <v>2.5571600481347776</v>
      </c>
      <c r="F31" s="13" t="e">
        <f t="shared" si="5"/>
        <v>#VALUE!</v>
      </c>
      <c r="G31" s="13" t="e">
        <f t="shared" si="5"/>
        <v>#VALUE!</v>
      </c>
      <c r="H31" s="13">
        <f t="shared" si="5"/>
        <v>4.9724944129276256</v>
      </c>
      <c r="I31" s="13">
        <f t="shared" si="5"/>
        <v>6.8935877600137525</v>
      </c>
      <c r="J31" s="13">
        <f t="shared" si="5"/>
        <v>35.194258208698642</v>
      </c>
      <c r="K31" s="13">
        <f t="shared" si="5"/>
        <v>9.5195117758294661</v>
      </c>
    </row>
    <row r="32" spans="1:11" collapsed="1"/>
  </sheetData>
  <pageMargins left="0.7" right="0.7" top="0.75" bottom="0.75" header="0.3" footer="0.3"/>
  <pageSetup scale="80" orientation="landscape" horizontalDpi="0" verticalDpi="0" r:id="rId1"/>
</worksheet>
</file>

<file path=xl/worksheets/sheet169.xml><?xml version="1.0" encoding="utf-8"?>
<worksheet xmlns="http://schemas.openxmlformats.org/spreadsheetml/2006/main" xmlns:r="http://schemas.openxmlformats.org/officeDocument/2006/relationships">
  <sheetPr codeName="Sheet206"/>
  <dimension ref="A1:X22"/>
  <sheetViews>
    <sheetView view="pageBreakPreview" zoomScaleNormal="100" zoomScaleSheetLayoutView="100" workbookViewId="0"/>
  </sheetViews>
  <sheetFormatPr defaultRowHeight="15" outlineLevelCol="1"/>
  <cols>
    <col min="2" max="11" width="14" customWidth="1"/>
    <col min="13" max="23" width="0" hidden="1" customWidth="1" outlineLevel="1"/>
    <col min="24" max="24" width="9.140625" collapsed="1"/>
  </cols>
  <sheetData>
    <row r="1" spans="1:23">
      <c r="A1" t="s">
        <v>1085</v>
      </c>
    </row>
    <row r="2" spans="1:23" ht="90.75" customHeight="1">
      <c r="B2" s="55" t="str">
        <f>N2</f>
        <v xml:space="preserve"> All industries</v>
      </c>
      <c r="C2" s="55" t="str">
        <f t="shared" ref="C2:K2" si="0">O2</f>
        <v xml:space="preserve"> Manufacturing [31-33]</v>
      </c>
      <c r="D2" s="55" t="str">
        <f t="shared" si="0"/>
        <v xml:space="preserve"> Food manufacturing [311]</v>
      </c>
      <c r="E2" s="55" t="str">
        <f t="shared" si="0"/>
        <v xml:space="preserve"> Animal food manufacturing [3111]</v>
      </c>
      <c r="F2" s="55" t="str">
        <f t="shared" si="0"/>
        <v xml:space="preserve"> Sugar and confectionery product manufacturing [3113]</v>
      </c>
      <c r="G2" s="55" t="str">
        <f t="shared" si="0"/>
        <v xml:space="preserve"> Fruit and vegetable preserving and specialty food manufacturing [3114]</v>
      </c>
      <c r="H2" s="55" t="str">
        <f t="shared" si="0"/>
        <v xml:space="preserve"> Dairy product manufacturing [3115]</v>
      </c>
      <c r="I2" s="55" t="str">
        <f t="shared" si="0"/>
        <v xml:space="preserve"> Meat product manufacturing [3116]</v>
      </c>
      <c r="J2" s="55" t="str">
        <f t="shared" si="0"/>
        <v xml:space="preserve"> Seafood product preparation and packaging [3117]</v>
      </c>
      <c r="K2" s="55" t="str">
        <f t="shared" si="0"/>
        <v xml:space="preserve"> Miscellaneous food manufacturing [311A]</v>
      </c>
      <c r="N2" t="s">
        <v>520</v>
      </c>
      <c r="O2" t="s">
        <v>6</v>
      </c>
      <c r="P2" t="s">
        <v>7</v>
      </c>
      <c r="Q2" t="s">
        <v>8</v>
      </c>
      <c r="R2" t="s">
        <v>11</v>
      </c>
      <c r="S2" t="s">
        <v>12</v>
      </c>
      <c r="T2" t="s">
        <v>13</v>
      </c>
      <c r="U2" t="s">
        <v>14</v>
      </c>
      <c r="V2" t="s">
        <v>15</v>
      </c>
      <c r="W2" t="s">
        <v>55</v>
      </c>
    </row>
    <row r="3" spans="1:23">
      <c r="A3" s="7">
        <v>1997</v>
      </c>
      <c r="B3" s="3">
        <f>IF(OR(ISERROR(N3/1000)=TRUE,N3=0),"n.a.",N3/1000)</f>
        <v>5442885</v>
      </c>
      <c r="C3" s="3">
        <f t="shared" ref="C3:K15" si="1">IF(OR(ISERROR(O3/1000)=TRUE,O3=0),"n.a.",O3/1000)</f>
        <v>1028840</v>
      </c>
      <c r="D3" s="3">
        <f t="shared" si="1"/>
        <v>104473</v>
      </c>
      <c r="E3" s="3">
        <f t="shared" si="1"/>
        <v>6480</v>
      </c>
      <c r="F3" s="3">
        <f t="shared" si="1"/>
        <v>4835</v>
      </c>
      <c r="G3" s="3">
        <f t="shared" si="1"/>
        <v>10214</v>
      </c>
      <c r="H3" s="3">
        <f t="shared" si="1"/>
        <v>16782</v>
      </c>
      <c r="I3" s="3">
        <f t="shared" si="1"/>
        <v>27984</v>
      </c>
      <c r="J3" s="3">
        <f t="shared" si="1"/>
        <v>2761</v>
      </c>
      <c r="K3" s="3">
        <f t="shared" si="1"/>
        <v>35417</v>
      </c>
      <c r="M3">
        <v>1997</v>
      </c>
      <c r="N3">
        <v>5442885000</v>
      </c>
      <c r="O3">
        <v>1028840000</v>
      </c>
      <c r="P3">
        <v>104473000</v>
      </c>
      <c r="Q3">
        <v>6480000</v>
      </c>
      <c r="R3">
        <v>4835000</v>
      </c>
      <c r="S3">
        <v>10214000</v>
      </c>
      <c r="T3">
        <v>16782000</v>
      </c>
      <c r="U3">
        <v>27984000</v>
      </c>
      <c r="V3">
        <v>2761000</v>
      </c>
      <c r="W3">
        <v>35417000</v>
      </c>
    </row>
    <row r="4" spans="1:23">
      <c r="A4" s="7">
        <v>1998</v>
      </c>
      <c r="B4" s="3">
        <f t="shared" ref="B4:B15" si="2">IF(OR(ISERROR(N4/1000)=TRUE,N4=0),"n.a.",N4/1000)</f>
        <v>5587894</v>
      </c>
      <c r="C4" s="3">
        <f t="shared" si="1"/>
        <v>1040656</v>
      </c>
      <c r="D4" s="3">
        <f t="shared" si="1"/>
        <v>104128</v>
      </c>
      <c r="E4" s="3">
        <f t="shared" si="1"/>
        <v>5165</v>
      </c>
      <c r="F4" s="3" t="str">
        <f t="shared" si="1"/>
        <v>n.a.</v>
      </c>
      <c r="G4" s="3">
        <f t="shared" si="1"/>
        <v>8086</v>
      </c>
      <c r="H4" s="3">
        <f t="shared" si="1"/>
        <v>17571</v>
      </c>
      <c r="I4" s="3">
        <f t="shared" si="1"/>
        <v>28964</v>
      </c>
      <c r="J4" s="3" t="str">
        <f t="shared" si="1"/>
        <v>n.a.</v>
      </c>
      <c r="K4" s="3">
        <f t="shared" si="1"/>
        <v>37669</v>
      </c>
      <c r="M4">
        <v>1998</v>
      </c>
      <c r="N4">
        <v>5587894000</v>
      </c>
      <c r="O4">
        <v>1040656000</v>
      </c>
      <c r="P4">
        <v>104128000</v>
      </c>
      <c r="Q4">
        <v>5165000</v>
      </c>
      <c r="R4" t="s">
        <v>664</v>
      </c>
      <c r="S4">
        <v>8086000</v>
      </c>
      <c r="T4">
        <v>17571000</v>
      </c>
      <c r="U4">
        <v>28964000</v>
      </c>
      <c r="V4" t="s">
        <v>664</v>
      </c>
      <c r="W4">
        <v>37669000</v>
      </c>
    </row>
    <row r="5" spans="1:23">
      <c r="A5" s="7">
        <v>1999</v>
      </c>
      <c r="B5" s="3">
        <f t="shared" si="2"/>
        <v>5802442</v>
      </c>
      <c r="C5" s="3">
        <f t="shared" si="1"/>
        <v>1079531</v>
      </c>
      <c r="D5" s="3">
        <f t="shared" si="1"/>
        <v>106991</v>
      </c>
      <c r="E5" s="3">
        <f t="shared" si="1"/>
        <v>4811</v>
      </c>
      <c r="F5" s="3" t="str">
        <f t="shared" si="1"/>
        <v>n.a.</v>
      </c>
      <c r="G5" s="3">
        <f t="shared" si="1"/>
        <v>7914</v>
      </c>
      <c r="H5" s="3" t="str">
        <f t="shared" si="1"/>
        <v>n.a.</v>
      </c>
      <c r="I5" s="3">
        <f t="shared" si="1"/>
        <v>27973</v>
      </c>
      <c r="J5" s="3" t="str">
        <f t="shared" si="1"/>
        <v>n.a.</v>
      </c>
      <c r="K5" s="3" t="str">
        <f t="shared" si="1"/>
        <v>n.a.</v>
      </c>
      <c r="M5">
        <v>1999</v>
      </c>
      <c r="N5">
        <v>5802442000</v>
      </c>
      <c r="O5">
        <v>1079531000</v>
      </c>
      <c r="P5">
        <v>106991000</v>
      </c>
      <c r="Q5">
        <v>4811000</v>
      </c>
      <c r="R5" t="s">
        <v>664</v>
      </c>
      <c r="S5">
        <v>7914000</v>
      </c>
      <c r="T5" t="s">
        <v>664</v>
      </c>
      <c r="U5">
        <v>27973000</v>
      </c>
      <c r="V5" t="s">
        <v>664</v>
      </c>
      <c r="W5" t="s">
        <v>664</v>
      </c>
    </row>
    <row r="6" spans="1:23">
      <c r="A6" s="7">
        <v>2000</v>
      </c>
      <c r="B6" s="3">
        <f t="shared" si="2"/>
        <v>5902485</v>
      </c>
      <c r="C6" s="3">
        <f t="shared" si="1"/>
        <v>1133521</v>
      </c>
      <c r="D6" s="3">
        <f t="shared" si="1"/>
        <v>106496</v>
      </c>
      <c r="E6" s="3">
        <f t="shared" si="1"/>
        <v>7903</v>
      </c>
      <c r="F6" s="3" t="str">
        <f t="shared" si="1"/>
        <v>n.a.</v>
      </c>
      <c r="G6" s="3">
        <f t="shared" si="1"/>
        <v>8207</v>
      </c>
      <c r="H6" s="3" t="str">
        <f t="shared" si="1"/>
        <v>n.a.</v>
      </c>
      <c r="I6" s="3">
        <f t="shared" si="1"/>
        <v>29531</v>
      </c>
      <c r="J6" s="3" t="str">
        <f t="shared" si="1"/>
        <v>n.a.</v>
      </c>
      <c r="K6" s="3" t="str">
        <f t="shared" si="1"/>
        <v>n.a.</v>
      </c>
      <c r="M6">
        <v>2000</v>
      </c>
      <c r="N6">
        <v>5902485000</v>
      </c>
      <c r="O6">
        <v>1133521000</v>
      </c>
      <c r="P6">
        <v>106496000</v>
      </c>
      <c r="Q6">
        <v>7903000</v>
      </c>
      <c r="R6" t="s">
        <v>664</v>
      </c>
      <c r="S6">
        <v>8207000</v>
      </c>
      <c r="T6" t="s">
        <v>664</v>
      </c>
      <c r="U6">
        <v>29531000</v>
      </c>
      <c r="V6" t="s">
        <v>664</v>
      </c>
      <c r="W6" t="s">
        <v>664</v>
      </c>
    </row>
    <row r="7" spans="1:23">
      <c r="A7" s="7">
        <v>2001</v>
      </c>
      <c r="B7" s="3">
        <f t="shared" si="2"/>
        <v>5873483</v>
      </c>
      <c r="C7" s="3">
        <f t="shared" si="1"/>
        <v>1101829</v>
      </c>
      <c r="D7" s="3">
        <f t="shared" si="1"/>
        <v>98778</v>
      </c>
      <c r="E7" s="3">
        <f t="shared" si="1"/>
        <v>7986</v>
      </c>
      <c r="F7" s="3" t="str">
        <f t="shared" si="1"/>
        <v>n.a.</v>
      </c>
      <c r="G7" s="3">
        <f t="shared" si="1"/>
        <v>8462</v>
      </c>
      <c r="H7" s="3" t="str">
        <f t="shared" si="1"/>
        <v>n.a.</v>
      </c>
      <c r="I7" s="3">
        <f t="shared" si="1"/>
        <v>29949</v>
      </c>
      <c r="J7" s="3" t="str">
        <f t="shared" si="1"/>
        <v>n.a.</v>
      </c>
      <c r="K7" s="3" t="str">
        <f t="shared" si="1"/>
        <v>n.a.</v>
      </c>
      <c r="M7">
        <v>2001</v>
      </c>
      <c r="N7">
        <v>5873483000</v>
      </c>
      <c r="O7">
        <v>1101829000</v>
      </c>
      <c r="P7">
        <v>98778000</v>
      </c>
      <c r="Q7">
        <v>7986000</v>
      </c>
      <c r="R7" t="s">
        <v>664</v>
      </c>
      <c r="S7">
        <v>8462000</v>
      </c>
      <c r="T7" t="s">
        <v>664</v>
      </c>
      <c r="U7">
        <v>29949000</v>
      </c>
      <c r="V7" t="s">
        <v>664</v>
      </c>
      <c r="W7" t="s">
        <v>664</v>
      </c>
    </row>
    <row r="8" spans="1:23">
      <c r="A8" s="7">
        <v>2002</v>
      </c>
      <c r="B8" s="3">
        <f t="shared" si="2"/>
        <v>6033469</v>
      </c>
      <c r="C8" s="3">
        <f t="shared" si="1"/>
        <v>1105654</v>
      </c>
      <c r="D8" s="3">
        <f t="shared" si="1"/>
        <v>101640</v>
      </c>
      <c r="E8" s="3">
        <f t="shared" si="1"/>
        <v>5693</v>
      </c>
      <c r="F8" s="3" t="str">
        <f t="shared" si="1"/>
        <v>n.a.</v>
      </c>
      <c r="G8" s="3">
        <f t="shared" si="1"/>
        <v>6898</v>
      </c>
      <c r="H8" s="3">
        <f t="shared" si="1"/>
        <v>16862</v>
      </c>
      <c r="I8" s="3">
        <f t="shared" si="1"/>
        <v>30718</v>
      </c>
      <c r="J8" s="3" t="str">
        <f t="shared" si="1"/>
        <v>n.a.</v>
      </c>
      <c r="K8" s="3">
        <f t="shared" si="1"/>
        <v>34130</v>
      </c>
      <c r="M8">
        <v>2002</v>
      </c>
      <c r="N8">
        <v>6033469000</v>
      </c>
      <c r="O8">
        <v>1105654000</v>
      </c>
      <c r="P8">
        <v>101640000</v>
      </c>
      <c r="Q8">
        <v>5693000</v>
      </c>
      <c r="R8" t="s">
        <v>664</v>
      </c>
      <c r="S8">
        <v>6898000</v>
      </c>
      <c r="T8">
        <v>16862000</v>
      </c>
      <c r="U8">
        <v>30718000</v>
      </c>
      <c r="V8" t="s">
        <v>664</v>
      </c>
      <c r="W8">
        <v>34130000</v>
      </c>
    </row>
    <row r="9" spans="1:23">
      <c r="A9" s="7">
        <v>2003</v>
      </c>
      <c r="B9" s="3">
        <f t="shared" si="2"/>
        <v>6019372</v>
      </c>
      <c r="C9" s="3">
        <f t="shared" si="1"/>
        <v>1065620</v>
      </c>
      <c r="D9" s="3">
        <f t="shared" si="1"/>
        <v>96446</v>
      </c>
      <c r="E9" s="3">
        <f t="shared" si="1"/>
        <v>5720</v>
      </c>
      <c r="F9" s="3">
        <f t="shared" si="1"/>
        <v>4846</v>
      </c>
      <c r="G9" s="3">
        <f t="shared" si="1"/>
        <v>7339</v>
      </c>
      <c r="H9" s="3">
        <f t="shared" si="1"/>
        <v>15223</v>
      </c>
      <c r="I9" s="3">
        <f t="shared" si="1"/>
        <v>29756</v>
      </c>
      <c r="J9" s="3" t="str">
        <f t="shared" si="1"/>
        <v>n.a.</v>
      </c>
      <c r="K9" s="3" t="str">
        <f t="shared" si="1"/>
        <v>n.a.</v>
      </c>
      <c r="M9">
        <v>2003</v>
      </c>
      <c r="N9">
        <v>6019372000</v>
      </c>
      <c r="O9">
        <v>1065620000</v>
      </c>
      <c r="P9">
        <v>96446000</v>
      </c>
      <c r="Q9">
        <v>5720000</v>
      </c>
      <c r="R9">
        <v>4846000</v>
      </c>
      <c r="S9">
        <v>7339000</v>
      </c>
      <c r="T9">
        <v>15223000</v>
      </c>
      <c r="U9">
        <v>29756000</v>
      </c>
      <c r="V9" t="s">
        <v>664</v>
      </c>
      <c r="W9" t="s">
        <v>664</v>
      </c>
    </row>
    <row r="10" spans="1:23">
      <c r="A10" s="7">
        <v>2004</v>
      </c>
      <c r="B10" s="3">
        <f t="shared" si="2"/>
        <v>6175845</v>
      </c>
      <c r="C10" s="3">
        <f t="shared" si="1"/>
        <v>1067091</v>
      </c>
      <c r="D10" s="3">
        <f t="shared" si="1"/>
        <v>94055</v>
      </c>
      <c r="E10" s="3">
        <f t="shared" si="1"/>
        <v>6579</v>
      </c>
      <c r="F10" s="3">
        <f t="shared" si="1"/>
        <v>4359</v>
      </c>
      <c r="G10" s="3">
        <f t="shared" si="1"/>
        <v>7609</v>
      </c>
      <c r="H10" s="3">
        <f t="shared" si="1"/>
        <v>14444</v>
      </c>
      <c r="I10" s="3">
        <f t="shared" si="1"/>
        <v>28639</v>
      </c>
      <c r="J10" s="3" t="str">
        <f t="shared" si="1"/>
        <v>n.a.</v>
      </c>
      <c r="K10" s="3" t="str">
        <f t="shared" si="1"/>
        <v>n.a.</v>
      </c>
      <c r="M10">
        <v>2004</v>
      </c>
      <c r="N10">
        <v>6175845000</v>
      </c>
      <c r="O10">
        <v>1067091000</v>
      </c>
      <c r="P10">
        <v>94055000</v>
      </c>
      <c r="Q10">
        <v>6579000</v>
      </c>
      <c r="R10">
        <v>4359000</v>
      </c>
      <c r="S10">
        <v>7609000</v>
      </c>
      <c r="T10">
        <v>14444000</v>
      </c>
      <c r="U10">
        <v>28639000</v>
      </c>
      <c r="V10" t="s">
        <v>664</v>
      </c>
      <c r="W10" t="s">
        <v>664</v>
      </c>
    </row>
    <row r="11" spans="1:23">
      <c r="A11" s="7">
        <v>2005</v>
      </c>
      <c r="B11" s="3">
        <f t="shared" si="2"/>
        <v>6179153</v>
      </c>
      <c r="C11" s="3">
        <f t="shared" si="1"/>
        <v>1043196</v>
      </c>
      <c r="D11" s="3">
        <f t="shared" si="1"/>
        <v>91060</v>
      </c>
      <c r="E11" s="3">
        <f t="shared" si="1"/>
        <v>6150</v>
      </c>
      <c r="F11" s="3">
        <f t="shared" si="1"/>
        <v>4046</v>
      </c>
      <c r="G11" s="3">
        <f t="shared" si="1"/>
        <v>7045</v>
      </c>
      <c r="H11" s="3">
        <f t="shared" si="1"/>
        <v>15405</v>
      </c>
      <c r="I11" s="3">
        <f t="shared" si="1"/>
        <v>26005</v>
      </c>
      <c r="J11" s="3" t="str">
        <f t="shared" si="1"/>
        <v>n.a.</v>
      </c>
      <c r="K11" s="3" t="str">
        <f t="shared" si="1"/>
        <v>n.a.</v>
      </c>
      <c r="M11">
        <v>2005</v>
      </c>
      <c r="N11">
        <v>6179153000</v>
      </c>
      <c r="O11">
        <v>1043196000</v>
      </c>
      <c r="P11">
        <v>91060000</v>
      </c>
      <c r="Q11">
        <v>6150000</v>
      </c>
      <c r="R11">
        <v>4046000</v>
      </c>
      <c r="S11">
        <v>7045000</v>
      </c>
      <c r="T11">
        <v>15405000</v>
      </c>
      <c r="U11">
        <v>26005000</v>
      </c>
      <c r="V11" t="s">
        <v>664</v>
      </c>
      <c r="W11" t="s">
        <v>664</v>
      </c>
    </row>
    <row r="12" spans="1:23">
      <c r="A12" s="7">
        <v>2006</v>
      </c>
      <c r="B12" s="3">
        <f t="shared" si="2"/>
        <v>6236242</v>
      </c>
      <c r="C12" s="3">
        <f t="shared" si="1"/>
        <v>1006820</v>
      </c>
      <c r="D12" s="3">
        <f t="shared" si="1"/>
        <v>87598</v>
      </c>
      <c r="E12" s="3" t="str">
        <f t="shared" si="1"/>
        <v>n.a.</v>
      </c>
      <c r="F12" s="3">
        <f t="shared" si="1"/>
        <v>3959</v>
      </c>
      <c r="G12" s="3">
        <f t="shared" si="1"/>
        <v>7010</v>
      </c>
      <c r="H12" s="3">
        <f t="shared" si="1"/>
        <v>16575</v>
      </c>
      <c r="I12" s="3">
        <f t="shared" si="1"/>
        <v>26350</v>
      </c>
      <c r="J12" s="3" t="str">
        <f t="shared" si="1"/>
        <v>n.a.</v>
      </c>
      <c r="K12" s="3">
        <f t="shared" si="1"/>
        <v>26505</v>
      </c>
      <c r="M12">
        <v>2006</v>
      </c>
      <c r="N12">
        <v>6236242000</v>
      </c>
      <c r="O12">
        <v>1006820000</v>
      </c>
      <c r="P12">
        <v>87598000</v>
      </c>
      <c r="Q12" t="s">
        <v>664</v>
      </c>
      <c r="R12">
        <v>3959000</v>
      </c>
      <c r="S12">
        <v>7010000</v>
      </c>
      <c r="T12">
        <v>16575000</v>
      </c>
      <c r="U12">
        <v>26350000</v>
      </c>
      <c r="V12" t="s">
        <v>664</v>
      </c>
      <c r="W12">
        <v>26505000</v>
      </c>
    </row>
    <row r="13" spans="1:23">
      <c r="A13" s="7">
        <v>2007</v>
      </c>
      <c r="B13" s="3">
        <f t="shared" si="2"/>
        <v>6286461</v>
      </c>
      <c r="C13" s="3">
        <f t="shared" si="1"/>
        <v>984034</v>
      </c>
      <c r="D13" s="3">
        <f t="shared" si="1"/>
        <v>86654</v>
      </c>
      <c r="E13" s="3">
        <f t="shared" si="1"/>
        <v>5853</v>
      </c>
      <c r="F13" s="3" t="str">
        <f t="shared" si="1"/>
        <v>n.a.</v>
      </c>
      <c r="G13" s="3">
        <f t="shared" si="1"/>
        <v>6511</v>
      </c>
      <c r="H13" s="3">
        <f t="shared" si="1"/>
        <v>17559</v>
      </c>
      <c r="I13" s="3">
        <f t="shared" si="1"/>
        <v>25447</v>
      </c>
      <c r="J13" s="3" t="str">
        <f t="shared" si="1"/>
        <v>n.a.</v>
      </c>
      <c r="K13" s="3">
        <f t="shared" si="1"/>
        <v>24757</v>
      </c>
      <c r="M13">
        <v>2007</v>
      </c>
      <c r="N13">
        <v>6286461000</v>
      </c>
      <c r="O13">
        <v>984034000</v>
      </c>
      <c r="P13">
        <v>86654000</v>
      </c>
      <c r="Q13">
        <v>5853000</v>
      </c>
      <c r="R13" t="s">
        <v>664</v>
      </c>
      <c r="S13">
        <v>6511000</v>
      </c>
      <c r="T13">
        <v>17559000</v>
      </c>
      <c r="U13">
        <v>25447000</v>
      </c>
      <c r="V13" t="s">
        <v>664</v>
      </c>
      <c r="W13">
        <v>24757000</v>
      </c>
    </row>
    <row r="14" spans="1:23">
      <c r="A14" s="7">
        <v>2008</v>
      </c>
      <c r="B14" s="3">
        <f t="shared" si="2"/>
        <v>6379919</v>
      </c>
      <c r="C14" s="3">
        <f t="shared" si="1"/>
        <v>951805</v>
      </c>
      <c r="D14" s="3">
        <f t="shared" si="1"/>
        <v>95964</v>
      </c>
      <c r="E14" s="3">
        <f t="shared" si="1"/>
        <v>5947</v>
      </c>
      <c r="F14" s="3" t="str">
        <f t="shared" si="1"/>
        <v>n.a.</v>
      </c>
      <c r="G14" s="3">
        <f t="shared" si="1"/>
        <v>7568</v>
      </c>
      <c r="H14" s="3">
        <f t="shared" si="1"/>
        <v>19465</v>
      </c>
      <c r="I14" s="3">
        <f t="shared" si="1"/>
        <v>28862</v>
      </c>
      <c r="J14" s="3" t="str">
        <f t="shared" si="1"/>
        <v>n.a.</v>
      </c>
      <c r="K14" s="3">
        <f t="shared" si="1"/>
        <v>27406</v>
      </c>
      <c r="M14">
        <v>2008</v>
      </c>
      <c r="N14">
        <v>6379919000</v>
      </c>
      <c r="O14">
        <v>951805000</v>
      </c>
      <c r="P14">
        <v>95964000</v>
      </c>
      <c r="Q14">
        <v>5947000</v>
      </c>
      <c r="R14" t="s">
        <v>664</v>
      </c>
      <c r="S14">
        <v>7568000</v>
      </c>
      <c r="T14">
        <v>19465000</v>
      </c>
      <c r="U14">
        <v>28862000</v>
      </c>
      <c r="V14" t="s">
        <v>664</v>
      </c>
      <c r="W14">
        <v>27406000</v>
      </c>
    </row>
    <row r="15" spans="1:23">
      <c r="A15" s="7">
        <v>2009</v>
      </c>
      <c r="B15" s="3">
        <f t="shared" si="2"/>
        <v>6222518</v>
      </c>
      <c r="C15" s="3">
        <f t="shared" si="1"/>
        <v>867809</v>
      </c>
      <c r="D15" s="3">
        <f t="shared" si="1"/>
        <v>89236</v>
      </c>
      <c r="E15" s="3">
        <f t="shared" si="1"/>
        <v>5494</v>
      </c>
      <c r="F15" s="3" t="str">
        <f t="shared" si="1"/>
        <v>n.a.</v>
      </c>
      <c r="G15" s="3">
        <f t="shared" si="1"/>
        <v>6948</v>
      </c>
      <c r="H15" s="3">
        <f t="shared" si="1"/>
        <v>19259</v>
      </c>
      <c r="I15" s="3">
        <f t="shared" si="1"/>
        <v>26073</v>
      </c>
      <c r="J15" s="3" t="str">
        <f t="shared" si="1"/>
        <v>n.a.</v>
      </c>
      <c r="K15" s="3">
        <f t="shared" si="1"/>
        <v>24602</v>
      </c>
      <c r="M15">
        <v>2009</v>
      </c>
      <c r="N15">
        <v>6222518000</v>
      </c>
      <c r="O15">
        <v>867809000</v>
      </c>
      <c r="P15">
        <v>89236000</v>
      </c>
      <c r="Q15">
        <v>5494000</v>
      </c>
      <c r="R15" t="s">
        <v>664</v>
      </c>
      <c r="S15">
        <v>6948000</v>
      </c>
      <c r="T15">
        <v>19259000</v>
      </c>
      <c r="U15">
        <v>26073000</v>
      </c>
      <c r="V15" t="s">
        <v>664</v>
      </c>
      <c r="W15">
        <v>24602000</v>
      </c>
    </row>
    <row r="17" spans="1:11">
      <c r="A17" s="9" t="s">
        <v>71</v>
      </c>
    </row>
    <row r="18" spans="1:11">
      <c r="A18" s="7" t="s">
        <v>503</v>
      </c>
      <c r="B18" s="2">
        <f>IF(ISERROR((POWER(VLOOKUP(VALUE(RIGHT($A18,4)),$A$3:$K$15,COLUMN(B$15),0)/VLOOKUP(VALUE(LEFT($A18,4)),$A$3:$K$15,COLUMN(B$15),0),1/(VALUE(RIGHT($A18,4))-VALUE(LEFT($A18,4))))-1)*100)=FALSE,(POWER(VLOOKUP(VALUE(RIGHT($A18,4)),$A$3:$K$15,COLUMN(B$15),0)/VLOOKUP(VALUE(LEFT($A18,4)),$A$3:$K$15,COLUMN(B$15),0),1/(VALUE(RIGHT($A18,4))-VALUE(LEFT($A18,4))))-1)*100,"n.a.")</f>
        <v>1.1217903781743477</v>
      </c>
      <c r="C18" s="2">
        <f t="shared" ref="C18:K20" si="3">IF(ISERROR((POWER(VLOOKUP(VALUE(RIGHT($A18,4)),$A$3:$K$15,COLUMN(C$15),0)/VLOOKUP(VALUE(LEFT($A18,4)),$A$3:$K$15,COLUMN(C$15),0),1/(VALUE(RIGHT($A18,4))-VALUE(LEFT($A18,4))))-1)*100)=FALSE,(POWER(VLOOKUP(VALUE(RIGHT($A18,4)),$A$3:$K$15,COLUMN(C$15),0)/VLOOKUP(VALUE(LEFT($A18,4)),$A$3:$K$15,COLUMN(C$15),0),1/(VALUE(RIGHT($A18,4))-VALUE(LEFT($A18,4))))-1)*100,"n.a.")</f>
        <v>-1.4084504471411852</v>
      </c>
      <c r="D18" s="2">
        <f t="shared" si="3"/>
        <v>-1.3051096047414057</v>
      </c>
      <c r="E18" s="2">
        <f t="shared" si="3"/>
        <v>-1.3661154666394393</v>
      </c>
      <c r="F18" s="2" t="str">
        <f t="shared" si="3"/>
        <v>n.a.</v>
      </c>
      <c r="G18" s="2">
        <f t="shared" si="3"/>
        <v>-3.1598776008429197</v>
      </c>
      <c r="H18" s="2">
        <f t="shared" si="3"/>
        <v>1.1538696430140938</v>
      </c>
      <c r="I18" s="2">
        <f t="shared" si="3"/>
        <v>-0.58770473730420658</v>
      </c>
      <c r="J18" s="2" t="str">
        <f t="shared" si="3"/>
        <v>n.a.</v>
      </c>
      <c r="K18" s="2">
        <f t="shared" si="3"/>
        <v>-2.9907336372219873</v>
      </c>
    </row>
    <row r="19" spans="1:11">
      <c r="A19" s="7" t="s">
        <v>27</v>
      </c>
      <c r="B19" s="2">
        <f>IF(ISERROR((POWER(VLOOKUP(VALUE(RIGHT($A19,4)),$A$3:$K$15,COLUMN(B$15),0)/VLOOKUP(VALUE(LEFT($A19,4)),$A$3:$K$15,COLUMN(B$15),0),1/(VALUE(RIGHT($A19,4))-VALUE(LEFT($A19,4))))-1)*100)=FALSE,(POWER(VLOOKUP(VALUE(RIGHT($A19,4)),$A$3:$K$15,COLUMN(B$15),0)/VLOOKUP(VALUE(LEFT($A19,4)),$A$3:$K$15,COLUMN(B$15),0),1/(VALUE(RIGHT($A19,4))-VALUE(LEFT($A19,4))))-1)*100,"n.a.")</f>
        <v>2.7389787814846356</v>
      </c>
      <c r="C19" s="2">
        <f t="shared" si="3"/>
        <v>3.2826192772190899</v>
      </c>
      <c r="D19" s="2">
        <f t="shared" si="3"/>
        <v>0.64133986451517799</v>
      </c>
      <c r="E19" s="2">
        <f t="shared" si="3"/>
        <v>6.8412577669743513</v>
      </c>
      <c r="F19" s="2" t="str">
        <f t="shared" si="3"/>
        <v>n.a.</v>
      </c>
      <c r="G19" s="2">
        <f t="shared" si="3"/>
        <v>-7.0328480308698316</v>
      </c>
      <c r="H19" s="2" t="str">
        <f t="shared" si="3"/>
        <v>n.a.</v>
      </c>
      <c r="I19" s="2">
        <f t="shared" si="3"/>
        <v>1.8097694135217113</v>
      </c>
      <c r="J19" s="2" t="str">
        <f t="shared" si="3"/>
        <v>n.a.</v>
      </c>
      <c r="K19" s="2" t="str">
        <f t="shared" si="3"/>
        <v>n.a.</v>
      </c>
    </row>
    <row r="20" spans="1:11">
      <c r="A20" s="7" t="s">
        <v>3</v>
      </c>
      <c r="B20" s="2">
        <f>IF(ISERROR((POWER(VLOOKUP(VALUE(RIGHT($A20,4)),$A$3:$K$15,COLUMN(B$15),0)/VLOOKUP(VALUE(LEFT($A20,4)),$A$3:$K$15,COLUMN(B$15),0),1/(VALUE(RIGHT($A20,4))-VALUE(LEFT($A20,4))))-1)*100)=FALSE,(POWER(VLOOKUP(VALUE(RIGHT($A20,4)),$A$3:$K$15,COLUMN(B$15),0)/VLOOKUP(VALUE(LEFT($A20,4)),$A$3:$K$15,COLUMN(B$15),0),1/(VALUE(RIGHT($A20,4))-VALUE(LEFT($A20,4))))-1)*100,"n.a.")</f>
        <v>0.90442002106847497</v>
      </c>
      <c r="C20" s="2">
        <f t="shared" si="3"/>
        <v>-2.0000643431351883</v>
      </c>
      <c r="D20" s="2">
        <f t="shared" si="3"/>
        <v>-2.902532516734313</v>
      </c>
      <c r="E20" s="2">
        <f t="shared" si="3"/>
        <v>-4.1991183189107666</v>
      </c>
      <c r="F20" s="2" t="str">
        <f t="shared" si="3"/>
        <v>n.a.</v>
      </c>
      <c r="G20" s="2">
        <f t="shared" si="3"/>
        <v>-3.2529773089093883</v>
      </c>
      <c r="H20" s="2" t="str">
        <f t="shared" si="3"/>
        <v>n.a.</v>
      </c>
      <c r="I20" s="2">
        <f t="shared" si="3"/>
        <v>-2.1038774070116673</v>
      </c>
      <c r="J20" s="2" t="str">
        <f t="shared" si="3"/>
        <v>n.a.</v>
      </c>
      <c r="K20" s="2" t="str">
        <f t="shared" si="3"/>
        <v>n.a.</v>
      </c>
    </row>
    <row r="22" spans="1:11">
      <c r="A22" s="229" t="s">
        <v>1358</v>
      </c>
    </row>
  </sheetData>
  <pageMargins left="0.7" right="0.7" top="0.75" bottom="0.75" header="0.3" footer="0.3"/>
  <pageSetup scale="80" orientation="landscape" horizontalDpi="0" verticalDpi="0" r:id="rId1"/>
</worksheet>
</file>

<file path=xl/worksheets/sheet17.xml><?xml version="1.0" encoding="utf-8"?>
<worksheet xmlns="http://schemas.openxmlformats.org/spreadsheetml/2006/main" xmlns:r="http://schemas.openxmlformats.org/officeDocument/2006/relationships">
  <sheetPr codeName="Sheet69"/>
  <dimension ref="A1:K24"/>
  <sheetViews>
    <sheetView view="pageBreakPreview" zoomScaleNormal="100" zoomScaleSheetLayoutView="100" workbookViewId="0"/>
  </sheetViews>
  <sheetFormatPr defaultRowHeight="15"/>
  <cols>
    <col min="2" max="11" width="14.85546875" customWidth="1"/>
  </cols>
  <sheetData>
    <row r="1" spans="1:11">
      <c r="A1" t="s">
        <v>510</v>
      </c>
    </row>
    <row r="3" spans="1:11" ht="90">
      <c r="A3" s="53"/>
      <c r="B3" s="54" t="s">
        <v>7</v>
      </c>
      <c r="C3" s="55" t="s">
        <v>8</v>
      </c>
      <c r="D3" s="55" t="s">
        <v>9</v>
      </c>
      <c r="E3" s="55" t="s">
        <v>11</v>
      </c>
      <c r="F3" s="55" t="s">
        <v>12</v>
      </c>
      <c r="G3" s="55" t="s">
        <v>13</v>
      </c>
      <c r="H3" s="55" t="s">
        <v>14</v>
      </c>
      <c r="I3" s="55" t="s">
        <v>15</v>
      </c>
      <c r="J3" s="55" t="s">
        <v>16</v>
      </c>
      <c r="K3" s="55" t="s">
        <v>17</v>
      </c>
    </row>
    <row r="4" spans="1:11">
      <c r="A4" s="53">
        <v>1991</v>
      </c>
      <c r="B4" s="8">
        <v>216070</v>
      </c>
      <c r="C4" s="8">
        <v>10700</v>
      </c>
      <c r="D4" s="8">
        <v>8386</v>
      </c>
      <c r="E4" s="8">
        <v>9954</v>
      </c>
      <c r="F4" s="8">
        <v>25501</v>
      </c>
      <c r="G4" s="8">
        <v>23633</v>
      </c>
      <c r="H4" s="8">
        <v>48148</v>
      </c>
      <c r="I4" s="8">
        <v>32246</v>
      </c>
      <c r="J4" s="8">
        <v>39219</v>
      </c>
      <c r="K4" s="8">
        <v>18283</v>
      </c>
    </row>
    <row r="5" spans="1:11">
      <c r="A5" s="53">
        <v>1992</v>
      </c>
      <c r="B5" s="8">
        <v>211886</v>
      </c>
      <c r="C5" s="8">
        <v>9285</v>
      </c>
      <c r="D5" s="8">
        <v>7797</v>
      </c>
      <c r="E5" s="8">
        <v>10805</v>
      </c>
      <c r="F5" s="8">
        <v>23807</v>
      </c>
      <c r="G5" s="8">
        <v>20012</v>
      </c>
      <c r="H5" s="8">
        <v>50855</v>
      </c>
      <c r="I5" s="8">
        <v>31509</v>
      </c>
      <c r="J5" s="8">
        <v>39516</v>
      </c>
      <c r="K5" s="8">
        <v>18302</v>
      </c>
    </row>
    <row r="6" spans="1:11">
      <c r="A6" s="53">
        <v>1993</v>
      </c>
      <c r="B6" s="8">
        <v>207037</v>
      </c>
      <c r="C6" s="8">
        <v>10038</v>
      </c>
      <c r="D6" s="8">
        <v>8065</v>
      </c>
      <c r="E6" s="8">
        <v>10848</v>
      </c>
      <c r="F6" s="8">
        <v>23719</v>
      </c>
      <c r="G6" s="8">
        <v>19822</v>
      </c>
      <c r="H6" s="8">
        <v>49271</v>
      </c>
      <c r="I6" s="8">
        <v>27492</v>
      </c>
      <c r="J6" s="8">
        <v>40055</v>
      </c>
      <c r="K6" s="8">
        <v>17728</v>
      </c>
    </row>
    <row r="7" spans="1:11">
      <c r="A7" s="53">
        <v>1994</v>
      </c>
      <c r="B7" s="8">
        <v>207152</v>
      </c>
      <c r="C7" s="8">
        <v>10108</v>
      </c>
      <c r="D7" s="8">
        <v>8512</v>
      </c>
      <c r="E7" s="8">
        <v>9804</v>
      </c>
      <c r="F7" s="8">
        <v>22048</v>
      </c>
      <c r="G7" s="8">
        <v>19820</v>
      </c>
      <c r="H7" s="8">
        <v>51099</v>
      </c>
      <c r="I7" s="8">
        <v>27860</v>
      </c>
      <c r="J7" s="8">
        <v>39413</v>
      </c>
      <c r="K7" s="8">
        <v>18488</v>
      </c>
    </row>
    <row r="8" spans="1:11">
      <c r="A8" s="53">
        <v>1995</v>
      </c>
      <c r="B8" s="8">
        <v>206340</v>
      </c>
      <c r="C8" s="8">
        <v>9512</v>
      </c>
      <c r="D8" s="8">
        <v>8781</v>
      </c>
      <c r="E8" s="8">
        <v>11249</v>
      </c>
      <c r="F8" s="8">
        <v>23575</v>
      </c>
      <c r="G8" s="8">
        <v>22824</v>
      </c>
      <c r="H8" s="8">
        <v>49715</v>
      </c>
      <c r="I8" s="8">
        <v>25024</v>
      </c>
      <c r="J8" s="8">
        <v>39003</v>
      </c>
      <c r="K8" s="8">
        <v>16658</v>
      </c>
    </row>
    <row r="9" spans="1:11">
      <c r="A9" s="53">
        <v>1996</v>
      </c>
      <c r="B9" s="8">
        <v>213999</v>
      </c>
      <c r="C9" s="8">
        <v>9970</v>
      </c>
      <c r="D9" s="8">
        <v>9556</v>
      </c>
      <c r="E9" s="8">
        <v>10874</v>
      </c>
      <c r="F9" s="8">
        <v>24483</v>
      </c>
      <c r="G9" s="8">
        <v>21320</v>
      </c>
      <c r="H9" s="8">
        <v>49910</v>
      </c>
      <c r="I9" s="8">
        <v>29415</v>
      </c>
      <c r="J9" s="8">
        <v>39379</v>
      </c>
      <c r="K9" s="8">
        <v>19091</v>
      </c>
    </row>
    <row r="10" spans="1:11">
      <c r="A10" s="53">
        <v>1997</v>
      </c>
      <c r="B10" s="8">
        <v>216006</v>
      </c>
      <c r="C10" s="8">
        <v>10108</v>
      </c>
      <c r="D10" s="8">
        <v>9560</v>
      </c>
      <c r="E10" s="8">
        <v>8984</v>
      </c>
      <c r="F10" s="8">
        <v>26673</v>
      </c>
      <c r="G10" s="8">
        <v>20345</v>
      </c>
      <c r="H10" s="8">
        <v>51744</v>
      </c>
      <c r="I10" s="8">
        <v>29234</v>
      </c>
      <c r="J10" s="8">
        <v>40100</v>
      </c>
      <c r="K10" s="8">
        <v>19258</v>
      </c>
    </row>
    <row r="11" spans="1:11">
      <c r="A11" s="53">
        <v>1998</v>
      </c>
      <c r="B11" s="8">
        <v>222195</v>
      </c>
      <c r="C11" s="8">
        <v>10808</v>
      </c>
      <c r="D11" s="8">
        <v>9211</v>
      </c>
      <c r="E11" s="8">
        <v>10354</v>
      </c>
      <c r="F11" s="8">
        <v>23503</v>
      </c>
      <c r="G11" s="8">
        <v>21214</v>
      </c>
      <c r="H11" s="8">
        <v>54343</v>
      </c>
      <c r="I11" s="8">
        <v>31559</v>
      </c>
      <c r="J11" s="8">
        <v>41466</v>
      </c>
      <c r="K11" s="8">
        <v>19737</v>
      </c>
    </row>
    <row r="12" spans="1:11">
      <c r="A12" s="53">
        <v>1999</v>
      </c>
      <c r="B12" s="8">
        <v>224202</v>
      </c>
      <c r="C12" s="8">
        <v>11598</v>
      </c>
      <c r="D12" s="8">
        <v>9326</v>
      </c>
      <c r="E12" s="8">
        <v>10885</v>
      </c>
      <c r="F12" s="8">
        <v>23687</v>
      </c>
      <c r="G12" s="8">
        <v>21406</v>
      </c>
      <c r="H12" s="8">
        <v>55053</v>
      </c>
      <c r="I12" s="8">
        <v>29790</v>
      </c>
      <c r="J12" s="8">
        <v>42462</v>
      </c>
      <c r="K12" s="8">
        <v>19996</v>
      </c>
    </row>
    <row r="13" spans="1:11">
      <c r="A13" s="53">
        <v>2000</v>
      </c>
      <c r="B13" s="8">
        <v>232653</v>
      </c>
      <c r="C13" s="8">
        <v>11738</v>
      </c>
      <c r="D13" s="8">
        <v>9461</v>
      </c>
      <c r="E13" s="8">
        <v>11897</v>
      </c>
      <c r="F13" s="8">
        <v>25206</v>
      </c>
      <c r="G13" s="8">
        <v>22842</v>
      </c>
      <c r="H13" s="8">
        <v>56545</v>
      </c>
      <c r="I13" s="8">
        <v>30535</v>
      </c>
      <c r="J13" s="8">
        <v>42874</v>
      </c>
      <c r="K13" s="8">
        <v>21552</v>
      </c>
    </row>
    <row r="14" spans="1:11">
      <c r="A14" s="53">
        <v>2001</v>
      </c>
      <c r="B14" s="8">
        <v>231613</v>
      </c>
      <c r="C14" s="8">
        <v>11663</v>
      </c>
      <c r="D14" s="8">
        <v>9021</v>
      </c>
      <c r="E14" s="8">
        <v>12271</v>
      </c>
      <c r="F14" s="8">
        <v>23003</v>
      </c>
      <c r="G14" s="8">
        <v>20888</v>
      </c>
      <c r="H14" s="8">
        <v>60186</v>
      </c>
      <c r="I14" s="8">
        <v>31028</v>
      </c>
      <c r="J14" s="8">
        <v>43811</v>
      </c>
      <c r="K14" s="8">
        <v>19741</v>
      </c>
    </row>
    <row r="15" spans="1:11">
      <c r="A15" s="53">
        <v>2002</v>
      </c>
      <c r="B15" s="8">
        <v>233158</v>
      </c>
      <c r="C15" s="8">
        <v>12108</v>
      </c>
      <c r="D15" s="8">
        <v>8176</v>
      </c>
      <c r="E15" s="8">
        <v>13274</v>
      </c>
      <c r="F15" s="8">
        <v>23891</v>
      </c>
      <c r="G15" s="8">
        <v>20711</v>
      </c>
      <c r="H15" s="8">
        <v>60942</v>
      </c>
      <c r="I15" s="8">
        <v>30765</v>
      </c>
      <c r="J15" s="8">
        <v>44354</v>
      </c>
      <c r="K15" s="8">
        <v>18937</v>
      </c>
    </row>
    <row r="16" spans="1:11">
      <c r="A16" s="53">
        <v>2003</v>
      </c>
      <c r="B16" s="8">
        <v>233754</v>
      </c>
      <c r="C16" s="8">
        <v>12347</v>
      </c>
      <c r="D16" s="8">
        <v>8060</v>
      </c>
      <c r="E16" s="8">
        <v>13500</v>
      </c>
      <c r="F16" s="8">
        <v>23982</v>
      </c>
      <c r="G16" s="8">
        <v>19524</v>
      </c>
      <c r="H16" s="8">
        <v>63431</v>
      </c>
      <c r="I16" s="8">
        <v>28093</v>
      </c>
      <c r="J16" s="8">
        <v>45335</v>
      </c>
      <c r="K16" s="8">
        <v>19483</v>
      </c>
    </row>
    <row r="17" spans="1:11">
      <c r="A17" s="53">
        <v>2004</v>
      </c>
      <c r="B17" s="8">
        <v>235405</v>
      </c>
      <c r="C17" s="8">
        <v>11296</v>
      </c>
      <c r="D17" s="8">
        <v>7620</v>
      </c>
      <c r="E17" s="8">
        <v>13933</v>
      </c>
      <c r="F17" s="8">
        <v>24979</v>
      </c>
      <c r="G17" s="8">
        <v>20418</v>
      </c>
      <c r="H17" s="8">
        <v>63643</v>
      </c>
      <c r="I17" s="8">
        <v>27387</v>
      </c>
      <c r="J17" s="8">
        <v>44614</v>
      </c>
      <c r="K17" s="8">
        <v>21516</v>
      </c>
    </row>
    <row r="18" spans="1:11">
      <c r="A18" s="53">
        <v>2005</v>
      </c>
      <c r="B18" s="8">
        <v>232170</v>
      </c>
      <c r="C18" s="8">
        <v>10489</v>
      </c>
      <c r="D18" s="8">
        <v>7844</v>
      </c>
      <c r="E18" s="8">
        <v>14411</v>
      </c>
      <c r="F18" s="8">
        <v>23823</v>
      </c>
      <c r="G18" s="8">
        <v>20130</v>
      </c>
      <c r="H18" s="8">
        <v>65626</v>
      </c>
      <c r="I18" s="8">
        <v>24158</v>
      </c>
      <c r="J18" s="8">
        <v>43633</v>
      </c>
      <c r="K18" s="8">
        <v>22054</v>
      </c>
    </row>
    <row r="19" spans="1:11">
      <c r="A19" s="53">
        <v>2006</v>
      </c>
      <c r="B19" s="8">
        <v>233388</v>
      </c>
      <c r="C19" s="8">
        <v>10038</v>
      </c>
      <c r="D19" s="8">
        <v>8725</v>
      </c>
      <c r="E19" s="8">
        <v>13879</v>
      </c>
      <c r="F19" s="8">
        <v>23515</v>
      </c>
      <c r="G19" s="8">
        <v>21361</v>
      </c>
      <c r="H19" s="8">
        <v>63755</v>
      </c>
      <c r="I19" s="8">
        <v>24620</v>
      </c>
      <c r="J19" s="8">
        <v>44172</v>
      </c>
      <c r="K19" s="8">
        <v>23323</v>
      </c>
    </row>
    <row r="20" spans="1:11">
      <c r="A20" s="53">
        <v>2007</v>
      </c>
      <c r="B20" s="8">
        <v>229102</v>
      </c>
      <c r="C20" s="8">
        <v>9919</v>
      </c>
      <c r="D20" s="8">
        <v>7787</v>
      </c>
      <c r="E20" s="8">
        <v>12990</v>
      </c>
      <c r="F20" s="8">
        <v>24316</v>
      </c>
      <c r="G20" s="8">
        <v>21346</v>
      </c>
      <c r="H20" s="8">
        <v>64129</v>
      </c>
      <c r="I20" s="8">
        <v>23776</v>
      </c>
      <c r="J20" s="8">
        <v>42861</v>
      </c>
      <c r="K20" s="8">
        <v>21979</v>
      </c>
    </row>
    <row r="21" spans="1:11">
      <c r="A21" s="53">
        <v>2008</v>
      </c>
      <c r="B21" s="8">
        <v>226252</v>
      </c>
      <c r="C21" s="8">
        <v>9810</v>
      </c>
      <c r="D21" s="8">
        <v>7905</v>
      </c>
      <c r="E21" s="8">
        <v>11705</v>
      </c>
      <c r="F21" s="8">
        <v>23384</v>
      </c>
      <c r="G21" s="8">
        <v>22730</v>
      </c>
      <c r="H21" s="8">
        <v>61625</v>
      </c>
      <c r="I21" s="8">
        <v>22406</v>
      </c>
      <c r="J21" s="8">
        <v>43056</v>
      </c>
      <c r="K21" s="8">
        <v>23630</v>
      </c>
    </row>
    <row r="22" spans="1:11">
      <c r="A22" s="53">
        <v>2009</v>
      </c>
      <c r="B22" s="8">
        <v>221830</v>
      </c>
      <c r="C22" s="8">
        <v>9683</v>
      </c>
      <c r="D22" s="8">
        <v>7064</v>
      </c>
      <c r="E22" s="8">
        <v>10980</v>
      </c>
      <c r="F22" s="8">
        <v>22947</v>
      </c>
      <c r="G22" s="8">
        <v>23615</v>
      </c>
      <c r="H22" s="8">
        <v>59869</v>
      </c>
      <c r="I22" s="8">
        <v>20125</v>
      </c>
      <c r="J22" s="8">
        <v>42035</v>
      </c>
      <c r="K22" s="8">
        <v>25512</v>
      </c>
    </row>
    <row r="24" spans="1:11">
      <c r="A24" s="355" t="s">
        <v>511</v>
      </c>
      <c r="B24" s="355"/>
      <c r="C24" s="355"/>
      <c r="D24" s="355"/>
      <c r="E24" s="355"/>
      <c r="F24" s="355"/>
      <c r="G24" s="355"/>
      <c r="H24" s="355"/>
      <c r="I24" s="355"/>
      <c r="J24" s="355"/>
      <c r="K24" s="355"/>
    </row>
  </sheetData>
  <mergeCells count="1">
    <mergeCell ref="A24:K24"/>
  </mergeCells>
  <pageMargins left="0.7" right="0.7" top="0.75" bottom="0.75" header="0.3" footer="0.3"/>
  <pageSetup scale="77" orientation="landscape" horizontalDpi="0" verticalDpi="0" r:id="rId1"/>
</worksheet>
</file>

<file path=xl/worksheets/sheet170.xml><?xml version="1.0" encoding="utf-8"?>
<worksheet xmlns="http://schemas.openxmlformats.org/spreadsheetml/2006/main" xmlns:r="http://schemas.openxmlformats.org/officeDocument/2006/relationships">
  <sheetPr codeName="Sheet207"/>
  <dimension ref="A1:X22"/>
  <sheetViews>
    <sheetView view="pageBreakPreview" zoomScaleNormal="100" zoomScaleSheetLayoutView="100" workbookViewId="0"/>
  </sheetViews>
  <sheetFormatPr defaultRowHeight="15" outlineLevelCol="1"/>
  <cols>
    <col min="2" max="11" width="14" customWidth="1"/>
    <col min="13" max="23" width="0" hidden="1" customWidth="1" outlineLevel="1"/>
    <col min="24" max="24" width="9.140625" collapsed="1"/>
  </cols>
  <sheetData>
    <row r="1" spans="1:23">
      <c r="A1" t="s">
        <v>1086</v>
      </c>
    </row>
    <row r="2" spans="1:23" ht="90.75" customHeight="1">
      <c r="B2" s="55" t="str">
        <f>N2</f>
        <v xml:space="preserve"> All industries</v>
      </c>
      <c r="C2" s="55" t="str">
        <f t="shared" ref="C2:K2" si="0">O2</f>
        <v xml:space="preserve"> Manufacturing [31-33]</v>
      </c>
      <c r="D2" s="55" t="str">
        <f t="shared" si="0"/>
        <v xml:space="preserve"> Food manufacturing [311]</v>
      </c>
      <c r="E2" s="55" t="str">
        <f t="shared" si="0"/>
        <v xml:space="preserve"> Animal food manufacturing [3111]</v>
      </c>
      <c r="F2" s="55" t="str">
        <f t="shared" si="0"/>
        <v xml:space="preserve"> Sugar and confectionery product manufacturing [3113]</v>
      </c>
      <c r="G2" s="55" t="str">
        <f t="shared" si="0"/>
        <v xml:space="preserve"> Fruit and vegetable preserving and specialty food manufacturing [3114]</v>
      </c>
      <c r="H2" s="55" t="str">
        <f t="shared" si="0"/>
        <v xml:space="preserve"> Dairy product manufacturing [3115]</v>
      </c>
      <c r="I2" s="55" t="str">
        <f t="shared" si="0"/>
        <v xml:space="preserve"> Meat product manufacturing [3116]</v>
      </c>
      <c r="J2" s="55" t="str">
        <f t="shared" si="0"/>
        <v xml:space="preserve"> Seafood product preparation and packaging [3117]</v>
      </c>
      <c r="K2" s="55" t="str">
        <f t="shared" si="0"/>
        <v xml:space="preserve"> Miscellaneous food manufacturing [311A]</v>
      </c>
      <c r="N2" t="s">
        <v>520</v>
      </c>
      <c r="O2" t="s">
        <v>6</v>
      </c>
      <c r="P2" t="s">
        <v>7</v>
      </c>
      <c r="Q2" t="s">
        <v>8</v>
      </c>
      <c r="R2" t="s">
        <v>11</v>
      </c>
      <c r="S2" t="s">
        <v>12</v>
      </c>
      <c r="T2" t="s">
        <v>13</v>
      </c>
      <c r="U2" t="s">
        <v>14</v>
      </c>
      <c r="V2" t="s">
        <v>15</v>
      </c>
      <c r="W2" t="s">
        <v>55</v>
      </c>
    </row>
    <row r="3" spans="1:23">
      <c r="A3" s="7">
        <v>1997</v>
      </c>
      <c r="B3" s="3">
        <f>IF(OR(ISERROR(N3/1000)=TRUE,N3=0),"n.a.",N3/1000)</f>
        <v>9651836</v>
      </c>
      <c r="C3" s="3">
        <f t="shared" ref="C3:K15" si="1">IF(OR(ISERROR(O3/1000)=TRUE,O3=0),"n.a.",O3/1000)</f>
        <v>1783174</v>
      </c>
      <c r="D3" s="3">
        <f t="shared" si="1"/>
        <v>164436</v>
      </c>
      <c r="E3" s="3">
        <f t="shared" si="1"/>
        <v>7165</v>
      </c>
      <c r="F3" s="3">
        <f t="shared" si="1"/>
        <v>14875</v>
      </c>
      <c r="G3" s="3">
        <f t="shared" si="1"/>
        <v>17148</v>
      </c>
      <c r="H3" s="3">
        <f t="shared" si="1"/>
        <v>19296</v>
      </c>
      <c r="I3" s="3">
        <f t="shared" si="1"/>
        <v>35513</v>
      </c>
      <c r="J3" s="3">
        <f t="shared" si="1"/>
        <v>1477</v>
      </c>
      <c r="K3" s="3">
        <f t="shared" si="1"/>
        <v>68962</v>
      </c>
      <c r="M3">
        <v>1997</v>
      </c>
      <c r="N3">
        <v>9651836000</v>
      </c>
      <c r="O3">
        <v>1783174000</v>
      </c>
      <c r="P3">
        <v>164436000</v>
      </c>
      <c r="Q3">
        <v>7165000</v>
      </c>
      <c r="R3">
        <v>14875000</v>
      </c>
      <c r="S3">
        <v>17148000</v>
      </c>
      <c r="T3">
        <v>19296000</v>
      </c>
      <c r="U3">
        <v>35513000</v>
      </c>
      <c r="V3">
        <v>1477000</v>
      </c>
      <c r="W3">
        <v>68962000</v>
      </c>
    </row>
    <row r="4" spans="1:23">
      <c r="A4" s="7">
        <v>1998</v>
      </c>
      <c r="B4" s="3">
        <f t="shared" ref="B4:B15" si="2">IF(OR(ISERROR(N4/1000)=TRUE,N4=0),"n.a.",N4/1000)</f>
        <v>9975492</v>
      </c>
      <c r="C4" s="3">
        <f t="shared" si="1"/>
        <v>1799080</v>
      </c>
      <c r="D4" s="3">
        <f t="shared" si="1"/>
        <v>162648</v>
      </c>
      <c r="E4" s="3">
        <f t="shared" si="1"/>
        <v>8384</v>
      </c>
      <c r="F4" s="3">
        <f t="shared" si="1"/>
        <v>16395</v>
      </c>
      <c r="G4" s="3">
        <f t="shared" si="1"/>
        <v>18015</v>
      </c>
      <c r="H4" s="3">
        <f t="shared" si="1"/>
        <v>18587</v>
      </c>
      <c r="I4" s="3">
        <f t="shared" si="1"/>
        <v>33551</v>
      </c>
      <c r="J4" s="3">
        <f t="shared" si="1"/>
        <v>1429</v>
      </c>
      <c r="K4" s="3">
        <f t="shared" si="1"/>
        <v>66287</v>
      </c>
      <c r="M4">
        <v>1998</v>
      </c>
      <c r="N4">
        <v>9975492000</v>
      </c>
      <c r="O4">
        <v>1799080000</v>
      </c>
      <c r="P4">
        <v>162648000</v>
      </c>
      <c r="Q4">
        <v>8384000</v>
      </c>
      <c r="R4">
        <v>16395000</v>
      </c>
      <c r="S4">
        <v>18015000</v>
      </c>
      <c r="T4">
        <v>18587000</v>
      </c>
      <c r="U4">
        <v>33551000</v>
      </c>
      <c r="V4">
        <v>1429000</v>
      </c>
      <c r="W4">
        <v>66287000</v>
      </c>
    </row>
    <row r="5" spans="1:23">
      <c r="A5" s="7">
        <v>1999</v>
      </c>
      <c r="B5" s="3">
        <f t="shared" si="2"/>
        <v>10313533</v>
      </c>
      <c r="C5" s="3">
        <f t="shared" si="1"/>
        <v>1827170</v>
      </c>
      <c r="D5" s="3">
        <f t="shared" si="1"/>
        <v>168004</v>
      </c>
      <c r="E5" s="3">
        <f t="shared" si="1"/>
        <v>9289</v>
      </c>
      <c r="F5" s="3">
        <f t="shared" si="1"/>
        <v>15890</v>
      </c>
      <c r="G5" s="3">
        <f t="shared" si="1"/>
        <v>18776</v>
      </c>
      <c r="H5" s="3">
        <f t="shared" si="1"/>
        <v>17594</v>
      </c>
      <c r="I5" s="3">
        <f t="shared" si="1"/>
        <v>34261</v>
      </c>
      <c r="J5" s="3">
        <f t="shared" si="1"/>
        <v>1365</v>
      </c>
      <c r="K5" s="3">
        <f t="shared" si="1"/>
        <v>70829</v>
      </c>
      <c r="M5">
        <v>1999</v>
      </c>
      <c r="N5">
        <v>10313533000</v>
      </c>
      <c r="O5">
        <v>1827170000</v>
      </c>
      <c r="P5">
        <v>168004000</v>
      </c>
      <c r="Q5">
        <v>9289000</v>
      </c>
      <c r="R5">
        <v>15890000</v>
      </c>
      <c r="S5">
        <v>18776000</v>
      </c>
      <c r="T5">
        <v>17594000</v>
      </c>
      <c r="U5">
        <v>34261000</v>
      </c>
      <c r="V5">
        <v>1365000</v>
      </c>
      <c r="W5">
        <v>70829000</v>
      </c>
    </row>
    <row r="6" spans="1:23">
      <c r="A6" s="7">
        <v>2000</v>
      </c>
      <c r="B6" s="3">
        <f t="shared" si="2"/>
        <v>10595551</v>
      </c>
      <c r="C6" s="3">
        <f t="shared" si="1"/>
        <v>1862897</v>
      </c>
      <c r="D6" s="3">
        <f t="shared" si="1"/>
        <v>151684</v>
      </c>
      <c r="E6" s="3">
        <f t="shared" si="1"/>
        <v>8612</v>
      </c>
      <c r="F6" s="3">
        <f t="shared" si="1"/>
        <v>13873</v>
      </c>
      <c r="G6" s="3">
        <f t="shared" si="1"/>
        <v>15604</v>
      </c>
      <c r="H6" s="3">
        <f t="shared" si="1"/>
        <v>15474</v>
      </c>
      <c r="I6" s="3">
        <f t="shared" si="1"/>
        <v>36563</v>
      </c>
      <c r="J6" s="3">
        <f t="shared" si="1"/>
        <v>1797</v>
      </c>
      <c r="K6" s="3">
        <f t="shared" si="1"/>
        <v>59761</v>
      </c>
      <c r="M6">
        <v>2000</v>
      </c>
      <c r="N6">
        <v>10595551000</v>
      </c>
      <c r="O6">
        <v>1862897000</v>
      </c>
      <c r="P6">
        <v>151684000</v>
      </c>
      <c r="Q6">
        <v>8612000</v>
      </c>
      <c r="R6">
        <v>13873000</v>
      </c>
      <c r="S6">
        <v>15604000</v>
      </c>
      <c r="T6">
        <v>15474000</v>
      </c>
      <c r="U6">
        <v>36563000</v>
      </c>
      <c r="V6">
        <v>1797000</v>
      </c>
      <c r="W6">
        <v>59761000</v>
      </c>
    </row>
    <row r="7" spans="1:23">
      <c r="A7" s="7">
        <v>2001</v>
      </c>
      <c r="B7" s="3">
        <f t="shared" si="2"/>
        <v>10767013</v>
      </c>
      <c r="C7" s="3">
        <f t="shared" si="1"/>
        <v>1848908</v>
      </c>
      <c r="D7" s="3">
        <f t="shared" si="1"/>
        <v>166032</v>
      </c>
      <c r="E7" s="3">
        <f t="shared" si="1"/>
        <v>7692</v>
      </c>
      <c r="F7" s="3">
        <f t="shared" si="1"/>
        <v>13364</v>
      </c>
      <c r="G7" s="3">
        <f t="shared" si="1"/>
        <v>19021</v>
      </c>
      <c r="H7" s="3">
        <f t="shared" si="1"/>
        <v>16017</v>
      </c>
      <c r="I7" s="3">
        <f t="shared" si="1"/>
        <v>44217</v>
      </c>
      <c r="J7" s="3">
        <f t="shared" si="1"/>
        <v>1738</v>
      </c>
      <c r="K7" s="3">
        <f t="shared" si="1"/>
        <v>63983</v>
      </c>
      <c r="M7">
        <v>2001</v>
      </c>
      <c r="N7">
        <v>10767013000</v>
      </c>
      <c r="O7">
        <v>1848908000</v>
      </c>
      <c r="P7">
        <v>166032000</v>
      </c>
      <c r="Q7">
        <v>7692000</v>
      </c>
      <c r="R7">
        <v>13364000</v>
      </c>
      <c r="S7">
        <v>19021000</v>
      </c>
      <c r="T7">
        <v>16017000</v>
      </c>
      <c r="U7">
        <v>44217000</v>
      </c>
      <c r="V7">
        <v>1738000</v>
      </c>
      <c r="W7">
        <v>63983000</v>
      </c>
    </row>
    <row r="8" spans="1:23">
      <c r="A8" s="7">
        <v>2002</v>
      </c>
      <c r="B8" s="3">
        <f t="shared" si="2"/>
        <v>10866543</v>
      </c>
      <c r="C8" s="3">
        <f t="shared" si="1"/>
        <v>1833092</v>
      </c>
      <c r="D8" s="3">
        <f t="shared" si="1"/>
        <v>156595</v>
      </c>
      <c r="E8" s="3">
        <f t="shared" si="1"/>
        <v>7706</v>
      </c>
      <c r="F8" s="3">
        <f t="shared" si="1"/>
        <v>15240</v>
      </c>
      <c r="G8" s="3">
        <f t="shared" si="1"/>
        <v>18152</v>
      </c>
      <c r="H8" s="3">
        <f t="shared" si="1"/>
        <v>14093</v>
      </c>
      <c r="I8" s="3">
        <f t="shared" si="1"/>
        <v>39053</v>
      </c>
      <c r="J8" s="3">
        <f t="shared" si="1"/>
        <v>1722</v>
      </c>
      <c r="K8" s="3">
        <f t="shared" si="1"/>
        <v>60629</v>
      </c>
      <c r="M8">
        <v>2002</v>
      </c>
      <c r="N8">
        <v>10866543000</v>
      </c>
      <c r="O8">
        <v>1833092000</v>
      </c>
      <c r="P8">
        <v>156595000</v>
      </c>
      <c r="Q8">
        <v>7706000</v>
      </c>
      <c r="R8">
        <v>15240000</v>
      </c>
      <c r="S8">
        <v>18152000</v>
      </c>
      <c r="T8">
        <v>14093000</v>
      </c>
      <c r="U8">
        <v>39053000</v>
      </c>
      <c r="V8">
        <v>1722000</v>
      </c>
      <c r="W8">
        <v>60629000</v>
      </c>
    </row>
    <row r="9" spans="1:23">
      <c r="A9" s="7">
        <v>2003</v>
      </c>
      <c r="B9" s="3">
        <f t="shared" si="2"/>
        <v>11091991</v>
      </c>
      <c r="C9" s="3">
        <f t="shared" si="1"/>
        <v>1836621</v>
      </c>
      <c r="D9" s="3">
        <f t="shared" si="1"/>
        <v>164693</v>
      </c>
      <c r="E9" s="3">
        <f t="shared" si="1"/>
        <v>6888</v>
      </c>
      <c r="F9" s="3">
        <f t="shared" si="1"/>
        <v>14492</v>
      </c>
      <c r="G9" s="3">
        <f t="shared" si="1"/>
        <v>20447</v>
      </c>
      <c r="H9" s="3">
        <f t="shared" si="1"/>
        <v>15543</v>
      </c>
      <c r="I9" s="3">
        <f t="shared" si="1"/>
        <v>43660</v>
      </c>
      <c r="J9" s="3">
        <f t="shared" si="1"/>
        <v>982</v>
      </c>
      <c r="K9" s="3">
        <f t="shared" si="1"/>
        <v>62681</v>
      </c>
      <c r="M9">
        <v>2003</v>
      </c>
      <c r="N9">
        <v>11091991000</v>
      </c>
      <c r="O9">
        <v>1836621000</v>
      </c>
      <c r="P9">
        <v>164693000</v>
      </c>
      <c r="Q9">
        <v>6888000</v>
      </c>
      <c r="R9">
        <v>14492000</v>
      </c>
      <c r="S9">
        <v>20447000</v>
      </c>
      <c r="T9">
        <v>15543000</v>
      </c>
      <c r="U9">
        <v>43660000</v>
      </c>
      <c r="V9">
        <v>982000</v>
      </c>
      <c r="W9">
        <v>62681000</v>
      </c>
    </row>
    <row r="10" spans="1:23">
      <c r="A10" s="7">
        <v>2004</v>
      </c>
      <c r="B10" s="3">
        <f t="shared" si="2"/>
        <v>11373252</v>
      </c>
      <c r="C10" s="3">
        <f t="shared" si="1"/>
        <v>1847578</v>
      </c>
      <c r="D10" s="3">
        <f t="shared" si="1"/>
        <v>161050</v>
      </c>
      <c r="E10" s="3">
        <f t="shared" si="1"/>
        <v>7128</v>
      </c>
      <c r="F10" s="3">
        <f t="shared" si="1"/>
        <v>14640</v>
      </c>
      <c r="G10" s="3">
        <f t="shared" si="1"/>
        <v>18766</v>
      </c>
      <c r="H10" s="3">
        <f t="shared" si="1"/>
        <v>16736</v>
      </c>
      <c r="I10" s="3">
        <f t="shared" si="1"/>
        <v>44049</v>
      </c>
      <c r="J10" s="3">
        <f t="shared" si="1"/>
        <v>660</v>
      </c>
      <c r="K10" s="3">
        <f t="shared" si="1"/>
        <v>59071</v>
      </c>
      <c r="M10">
        <v>2004</v>
      </c>
      <c r="N10">
        <v>11373252000</v>
      </c>
      <c r="O10">
        <v>1847578000</v>
      </c>
      <c r="P10">
        <v>161050000</v>
      </c>
      <c r="Q10">
        <v>7128000</v>
      </c>
      <c r="R10">
        <v>14640000</v>
      </c>
      <c r="S10">
        <v>18766000</v>
      </c>
      <c r="T10">
        <v>16736000</v>
      </c>
      <c r="U10">
        <v>44049000</v>
      </c>
      <c r="V10">
        <v>660000</v>
      </c>
      <c r="W10">
        <v>59071000</v>
      </c>
    </row>
    <row r="11" spans="1:23">
      <c r="A11" s="7">
        <v>2005</v>
      </c>
      <c r="B11" s="3">
        <f t="shared" si="2"/>
        <v>11444995</v>
      </c>
      <c r="C11" s="3">
        <f t="shared" si="1"/>
        <v>1795410</v>
      </c>
      <c r="D11" s="3">
        <f t="shared" si="1"/>
        <v>157113</v>
      </c>
      <c r="E11" s="3">
        <f t="shared" si="1"/>
        <v>6170</v>
      </c>
      <c r="F11" s="3">
        <f t="shared" si="1"/>
        <v>14871</v>
      </c>
      <c r="G11" s="3">
        <f t="shared" si="1"/>
        <v>16960</v>
      </c>
      <c r="H11" s="3">
        <f t="shared" si="1"/>
        <v>19315</v>
      </c>
      <c r="I11" s="3">
        <f t="shared" si="1"/>
        <v>43467</v>
      </c>
      <c r="J11" s="3">
        <f t="shared" si="1"/>
        <v>523</v>
      </c>
      <c r="K11" s="3">
        <f t="shared" si="1"/>
        <v>55807</v>
      </c>
      <c r="M11">
        <v>2005</v>
      </c>
      <c r="N11">
        <v>11444995000</v>
      </c>
      <c r="O11">
        <v>1795410000</v>
      </c>
      <c r="P11">
        <v>157113000</v>
      </c>
      <c r="Q11">
        <v>6170000</v>
      </c>
      <c r="R11">
        <v>14871000</v>
      </c>
      <c r="S11">
        <v>16960000</v>
      </c>
      <c r="T11">
        <v>19315000</v>
      </c>
      <c r="U11">
        <v>43467000</v>
      </c>
      <c r="V11">
        <v>523000</v>
      </c>
      <c r="W11">
        <v>55807000</v>
      </c>
    </row>
    <row r="12" spans="1:23">
      <c r="A12" s="7">
        <v>2006</v>
      </c>
      <c r="B12" s="3">
        <f t="shared" si="2"/>
        <v>11599554</v>
      </c>
      <c r="C12" s="3">
        <f t="shared" si="1"/>
        <v>1720429</v>
      </c>
      <c r="D12" s="3">
        <f t="shared" si="1"/>
        <v>154317</v>
      </c>
      <c r="E12" s="3">
        <f t="shared" si="1"/>
        <v>5884</v>
      </c>
      <c r="F12" s="3">
        <f t="shared" si="1"/>
        <v>14774</v>
      </c>
      <c r="G12" s="3">
        <f t="shared" si="1"/>
        <v>16354</v>
      </c>
      <c r="H12" s="3">
        <f t="shared" si="1"/>
        <v>16455</v>
      </c>
      <c r="I12" s="3">
        <f t="shared" si="1"/>
        <v>43070</v>
      </c>
      <c r="J12" s="3">
        <f t="shared" si="1"/>
        <v>525</v>
      </c>
      <c r="K12" s="3">
        <f t="shared" si="1"/>
        <v>57255</v>
      </c>
      <c r="M12">
        <v>2006</v>
      </c>
      <c r="N12">
        <v>11599554000</v>
      </c>
      <c r="O12">
        <v>1720429000</v>
      </c>
      <c r="P12">
        <v>154317000</v>
      </c>
      <c r="Q12">
        <v>5884000</v>
      </c>
      <c r="R12">
        <v>14774000</v>
      </c>
      <c r="S12">
        <v>16354000</v>
      </c>
      <c r="T12">
        <v>16455000</v>
      </c>
      <c r="U12">
        <v>43070000</v>
      </c>
      <c r="V12">
        <v>525000</v>
      </c>
      <c r="W12">
        <v>57255000</v>
      </c>
    </row>
    <row r="13" spans="1:23">
      <c r="A13" s="7">
        <v>2007</v>
      </c>
      <c r="B13" s="3">
        <f t="shared" si="2"/>
        <v>11747970</v>
      </c>
      <c r="C13" s="3">
        <f t="shared" si="1"/>
        <v>1622764</v>
      </c>
      <c r="D13" s="3">
        <f t="shared" si="1"/>
        <v>146737</v>
      </c>
      <c r="E13" s="3">
        <f t="shared" si="1"/>
        <v>5125</v>
      </c>
      <c r="F13" s="3">
        <f t="shared" si="1"/>
        <v>14885</v>
      </c>
      <c r="G13" s="3">
        <f t="shared" si="1"/>
        <v>16637</v>
      </c>
      <c r="H13" s="3">
        <f t="shared" si="1"/>
        <v>13384</v>
      </c>
      <c r="I13" s="3">
        <f t="shared" si="1"/>
        <v>38216</v>
      </c>
      <c r="J13" s="3">
        <f t="shared" si="1"/>
        <v>555</v>
      </c>
      <c r="K13" s="3">
        <f t="shared" si="1"/>
        <v>57935</v>
      </c>
      <c r="M13">
        <v>2007</v>
      </c>
      <c r="N13">
        <v>11747970000</v>
      </c>
      <c r="O13">
        <v>1622764000</v>
      </c>
      <c r="P13">
        <v>146737000</v>
      </c>
      <c r="Q13">
        <v>5125000</v>
      </c>
      <c r="R13">
        <v>14885000</v>
      </c>
      <c r="S13">
        <v>16637000</v>
      </c>
      <c r="T13">
        <v>13384000</v>
      </c>
      <c r="U13">
        <v>38216000</v>
      </c>
      <c r="V13">
        <v>555000</v>
      </c>
      <c r="W13">
        <v>57935000</v>
      </c>
    </row>
    <row r="14" spans="1:23">
      <c r="A14" s="7">
        <v>2008</v>
      </c>
      <c r="B14" s="3">
        <f t="shared" si="2"/>
        <v>11788521</v>
      </c>
      <c r="C14" s="3">
        <f t="shared" si="1"/>
        <v>1547361</v>
      </c>
      <c r="D14" s="3">
        <f t="shared" si="1"/>
        <v>145085</v>
      </c>
      <c r="E14" s="3">
        <f t="shared" si="1"/>
        <v>5407</v>
      </c>
      <c r="F14" s="3">
        <f t="shared" si="1"/>
        <v>11217</v>
      </c>
      <c r="G14" s="3">
        <f t="shared" si="1"/>
        <v>15109</v>
      </c>
      <c r="H14" s="3">
        <f t="shared" si="1"/>
        <v>14739</v>
      </c>
      <c r="I14" s="3">
        <f t="shared" si="1"/>
        <v>41963</v>
      </c>
      <c r="J14" s="3">
        <f t="shared" si="1"/>
        <v>501</v>
      </c>
      <c r="K14" s="3">
        <f t="shared" si="1"/>
        <v>56149</v>
      </c>
      <c r="M14">
        <v>2008</v>
      </c>
      <c r="N14">
        <v>11788521000</v>
      </c>
      <c r="O14">
        <v>1547361000</v>
      </c>
      <c r="P14">
        <v>145085000</v>
      </c>
      <c r="Q14">
        <v>5407000</v>
      </c>
      <c r="R14">
        <v>11217000</v>
      </c>
      <c r="S14">
        <v>15109000</v>
      </c>
      <c r="T14">
        <v>14739000</v>
      </c>
      <c r="U14">
        <v>41963000</v>
      </c>
      <c r="V14">
        <v>501000</v>
      </c>
      <c r="W14">
        <v>56149000</v>
      </c>
    </row>
    <row r="15" spans="1:23">
      <c r="A15" s="7">
        <v>2009</v>
      </c>
      <c r="B15" s="3">
        <f t="shared" si="2"/>
        <v>11333934</v>
      </c>
      <c r="C15" s="3">
        <f t="shared" si="1"/>
        <v>1331303</v>
      </c>
      <c r="D15" s="3">
        <f t="shared" si="1"/>
        <v>134071</v>
      </c>
      <c r="E15" s="3">
        <f t="shared" si="1"/>
        <v>4290</v>
      </c>
      <c r="F15" s="3">
        <f t="shared" si="1"/>
        <v>10692</v>
      </c>
      <c r="G15" s="3">
        <f t="shared" si="1"/>
        <v>12925</v>
      </c>
      <c r="H15" s="3">
        <f t="shared" si="1"/>
        <v>12462</v>
      </c>
      <c r="I15" s="3">
        <f t="shared" si="1"/>
        <v>39871</v>
      </c>
      <c r="J15" s="3">
        <f>IF(OR(ISERROR(V15/1000)=TRUE,V15=0),"n.a.",V15/1000)</f>
        <v>530</v>
      </c>
      <c r="K15" s="3">
        <f t="shared" si="1"/>
        <v>53301</v>
      </c>
      <c r="M15">
        <v>2009</v>
      </c>
      <c r="N15">
        <v>11333934000</v>
      </c>
      <c r="O15">
        <v>1331303000</v>
      </c>
      <c r="P15">
        <v>134071000</v>
      </c>
      <c r="Q15">
        <v>4290000</v>
      </c>
      <c r="R15">
        <v>10692000</v>
      </c>
      <c r="S15">
        <v>12925000</v>
      </c>
      <c r="T15">
        <v>12462000</v>
      </c>
      <c r="U15">
        <v>39871000</v>
      </c>
      <c r="V15">
        <v>530000</v>
      </c>
      <c r="W15">
        <v>53301000</v>
      </c>
    </row>
    <row r="16" spans="1:23">
      <c r="J16" s="3">
        <f>21*8</f>
        <v>168</v>
      </c>
    </row>
    <row r="17" spans="1:11">
      <c r="A17" s="9" t="s">
        <v>71</v>
      </c>
      <c r="J17" s="3">
        <f>J15/J16*1000</f>
        <v>3154.7619047619046</v>
      </c>
    </row>
    <row r="18" spans="1:11">
      <c r="A18" s="7" t="s">
        <v>503</v>
      </c>
      <c r="B18" s="2">
        <f>IF(ISERROR((POWER(VLOOKUP(VALUE(RIGHT($A18,4)),$A$3:$K$15,COLUMN(B$15),0)/VLOOKUP(VALUE(LEFT($A18,4)),$A$3:$K$15,COLUMN(B$15),0),1/(VALUE(RIGHT($A18,4))-VALUE(LEFT($A18,4))))-1)*100)=FALSE,(POWER(VLOOKUP(VALUE(RIGHT($A18,4)),$A$3:$K$15,COLUMN(B$15),0)/VLOOKUP(VALUE(LEFT($A18,4)),$A$3:$K$15,COLUMN(B$15),0),1/(VALUE(RIGHT($A18,4))-VALUE(LEFT($A18,4))))-1)*100,"n.a.")</f>
        <v>1.347777379203996</v>
      </c>
      <c r="C18" s="2">
        <f t="shared" ref="C18:K20" si="3">IF(ISERROR((POWER(VLOOKUP(VALUE(RIGHT($A18,4)),$A$3:$K$15,COLUMN(C$15),0)/VLOOKUP(VALUE(LEFT($A18,4)),$A$3:$K$15,COLUMN(C$15),0),1/(VALUE(RIGHT($A18,4))-VALUE(LEFT($A18,4))))-1)*100)=FALSE,(POWER(VLOOKUP(VALUE(RIGHT($A18,4)),$A$3:$K$15,COLUMN(C$15),0)/VLOOKUP(VALUE(LEFT($A18,4)),$A$3:$K$15,COLUMN(C$15),0),1/(VALUE(RIGHT($A18,4))-VALUE(LEFT($A18,4))))-1)*100,"n.a.")</f>
        <v>-2.4058920133284256</v>
      </c>
      <c r="D18" s="2">
        <f t="shared" si="3"/>
        <v>-1.6868762407740157</v>
      </c>
      <c r="E18" s="2">
        <f t="shared" si="3"/>
        <v>-4.1842820517513868</v>
      </c>
      <c r="F18" s="2">
        <f t="shared" si="3"/>
        <v>-2.714040930378725</v>
      </c>
      <c r="G18" s="2">
        <f t="shared" si="3"/>
        <v>-2.32844776716431</v>
      </c>
      <c r="H18" s="2">
        <f t="shared" si="3"/>
        <v>-3.5778736125965604</v>
      </c>
      <c r="I18" s="2">
        <f t="shared" si="3"/>
        <v>0.96925393227396128</v>
      </c>
      <c r="J18" s="2">
        <f t="shared" si="3"/>
        <v>-8.1862030729985875</v>
      </c>
      <c r="K18" s="2">
        <f t="shared" si="3"/>
        <v>-2.1237941351156753</v>
      </c>
    </row>
    <row r="19" spans="1:11">
      <c r="A19" s="7" t="s">
        <v>27</v>
      </c>
      <c r="B19" s="2">
        <f>IF(ISERROR((POWER(VLOOKUP(VALUE(RIGHT($A19,4)),$A$3:$K$15,COLUMN(B$15),0)/VLOOKUP(VALUE(LEFT($A19,4)),$A$3:$K$15,COLUMN(B$15),0),1/(VALUE(RIGHT($A19,4))-VALUE(LEFT($A19,4))))-1)*100)=FALSE,(POWER(VLOOKUP(VALUE(RIGHT($A19,4)),$A$3:$K$15,COLUMN(B$15),0)/VLOOKUP(VALUE(LEFT($A19,4)),$A$3:$K$15,COLUMN(B$15),0),1/(VALUE(RIGHT($A19,4))-VALUE(LEFT($A19,4))))-1)*100,"n.a.")</f>
        <v>3.1583857179994901</v>
      </c>
      <c r="C19" s="2">
        <f t="shared" si="3"/>
        <v>1.4686089761540844</v>
      </c>
      <c r="D19" s="2">
        <f t="shared" si="3"/>
        <v>-2.6548565008196801</v>
      </c>
      <c r="E19" s="2">
        <f t="shared" si="3"/>
        <v>6.3235026981990572</v>
      </c>
      <c r="F19" s="2">
        <f t="shared" si="3"/>
        <v>-2.2977712915198789</v>
      </c>
      <c r="G19" s="2">
        <f t="shared" si="3"/>
        <v>-3.0961967882619623</v>
      </c>
      <c r="H19" s="2">
        <f t="shared" si="3"/>
        <v>-7.0937136751465291</v>
      </c>
      <c r="I19" s="2">
        <f t="shared" si="3"/>
        <v>0.97599787681885708</v>
      </c>
      <c r="J19" s="2">
        <f t="shared" si="3"/>
        <v>6.7552382047761705</v>
      </c>
      <c r="K19" s="2">
        <f t="shared" si="3"/>
        <v>-4.6612758102163703</v>
      </c>
    </row>
    <row r="20" spans="1:11">
      <c r="A20" s="7" t="s">
        <v>3</v>
      </c>
      <c r="B20" s="2">
        <f>IF(ISERROR((POWER(VLOOKUP(VALUE(RIGHT($A20,4)),$A$3:$K$15,COLUMN(B$15),0)/VLOOKUP(VALUE(LEFT($A20,4)),$A$3:$K$15,COLUMN(B$15),0),1/(VALUE(RIGHT($A20,4))-VALUE(LEFT($A20,4))))-1)*100)=FALSE,(POWER(VLOOKUP(VALUE(RIGHT($A20,4)),$A$3:$K$15,COLUMN(B$15),0)/VLOOKUP(VALUE(LEFT($A20,4)),$A$3:$K$15,COLUMN(B$15),0),1/(VALUE(RIGHT($A20,4))-VALUE(LEFT($A20,4))))-1)*100,"n.a.")</f>
        <v>1.4858776377445482</v>
      </c>
      <c r="C20" s="2">
        <f t="shared" si="3"/>
        <v>-1.9521500907174194</v>
      </c>
      <c r="D20" s="2">
        <f t="shared" si="3"/>
        <v>-0.47255906259191516</v>
      </c>
      <c r="E20" s="2">
        <f t="shared" si="3"/>
        <v>-7.1464420146975405</v>
      </c>
      <c r="F20" s="2">
        <f t="shared" si="3"/>
        <v>1.0109255213252677</v>
      </c>
      <c r="G20" s="2">
        <f t="shared" si="3"/>
        <v>0.91994628952289936</v>
      </c>
      <c r="H20" s="2">
        <f t="shared" si="3"/>
        <v>-2.0515383802637177</v>
      </c>
      <c r="I20" s="2">
        <f t="shared" si="3"/>
        <v>0.63367752262584176</v>
      </c>
      <c r="J20" s="2">
        <f t="shared" si="3"/>
        <v>-15.451401084952865</v>
      </c>
      <c r="K20" s="2">
        <f t="shared" si="3"/>
        <v>-0.44232715104562947</v>
      </c>
    </row>
    <row r="22" spans="1:11">
      <c r="A22" s="229" t="s">
        <v>1358</v>
      </c>
    </row>
  </sheetData>
  <pageMargins left="0.7" right="0.7" top="0.75" bottom="0.75" header="0.3" footer="0.3"/>
  <pageSetup scale="80" orientation="landscape" horizontalDpi="0" verticalDpi="0" r:id="rId1"/>
</worksheet>
</file>

<file path=xl/worksheets/sheet171.xml><?xml version="1.0" encoding="utf-8"?>
<worksheet xmlns="http://schemas.openxmlformats.org/spreadsheetml/2006/main" xmlns:r="http://schemas.openxmlformats.org/officeDocument/2006/relationships">
  <sheetPr codeName="Sheet208"/>
  <dimension ref="A1:X22"/>
  <sheetViews>
    <sheetView view="pageBreakPreview" zoomScaleNormal="100" zoomScaleSheetLayoutView="100" workbookViewId="0"/>
  </sheetViews>
  <sheetFormatPr defaultRowHeight="15" outlineLevelCol="1"/>
  <cols>
    <col min="2" max="11" width="14" customWidth="1"/>
    <col min="13" max="23" width="0" hidden="1" customWidth="1" outlineLevel="1"/>
    <col min="24" max="24" width="9.140625" collapsed="1"/>
  </cols>
  <sheetData>
    <row r="1" spans="1:23">
      <c r="A1" t="s">
        <v>1087</v>
      </c>
    </row>
    <row r="2" spans="1:23" ht="90.75" customHeight="1">
      <c r="B2" s="55" t="str">
        <f>N2</f>
        <v xml:space="preserve"> All industries</v>
      </c>
      <c r="C2" s="55" t="str">
        <f t="shared" ref="C2:K2" si="0">O2</f>
        <v xml:space="preserve"> Manufacturing [31-33]</v>
      </c>
      <c r="D2" s="55" t="str">
        <f t="shared" si="0"/>
        <v xml:space="preserve"> Food manufacturing [311]</v>
      </c>
      <c r="E2" s="55" t="str">
        <f t="shared" si="0"/>
        <v xml:space="preserve"> Animal food manufacturing [3111]</v>
      </c>
      <c r="F2" s="55" t="str">
        <f t="shared" si="0"/>
        <v xml:space="preserve"> Sugar and confectionery product manufacturing [3113]</v>
      </c>
      <c r="G2" s="55" t="str">
        <f t="shared" si="0"/>
        <v xml:space="preserve"> Fruit and vegetable preserving and specialty food manufacturing [3114]</v>
      </c>
      <c r="H2" s="55" t="str">
        <f t="shared" si="0"/>
        <v xml:space="preserve"> Dairy product manufacturing [3115]</v>
      </c>
      <c r="I2" s="55" t="str">
        <f t="shared" si="0"/>
        <v xml:space="preserve"> Meat product manufacturing [3116]</v>
      </c>
      <c r="J2" s="55" t="str">
        <f t="shared" si="0"/>
        <v xml:space="preserve"> Seafood product preparation and packaging [3117]</v>
      </c>
      <c r="K2" s="55" t="str">
        <f t="shared" si="0"/>
        <v xml:space="preserve"> Miscellaneous food manufacturing [311A]</v>
      </c>
      <c r="N2" t="s">
        <v>520</v>
      </c>
      <c r="O2" t="s">
        <v>6</v>
      </c>
      <c r="P2" t="s">
        <v>7</v>
      </c>
      <c r="Q2" t="s">
        <v>8</v>
      </c>
      <c r="R2" t="s">
        <v>11</v>
      </c>
      <c r="S2" t="s">
        <v>12</v>
      </c>
      <c r="T2" t="s">
        <v>13</v>
      </c>
      <c r="U2" t="s">
        <v>14</v>
      </c>
      <c r="V2" t="s">
        <v>15</v>
      </c>
      <c r="W2" t="s">
        <v>55</v>
      </c>
    </row>
    <row r="3" spans="1:23">
      <c r="A3" s="7">
        <v>1997</v>
      </c>
      <c r="B3" s="3">
        <f>IF(OR(ISERROR(N3/1000)=TRUE,N3=0),"n.a.",N3/1000)</f>
        <v>975512</v>
      </c>
      <c r="C3" s="3">
        <f t="shared" ref="C3:K15" si="1">IF(OR(ISERROR(O3/1000)=TRUE,O3=0),"n.a.",O3/1000)</f>
        <v>119685</v>
      </c>
      <c r="D3" s="3">
        <f t="shared" si="1"/>
        <v>13987</v>
      </c>
      <c r="E3" s="3">
        <f t="shared" si="1"/>
        <v>1610</v>
      </c>
      <c r="F3" s="3" t="str">
        <f t="shared" si="1"/>
        <v>n.a.</v>
      </c>
      <c r="G3" s="3" t="str">
        <f t="shared" si="1"/>
        <v>n.a.</v>
      </c>
      <c r="H3" s="3">
        <f t="shared" si="1"/>
        <v>1230</v>
      </c>
      <c r="I3" s="3">
        <f t="shared" si="1"/>
        <v>4343</v>
      </c>
      <c r="J3" s="3" t="str">
        <f t="shared" si="1"/>
        <v>n.a.</v>
      </c>
      <c r="K3" s="3">
        <f t="shared" si="1"/>
        <v>4267</v>
      </c>
      <c r="M3">
        <v>1997</v>
      </c>
      <c r="N3">
        <v>975512000</v>
      </c>
      <c r="O3">
        <v>119685000</v>
      </c>
      <c r="P3">
        <v>13987000</v>
      </c>
      <c r="Q3">
        <v>1610000</v>
      </c>
      <c r="R3" t="s">
        <v>664</v>
      </c>
      <c r="S3" t="s">
        <v>664</v>
      </c>
      <c r="T3">
        <v>1230000</v>
      </c>
      <c r="U3">
        <v>4343000</v>
      </c>
      <c r="V3" t="s">
        <v>664</v>
      </c>
      <c r="W3">
        <v>4267000</v>
      </c>
    </row>
    <row r="4" spans="1:23">
      <c r="A4" s="7">
        <v>1998</v>
      </c>
      <c r="B4" s="3">
        <f t="shared" ref="B4:B15" si="2">IF(OR(ISERROR(N4/1000)=TRUE,N4=0),"n.a.",N4/1000)</f>
        <v>983611</v>
      </c>
      <c r="C4" s="3">
        <f t="shared" si="1"/>
        <v>119714</v>
      </c>
      <c r="D4" s="3">
        <f t="shared" si="1"/>
        <v>13014</v>
      </c>
      <c r="E4" s="3">
        <f t="shared" si="1"/>
        <v>1181</v>
      </c>
      <c r="F4" s="3" t="str">
        <f t="shared" si="1"/>
        <v>n.a.</v>
      </c>
      <c r="G4" s="3" t="str">
        <f t="shared" si="1"/>
        <v>n.a.</v>
      </c>
      <c r="H4" s="3" t="str">
        <f t="shared" si="1"/>
        <v>n.a.</v>
      </c>
      <c r="I4" s="3">
        <f t="shared" si="1"/>
        <v>4481</v>
      </c>
      <c r="J4" s="3" t="str">
        <f t="shared" si="1"/>
        <v>n.a.</v>
      </c>
      <c r="K4" s="3" t="str">
        <f t="shared" si="1"/>
        <v>n.a.</v>
      </c>
      <c r="M4">
        <v>1998</v>
      </c>
      <c r="N4">
        <v>983611000</v>
      </c>
      <c r="O4">
        <v>119714000</v>
      </c>
      <c r="P4">
        <v>13014000</v>
      </c>
      <c r="Q4">
        <v>1181000</v>
      </c>
      <c r="R4" t="s">
        <v>664</v>
      </c>
      <c r="S4" t="s">
        <v>664</v>
      </c>
      <c r="T4" t="s">
        <v>664</v>
      </c>
      <c r="U4">
        <v>4481000</v>
      </c>
      <c r="V4" t="s">
        <v>664</v>
      </c>
      <c r="W4" t="s">
        <v>664</v>
      </c>
    </row>
    <row r="5" spans="1:23">
      <c r="A5" s="7">
        <v>1999</v>
      </c>
      <c r="B5" s="3">
        <f t="shared" si="2"/>
        <v>987309</v>
      </c>
      <c r="C5" s="3">
        <f t="shared" si="1"/>
        <v>120932</v>
      </c>
      <c r="D5" s="3">
        <f t="shared" si="1"/>
        <v>14167</v>
      </c>
      <c r="E5" s="3">
        <f t="shared" si="1"/>
        <v>1777</v>
      </c>
      <c r="F5" s="3" t="str">
        <f t="shared" si="1"/>
        <v>n.a.</v>
      </c>
      <c r="G5" s="3" t="str">
        <f t="shared" si="1"/>
        <v>n.a.</v>
      </c>
      <c r="H5" s="3" t="str">
        <f t="shared" si="1"/>
        <v>n.a.</v>
      </c>
      <c r="I5" s="3">
        <f t="shared" si="1"/>
        <v>4598</v>
      </c>
      <c r="J5" s="3" t="str">
        <f t="shared" si="1"/>
        <v>n.a.</v>
      </c>
      <c r="K5" s="3" t="str">
        <f t="shared" si="1"/>
        <v>n.a.</v>
      </c>
      <c r="M5">
        <v>1999</v>
      </c>
      <c r="N5">
        <v>987309000</v>
      </c>
      <c r="O5">
        <v>120932000</v>
      </c>
      <c r="P5">
        <v>14167000</v>
      </c>
      <c r="Q5">
        <v>1777000</v>
      </c>
      <c r="R5" t="s">
        <v>664</v>
      </c>
      <c r="S5" t="s">
        <v>664</v>
      </c>
      <c r="T5" t="s">
        <v>664</v>
      </c>
      <c r="U5">
        <v>4598000</v>
      </c>
      <c r="V5" t="s">
        <v>664</v>
      </c>
      <c r="W5" t="s">
        <v>664</v>
      </c>
    </row>
    <row r="6" spans="1:23">
      <c r="A6" s="7">
        <v>2000</v>
      </c>
      <c r="B6" s="3">
        <f t="shared" si="2"/>
        <v>995996</v>
      </c>
      <c r="C6" s="3">
        <f t="shared" si="1"/>
        <v>129134</v>
      </c>
      <c r="D6" s="3">
        <f t="shared" si="1"/>
        <v>13932</v>
      </c>
      <c r="E6" s="3">
        <f t="shared" si="1"/>
        <v>1617</v>
      </c>
      <c r="F6" s="3" t="str">
        <f t="shared" si="1"/>
        <v>n.a.</v>
      </c>
      <c r="G6" s="3" t="str">
        <f t="shared" si="1"/>
        <v>n.a.</v>
      </c>
      <c r="H6" s="3" t="str">
        <f t="shared" si="1"/>
        <v>n.a.</v>
      </c>
      <c r="I6" s="3">
        <f t="shared" si="1"/>
        <v>4710</v>
      </c>
      <c r="J6" s="3" t="str">
        <f t="shared" si="1"/>
        <v>n.a.</v>
      </c>
      <c r="K6" s="3" t="str">
        <f t="shared" si="1"/>
        <v>n.a.</v>
      </c>
      <c r="M6">
        <v>2000</v>
      </c>
      <c r="N6">
        <v>995996000</v>
      </c>
      <c r="O6">
        <v>129134000</v>
      </c>
      <c r="P6">
        <v>13932000</v>
      </c>
      <c r="Q6">
        <v>1617000</v>
      </c>
      <c r="R6" t="s">
        <v>664</v>
      </c>
      <c r="S6" t="s">
        <v>664</v>
      </c>
      <c r="T6" t="s">
        <v>664</v>
      </c>
      <c r="U6">
        <v>4710000</v>
      </c>
      <c r="V6" t="s">
        <v>664</v>
      </c>
      <c r="W6" t="s">
        <v>664</v>
      </c>
    </row>
    <row r="7" spans="1:23">
      <c r="A7" s="7">
        <v>2001</v>
      </c>
      <c r="B7" s="3">
        <f t="shared" si="2"/>
        <v>998799</v>
      </c>
      <c r="C7" s="3">
        <f t="shared" si="1"/>
        <v>132165</v>
      </c>
      <c r="D7" s="3">
        <f t="shared" si="1"/>
        <v>14066</v>
      </c>
      <c r="E7" s="3">
        <f t="shared" si="1"/>
        <v>1518</v>
      </c>
      <c r="F7" s="3" t="str">
        <f t="shared" si="1"/>
        <v>n.a.</v>
      </c>
      <c r="G7" s="3" t="str">
        <f t="shared" si="1"/>
        <v>n.a.</v>
      </c>
      <c r="H7" s="3" t="str">
        <f t="shared" si="1"/>
        <v>n.a.</v>
      </c>
      <c r="I7" s="3">
        <f t="shared" si="1"/>
        <v>4941</v>
      </c>
      <c r="J7" s="3" t="str">
        <f t="shared" si="1"/>
        <v>n.a.</v>
      </c>
      <c r="K7" s="3" t="str">
        <f t="shared" si="1"/>
        <v>n.a.</v>
      </c>
      <c r="M7">
        <v>2001</v>
      </c>
      <c r="N7">
        <v>998799000</v>
      </c>
      <c r="O7">
        <v>132165000</v>
      </c>
      <c r="P7">
        <v>14066000</v>
      </c>
      <c r="Q7">
        <v>1518000</v>
      </c>
      <c r="R7" t="s">
        <v>664</v>
      </c>
      <c r="S7" t="s">
        <v>664</v>
      </c>
      <c r="T7" t="s">
        <v>664</v>
      </c>
      <c r="U7">
        <v>4941000</v>
      </c>
      <c r="V7" t="s">
        <v>664</v>
      </c>
      <c r="W7" t="s">
        <v>664</v>
      </c>
    </row>
    <row r="8" spans="1:23">
      <c r="A8" s="7">
        <v>2002</v>
      </c>
      <c r="B8" s="3">
        <f t="shared" si="2"/>
        <v>1006508</v>
      </c>
      <c r="C8" s="3">
        <f t="shared" si="1"/>
        <v>130722</v>
      </c>
      <c r="D8" s="3">
        <f t="shared" si="1"/>
        <v>14509</v>
      </c>
      <c r="E8" s="3">
        <f t="shared" si="1"/>
        <v>1581</v>
      </c>
      <c r="F8" s="3" t="str">
        <f t="shared" si="1"/>
        <v>n.a.</v>
      </c>
      <c r="G8" s="3" t="str">
        <f t="shared" si="1"/>
        <v>n.a.</v>
      </c>
      <c r="H8" s="3">
        <f t="shared" si="1"/>
        <v>1194</v>
      </c>
      <c r="I8" s="3">
        <f t="shared" si="1"/>
        <v>4315</v>
      </c>
      <c r="J8" s="3" t="str">
        <f t="shared" si="1"/>
        <v>n.a.</v>
      </c>
      <c r="K8" s="3">
        <f t="shared" si="1"/>
        <v>4502</v>
      </c>
      <c r="M8">
        <v>2002</v>
      </c>
      <c r="N8">
        <v>1006508000</v>
      </c>
      <c r="O8">
        <v>130722000</v>
      </c>
      <c r="P8">
        <v>14509000</v>
      </c>
      <c r="Q8">
        <v>1581000</v>
      </c>
      <c r="R8" t="s">
        <v>664</v>
      </c>
      <c r="S8" t="s">
        <v>664</v>
      </c>
      <c r="T8">
        <v>1194000</v>
      </c>
      <c r="U8">
        <v>4315000</v>
      </c>
      <c r="V8" t="s">
        <v>664</v>
      </c>
      <c r="W8">
        <v>4502000</v>
      </c>
    </row>
    <row r="9" spans="1:23">
      <c r="A9" s="7">
        <v>2003</v>
      </c>
      <c r="B9" s="3">
        <f t="shared" si="2"/>
        <v>1020352</v>
      </c>
      <c r="C9" s="3">
        <f t="shared" si="1"/>
        <v>129066</v>
      </c>
      <c r="D9" s="3">
        <f t="shared" si="1"/>
        <v>15799</v>
      </c>
      <c r="E9" s="3">
        <f t="shared" si="1"/>
        <v>1404</v>
      </c>
      <c r="F9" s="3">
        <f t="shared" si="1"/>
        <v>184</v>
      </c>
      <c r="G9" s="3" t="str">
        <f t="shared" si="1"/>
        <v>n.a.</v>
      </c>
      <c r="H9" s="3" t="str">
        <f t="shared" si="1"/>
        <v>n.a.</v>
      </c>
      <c r="I9" s="3">
        <f t="shared" si="1"/>
        <v>5840</v>
      </c>
      <c r="J9" s="3" t="str">
        <f t="shared" si="1"/>
        <v>n.a.</v>
      </c>
      <c r="K9" s="3" t="str">
        <f t="shared" si="1"/>
        <v>n.a.</v>
      </c>
      <c r="M9">
        <v>2003</v>
      </c>
      <c r="N9">
        <v>1020352000</v>
      </c>
      <c r="O9">
        <v>129066000</v>
      </c>
      <c r="P9">
        <v>15799000</v>
      </c>
      <c r="Q9">
        <v>1404000</v>
      </c>
      <c r="R9">
        <v>184000</v>
      </c>
      <c r="S9" t="s">
        <v>664</v>
      </c>
      <c r="T9" t="s">
        <v>664</v>
      </c>
      <c r="U9">
        <v>5840000</v>
      </c>
      <c r="V9" t="s">
        <v>664</v>
      </c>
      <c r="W9" t="s">
        <v>664</v>
      </c>
    </row>
    <row r="10" spans="1:23">
      <c r="A10" s="7">
        <v>2004</v>
      </c>
      <c r="B10" s="3">
        <f t="shared" si="2"/>
        <v>1038811</v>
      </c>
      <c r="C10" s="3">
        <f t="shared" si="1"/>
        <v>132573</v>
      </c>
      <c r="D10" s="3">
        <f t="shared" si="1"/>
        <v>17797</v>
      </c>
      <c r="E10" s="3">
        <f t="shared" si="1"/>
        <v>1283</v>
      </c>
      <c r="F10" s="3">
        <f t="shared" si="1"/>
        <v>183</v>
      </c>
      <c r="G10" s="3" t="str">
        <f t="shared" si="1"/>
        <v>n.a.</v>
      </c>
      <c r="H10" s="3" t="str">
        <f t="shared" si="1"/>
        <v>n.a.</v>
      </c>
      <c r="I10" s="3">
        <f t="shared" si="1"/>
        <v>5981</v>
      </c>
      <c r="J10" s="3" t="str">
        <f t="shared" si="1"/>
        <v>n.a.</v>
      </c>
      <c r="K10" s="3">
        <f t="shared" si="1"/>
        <v>4821</v>
      </c>
      <c r="M10">
        <v>2004</v>
      </c>
      <c r="N10">
        <v>1038811000</v>
      </c>
      <c r="O10">
        <v>132573000</v>
      </c>
      <c r="P10">
        <v>17797000</v>
      </c>
      <c r="Q10">
        <v>1283000</v>
      </c>
      <c r="R10">
        <v>183000</v>
      </c>
      <c r="S10" t="s">
        <v>664</v>
      </c>
      <c r="T10" t="s">
        <v>664</v>
      </c>
      <c r="U10">
        <v>5981000</v>
      </c>
      <c r="V10" t="s">
        <v>664</v>
      </c>
      <c r="W10">
        <v>4821000</v>
      </c>
    </row>
    <row r="11" spans="1:23">
      <c r="A11" s="7">
        <v>2005</v>
      </c>
      <c r="B11" s="3">
        <f t="shared" si="2"/>
        <v>1036677</v>
      </c>
      <c r="C11" s="3">
        <f t="shared" si="1"/>
        <v>130261</v>
      </c>
      <c r="D11" s="3">
        <f t="shared" si="1"/>
        <v>16204</v>
      </c>
      <c r="E11" s="3">
        <f t="shared" si="1"/>
        <v>1063</v>
      </c>
      <c r="F11" s="3">
        <f t="shared" si="1"/>
        <v>90</v>
      </c>
      <c r="G11" s="3">
        <f t="shared" si="1"/>
        <v>3527</v>
      </c>
      <c r="H11" s="3">
        <f t="shared" si="1"/>
        <v>1234</v>
      </c>
      <c r="I11" s="3" t="str">
        <f t="shared" si="1"/>
        <v>n.a.</v>
      </c>
      <c r="J11" s="3" t="str">
        <f t="shared" si="1"/>
        <v>n.a.</v>
      </c>
      <c r="K11" s="3">
        <f t="shared" si="1"/>
        <v>3814</v>
      </c>
      <c r="M11">
        <v>2005</v>
      </c>
      <c r="N11">
        <v>1036677000</v>
      </c>
      <c r="O11">
        <v>130261000</v>
      </c>
      <c r="P11">
        <v>16204000</v>
      </c>
      <c r="Q11">
        <v>1063000</v>
      </c>
      <c r="R11">
        <v>90000</v>
      </c>
      <c r="S11">
        <v>3527000</v>
      </c>
      <c r="T11">
        <v>1234000</v>
      </c>
      <c r="U11" t="s">
        <v>664</v>
      </c>
      <c r="V11" t="s">
        <v>664</v>
      </c>
      <c r="W11">
        <v>3814000</v>
      </c>
    </row>
    <row r="12" spans="1:23">
      <c r="A12" s="7">
        <v>2006</v>
      </c>
      <c r="B12" s="3">
        <f t="shared" si="2"/>
        <v>1047018</v>
      </c>
      <c r="C12" s="3">
        <f t="shared" si="1"/>
        <v>128378</v>
      </c>
      <c r="D12" s="3">
        <f t="shared" si="1"/>
        <v>16020</v>
      </c>
      <c r="E12" s="3" t="str">
        <f t="shared" si="1"/>
        <v>n.a.</v>
      </c>
      <c r="F12" s="3">
        <f t="shared" si="1"/>
        <v>27</v>
      </c>
      <c r="G12" s="3" t="str">
        <f t="shared" si="1"/>
        <v>n.a.</v>
      </c>
      <c r="H12" s="3" t="str">
        <f t="shared" si="1"/>
        <v>n.a.</v>
      </c>
      <c r="I12" s="3">
        <f t="shared" si="1"/>
        <v>6407</v>
      </c>
      <c r="J12" s="3" t="str">
        <f t="shared" si="1"/>
        <v>n.a.</v>
      </c>
      <c r="K12" s="3">
        <f t="shared" si="1"/>
        <v>4063</v>
      </c>
      <c r="M12">
        <v>2006</v>
      </c>
      <c r="N12">
        <v>1047018000</v>
      </c>
      <c r="O12">
        <v>128378000</v>
      </c>
      <c r="P12">
        <v>16020000</v>
      </c>
      <c r="Q12" t="s">
        <v>664</v>
      </c>
      <c r="R12">
        <v>27000</v>
      </c>
      <c r="S12" t="s">
        <v>664</v>
      </c>
      <c r="T12" t="s">
        <v>664</v>
      </c>
      <c r="U12">
        <v>6407000</v>
      </c>
      <c r="V12" t="s">
        <v>664</v>
      </c>
      <c r="W12">
        <v>4063000</v>
      </c>
    </row>
    <row r="13" spans="1:23">
      <c r="A13" s="7">
        <v>2007</v>
      </c>
      <c r="B13" s="3">
        <f t="shared" si="2"/>
        <v>1064776</v>
      </c>
      <c r="C13" s="3">
        <f t="shared" si="1"/>
        <v>133050</v>
      </c>
      <c r="D13" s="3">
        <f t="shared" si="1"/>
        <v>17614</v>
      </c>
      <c r="E13" s="3" t="str">
        <f t="shared" si="1"/>
        <v>n.a.</v>
      </c>
      <c r="F13" s="3">
        <f t="shared" si="1"/>
        <v>48</v>
      </c>
      <c r="G13" s="3" t="str">
        <f t="shared" si="1"/>
        <v>n.a.</v>
      </c>
      <c r="H13" s="3" t="str">
        <f t="shared" si="1"/>
        <v>n.a.</v>
      </c>
      <c r="I13" s="3">
        <f t="shared" si="1"/>
        <v>7953</v>
      </c>
      <c r="J13" s="3" t="str">
        <f t="shared" si="1"/>
        <v>n.a.</v>
      </c>
      <c r="K13" s="3">
        <f t="shared" si="1"/>
        <v>4375</v>
      </c>
      <c r="M13">
        <v>2007</v>
      </c>
      <c r="N13">
        <v>1064776000</v>
      </c>
      <c r="O13">
        <v>133050000</v>
      </c>
      <c r="P13">
        <v>17614000</v>
      </c>
      <c r="Q13" t="s">
        <v>664</v>
      </c>
      <c r="R13">
        <v>48000</v>
      </c>
      <c r="S13" t="s">
        <v>664</v>
      </c>
      <c r="T13" t="s">
        <v>664</v>
      </c>
      <c r="U13">
        <v>7953000</v>
      </c>
      <c r="V13" t="s">
        <v>664</v>
      </c>
      <c r="W13">
        <v>4375000</v>
      </c>
    </row>
    <row r="14" spans="1:23">
      <c r="A14" s="7">
        <v>2008</v>
      </c>
      <c r="B14" s="3">
        <f t="shared" si="2"/>
        <v>1082895</v>
      </c>
      <c r="C14" s="3">
        <f t="shared" si="1"/>
        <v>135023</v>
      </c>
      <c r="D14" s="3">
        <f t="shared" si="1"/>
        <v>18482</v>
      </c>
      <c r="E14" s="3">
        <f t="shared" si="1"/>
        <v>906</v>
      </c>
      <c r="F14" s="3" t="str">
        <f t="shared" si="1"/>
        <v>n.a.</v>
      </c>
      <c r="G14" s="3" t="str">
        <f t="shared" si="1"/>
        <v>n.a.</v>
      </c>
      <c r="H14" s="3" t="str">
        <f t="shared" si="1"/>
        <v>n.a.</v>
      </c>
      <c r="I14" s="3">
        <f t="shared" si="1"/>
        <v>8492</v>
      </c>
      <c r="J14" s="3" t="str">
        <f t="shared" si="1"/>
        <v>n.a.</v>
      </c>
      <c r="K14" s="3">
        <f t="shared" si="1"/>
        <v>4520</v>
      </c>
      <c r="M14">
        <v>2008</v>
      </c>
      <c r="N14">
        <v>1082895000</v>
      </c>
      <c r="O14">
        <v>135023000</v>
      </c>
      <c r="P14">
        <v>18482000</v>
      </c>
      <c r="Q14">
        <v>906000</v>
      </c>
      <c r="R14" t="s">
        <v>664</v>
      </c>
      <c r="S14" t="s">
        <v>664</v>
      </c>
      <c r="T14" t="s">
        <v>664</v>
      </c>
      <c r="U14">
        <v>8492000</v>
      </c>
      <c r="V14" t="s">
        <v>664</v>
      </c>
      <c r="W14">
        <v>4520000</v>
      </c>
    </row>
    <row r="15" spans="1:23">
      <c r="A15" s="7">
        <v>2009</v>
      </c>
      <c r="B15" s="3">
        <f t="shared" si="2"/>
        <v>1075080</v>
      </c>
      <c r="C15" s="3">
        <f t="shared" si="1"/>
        <v>123933</v>
      </c>
      <c r="D15" s="3">
        <f t="shared" si="1"/>
        <v>16865</v>
      </c>
      <c r="E15" s="3">
        <f t="shared" si="1"/>
        <v>864</v>
      </c>
      <c r="F15" s="3" t="str">
        <f t="shared" si="1"/>
        <v>n.a.</v>
      </c>
      <c r="G15" s="3" t="str">
        <f t="shared" si="1"/>
        <v>n.a.</v>
      </c>
      <c r="H15" s="3" t="str">
        <f t="shared" si="1"/>
        <v>n.a.</v>
      </c>
      <c r="I15" s="3">
        <f t="shared" si="1"/>
        <v>6760</v>
      </c>
      <c r="J15" s="3" t="str">
        <f t="shared" si="1"/>
        <v>n.a.</v>
      </c>
      <c r="K15" s="3">
        <f t="shared" si="1"/>
        <v>4825</v>
      </c>
      <c r="M15">
        <v>2009</v>
      </c>
      <c r="N15">
        <v>1075080000</v>
      </c>
      <c r="O15">
        <v>123933000</v>
      </c>
      <c r="P15">
        <v>16865000</v>
      </c>
      <c r="Q15">
        <v>864000</v>
      </c>
      <c r="R15" t="s">
        <v>664</v>
      </c>
      <c r="S15" t="s">
        <v>664</v>
      </c>
      <c r="T15" t="s">
        <v>664</v>
      </c>
      <c r="U15">
        <v>6760000</v>
      </c>
      <c r="V15" t="s">
        <v>664</v>
      </c>
      <c r="W15">
        <v>4825000</v>
      </c>
    </row>
    <row r="17" spans="1:11">
      <c r="A17" s="9" t="s">
        <v>71</v>
      </c>
    </row>
    <row r="18" spans="1:11">
      <c r="A18" s="7" t="s">
        <v>503</v>
      </c>
      <c r="B18" s="2">
        <f>IF(ISERROR((POWER(VLOOKUP(VALUE(RIGHT($A18,4)),$A$3:$K$15,COLUMN(B$15),0)/VLOOKUP(VALUE(LEFT($A18,4)),$A$3:$K$15,COLUMN(B$15),0),1/(VALUE(RIGHT($A18,4))-VALUE(LEFT($A18,4))))-1)*100)=FALSE,(POWER(VLOOKUP(VALUE(RIGHT($A18,4)),$A$3:$K$15,COLUMN(B$15),0)/VLOOKUP(VALUE(LEFT($A18,4)),$A$3:$K$15,COLUMN(B$15),0),1/(VALUE(RIGHT($A18,4))-VALUE(LEFT($A18,4))))-1)*100,"n.a.")</f>
        <v>0.8131876801799498</v>
      </c>
      <c r="C18" s="2">
        <f t="shared" ref="C18:K20" si="3">IF(ISERROR((POWER(VLOOKUP(VALUE(RIGHT($A18,4)),$A$3:$K$15,COLUMN(C$15),0)/VLOOKUP(VALUE(LEFT($A18,4)),$A$3:$K$15,COLUMN(C$15),0),1/(VALUE(RIGHT($A18,4))-VALUE(LEFT($A18,4))))-1)*100)=FALSE,(POWER(VLOOKUP(VALUE(RIGHT($A18,4)),$A$3:$K$15,COLUMN(C$15),0)/VLOOKUP(VALUE(LEFT($A18,4)),$A$3:$K$15,COLUMN(C$15),0),1/(VALUE(RIGHT($A18,4))-VALUE(LEFT($A18,4))))-1)*100,"n.a.")</f>
        <v>0.29107117165987351</v>
      </c>
      <c r="D18" s="2">
        <f t="shared" si="3"/>
        <v>1.5714878603681592</v>
      </c>
      <c r="E18" s="2">
        <f t="shared" si="3"/>
        <v>-5.0545868004066019</v>
      </c>
      <c r="F18" s="2" t="str">
        <f t="shared" si="3"/>
        <v>n.a.</v>
      </c>
      <c r="G18" s="2" t="str">
        <f t="shared" si="3"/>
        <v>n.a.</v>
      </c>
      <c r="H18" s="2" t="str">
        <f t="shared" si="3"/>
        <v>n.a.</v>
      </c>
      <c r="I18" s="2">
        <f t="shared" si="3"/>
        <v>3.7559645776382711</v>
      </c>
      <c r="J18" s="2" t="str">
        <f t="shared" si="3"/>
        <v>n.a.</v>
      </c>
      <c r="K18" s="2">
        <f t="shared" si="3"/>
        <v>1.0294269356095009</v>
      </c>
    </row>
    <row r="19" spans="1:11">
      <c r="A19" s="7" t="s">
        <v>27</v>
      </c>
      <c r="B19" s="2">
        <f>IF(ISERROR((POWER(VLOOKUP(VALUE(RIGHT($A19,4)),$A$3:$K$15,COLUMN(B$15),0)/VLOOKUP(VALUE(LEFT($A19,4)),$A$3:$K$15,COLUMN(B$15),0),1/(VALUE(RIGHT($A19,4))-VALUE(LEFT($A19,4))))-1)*100)=FALSE,(POWER(VLOOKUP(VALUE(RIGHT($A19,4)),$A$3:$K$15,COLUMN(B$15),0)/VLOOKUP(VALUE(LEFT($A19,4)),$A$3:$K$15,COLUMN(B$15),0),1/(VALUE(RIGHT($A19,4))-VALUE(LEFT($A19,4))))-1)*100,"n.a.")</f>
        <v>0.69509733615276126</v>
      </c>
      <c r="C19" s="2">
        <f t="shared" si="3"/>
        <v>2.5652618709227859</v>
      </c>
      <c r="D19" s="2">
        <f t="shared" si="3"/>
        <v>-0.13124627309202275</v>
      </c>
      <c r="E19" s="2">
        <f t="shared" si="3"/>
        <v>0.14471800220119402</v>
      </c>
      <c r="F19" s="2" t="str">
        <f t="shared" si="3"/>
        <v>n.a.</v>
      </c>
      <c r="G19" s="2" t="str">
        <f t="shared" si="3"/>
        <v>n.a.</v>
      </c>
      <c r="H19" s="2" t="str">
        <f t="shared" si="3"/>
        <v>n.a.</v>
      </c>
      <c r="I19" s="2">
        <f t="shared" si="3"/>
        <v>2.7409773128212356</v>
      </c>
      <c r="J19" s="2" t="str">
        <f t="shared" si="3"/>
        <v>n.a.</v>
      </c>
      <c r="K19" s="2" t="str">
        <f t="shared" si="3"/>
        <v>n.a.</v>
      </c>
    </row>
    <row r="20" spans="1:11">
      <c r="A20" s="7" t="s">
        <v>3</v>
      </c>
      <c r="B20" s="2">
        <f>IF(ISERROR((POWER(VLOOKUP(VALUE(RIGHT($A20,4)),$A$3:$K$15,COLUMN(B$15),0)/VLOOKUP(VALUE(LEFT($A20,4)),$A$3:$K$15,COLUMN(B$15),0),1/(VALUE(RIGHT($A20,4))-VALUE(LEFT($A20,4))))-1)*100)=FALSE,(POWER(VLOOKUP(VALUE(RIGHT($A20,4)),$A$3:$K$15,COLUMN(B$15),0)/VLOOKUP(VALUE(LEFT($A20,4)),$A$3:$K$15,COLUMN(B$15),0),1/(VALUE(RIGHT($A20,4))-VALUE(LEFT($A20,4))))-1)*100,"n.a.")</f>
        <v>0.95851440236980334</v>
      </c>
      <c r="C20" s="2">
        <f t="shared" si="3"/>
        <v>0.42768873903378246</v>
      </c>
      <c r="D20" s="2">
        <f t="shared" si="3"/>
        <v>3.4068283962481072</v>
      </c>
      <c r="E20" s="2" t="str">
        <f t="shared" si="3"/>
        <v>n.a.</v>
      </c>
      <c r="F20" s="2" t="str">
        <f t="shared" si="3"/>
        <v>n.a.</v>
      </c>
      <c r="G20" s="2" t="str">
        <f t="shared" si="3"/>
        <v>n.a.</v>
      </c>
      <c r="H20" s="2" t="str">
        <f t="shared" si="3"/>
        <v>n.a.</v>
      </c>
      <c r="I20" s="2">
        <f t="shared" si="3"/>
        <v>7.7708825414138039</v>
      </c>
      <c r="J20" s="2" t="str">
        <f t="shared" si="3"/>
        <v>n.a.</v>
      </c>
      <c r="K20" s="2" t="str">
        <f t="shared" si="3"/>
        <v>n.a.</v>
      </c>
    </row>
    <row r="22" spans="1:11">
      <c r="A22" s="229" t="s">
        <v>1358</v>
      </c>
    </row>
  </sheetData>
  <pageMargins left="0.7" right="0.7" top="0.75" bottom="0.75" header="0.3" footer="0.3"/>
  <pageSetup scale="80" orientation="landscape" horizontalDpi="0" verticalDpi="0" r:id="rId1"/>
</worksheet>
</file>

<file path=xl/worksheets/sheet172.xml><?xml version="1.0" encoding="utf-8"?>
<worksheet xmlns="http://schemas.openxmlformats.org/spreadsheetml/2006/main" xmlns:r="http://schemas.openxmlformats.org/officeDocument/2006/relationships">
  <sheetPr codeName="Sheet209"/>
  <dimension ref="A1:X22"/>
  <sheetViews>
    <sheetView view="pageBreakPreview" zoomScaleNormal="100" zoomScaleSheetLayoutView="100" workbookViewId="0"/>
  </sheetViews>
  <sheetFormatPr defaultRowHeight="15" outlineLevelCol="1"/>
  <cols>
    <col min="2" max="11" width="14" customWidth="1"/>
    <col min="13" max="23" width="0" hidden="1" customWidth="1" outlineLevel="1"/>
    <col min="24" max="24" width="9.140625" collapsed="1"/>
  </cols>
  <sheetData>
    <row r="1" spans="1:23">
      <c r="A1" t="s">
        <v>1088</v>
      </c>
    </row>
    <row r="2" spans="1:23" ht="90.75" customHeight="1">
      <c r="B2" s="55" t="str">
        <f>N2</f>
        <v xml:space="preserve"> All industries</v>
      </c>
      <c r="C2" s="55" t="str">
        <f t="shared" ref="C2:K2" si="0">O2</f>
        <v xml:space="preserve"> Manufacturing [31-33]</v>
      </c>
      <c r="D2" s="55" t="str">
        <f t="shared" si="0"/>
        <v xml:space="preserve"> Food manufacturing [311]</v>
      </c>
      <c r="E2" s="55" t="str">
        <f t="shared" si="0"/>
        <v xml:space="preserve"> Animal food manufacturing [3111]</v>
      </c>
      <c r="F2" s="55" t="str">
        <f t="shared" si="0"/>
        <v xml:space="preserve"> Sugar and confectionery product manufacturing [3113]</v>
      </c>
      <c r="G2" s="55" t="str">
        <f t="shared" si="0"/>
        <v xml:space="preserve"> Fruit and vegetable preserving and specialty food manufacturing [3114]</v>
      </c>
      <c r="H2" s="55" t="str">
        <f t="shared" si="0"/>
        <v xml:space="preserve"> Dairy product manufacturing [3115]</v>
      </c>
      <c r="I2" s="55" t="str">
        <f t="shared" si="0"/>
        <v xml:space="preserve"> Meat product manufacturing [3116]</v>
      </c>
      <c r="J2" s="55" t="str">
        <f t="shared" si="0"/>
        <v xml:space="preserve"> Seafood product preparation and packaging [3117]</v>
      </c>
      <c r="K2" s="55" t="str">
        <f t="shared" si="0"/>
        <v xml:space="preserve"> Miscellaneous food manufacturing [311A]</v>
      </c>
      <c r="N2" t="s">
        <v>520</v>
      </c>
      <c r="O2" t="s">
        <v>6</v>
      </c>
      <c r="P2" t="s">
        <v>7</v>
      </c>
      <c r="Q2" t="s">
        <v>8</v>
      </c>
      <c r="R2" t="s">
        <v>11</v>
      </c>
      <c r="S2" t="s">
        <v>12</v>
      </c>
      <c r="T2" t="s">
        <v>13</v>
      </c>
      <c r="U2" t="s">
        <v>14</v>
      </c>
      <c r="V2" t="s">
        <v>15</v>
      </c>
      <c r="W2" t="s">
        <v>55</v>
      </c>
    </row>
    <row r="3" spans="1:23">
      <c r="A3" s="7">
        <v>1997</v>
      </c>
      <c r="B3" s="3">
        <f>IF(OR(ISERROR(N3/1000)=TRUE,N3=0),"n.a.",N3/1000)</f>
        <v>891111</v>
      </c>
      <c r="C3" s="3">
        <f t="shared" ref="C3:K15" si="1">IF(OR(ISERROR(O3/1000)=TRUE,O3=0),"n.a.",O3/1000)</f>
        <v>46263</v>
      </c>
      <c r="D3" s="3">
        <f t="shared" si="1"/>
        <v>7915</v>
      </c>
      <c r="E3" s="3">
        <f t="shared" si="1"/>
        <v>908</v>
      </c>
      <c r="F3" s="3" t="str">
        <f t="shared" si="1"/>
        <v>n.a.</v>
      </c>
      <c r="G3" s="3" t="str">
        <f t="shared" si="1"/>
        <v>n.a.</v>
      </c>
      <c r="H3" s="3" t="str">
        <f t="shared" si="1"/>
        <v>n.a.</v>
      </c>
      <c r="I3" s="3" t="str">
        <f t="shared" si="1"/>
        <v>n.a.</v>
      </c>
      <c r="J3" s="3" t="str">
        <f t="shared" si="1"/>
        <v>n.a.</v>
      </c>
      <c r="K3" s="3">
        <f t="shared" si="1"/>
        <v>2371</v>
      </c>
      <c r="M3">
        <v>1997</v>
      </c>
      <c r="N3">
        <v>891111000</v>
      </c>
      <c r="O3">
        <v>46263000</v>
      </c>
      <c r="P3">
        <v>7915000</v>
      </c>
      <c r="Q3">
        <v>908000</v>
      </c>
      <c r="R3" t="s">
        <v>664</v>
      </c>
      <c r="S3" t="s">
        <v>664</v>
      </c>
      <c r="T3" t="s">
        <v>664</v>
      </c>
      <c r="U3" t="s">
        <v>664</v>
      </c>
      <c r="V3" t="s">
        <v>664</v>
      </c>
      <c r="W3">
        <v>2371000</v>
      </c>
    </row>
    <row r="4" spans="1:23">
      <c r="A4" s="7">
        <v>1998</v>
      </c>
      <c r="B4" s="3">
        <f t="shared" ref="B4:B15" si="2">IF(OR(ISERROR(N4/1000)=TRUE,N4=0),"n.a.",N4/1000)</f>
        <v>894214</v>
      </c>
      <c r="C4" s="3">
        <f t="shared" si="1"/>
        <v>48053</v>
      </c>
      <c r="D4" s="3">
        <f t="shared" si="1"/>
        <v>8336</v>
      </c>
      <c r="E4" s="3">
        <f t="shared" si="1"/>
        <v>1214</v>
      </c>
      <c r="F4" s="3" t="str">
        <f t="shared" si="1"/>
        <v>n.a.</v>
      </c>
      <c r="G4" s="3" t="str">
        <f t="shared" si="1"/>
        <v>n.a.</v>
      </c>
      <c r="H4" s="3" t="str">
        <f t="shared" si="1"/>
        <v>n.a.</v>
      </c>
      <c r="I4" s="3">
        <f t="shared" si="1"/>
        <v>3917</v>
      </c>
      <c r="J4" s="3" t="str">
        <f t="shared" si="1"/>
        <v>n.a.</v>
      </c>
      <c r="K4" s="3">
        <f t="shared" si="1"/>
        <v>2367</v>
      </c>
      <c r="M4">
        <v>1998</v>
      </c>
      <c r="N4">
        <v>894214000</v>
      </c>
      <c r="O4">
        <v>48053000</v>
      </c>
      <c r="P4">
        <v>8336000</v>
      </c>
      <c r="Q4">
        <v>1214000</v>
      </c>
      <c r="R4" t="s">
        <v>664</v>
      </c>
      <c r="S4" t="s">
        <v>664</v>
      </c>
      <c r="T4" t="s">
        <v>664</v>
      </c>
      <c r="U4">
        <v>3917000</v>
      </c>
      <c r="V4" t="s">
        <v>664</v>
      </c>
      <c r="W4">
        <v>2367000</v>
      </c>
    </row>
    <row r="5" spans="1:23">
      <c r="A5" s="7">
        <v>1999</v>
      </c>
      <c r="B5" s="3">
        <f t="shared" si="2"/>
        <v>882364</v>
      </c>
      <c r="C5" s="3">
        <f t="shared" si="1"/>
        <v>52595</v>
      </c>
      <c r="D5" s="3">
        <f t="shared" si="1"/>
        <v>9851</v>
      </c>
      <c r="E5" s="3">
        <f t="shared" si="1"/>
        <v>1196</v>
      </c>
      <c r="F5" s="3" t="str">
        <f t="shared" si="1"/>
        <v>n.a.</v>
      </c>
      <c r="G5" s="3" t="str">
        <f t="shared" si="1"/>
        <v>n.a.</v>
      </c>
      <c r="H5" s="3" t="str">
        <f t="shared" si="1"/>
        <v>n.a.</v>
      </c>
      <c r="I5" s="3">
        <f t="shared" si="1"/>
        <v>4512</v>
      </c>
      <c r="J5" s="3" t="str">
        <f t="shared" si="1"/>
        <v>n.a.</v>
      </c>
      <c r="K5" s="3" t="str">
        <f t="shared" si="1"/>
        <v>n.a.</v>
      </c>
      <c r="M5">
        <v>1999</v>
      </c>
      <c r="N5">
        <v>882364000</v>
      </c>
      <c r="O5">
        <v>52595000</v>
      </c>
      <c r="P5">
        <v>9851000</v>
      </c>
      <c r="Q5">
        <v>1196000</v>
      </c>
      <c r="R5" t="s">
        <v>664</v>
      </c>
      <c r="S5" t="s">
        <v>664</v>
      </c>
      <c r="T5" t="s">
        <v>664</v>
      </c>
      <c r="U5">
        <v>4512000</v>
      </c>
      <c r="V5" t="s">
        <v>664</v>
      </c>
      <c r="W5" t="s">
        <v>664</v>
      </c>
    </row>
    <row r="6" spans="1:23">
      <c r="A6" s="7">
        <v>2000</v>
      </c>
      <c r="B6" s="3">
        <f t="shared" si="2"/>
        <v>879321</v>
      </c>
      <c r="C6" s="3">
        <f t="shared" si="1"/>
        <v>53808</v>
      </c>
      <c r="D6" s="3">
        <f t="shared" si="1"/>
        <v>8984</v>
      </c>
      <c r="E6" s="3">
        <f t="shared" si="1"/>
        <v>1257</v>
      </c>
      <c r="F6" s="3" t="str">
        <f t="shared" si="1"/>
        <v>n.a.</v>
      </c>
      <c r="G6" s="3" t="str">
        <f t="shared" si="1"/>
        <v>n.a.</v>
      </c>
      <c r="H6" s="3" t="str">
        <f t="shared" si="1"/>
        <v>n.a.</v>
      </c>
      <c r="I6" s="3">
        <f t="shared" si="1"/>
        <v>4592</v>
      </c>
      <c r="J6" s="3" t="str">
        <f t="shared" si="1"/>
        <v>n.a.</v>
      </c>
      <c r="K6" s="3" t="str">
        <f t="shared" si="1"/>
        <v>n.a.</v>
      </c>
      <c r="M6">
        <v>2000</v>
      </c>
      <c r="N6">
        <v>879321000</v>
      </c>
      <c r="O6">
        <v>53808000</v>
      </c>
      <c r="P6">
        <v>8984000</v>
      </c>
      <c r="Q6">
        <v>1257000</v>
      </c>
      <c r="R6" t="s">
        <v>664</v>
      </c>
      <c r="S6" t="s">
        <v>664</v>
      </c>
      <c r="T6" t="s">
        <v>664</v>
      </c>
      <c r="U6">
        <v>4592000</v>
      </c>
      <c r="V6" t="s">
        <v>664</v>
      </c>
      <c r="W6" t="s">
        <v>664</v>
      </c>
    </row>
    <row r="7" spans="1:23">
      <c r="A7" s="7">
        <v>2001</v>
      </c>
      <c r="B7" s="3">
        <f t="shared" si="2"/>
        <v>854621</v>
      </c>
      <c r="C7" s="3">
        <f t="shared" si="1"/>
        <v>52497</v>
      </c>
      <c r="D7" s="3">
        <f t="shared" si="1"/>
        <v>9763</v>
      </c>
      <c r="E7" s="3">
        <f t="shared" si="1"/>
        <v>1413</v>
      </c>
      <c r="F7" s="3" t="str">
        <f t="shared" si="1"/>
        <v>n.a.</v>
      </c>
      <c r="G7" s="3" t="str">
        <f t="shared" si="1"/>
        <v>n.a.</v>
      </c>
      <c r="H7" s="3" t="str">
        <f t="shared" si="1"/>
        <v>n.a.</v>
      </c>
      <c r="I7" s="3">
        <f t="shared" si="1"/>
        <v>5030</v>
      </c>
      <c r="J7" s="3" t="str">
        <f t="shared" si="1"/>
        <v>n.a.</v>
      </c>
      <c r="K7" s="3" t="str">
        <f t="shared" si="1"/>
        <v>n.a.</v>
      </c>
      <c r="M7">
        <v>2001</v>
      </c>
      <c r="N7">
        <v>854621000</v>
      </c>
      <c r="O7">
        <v>52497000</v>
      </c>
      <c r="P7">
        <v>9763000</v>
      </c>
      <c r="Q7">
        <v>1413000</v>
      </c>
      <c r="R7" t="s">
        <v>664</v>
      </c>
      <c r="S7" t="s">
        <v>664</v>
      </c>
      <c r="T7" t="s">
        <v>664</v>
      </c>
      <c r="U7">
        <v>5030000</v>
      </c>
      <c r="V7" t="s">
        <v>664</v>
      </c>
      <c r="W7" t="s">
        <v>664</v>
      </c>
    </row>
    <row r="8" spans="1:23">
      <c r="A8" s="7">
        <v>2002</v>
      </c>
      <c r="B8" s="3">
        <f t="shared" si="2"/>
        <v>852644</v>
      </c>
      <c r="C8" s="3">
        <f t="shared" si="1"/>
        <v>53110</v>
      </c>
      <c r="D8" s="3">
        <f t="shared" si="1"/>
        <v>10430</v>
      </c>
      <c r="E8" s="3">
        <f t="shared" si="1"/>
        <v>1295</v>
      </c>
      <c r="F8" s="3" t="str">
        <f t="shared" si="1"/>
        <v>n.a.</v>
      </c>
      <c r="G8" s="3">
        <f t="shared" si="1"/>
        <v>14</v>
      </c>
      <c r="H8" s="3" t="str">
        <f t="shared" si="1"/>
        <v>n.a.</v>
      </c>
      <c r="I8" s="3">
        <f t="shared" si="1"/>
        <v>5577</v>
      </c>
      <c r="J8" s="3" t="str">
        <f t="shared" si="1"/>
        <v>n.a.</v>
      </c>
      <c r="K8" s="3" t="str">
        <f t="shared" si="1"/>
        <v>n.a.</v>
      </c>
      <c r="M8">
        <v>2002</v>
      </c>
      <c r="N8">
        <v>852644000</v>
      </c>
      <c r="O8">
        <v>53110000</v>
      </c>
      <c r="P8">
        <v>10430000</v>
      </c>
      <c r="Q8">
        <v>1295000</v>
      </c>
      <c r="R8" t="s">
        <v>664</v>
      </c>
      <c r="S8">
        <v>14000</v>
      </c>
      <c r="T8" t="s">
        <v>664</v>
      </c>
      <c r="U8">
        <v>5577000</v>
      </c>
      <c r="V8" t="s">
        <v>664</v>
      </c>
      <c r="W8" t="s">
        <v>664</v>
      </c>
    </row>
    <row r="9" spans="1:23">
      <c r="A9" s="7">
        <v>2003</v>
      </c>
      <c r="B9" s="3">
        <f t="shared" si="2"/>
        <v>866024</v>
      </c>
      <c r="C9" s="3">
        <f t="shared" si="1"/>
        <v>52913</v>
      </c>
      <c r="D9" s="3">
        <f t="shared" si="1"/>
        <v>10587</v>
      </c>
      <c r="E9" s="3">
        <f t="shared" si="1"/>
        <v>872</v>
      </c>
      <c r="F9" s="3" t="str">
        <f t="shared" si="1"/>
        <v>n.a.</v>
      </c>
      <c r="G9" s="3">
        <f t="shared" si="1"/>
        <v>18</v>
      </c>
      <c r="H9" s="3" t="str">
        <f t="shared" si="1"/>
        <v>n.a.</v>
      </c>
      <c r="I9" s="3">
        <f t="shared" si="1"/>
        <v>5695</v>
      </c>
      <c r="J9" s="3">
        <f t="shared" si="1"/>
        <v>9</v>
      </c>
      <c r="K9" s="3">
        <f t="shared" si="1"/>
        <v>2927</v>
      </c>
      <c r="M9">
        <v>2003</v>
      </c>
      <c r="N9">
        <v>866024000</v>
      </c>
      <c r="O9">
        <v>52913000</v>
      </c>
      <c r="P9">
        <v>10587000</v>
      </c>
      <c r="Q9">
        <v>872000</v>
      </c>
      <c r="R9" t="s">
        <v>664</v>
      </c>
      <c r="S9">
        <v>18000</v>
      </c>
      <c r="T9" t="s">
        <v>664</v>
      </c>
      <c r="U9">
        <v>5695000</v>
      </c>
      <c r="V9">
        <v>9000</v>
      </c>
      <c r="W9">
        <v>2927000</v>
      </c>
    </row>
    <row r="10" spans="1:23">
      <c r="A10" s="7">
        <v>2004</v>
      </c>
      <c r="B10" s="3">
        <f t="shared" si="2"/>
        <v>878074</v>
      </c>
      <c r="C10" s="3">
        <f t="shared" si="1"/>
        <v>57498</v>
      </c>
      <c r="D10" s="3">
        <f t="shared" si="1"/>
        <v>11315</v>
      </c>
      <c r="E10" s="3">
        <f t="shared" si="1"/>
        <v>729</v>
      </c>
      <c r="F10" s="3" t="str">
        <f t="shared" si="1"/>
        <v>n.a.</v>
      </c>
      <c r="G10" s="3" t="str">
        <f t="shared" si="1"/>
        <v>n.a.</v>
      </c>
      <c r="H10" s="3" t="str">
        <f t="shared" si="1"/>
        <v>n.a.</v>
      </c>
      <c r="I10" s="3">
        <f t="shared" si="1"/>
        <v>5706</v>
      </c>
      <c r="J10" s="3" t="str">
        <f t="shared" si="1"/>
        <v>n.a.</v>
      </c>
      <c r="K10" s="3">
        <f t="shared" si="1"/>
        <v>3227</v>
      </c>
      <c r="M10">
        <v>2004</v>
      </c>
      <c r="N10">
        <v>878074000</v>
      </c>
      <c r="O10">
        <v>57498000</v>
      </c>
      <c r="P10">
        <v>11315000</v>
      </c>
      <c r="Q10">
        <v>729000</v>
      </c>
      <c r="R10" t="s">
        <v>664</v>
      </c>
      <c r="S10" t="s">
        <v>664</v>
      </c>
      <c r="T10" t="s">
        <v>664</v>
      </c>
      <c r="U10">
        <v>5706000</v>
      </c>
      <c r="V10" t="s">
        <v>664</v>
      </c>
      <c r="W10">
        <v>3227000</v>
      </c>
    </row>
    <row r="11" spans="1:23">
      <c r="A11" s="7">
        <v>2005</v>
      </c>
      <c r="B11" s="3">
        <f t="shared" si="2"/>
        <v>885644</v>
      </c>
      <c r="C11" s="3">
        <f t="shared" si="1"/>
        <v>56460</v>
      </c>
      <c r="D11" s="3">
        <f t="shared" si="1"/>
        <v>10997</v>
      </c>
      <c r="E11" s="3">
        <f t="shared" si="1"/>
        <v>701</v>
      </c>
      <c r="F11" s="3">
        <f t="shared" si="1"/>
        <v>8</v>
      </c>
      <c r="G11" s="3">
        <f t="shared" si="1"/>
        <v>16</v>
      </c>
      <c r="H11" s="3" t="str">
        <f t="shared" si="1"/>
        <v>n.a.</v>
      </c>
      <c r="I11" s="3">
        <f t="shared" si="1"/>
        <v>6008</v>
      </c>
      <c r="J11" s="3" t="str">
        <f t="shared" si="1"/>
        <v>n.a.</v>
      </c>
      <c r="K11" s="3">
        <f t="shared" si="1"/>
        <v>2805</v>
      </c>
      <c r="M11">
        <v>2005</v>
      </c>
      <c r="N11">
        <v>885644000</v>
      </c>
      <c r="O11">
        <v>56460000</v>
      </c>
      <c r="P11">
        <v>10997000</v>
      </c>
      <c r="Q11">
        <v>701000</v>
      </c>
      <c r="R11">
        <v>8000</v>
      </c>
      <c r="S11">
        <v>16000</v>
      </c>
      <c r="T11" t="s">
        <v>664</v>
      </c>
      <c r="U11">
        <v>6008000</v>
      </c>
      <c r="V11" t="s">
        <v>664</v>
      </c>
      <c r="W11">
        <v>2805000</v>
      </c>
    </row>
    <row r="12" spans="1:23">
      <c r="A12" s="7">
        <v>2006</v>
      </c>
      <c r="B12" s="3">
        <f t="shared" si="2"/>
        <v>900099</v>
      </c>
      <c r="C12" s="3">
        <f t="shared" si="1"/>
        <v>54938</v>
      </c>
      <c r="D12" s="3">
        <f t="shared" si="1"/>
        <v>10444</v>
      </c>
      <c r="E12" s="3" t="str">
        <f t="shared" si="1"/>
        <v>n.a.</v>
      </c>
      <c r="F12" s="3">
        <f t="shared" si="1"/>
        <v>16</v>
      </c>
      <c r="G12" s="3">
        <f t="shared" si="1"/>
        <v>19</v>
      </c>
      <c r="H12" s="3" t="str">
        <f t="shared" si="1"/>
        <v>n.a.</v>
      </c>
      <c r="I12" s="3">
        <f t="shared" si="1"/>
        <v>5740</v>
      </c>
      <c r="J12" s="3" t="str">
        <f t="shared" si="1"/>
        <v>n.a.</v>
      </c>
      <c r="K12" s="3">
        <f t="shared" si="1"/>
        <v>2764</v>
      </c>
      <c r="M12">
        <v>2006</v>
      </c>
      <c r="N12">
        <v>900099000</v>
      </c>
      <c r="O12">
        <v>54938000</v>
      </c>
      <c r="P12">
        <v>10444000</v>
      </c>
      <c r="Q12" t="s">
        <v>664</v>
      </c>
      <c r="R12">
        <v>16000</v>
      </c>
      <c r="S12">
        <v>19000</v>
      </c>
      <c r="T12" t="s">
        <v>664</v>
      </c>
      <c r="U12">
        <v>5740000</v>
      </c>
      <c r="V12" t="s">
        <v>664</v>
      </c>
      <c r="W12">
        <v>2764000</v>
      </c>
    </row>
    <row r="13" spans="1:23">
      <c r="A13" s="7">
        <v>2007</v>
      </c>
      <c r="B13" s="3">
        <f t="shared" si="2"/>
        <v>916964</v>
      </c>
      <c r="C13" s="3">
        <f t="shared" si="1"/>
        <v>55395</v>
      </c>
      <c r="D13" s="3">
        <f t="shared" si="1"/>
        <v>10215</v>
      </c>
      <c r="E13" s="3" t="str">
        <f t="shared" si="1"/>
        <v>n.a.</v>
      </c>
      <c r="F13" s="3" t="str">
        <f t="shared" si="1"/>
        <v>n.a.</v>
      </c>
      <c r="G13" s="3" t="str">
        <f t="shared" si="1"/>
        <v>n.a.</v>
      </c>
      <c r="H13" s="3" t="str">
        <f t="shared" si="1"/>
        <v>n.a.</v>
      </c>
      <c r="I13" s="3">
        <f t="shared" si="1"/>
        <v>5657</v>
      </c>
      <c r="J13" s="3" t="str">
        <f t="shared" si="1"/>
        <v>n.a.</v>
      </c>
      <c r="K13" s="3">
        <f t="shared" si="1"/>
        <v>2272</v>
      </c>
      <c r="M13">
        <v>2007</v>
      </c>
      <c r="N13">
        <v>916964000</v>
      </c>
      <c r="O13">
        <v>55395000</v>
      </c>
      <c r="P13">
        <v>10215000</v>
      </c>
      <c r="Q13" t="s">
        <v>664</v>
      </c>
      <c r="R13" t="s">
        <v>664</v>
      </c>
      <c r="S13" t="s">
        <v>664</v>
      </c>
      <c r="T13" t="s">
        <v>664</v>
      </c>
      <c r="U13">
        <v>5657000</v>
      </c>
      <c r="V13" t="s">
        <v>664</v>
      </c>
      <c r="W13">
        <v>2272000</v>
      </c>
    </row>
    <row r="14" spans="1:23">
      <c r="A14" s="7">
        <v>2008</v>
      </c>
      <c r="B14" s="3">
        <f t="shared" si="2"/>
        <v>941603</v>
      </c>
      <c r="C14" s="3">
        <f t="shared" si="1"/>
        <v>57811</v>
      </c>
      <c r="D14" s="3">
        <f t="shared" si="1"/>
        <v>11119</v>
      </c>
      <c r="E14" s="3">
        <f t="shared" si="1"/>
        <v>610</v>
      </c>
      <c r="F14" s="3" t="str">
        <f t="shared" si="1"/>
        <v>n.a.</v>
      </c>
      <c r="G14" s="3">
        <f t="shared" si="1"/>
        <v>69</v>
      </c>
      <c r="H14" s="3" t="str">
        <f t="shared" si="1"/>
        <v>n.a.</v>
      </c>
      <c r="I14" s="3">
        <f t="shared" si="1"/>
        <v>5854</v>
      </c>
      <c r="J14" s="3" t="str">
        <f t="shared" si="1"/>
        <v>n.a.</v>
      </c>
      <c r="K14" s="3">
        <f t="shared" si="1"/>
        <v>2690</v>
      </c>
      <c r="M14">
        <v>2008</v>
      </c>
      <c r="N14">
        <v>941603000</v>
      </c>
      <c r="O14">
        <v>57811000</v>
      </c>
      <c r="P14">
        <v>11119000</v>
      </c>
      <c r="Q14">
        <v>610000</v>
      </c>
      <c r="R14" t="s">
        <v>664</v>
      </c>
      <c r="S14">
        <v>69000</v>
      </c>
      <c r="T14" t="s">
        <v>664</v>
      </c>
      <c r="U14">
        <v>5854000</v>
      </c>
      <c r="V14" t="s">
        <v>664</v>
      </c>
      <c r="W14">
        <v>2690000</v>
      </c>
    </row>
    <row r="15" spans="1:23">
      <c r="A15" s="7">
        <v>2009</v>
      </c>
      <c r="B15" s="3">
        <f t="shared" si="2"/>
        <v>931532</v>
      </c>
      <c r="C15" s="3">
        <f t="shared" si="1"/>
        <v>53155</v>
      </c>
      <c r="D15" s="3">
        <f t="shared" si="1"/>
        <v>10022</v>
      </c>
      <c r="E15" s="3">
        <f t="shared" si="1"/>
        <v>608</v>
      </c>
      <c r="F15" s="3" t="str">
        <f t="shared" si="1"/>
        <v>n.a.</v>
      </c>
      <c r="G15" s="3">
        <f t="shared" si="1"/>
        <v>55</v>
      </c>
      <c r="H15" s="3" t="str">
        <f t="shared" si="1"/>
        <v>n.a.</v>
      </c>
      <c r="I15" s="3">
        <f t="shared" si="1"/>
        <v>5105</v>
      </c>
      <c r="J15" s="3" t="str">
        <f t="shared" si="1"/>
        <v>n.a.</v>
      </c>
      <c r="K15" s="3">
        <f t="shared" si="1"/>
        <v>2442</v>
      </c>
      <c r="M15">
        <v>2009</v>
      </c>
      <c r="N15">
        <v>931532000</v>
      </c>
      <c r="O15">
        <v>53155000</v>
      </c>
      <c r="P15">
        <v>10022000</v>
      </c>
      <c r="Q15">
        <v>608000</v>
      </c>
      <c r="R15" t="s">
        <v>664</v>
      </c>
      <c r="S15">
        <v>55000</v>
      </c>
      <c r="T15" t="s">
        <v>664</v>
      </c>
      <c r="U15">
        <v>5105000</v>
      </c>
      <c r="V15" t="s">
        <v>664</v>
      </c>
      <c r="W15">
        <v>2442000</v>
      </c>
    </row>
    <row r="17" spans="1:11">
      <c r="A17" s="9" t="s">
        <v>71</v>
      </c>
    </row>
    <row r="18" spans="1:11">
      <c r="A18" s="7" t="s">
        <v>503</v>
      </c>
      <c r="B18" s="2">
        <f>IF(ISERROR((POWER(VLOOKUP(VALUE(RIGHT($A18,4)),$A$3:$K$15,COLUMN(B$15),0)/VLOOKUP(VALUE(LEFT($A18,4)),$A$3:$K$15,COLUMN(B$15),0),1/(VALUE(RIGHT($A18,4))-VALUE(LEFT($A18,4))))-1)*100)=FALSE,(POWER(VLOOKUP(VALUE(RIGHT($A18,4)),$A$3:$K$15,COLUMN(B$15),0)/VLOOKUP(VALUE(LEFT($A18,4)),$A$3:$K$15,COLUMN(B$15),0),1/(VALUE(RIGHT($A18,4))-VALUE(LEFT($A18,4))))-1)*100,"n.a.")</f>
        <v>0.37036368932890085</v>
      </c>
      <c r="C18" s="2">
        <f t="shared" ref="C18:K20" si="3">IF(ISERROR((POWER(VLOOKUP(VALUE(RIGHT($A18,4)),$A$3:$K$15,COLUMN(C$15),0)/VLOOKUP(VALUE(LEFT($A18,4)),$A$3:$K$15,COLUMN(C$15),0),1/(VALUE(RIGHT($A18,4))-VALUE(LEFT($A18,4))))-1)*100)=FALSE,(POWER(VLOOKUP(VALUE(RIGHT($A18,4)),$A$3:$K$15,COLUMN(C$15),0)/VLOOKUP(VALUE(LEFT($A18,4)),$A$3:$K$15,COLUMN(C$15),0),1/(VALUE(RIGHT($A18,4))-VALUE(LEFT($A18,4))))-1)*100,"n.a.")</f>
        <v>1.1639692458582651</v>
      </c>
      <c r="D18" s="2">
        <f t="shared" si="3"/>
        <v>1.9863282893635814</v>
      </c>
      <c r="E18" s="2">
        <f t="shared" si="3"/>
        <v>-3.2870098540447312</v>
      </c>
      <c r="F18" s="2" t="str">
        <f t="shared" si="3"/>
        <v>n.a.</v>
      </c>
      <c r="G18" s="2" t="str">
        <f t="shared" si="3"/>
        <v>n.a.</v>
      </c>
      <c r="H18" s="2" t="str">
        <f t="shared" si="3"/>
        <v>n.a.</v>
      </c>
      <c r="I18" s="2" t="str">
        <f t="shared" si="3"/>
        <v>n.a.</v>
      </c>
      <c r="J18" s="2" t="str">
        <f t="shared" si="3"/>
        <v>n.a.</v>
      </c>
      <c r="K18" s="2">
        <f t="shared" si="3"/>
        <v>0.24618227051000918</v>
      </c>
    </row>
    <row r="19" spans="1:11">
      <c r="A19" s="7" t="s">
        <v>27</v>
      </c>
      <c r="B19" s="2">
        <f>IF(ISERROR((POWER(VLOOKUP(VALUE(RIGHT($A19,4)),$A$3:$K$15,COLUMN(B$15),0)/VLOOKUP(VALUE(LEFT($A19,4)),$A$3:$K$15,COLUMN(B$15),0),1/(VALUE(RIGHT($A19,4))-VALUE(LEFT($A19,4))))-1)*100)=FALSE,(POWER(VLOOKUP(VALUE(RIGHT($A19,4)),$A$3:$K$15,COLUMN(B$15),0)/VLOOKUP(VALUE(LEFT($A19,4)),$A$3:$K$15,COLUMN(B$15),0),1/(VALUE(RIGHT($A19,4))-VALUE(LEFT($A19,4))))-1)*100,"n.a.")</f>
        <v>-0.44298193120536622</v>
      </c>
      <c r="C19" s="2">
        <f t="shared" si="3"/>
        <v>5.1649499217512718</v>
      </c>
      <c r="D19" s="2">
        <f t="shared" si="3"/>
        <v>4.3132815748099906</v>
      </c>
      <c r="E19" s="2">
        <f t="shared" si="3"/>
        <v>11.450787896984661</v>
      </c>
      <c r="F19" s="2" t="str">
        <f t="shared" si="3"/>
        <v>n.a.</v>
      </c>
      <c r="G19" s="2" t="str">
        <f t="shared" si="3"/>
        <v>n.a.</v>
      </c>
      <c r="H19" s="2" t="str">
        <f t="shared" si="3"/>
        <v>n.a.</v>
      </c>
      <c r="I19" s="2" t="str">
        <f t="shared" si="3"/>
        <v>n.a.</v>
      </c>
      <c r="J19" s="2" t="str">
        <f t="shared" si="3"/>
        <v>n.a.</v>
      </c>
      <c r="K19" s="2" t="str">
        <f t="shared" si="3"/>
        <v>n.a.</v>
      </c>
    </row>
    <row r="20" spans="1:11">
      <c r="A20" s="7" t="s">
        <v>3</v>
      </c>
      <c r="B20" s="2">
        <f>IF(ISERROR((POWER(VLOOKUP(VALUE(RIGHT($A20,4)),$A$3:$K$15,COLUMN(B$15),0)/VLOOKUP(VALUE(LEFT($A20,4)),$A$3:$K$15,COLUMN(B$15),0),1/(VALUE(RIGHT($A20,4))-VALUE(LEFT($A20,4))))-1)*100)=FALSE,(POWER(VLOOKUP(VALUE(RIGHT($A20,4)),$A$3:$K$15,COLUMN(B$15),0)/VLOOKUP(VALUE(LEFT($A20,4)),$A$3:$K$15,COLUMN(B$15),0),1/(VALUE(RIGHT($A20,4))-VALUE(LEFT($A20,4))))-1)*100,"n.a.")</f>
        <v>0.60062792643382767</v>
      </c>
      <c r="C20" s="2">
        <f t="shared" si="3"/>
        <v>0.41610879530633582</v>
      </c>
      <c r="D20" s="2">
        <f t="shared" si="3"/>
        <v>1.851386828729229</v>
      </c>
      <c r="E20" s="2" t="str">
        <f t="shared" si="3"/>
        <v>n.a.</v>
      </c>
      <c r="F20" s="2" t="str">
        <f t="shared" si="3"/>
        <v>n.a.</v>
      </c>
      <c r="G20" s="2" t="str">
        <f t="shared" si="3"/>
        <v>n.a.</v>
      </c>
      <c r="H20" s="2" t="str">
        <f t="shared" si="3"/>
        <v>n.a.</v>
      </c>
      <c r="I20" s="2">
        <f t="shared" si="3"/>
        <v>3.024523417552083</v>
      </c>
      <c r="J20" s="2" t="str">
        <f t="shared" si="3"/>
        <v>n.a.</v>
      </c>
      <c r="K20" s="2" t="str">
        <f t="shared" si="3"/>
        <v>n.a.</v>
      </c>
    </row>
    <row r="22" spans="1:11">
      <c r="A22" s="229" t="s">
        <v>1358</v>
      </c>
    </row>
  </sheetData>
  <pageMargins left="0.7" right="0.7" top="0.75" bottom="0.75" header="0.3" footer="0.3"/>
  <pageSetup scale="80" orientation="landscape" horizontalDpi="0" verticalDpi="0" r:id="rId1"/>
</worksheet>
</file>

<file path=xl/worksheets/sheet173.xml><?xml version="1.0" encoding="utf-8"?>
<worksheet xmlns="http://schemas.openxmlformats.org/spreadsheetml/2006/main" xmlns:r="http://schemas.openxmlformats.org/officeDocument/2006/relationships">
  <sheetPr codeName="Sheet210"/>
  <dimension ref="A1:X22"/>
  <sheetViews>
    <sheetView view="pageBreakPreview" zoomScaleNormal="100" zoomScaleSheetLayoutView="100" workbookViewId="0"/>
  </sheetViews>
  <sheetFormatPr defaultRowHeight="15" outlineLevelCol="1"/>
  <cols>
    <col min="2" max="11" width="14" customWidth="1"/>
    <col min="13" max="23" width="0" hidden="1" customWidth="1" outlineLevel="1"/>
    <col min="24" max="24" width="9.140625" collapsed="1"/>
  </cols>
  <sheetData>
    <row r="1" spans="1:23">
      <c r="A1" t="s">
        <v>1089</v>
      </c>
    </row>
    <row r="2" spans="1:23" ht="90.75" customHeight="1">
      <c r="B2" s="55" t="str">
        <f>N2</f>
        <v xml:space="preserve"> All industries</v>
      </c>
      <c r="C2" s="55" t="str">
        <f t="shared" ref="C2:K2" si="0">O2</f>
        <v xml:space="preserve"> Manufacturing [31-33]</v>
      </c>
      <c r="D2" s="55" t="str">
        <f t="shared" si="0"/>
        <v xml:space="preserve"> Food manufacturing [311]</v>
      </c>
      <c r="E2" s="55" t="str">
        <f t="shared" si="0"/>
        <v xml:space="preserve"> Animal food manufacturing [3111]</v>
      </c>
      <c r="F2" s="55" t="str">
        <f t="shared" si="0"/>
        <v xml:space="preserve"> Sugar and confectionery product manufacturing [3113]</v>
      </c>
      <c r="G2" s="55" t="str">
        <f t="shared" si="0"/>
        <v xml:space="preserve"> Fruit and vegetable preserving and specialty food manufacturing [3114]</v>
      </c>
      <c r="H2" s="55" t="str">
        <f t="shared" si="0"/>
        <v xml:space="preserve"> Dairy product manufacturing [3115]</v>
      </c>
      <c r="I2" s="55" t="str">
        <f t="shared" si="0"/>
        <v xml:space="preserve"> Meat product manufacturing [3116]</v>
      </c>
      <c r="J2" s="55" t="str">
        <f t="shared" si="0"/>
        <v xml:space="preserve"> Seafood product preparation and packaging [3117]</v>
      </c>
      <c r="K2" s="55" t="str">
        <f t="shared" si="0"/>
        <v xml:space="preserve"> Miscellaneous food manufacturing [311A]</v>
      </c>
      <c r="N2" t="s">
        <v>520</v>
      </c>
      <c r="O2" t="s">
        <v>6</v>
      </c>
      <c r="P2" t="s">
        <v>7</v>
      </c>
      <c r="Q2" t="s">
        <v>8</v>
      </c>
      <c r="R2" t="s">
        <v>11</v>
      </c>
      <c r="S2" t="s">
        <v>12</v>
      </c>
      <c r="T2" t="s">
        <v>13</v>
      </c>
      <c r="U2" t="s">
        <v>14</v>
      </c>
      <c r="V2" t="s">
        <v>15</v>
      </c>
      <c r="W2" t="s">
        <v>55</v>
      </c>
    </row>
    <row r="3" spans="1:23">
      <c r="A3" s="7">
        <v>1997</v>
      </c>
      <c r="B3" s="3">
        <f>IF(OR(ISERROR(N3/1000)=TRUE,N3=0),"n.a.",N3/1000)</f>
        <v>2779281</v>
      </c>
      <c r="C3" s="3">
        <f t="shared" ref="C3:K15" si="1">IF(OR(ISERROR(O3/1000)=TRUE,O3=0),"n.a.",O3/1000)</f>
        <v>233699</v>
      </c>
      <c r="D3" s="3">
        <f t="shared" si="1"/>
        <v>35912</v>
      </c>
      <c r="E3" s="3">
        <f t="shared" si="1"/>
        <v>2526</v>
      </c>
      <c r="F3" s="3" t="str">
        <f t="shared" si="1"/>
        <v>n.a.</v>
      </c>
      <c r="G3" s="3">
        <f t="shared" si="1"/>
        <v>2003</v>
      </c>
      <c r="H3" s="3">
        <f t="shared" si="1"/>
        <v>2199</v>
      </c>
      <c r="I3" s="3" t="str">
        <f t="shared" si="1"/>
        <v>n.a.</v>
      </c>
      <c r="J3" s="3" t="str">
        <f t="shared" si="1"/>
        <v>n.a.</v>
      </c>
      <c r="K3" s="3">
        <f t="shared" si="1"/>
        <v>10523</v>
      </c>
      <c r="M3">
        <v>1997</v>
      </c>
      <c r="N3">
        <v>2779281000</v>
      </c>
      <c r="O3">
        <v>233699000</v>
      </c>
      <c r="P3">
        <v>35912000</v>
      </c>
      <c r="Q3">
        <v>2526000</v>
      </c>
      <c r="R3" t="s">
        <v>664</v>
      </c>
      <c r="S3">
        <v>2003000</v>
      </c>
      <c r="T3">
        <v>2199000</v>
      </c>
      <c r="U3" t="s">
        <v>664</v>
      </c>
      <c r="V3" t="s">
        <v>664</v>
      </c>
      <c r="W3">
        <v>10523000</v>
      </c>
    </row>
    <row r="4" spans="1:23">
      <c r="A4" s="7">
        <v>1998</v>
      </c>
      <c r="B4" s="3">
        <f t="shared" ref="B4:B15" si="2">IF(OR(ISERROR(N4/1000)=TRUE,N4=0),"n.a.",N4/1000)</f>
        <v>2847370</v>
      </c>
      <c r="C4" s="3">
        <f t="shared" si="1"/>
        <v>233819</v>
      </c>
      <c r="D4" s="3">
        <f t="shared" si="1"/>
        <v>33648</v>
      </c>
      <c r="E4" s="3">
        <f t="shared" si="1"/>
        <v>2284</v>
      </c>
      <c r="F4" s="3" t="str">
        <f t="shared" si="1"/>
        <v>n.a.</v>
      </c>
      <c r="G4" s="3" t="str">
        <f t="shared" si="1"/>
        <v>n.a.</v>
      </c>
      <c r="H4" s="3">
        <f t="shared" si="1"/>
        <v>3198</v>
      </c>
      <c r="I4" s="3">
        <f t="shared" si="1"/>
        <v>14729</v>
      </c>
      <c r="J4" s="3" t="str">
        <f t="shared" si="1"/>
        <v>n.a.</v>
      </c>
      <c r="K4" s="3">
        <f t="shared" si="1"/>
        <v>10793</v>
      </c>
      <c r="M4">
        <v>1998</v>
      </c>
      <c r="N4">
        <v>2847370000</v>
      </c>
      <c r="O4">
        <v>233819000</v>
      </c>
      <c r="P4">
        <v>33648000</v>
      </c>
      <c r="Q4">
        <v>2284000</v>
      </c>
      <c r="R4" t="s">
        <v>664</v>
      </c>
      <c r="S4" t="s">
        <v>664</v>
      </c>
      <c r="T4">
        <v>3198000</v>
      </c>
      <c r="U4">
        <v>14729000</v>
      </c>
      <c r="V4" t="s">
        <v>664</v>
      </c>
      <c r="W4">
        <v>10793000</v>
      </c>
    </row>
    <row r="5" spans="1:23">
      <c r="A5" s="7">
        <v>1999</v>
      </c>
      <c r="B5" s="3">
        <f t="shared" si="2"/>
        <v>2893512</v>
      </c>
      <c r="C5" s="3">
        <f t="shared" si="1"/>
        <v>241194</v>
      </c>
      <c r="D5" s="3">
        <f t="shared" si="1"/>
        <v>38944</v>
      </c>
      <c r="E5" s="3">
        <f t="shared" si="1"/>
        <v>2056</v>
      </c>
      <c r="F5" s="3" t="str">
        <f t="shared" si="1"/>
        <v>n.a.</v>
      </c>
      <c r="G5" s="3" t="str">
        <f t="shared" si="1"/>
        <v>n.a.</v>
      </c>
      <c r="H5" s="3" t="str">
        <f t="shared" si="1"/>
        <v>n.a.</v>
      </c>
      <c r="I5" s="3">
        <f t="shared" si="1"/>
        <v>18448</v>
      </c>
      <c r="J5" s="3" t="str">
        <f t="shared" si="1"/>
        <v>n.a.</v>
      </c>
      <c r="K5" s="3">
        <f t="shared" si="1"/>
        <v>11229</v>
      </c>
      <c r="M5">
        <v>1999</v>
      </c>
      <c r="N5">
        <v>2893512000</v>
      </c>
      <c r="O5">
        <v>241194000</v>
      </c>
      <c r="P5">
        <v>38944000</v>
      </c>
      <c r="Q5">
        <v>2056000</v>
      </c>
      <c r="R5" t="s">
        <v>664</v>
      </c>
      <c r="S5" t="s">
        <v>664</v>
      </c>
      <c r="T5" t="s">
        <v>664</v>
      </c>
      <c r="U5">
        <v>18448000</v>
      </c>
      <c r="V5" t="s">
        <v>664</v>
      </c>
      <c r="W5">
        <v>11229000</v>
      </c>
    </row>
    <row r="6" spans="1:23">
      <c r="A6" s="7">
        <v>2000</v>
      </c>
      <c r="B6" s="3">
        <f t="shared" si="2"/>
        <v>2989783</v>
      </c>
      <c r="C6" s="3">
        <f t="shared" si="1"/>
        <v>269934</v>
      </c>
      <c r="D6" s="3">
        <f t="shared" si="1"/>
        <v>40108</v>
      </c>
      <c r="E6" s="3">
        <f t="shared" si="1"/>
        <v>3020</v>
      </c>
      <c r="F6" s="3" t="str">
        <f t="shared" si="1"/>
        <v>n.a.</v>
      </c>
      <c r="G6" s="3" t="str">
        <f t="shared" si="1"/>
        <v>n.a.</v>
      </c>
      <c r="H6" s="3" t="str">
        <f t="shared" si="1"/>
        <v>n.a.</v>
      </c>
      <c r="I6" s="3">
        <f t="shared" si="1"/>
        <v>16858</v>
      </c>
      <c r="J6" s="3" t="str">
        <f t="shared" si="1"/>
        <v>n.a.</v>
      </c>
      <c r="K6" s="3">
        <f t="shared" si="1"/>
        <v>12056</v>
      </c>
      <c r="M6">
        <v>2000</v>
      </c>
      <c r="N6">
        <v>2989783000</v>
      </c>
      <c r="O6">
        <v>269934000</v>
      </c>
      <c r="P6">
        <v>40108000</v>
      </c>
      <c r="Q6">
        <v>3020000</v>
      </c>
      <c r="R6" t="s">
        <v>664</v>
      </c>
      <c r="S6" t="s">
        <v>664</v>
      </c>
      <c r="T6" t="s">
        <v>664</v>
      </c>
      <c r="U6">
        <v>16858000</v>
      </c>
      <c r="V6" t="s">
        <v>664</v>
      </c>
      <c r="W6">
        <v>12056000</v>
      </c>
    </row>
    <row r="7" spans="1:23">
      <c r="A7" s="7">
        <v>2001</v>
      </c>
      <c r="B7" s="3">
        <f t="shared" si="2"/>
        <v>3114284</v>
      </c>
      <c r="C7" s="3">
        <f t="shared" si="1"/>
        <v>269012</v>
      </c>
      <c r="D7" s="3">
        <f t="shared" si="1"/>
        <v>39596</v>
      </c>
      <c r="E7" s="3">
        <f t="shared" si="1"/>
        <v>2523</v>
      </c>
      <c r="F7" s="3" t="str">
        <f t="shared" si="1"/>
        <v>n.a.</v>
      </c>
      <c r="G7" s="3" t="str">
        <f t="shared" si="1"/>
        <v>n.a.</v>
      </c>
      <c r="H7" s="3" t="str">
        <f t="shared" si="1"/>
        <v>n.a.</v>
      </c>
      <c r="I7" s="3">
        <f t="shared" si="1"/>
        <v>18379</v>
      </c>
      <c r="J7" s="3" t="str">
        <f t="shared" si="1"/>
        <v>n.a.</v>
      </c>
      <c r="K7" s="3">
        <f t="shared" si="1"/>
        <v>10850</v>
      </c>
      <c r="M7">
        <v>2001</v>
      </c>
      <c r="N7">
        <v>3114284000</v>
      </c>
      <c r="O7">
        <v>269012000</v>
      </c>
      <c r="P7">
        <v>39596000</v>
      </c>
      <c r="Q7">
        <v>2523000</v>
      </c>
      <c r="R7" t="s">
        <v>664</v>
      </c>
      <c r="S7" t="s">
        <v>664</v>
      </c>
      <c r="T7" t="s">
        <v>664</v>
      </c>
      <c r="U7">
        <v>18379000</v>
      </c>
      <c r="V7" t="s">
        <v>664</v>
      </c>
      <c r="W7">
        <v>10850000</v>
      </c>
    </row>
    <row r="8" spans="1:23">
      <c r="A8" s="7">
        <v>2002</v>
      </c>
      <c r="B8" s="3">
        <f t="shared" si="2"/>
        <v>3123914</v>
      </c>
      <c r="C8" s="3">
        <f t="shared" si="1"/>
        <v>260262</v>
      </c>
      <c r="D8" s="3">
        <f t="shared" si="1"/>
        <v>37824</v>
      </c>
      <c r="E8" s="3">
        <f t="shared" si="1"/>
        <v>2724</v>
      </c>
      <c r="F8" s="3" t="str">
        <f t="shared" si="1"/>
        <v>n.a.</v>
      </c>
      <c r="G8" s="3">
        <f t="shared" si="1"/>
        <v>3405</v>
      </c>
      <c r="H8" s="3" t="str">
        <f t="shared" si="1"/>
        <v>n.a.</v>
      </c>
      <c r="I8" s="3">
        <f t="shared" si="1"/>
        <v>17538</v>
      </c>
      <c r="J8" s="3" t="str">
        <f t="shared" si="1"/>
        <v>n.a.</v>
      </c>
      <c r="K8" s="3">
        <f t="shared" si="1"/>
        <v>10916</v>
      </c>
      <c r="M8">
        <v>2002</v>
      </c>
      <c r="N8">
        <v>3123914000</v>
      </c>
      <c r="O8">
        <v>260262000</v>
      </c>
      <c r="P8">
        <v>37824000</v>
      </c>
      <c r="Q8">
        <v>2724000</v>
      </c>
      <c r="R8" t="s">
        <v>664</v>
      </c>
      <c r="S8">
        <v>3405000</v>
      </c>
      <c r="T8" t="s">
        <v>664</v>
      </c>
      <c r="U8">
        <v>17538000</v>
      </c>
      <c r="V8" t="s">
        <v>664</v>
      </c>
      <c r="W8">
        <v>10916000</v>
      </c>
    </row>
    <row r="9" spans="1:23">
      <c r="A9" s="7">
        <v>2003</v>
      </c>
      <c r="B9" s="3">
        <f t="shared" si="2"/>
        <v>3212154</v>
      </c>
      <c r="C9" s="3">
        <f t="shared" si="1"/>
        <v>257055</v>
      </c>
      <c r="D9" s="3">
        <f t="shared" si="1"/>
        <v>38991</v>
      </c>
      <c r="E9" s="3">
        <f t="shared" si="1"/>
        <v>2289</v>
      </c>
      <c r="F9" s="3" t="str">
        <f t="shared" si="1"/>
        <v>n.a.</v>
      </c>
      <c r="G9" s="3">
        <f t="shared" si="1"/>
        <v>3546</v>
      </c>
      <c r="H9" s="3">
        <f t="shared" si="1"/>
        <v>3933</v>
      </c>
      <c r="I9" s="3">
        <f t="shared" si="1"/>
        <v>18474</v>
      </c>
      <c r="J9" s="3" t="str">
        <f t="shared" si="1"/>
        <v>n.a.</v>
      </c>
      <c r="K9" s="3" t="str">
        <f t="shared" si="1"/>
        <v>n.a.</v>
      </c>
      <c r="M9">
        <v>2003</v>
      </c>
      <c r="N9">
        <v>3212154000</v>
      </c>
      <c r="O9">
        <v>257055000</v>
      </c>
      <c r="P9">
        <v>38991000</v>
      </c>
      <c r="Q9">
        <v>2289000</v>
      </c>
      <c r="R9" t="s">
        <v>664</v>
      </c>
      <c r="S9">
        <v>3546000</v>
      </c>
      <c r="T9">
        <v>3933000</v>
      </c>
      <c r="U9">
        <v>18474000</v>
      </c>
      <c r="V9" t="s">
        <v>664</v>
      </c>
      <c r="W9" t="s">
        <v>664</v>
      </c>
    </row>
    <row r="10" spans="1:23">
      <c r="A10" s="7">
        <v>2004</v>
      </c>
      <c r="B10" s="3">
        <f t="shared" si="2"/>
        <v>3324681</v>
      </c>
      <c r="C10" s="3">
        <f t="shared" si="1"/>
        <v>254202</v>
      </c>
      <c r="D10" s="3">
        <f t="shared" si="1"/>
        <v>39098</v>
      </c>
      <c r="E10" s="3">
        <f t="shared" si="1"/>
        <v>1508</v>
      </c>
      <c r="F10" s="3" t="str">
        <f t="shared" si="1"/>
        <v>n.a.</v>
      </c>
      <c r="G10" s="3" t="str">
        <f t="shared" si="1"/>
        <v>n.a.</v>
      </c>
      <c r="H10" s="3">
        <f t="shared" si="1"/>
        <v>4231</v>
      </c>
      <c r="I10" s="3">
        <f t="shared" si="1"/>
        <v>20267</v>
      </c>
      <c r="J10" s="3">
        <f t="shared" si="1"/>
        <v>50</v>
      </c>
      <c r="K10" s="3">
        <f t="shared" si="1"/>
        <v>9574</v>
      </c>
      <c r="M10">
        <v>2004</v>
      </c>
      <c r="N10">
        <v>3324681000</v>
      </c>
      <c r="O10">
        <v>254202000</v>
      </c>
      <c r="P10">
        <v>39098000</v>
      </c>
      <c r="Q10">
        <v>1508000</v>
      </c>
      <c r="R10" t="s">
        <v>664</v>
      </c>
      <c r="S10" t="s">
        <v>664</v>
      </c>
      <c r="T10">
        <v>4231000</v>
      </c>
      <c r="U10">
        <v>20267000</v>
      </c>
      <c r="V10">
        <v>50000</v>
      </c>
      <c r="W10">
        <v>9574000</v>
      </c>
    </row>
    <row r="11" spans="1:23">
      <c r="A11" s="7">
        <v>2005</v>
      </c>
      <c r="B11" s="3">
        <f t="shared" si="2"/>
        <v>3372233</v>
      </c>
      <c r="C11" s="3">
        <f t="shared" si="1"/>
        <v>249071</v>
      </c>
      <c r="D11" s="3">
        <f t="shared" si="1"/>
        <v>37082</v>
      </c>
      <c r="E11" s="3">
        <f t="shared" si="1"/>
        <v>1452</v>
      </c>
      <c r="F11" s="3" t="str">
        <f t="shared" si="1"/>
        <v>n.a.</v>
      </c>
      <c r="G11" s="3">
        <f t="shared" si="1"/>
        <v>3045</v>
      </c>
      <c r="H11" s="3" t="str">
        <f t="shared" si="1"/>
        <v>n.a.</v>
      </c>
      <c r="I11" s="3">
        <f t="shared" si="1"/>
        <v>20274</v>
      </c>
      <c r="J11" s="3">
        <f t="shared" si="1"/>
        <v>43</v>
      </c>
      <c r="K11" s="3">
        <f t="shared" si="1"/>
        <v>8715</v>
      </c>
      <c r="M11">
        <v>2005</v>
      </c>
      <c r="N11">
        <v>3372233000</v>
      </c>
      <c r="O11">
        <v>249071000</v>
      </c>
      <c r="P11">
        <v>37082000</v>
      </c>
      <c r="Q11">
        <v>1452000</v>
      </c>
      <c r="R11" t="s">
        <v>664</v>
      </c>
      <c r="S11">
        <v>3045000</v>
      </c>
      <c r="T11" t="s">
        <v>664</v>
      </c>
      <c r="U11">
        <v>20274000</v>
      </c>
      <c r="V11">
        <v>43000</v>
      </c>
      <c r="W11">
        <v>8715000</v>
      </c>
    </row>
    <row r="12" spans="1:23">
      <c r="A12" s="7">
        <v>2006</v>
      </c>
      <c r="B12" s="3">
        <f t="shared" si="2"/>
        <v>3528472</v>
      </c>
      <c r="C12" s="3">
        <f t="shared" si="1"/>
        <v>272964</v>
      </c>
      <c r="D12" s="3">
        <f t="shared" si="1"/>
        <v>38697</v>
      </c>
      <c r="E12" s="3">
        <f t="shared" si="1"/>
        <v>1392</v>
      </c>
      <c r="F12" s="3" t="str">
        <f t="shared" si="1"/>
        <v>n.a.</v>
      </c>
      <c r="G12" s="3" t="str">
        <f t="shared" si="1"/>
        <v>n.a.</v>
      </c>
      <c r="H12" s="3" t="str">
        <f t="shared" si="1"/>
        <v>n.a.</v>
      </c>
      <c r="I12" s="3">
        <f t="shared" si="1"/>
        <v>21885</v>
      </c>
      <c r="J12" s="3">
        <f t="shared" si="1"/>
        <v>9</v>
      </c>
      <c r="K12" s="3">
        <f t="shared" si="1"/>
        <v>9034</v>
      </c>
      <c r="M12">
        <v>2006</v>
      </c>
      <c r="N12">
        <v>3528472000</v>
      </c>
      <c r="O12">
        <v>272964000</v>
      </c>
      <c r="P12">
        <v>38697000</v>
      </c>
      <c r="Q12">
        <v>1392000</v>
      </c>
      <c r="R12" t="s">
        <v>664</v>
      </c>
      <c r="S12" t="s">
        <v>664</v>
      </c>
      <c r="T12" t="s">
        <v>664</v>
      </c>
      <c r="U12">
        <v>21885000</v>
      </c>
      <c r="V12">
        <v>9000</v>
      </c>
      <c r="W12">
        <v>9034000</v>
      </c>
    </row>
    <row r="13" spans="1:23">
      <c r="A13" s="7">
        <v>2007</v>
      </c>
      <c r="B13" s="3">
        <f t="shared" si="2"/>
        <v>3715672</v>
      </c>
      <c r="C13" s="3">
        <f t="shared" si="1"/>
        <v>265619</v>
      </c>
      <c r="D13" s="3">
        <f t="shared" si="1"/>
        <v>36346</v>
      </c>
      <c r="E13" s="3">
        <f t="shared" si="1"/>
        <v>1532</v>
      </c>
      <c r="F13" s="3" t="str">
        <f t="shared" si="1"/>
        <v>n.a.</v>
      </c>
      <c r="G13" s="3" t="str">
        <f t="shared" si="1"/>
        <v>n.a.</v>
      </c>
      <c r="H13" s="3" t="str">
        <f t="shared" si="1"/>
        <v>n.a.</v>
      </c>
      <c r="I13" s="3">
        <f t="shared" si="1"/>
        <v>19408</v>
      </c>
      <c r="J13" s="3">
        <f t="shared" si="1"/>
        <v>10</v>
      </c>
      <c r="K13" s="3" t="str">
        <f t="shared" si="1"/>
        <v>n.a.</v>
      </c>
      <c r="M13">
        <v>2007</v>
      </c>
      <c r="N13">
        <v>3715672000</v>
      </c>
      <c r="O13">
        <v>265619000</v>
      </c>
      <c r="P13">
        <v>36346000</v>
      </c>
      <c r="Q13">
        <v>1532000</v>
      </c>
      <c r="R13" t="s">
        <v>664</v>
      </c>
      <c r="S13" t="s">
        <v>664</v>
      </c>
      <c r="T13" t="s">
        <v>664</v>
      </c>
      <c r="U13">
        <v>19408000</v>
      </c>
      <c r="V13">
        <v>10000</v>
      </c>
      <c r="W13" t="s">
        <v>664</v>
      </c>
    </row>
    <row r="14" spans="1:23">
      <c r="A14" s="7">
        <v>2008</v>
      </c>
      <c r="B14" s="3">
        <f t="shared" si="2"/>
        <v>3760323</v>
      </c>
      <c r="C14" s="3">
        <f t="shared" si="1"/>
        <v>261751</v>
      </c>
      <c r="D14" s="3">
        <f t="shared" si="1"/>
        <v>35838</v>
      </c>
      <c r="E14" s="3">
        <f t="shared" si="1"/>
        <v>1583</v>
      </c>
      <c r="F14" s="3" t="str">
        <f t="shared" si="1"/>
        <v>n.a.</v>
      </c>
      <c r="G14" s="3">
        <f t="shared" si="1"/>
        <v>2480</v>
      </c>
      <c r="H14" s="3" t="str">
        <f t="shared" si="1"/>
        <v>n.a.</v>
      </c>
      <c r="I14" s="3">
        <f t="shared" si="1"/>
        <v>17826</v>
      </c>
      <c r="J14" s="3">
        <f t="shared" si="1"/>
        <v>9</v>
      </c>
      <c r="K14" s="3" t="str">
        <f t="shared" si="1"/>
        <v>n.a.</v>
      </c>
      <c r="M14">
        <v>2008</v>
      </c>
      <c r="N14">
        <v>3760323000</v>
      </c>
      <c r="O14">
        <v>261751000</v>
      </c>
      <c r="P14">
        <v>35838000</v>
      </c>
      <c r="Q14">
        <v>1583000</v>
      </c>
      <c r="R14" t="s">
        <v>664</v>
      </c>
      <c r="S14">
        <v>2480000</v>
      </c>
      <c r="T14" t="s">
        <v>664</v>
      </c>
      <c r="U14">
        <v>17826000</v>
      </c>
      <c r="V14">
        <v>9000</v>
      </c>
      <c r="W14" t="s">
        <v>664</v>
      </c>
    </row>
    <row r="15" spans="1:23">
      <c r="A15" s="7">
        <v>2009</v>
      </c>
      <c r="B15" s="3">
        <f t="shared" si="2"/>
        <v>3586458</v>
      </c>
      <c r="C15" s="3">
        <f t="shared" si="1"/>
        <v>223750</v>
      </c>
      <c r="D15" s="3">
        <f t="shared" si="1"/>
        <v>31390</v>
      </c>
      <c r="E15" s="3">
        <f t="shared" si="1"/>
        <v>1498</v>
      </c>
      <c r="F15" s="3" t="str">
        <f t="shared" si="1"/>
        <v>n.a.</v>
      </c>
      <c r="G15" s="3">
        <f t="shared" si="1"/>
        <v>2514</v>
      </c>
      <c r="H15" s="3" t="str">
        <f t="shared" si="1"/>
        <v>n.a.</v>
      </c>
      <c r="I15" s="3">
        <f t="shared" si="1"/>
        <v>15353</v>
      </c>
      <c r="J15" s="3">
        <f t="shared" si="1"/>
        <v>9</v>
      </c>
      <c r="K15" s="3" t="str">
        <f t="shared" si="1"/>
        <v>n.a.</v>
      </c>
      <c r="M15">
        <v>2009</v>
      </c>
      <c r="N15">
        <v>3586458000</v>
      </c>
      <c r="O15">
        <v>223750000</v>
      </c>
      <c r="P15">
        <v>31390000</v>
      </c>
      <c r="Q15">
        <v>1498000</v>
      </c>
      <c r="R15" t="s">
        <v>664</v>
      </c>
      <c r="S15">
        <v>2514000</v>
      </c>
      <c r="T15" t="s">
        <v>664</v>
      </c>
      <c r="U15">
        <v>15353000</v>
      </c>
      <c r="V15">
        <v>9000</v>
      </c>
      <c r="W15" t="s">
        <v>664</v>
      </c>
    </row>
    <row r="17" spans="1:11">
      <c r="A17" s="9" t="s">
        <v>71</v>
      </c>
    </row>
    <row r="18" spans="1:11">
      <c r="A18" s="7" t="s">
        <v>503</v>
      </c>
      <c r="B18" s="2">
        <f>IF(ISERROR((POWER(VLOOKUP(VALUE(RIGHT($A18,4)),$A$3:$K$15,COLUMN(B$15),0)/VLOOKUP(VALUE(LEFT($A18,4)),$A$3:$K$15,COLUMN(B$15),0),1/(VALUE(RIGHT($A18,4))-VALUE(LEFT($A18,4))))-1)*100)=FALSE,(POWER(VLOOKUP(VALUE(RIGHT($A18,4)),$A$3:$K$15,COLUMN(B$15),0)/VLOOKUP(VALUE(LEFT($A18,4)),$A$3:$K$15,COLUMN(B$15),0),1/(VALUE(RIGHT($A18,4))-VALUE(LEFT($A18,4))))-1)*100,"n.a.")</f>
        <v>2.1475075829229251</v>
      </c>
      <c r="C18" s="2">
        <f t="shared" ref="C18:K20" si="3">IF(ISERROR((POWER(VLOOKUP(VALUE(RIGHT($A18,4)),$A$3:$K$15,COLUMN(C$15),0)/VLOOKUP(VALUE(LEFT($A18,4)),$A$3:$K$15,COLUMN(C$15),0),1/(VALUE(RIGHT($A18,4))-VALUE(LEFT($A18,4))))-1)*100)=FALSE,(POWER(VLOOKUP(VALUE(RIGHT($A18,4)),$A$3:$K$15,COLUMN(C$15),0)/VLOOKUP(VALUE(LEFT($A18,4)),$A$3:$K$15,COLUMN(C$15),0),1/(VALUE(RIGHT($A18,4))-VALUE(LEFT($A18,4))))-1)*100,"n.a.")</f>
        <v>-0.36188200132158954</v>
      </c>
      <c r="D18" s="2">
        <f t="shared" si="3"/>
        <v>-1.1152521898559309</v>
      </c>
      <c r="E18" s="2">
        <f t="shared" si="3"/>
        <v>-4.2607827873729072</v>
      </c>
      <c r="F18" s="2" t="str">
        <f t="shared" si="3"/>
        <v>n.a.</v>
      </c>
      <c r="G18" s="2">
        <f t="shared" si="3"/>
        <v>1.911617284229461</v>
      </c>
      <c r="H18" s="2" t="str">
        <f t="shared" si="3"/>
        <v>n.a.</v>
      </c>
      <c r="I18" s="2" t="str">
        <f t="shared" si="3"/>
        <v>n.a.</v>
      </c>
      <c r="J18" s="2" t="str">
        <f t="shared" si="3"/>
        <v>n.a.</v>
      </c>
      <c r="K18" s="2" t="str">
        <f t="shared" si="3"/>
        <v>n.a.</v>
      </c>
    </row>
    <row r="19" spans="1:11">
      <c r="A19" s="7" t="s">
        <v>27</v>
      </c>
      <c r="B19" s="2">
        <f>IF(ISERROR((POWER(VLOOKUP(VALUE(RIGHT($A19,4)),$A$3:$K$15,COLUMN(B$15),0)/VLOOKUP(VALUE(LEFT($A19,4)),$A$3:$K$15,COLUMN(B$15),0),1/(VALUE(RIGHT($A19,4))-VALUE(LEFT($A19,4))))-1)*100)=FALSE,(POWER(VLOOKUP(VALUE(RIGHT($A19,4)),$A$3:$K$15,COLUMN(B$15),0)/VLOOKUP(VALUE(LEFT($A19,4)),$A$3:$K$15,COLUMN(B$15),0),1/(VALUE(RIGHT($A19,4))-VALUE(LEFT($A19,4))))-1)*100,"n.a.")</f>
        <v>2.4634724552711651</v>
      </c>
      <c r="C19" s="2">
        <f t="shared" si="3"/>
        <v>4.9220849593144766</v>
      </c>
      <c r="D19" s="2">
        <f t="shared" si="3"/>
        <v>3.7521578430869562</v>
      </c>
      <c r="E19" s="2">
        <f t="shared" si="3"/>
        <v>6.1348145941167109</v>
      </c>
      <c r="F19" s="2" t="str">
        <f t="shared" si="3"/>
        <v>n.a.</v>
      </c>
      <c r="G19" s="2" t="str">
        <f t="shared" si="3"/>
        <v>n.a.</v>
      </c>
      <c r="H19" s="2" t="str">
        <f t="shared" si="3"/>
        <v>n.a.</v>
      </c>
      <c r="I19" s="2" t="str">
        <f t="shared" si="3"/>
        <v>n.a.</v>
      </c>
      <c r="J19" s="2" t="str">
        <f t="shared" si="3"/>
        <v>n.a.</v>
      </c>
      <c r="K19" s="2">
        <f t="shared" si="3"/>
        <v>4.637628828767193</v>
      </c>
    </row>
    <row r="20" spans="1:11">
      <c r="A20" s="7" t="s">
        <v>3</v>
      </c>
      <c r="B20" s="2">
        <f>IF(ISERROR((POWER(VLOOKUP(VALUE(RIGHT($A20,4)),$A$3:$K$15,COLUMN(B$15),0)/VLOOKUP(VALUE(LEFT($A20,4)),$A$3:$K$15,COLUMN(B$15),0),1/(VALUE(RIGHT($A20,4))-VALUE(LEFT($A20,4))))-1)*100)=FALSE,(POWER(VLOOKUP(VALUE(RIGHT($A20,4)),$A$3:$K$15,COLUMN(B$15),0)/VLOOKUP(VALUE(LEFT($A20,4)),$A$3:$K$15,COLUMN(B$15),0),1/(VALUE(RIGHT($A20,4))-VALUE(LEFT($A20,4))))-1)*100,"n.a.")</f>
        <v>3.1538367485695051</v>
      </c>
      <c r="C20" s="2">
        <f t="shared" si="3"/>
        <v>-0.22994284667526843</v>
      </c>
      <c r="D20" s="2">
        <f t="shared" si="3"/>
        <v>-1.397171383845297</v>
      </c>
      <c r="E20" s="2">
        <f t="shared" si="3"/>
        <v>-9.2402862505365331</v>
      </c>
      <c r="F20" s="2" t="str">
        <f t="shared" si="3"/>
        <v>n.a.</v>
      </c>
      <c r="G20" s="2" t="str">
        <f t="shared" si="3"/>
        <v>n.a.</v>
      </c>
      <c r="H20" s="2" t="str">
        <f t="shared" si="3"/>
        <v>n.a.</v>
      </c>
      <c r="I20" s="2">
        <f t="shared" si="3"/>
        <v>2.0326691212376735</v>
      </c>
      <c r="J20" s="2" t="str">
        <f t="shared" si="3"/>
        <v>n.a.</v>
      </c>
      <c r="K20" s="2" t="str">
        <f t="shared" si="3"/>
        <v>n.a.</v>
      </c>
    </row>
    <row r="22" spans="1:11">
      <c r="A22" s="229" t="s">
        <v>1358</v>
      </c>
    </row>
  </sheetData>
  <pageMargins left="0.7" right="0.7" top="0.75" bottom="0.75" header="0.3" footer="0.3"/>
  <pageSetup scale="80" orientation="landscape" horizontalDpi="0" verticalDpi="0" r:id="rId1"/>
</worksheet>
</file>

<file path=xl/worksheets/sheet174.xml><?xml version="1.0" encoding="utf-8"?>
<worksheet xmlns="http://schemas.openxmlformats.org/spreadsheetml/2006/main" xmlns:r="http://schemas.openxmlformats.org/officeDocument/2006/relationships">
  <sheetPr codeName="Sheet211"/>
  <dimension ref="A1:X22"/>
  <sheetViews>
    <sheetView view="pageBreakPreview" zoomScaleNormal="100" zoomScaleSheetLayoutView="100" workbookViewId="0"/>
  </sheetViews>
  <sheetFormatPr defaultRowHeight="15" outlineLevelCol="1"/>
  <cols>
    <col min="2" max="11" width="14" customWidth="1"/>
    <col min="13" max="23" width="0" hidden="1" customWidth="1" outlineLevel="1"/>
    <col min="24" max="24" width="9.140625" collapsed="1"/>
  </cols>
  <sheetData>
    <row r="1" spans="1:23">
      <c r="A1" t="s">
        <v>1090</v>
      </c>
    </row>
    <row r="2" spans="1:23" ht="90.75" customHeight="1">
      <c r="B2" s="55" t="str">
        <f>N2</f>
        <v xml:space="preserve"> All industries</v>
      </c>
      <c r="C2" s="55" t="str">
        <f t="shared" ref="C2:K2" si="0">O2</f>
        <v xml:space="preserve"> Manufacturing [31-33]</v>
      </c>
      <c r="D2" s="55" t="str">
        <f t="shared" si="0"/>
        <v xml:space="preserve"> Food manufacturing [311]</v>
      </c>
      <c r="E2" s="55" t="str">
        <f t="shared" si="0"/>
        <v xml:space="preserve"> Animal food manufacturing [3111]</v>
      </c>
      <c r="F2" s="55" t="str">
        <f t="shared" si="0"/>
        <v xml:space="preserve"> Sugar and confectionery product manufacturing [3113]</v>
      </c>
      <c r="G2" s="55" t="str">
        <f t="shared" si="0"/>
        <v xml:space="preserve"> Fruit and vegetable preserving and specialty food manufacturing [3114]</v>
      </c>
      <c r="H2" s="55" t="str">
        <f t="shared" si="0"/>
        <v xml:space="preserve"> Dairy product manufacturing [3115]</v>
      </c>
      <c r="I2" s="55" t="str">
        <f t="shared" si="0"/>
        <v xml:space="preserve"> Meat product manufacturing [3116]</v>
      </c>
      <c r="J2" s="55" t="str">
        <f t="shared" si="0"/>
        <v xml:space="preserve"> Seafood product preparation and packaging [3117]</v>
      </c>
      <c r="K2" s="55" t="str">
        <f t="shared" si="0"/>
        <v xml:space="preserve"> Miscellaneous food manufacturing [311A]</v>
      </c>
      <c r="N2" t="s">
        <v>520</v>
      </c>
      <c r="O2" t="s">
        <v>6</v>
      </c>
      <c r="P2" t="s">
        <v>7</v>
      </c>
      <c r="Q2" t="s">
        <v>8</v>
      </c>
      <c r="R2" t="s">
        <v>11</v>
      </c>
      <c r="S2" t="s">
        <v>12</v>
      </c>
      <c r="T2" t="s">
        <v>13</v>
      </c>
      <c r="U2" t="s">
        <v>14</v>
      </c>
      <c r="V2" t="s">
        <v>15</v>
      </c>
      <c r="W2" t="s">
        <v>55</v>
      </c>
    </row>
    <row r="3" spans="1:23">
      <c r="A3" s="7">
        <v>1997</v>
      </c>
      <c r="B3" s="3">
        <f>IF(OR(ISERROR(N3/1000)=TRUE,N3=0),"n.a.",N3/1000)</f>
        <v>3223468</v>
      </c>
      <c r="C3" s="3">
        <f t="shared" ref="C3:K15" si="1">IF(OR(ISERROR(O3/1000)=TRUE,O3=0),"n.a.",O3/1000)</f>
        <v>330537</v>
      </c>
      <c r="D3" s="3">
        <f t="shared" si="1"/>
        <v>37119</v>
      </c>
      <c r="E3" s="3">
        <f t="shared" si="1"/>
        <v>1447</v>
      </c>
      <c r="F3" s="3">
        <f t="shared" si="1"/>
        <v>1654</v>
      </c>
      <c r="G3" s="3">
        <f t="shared" si="1"/>
        <v>3287</v>
      </c>
      <c r="H3" s="3">
        <f t="shared" si="1"/>
        <v>3411</v>
      </c>
      <c r="I3" s="3">
        <f t="shared" si="1"/>
        <v>8784</v>
      </c>
      <c r="J3" s="3" t="str">
        <f t="shared" si="1"/>
        <v>n.a.</v>
      </c>
      <c r="K3" s="3" t="str">
        <f t="shared" si="1"/>
        <v>n.a.</v>
      </c>
      <c r="M3">
        <v>1997</v>
      </c>
      <c r="N3">
        <v>3223468000</v>
      </c>
      <c r="O3">
        <v>330537000</v>
      </c>
      <c r="P3">
        <v>37119000</v>
      </c>
      <c r="Q3">
        <v>1447000</v>
      </c>
      <c r="R3">
        <v>1654000</v>
      </c>
      <c r="S3">
        <v>3287000</v>
      </c>
      <c r="T3">
        <v>3411000</v>
      </c>
      <c r="U3">
        <v>8784000</v>
      </c>
      <c r="V3" t="s">
        <v>664</v>
      </c>
      <c r="W3" t="s">
        <v>664</v>
      </c>
    </row>
    <row r="4" spans="1:23">
      <c r="A4" s="7">
        <v>1998</v>
      </c>
      <c r="B4" s="3">
        <f t="shared" ref="B4:B15" si="2">IF(OR(ISERROR(N4/1000)=TRUE,N4=0),"n.a.",N4/1000)</f>
        <v>3187400</v>
      </c>
      <c r="C4" s="3">
        <f t="shared" si="1"/>
        <v>311323</v>
      </c>
      <c r="D4" s="3">
        <f t="shared" si="1"/>
        <v>35301</v>
      </c>
      <c r="E4" s="3">
        <f t="shared" si="1"/>
        <v>1512</v>
      </c>
      <c r="F4" s="3" t="str">
        <f t="shared" si="1"/>
        <v>n.a.</v>
      </c>
      <c r="G4" s="3">
        <f t="shared" si="1"/>
        <v>2840</v>
      </c>
      <c r="H4" s="3" t="str">
        <f t="shared" si="1"/>
        <v>n.a.</v>
      </c>
      <c r="I4" s="3">
        <f t="shared" si="1"/>
        <v>7977</v>
      </c>
      <c r="J4" s="3">
        <f t="shared" si="1"/>
        <v>5801</v>
      </c>
      <c r="K4" s="3" t="str">
        <f t="shared" si="1"/>
        <v>n.a.</v>
      </c>
      <c r="M4">
        <v>1998</v>
      </c>
      <c r="N4">
        <v>3187400000</v>
      </c>
      <c r="O4">
        <v>311323000</v>
      </c>
      <c r="P4">
        <v>35301000</v>
      </c>
      <c r="Q4">
        <v>1512000</v>
      </c>
      <c r="R4" t="s">
        <v>664</v>
      </c>
      <c r="S4">
        <v>2840000</v>
      </c>
      <c r="T4" t="s">
        <v>664</v>
      </c>
      <c r="U4">
        <v>7977000</v>
      </c>
      <c r="V4">
        <v>5801000</v>
      </c>
      <c r="W4" t="s">
        <v>664</v>
      </c>
    </row>
    <row r="5" spans="1:23">
      <c r="A5" s="7">
        <v>1999</v>
      </c>
      <c r="B5" s="3">
        <f t="shared" si="2"/>
        <v>3244705</v>
      </c>
      <c r="C5" s="3">
        <f t="shared" si="1"/>
        <v>352953</v>
      </c>
      <c r="D5" s="3">
        <f t="shared" si="1"/>
        <v>42539</v>
      </c>
      <c r="E5" s="3">
        <f t="shared" si="1"/>
        <v>2108</v>
      </c>
      <c r="F5" s="3">
        <f t="shared" si="1"/>
        <v>1875</v>
      </c>
      <c r="G5" s="3">
        <f t="shared" si="1"/>
        <v>3320</v>
      </c>
      <c r="H5" s="3" t="str">
        <f t="shared" si="1"/>
        <v>n.a.</v>
      </c>
      <c r="I5" s="3">
        <f t="shared" si="1"/>
        <v>9158</v>
      </c>
      <c r="J5" s="3">
        <f t="shared" si="1"/>
        <v>7445</v>
      </c>
      <c r="K5" s="3" t="str">
        <f t="shared" si="1"/>
        <v>n.a.</v>
      </c>
      <c r="M5">
        <v>1999</v>
      </c>
      <c r="N5">
        <v>3244705000</v>
      </c>
      <c r="O5">
        <v>352953000</v>
      </c>
      <c r="P5">
        <v>42539000</v>
      </c>
      <c r="Q5">
        <v>2108000</v>
      </c>
      <c r="R5">
        <v>1875000</v>
      </c>
      <c r="S5">
        <v>3320000</v>
      </c>
      <c r="T5" t="s">
        <v>664</v>
      </c>
      <c r="U5">
        <v>9158000</v>
      </c>
      <c r="V5">
        <v>7445000</v>
      </c>
      <c r="W5" t="s">
        <v>664</v>
      </c>
    </row>
    <row r="6" spans="1:23">
      <c r="A6" s="7">
        <v>2000</v>
      </c>
      <c r="B6" s="3">
        <f t="shared" si="2"/>
        <v>3324643</v>
      </c>
      <c r="C6" s="3">
        <f t="shared" si="1"/>
        <v>364849</v>
      </c>
      <c r="D6" s="3">
        <f t="shared" si="1"/>
        <v>45004</v>
      </c>
      <c r="E6" s="3">
        <f t="shared" si="1"/>
        <v>2269</v>
      </c>
      <c r="F6" s="3">
        <f t="shared" si="1"/>
        <v>1970</v>
      </c>
      <c r="G6" s="3">
        <f t="shared" si="1"/>
        <v>3635</v>
      </c>
      <c r="H6" s="3" t="str">
        <f t="shared" si="1"/>
        <v>n.a.</v>
      </c>
      <c r="I6" s="3">
        <f t="shared" si="1"/>
        <v>9441</v>
      </c>
      <c r="J6" s="3">
        <f t="shared" si="1"/>
        <v>9591</v>
      </c>
      <c r="K6" s="3" t="str">
        <f t="shared" si="1"/>
        <v>n.a.</v>
      </c>
      <c r="M6">
        <v>2000</v>
      </c>
      <c r="N6">
        <v>3324643000</v>
      </c>
      <c r="O6">
        <v>364849000</v>
      </c>
      <c r="P6">
        <v>45004000</v>
      </c>
      <c r="Q6">
        <v>2269000</v>
      </c>
      <c r="R6">
        <v>1970000</v>
      </c>
      <c r="S6">
        <v>3635000</v>
      </c>
      <c r="T6" t="s">
        <v>664</v>
      </c>
      <c r="U6">
        <v>9441000</v>
      </c>
      <c r="V6">
        <v>9591000</v>
      </c>
      <c r="W6" t="s">
        <v>664</v>
      </c>
    </row>
    <row r="7" spans="1:23">
      <c r="A7" s="7">
        <v>2001</v>
      </c>
      <c r="B7" s="3">
        <f t="shared" si="2"/>
        <v>3251264</v>
      </c>
      <c r="C7" s="3">
        <f t="shared" si="1"/>
        <v>341499</v>
      </c>
      <c r="D7" s="3">
        <f t="shared" si="1"/>
        <v>39480</v>
      </c>
      <c r="E7" s="3">
        <f t="shared" si="1"/>
        <v>2259</v>
      </c>
      <c r="F7" s="3">
        <f t="shared" si="1"/>
        <v>1804</v>
      </c>
      <c r="G7" s="3">
        <f t="shared" si="1"/>
        <v>3165</v>
      </c>
      <c r="H7" s="3" t="str">
        <f t="shared" si="1"/>
        <v>n.a.</v>
      </c>
      <c r="I7" s="3">
        <f t="shared" si="1"/>
        <v>9565</v>
      </c>
      <c r="J7" s="3">
        <f t="shared" si="1"/>
        <v>8412</v>
      </c>
      <c r="K7" s="3" t="str">
        <f t="shared" si="1"/>
        <v>n.a.</v>
      </c>
      <c r="M7">
        <v>2001</v>
      </c>
      <c r="N7">
        <v>3251264000</v>
      </c>
      <c r="O7">
        <v>341499000</v>
      </c>
      <c r="P7">
        <v>39480000</v>
      </c>
      <c r="Q7">
        <v>2259000</v>
      </c>
      <c r="R7">
        <v>1804000</v>
      </c>
      <c r="S7">
        <v>3165000</v>
      </c>
      <c r="T7" t="s">
        <v>664</v>
      </c>
      <c r="U7">
        <v>9565000</v>
      </c>
      <c r="V7">
        <v>8412000</v>
      </c>
      <c r="W7" t="s">
        <v>664</v>
      </c>
    </row>
    <row r="8" spans="1:23">
      <c r="A8" s="7">
        <v>2002</v>
      </c>
      <c r="B8" s="3">
        <f t="shared" si="2"/>
        <v>3330496</v>
      </c>
      <c r="C8" s="3">
        <f t="shared" si="1"/>
        <v>328290</v>
      </c>
      <c r="D8" s="3">
        <f t="shared" si="1"/>
        <v>37744</v>
      </c>
      <c r="E8" s="3">
        <f t="shared" si="1"/>
        <v>1837</v>
      </c>
      <c r="F8" s="3">
        <f t="shared" si="1"/>
        <v>1959</v>
      </c>
      <c r="G8" s="3">
        <f t="shared" si="1"/>
        <v>2944</v>
      </c>
      <c r="H8" s="3">
        <f t="shared" si="1"/>
        <v>2851</v>
      </c>
      <c r="I8" s="3">
        <f t="shared" si="1"/>
        <v>8276</v>
      </c>
      <c r="J8" s="3">
        <f t="shared" si="1"/>
        <v>8257</v>
      </c>
      <c r="K8" s="3">
        <f t="shared" si="1"/>
        <v>11620</v>
      </c>
      <c r="M8">
        <v>2002</v>
      </c>
      <c r="N8">
        <v>3330496000</v>
      </c>
      <c r="O8">
        <v>328290000</v>
      </c>
      <c r="P8">
        <v>37744000</v>
      </c>
      <c r="Q8">
        <v>1837000</v>
      </c>
      <c r="R8">
        <v>1959000</v>
      </c>
      <c r="S8">
        <v>2944000</v>
      </c>
      <c r="T8">
        <v>2851000</v>
      </c>
      <c r="U8">
        <v>8276000</v>
      </c>
      <c r="V8">
        <v>8257000</v>
      </c>
      <c r="W8">
        <v>11620000</v>
      </c>
    </row>
    <row r="9" spans="1:23">
      <c r="A9" s="7">
        <v>2003</v>
      </c>
      <c r="B9" s="3">
        <f t="shared" si="2"/>
        <v>3406308</v>
      </c>
      <c r="C9" s="3">
        <f t="shared" si="1"/>
        <v>329572</v>
      </c>
      <c r="D9" s="3">
        <f t="shared" si="1"/>
        <v>38176</v>
      </c>
      <c r="E9" s="3">
        <f t="shared" si="1"/>
        <v>1469</v>
      </c>
      <c r="F9" s="3">
        <f t="shared" si="1"/>
        <v>2463</v>
      </c>
      <c r="G9" s="3">
        <f t="shared" si="1"/>
        <v>3236</v>
      </c>
      <c r="H9" s="3" t="str">
        <f t="shared" si="1"/>
        <v>n.a.</v>
      </c>
      <c r="I9" s="3">
        <f t="shared" si="1"/>
        <v>8728</v>
      </c>
      <c r="J9" s="3">
        <f t="shared" si="1"/>
        <v>7440</v>
      </c>
      <c r="K9" s="3" t="str">
        <f t="shared" si="1"/>
        <v>n.a.</v>
      </c>
      <c r="M9">
        <v>2003</v>
      </c>
      <c r="N9">
        <v>3406308000</v>
      </c>
      <c r="O9">
        <v>329572000</v>
      </c>
      <c r="P9">
        <v>38176000</v>
      </c>
      <c r="Q9">
        <v>1469000</v>
      </c>
      <c r="R9">
        <v>2463000</v>
      </c>
      <c r="S9">
        <v>3236000</v>
      </c>
      <c r="T9" t="s">
        <v>664</v>
      </c>
      <c r="U9">
        <v>8728000</v>
      </c>
      <c r="V9">
        <v>7440000</v>
      </c>
      <c r="W9" t="s">
        <v>664</v>
      </c>
    </row>
    <row r="10" spans="1:23">
      <c r="A10" s="7">
        <v>2004</v>
      </c>
      <c r="B10" s="3">
        <f t="shared" si="2"/>
        <v>3578098</v>
      </c>
      <c r="C10" s="3">
        <f t="shared" si="1"/>
        <v>337374</v>
      </c>
      <c r="D10" s="3">
        <f t="shared" si="1"/>
        <v>37766</v>
      </c>
      <c r="E10" s="3">
        <f t="shared" si="1"/>
        <v>1498</v>
      </c>
      <c r="F10" s="3">
        <f t="shared" si="1"/>
        <v>2452</v>
      </c>
      <c r="G10" s="3">
        <f t="shared" si="1"/>
        <v>2968</v>
      </c>
      <c r="H10" s="3">
        <f t="shared" si="1"/>
        <v>3824</v>
      </c>
      <c r="I10" s="3">
        <f t="shared" si="1"/>
        <v>8687</v>
      </c>
      <c r="J10" s="3">
        <f t="shared" si="1"/>
        <v>5773</v>
      </c>
      <c r="K10" s="3">
        <f t="shared" si="1"/>
        <v>12564</v>
      </c>
      <c r="M10">
        <v>2004</v>
      </c>
      <c r="N10">
        <v>3578098000</v>
      </c>
      <c r="O10">
        <v>337374000</v>
      </c>
      <c r="P10">
        <v>37766000</v>
      </c>
      <c r="Q10">
        <v>1498000</v>
      </c>
      <c r="R10">
        <v>2452000</v>
      </c>
      <c r="S10">
        <v>2968000</v>
      </c>
      <c r="T10">
        <v>3824000</v>
      </c>
      <c r="U10">
        <v>8687000</v>
      </c>
      <c r="V10">
        <v>5773000</v>
      </c>
      <c r="W10">
        <v>12564000</v>
      </c>
    </row>
    <row r="11" spans="1:23">
      <c r="A11" s="7">
        <v>2005</v>
      </c>
      <c r="B11" s="3">
        <f t="shared" si="2"/>
        <v>3667865</v>
      </c>
      <c r="C11" s="3">
        <f t="shared" si="1"/>
        <v>349821</v>
      </c>
      <c r="D11" s="3">
        <f t="shared" si="1"/>
        <v>40997</v>
      </c>
      <c r="E11" s="3">
        <f t="shared" si="1"/>
        <v>1189</v>
      </c>
      <c r="F11" s="3" t="str">
        <f t="shared" si="1"/>
        <v>n.a.</v>
      </c>
      <c r="G11" s="3" t="str">
        <f t="shared" si="1"/>
        <v>n.a.</v>
      </c>
      <c r="H11" s="3">
        <f t="shared" si="1"/>
        <v>3792</v>
      </c>
      <c r="I11" s="3">
        <f t="shared" si="1"/>
        <v>9387</v>
      </c>
      <c r="J11" s="3">
        <f t="shared" si="1"/>
        <v>7543</v>
      </c>
      <c r="K11" s="3">
        <f t="shared" si="1"/>
        <v>12146</v>
      </c>
      <c r="M11">
        <v>2005</v>
      </c>
      <c r="N11">
        <v>3667865000</v>
      </c>
      <c r="O11">
        <v>349821000</v>
      </c>
      <c r="P11">
        <v>40997000</v>
      </c>
      <c r="Q11">
        <v>1189000</v>
      </c>
      <c r="R11" t="s">
        <v>664</v>
      </c>
      <c r="S11" t="s">
        <v>664</v>
      </c>
      <c r="T11">
        <v>3792000</v>
      </c>
      <c r="U11">
        <v>9387000</v>
      </c>
      <c r="V11">
        <v>7543000</v>
      </c>
      <c r="W11">
        <v>12146000</v>
      </c>
    </row>
    <row r="12" spans="1:23">
      <c r="A12" s="7">
        <v>2006</v>
      </c>
      <c r="B12" s="3">
        <f t="shared" si="2"/>
        <v>3765782</v>
      </c>
      <c r="C12" s="3">
        <f t="shared" si="1"/>
        <v>341651</v>
      </c>
      <c r="D12" s="3">
        <f t="shared" si="1"/>
        <v>37587</v>
      </c>
      <c r="E12" s="3">
        <f t="shared" si="1"/>
        <v>1584</v>
      </c>
      <c r="F12" s="3">
        <f t="shared" si="1"/>
        <v>2712</v>
      </c>
      <c r="G12" s="3">
        <f t="shared" si="1"/>
        <v>4664</v>
      </c>
      <c r="H12" s="3">
        <f t="shared" si="1"/>
        <v>2826</v>
      </c>
      <c r="I12" s="3">
        <f t="shared" si="1"/>
        <v>9011</v>
      </c>
      <c r="J12" s="3">
        <f t="shared" si="1"/>
        <v>6139</v>
      </c>
      <c r="K12" s="3">
        <f t="shared" si="1"/>
        <v>10651</v>
      </c>
      <c r="M12">
        <v>2006</v>
      </c>
      <c r="N12">
        <v>3765782000</v>
      </c>
      <c r="O12">
        <v>341651000</v>
      </c>
      <c r="P12">
        <v>37587000</v>
      </c>
      <c r="Q12">
        <v>1584000</v>
      </c>
      <c r="R12">
        <v>2712000</v>
      </c>
      <c r="S12">
        <v>4664000</v>
      </c>
      <c r="T12">
        <v>2826000</v>
      </c>
      <c r="U12">
        <v>9011000</v>
      </c>
      <c r="V12">
        <v>6139000</v>
      </c>
      <c r="W12">
        <v>10651000</v>
      </c>
    </row>
    <row r="13" spans="1:23">
      <c r="A13" s="7">
        <v>2007</v>
      </c>
      <c r="B13" s="3">
        <f t="shared" si="2"/>
        <v>3894272</v>
      </c>
      <c r="C13" s="3">
        <f t="shared" si="1"/>
        <v>351692</v>
      </c>
      <c r="D13" s="3">
        <f t="shared" si="1"/>
        <v>39794</v>
      </c>
      <c r="E13" s="3">
        <f t="shared" si="1"/>
        <v>1687</v>
      </c>
      <c r="F13" s="3">
        <f t="shared" si="1"/>
        <v>2824</v>
      </c>
      <c r="G13" s="3">
        <f t="shared" si="1"/>
        <v>4450</v>
      </c>
      <c r="H13" s="3">
        <f t="shared" si="1"/>
        <v>2848</v>
      </c>
      <c r="I13" s="3">
        <f t="shared" si="1"/>
        <v>10727</v>
      </c>
      <c r="J13" s="3">
        <f t="shared" si="1"/>
        <v>5765</v>
      </c>
      <c r="K13" s="3">
        <f t="shared" si="1"/>
        <v>11493</v>
      </c>
      <c r="M13">
        <v>2007</v>
      </c>
      <c r="N13">
        <v>3894272000</v>
      </c>
      <c r="O13">
        <v>351692000</v>
      </c>
      <c r="P13">
        <v>39794000</v>
      </c>
      <c r="Q13">
        <v>1687000</v>
      </c>
      <c r="R13">
        <v>2824000</v>
      </c>
      <c r="S13">
        <v>4450000</v>
      </c>
      <c r="T13">
        <v>2848000</v>
      </c>
      <c r="U13">
        <v>10727000</v>
      </c>
      <c r="V13">
        <v>5765000</v>
      </c>
      <c r="W13">
        <v>11493000</v>
      </c>
    </row>
    <row r="14" spans="1:23">
      <c r="A14" s="7">
        <v>2008</v>
      </c>
      <c r="B14" s="3">
        <f t="shared" si="2"/>
        <v>3957449</v>
      </c>
      <c r="C14" s="3">
        <f t="shared" si="1"/>
        <v>330832</v>
      </c>
      <c r="D14" s="3">
        <f t="shared" si="1"/>
        <v>43836</v>
      </c>
      <c r="E14" s="3">
        <f t="shared" si="1"/>
        <v>1980</v>
      </c>
      <c r="F14" s="3">
        <f t="shared" si="1"/>
        <v>3194</v>
      </c>
      <c r="G14" s="3">
        <f t="shared" si="1"/>
        <v>4676</v>
      </c>
      <c r="H14" s="3">
        <f t="shared" si="1"/>
        <v>3399</v>
      </c>
      <c r="I14" s="3">
        <f t="shared" si="1"/>
        <v>13304</v>
      </c>
      <c r="J14" s="3">
        <f t="shared" si="1"/>
        <v>5944</v>
      </c>
      <c r="K14" s="3">
        <f t="shared" si="1"/>
        <v>11339</v>
      </c>
      <c r="M14">
        <v>2008</v>
      </c>
      <c r="N14">
        <v>3957449000</v>
      </c>
      <c r="O14">
        <v>330832000</v>
      </c>
      <c r="P14">
        <v>43836000</v>
      </c>
      <c r="Q14">
        <v>1980000</v>
      </c>
      <c r="R14">
        <v>3194000</v>
      </c>
      <c r="S14">
        <v>4676000</v>
      </c>
      <c r="T14">
        <v>3399000</v>
      </c>
      <c r="U14">
        <v>13304000</v>
      </c>
      <c r="V14">
        <v>5944000</v>
      </c>
      <c r="W14">
        <v>11339000</v>
      </c>
    </row>
    <row r="15" spans="1:23">
      <c r="A15" s="7">
        <v>2009</v>
      </c>
      <c r="B15" s="3">
        <f t="shared" si="2"/>
        <v>3789421</v>
      </c>
      <c r="C15" s="3">
        <f t="shared" si="1"/>
        <v>283457</v>
      </c>
      <c r="D15" s="3">
        <f t="shared" si="1"/>
        <v>40136</v>
      </c>
      <c r="E15" s="3">
        <f t="shared" si="1"/>
        <v>1802</v>
      </c>
      <c r="F15" s="3">
        <f t="shared" si="1"/>
        <v>2533</v>
      </c>
      <c r="G15" s="3">
        <f t="shared" si="1"/>
        <v>4074</v>
      </c>
      <c r="H15" s="3">
        <f t="shared" si="1"/>
        <v>2579</v>
      </c>
      <c r="I15" s="3">
        <f t="shared" si="1"/>
        <v>11938</v>
      </c>
      <c r="J15" s="3">
        <f t="shared" si="1"/>
        <v>5723</v>
      </c>
      <c r="K15" s="3">
        <f t="shared" si="1"/>
        <v>11487</v>
      </c>
      <c r="M15">
        <v>2009</v>
      </c>
      <c r="N15">
        <v>3789421000</v>
      </c>
      <c r="O15">
        <v>283457000</v>
      </c>
      <c r="P15">
        <v>40136000</v>
      </c>
      <c r="Q15">
        <v>1802000</v>
      </c>
      <c r="R15">
        <v>2533000</v>
      </c>
      <c r="S15">
        <v>4074000</v>
      </c>
      <c r="T15">
        <v>2579000</v>
      </c>
      <c r="U15">
        <v>11938000</v>
      </c>
      <c r="V15">
        <v>5723000</v>
      </c>
      <c r="W15">
        <v>11487000</v>
      </c>
    </row>
    <row r="17" spans="1:11">
      <c r="A17" s="9" t="s">
        <v>71</v>
      </c>
    </row>
    <row r="18" spans="1:11">
      <c r="A18" s="7" t="s">
        <v>503</v>
      </c>
      <c r="B18" s="2">
        <f>IF(ISERROR((POWER(VLOOKUP(VALUE(RIGHT($A18,4)),$A$3:$K$15,COLUMN(B$15),0)/VLOOKUP(VALUE(LEFT($A18,4)),$A$3:$K$15,COLUMN(B$15),0),1/(VALUE(RIGHT($A18,4))-VALUE(LEFT($A18,4))))-1)*100)=FALSE,(POWER(VLOOKUP(VALUE(RIGHT($A18,4)),$A$3:$K$15,COLUMN(B$15),0)/VLOOKUP(VALUE(LEFT($A18,4)),$A$3:$K$15,COLUMN(B$15),0),1/(VALUE(RIGHT($A18,4))-VALUE(LEFT($A18,4))))-1)*100,"n.a.")</f>
        <v>1.3570879526141777</v>
      </c>
      <c r="C18" s="2">
        <f t="shared" ref="C18:K20" si="3">IF(ISERROR((POWER(VLOOKUP(VALUE(RIGHT($A18,4)),$A$3:$K$15,COLUMN(C$15),0)/VLOOKUP(VALUE(LEFT($A18,4)),$A$3:$K$15,COLUMN(C$15),0),1/(VALUE(RIGHT($A18,4))-VALUE(LEFT($A18,4))))-1)*100)=FALSE,(POWER(VLOOKUP(VALUE(RIGHT($A18,4)),$A$3:$K$15,COLUMN(C$15),0)/VLOOKUP(VALUE(LEFT($A18,4)),$A$3:$K$15,COLUMN(C$15),0),1/(VALUE(RIGHT($A18,4))-VALUE(LEFT($A18,4))))-1)*100,"n.a.")</f>
        <v>-1.2723214116789117</v>
      </c>
      <c r="D18" s="2">
        <f t="shared" si="3"/>
        <v>0.65333095036004263</v>
      </c>
      <c r="E18" s="2">
        <f t="shared" si="3"/>
        <v>1.8451896644282151</v>
      </c>
      <c r="F18" s="2">
        <f t="shared" si="3"/>
        <v>3.6155588524783067</v>
      </c>
      <c r="G18" s="2">
        <f t="shared" si="3"/>
        <v>1.8048441459425746</v>
      </c>
      <c r="H18" s="2">
        <f t="shared" si="3"/>
        <v>-2.3030958462824436</v>
      </c>
      <c r="I18" s="2">
        <f t="shared" si="3"/>
        <v>2.5895844398785117</v>
      </c>
      <c r="J18" s="2" t="str">
        <f t="shared" si="3"/>
        <v>n.a.</v>
      </c>
      <c r="K18" s="2" t="str">
        <f t="shared" si="3"/>
        <v>n.a.</v>
      </c>
    </row>
    <row r="19" spans="1:11">
      <c r="A19" s="7" t="s">
        <v>27</v>
      </c>
      <c r="B19" s="2">
        <f>IF(ISERROR((POWER(VLOOKUP(VALUE(RIGHT($A19,4)),$A$3:$K$15,COLUMN(B$15),0)/VLOOKUP(VALUE(LEFT($A19,4)),$A$3:$K$15,COLUMN(B$15),0),1/(VALUE(RIGHT($A19,4))-VALUE(LEFT($A19,4))))-1)*100)=FALSE,(POWER(VLOOKUP(VALUE(RIGHT($A19,4)),$A$3:$K$15,COLUMN(B$15),0)/VLOOKUP(VALUE(LEFT($A19,4)),$A$3:$K$15,COLUMN(B$15),0),1/(VALUE(RIGHT($A19,4))-VALUE(LEFT($A19,4))))-1)*100,"n.a.")</f>
        <v>1.0354743560222923</v>
      </c>
      <c r="C19" s="2">
        <f t="shared" si="3"/>
        <v>3.3469568807053873</v>
      </c>
      <c r="D19" s="2">
        <f t="shared" si="3"/>
        <v>6.631360276315168</v>
      </c>
      <c r="E19" s="2">
        <f t="shared" si="3"/>
        <v>16.177489703378445</v>
      </c>
      <c r="F19" s="2">
        <f t="shared" si="3"/>
        <v>6.0010678414806229</v>
      </c>
      <c r="G19" s="2">
        <f t="shared" si="3"/>
        <v>3.4113569782602715</v>
      </c>
      <c r="H19" s="2" t="str">
        <f t="shared" si="3"/>
        <v>n.a.</v>
      </c>
      <c r="I19" s="2">
        <f t="shared" si="3"/>
        <v>2.4334712272158665</v>
      </c>
      <c r="J19" s="2" t="str">
        <f t="shared" si="3"/>
        <v>n.a.</v>
      </c>
      <c r="K19" s="2" t="str">
        <f t="shared" si="3"/>
        <v>n.a.</v>
      </c>
    </row>
    <row r="20" spans="1:11">
      <c r="A20" s="7" t="s">
        <v>3</v>
      </c>
      <c r="B20" s="2">
        <f>IF(ISERROR((POWER(VLOOKUP(VALUE(RIGHT($A20,4)),$A$3:$K$15,COLUMN(B$15),0)/VLOOKUP(VALUE(LEFT($A20,4)),$A$3:$K$15,COLUMN(B$15),0),1/(VALUE(RIGHT($A20,4))-VALUE(LEFT($A20,4))))-1)*100)=FALSE,(POWER(VLOOKUP(VALUE(RIGHT($A20,4)),$A$3:$K$15,COLUMN(B$15),0)/VLOOKUP(VALUE(LEFT($A20,4)),$A$3:$K$15,COLUMN(B$15),0),1/(VALUE(RIGHT($A20,4))-VALUE(LEFT($A20,4))))-1)*100,"n.a.")</f>
        <v>2.2849198534891535</v>
      </c>
      <c r="C20" s="2">
        <f t="shared" si="3"/>
        <v>-0.52330847104725686</v>
      </c>
      <c r="D20" s="2">
        <f t="shared" si="3"/>
        <v>-1.7422896112609831</v>
      </c>
      <c r="E20" s="2">
        <f t="shared" si="3"/>
        <v>-4.1457193359629496</v>
      </c>
      <c r="F20" s="2">
        <f t="shared" si="3"/>
        <v>5.2792150015372741</v>
      </c>
      <c r="G20" s="2">
        <f t="shared" si="3"/>
        <v>2.9320919755785324</v>
      </c>
      <c r="H20" s="2" t="str">
        <f t="shared" si="3"/>
        <v>n.a.</v>
      </c>
      <c r="I20" s="2">
        <f t="shared" si="3"/>
        <v>1.8410568579035891</v>
      </c>
      <c r="J20" s="2">
        <f t="shared" si="3"/>
        <v>-7.0136189215576294</v>
      </c>
      <c r="K20" s="2" t="str">
        <f t="shared" si="3"/>
        <v>n.a.</v>
      </c>
    </row>
    <row r="22" spans="1:11">
      <c r="A22" s="229" t="s">
        <v>1358</v>
      </c>
    </row>
  </sheetData>
  <pageMargins left="0.7" right="0.7" top="0.75" bottom="0.75" header="0.3" footer="0.3"/>
  <pageSetup scale="80" orientation="landscape" horizontalDpi="0" verticalDpi="0" r:id="rId1"/>
</worksheet>
</file>

<file path=xl/worksheets/sheet175.xml><?xml version="1.0" encoding="utf-8"?>
<worksheet xmlns="http://schemas.openxmlformats.org/spreadsheetml/2006/main" xmlns:r="http://schemas.openxmlformats.org/officeDocument/2006/relationships">
  <sheetPr codeName="Sheet213"/>
  <dimension ref="A1:K22"/>
  <sheetViews>
    <sheetView view="pageBreakPreview" zoomScaleNormal="100" zoomScaleSheetLayoutView="100" workbookViewId="0"/>
  </sheetViews>
  <sheetFormatPr defaultRowHeight="15"/>
  <cols>
    <col min="2" max="11" width="14" customWidth="1"/>
  </cols>
  <sheetData>
    <row r="1" spans="1:11">
      <c r="A1" t="s">
        <v>1091</v>
      </c>
    </row>
    <row r="2" spans="1:11" ht="90.75" customHeight="1">
      <c r="B2" s="55" t="s">
        <v>520</v>
      </c>
      <c r="C2" s="55" t="s">
        <v>6</v>
      </c>
      <c r="D2" s="55" t="s">
        <v>7</v>
      </c>
      <c r="E2" s="55" t="s">
        <v>8</v>
      </c>
      <c r="F2" s="55" t="s">
        <v>11</v>
      </c>
      <c r="G2" s="55" t="s">
        <v>12</v>
      </c>
      <c r="H2" s="55" t="s">
        <v>13</v>
      </c>
      <c r="I2" s="55" t="s">
        <v>14</v>
      </c>
      <c r="J2" s="55" t="s">
        <v>15</v>
      </c>
      <c r="K2" s="55" t="s">
        <v>55</v>
      </c>
    </row>
    <row r="3" spans="1:11">
      <c r="A3" s="7">
        <v>1997</v>
      </c>
      <c r="B3" s="17">
        <f>IF((ISERROR('22'!B17/'24'!B3)=TRUE),"n.a.",'22'!B17/'24'!B3*1000)</f>
        <v>32.755609054131106</v>
      </c>
      <c r="C3" s="17">
        <f>IF((ISERROR('22'!C17/'24'!C3)=TRUE),"n.a.",'22'!C17/'24'!C3*1000)</f>
        <v>25.66309137773343</v>
      </c>
      <c r="D3" s="17">
        <f>IF((ISERROR('22'!D17/'24'!D3)=TRUE),"n.a.",'22'!D17/'24'!D3*1000)</f>
        <v>17.416189697465246</v>
      </c>
      <c r="E3" s="17" t="str">
        <f>IF((ISERROR('22'!E17/'24'!E3)=TRUE),"n.a.",'22'!E17/'24'!E3*1000)</f>
        <v>n.a.</v>
      </c>
      <c r="F3" s="17" t="str">
        <f>IF((ISERROR('22'!F17/'24'!F3)=TRUE),"n.a.",'22'!F17/'24'!F3*1000)</f>
        <v>n.a.</v>
      </c>
      <c r="G3" s="17" t="str">
        <f>IF((ISERROR('22'!G17/'24'!G3)=TRUE),"n.a.",'22'!G17/'24'!G3*1000)</f>
        <v>n.a.</v>
      </c>
      <c r="H3" s="17" t="str">
        <f>IF((ISERROR('22'!H17/'24'!H3)=TRUE),"n.a.",'22'!H17/'24'!H3*1000)</f>
        <v>n.a.</v>
      </c>
      <c r="I3" s="17" t="str">
        <f>IF((ISERROR('22'!I17/'24'!I3)=TRUE),"n.a.",'22'!I17/'24'!I3*1000)</f>
        <v>n.a.</v>
      </c>
      <c r="J3" s="17">
        <f>IF((ISERROR('22'!J17/'24'!J3)=TRUE),"n.a.",'22'!J17/'24'!J3*1000)</f>
        <v>15.90909090909091</v>
      </c>
      <c r="K3" s="17" t="str">
        <f>IF((ISERROR('22'!K17/'24'!K3)=TRUE),"n.a.",'22'!K17/'24'!K3*1000)</f>
        <v>n.a.</v>
      </c>
    </row>
    <row r="4" spans="1:11">
      <c r="A4" s="7">
        <v>1998</v>
      </c>
      <c r="B4" s="17">
        <f>IF((ISERROR('22'!B18/'24'!B4)=TRUE),"n.a.",'22'!B18/'24'!B4*1000)</f>
        <v>33.619444583349264</v>
      </c>
      <c r="C4" s="17">
        <f>IF((ISERROR('22'!C18/'24'!C4)=TRUE),"n.a.",'22'!C18/'24'!C4*1000)</f>
        <v>25.149113169047247</v>
      </c>
      <c r="D4" s="17">
        <f>IF((ISERROR('22'!D18/'24'!D4)=TRUE),"n.a.",'22'!D18/'24'!D4*1000)</f>
        <v>17.007079501993651</v>
      </c>
      <c r="E4" s="17" t="str">
        <f>IF((ISERROR('22'!E18/'24'!E4)=TRUE),"n.a.",'22'!E18/'24'!E4*1000)</f>
        <v>n.a.</v>
      </c>
      <c r="F4" s="17" t="str">
        <f>IF((ISERROR('22'!F18/'24'!F4)=TRUE),"n.a.",'22'!F18/'24'!F4*1000)</f>
        <v>n.a.</v>
      </c>
      <c r="G4" s="17" t="str">
        <f>IF((ISERROR('22'!G18/'24'!G4)=TRUE),"n.a.",'22'!G18/'24'!G4*1000)</f>
        <v>n.a.</v>
      </c>
      <c r="H4" s="17" t="str">
        <f>IF((ISERROR('22'!H18/'24'!H4)=TRUE),"n.a.",'22'!H18/'24'!H4*1000)</f>
        <v>n.a.</v>
      </c>
      <c r="I4" s="17" t="str">
        <f>IF((ISERROR('22'!I18/'24'!I4)=TRUE),"n.a.",'22'!I18/'24'!I4*1000)</f>
        <v>n.a.</v>
      </c>
      <c r="J4" s="17">
        <f>IF((ISERROR('22'!J18/'24'!J4)=TRUE),"n.a.",'22'!J18/'24'!J4*1000)</f>
        <v>14.549180327868852</v>
      </c>
      <c r="K4" s="17">
        <f>IF((ISERROR('22'!K18/'24'!K4)=TRUE),"n.a.",'22'!K18/'24'!K4*1000)</f>
        <v>21.846661170651277</v>
      </c>
    </row>
    <row r="5" spans="1:11">
      <c r="A5" s="7">
        <v>1999</v>
      </c>
      <c r="B5" s="17">
        <f>IF((ISERROR('22'!B19/'24'!B5)=TRUE),"n.a.",'22'!B19/'24'!B5*1000)</f>
        <v>33.715038115038112</v>
      </c>
      <c r="C5" s="17">
        <f>IF((ISERROR('22'!C19/'24'!C5)=TRUE),"n.a.",'22'!C19/'24'!C5*1000)</f>
        <v>25.305787834071158</v>
      </c>
      <c r="D5" s="17">
        <f>IF((ISERROR('22'!D19/'24'!D5)=TRUE),"n.a.",'22'!D19/'24'!D5*1000)</f>
        <v>19.158233670653175</v>
      </c>
      <c r="E5" s="17" t="str">
        <f>IF((ISERROR('22'!E19/'24'!E5)=TRUE),"n.a.",'22'!E19/'24'!E5*1000)</f>
        <v>n.a.</v>
      </c>
      <c r="F5" s="17" t="str">
        <f>IF((ISERROR('22'!F19/'24'!F5)=TRUE),"n.a.",'22'!F19/'24'!F5*1000)</f>
        <v>n.a.</v>
      </c>
      <c r="G5" s="17">
        <f>IF((ISERROR('22'!G19/'24'!G5)=TRUE),"n.a.",'22'!G19/'24'!G5*1000)</f>
        <v>4.7619047619047628</v>
      </c>
      <c r="H5" s="17" t="str">
        <f>IF((ISERROR('22'!H19/'24'!H5)=TRUE),"n.a.",'22'!H19/'24'!H5*1000)</f>
        <v>n.a.</v>
      </c>
      <c r="I5" s="17" t="str">
        <f>IF((ISERROR('22'!I19/'24'!I5)=TRUE),"n.a.",'22'!I19/'24'!I5*1000)</f>
        <v>n.a.</v>
      </c>
      <c r="J5" s="17">
        <f>IF((ISERROR('22'!J19/'24'!J5)=TRUE),"n.a.",'22'!J19/'24'!J5*1000)</f>
        <v>16.766467065868262</v>
      </c>
      <c r="K5" s="17">
        <f>IF((ISERROR('22'!K19/'24'!K5)=TRUE),"n.a.",'22'!K19/'24'!K5*1000)</f>
        <v>20.190779014308426</v>
      </c>
    </row>
    <row r="6" spans="1:11">
      <c r="A6" s="7">
        <v>2000</v>
      </c>
      <c r="B6" s="17">
        <f>IF((ISERROR('22'!B20/'24'!B6)=TRUE),"n.a.",'22'!B20/'24'!B6*1000)</f>
        <v>36.572826861443161</v>
      </c>
      <c r="C6" s="17">
        <f>IF((ISERROR('22'!C20/'24'!C6)=TRUE),"n.a.",'22'!C20/'24'!C6*1000)</f>
        <v>26.286236615304261</v>
      </c>
      <c r="D6" s="17">
        <f>IF((ISERROR('22'!D20/'24'!D6)=TRUE),"n.a.",'22'!D20/'24'!D6*1000)</f>
        <v>17.587441895907947</v>
      </c>
      <c r="E6" s="17" t="str">
        <f>IF((ISERROR('22'!E20/'24'!E6)=TRUE),"n.a.",'22'!E20/'24'!E6*1000)</f>
        <v>n.a.</v>
      </c>
      <c r="F6" s="17" t="str">
        <f>IF((ISERROR('22'!F20/'24'!F6)=TRUE),"n.a.",'22'!F20/'24'!F6*1000)</f>
        <v>n.a.</v>
      </c>
      <c r="G6" s="17" t="str">
        <f>IF((ISERROR('22'!G20/'24'!G6)=TRUE),"n.a.",'22'!G20/'24'!G6*1000)</f>
        <v>n.a.</v>
      </c>
      <c r="H6" s="17" t="str">
        <f>IF((ISERROR('22'!H20/'24'!H6)=TRUE),"n.a.",'22'!H20/'24'!H6*1000)</f>
        <v>n.a.</v>
      </c>
      <c r="I6" s="17" t="str">
        <f>IF((ISERROR('22'!I20/'24'!I6)=TRUE),"n.a.",'22'!I20/'24'!I6*1000)</f>
        <v>n.a.</v>
      </c>
      <c r="J6" s="17">
        <f>IF((ISERROR('22'!J20/'24'!J6)=TRUE),"n.a.",'22'!J20/'24'!J6*1000)</f>
        <v>15.141671178487638</v>
      </c>
      <c r="K6" s="17">
        <f>IF((ISERROR('22'!K20/'24'!K6)=TRUE),"n.a.",'22'!K20/'24'!K6*1000)</f>
        <v>21.504237288135595</v>
      </c>
    </row>
    <row r="7" spans="1:11">
      <c r="A7" s="7">
        <v>2001</v>
      </c>
      <c r="B7" s="17">
        <f>IF((ISERROR('22'!B21/'24'!B7)=TRUE),"n.a.",'22'!B21/'24'!B7*1000)</f>
        <v>35.925479269763379</v>
      </c>
      <c r="C7" s="17">
        <f>IF((ISERROR('22'!C21/'24'!C7)=TRUE),"n.a.",'22'!C21/'24'!C7*1000)</f>
        <v>22.21904244054603</v>
      </c>
      <c r="D7" s="17">
        <f>IF((ISERROR('22'!D21/'24'!D7)=TRUE),"n.a.",'22'!D21/'24'!D7*1000)</f>
        <v>18.292775377151088</v>
      </c>
      <c r="E7" s="17" t="str">
        <f>IF((ISERROR('22'!E21/'24'!E7)=TRUE),"n.a.",'22'!E21/'24'!E7*1000)</f>
        <v>n.a.</v>
      </c>
      <c r="F7" s="17" t="str">
        <f>IF((ISERROR('22'!F21/'24'!F7)=TRUE),"n.a.",'22'!F21/'24'!F7*1000)</f>
        <v>n.a.</v>
      </c>
      <c r="G7" s="17" t="str">
        <f>IF((ISERROR('22'!G21/'24'!G7)=TRUE),"n.a.",'22'!G21/'24'!G7*1000)</f>
        <v>n.a.</v>
      </c>
      <c r="H7" s="17" t="str">
        <f>IF((ISERROR('22'!H21/'24'!H7)=TRUE),"n.a.",'22'!H21/'24'!H7*1000)</f>
        <v>n.a.</v>
      </c>
      <c r="I7" s="17" t="str">
        <f>IF((ISERROR('22'!I21/'24'!I7)=TRUE),"n.a.",'22'!I21/'24'!I7*1000)</f>
        <v>n.a.</v>
      </c>
      <c r="J7" s="17">
        <f>IF((ISERROR('22'!J21/'24'!J7)=TRUE),"n.a.",'22'!J21/'24'!J7*1000)</f>
        <v>15.289446957806296</v>
      </c>
      <c r="K7" s="17">
        <f>IF((ISERROR('22'!K21/'24'!K7)=TRUE),"n.a.",'22'!K21/'24'!K7*1000)</f>
        <v>27.974683544303801</v>
      </c>
    </row>
    <row r="8" spans="1:11">
      <c r="A8" s="7">
        <v>2002</v>
      </c>
      <c r="B8" s="17">
        <f>IF((ISERROR('22'!B22/'24'!B8)=TRUE),"n.a.",'22'!B22/'24'!B8*1000)</f>
        <v>41.209701385755011</v>
      </c>
      <c r="C8" s="17">
        <f>IF((ISERROR('22'!C22/'24'!C8)=TRUE),"n.a.",'22'!C22/'24'!C8*1000)</f>
        <v>25.266743797403265</v>
      </c>
      <c r="D8" s="17">
        <f>IF((ISERROR('22'!D22/'24'!D8)=TRUE),"n.a.",'22'!D22/'24'!D8*1000)</f>
        <v>19.271177723899786</v>
      </c>
      <c r="E8" s="17" t="str">
        <f>IF((ISERROR('22'!E22/'24'!E8)=TRUE),"n.a.",'22'!E22/'24'!E8*1000)</f>
        <v>n.a.</v>
      </c>
      <c r="F8" s="17" t="str">
        <f>IF((ISERROR('22'!F22/'24'!F8)=TRUE),"n.a.",'22'!F22/'24'!F8*1000)</f>
        <v>n.a.</v>
      </c>
      <c r="G8" s="17" t="str">
        <f>IF((ISERROR('22'!G22/'24'!G8)=TRUE),"n.a.",'22'!G22/'24'!G8*1000)</f>
        <v>n.a.</v>
      </c>
      <c r="H8" s="17" t="str">
        <f>IF((ISERROR('22'!H22/'24'!H8)=TRUE),"n.a.",'22'!H22/'24'!H8*1000)</f>
        <v>n.a.</v>
      </c>
      <c r="I8" s="17" t="str">
        <f>IF((ISERROR('22'!I22/'24'!I8)=TRUE),"n.a.",'22'!I22/'24'!I8*1000)</f>
        <v>n.a.</v>
      </c>
      <c r="J8" s="17">
        <f>IF((ISERROR('22'!J22/'24'!J8)=TRUE),"n.a.",'22'!J22/'24'!J8*1000)</f>
        <v>17.880258899676374</v>
      </c>
      <c r="K8" s="17">
        <f>IF((ISERROR('22'!K22/'24'!K8)=TRUE),"n.a.",'22'!K22/'24'!K8*1000)</f>
        <v>24.912280701754387</v>
      </c>
    </row>
    <row r="9" spans="1:11">
      <c r="A9" s="7">
        <v>2003</v>
      </c>
      <c r="B9" s="17">
        <f>IF((ISERROR('22'!B23/'24'!B9)=TRUE),"n.a.",'22'!B23/'24'!B9*1000)</f>
        <v>43.338765892957717</v>
      </c>
      <c r="C9" s="17">
        <f>IF((ISERROR('22'!C23/'24'!C9)=TRUE),"n.a.",'22'!C23/'24'!C9*1000)</f>
        <v>25.915917624303106</v>
      </c>
      <c r="D9" s="17">
        <f>IF((ISERROR('22'!D23/'24'!D9)=TRUE),"n.a.",'22'!D23/'24'!D9*1000)</f>
        <v>20.398880335899229</v>
      </c>
      <c r="E9" s="17" t="str">
        <f>IF((ISERROR('22'!E23/'24'!E9)=TRUE),"n.a.",'22'!E23/'24'!E9*1000)</f>
        <v>n.a.</v>
      </c>
      <c r="F9" s="17" t="str">
        <f>IF((ISERROR('22'!F23/'24'!F9)=TRUE),"n.a.",'22'!F23/'24'!F9*1000)</f>
        <v>n.a.</v>
      </c>
      <c r="G9" s="17" t="str">
        <f>IF((ISERROR('22'!G23/'24'!G9)=TRUE),"n.a.",'22'!G23/'24'!G9*1000)</f>
        <v>n.a.</v>
      </c>
      <c r="H9" s="17" t="str">
        <f>IF((ISERROR('22'!H23/'24'!H9)=TRUE),"n.a.",'22'!H23/'24'!H9*1000)</f>
        <v>n.a.</v>
      </c>
      <c r="I9" s="17" t="str">
        <f>IF((ISERROR('22'!I23/'24'!I9)=TRUE),"n.a.",'22'!I23/'24'!I9*1000)</f>
        <v>n.a.</v>
      </c>
      <c r="J9" s="17">
        <f>IF((ISERROR('22'!J23/'24'!J9)=TRUE),"n.a.",'22'!J23/'24'!J9*1000)</f>
        <v>20.389531345100426</v>
      </c>
      <c r="K9" s="17">
        <f>IF((ISERROR('22'!K23/'24'!K9)=TRUE),"n.a.",'22'!K23/'24'!K9*1000)</f>
        <v>15.089514066496163</v>
      </c>
    </row>
    <row r="10" spans="1:11">
      <c r="A10" s="7">
        <v>2004</v>
      </c>
      <c r="B10" s="17">
        <f>IF((ISERROR('22'!B24/'24'!B10)=TRUE),"n.a.",'22'!B24/'24'!B10*1000)</f>
        <v>42.253113390124007</v>
      </c>
      <c r="C10" s="17">
        <f>IF((ISERROR('22'!C24/'24'!C10)=TRUE),"n.a.",'22'!C24/'24'!C10*1000)</f>
        <v>23.189589315349966</v>
      </c>
      <c r="D10" s="17">
        <f>IF((ISERROR('22'!D24/'24'!D10)=TRUE),"n.a.",'22'!D24/'24'!D10*1000)</f>
        <v>20.911492734478205</v>
      </c>
      <c r="E10" s="17" t="str">
        <f>IF((ISERROR('22'!E24/'24'!E10)=TRUE),"n.a.",'22'!E24/'24'!E10*1000)</f>
        <v>n.a.</v>
      </c>
      <c r="F10" s="17" t="str">
        <f>IF((ISERROR('22'!F24/'24'!F10)=TRUE),"n.a.",'22'!F24/'24'!F10*1000)</f>
        <v>n.a.</v>
      </c>
      <c r="G10" s="17">
        <f>IF((ISERROR('22'!G24/'24'!G10)=TRUE),"n.a.",'22'!G24/'24'!G10*1000)</f>
        <v>17.647058823529413</v>
      </c>
      <c r="H10" s="17" t="str">
        <f>IF((ISERROR('22'!H24/'24'!H10)=TRUE),"n.a.",'22'!H24/'24'!H10*1000)</f>
        <v>n.a.</v>
      </c>
      <c r="I10" s="17" t="str">
        <f>IF((ISERROR('22'!I24/'24'!I10)=TRUE),"n.a.",'22'!I24/'24'!I10*1000)</f>
        <v>n.a.</v>
      </c>
      <c r="J10" s="17">
        <f>IF((ISERROR('22'!J24/'24'!J10)=TRUE),"n.a.",'22'!J24/'24'!J10*1000)</f>
        <v>20.024222850222042</v>
      </c>
      <c r="K10" s="17">
        <f>IF((ISERROR('22'!K24/'24'!K10)=TRUE),"n.a.",'22'!K24/'24'!K10*1000)</f>
        <v>14.814814814814815</v>
      </c>
    </row>
    <row r="11" spans="1:11">
      <c r="A11" s="7">
        <v>2005</v>
      </c>
      <c r="B11" s="17">
        <f>IF((ISERROR('22'!B25/'24'!B11)=TRUE),"n.a.",'22'!B25/'24'!B11*1000)</f>
        <v>43.150120196812239</v>
      </c>
      <c r="C11" s="17">
        <f>IF((ISERROR('22'!C25/'24'!C11)=TRUE),"n.a.",'22'!C25/'24'!C11*1000)</f>
        <v>24.838161152710242</v>
      </c>
      <c r="D11" s="17">
        <f>IF((ISERROR('22'!D25/'24'!D11)=TRUE),"n.a.",'22'!D25/'24'!D11*1000)</f>
        <v>20.272194967558157</v>
      </c>
      <c r="E11" s="17" t="str">
        <f>IF((ISERROR('22'!E25/'24'!E11)=TRUE),"n.a.",'22'!E25/'24'!E11*1000)</f>
        <v>n.a.</v>
      </c>
      <c r="F11" s="17" t="str">
        <f>IF((ISERROR('22'!F25/'24'!F11)=TRUE),"n.a.",'22'!F25/'24'!F11*1000)</f>
        <v>n.a.</v>
      </c>
      <c r="G11" s="17" t="str">
        <f>IF((ISERROR('22'!G25/'24'!G11)=TRUE),"n.a.",'22'!G25/'24'!G11*1000)</f>
        <v>n.a.</v>
      </c>
      <c r="H11" s="17" t="str">
        <f>IF((ISERROR('22'!H25/'24'!H11)=TRUE),"n.a.",'22'!H25/'24'!H11*1000)</f>
        <v>n.a.</v>
      </c>
      <c r="I11" s="17" t="str">
        <f>IF((ISERROR('22'!I25/'24'!I11)=TRUE),"n.a.",'22'!I25/'24'!I11*1000)</f>
        <v>n.a.</v>
      </c>
      <c r="J11" s="17">
        <f>IF((ISERROR('22'!J25/'24'!J11)=TRUE),"n.a.",'22'!J25/'24'!J11*1000)</f>
        <v>19.124401446301182</v>
      </c>
      <c r="K11" s="17">
        <f>IF((ISERROR('22'!K25/'24'!K11)=TRUE),"n.a.",'22'!K25/'24'!K11*1000)</f>
        <v>19.22480620155039</v>
      </c>
    </row>
    <row r="12" spans="1:11">
      <c r="A12" s="7">
        <v>2006</v>
      </c>
      <c r="B12" s="17">
        <f>IF((ISERROR('22'!B26/'24'!B12)=TRUE),"n.a.",'22'!B26/'24'!B12*1000)</f>
        <v>43.591845285637596</v>
      </c>
      <c r="C12" s="17">
        <f>IF((ISERROR('22'!C26/'24'!C12)=TRUE),"n.a.",'22'!C26/'24'!C12*1000)</f>
        <v>24.141580798804593</v>
      </c>
      <c r="D12" s="17">
        <f>IF((ISERROR('22'!D26/'24'!D12)=TRUE),"n.a.",'22'!D26/'24'!D12*1000)</f>
        <v>21.893734088856043</v>
      </c>
      <c r="E12" s="17" t="str">
        <f>IF((ISERROR('22'!E26/'24'!E12)=TRUE),"n.a.",'22'!E26/'24'!E12*1000)</f>
        <v>n.a.</v>
      </c>
      <c r="F12" s="17" t="str">
        <f>IF((ISERROR('22'!F26/'24'!F12)=TRUE),"n.a.",'22'!F26/'24'!F12*1000)</f>
        <v>n.a.</v>
      </c>
      <c r="G12" s="17" t="str">
        <f>IF((ISERROR('22'!G26/'24'!G12)=TRUE),"n.a.",'22'!G26/'24'!G12*1000)</f>
        <v>n.a.</v>
      </c>
      <c r="H12" s="17" t="str">
        <f>IF((ISERROR('22'!H26/'24'!H12)=TRUE),"n.a.",'22'!H26/'24'!H12*1000)</f>
        <v>n.a.</v>
      </c>
      <c r="I12" s="17" t="str">
        <f>IF((ISERROR('22'!I26/'24'!I12)=TRUE),"n.a.",'22'!I26/'24'!I12*1000)</f>
        <v>n.a.</v>
      </c>
      <c r="J12" s="17">
        <f>IF((ISERROR('22'!J26/'24'!J12)=TRUE),"n.a.",'22'!J26/'24'!J12*1000)</f>
        <v>20.825574177529486</v>
      </c>
      <c r="K12" s="17">
        <f>IF((ISERROR('22'!K26/'24'!K12)=TRUE),"n.a.",'22'!K26/'24'!K12*1000)</f>
        <v>17.974683544303797</v>
      </c>
    </row>
    <row r="13" spans="1:11">
      <c r="A13" s="7">
        <v>2007</v>
      </c>
      <c r="B13" s="17">
        <f>IF((ISERROR('22'!B27/'24'!B13)=TRUE),"n.a.",'22'!B27/'24'!B13*1000)</f>
        <v>47.610847928844102</v>
      </c>
      <c r="C13" s="17">
        <f>IF((ISERROR('22'!C27/'24'!C13)=TRUE),"n.a.",'22'!C27/'24'!C13*1000)</f>
        <v>23.409623355559557</v>
      </c>
      <c r="D13" s="17">
        <f>IF((ISERROR('22'!D27/'24'!D13)=TRUE),"n.a.",'22'!D27/'24'!D13*1000)</f>
        <v>20.268833535844468</v>
      </c>
      <c r="E13" s="17" t="str">
        <f>IF((ISERROR('22'!E27/'24'!E13)=TRUE),"n.a.",'22'!E27/'24'!E13*1000)</f>
        <v>n.a.</v>
      </c>
      <c r="F13" s="17" t="str">
        <f>IF((ISERROR('22'!F27/'24'!F13)=TRUE),"n.a.",'22'!F27/'24'!F13*1000)</f>
        <v>n.a.</v>
      </c>
      <c r="G13" s="17" t="str">
        <f>IF((ISERROR('22'!G27/'24'!G13)=TRUE),"n.a.",'22'!G27/'24'!G13*1000)</f>
        <v>n.a.</v>
      </c>
      <c r="H13" s="17" t="str">
        <f>IF((ISERROR('22'!H27/'24'!H13)=TRUE),"n.a.",'22'!H27/'24'!H13*1000)</f>
        <v>n.a.</v>
      </c>
      <c r="I13" s="17" t="str">
        <f>IF((ISERROR('22'!I27/'24'!I13)=TRUE),"n.a.",'22'!I27/'24'!I13*1000)</f>
        <v>n.a.</v>
      </c>
      <c r="J13" s="17">
        <f>IF((ISERROR('22'!J27/'24'!J13)=TRUE),"n.a.",'22'!J27/'24'!J13*1000)</f>
        <v>18.953085494896527</v>
      </c>
      <c r="K13" s="17">
        <f>IF((ISERROR('22'!K27/'24'!K13)=TRUE),"n.a.",'22'!K27/'24'!K13*1000)</f>
        <v>16.558441558441562</v>
      </c>
    </row>
    <row r="14" spans="1:11">
      <c r="A14" s="7">
        <v>2008</v>
      </c>
      <c r="B14" s="17">
        <f>IF((ISERROR('22'!B28/'24'!B14)=TRUE),"n.a.",'22'!B28/'24'!B14*1000)</f>
        <v>47.790424356951057</v>
      </c>
      <c r="C14" s="17">
        <f>IF((ISERROR('22'!C28/'24'!C14)=TRUE),"n.a.",'22'!C28/'24'!C14*1000)</f>
        <v>27.794824112815743</v>
      </c>
      <c r="D14" s="17">
        <f>IF((ISERROR('22'!D28/'24'!D14)=TRUE),"n.a.",'22'!D28/'24'!D14*1000)</f>
        <v>23.380163556301113</v>
      </c>
      <c r="E14" s="17" t="str">
        <f>IF((ISERROR('22'!E28/'24'!E14)=TRUE),"n.a.",'22'!E28/'24'!E14*1000)</f>
        <v>n.a.</v>
      </c>
      <c r="F14" s="17" t="str">
        <f>IF((ISERROR('22'!F28/'24'!F14)=TRUE),"n.a.",'22'!F28/'24'!F14*1000)</f>
        <v>n.a.</v>
      </c>
      <c r="G14" s="17" t="str">
        <f>IF((ISERROR('22'!G28/'24'!G14)=TRUE),"n.a.",'22'!G28/'24'!G14*1000)</f>
        <v>n.a.</v>
      </c>
      <c r="H14" s="17" t="str">
        <f>IF((ISERROR('22'!H28/'24'!H14)=TRUE),"n.a.",'22'!H28/'24'!H14*1000)</f>
        <v>n.a.</v>
      </c>
      <c r="I14" s="17" t="str">
        <f>IF((ISERROR('22'!I28/'24'!I14)=TRUE),"n.a.",'22'!I28/'24'!I14*1000)</f>
        <v>n.a.</v>
      </c>
      <c r="J14" s="17">
        <f>IF((ISERROR('22'!J28/'24'!J14)=TRUE),"n.a.",'22'!J28/'24'!J14*1000)</f>
        <v>23.230835859679512</v>
      </c>
      <c r="K14" s="17">
        <f>IF((ISERROR('22'!K28/'24'!K14)=TRUE),"n.a.",'22'!K28/'24'!K14*1000)</f>
        <v>18.642241379310345</v>
      </c>
    </row>
    <row r="15" spans="1:11">
      <c r="A15" s="7">
        <v>2009</v>
      </c>
      <c r="B15" s="17">
        <f>IF((ISERROR('22'!B29/'24'!B15)=TRUE),"n.a.",'22'!B29/'24'!B15*1000)</f>
        <v>44.757340046692271</v>
      </c>
      <c r="C15" s="17">
        <f>IF((ISERROR('22'!C29/'24'!C15)=TRUE),"n.a.",'22'!C29/'24'!C15*1000)</f>
        <v>33.1102314002367</v>
      </c>
      <c r="D15" s="17">
        <f>IF((ISERROR('22'!D29/'24'!D15)=TRUE),"n.a.",'22'!D29/'24'!D15*1000)</f>
        <v>29.102465331278889</v>
      </c>
      <c r="E15" s="17" t="str">
        <f>IF((ISERROR('22'!E29/'24'!E15)=TRUE),"n.a.",'22'!E29/'24'!E15*1000)</f>
        <v>n.a.</v>
      </c>
      <c r="F15" s="17" t="str">
        <f>IF((ISERROR('22'!F29/'24'!F15)=TRUE),"n.a.",'22'!F29/'24'!F15*1000)</f>
        <v>n.a.</v>
      </c>
      <c r="G15" s="17" t="str">
        <f>IF((ISERROR('22'!G29/'24'!G15)=TRUE),"n.a.",'22'!G29/'24'!G15*1000)</f>
        <v>n.a.</v>
      </c>
      <c r="H15" s="17" t="str">
        <f>IF((ISERROR('22'!H29/'24'!H15)=TRUE),"n.a.",'22'!H29/'24'!H15*1000)</f>
        <v>n.a.</v>
      </c>
      <c r="I15" s="17" t="str">
        <f>IF((ISERROR('22'!I29/'24'!I15)=TRUE),"n.a.",'22'!I29/'24'!I15*1000)</f>
        <v>n.a.</v>
      </c>
      <c r="J15" s="17">
        <f>IF((ISERROR('22'!J29/'24'!J15)=TRUE),"n.a.",'22'!J29/'24'!J15*1000)</f>
        <v>29.131618010885699</v>
      </c>
      <c r="K15" s="17">
        <f>IF((ISERROR('22'!K29/'24'!K15)=TRUE),"n.a.",'22'!K29/'24'!K15*1000)</f>
        <v>27.034883720930235</v>
      </c>
    </row>
    <row r="17" spans="1:11">
      <c r="A17" s="9" t="s">
        <v>71</v>
      </c>
    </row>
    <row r="18" spans="1:11">
      <c r="A18" s="7" t="s">
        <v>503</v>
      </c>
      <c r="B18" s="2">
        <f t="shared" ref="B18:D20" si="0">IF(ISERROR((POWER(VLOOKUP(VALUE(RIGHT($A18,4)),$A$3:$K$15,COLUMN(B$15),0)/VLOOKUP(VALUE(LEFT($A18,4)),$A$3:$K$15,COLUMN(B$15),0),1/(VALUE(RIGHT($A18,4))-VALUE(LEFT($A18,4))))-1)*100)=FALSE,(POWER(VLOOKUP(VALUE(RIGHT($A18,4)),$A$3:$K$15,COLUMN(B$15),0)/VLOOKUP(VALUE(LEFT($A18,4)),$A$3:$K$15,COLUMN(B$15),0),1/(VALUE(RIGHT($A18,4))-VALUE(LEFT($A18,4))))-1)*100,"n.a.")</f>
        <v>2.6356449624431288</v>
      </c>
      <c r="C18" s="2">
        <f t="shared" si="0"/>
        <v>2.1459386865369412</v>
      </c>
      <c r="D18" s="2">
        <f t="shared" si="0"/>
        <v>4.3713704892077265</v>
      </c>
      <c r="E18" s="2" t="str">
        <f>IF(ISERROR((POWER(VLOOKUP(VALUE(RIGHT($A18,4)),$A$3:$K$15,COLUMN(#REF!),0)/VLOOKUP(VALUE(LEFT($A18,4)),$A$3:$K$15,COLUMN(#REF!),0),1/(VALUE(RIGHT($A18,4))-VALUE(LEFT($A18,4))))-1)*100)=FALSE,(POWER(VLOOKUP(VALUE(RIGHT($A18,4)),$A$3:$K$15,COLUMN(#REF!),0)/VLOOKUP(VALUE(LEFT($A18,4)),$A$3:$K$15,COLUMN(#REF!),0),1/(VALUE(RIGHT($A18,4))-VALUE(LEFT($A18,4))))-1)*100,"n.a.")</f>
        <v>n.a.</v>
      </c>
      <c r="F18" s="2" t="str">
        <f t="shared" ref="F18:K20" si="1">IF(ISERROR((POWER(VLOOKUP(VALUE(RIGHT($A18,4)),$A$3:$K$15,COLUMN(F$15),0)/VLOOKUP(VALUE(LEFT($A18,4)),$A$3:$K$15,COLUMN(F$15),0),1/(VALUE(RIGHT($A18,4))-VALUE(LEFT($A18,4))))-1)*100)=FALSE,(POWER(VLOOKUP(VALUE(RIGHT($A18,4)),$A$3:$K$15,COLUMN(F$15),0)/VLOOKUP(VALUE(LEFT($A18,4)),$A$3:$K$15,COLUMN(F$15),0),1/(VALUE(RIGHT($A18,4))-VALUE(LEFT($A18,4))))-1)*100,"n.a.")</f>
        <v>n.a.</v>
      </c>
      <c r="G18" s="2" t="str">
        <f t="shared" si="1"/>
        <v>n.a.</v>
      </c>
      <c r="H18" s="2" t="str">
        <f t="shared" si="1"/>
        <v>n.a.</v>
      </c>
      <c r="I18" s="2" t="str">
        <f t="shared" si="1"/>
        <v>n.a.</v>
      </c>
      <c r="J18" s="2">
        <f t="shared" si="1"/>
        <v>5.1703381419339722</v>
      </c>
      <c r="K18" s="2" t="str">
        <f t="shared" si="1"/>
        <v>n.a.</v>
      </c>
    </row>
    <row r="19" spans="1:11">
      <c r="A19" s="7" t="s">
        <v>27</v>
      </c>
      <c r="B19" s="2">
        <f t="shared" si="0"/>
        <v>3.7427167833813835</v>
      </c>
      <c r="C19" s="2">
        <f t="shared" si="0"/>
        <v>0.80292808535207261</v>
      </c>
      <c r="D19" s="2">
        <f t="shared" si="0"/>
        <v>0.32669591531662157</v>
      </c>
      <c r="E19" s="2" t="str">
        <f>IF(ISERROR((POWER(VLOOKUP(VALUE(RIGHT($A19,4)),$A$3:$K$15,COLUMN(#REF!),0)/VLOOKUP(VALUE(LEFT($A19,4)),$A$3:$K$15,COLUMN(#REF!),0),1/(VALUE(RIGHT($A19,4))-VALUE(LEFT($A19,4))))-1)*100)=FALSE,(POWER(VLOOKUP(VALUE(RIGHT($A19,4)),$A$3:$K$15,COLUMN(#REF!),0)/VLOOKUP(VALUE(LEFT($A19,4)),$A$3:$K$15,COLUMN(#REF!),0),1/(VALUE(RIGHT($A19,4))-VALUE(LEFT($A19,4))))-1)*100,"n.a.")</f>
        <v>n.a.</v>
      </c>
      <c r="F19" s="2" t="str">
        <f t="shared" si="1"/>
        <v>n.a.</v>
      </c>
      <c r="G19" s="2" t="str">
        <f t="shared" si="1"/>
        <v>n.a.</v>
      </c>
      <c r="H19" s="2" t="str">
        <f t="shared" si="1"/>
        <v>n.a.</v>
      </c>
      <c r="I19" s="2" t="str">
        <f t="shared" si="1"/>
        <v>n.a.</v>
      </c>
      <c r="J19" s="2">
        <f t="shared" si="1"/>
        <v>-1.6344973128295859</v>
      </c>
      <c r="K19" s="2" t="str">
        <f t="shared" si="1"/>
        <v>n.a.</v>
      </c>
    </row>
    <row r="20" spans="1:11">
      <c r="A20" s="7" t="s">
        <v>3</v>
      </c>
      <c r="B20" s="2">
        <f t="shared" si="0"/>
        <v>3.8398165738883883</v>
      </c>
      <c r="C20" s="2">
        <f t="shared" si="0"/>
        <v>-1.6420586079715194</v>
      </c>
      <c r="D20" s="2">
        <f t="shared" si="0"/>
        <v>2.0478186445240354</v>
      </c>
      <c r="E20" s="2" t="str">
        <f>IF(ISERROR((POWER(VLOOKUP(VALUE(RIGHT($A20,4)),$A$3:$K$15,COLUMN(#REF!),0)/VLOOKUP(VALUE(LEFT($A20,4)),$A$3:$K$15,COLUMN(#REF!),0),1/(VALUE(RIGHT($A20,4))-VALUE(LEFT($A20,4))))-1)*100)=FALSE,(POWER(VLOOKUP(VALUE(RIGHT($A20,4)),$A$3:$K$15,COLUMN(#REF!),0)/VLOOKUP(VALUE(LEFT($A20,4)),$A$3:$K$15,COLUMN(#REF!),0),1/(VALUE(RIGHT($A20,4))-VALUE(LEFT($A20,4))))-1)*100,"n.a.")</f>
        <v>n.a.</v>
      </c>
      <c r="F20" s="2" t="str">
        <f t="shared" si="1"/>
        <v>n.a.</v>
      </c>
      <c r="G20" s="2" t="str">
        <f t="shared" si="1"/>
        <v>n.a.</v>
      </c>
      <c r="H20" s="2" t="str">
        <f t="shared" si="1"/>
        <v>n.a.</v>
      </c>
      <c r="I20" s="2" t="str">
        <f t="shared" si="1"/>
        <v>n.a.</v>
      </c>
      <c r="J20" s="2">
        <f t="shared" si="1"/>
        <v>3.2593636753699862</v>
      </c>
      <c r="K20" s="2">
        <f t="shared" si="1"/>
        <v>-3.6647875612452085</v>
      </c>
    </row>
    <row r="22" spans="1:11">
      <c r="A22" s="20" t="s">
        <v>1428</v>
      </c>
    </row>
  </sheetData>
  <pageMargins left="0.7" right="0.7" top="0.75" bottom="0.75" header="0.3" footer="0.3"/>
  <pageSetup scale="80" orientation="landscape" horizontalDpi="0" verticalDpi="0" r:id="rId1"/>
</worksheet>
</file>

<file path=xl/worksheets/sheet176.xml><?xml version="1.0" encoding="utf-8"?>
<worksheet xmlns="http://schemas.openxmlformats.org/spreadsheetml/2006/main" xmlns:r="http://schemas.openxmlformats.org/officeDocument/2006/relationships">
  <sheetPr codeName="Sheet214"/>
  <dimension ref="A1:L22"/>
  <sheetViews>
    <sheetView view="pageBreakPreview" zoomScaleNormal="100" zoomScaleSheetLayoutView="100" workbookViewId="0"/>
  </sheetViews>
  <sheetFormatPr defaultRowHeight="15"/>
  <cols>
    <col min="2" max="12" width="14" customWidth="1"/>
  </cols>
  <sheetData>
    <row r="1" spans="1:12">
      <c r="A1" t="s">
        <v>1093</v>
      </c>
    </row>
    <row r="2" spans="1:12" ht="90.75" customHeight="1">
      <c r="B2" s="55" t="s">
        <v>520</v>
      </c>
      <c r="C2" s="55" t="s">
        <v>6</v>
      </c>
      <c r="D2" s="55" t="s">
        <v>7</v>
      </c>
      <c r="E2" s="55" t="s">
        <v>8</v>
      </c>
      <c r="F2" s="55" t="s">
        <v>11</v>
      </c>
      <c r="G2" s="55" t="s">
        <v>12</v>
      </c>
      <c r="H2" s="55" t="s">
        <v>13</v>
      </c>
      <c r="I2" s="55" t="s">
        <v>14</v>
      </c>
      <c r="J2" s="55" t="s">
        <v>15</v>
      </c>
      <c r="K2" s="55" t="s">
        <v>55</v>
      </c>
      <c r="L2" s="309"/>
    </row>
    <row r="3" spans="1:12">
      <c r="A3" s="7">
        <v>1997</v>
      </c>
      <c r="B3" s="17">
        <f>IF((ISERROR('22a'!B17/'24a'!B3)=TRUE),"n.a.",'22a'!B17/'24a'!B3*1000)</f>
        <v>26.249680038029769</v>
      </c>
      <c r="C3" s="17">
        <f>IF((ISERROR('22a'!C17/'24a'!C3)=TRUE),"n.a.",'22a'!C17/'24a'!C3*1000)</f>
        <v>29.194508565180417</v>
      </c>
      <c r="D3" s="17" t="str">
        <f>IF((ISERROR('22a'!D17/'24a'!D3)=TRUE),"n.a.",'22a'!D17/'24a'!D3*1000)</f>
        <v>n.a.</v>
      </c>
      <c r="E3" s="17" t="str">
        <f>IF((ISERROR('22a'!E17/'24a'!E3)=TRUE),"n.a.",'22a'!E17/'24a'!E3*1000)</f>
        <v>n.a.</v>
      </c>
      <c r="F3" s="17" t="str">
        <f>IF((ISERROR('22a'!F17/'24a'!F3)=TRUE),"n.a.",'22a'!F17/'24a'!F3*1000)</f>
        <v>n.a.</v>
      </c>
      <c r="G3" s="17" t="str">
        <f>IF((ISERROR('22a'!G17/'24a'!G3)=TRUE),"n.a.",'22a'!G17/'24a'!G3*1000)</f>
        <v>n.a.</v>
      </c>
      <c r="H3" s="17" t="str">
        <f>IF((ISERROR('22a'!H17/'24a'!H3)=TRUE),"n.a.",'22a'!H17/'24a'!H3*1000)</f>
        <v>n.a.</v>
      </c>
      <c r="I3" s="17" t="str">
        <f>IF((ISERROR('22a'!I17/'24a'!I3)=TRUE),"n.a.",'22a'!I17/'24a'!I3*1000)</f>
        <v>n.a.</v>
      </c>
      <c r="J3" s="17">
        <f>IF((ISERROR('22a'!J17/'24a'!J3)=TRUE),"n.a.",'22a'!J17/'24a'!J3*1000)</f>
        <v>18.43137254901961</v>
      </c>
      <c r="K3" s="17" t="str">
        <f>IF((ISERROR('22a'!K17/'24a'!K3)=TRUE),"n.a.",'22a'!K17/'24a'!K3*1000)</f>
        <v>n.a.</v>
      </c>
      <c r="L3" s="309"/>
    </row>
    <row r="4" spans="1:12">
      <c r="A4" s="7">
        <v>1998</v>
      </c>
      <c r="B4" s="17">
        <f>IF((ISERROR('22a'!B18/'24a'!B4)=TRUE),"n.a.",'22a'!B18/'24a'!B4*1000)</f>
        <v>27.288818249137574</v>
      </c>
      <c r="C4" s="17">
        <f>IF((ISERROR('22a'!C18/'24a'!C4)=TRUE),"n.a.",'22a'!C18/'24a'!C4*1000)</f>
        <v>38.431052570229625</v>
      </c>
      <c r="D4" s="17">
        <f>IF((ISERROR('22a'!D18/'24a'!D4)=TRUE),"n.a.",'22a'!D18/'24a'!D4*1000)</f>
        <v>41.636654661864746</v>
      </c>
      <c r="E4" s="17" t="str">
        <f>IF((ISERROR('22a'!E18/'24a'!E4)=TRUE),"n.a.",'22a'!E18/'24a'!E4*1000)</f>
        <v>n.a.</v>
      </c>
      <c r="F4" s="17" t="str">
        <f>IF((ISERROR('22a'!F18/'24a'!F4)=TRUE),"n.a.",'22a'!F18/'24a'!F4*1000)</f>
        <v>n.a.</v>
      </c>
      <c r="G4" s="17" t="str">
        <f>IF((ISERROR('22a'!G18/'24a'!G4)=TRUE),"n.a.",'22a'!G18/'24a'!G4*1000)</f>
        <v>n.a.</v>
      </c>
      <c r="H4" s="17" t="str">
        <f>IF((ISERROR('22a'!H18/'24a'!H4)=TRUE),"n.a.",'22a'!H18/'24a'!H4*1000)</f>
        <v>n.a.</v>
      </c>
      <c r="I4" s="17" t="str">
        <f>IF((ISERROR('22a'!I18/'24a'!I4)=TRUE),"n.a.",'22a'!I18/'24a'!I4*1000)</f>
        <v>n.a.</v>
      </c>
      <c r="J4" s="17">
        <f>IF((ISERROR('22a'!J18/'24a'!J4)=TRUE),"n.a.",'22a'!J18/'24a'!J4*1000)</f>
        <v>24.172892209178229</v>
      </c>
      <c r="K4" s="17" t="str">
        <f>IF((ISERROR('22a'!K18/'24a'!K4)=TRUE),"n.a.",'22a'!K18/'24a'!K4*1000)</f>
        <v>n.a.</v>
      </c>
      <c r="L4" s="309"/>
    </row>
    <row r="5" spans="1:12">
      <c r="A5" s="7">
        <v>1999</v>
      </c>
      <c r="B5" s="17">
        <f>IF((ISERROR('22a'!B19/'24a'!B5)=TRUE),"n.a.",'22a'!B19/'24a'!B5*1000)</f>
        <v>28.137949591891648</v>
      </c>
      <c r="C5" s="17">
        <f>IF((ISERROR('22a'!C19/'24a'!C5)=TRUE),"n.a.",'22a'!C19/'24a'!C5*1000)</f>
        <v>35.255982457812948</v>
      </c>
      <c r="D5" s="17">
        <f>IF((ISERROR('22a'!D19/'24a'!D5)=TRUE),"n.a.",'22a'!D19/'24a'!D5*1000)</f>
        <v>40.685570710696339</v>
      </c>
      <c r="E5" s="17" t="str">
        <f>IF((ISERROR('22a'!E19/'24a'!E5)=TRUE),"n.a.",'22a'!E19/'24a'!E5*1000)</f>
        <v>n.a.</v>
      </c>
      <c r="F5" s="17" t="str">
        <f>IF((ISERROR('22a'!F19/'24a'!F5)=TRUE),"n.a.",'22a'!F19/'24a'!F5*1000)</f>
        <v>n.a.</v>
      </c>
      <c r="G5" s="17" t="str">
        <f>IF((ISERROR('22a'!G19/'24a'!G5)=TRUE),"n.a.",'22a'!G19/'24a'!G5*1000)</f>
        <v>n.a.</v>
      </c>
      <c r="H5" s="17" t="str">
        <f>IF((ISERROR('22a'!H19/'24a'!H5)=TRUE),"n.a.",'22a'!H19/'24a'!H5*1000)</f>
        <v>n.a.</v>
      </c>
      <c r="I5" s="17" t="str">
        <f>IF((ISERROR('22a'!I19/'24a'!I5)=TRUE),"n.a.",'22a'!I19/'24a'!I5*1000)</f>
        <v>n.a.</v>
      </c>
      <c r="J5" s="17">
        <f>IF((ISERROR('22a'!J19/'24a'!J5)=TRUE),"n.a.",'22a'!J19/'24a'!J5*1000)</f>
        <v>19.589786521557137</v>
      </c>
      <c r="K5" s="17" t="str">
        <f>IF((ISERROR('22a'!K19/'24a'!K5)=TRUE),"n.a.",'22a'!K19/'24a'!K5*1000)</f>
        <v>n.a.</v>
      </c>
      <c r="L5" s="3"/>
    </row>
    <row r="6" spans="1:12">
      <c r="A6" s="7">
        <v>2000</v>
      </c>
      <c r="B6" s="17">
        <f>IF((ISERROR('22a'!B20/'24a'!B6)=TRUE),"n.a.",'22a'!B20/'24a'!B6*1000)</f>
        <v>27.961961034533996</v>
      </c>
      <c r="C6" s="17">
        <f>IF((ISERROR('22a'!C20/'24a'!C6)=TRUE),"n.a.",'22a'!C20/'24a'!C6*1000)</f>
        <v>34.239083253754664</v>
      </c>
      <c r="D6" s="17">
        <f>IF((ISERROR('22a'!D20/'24a'!D6)=TRUE),"n.a.",'22a'!D20/'24a'!D6*1000)</f>
        <v>37.13875139709404</v>
      </c>
      <c r="E6" s="17" t="str">
        <f>IF((ISERROR('22a'!E20/'24a'!E6)=TRUE),"n.a.",'22a'!E20/'24a'!E6*1000)</f>
        <v>n.a.</v>
      </c>
      <c r="F6" s="17" t="str">
        <f>IF((ISERROR('22a'!F20/'24a'!F6)=TRUE),"n.a.",'22a'!F20/'24a'!F6*1000)</f>
        <v>n.a.</v>
      </c>
      <c r="G6" s="17" t="str">
        <f>IF((ISERROR('22a'!G20/'24a'!G6)=TRUE),"n.a.",'22a'!G20/'24a'!G6*1000)</f>
        <v>n.a.</v>
      </c>
      <c r="H6" s="17" t="str">
        <f>IF((ISERROR('22a'!H20/'24a'!H6)=TRUE),"n.a.",'22a'!H20/'24a'!H6*1000)</f>
        <v>n.a.</v>
      </c>
      <c r="I6" s="17" t="str">
        <f>IF((ISERROR('22a'!I20/'24a'!I6)=TRUE),"n.a.",'22a'!I20/'24a'!I6*1000)</f>
        <v>n.a.</v>
      </c>
      <c r="J6" s="17">
        <f>IF((ISERROR('22a'!J20/'24a'!J6)=TRUE),"n.a.",'22a'!J20/'24a'!J6*1000)</f>
        <v>16.486385676986199</v>
      </c>
      <c r="K6" s="17" t="str">
        <f>IF((ISERROR('22a'!K20/'24a'!K6)=TRUE),"n.a.",'22a'!K20/'24a'!K6*1000)</f>
        <v>n.a.</v>
      </c>
      <c r="L6" s="3"/>
    </row>
    <row r="7" spans="1:12">
      <c r="A7" s="7">
        <v>2001</v>
      </c>
      <c r="B7" s="17">
        <f>IF((ISERROR('22a'!B21/'24a'!B7)=TRUE),"n.a.",'22a'!B21/'24a'!B7*1000)</f>
        <v>27.577865134563048</v>
      </c>
      <c r="C7" s="17">
        <f>IF((ISERROR('22a'!C21/'24a'!C7)=TRUE),"n.a.",'22a'!C21/'24a'!C7*1000)</f>
        <v>30.29032258064516</v>
      </c>
      <c r="D7" s="17">
        <f>IF((ISERROR('22a'!D21/'24a'!D7)=TRUE),"n.a.",'22a'!D21/'24a'!D7*1000)</f>
        <v>33.623962874419909</v>
      </c>
      <c r="E7" s="17" t="str">
        <f>IF((ISERROR('22a'!E21/'24a'!E7)=TRUE),"n.a.",'22a'!E21/'24a'!E7*1000)</f>
        <v>n.a.</v>
      </c>
      <c r="F7" s="17">
        <f>IF((ISERROR('22a'!F21/'24a'!F7)=TRUE),"n.a.",'22a'!F21/'24a'!F7*1000)</f>
        <v>11.111111111111111</v>
      </c>
      <c r="G7" s="17" t="str">
        <f>IF((ISERROR('22a'!G21/'24a'!G7)=TRUE),"n.a.",'22a'!G21/'24a'!G7*1000)</f>
        <v>n.a.</v>
      </c>
      <c r="H7" s="17" t="str">
        <f>IF((ISERROR('22a'!H21/'24a'!H7)=TRUE),"n.a.",'22a'!H21/'24a'!H7*1000)</f>
        <v>n.a.</v>
      </c>
      <c r="I7" s="17" t="str">
        <f>IF((ISERROR('22a'!I21/'24a'!I7)=TRUE),"n.a.",'22a'!I21/'24a'!I7*1000)</f>
        <v>n.a.</v>
      </c>
      <c r="J7" s="17">
        <f>IF((ISERROR('22a'!J21/'24a'!J7)=TRUE),"n.a.",'22a'!J21/'24a'!J7*1000)</f>
        <v>18.446969696969699</v>
      </c>
      <c r="K7" s="17" t="str">
        <f>IF((ISERROR('22a'!K21/'24a'!K7)=TRUE),"n.a.",'22a'!K21/'24a'!K7*1000)</f>
        <v>n.a.</v>
      </c>
      <c r="L7" s="3"/>
    </row>
    <row r="8" spans="1:12">
      <c r="A8" s="7">
        <v>2002</v>
      </c>
      <c r="B8" s="17">
        <f>IF((ISERROR('22a'!B22/'24a'!B8)=TRUE),"n.a.",'22a'!B22/'24a'!B8*1000)</f>
        <v>28.48697343502073</v>
      </c>
      <c r="C8" s="17">
        <f>IF((ISERROR('22a'!C22/'24a'!C8)=TRUE),"n.a.",'22a'!C22/'24a'!C8*1000)</f>
        <v>30.203025155706541</v>
      </c>
      <c r="D8" s="17">
        <f>IF((ISERROR('22a'!D22/'24a'!D8)=TRUE),"n.a.",'22a'!D22/'24a'!D8*1000)</f>
        <v>36.581443962051779</v>
      </c>
      <c r="E8" s="17" t="str">
        <f>IF((ISERROR('22a'!E22/'24a'!E8)=TRUE),"n.a.",'22a'!E22/'24a'!E8*1000)</f>
        <v>n.a.</v>
      </c>
      <c r="F8" s="17" t="str">
        <f>IF((ISERROR('22a'!F22/'24a'!F8)=TRUE),"n.a.",'22a'!F22/'24a'!F8*1000)</f>
        <v>n.a.</v>
      </c>
      <c r="G8" s="17" t="str">
        <f>IF((ISERROR('22a'!G22/'24a'!G8)=TRUE),"n.a.",'22a'!G22/'24a'!G8*1000)</f>
        <v>n.a.</v>
      </c>
      <c r="H8" s="17" t="str">
        <f>IF((ISERROR('22a'!H22/'24a'!H8)=TRUE),"n.a.",'22a'!H22/'24a'!H8*1000)</f>
        <v>n.a.</v>
      </c>
      <c r="I8" s="17" t="str">
        <f>IF((ISERROR('22a'!I22/'24a'!I8)=TRUE),"n.a.",'22a'!I22/'24a'!I8*1000)</f>
        <v>n.a.</v>
      </c>
      <c r="J8" s="17">
        <f>IF((ISERROR('22a'!J22/'24a'!J8)=TRUE),"n.a.",'22a'!J22/'24a'!J8*1000)</f>
        <v>10.55234954657873</v>
      </c>
      <c r="K8" s="17">
        <f>IF((ISERROR('22a'!K22/'24a'!K8)=TRUE),"n.a.",'22a'!K22/'24a'!K8*1000)</f>
        <v>18.309859154929576</v>
      </c>
      <c r="L8" s="3"/>
    </row>
    <row r="9" spans="1:12">
      <c r="A9" s="7">
        <v>2003</v>
      </c>
      <c r="B9" s="17">
        <f>IF((ISERROR('22a'!B23/'24a'!B9)=TRUE),"n.a.",'22a'!B23/'24a'!B9*1000)</f>
        <v>28.815878378378379</v>
      </c>
      <c r="C9" s="17">
        <f>IF((ISERROR('22a'!C23/'24a'!C9)=TRUE),"n.a.",'22a'!C23/'24a'!C9*1000)</f>
        <v>29.337210169238798</v>
      </c>
      <c r="D9" s="17">
        <f>IF((ISERROR('22a'!D23/'24a'!D9)=TRUE),"n.a.",'22a'!D23/'24a'!D9*1000)</f>
        <v>35.587356502594751</v>
      </c>
      <c r="E9" s="17" t="str">
        <f>IF((ISERROR('22a'!E23/'24a'!E9)=TRUE),"n.a.",'22a'!E23/'24a'!E9*1000)</f>
        <v>n.a.</v>
      </c>
      <c r="F9" s="17" t="str">
        <f>IF((ISERROR('22a'!F23/'24a'!F9)=TRUE),"n.a.",'22a'!F23/'24a'!F9*1000)</f>
        <v>n.a.</v>
      </c>
      <c r="G9" s="17" t="str">
        <f>IF((ISERROR('22a'!G23/'24a'!G9)=TRUE),"n.a.",'22a'!G23/'24a'!G9*1000)</f>
        <v>n.a.</v>
      </c>
      <c r="H9" s="17" t="str">
        <f>IF((ISERROR('22a'!H23/'24a'!H9)=TRUE),"n.a.",'22a'!H23/'24a'!H9*1000)</f>
        <v>n.a.</v>
      </c>
      <c r="I9" s="17" t="str">
        <f>IF((ISERROR('22a'!I23/'24a'!I9)=TRUE),"n.a.",'22a'!I23/'24a'!I9*1000)</f>
        <v>n.a.</v>
      </c>
      <c r="J9" s="17">
        <f>IF((ISERROR('22a'!J23/'24a'!J9)=TRUE),"n.a.",'22a'!J23/'24a'!J9*1000)</f>
        <v>8.2949308755760356</v>
      </c>
      <c r="K9" s="17">
        <f>IF((ISERROR('22a'!K23/'24a'!K9)=TRUE),"n.a.",'22a'!K23/'24a'!K9*1000)</f>
        <v>17.7449168207024</v>
      </c>
      <c r="L9" s="3"/>
    </row>
    <row r="10" spans="1:12">
      <c r="A10" s="7">
        <v>2004</v>
      </c>
      <c r="B10" s="17">
        <f>IF((ISERROR('22a'!B24/'24a'!B10)=TRUE),"n.a.",'22a'!B24/'24a'!B10*1000)</f>
        <v>29.914471608496559</v>
      </c>
      <c r="C10" s="17">
        <f>IF((ISERROR('22a'!C24/'24a'!C10)=TRUE),"n.a.",'22a'!C24/'24a'!C10*1000)</f>
        <v>28.806179775280899</v>
      </c>
      <c r="D10" s="17">
        <f>IF((ISERROR('22a'!D24/'24a'!D10)=TRUE),"n.a.",'22a'!D24/'24a'!D10*1000)</f>
        <v>29.895201323772756</v>
      </c>
      <c r="E10" s="17" t="str">
        <f>IF((ISERROR('22a'!E24/'24a'!E10)=TRUE),"n.a.",'22a'!E24/'24a'!E10*1000)</f>
        <v>n.a.</v>
      </c>
      <c r="F10" s="17" t="str">
        <f>IF((ISERROR('22a'!F24/'24a'!F10)=TRUE),"n.a.",'22a'!F24/'24a'!F10*1000)</f>
        <v>n.a.</v>
      </c>
      <c r="G10" s="17" t="str">
        <f>IF((ISERROR('22a'!G24/'24a'!G10)=TRUE),"n.a.",'22a'!G24/'24a'!G10*1000)</f>
        <v>n.a.</v>
      </c>
      <c r="H10" s="17" t="str">
        <f>IF((ISERROR('22a'!H24/'24a'!H10)=TRUE),"n.a.",'22a'!H24/'24a'!H10*1000)</f>
        <v>n.a.</v>
      </c>
      <c r="I10" s="17" t="str">
        <f>IF((ISERROR('22a'!I24/'24a'!I10)=TRUE),"n.a.",'22a'!I24/'24a'!I10*1000)</f>
        <v>n.a.</v>
      </c>
      <c r="J10" s="17">
        <f>IF((ISERROR('22a'!J24/'24a'!J10)=TRUE),"n.a.",'22a'!J24/'24a'!J10*1000)</f>
        <v>6.8600252206809582</v>
      </c>
      <c r="K10" s="17">
        <f>IF((ISERROR('22a'!K24/'24a'!K10)=TRUE),"n.a.",'22a'!K24/'24a'!K10*1000)</f>
        <v>16.181818181818183</v>
      </c>
      <c r="L10" s="3"/>
    </row>
    <row r="11" spans="1:12">
      <c r="A11" s="7">
        <v>2005</v>
      </c>
      <c r="B11" s="17">
        <f>IF((ISERROR('22a'!B25/'24a'!B11)=TRUE),"n.a.",'22a'!B25/'24a'!B11*1000)</f>
        <v>29.425630810092958</v>
      </c>
      <c r="C11" s="17">
        <f>IF((ISERROR('22a'!C25/'24a'!C11)=TRUE),"n.a.",'22a'!C25/'24a'!C11*1000)</f>
        <v>24.39918800340515</v>
      </c>
      <c r="D11" s="17">
        <f>IF((ISERROR('22a'!D25/'24a'!D11)=TRUE),"n.a.",'22a'!D25/'24a'!D11*1000)</f>
        <v>23.379840917981486</v>
      </c>
      <c r="E11" s="17" t="str">
        <f>IF((ISERROR('22a'!E25/'24a'!E11)=TRUE),"n.a.",'22a'!E25/'24a'!E11*1000)</f>
        <v>n.a.</v>
      </c>
      <c r="F11" s="17" t="str">
        <f>IF((ISERROR('22a'!F25/'24a'!F11)=TRUE),"n.a.",'22a'!F25/'24a'!F11*1000)</f>
        <v>n.a.</v>
      </c>
      <c r="G11" s="17" t="str">
        <f>IF((ISERROR('22a'!G25/'24a'!G11)=TRUE),"n.a.",'22a'!G25/'24a'!G11*1000)</f>
        <v>n.a.</v>
      </c>
      <c r="H11" s="17" t="str">
        <f>IF((ISERROR('22a'!H25/'24a'!H11)=TRUE),"n.a.",'22a'!H25/'24a'!H11*1000)</f>
        <v>n.a.</v>
      </c>
      <c r="I11" s="17" t="str">
        <f>IF((ISERROR('22a'!I25/'24a'!I11)=TRUE),"n.a.",'22a'!I25/'24a'!I11*1000)</f>
        <v>n.a.</v>
      </c>
      <c r="J11" s="17">
        <f>IF((ISERROR('22a'!J25/'24a'!J11)=TRUE),"n.a.",'22a'!J25/'24a'!J11*1000)</f>
        <v>7.1393280632411065</v>
      </c>
      <c r="K11" s="17" t="str">
        <f>IF((ISERROR('22a'!K25/'24a'!K11)=TRUE),"n.a.",'22a'!K25/'24a'!K11*1000)</f>
        <v>n.a.</v>
      </c>
      <c r="L11" s="3"/>
    </row>
    <row r="12" spans="1:12">
      <c r="A12" s="7">
        <v>2006</v>
      </c>
      <c r="B12" s="17">
        <f>IF((ISERROR('22a'!B26/'24a'!B12)=TRUE),"n.a.",'22a'!B26/'24a'!B12*1000)</f>
        <v>29.850443476073391</v>
      </c>
      <c r="C12" s="17">
        <f>IF((ISERROR('22a'!C26/'24a'!C12)=TRUE),"n.a.",'22a'!C26/'24a'!C12*1000)</f>
        <v>23.594493760452853</v>
      </c>
      <c r="D12" s="17">
        <f>IF((ISERROR('22a'!D26/'24a'!D12)=TRUE),"n.a.",'22a'!D26/'24a'!D12*1000)</f>
        <v>21.366619784341303</v>
      </c>
      <c r="E12" s="17" t="str">
        <f>IF((ISERROR('22a'!E26/'24a'!E12)=TRUE),"n.a.",'22a'!E26/'24a'!E12*1000)</f>
        <v>n.a.</v>
      </c>
      <c r="F12" s="17" t="str">
        <f>IF((ISERROR('22a'!F26/'24a'!F12)=TRUE),"n.a.",'22a'!F26/'24a'!F12*1000)</f>
        <v>n.a.</v>
      </c>
      <c r="G12" s="17" t="str">
        <f>IF((ISERROR('22a'!G26/'24a'!G12)=TRUE),"n.a.",'22a'!G26/'24a'!G12*1000)</f>
        <v>n.a.</v>
      </c>
      <c r="H12" s="17" t="str">
        <f>IF((ISERROR('22a'!H26/'24a'!H12)=TRUE),"n.a.",'22a'!H26/'24a'!H12*1000)</f>
        <v>n.a.</v>
      </c>
      <c r="I12" s="17" t="str">
        <f>IF((ISERROR('22a'!I26/'24a'!I12)=TRUE),"n.a.",'22a'!I26/'24a'!I12*1000)</f>
        <v>n.a.</v>
      </c>
      <c r="J12" s="17">
        <f>IF((ISERROR('22a'!J26/'24a'!J12)=TRUE),"n.a.",'22a'!J26/'24a'!J12*1000)</f>
        <v>5.7124654916118072</v>
      </c>
      <c r="K12" s="17" t="str">
        <f>IF((ISERROR('22a'!K26/'24a'!K12)=TRUE),"n.a.",'22a'!K26/'24a'!K12*1000)</f>
        <v>n.a.</v>
      </c>
      <c r="L12" s="3"/>
    </row>
    <row r="13" spans="1:12">
      <c r="A13" s="7">
        <v>2007</v>
      </c>
      <c r="B13" s="17">
        <f>IF((ISERROR('22a'!B27/'24a'!B13)=TRUE),"n.a.",'22a'!B27/'24a'!B13*1000)</f>
        <v>30.873344132617401</v>
      </c>
      <c r="C13" s="17">
        <f>IF((ISERROR('22a'!C27/'24a'!C13)=TRUE),"n.a.",'22a'!C27/'24a'!C13*1000)</f>
        <v>27.161666892900772</v>
      </c>
      <c r="D13" s="17">
        <f>IF((ISERROR('22a'!D27/'24a'!D13)=TRUE),"n.a.",'22a'!D27/'24a'!D13*1000)</f>
        <v>27.369894388599057</v>
      </c>
      <c r="E13" s="17" t="str">
        <f>IF((ISERROR('22a'!E27/'24a'!E13)=TRUE),"n.a.",'22a'!E27/'24a'!E13*1000)</f>
        <v>n.a.</v>
      </c>
      <c r="F13" s="17" t="str">
        <f>IF((ISERROR('22a'!F27/'24a'!F13)=TRUE),"n.a.",'22a'!F27/'24a'!F13*1000)</f>
        <v>n.a.</v>
      </c>
      <c r="G13" s="17" t="str">
        <f>IF((ISERROR('22a'!G27/'24a'!G13)=TRUE),"n.a.",'22a'!G27/'24a'!G13*1000)</f>
        <v>n.a.</v>
      </c>
      <c r="H13" s="17" t="str">
        <f>IF((ISERROR('22a'!H27/'24a'!H13)=TRUE),"n.a.",'22a'!H27/'24a'!H13*1000)</f>
        <v>n.a.</v>
      </c>
      <c r="I13" s="17" t="str">
        <f>IF((ISERROR('22a'!I27/'24a'!I13)=TRUE),"n.a.",'22a'!I27/'24a'!I13*1000)</f>
        <v>n.a.</v>
      </c>
      <c r="J13" s="17">
        <f>IF((ISERROR('22a'!J27/'24a'!J13)=TRUE),"n.a.",'22a'!J27/'24a'!J13*1000)</f>
        <v>6.4948724691033393</v>
      </c>
      <c r="K13" s="17">
        <f>IF((ISERROR('22a'!K27/'24a'!K13)=TRUE),"n.a.",'22a'!K27/'24a'!K13*1000)</f>
        <v>29.054054054054056</v>
      </c>
      <c r="L13" s="3"/>
    </row>
    <row r="14" spans="1:12">
      <c r="A14" s="7">
        <v>2008</v>
      </c>
      <c r="B14" s="17">
        <f>IF((ISERROR('22a'!B28/'24a'!B14)=TRUE),"n.a.",'22a'!B28/'24a'!B14*1000)</f>
        <v>30.700616150487615</v>
      </c>
      <c r="C14" s="17">
        <f>IF((ISERROR('22a'!C28/'24a'!C14)=TRUE),"n.a.",'22a'!C28/'24a'!C14*1000)</f>
        <v>29.693993199848887</v>
      </c>
      <c r="D14" s="17">
        <f>IF((ISERROR('22a'!D28/'24a'!D14)=TRUE),"n.a.",'22a'!D28/'24a'!D14*1000)</f>
        <v>30.823662609680159</v>
      </c>
      <c r="E14" s="17" t="str">
        <f>IF((ISERROR('22a'!E28/'24a'!E14)=TRUE),"n.a.",'22a'!E28/'24a'!E14*1000)</f>
        <v>n.a.</v>
      </c>
      <c r="F14" s="17" t="str">
        <f>IF((ISERROR('22a'!F28/'24a'!F14)=TRUE),"n.a.",'22a'!F28/'24a'!F14*1000)</f>
        <v>n.a.</v>
      </c>
      <c r="G14" s="17" t="str">
        <f>IF((ISERROR('22a'!G28/'24a'!G14)=TRUE),"n.a.",'22a'!G28/'24a'!G14*1000)</f>
        <v>n.a.</v>
      </c>
      <c r="H14" s="17" t="str">
        <f>IF((ISERROR('22a'!H28/'24a'!H14)=TRUE),"n.a.",'22a'!H28/'24a'!H14*1000)</f>
        <v>n.a.</v>
      </c>
      <c r="I14" s="17" t="str">
        <f>IF((ISERROR('22a'!I28/'24a'!I14)=TRUE),"n.a.",'22a'!I28/'24a'!I14*1000)</f>
        <v>n.a.</v>
      </c>
      <c r="J14" s="17">
        <f>IF((ISERROR('22a'!J28/'24a'!J14)=TRUE),"n.a.",'22a'!J28/'24a'!J14*1000)</f>
        <v>6.9328297814944699</v>
      </c>
      <c r="K14" s="17">
        <f>IF((ISERROR('22a'!K28/'24a'!K14)=TRUE),"n.a.",'22a'!K28/'24a'!K14*1000)</f>
        <v>29.519450800915333</v>
      </c>
      <c r="L14" s="3"/>
    </row>
    <row r="15" spans="1:12">
      <c r="A15" s="7">
        <v>2009</v>
      </c>
      <c r="B15" s="17">
        <f>IF((ISERROR('22a'!B29/'24a'!B15)=TRUE),"n.a.",'22a'!B29/'24a'!B15*1000)</f>
        <v>30.919031973847815</v>
      </c>
      <c r="C15" s="17">
        <f>IF((ISERROR('22a'!C29/'24a'!C15)=TRUE),"n.a.",'22a'!C29/'24a'!C15*1000)</f>
        <v>29.990077093351651</v>
      </c>
      <c r="D15" s="17">
        <f>IF((ISERROR('22a'!D29/'24a'!D15)=TRUE),"n.a.",'22a'!D29/'24a'!D15*1000)</f>
        <v>27.149257910949316</v>
      </c>
      <c r="E15" s="17" t="str">
        <f>IF((ISERROR('22a'!E29/'24a'!E15)=TRUE),"n.a.",'22a'!E29/'24a'!E15*1000)</f>
        <v>n.a.</v>
      </c>
      <c r="F15" s="17" t="str">
        <f>IF((ISERROR('22a'!F29/'24a'!F15)=TRUE),"n.a.",'22a'!F29/'24a'!F15*1000)</f>
        <v>n.a.</v>
      </c>
      <c r="G15" s="17" t="str">
        <f>IF((ISERROR('22a'!G29/'24a'!G15)=TRUE),"n.a.",'22a'!G29/'24a'!G15*1000)</f>
        <v>n.a.</v>
      </c>
      <c r="H15" s="17" t="str">
        <f>IF((ISERROR('22a'!H29/'24a'!H15)=TRUE),"n.a.",'22a'!H29/'24a'!H15*1000)</f>
        <v>n.a.</v>
      </c>
      <c r="I15" s="17" t="str">
        <f>IF((ISERROR('22a'!I29/'24a'!I15)=TRUE),"n.a.",'22a'!I29/'24a'!I15*1000)</f>
        <v>n.a.</v>
      </c>
      <c r="J15" s="17">
        <f>IF((ISERROR('22a'!J29/'24a'!J15)=TRUE),"n.a.",'22a'!J29/'24a'!J15*1000)</f>
        <v>2.573248407643312</v>
      </c>
      <c r="K15" s="17">
        <f>IF((ISERROR('22a'!K29/'24a'!K15)=TRUE),"n.a.",'22a'!K29/'24a'!K15*1000)</f>
        <v>32.967032967032971</v>
      </c>
      <c r="L15" s="3"/>
    </row>
    <row r="17" spans="1:12">
      <c r="A17" s="9" t="s">
        <v>71</v>
      </c>
      <c r="J17" s="136"/>
    </row>
    <row r="18" spans="1:12">
      <c r="A18" s="240" t="s">
        <v>1419</v>
      </c>
      <c r="B18" s="2">
        <f>IF(ISERROR((POWER(VLOOKUP(VALUE(RIGHT($A18,4)),$A$3:$L$15,COLUMN(B$15),0)/VLOOKUP(VALUE(LEFT($A18,4)),$A$3:$L$15,COLUMN(B$15),0),1/(VALUE(RIGHT($A18,4))-VALUE(LEFT($A18,4))))-1)*100)=FALSE,(POWER(VLOOKUP(VALUE(RIGHT($A18,4)),$A$3:$L$15,COLUMN(B$15),0)/VLOOKUP(VALUE(LEFT($A18,4)),$A$3:$L$15,COLUMN(B$15),0),1/(VALUE(RIGHT($A18,4))-VALUE(LEFT($A18,4))))-1)*100,"n.a.")</f>
        <v>1.141878271290353</v>
      </c>
      <c r="C18" s="2">
        <f t="shared" ref="C18:K20" si="0">IF(ISERROR((POWER(VLOOKUP(VALUE(RIGHT($A18,4)),$A$3:$L$15,COLUMN(C$15),0)/VLOOKUP(VALUE(LEFT($A18,4)),$A$3:$L$15,COLUMN(C$15),0),1/(VALUE(RIGHT($A18,4))-VALUE(LEFT($A18,4))))-1)*100)=FALSE,(POWER(VLOOKUP(VALUE(RIGHT($A18,4)),$A$3:$L$15,COLUMN(C$15),0)/VLOOKUP(VALUE(LEFT($A18,4)),$A$3:$L$15,COLUMN(C$15),0),1/(VALUE(RIGHT($A18,4))-VALUE(LEFT($A18,4))))-1)*100,"n.a.")</f>
        <v>-2.229313660353438</v>
      </c>
      <c r="D18" s="2">
        <f t="shared" si="0"/>
        <v>-3.8129605589141913</v>
      </c>
      <c r="E18" s="2" t="str">
        <f t="shared" si="0"/>
        <v>n.a.</v>
      </c>
      <c r="F18" s="2" t="str">
        <f t="shared" si="0"/>
        <v>n.a.</v>
      </c>
      <c r="G18" s="2" t="str">
        <f t="shared" si="0"/>
        <v>n.a.</v>
      </c>
      <c r="H18" s="2" t="str">
        <f t="shared" si="0"/>
        <v>n.a.</v>
      </c>
      <c r="I18" s="2" t="str">
        <f t="shared" si="0"/>
        <v>n.a.</v>
      </c>
      <c r="J18" s="2">
        <f t="shared" si="0"/>
        <v>-18.424569857332951</v>
      </c>
      <c r="K18" s="2" t="str">
        <f t="shared" si="0"/>
        <v>n.a.</v>
      </c>
      <c r="L18" s="2"/>
    </row>
    <row r="19" spans="1:12">
      <c r="A19" s="7" t="s">
        <v>27</v>
      </c>
      <c r="B19" s="2">
        <f>IF(ISERROR((POWER(VLOOKUP(VALUE(RIGHT($A19,4)),$A$3:$L$15,COLUMN(B$15),0)/VLOOKUP(VALUE(LEFT($A19,4)),$A$3:$L$15,COLUMN(B$15),0),1/(VALUE(RIGHT($A19,4))-VALUE(LEFT($A19,4))))-1)*100)=FALSE,(POWER(VLOOKUP(VALUE(RIGHT($A19,4)),$A$3:$L$15,COLUMN(B$15),0)/VLOOKUP(VALUE(LEFT($A19,4)),$A$3:$L$15,COLUMN(B$15),0),1/(VALUE(RIGHT($A19,4))-VALUE(LEFT($A19,4))))-1)*100,"n.a.")</f>
        <v>2.1287157338107932</v>
      </c>
      <c r="C19" s="2">
        <f t="shared" si="0"/>
        <v>5.4565727353893756</v>
      </c>
      <c r="D19" s="2" t="str">
        <f t="shared" si="0"/>
        <v>n.a.</v>
      </c>
      <c r="E19" s="2" t="str">
        <f t="shared" si="0"/>
        <v>n.a.</v>
      </c>
      <c r="F19" s="2" t="str">
        <f t="shared" si="0"/>
        <v>n.a.</v>
      </c>
      <c r="G19" s="2" t="str">
        <f t="shared" si="0"/>
        <v>n.a.</v>
      </c>
      <c r="H19" s="2" t="str">
        <f t="shared" si="0"/>
        <v>n.a.</v>
      </c>
      <c r="I19" s="2" t="str">
        <f t="shared" si="0"/>
        <v>n.a.</v>
      </c>
      <c r="J19" s="2">
        <f t="shared" si="0"/>
        <v>-3.6490666635234259</v>
      </c>
      <c r="K19" s="2" t="str">
        <f t="shared" si="0"/>
        <v>n.a.</v>
      </c>
      <c r="L19" s="2"/>
    </row>
    <row r="20" spans="1:12">
      <c r="A20" s="7" t="s">
        <v>3</v>
      </c>
      <c r="B20" s="2">
        <f>IF(ISERROR((POWER(VLOOKUP(VALUE(RIGHT($A20,4)),$A$3:$L$15,COLUMN(B$15),0)/VLOOKUP(VALUE(LEFT($A20,4)),$A$3:$L$15,COLUMN(B$15),0),1/(VALUE(RIGHT($A20,4))-VALUE(LEFT($A20,4))))-1)*100)=FALSE,(POWER(VLOOKUP(VALUE(RIGHT($A20,4)),$A$3:$L$15,COLUMN(B$15),0)/VLOOKUP(VALUE(LEFT($A20,4)),$A$3:$L$15,COLUMN(B$15),0),1/(VALUE(RIGHT($A20,4))-VALUE(LEFT($A20,4))))-1)*100,"n.a.")</f>
        <v>1.4250311287439921</v>
      </c>
      <c r="C20" s="2">
        <f t="shared" si="0"/>
        <v>-3.2538992829421187</v>
      </c>
      <c r="D20" s="2">
        <f t="shared" si="0"/>
        <v>-4.2665546555474947</v>
      </c>
      <c r="E20" s="2" t="str">
        <f t="shared" si="0"/>
        <v>n.a.</v>
      </c>
      <c r="F20" s="2" t="str">
        <f t="shared" si="0"/>
        <v>n.a.</v>
      </c>
      <c r="G20" s="2" t="str">
        <f t="shared" si="0"/>
        <v>n.a.</v>
      </c>
      <c r="H20" s="2" t="str">
        <f t="shared" si="0"/>
        <v>n.a.</v>
      </c>
      <c r="I20" s="2" t="str">
        <f t="shared" si="0"/>
        <v>n.a.</v>
      </c>
      <c r="J20" s="2">
        <f t="shared" si="0"/>
        <v>-12.460017952759216</v>
      </c>
      <c r="K20" s="2" t="str">
        <f t="shared" si="0"/>
        <v>n.a.</v>
      </c>
      <c r="L20" s="2"/>
    </row>
    <row r="22" spans="1:12">
      <c r="A22" s="20" t="s">
        <v>1437</v>
      </c>
    </row>
  </sheetData>
  <pageMargins left="0.7" right="0.7" top="0.75" bottom="0.75" header="0.3" footer="0.3"/>
  <pageSetup scale="80" orientation="landscape" horizontalDpi="0" verticalDpi="0" r:id="rId1"/>
</worksheet>
</file>

<file path=xl/worksheets/sheet177.xml><?xml version="1.0" encoding="utf-8"?>
<worksheet xmlns="http://schemas.openxmlformats.org/spreadsheetml/2006/main" xmlns:r="http://schemas.openxmlformats.org/officeDocument/2006/relationships">
  <sheetPr codeName="Sheet215"/>
  <dimension ref="A1:L22"/>
  <sheetViews>
    <sheetView view="pageBreakPreview" zoomScaleNormal="100" zoomScaleSheetLayoutView="100" workbookViewId="0"/>
  </sheetViews>
  <sheetFormatPr defaultRowHeight="15"/>
  <cols>
    <col min="2" max="12" width="14" customWidth="1"/>
  </cols>
  <sheetData>
    <row r="1" spans="1:12">
      <c r="A1" t="s">
        <v>1095</v>
      </c>
    </row>
    <row r="2" spans="1:12" ht="90.75" customHeight="1">
      <c r="B2" s="55" t="s">
        <v>520</v>
      </c>
      <c r="C2" s="55" t="s">
        <v>6</v>
      </c>
      <c r="D2" s="55" t="s">
        <v>7</v>
      </c>
      <c r="E2" s="55" t="s">
        <v>8</v>
      </c>
      <c r="F2" s="55" t="s">
        <v>11</v>
      </c>
      <c r="G2" s="55" t="s">
        <v>12</v>
      </c>
      <c r="H2" s="55" t="s">
        <v>13</v>
      </c>
      <c r="I2" s="55" t="s">
        <v>14</v>
      </c>
      <c r="J2" s="55" t="s">
        <v>15</v>
      </c>
      <c r="K2" s="55" t="s">
        <v>55</v>
      </c>
      <c r="L2" s="309"/>
    </row>
    <row r="3" spans="1:12">
      <c r="A3" s="7">
        <v>1997</v>
      </c>
      <c r="B3" s="17">
        <f>IF((ISERROR('22b'!B17/'24b'!B3)=TRUE),"n.a.",'22b'!B17/'24b'!B3*1000)</f>
        <v>28.374127954752826</v>
      </c>
      <c r="C3" s="17">
        <f>IF((ISERROR('22b'!C17/'24b'!C3)=TRUE),"n.a.",'22b'!C17/'24b'!C3*1000)</f>
        <v>28.742602372548497</v>
      </c>
      <c r="D3" s="17">
        <f>IF((ISERROR('22b'!D17/'24b'!D3)=TRUE),"n.a.",'22b'!D17/'24b'!D3*1000)</f>
        <v>28.258701244159798</v>
      </c>
      <c r="E3" s="17">
        <f>IF((ISERROR('22b'!E17/'24b'!E3)=TRUE),"n.a.",'22b'!E17/'24b'!E3*1000)</f>
        <v>47.091412742382275</v>
      </c>
      <c r="F3" s="17" t="str">
        <f>IF((ISERROR('22b'!F17/'24b'!F3)=TRUE),"n.a.",'22b'!F17/'24b'!F3*1000)</f>
        <v>n.a.</v>
      </c>
      <c r="G3" s="17" t="str">
        <f>IF((ISERROR('22b'!G17/'24b'!G3)=TRUE),"n.a.",'22b'!G17/'24b'!G3*1000)</f>
        <v>n.a.</v>
      </c>
      <c r="H3" s="17" t="str">
        <f>IF((ISERROR('22b'!H17/'24b'!H3)=TRUE),"n.a.",'22b'!H17/'24b'!H3*1000)</f>
        <v>n.a.</v>
      </c>
      <c r="I3" s="17">
        <f>IF((ISERROR('22b'!I17/'24b'!I3)=TRUE),"n.a.",'22b'!I17/'24b'!I3*1000)</f>
        <v>16.486681065514755</v>
      </c>
      <c r="J3" s="17">
        <f>IF((ISERROR('22b'!J17/'24b'!J3)=TRUE),"n.a.",'22b'!J17/'24b'!J3*1000)</f>
        <v>23.517957594115103</v>
      </c>
      <c r="K3" s="17">
        <f>IF((ISERROR('22b'!K17/'24b'!K3)=TRUE),"n.a.",'22b'!K17/'24b'!K3*1000)</f>
        <v>44.554902846814279</v>
      </c>
      <c r="L3" s="309"/>
    </row>
    <row r="4" spans="1:12">
      <c r="A4" s="7">
        <v>1998</v>
      </c>
      <c r="B4" s="17">
        <f>IF((ISERROR('22b'!B18/'24b'!B4)=TRUE),"n.a.",'22b'!B18/'24b'!B4*1000)</f>
        <v>28.606743522755917</v>
      </c>
      <c r="C4" s="17">
        <f>IF((ISERROR('22b'!C18/'24b'!C4)=TRUE),"n.a.",'22b'!C18/'24b'!C4*1000)</f>
        <v>30.385212629743645</v>
      </c>
      <c r="D4" s="17">
        <f>IF((ISERROR('22b'!D18/'24b'!D4)=TRUE),"n.a.",'22b'!D18/'24b'!D4*1000)</f>
        <v>28.140895914237269</v>
      </c>
      <c r="E4" s="17">
        <f>IF((ISERROR('22b'!E18/'24b'!E4)=TRUE),"n.a.",'22b'!E18/'24b'!E4*1000)</f>
        <v>31.949458483754508</v>
      </c>
      <c r="F4" s="17" t="str">
        <f>IF((ISERROR('22b'!F18/'24b'!F4)=TRUE),"n.a.",'22b'!F18/'24b'!F4*1000)</f>
        <v>n.a.</v>
      </c>
      <c r="G4" s="17" t="str">
        <f>IF((ISERROR('22b'!G18/'24b'!G4)=TRUE),"n.a.",'22b'!G18/'24b'!G4*1000)</f>
        <v>n.a.</v>
      </c>
      <c r="H4" s="17">
        <f>IF((ISERROR('22b'!H18/'24b'!H4)=TRUE),"n.a.",'22b'!H18/'24b'!H4*1000)</f>
        <v>64.80218281036835</v>
      </c>
      <c r="I4" s="17">
        <f>IF((ISERROR('22b'!I18/'24b'!I4)=TRUE),"n.a.",'22b'!I18/'24b'!I4*1000)</f>
        <v>19.401744910677191</v>
      </c>
      <c r="J4" s="17">
        <f>IF((ISERROR('22b'!J18/'24b'!J4)=TRUE),"n.a.",'22b'!J18/'24b'!J4*1000)</f>
        <v>21.151226158038146</v>
      </c>
      <c r="K4" s="17">
        <f>IF((ISERROR('22b'!K18/'24b'!K4)=TRUE),"n.a.",'22b'!K18/'24b'!K4*1000)</f>
        <v>38.701923076923073</v>
      </c>
      <c r="L4" s="309"/>
    </row>
    <row r="5" spans="1:12">
      <c r="A5" s="7">
        <v>1999</v>
      </c>
      <c r="B5" s="17">
        <f>IF((ISERROR('22b'!B19/'24b'!B5)=TRUE),"n.a.",'22b'!B19/'24b'!B5*1000)</f>
        <v>29.689172243062391</v>
      </c>
      <c r="C5" s="17">
        <f>IF((ISERROR('22b'!C19/'24b'!C5)=TRUE),"n.a.",'22b'!C19/'24b'!C5*1000)</f>
        <v>30.475627546657279</v>
      </c>
      <c r="D5" s="17">
        <f>IF((ISERROR('22b'!D19/'24b'!D5)=TRUE),"n.a.",'22b'!D19/'24b'!D5*1000)</f>
        <v>25.605724378424888</v>
      </c>
      <c r="E5" s="17" t="str">
        <f>IF((ISERROR('22b'!E19/'24b'!E5)=TRUE),"n.a.",'22b'!E19/'24b'!E5*1000)</f>
        <v>n.a.</v>
      </c>
      <c r="F5" s="17" t="str">
        <f>IF((ISERROR('22b'!F19/'24b'!F5)=TRUE),"n.a.",'22b'!F19/'24b'!F5*1000)</f>
        <v>n.a.</v>
      </c>
      <c r="G5" s="17">
        <f>IF((ISERROR('22b'!G19/'24b'!G5)=TRUE),"n.a.",'22b'!G19/'24b'!G5*1000)</f>
        <v>17.298288508557459</v>
      </c>
      <c r="H5" s="17">
        <f>IF((ISERROR('22b'!H19/'24b'!H5)=TRUE),"n.a.",'22b'!H19/'24b'!H5*1000)</f>
        <v>43.797086891009542</v>
      </c>
      <c r="I5" s="17">
        <f>IF((ISERROR('22b'!I19/'24b'!I5)=TRUE),"n.a.",'22b'!I19/'24b'!I5*1000)</f>
        <v>17.7734375</v>
      </c>
      <c r="J5" s="17">
        <f>IF((ISERROR('22b'!J19/'24b'!J5)=TRUE),"n.a.",'22b'!J19/'24b'!J5*1000)</f>
        <v>21.383889904725244</v>
      </c>
      <c r="K5" s="17">
        <f>IF((ISERROR('22b'!K19/'24b'!K5)=TRUE),"n.a.",'22b'!K19/'24b'!K5*1000)</f>
        <v>32.096354166666664</v>
      </c>
      <c r="L5" s="309"/>
    </row>
    <row r="6" spans="1:12">
      <c r="A6" s="7">
        <v>2000</v>
      </c>
      <c r="B6" s="17">
        <f>IF((ISERROR('22b'!B20/'24b'!B6)=TRUE),"n.a.",'22b'!B20/'24b'!B6*1000)</f>
        <v>30.571049279681933</v>
      </c>
      <c r="C6" s="17">
        <f>IF((ISERROR('22b'!C20/'24b'!C6)=TRUE),"n.a.",'22b'!C20/'24b'!C6*1000)</f>
        <v>29.058577907897583</v>
      </c>
      <c r="D6" s="17">
        <f>IF((ISERROR('22b'!D20/'24b'!D6)=TRUE),"n.a.",'22b'!D20/'24b'!D6*1000)</f>
        <v>26.289617994237386</v>
      </c>
      <c r="E6" s="17" t="str">
        <f>IF((ISERROR('22b'!E20/'24b'!E6)=TRUE),"n.a.",'22b'!E20/'24b'!E6*1000)</f>
        <v>n.a.</v>
      </c>
      <c r="F6" s="17" t="str">
        <f>IF((ISERROR('22b'!F20/'24b'!F6)=TRUE),"n.a.",'22b'!F20/'24b'!F6*1000)</f>
        <v>n.a.</v>
      </c>
      <c r="G6" s="17" t="str">
        <f>IF((ISERROR('22b'!G20/'24b'!G6)=TRUE),"n.a.",'22b'!G20/'24b'!G6*1000)</f>
        <v>n.a.</v>
      </c>
      <c r="H6" s="17">
        <f>IF((ISERROR('22b'!H20/'24b'!H6)=TRUE),"n.a.",'22b'!H20/'24b'!H6*1000)</f>
        <v>53.012048192771083</v>
      </c>
      <c r="I6" s="17">
        <f>IF((ISERROR('22b'!I20/'24b'!I6)=TRUE),"n.a.",'22b'!I20/'24b'!I6*1000)</f>
        <v>16.221952698605218</v>
      </c>
      <c r="J6" s="17">
        <f>IF((ISERROR('22b'!J20/'24b'!J6)=TRUE),"n.a.",'22b'!J20/'24b'!J6*1000)</f>
        <v>19.750262129444287</v>
      </c>
      <c r="K6" s="17">
        <f>IF((ISERROR('22b'!K20/'24b'!K6)=TRUE),"n.a.",'22b'!K20/'24b'!K6*1000)</f>
        <v>37.26376335250616</v>
      </c>
      <c r="L6" s="3"/>
    </row>
    <row r="7" spans="1:12">
      <c r="A7" s="7">
        <v>2001</v>
      </c>
      <c r="B7" s="17">
        <f>IF((ISERROR('22b'!B21/'24b'!B7)=TRUE),"n.a.",'22b'!B21/'24b'!B7*1000)</f>
        <v>31.264590483251421</v>
      </c>
      <c r="C7" s="17">
        <f>IF((ISERROR('22b'!C21/'24b'!C7)=TRUE),"n.a.",'22b'!C21/'24b'!C7*1000)</f>
        <v>30.78495087710391</v>
      </c>
      <c r="D7" s="17">
        <f>IF((ISERROR('22b'!D21/'24b'!D7)=TRUE),"n.a.",'22b'!D21/'24b'!D7*1000)</f>
        <v>22.740932642487046</v>
      </c>
      <c r="E7" s="17" t="str">
        <f>IF((ISERROR('22b'!E21/'24b'!E7)=TRUE),"n.a.",'22b'!E21/'24b'!E7*1000)</f>
        <v>n.a.</v>
      </c>
      <c r="F7" s="17" t="str">
        <f>IF((ISERROR('22b'!F21/'24b'!F7)=TRUE),"n.a.",'22b'!F21/'24b'!F7*1000)</f>
        <v>n.a.</v>
      </c>
      <c r="G7" s="17" t="str">
        <f>IF((ISERROR('22b'!G21/'24b'!G7)=TRUE),"n.a.",'22b'!G21/'24b'!G7*1000)</f>
        <v>n.a.</v>
      </c>
      <c r="H7" s="17">
        <f>IF((ISERROR('22b'!H21/'24b'!H7)=TRUE),"n.a.",'22b'!H21/'24b'!H7*1000)</f>
        <v>43.021148036253777</v>
      </c>
      <c r="I7" s="17">
        <f>IF((ISERROR('22b'!I21/'24b'!I7)=TRUE),"n.a.",'22b'!I21/'24b'!I7*1000)</f>
        <v>17.51227495908347</v>
      </c>
      <c r="J7" s="17">
        <f>IF((ISERROR('22b'!J21/'24b'!J7)=TRUE),"n.a.",'22b'!J21/'24b'!J7*1000)</f>
        <v>13.998932194340629</v>
      </c>
      <c r="K7" s="17">
        <f>IF((ISERROR('22b'!K21/'24b'!K7)=TRUE),"n.a.",'22b'!K21/'24b'!K7*1000)</f>
        <v>48.969631236442517</v>
      </c>
      <c r="L7" s="3"/>
    </row>
    <row r="8" spans="1:12">
      <c r="A8" s="7">
        <v>2002</v>
      </c>
      <c r="B8" s="17">
        <f>IF((ISERROR('22b'!B22/'24b'!B8)=TRUE),"n.a.",'22b'!B22/'24b'!B8*1000)</f>
        <v>32.261767175904104</v>
      </c>
      <c r="C8" s="17">
        <f>IF((ISERROR('22b'!C22/'24b'!C8)=TRUE),"n.a.",'22b'!C22/'24b'!C8*1000)</f>
        <v>33.396470189786882</v>
      </c>
      <c r="D8" s="17">
        <f>IF((ISERROR('22b'!D22/'24b'!D8)=TRUE),"n.a.",'22b'!D22/'24b'!D8*1000)</f>
        <v>24.495957923444045</v>
      </c>
      <c r="E8" s="17">
        <f>IF((ISERROR('22b'!E22/'24b'!E8)=TRUE),"n.a.",'22b'!E22/'24b'!E8*1000)</f>
        <v>30.359937402190919</v>
      </c>
      <c r="F8" s="17" t="str">
        <f>IF((ISERROR('22b'!F22/'24b'!F8)=TRUE),"n.a.",'22b'!F22/'24b'!F8*1000)</f>
        <v>n.a.</v>
      </c>
      <c r="G8" s="17" t="str">
        <f>IF((ISERROR('22b'!G22/'24b'!G8)=TRUE),"n.a.",'22b'!G22/'24b'!G8*1000)</f>
        <v>n.a.</v>
      </c>
      <c r="H8" s="17">
        <f>IF((ISERROR('22b'!H22/'24b'!H8)=TRUE),"n.a.",'22b'!H22/'24b'!H8*1000)</f>
        <v>36.188545362392297</v>
      </c>
      <c r="I8" s="17">
        <f>IF((ISERROR('22b'!I22/'24b'!I8)=TRUE),"n.a.",'22b'!I22/'24b'!I8*1000)</f>
        <v>19.914346895074946</v>
      </c>
      <c r="J8" s="17">
        <f>IF((ISERROR('22b'!J22/'24b'!J8)=TRUE),"n.a.",'22b'!J22/'24b'!J8*1000)</f>
        <v>19.630262876683052</v>
      </c>
      <c r="K8" s="17">
        <f>IF((ISERROR('22b'!K22/'24b'!K8)=TRUE),"n.a.",'22b'!K22/'24b'!K8*1000)</f>
        <v>42.399691358024697</v>
      </c>
      <c r="L8" s="3"/>
    </row>
    <row r="9" spans="1:12">
      <c r="A9" s="7">
        <v>2003</v>
      </c>
      <c r="B9" s="17">
        <f>IF((ISERROR('22b'!B23/'24b'!B9)=TRUE),"n.a.",'22b'!B23/'24b'!B9*1000)</f>
        <v>32.507278565520117</v>
      </c>
      <c r="C9" s="17">
        <f>IF((ISERROR('22b'!C23/'24b'!C9)=TRUE),"n.a.",'22b'!C23/'24b'!C9*1000)</f>
        <v>35.195620457496219</v>
      </c>
      <c r="D9" s="17">
        <f>IF((ISERROR('22b'!D23/'24b'!D9)=TRUE),"n.a.",'22b'!D23/'24b'!D9*1000)</f>
        <v>28.224834237492463</v>
      </c>
      <c r="E9" s="17">
        <f>IF((ISERROR('22b'!E23/'24b'!E9)=TRUE),"n.a.",'22b'!E23/'24b'!E9*1000)</f>
        <v>21.572212065813527</v>
      </c>
      <c r="F9" s="17" t="str">
        <f>IF((ISERROR('22b'!F23/'24b'!F9)=TRUE),"n.a.",'22b'!F23/'24b'!F9*1000)</f>
        <v>n.a.</v>
      </c>
      <c r="G9" s="17" t="str">
        <f>IF((ISERROR('22b'!G23/'24b'!G9)=TRUE),"n.a.",'22b'!G23/'24b'!G9*1000)</f>
        <v>n.a.</v>
      </c>
      <c r="H9" s="17">
        <f>IF((ISERROR('22b'!H23/'24b'!H9)=TRUE),"n.a.",'22b'!H23/'24b'!H9*1000)</f>
        <v>33.768746976294146</v>
      </c>
      <c r="I9" s="17">
        <f>IF((ISERROR('22b'!I23/'24b'!I9)=TRUE),"n.a.",'22b'!I23/'24b'!I9*1000)</f>
        <v>21.69848071679003</v>
      </c>
      <c r="J9" s="17">
        <f>IF((ISERROR('22b'!J23/'24b'!J9)=TRUE),"n.a.",'22b'!J23/'24b'!J9*1000)</f>
        <v>25.772552283841431</v>
      </c>
      <c r="K9" s="17">
        <f>IF((ISERROR('22b'!K23/'24b'!K9)=TRUE),"n.a.",'22b'!K23/'24b'!K9*1000)</f>
        <v>51.031894934333955</v>
      </c>
      <c r="L9" s="3"/>
    </row>
    <row r="10" spans="1:12">
      <c r="A10" s="7">
        <v>2004</v>
      </c>
      <c r="B10" s="17">
        <f>IF((ISERROR('22b'!B24/'24b'!B10)=TRUE),"n.a.",'22b'!B24/'24b'!B10*1000)</f>
        <v>32.721796950223094</v>
      </c>
      <c r="C10" s="17">
        <f>IF((ISERROR('22b'!C24/'24b'!C10)=TRUE),"n.a.",'22b'!C24/'24b'!C10*1000)</f>
        <v>37.801056852279665</v>
      </c>
      <c r="D10" s="17">
        <f>IF((ISERROR('22b'!D24/'24b'!D10)=TRUE),"n.a.",'22b'!D24/'24b'!D10*1000)</f>
        <v>27.075883015725275</v>
      </c>
      <c r="E10" s="17">
        <f>IF((ISERROR('22b'!E24/'24b'!E10)=TRUE),"n.a.",'22b'!E24/'24b'!E10*1000)</f>
        <v>12.618296529968454</v>
      </c>
      <c r="F10" s="17" t="str">
        <f>IF((ISERROR('22b'!F24/'24b'!F10)=TRUE),"n.a.",'22b'!F24/'24b'!F10*1000)</f>
        <v>n.a.</v>
      </c>
      <c r="G10" s="17" t="str">
        <f>IF((ISERROR('22b'!G24/'24b'!G10)=TRUE),"n.a.",'22b'!G24/'24b'!G10*1000)</f>
        <v>n.a.</v>
      </c>
      <c r="H10" s="17">
        <f>IF((ISERROR('22b'!H24/'24b'!H10)=TRUE),"n.a.",'22b'!H24/'24b'!H10*1000)</f>
        <v>35.419126328217239</v>
      </c>
      <c r="I10" s="17">
        <f>IF((ISERROR('22b'!I24/'24b'!I10)=TRUE),"n.a.",'22b'!I24/'24b'!I10*1000)</f>
        <v>25.73009529664925</v>
      </c>
      <c r="J10" s="17">
        <f>IF((ISERROR('22b'!J24/'24b'!J10)=TRUE),"n.a.",'22b'!J24/'24b'!J10*1000)</f>
        <v>24.607385398981325</v>
      </c>
      <c r="K10" s="17">
        <f>IF((ISERROR('22b'!K24/'24b'!K10)=TRUE),"n.a.",'22b'!K24/'24b'!K10*1000)</f>
        <v>46.354598177299088</v>
      </c>
      <c r="L10" s="3"/>
    </row>
    <row r="11" spans="1:12">
      <c r="A11" s="7">
        <v>2005</v>
      </c>
      <c r="B11" s="17">
        <f>IF((ISERROR('22b'!B25/'24b'!B11)=TRUE),"n.a.",'22b'!B25/'24b'!B11*1000)</f>
        <v>32.681261764232644</v>
      </c>
      <c r="C11" s="17">
        <f>IF((ISERROR('22b'!C25/'24b'!C11)=TRUE),"n.a.",'22b'!C25/'24b'!C11*1000)</f>
        <v>33.625818142800938</v>
      </c>
      <c r="D11" s="17">
        <f>IF((ISERROR('22b'!D25/'24b'!D11)=TRUE),"n.a.",'22b'!D25/'24b'!D11*1000)</f>
        <v>22.208822842916049</v>
      </c>
      <c r="E11" s="17">
        <f>IF((ISERROR('22b'!E25/'24b'!E11)=TRUE),"n.a.",'22b'!E25/'24b'!E11*1000)</f>
        <v>14.311270125223613</v>
      </c>
      <c r="F11" s="17" t="str">
        <f>IF((ISERROR('22b'!F25/'24b'!F11)=TRUE),"n.a.",'22b'!F25/'24b'!F11*1000)</f>
        <v>n.a.</v>
      </c>
      <c r="G11" s="17" t="str">
        <f>IF((ISERROR('22b'!G25/'24b'!G11)=TRUE),"n.a.",'22b'!G25/'24b'!G11*1000)</f>
        <v>n.a.</v>
      </c>
      <c r="H11" s="17">
        <f>IF((ISERROR('22b'!H25/'24b'!H11)=TRUE),"n.a.",'22b'!H25/'24b'!H11*1000)</f>
        <v>34.515935057125674</v>
      </c>
      <c r="I11" s="17">
        <f>IF((ISERROR('22b'!I25/'24b'!I11)=TRUE),"n.a.",'22b'!I25/'24b'!I11*1000)</f>
        <v>25.845620121422378</v>
      </c>
      <c r="J11" s="17">
        <f>IF((ISERROR('22b'!J25/'24b'!J11)=TRUE),"n.a.",'22b'!J25/'24b'!J11*1000)</f>
        <v>15.596394873961414</v>
      </c>
      <c r="K11" s="17">
        <f>IF((ISERROR('22b'!K25/'24b'!K11)=TRUE),"n.a.",'22b'!K25/'24b'!K11*1000)</f>
        <v>52.711223203026485</v>
      </c>
      <c r="L11" s="3"/>
    </row>
    <row r="12" spans="1:12">
      <c r="A12" s="7">
        <v>2006</v>
      </c>
      <c r="B12" s="17">
        <f>IF((ISERROR('22b'!B26/'24b'!B12)=TRUE),"n.a.",'22b'!B26/'24b'!B12*1000)</f>
        <v>33.152229836801055</v>
      </c>
      <c r="C12" s="17">
        <f>IF((ISERROR('22b'!C26/'24b'!C12)=TRUE),"n.a.",'22b'!C26/'24b'!C12*1000)</f>
        <v>32.006879447650142</v>
      </c>
      <c r="D12" s="17">
        <f>IF((ISERROR('22b'!D26/'24b'!D12)=TRUE),"n.a.",'22b'!D26/'24b'!D12*1000)</f>
        <v>21.33650604798731</v>
      </c>
      <c r="E12" s="17">
        <f>IF((ISERROR('22b'!E26/'24b'!E12)=TRUE),"n.a.",'22b'!E26/'24b'!E12*1000)</f>
        <v>10.15625</v>
      </c>
      <c r="F12" s="17" t="str">
        <f>IF((ISERROR('22b'!F26/'24b'!F12)=TRUE),"n.a.",'22b'!F26/'24b'!F12*1000)</f>
        <v>n.a.</v>
      </c>
      <c r="G12" s="17" t="str">
        <f>IF((ISERROR('22b'!G26/'24b'!G12)=TRUE),"n.a.",'22b'!G26/'24b'!G12*1000)</f>
        <v>n.a.</v>
      </c>
      <c r="H12" s="17">
        <f>IF((ISERROR('22b'!H26/'24b'!H12)=TRUE),"n.a.",'22b'!H26/'24b'!H12*1000)</f>
        <v>36.186099942561746</v>
      </c>
      <c r="I12" s="17">
        <f>IF((ISERROR('22b'!I26/'24b'!I12)=TRUE),"n.a.",'22b'!I26/'24b'!I12*1000)</f>
        <v>24.011400071250449</v>
      </c>
      <c r="J12" s="17">
        <f>IF((ISERROR('22b'!J26/'24b'!J12)=TRUE),"n.a.",'22b'!J26/'24b'!J12*1000)</f>
        <v>15.053540587219343</v>
      </c>
      <c r="K12" s="17">
        <f>IF((ISERROR('22b'!K26/'24b'!K12)=TRUE),"n.a.",'22b'!K26/'24b'!K12*1000)</f>
        <v>56.191415885545148</v>
      </c>
      <c r="L12" s="3"/>
    </row>
    <row r="13" spans="1:12">
      <c r="A13" s="7">
        <v>2007</v>
      </c>
      <c r="B13" s="17">
        <f>IF((ISERROR('22b'!B27/'24b'!B13)=TRUE),"n.a.",'22b'!B27/'24b'!B13*1000)</f>
        <v>33.194345609667778</v>
      </c>
      <c r="C13" s="17">
        <f>IF((ISERROR('22b'!C27/'24b'!C13)=TRUE),"n.a.",'22b'!C27/'24b'!C13*1000)</f>
        <v>33.313295522856166</v>
      </c>
      <c r="D13" s="17">
        <f>IF((ISERROR('22b'!D27/'24b'!D13)=TRUE),"n.a.",'22b'!D27/'24b'!D13*1000)</f>
        <v>23.324188385916781</v>
      </c>
      <c r="E13" s="17">
        <f>IF((ISERROR('22b'!E27/'24b'!E13)=TRUE),"n.a.",'22b'!E27/'24b'!E13*1000)</f>
        <v>13.217391304347824</v>
      </c>
      <c r="F13" s="17" t="str">
        <f>IF((ISERROR('22b'!F27/'24b'!F13)=TRUE),"n.a.",'22b'!F27/'24b'!F13*1000)</f>
        <v>n.a.</v>
      </c>
      <c r="G13" s="17" t="str">
        <f>IF((ISERROR('22b'!G27/'24b'!G13)=TRUE),"n.a.",'22b'!G27/'24b'!G13*1000)</f>
        <v>n.a.</v>
      </c>
      <c r="H13" s="17">
        <f>IF((ISERROR('22b'!H27/'24b'!H13)=TRUE),"n.a.",'22b'!H27/'24b'!H13*1000)</f>
        <v>46.712538226299692</v>
      </c>
      <c r="I13" s="17">
        <f>IF((ISERROR('22b'!I27/'24b'!I13)=TRUE),"n.a.",'22b'!I27/'24b'!I13*1000)</f>
        <v>24.715521165225308</v>
      </c>
      <c r="J13" s="17">
        <f>IF((ISERROR('22b'!J27/'24b'!J13)=TRUE),"n.a.",'22b'!J27/'24b'!J13*1000)</f>
        <v>16.354872967894778</v>
      </c>
      <c r="K13" s="17">
        <f>IF((ISERROR('22b'!K27/'24b'!K13)=TRUE),"n.a.",'22b'!K27/'24b'!K13*1000)</f>
        <v>60.875984251968504</v>
      </c>
      <c r="L13" s="3"/>
    </row>
    <row r="14" spans="1:12">
      <c r="A14" s="7">
        <v>2008</v>
      </c>
      <c r="B14" s="17">
        <f>IF((ISERROR('22b'!B28/'24b'!B14)=TRUE),"n.a.",'22b'!B28/'24b'!B14*1000)</f>
        <v>33.230325736523071</v>
      </c>
      <c r="C14" s="17">
        <f>IF((ISERROR('22b'!C28/'24b'!C14)=TRUE),"n.a.",'22b'!C28/'24b'!C14*1000)</f>
        <v>31.873579838876267</v>
      </c>
      <c r="D14" s="17">
        <f>IF((ISERROR('22b'!D28/'24b'!D14)=TRUE),"n.a.",'22b'!D28/'24b'!D14*1000)</f>
        <v>20.710987191774851</v>
      </c>
      <c r="E14" s="17">
        <f>IF((ISERROR('22b'!E28/'24b'!E14)=TRUE),"n.a.",'22b'!E28/'24b'!E14*1000)</f>
        <v>11.092985318107667</v>
      </c>
      <c r="F14" s="17" t="str">
        <f>IF((ISERROR('22b'!F28/'24b'!F14)=TRUE),"n.a.",'22b'!F28/'24b'!F14*1000)</f>
        <v>n.a.</v>
      </c>
      <c r="G14" s="17" t="str">
        <f>IF((ISERROR('22b'!G28/'24b'!G14)=TRUE),"n.a.",'22b'!G28/'24b'!G14*1000)</f>
        <v>n.a.</v>
      </c>
      <c r="H14" s="17">
        <f>IF((ISERROR('22b'!H28/'24b'!H14)=TRUE),"n.a.",'22b'!H28/'24b'!H14*1000)</f>
        <v>45.854732208363906</v>
      </c>
      <c r="I14" s="17">
        <f>IF((ISERROR('22b'!I28/'24b'!I14)=TRUE),"n.a.",'22b'!I28/'24b'!I14*1000)</f>
        <v>23.076923076923073</v>
      </c>
      <c r="J14" s="17">
        <f>IF((ISERROR('22b'!J28/'24b'!J14)=TRUE),"n.a.",'22b'!J28/'24b'!J14*1000)</f>
        <v>13.965231190939912</v>
      </c>
      <c r="K14" s="17">
        <f>IF((ISERROR('22b'!K28/'24b'!K14)=TRUE),"n.a.",'22b'!K28/'24b'!K14*1000)</f>
        <v>62.296747967479675</v>
      </c>
      <c r="L14" s="3"/>
    </row>
    <row r="15" spans="1:12">
      <c r="A15" s="7">
        <v>2009</v>
      </c>
      <c r="B15" s="17">
        <f>IF((ISERROR('22b'!B29/'24b'!B15)=TRUE),"n.a.",'22b'!B29/'24b'!B15*1000)</f>
        <v>33.351966842425988</v>
      </c>
      <c r="C15" s="17">
        <f>IF((ISERROR('22b'!C29/'24b'!C15)=TRUE),"n.a.",'22b'!C29/'24b'!C15*1000)</f>
        <v>33.198532057278555</v>
      </c>
      <c r="D15" s="17">
        <f>IF((ISERROR('22b'!D29/'24b'!D15)=TRUE),"n.a.",'22b'!D29/'24b'!D15*1000)</f>
        <v>22.871939262909144</v>
      </c>
      <c r="E15" s="17">
        <f>IF((ISERROR('22b'!E29/'24b'!E15)=TRUE),"n.a.",'22b'!E29/'24b'!E15*1000)</f>
        <v>10.039630118890356</v>
      </c>
      <c r="F15" s="17" t="str">
        <f>IF((ISERROR('22b'!F29/'24b'!F15)=TRUE),"n.a.",'22b'!F29/'24b'!F15*1000)</f>
        <v>n.a.</v>
      </c>
      <c r="G15" s="17" t="str">
        <f>IF((ISERROR('22b'!G29/'24b'!G15)=TRUE),"n.a.",'22b'!G29/'24b'!G15*1000)</f>
        <v>n.a.</v>
      </c>
      <c r="H15" s="17">
        <f>IF((ISERROR('22b'!H29/'24b'!H15)=TRUE),"n.a.",'22b'!H29/'24b'!H15*1000)</f>
        <v>47.948164146868251</v>
      </c>
      <c r="I15" s="17">
        <f>IF((ISERROR('22b'!I29/'24b'!I15)=TRUE),"n.a.",'22b'!I29/'24b'!I15*1000)</f>
        <v>25.467164975974374</v>
      </c>
      <c r="J15" s="17">
        <f>IF((ISERROR('22b'!J29/'24b'!J15)=TRUE),"n.a.",'22b'!J29/'24b'!J15*1000)</f>
        <v>15.853978814672153</v>
      </c>
      <c r="K15" s="17">
        <f>IF((ISERROR('22b'!K29/'24b'!K15)=TRUE),"n.a.",'22b'!K29/'24b'!K15*1000)</f>
        <v>64.771519659936246</v>
      </c>
      <c r="L15" s="3"/>
    </row>
    <row r="17" spans="1:12">
      <c r="A17" s="9" t="s">
        <v>71</v>
      </c>
    </row>
    <row r="18" spans="1:12">
      <c r="A18" s="7" t="s">
        <v>503</v>
      </c>
      <c r="B18" s="2">
        <f>IF(ISERROR((POWER(VLOOKUP(VALUE(RIGHT($A18,4)),$A$3:$L$15,COLUMN(B$15),0)/VLOOKUP(VALUE(LEFT($A18,4)),$A$3:$L$15,COLUMN(B$15),0),1/(VALUE(RIGHT($A18,4))-VALUE(LEFT($A18,4))))-1)*100)=FALSE,(POWER(VLOOKUP(VALUE(RIGHT($A18,4)),$A$3:$L$15,COLUMN(B$15),0)/VLOOKUP(VALUE(LEFT($A18,4)),$A$3:$L$15,COLUMN(B$15),0),1/(VALUE(RIGHT($A18,4))-VALUE(LEFT($A18,4))))-1)*100,"n.a.")</f>
        <v>1.3561045030461294</v>
      </c>
      <c r="C18" s="2">
        <f t="shared" ref="C18:K20" si="0">IF(ISERROR((POWER(VLOOKUP(VALUE(RIGHT($A18,4)),$A$3:$L$15,COLUMN(C$15),0)/VLOOKUP(VALUE(LEFT($A18,4)),$A$3:$L$15,COLUMN(C$15),0),1/(VALUE(RIGHT($A18,4))-VALUE(LEFT($A18,4))))-1)*100)=FALSE,(POWER(VLOOKUP(VALUE(RIGHT($A18,4)),$A$3:$L$15,COLUMN(C$15),0)/VLOOKUP(VALUE(LEFT($A18,4)),$A$3:$L$15,COLUMN(C$15),0),1/(VALUE(RIGHT($A18,4))-VALUE(LEFT($A18,4))))-1)*100,"n.a.")</f>
        <v>1.2082851114218585</v>
      </c>
      <c r="D18" s="2">
        <f t="shared" si="0"/>
        <v>-1.7469820120898816</v>
      </c>
      <c r="E18" s="2">
        <f t="shared" si="0"/>
        <v>-12.08465876583279</v>
      </c>
      <c r="F18" s="2" t="str">
        <f t="shared" si="0"/>
        <v>n.a.</v>
      </c>
      <c r="G18" s="2" t="str">
        <f t="shared" si="0"/>
        <v>n.a.</v>
      </c>
      <c r="H18" s="2" t="str">
        <f t="shared" si="0"/>
        <v>n.a.</v>
      </c>
      <c r="I18" s="2">
        <f t="shared" si="0"/>
        <v>3.6900969213281121</v>
      </c>
      <c r="J18" s="2">
        <f t="shared" si="0"/>
        <v>-3.2327893469402236</v>
      </c>
      <c r="K18" s="2">
        <f t="shared" si="0"/>
        <v>3.1669794784725092</v>
      </c>
      <c r="L18" s="2"/>
    </row>
    <row r="19" spans="1:12">
      <c r="A19" s="7" t="s">
        <v>27</v>
      </c>
      <c r="B19" s="2">
        <f>IF(ISERROR((POWER(VLOOKUP(VALUE(RIGHT($A19,4)),$A$3:$L$15,COLUMN(B$15),0)/VLOOKUP(VALUE(LEFT($A19,4)),$A$3:$L$15,COLUMN(B$15),0),1/(VALUE(RIGHT($A19,4))-VALUE(LEFT($A19,4))))-1)*100)=FALSE,(POWER(VLOOKUP(VALUE(RIGHT($A19,4)),$A$3:$L$15,COLUMN(B$15),0)/VLOOKUP(VALUE(LEFT($A19,4)),$A$3:$L$15,COLUMN(B$15),0),1/(VALUE(RIGHT($A19,4))-VALUE(LEFT($A19,4))))-1)*100,"n.a.")</f>
        <v>2.5170122748023438</v>
      </c>
      <c r="C19" s="2">
        <f t="shared" si="0"/>
        <v>0.36510807431147096</v>
      </c>
      <c r="D19" s="2">
        <f t="shared" si="0"/>
        <v>-2.37882608138833</v>
      </c>
      <c r="E19" s="2" t="str">
        <f t="shared" si="0"/>
        <v>n.a.</v>
      </c>
      <c r="F19" s="2" t="str">
        <f t="shared" si="0"/>
        <v>n.a.</v>
      </c>
      <c r="G19" s="2" t="str">
        <f t="shared" si="0"/>
        <v>n.a.</v>
      </c>
      <c r="H19" s="2" t="str">
        <f t="shared" si="0"/>
        <v>n.a.</v>
      </c>
      <c r="I19" s="2">
        <f t="shared" si="0"/>
        <v>-0.53812744626522413</v>
      </c>
      <c r="J19" s="2">
        <f t="shared" si="0"/>
        <v>-5.6537983324651542</v>
      </c>
      <c r="K19" s="2">
        <f t="shared" si="0"/>
        <v>-5.7827543192359272</v>
      </c>
      <c r="L19" s="2"/>
    </row>
    <row r="20" spans="1:12">
      <c r="A20" s="7" t="s">
        <v>3</v>
      </c>
      <c r="B20" s="2">
        <f>IF(ISERROR((POWER(VLOOKUP(VALUE(RIGHT($A20,4)),$A$3:$L$15,COLUMN(B$15),0)/VLOOKUP(VALUE(LEFT($A20,4)),$A$3:$L$15,COLUMN(B$15),0),1/(VALUE(RIGHT($A20,4))-VALUE(LEFT($A20,4))))-1)*100)=FALSE,(POWER(VLOOKUP(VALUE(RIGHT($A20,4)),$A$3:$L$15,COLUMN(B$15),0)/VLOOKUP(VALUE(LEFT($A20,4)),$A$3:$L$15,COLUMN(B$15),0),1/(VALUE(RIGHT($A20,4))-VALUE(LEFT($A20,4))))-1)*100,"n.a.")</f>
        <v>1.1830300853695519</v>
      </c>
      <c r="C20" s="2">
        <f t="shared" si="0"/>
        <v>1.971217776741252</v>
      </c>
      <c r="D20" s="2">
        <f t="shared" si="0"/>
        <v>-1.6952259599160246</v>
      </c>
      <c r="E20" s="2" t="str">
        <f t="shared" si="0"/>
        <v>n.a.</v>
      </c>
      <c r="F20" s="2" t="str">
        <f t="shared" si="0"/>
        <v>n.a.</v>
      </c>
      <c r="G20" s="2" t="str">
        <f t="shared" si="0"/>
        <v>n.a.</v>
      </c>
      <c r="H20" s="2">
        <f t="shared" si="0"/>
        <v>-1.7910045321766654</v>
      </c>
      <c r="I20" s="2">
        <f t="shared" si="0"/>
        <v>6.1998261967819435</v>
      </c>
      <c r="J20" s="2">
        <f t="shared" si="0"/>
        <v>-2.6588819570292133</v>
      </c>
      <c r="K20" s="2">
        <f t="shared" si="0"/>
        <v>7.2633424906452193</v>
      </c>
      <c r="L20" s="2"/>
    </row>
    <row r="22" spans="1:12">
      <c r="A22" s="20" t="s">
        <v>1436</v>
      </c>
    </row>
  </sheetData>
  <pageMargins left="0.7" right="0.7" top="0.75" bottom="0.75" header="0.3" footer="0.3"/>
  <pageSetup scale="80" orientation="landscape" horizontalDpi="0" verticalDpi="0" r:id="rId1"/>
</worksheet>
</file>

<file path=xl/worksheets/sheet178.xml><?xml version="1.0" encoding="utf-8"?>
<worksheet xmlns="http://schemas.openxmlformats.org/spreadsheetml/2006/main" xmlns:r="http://schemas.openxmlformats.org/officeDocument/2006/relationships">
  <sheetPr codeName="Sheet216"/>
  <dimension ref="A1:L22"/>
  <sheetViews>
    <sheetView view="pageBreakPreview" zoomScaleNormal="100" zoomScaleSheetLayoutView="100" workbookViewId="0"/>
  </sheetViews>
  <sheetFormatPr defaultRowHeight="15"/>
  <cols>
    <col min="2" max="12" width="14" customWidth="1"/>
  </cols>
  <sheetData>
    <row r="1" spans="1:12">
      <c r="A1" t="s">
        <v>1097</v>
      </c>
    </row>
    <row r="2" spans="1:12" ht="90.75" customHeight="1">
      <c r="B2" s="55" t="s">
        <v>520</v>
      </c>
      <c r="C2" s="55" t="s">
        <v>6</v>
      </c>
      <c r="D2" s="55" t="s">
        <v>7</v>
      </c>
      <c r="E2" s="55" t="s">
        <v>8</v>
      </c>
      <c r="F2" s="55" t="s">
        <v>11</v>
      </c>
      <c r="G2" s="55" t="s">
        <v>12</v>
      </c>
      <c r="H2" s="55" t="s">
        <v>13</v>
      </c>
      <c r="I2" s="55" t="s">
        <v>14</v>
      </c>
      <c r="J2" s="55" t="s">
        <v>15</v>
      </c>
      <c r="K2" s="55" t="s">
        <v>55</v>
      </c>
      <c r="L2" s="309"/>
    </row>
    <row r="3" spans="1:12">
      <c r="A3" s="7">
        <v>1997</v>
      </c>
      <c r="B3" s="17">
        <f>IF((ISERROR('22c'!B17/'24c'!B3)=TRUE),"n.a.",'22c'!B17/'24c'!B3*1000)</f>
        <v>27.712301470000103</v>
      </c>
      <c r="C3" s="17">
        <f>IF((ISERROR('22c'!C17/'24c'!C3)=TRUE),"n.a.",'22c'!C17/'24c'!C3*1000)</f>
        <v>31.571627260083446</v>
      </c>
      <c r="D3" s="17">
        <f>IF((ISERROR('22c'!D17/'24c'!D3)=TRUE),"n.a.",'22c'!D17/'24c'!D3*1000)</f>
        <v>31.415727779674523</v>
      </c>
      <c r="E3" s="17">
        <f>IF((ISERROR('22c'!E17/'24c'!E3)=TRUE),"n.a.",'22c'!E17/'24c'!E3*1000)</f>
        <v>24.327956989247316</v>
      </c>
      <c r="F3" s="17" t="str">
        <f>IF((ISERROR('22c'!F17/'24c'!F3)=TRUE),"n.a.",'22c'!F17/'24c'!F3*1000)</f>
        <v>n.a.</v>
      </c>
      <c r="G3" s="17" t="str">
        <f>IF((ISERROR('22c'!G17/'24c'!G3)=TRUE),"n.a.",'22c'!G17/'24c'!G3*1000)</f>
        <v>n.a.</v>
      </c>
      <c r="H3" s="17">
        <f>IF((ISERROR('22c'!H17/'24c'!H3)=TRUE),"n.a.",'22c'!H17/'24c'!H3*1000)</f>
        <v>41.800947867298575</v>
      </c>
      <c r="I3" s="17" t="str">
        <f>IF((ISERROR('22c'!I17/'24c'!I3)=TRUE),"n.a.",'22c'!I17/'24c'!I3*1000)</f>
        <v>n.a.</v>
      </c>
      <c r="J3" s="17">
        <f>IF((ISERROR('22c'!J17/'24c'!J3)=TRUE),"n.a.",'22c'!J17/'24c'!J3*1000)</f>
        <v>15.25903714809262</v>
      </c>
      <c r="K3" s="17">
        <f>IF((ISERROR('22c'!K17/'24c'!K3)=TRUE),"n.a.",'22c'!K17/'24c'!K3*1000)</f>
        <v>45.610687022900763</v>
      </c>
      <c r="L3" s="309"/>
    </row>
    <row r="4" spans="1:12">
      <c r="A4" s="7">
        <v>1998</v>
      </c>
      <c r="B4" s="17">
        <f>IF((ISERROR('22c'!B18/'24c'!B4)=TRUE),"n.a.",'22c'!B18/'24c'!B4*1000)</f>
        <v>28.388166790471271</v>
      </c>
      <c r="C4" s="17">
        <f>IF((ISERROR('22c'!C18/'24c'!C4)=TRUE),"n.a.",'22c'!C18/'24c'!C4*1000)</f>
        <v>33.357678377129574</v>
      </c>
      <c r="D4" s="17">
        <f>IF((ISERROR('22c'!D18/'24c'!D4)=TRUE),"n.a.",'22c'!D18/'24c'!D4*1000)</f>
        <v>30.226480836236934</v>
      </c>
      <c r="E4" s="17">
        <f>IF((ISERROR('22c'!E18/'24c'!E4)=TRUE),"n.a.",'22c'!E18/'24c'!E4*1000)</f>
        <v>37.333333333333336</v>
      </c>
      <c r="F4" s="17" t="str">
        <f>IF((ISERROR('22c'!F18/'24c'!F4)=TRUE),"n.a.",'22c'!F18/'24c'!F4*1000)</f>
        <v>n.a.</v>
      </c>
      <c r="G4" s="17" t="str">
        <f>IF((ISERROR('22c'!G18/'24c'!G4)=TRUE),"n.a.",'22c'!G18/'24c'!G4*1000)</f>
        <v>n.a.</v>
      </c>
      <c r="H4" s="17">
        <f>IF((ISERROR('22c'!H18/'24c'!H4)=TRUE),"n.a.",'22c'!H18/'24c'!H4*1000)</f>
        <v>29.244673983214977</v>
      </c>
      <c r="I4" s="17" t="str">
        <f>IF((ISERROR('22c'!I18/'24c'!I4)=TRUE),"n.a.",'22c'!I18/'24c'!I4*1000)</f>
        <v>n.a.</v>
      </c>
      <c r="J4" s="17">
        <f>IF((ISERROR('22c'!J18/'24c'!J4)=TRUE),"n.a.",'22c'!J18/'24c'!J4*1000)</f>
        <v>12.743764172335601</v>
      </c>
      <c r="K4" s="17">
        <f>IF((ISERROR('22c'!K18/'24c'!K4)=TRUE),"n.a.",'22c'!K18/'24c'!K4*1000)</f>
        <v>53.068932955618514</v>
      </c>
      <c r="L4" s="309"/>
    </row>
    <row r="5" spans="1:12">
      <c r="A5" s="7">
        <v>1999</v>
      </c>
      <c r="B5" s="17">
        <f>IF((ISERROR('22c'!B19/'24c'!B5)=TRUE),"n.a.",'22c'!B19/'24c'!B5*1000)</f>
        <v>29.05874181025024</v>
      </c>
      <c r="C5" s="17">
        <f>IF((ISERROR('22c'!C19/'24c'!C5)=TRUE),"n.a.",'22c'!C19/'24c'!C5*1000)</f>
        <v>31.667816645619887</v>
      </c>
      <c r="D5" s="17">
        <f>IF((ISERROR('22c'!D19/'24c'!D5)=TRUE),"n.a.",'22c'!D19/'24c'!D5*1000)</f>
        <v>26.555187207488302</v>
      </c>
      <c r="E5" s="17">
        <f>IF((ISERROR('22c'!E19/'24c'!E5)=TRUE),"n.a.",'22c'!E19/'24c'!E5*1000)</f>
        <v>12.938881664499348</v>
      </c>
      <c r="F5" s="17" t="str">
        <f>IF((ISERROR('22c'!F19/'24c'!F5)=TRUE),"n.a.",'22c'!F19/'24c'!F5*1000)</f>
        <v>n.a.</v>
      </c>
      <c r="G5" s="17" t="str">
        <f>IF((ISERROR('22c'!G19/'24c'!G5)=TRUE),"n.a.",'22c'!G19/'24c'!G5*1000)</f>
        <v>n.a.</v>
      </c>
      <c r="H5" s="17">
        <f>IF((ISERROR('22c'!H19/'24c'!H5)=TRUE),"n.a.",'22c'!H19/'24c'!H5*1000)</f>
        <v>24.306393244873341</v>
      </c>
      <c r="I5" s="17" t="str">
        <f>IF((ISERROR('22c'!I19/'24c'!I5)=TRUE),"n.a.",'22c'!I19/'24c'!I5*1000)</f>
        <v>n.a.</v>
      </c>
      <c r="J5" s="17">
        <f>IF((ISERROR('22c'!J19/'24c'!J5)=TRUE),"n.a.",'22c'!J19/'24c'!J5*1000)</f>
        <v>12.61183968623606</v>
      </c>
      <c r="K5" s="17" t="str">
        <f>IF((ISERROR('22c'!K19/'24c'!K5)=TRUE),"n.a.",'22c'!K19/'24c'!K5*1000)</f>
        <v>n.a.</v>
      </c>
      <c r="L5" s="309"/>
    </row>
    <row r="6" spans="1:12">
      <c r="A6" s="7">
        <v>2000</v>
      </c>
      <c r="B6" s="17">
        <f>IF((ISERROR('22c'!B20/'24c'!B6)=TRUE),"n.a.",'22c'!B20/'24c'!B6*1000)</f>
        <v>29.496264333112467</v>
      </c>
      <c r="C6" s="17">
        <f>IF((ISERROR('22c'!C20/'24c'!C6)=TRUE),"n.a.",'22c'!C20/'24c'!C6*1000)</f>
        <v>32.777875816169619</v>
      </c>
      <c r="D6" s="17">
        <f>IF((ISERROR('22c'!D20/'24c'!D6)=TRUE),"n.a.",'22c'!D20/'24c'!D6*1000)</f>
        <v>28.858917856953223</v>
      </c>
      <c r="E6" s="17">
        <f>IF((ISERROR('22c'!E20/'24c'!E6)=TRUE),"n.a.",'22c'!E20/'24c'!E6*1000)</f>
        <v>29.917550058892811</v>
      </c>
      <c r="F6" s="17" t="str">
        <f>IF((ISERROR('22c'!F20/'24c'!F6)=TRUE),"n.a.",'22c'!F20/'24c'!F6*1000)</f>
        <v>n.a.</v>
      </c>
      <c r="G6" s="17" t="str">
        <f>IF((ISERROR('22c'!G20/'24c'!G6)=TRUE),"n.a.",'22c'!G20/'24c'!G6*1000)</f>
        <v>n.a.</v>
      </c>
      <c r="H6" s="17">
        <f>IF((ISERROR('22c'!H20/'24c'!H6)=TRUE),"n.a.",'22c'!H20/'24c'!H6*1000)</f>
        <v>29.195693476884102</v>
      </c>
      <c r="I6" s="17" t="str">
        <f>IF((ISERROR('22c'!I20/'24c'!I6)=TRUE),"n.a.",'22c'!I20/'24c'!I6*1000)</f>
        <v>n.a.</v>
      </c>
      <c r="J6" s="17">
        <f>IF((ISERROR('22c'!J20/'24c'!J6)=TRUE),"n.a.",'22c'!J20/'24c'!J6*1000)</f>
        <v>14.650711513583442</v>
      </c>
      <c r="K6" s="17" t="str">
        <f>IF((ISERROR('22c'!K20/'24c'!K6)=TRUE),"n.a.",'22c'!K20/'24c'!K6*1000)</f>
        <v>n.a.</v>
      </c>
      <c r="L6" s="309"/>
    </row>
    <row r="7" spans="1:12">
      <c r="A7" s="7">
        <v>2001</v>
      </c>
      <c r="B7" s="17">
        <f>IF((ISERROR('22c'!B21/'24c'!B7)=TRUE),"n.a.",'22c'!B21/'24c'!B7*1000)</f>
        <v>30.298893329640038</v>
      </c>
      <c r="C7" s="17">
        <f>IF((ISERROR('22c'!C21/'24c'!C7)=TRUE),"n.a.",'22c'!C21/'24c'!C7*1000)</f>
        <v>34.450948129366388</v>
      </c>
      <c r="D7" s="17">
        <f>IF((ISERROR('22c'!D21/'24c'!D7)=TRUE),"n.a.",'22c'!D21/'24c'!D7*1000)</f>
        <v>31.04878858280783</v>
      </c>
      <c r="E7" s="17">
        <f>IF((ISERROR('22c'!E21/'24c'!E7)=TRUE),"n.a.",'22c'!E21/'24c'!E7*1000)</f>
        <v>25.803402646502835</v>
      </c>
      <c r="F7" s="17" t="str">
        <f>IF((ISERROR('22c'!F21/'24c'!F7)=TRUE),"n.a.",'22c'!F21/'24c'!F7*1000)</f>
        <v>n.a.</v>
      </c>
      <c r="G7" s="17" t="str">
        <f>IF((ISERROR('22c'!G21/'24c'!G7)=TRUE),"n.a.",'22c'!G21/'24c'!G7*1000)</f>
        <v>n.a.</v>
      </c>
      <c r="H7" s="17">
        <f>IF((ISERROR('22c'!H21/'24c'!H7)=TRUE),"n.a.",'22c'!H21/'24c'!H7*1000)</f>
        <v>45.927075252133434</v>
      </c>
      <c r="I7" s="17" t="str">
        <f>IF((ISERROR('22c'!I21/'24c'!I7)=TRUE),"n.a.",'22c'!I21/'24c'!I7*1000)</f>
        <v>n.a.</v>
      </c>
      <c r="J7" s="17">
        <f>IF((ISERROR('22c'!J21/'24c'!J7)=TRUE),"n.a.",'22c'!J21/'24c'!J7*1000)</f>
        <v>16.364998127574584</v>
      </c>
      <c r="K7" s="17" t="str">
        <f>IF((ISERROR('22c'!K21/'24c'!K7)=TRUE),"n.a.",'22c'!K21/'24c'!K7*1000)</f>
        <v>n.a.</v>
      </c>
      <c r="L7" s="3"/>
    </row>
    <row r="8" spans="1:12">
      <c r="A8" s="7">
        <v>2002</v>
      </c>
      <c r="B8" s="17">
        <f>IF((ISERROR('22c'!B22/'24c'!B8)=TRUE),"n.a.",'22c'!B22/'24c'!B8*1000)</f>
        <v>30.281246138687269</v>
      </c>
      <c r="C8" s="17">
        <f>IF((ISERROR('22c'!C22/'24c'!C8)=TRUE),"n.a.",'22c'!C22/'24c'!C8*1000)</f>
        <v>35.522373089605203</v>
      </c>
      <c r="D8" s="17">
        <f>IF((ISERROR('22c'!D22/'24c'!D8)=TRUE),"n.a.",'22c'!D22/'24c'!D8*1000)</f>
        <v>31.677336747759284</v>
      </c>
      <c r="E8" s="17">
        <f>IF((ISERROR('22c'!E22/'24c'!E8)=TRUE),"n.a.",'22c'!E22/'24c'!E8*1000)</f>
        <v>62.41721854304636</v>
      </c>
      <c r="F8" s="17" t="str">
        <f>IF((ISERROR('22c'!F22/'24c'!F8)=TRUE),"n.a.",'22c'!F22/'24c'!F8*1000)</f>
        <v>n.a.</v>
      </c>
      <c r="G8" s="17" t="str">
        <f>IF((ISERROR('22c'!G22/'24c'!G8)=TRUE),"n.a.",'22c'!G22/'24c'!G8*1000)</f>
        <v>n.a.</v>
      </c>
      <c r="H8" s="17" t="str">
        <f>IF((ISERROR('22c'!H22/'24c'!H8)=TRUE),"n.a.",'22c'!H22/'24c'!H8*1000)</f>
        <v>n.a.</v>
      </c>
      <c r="I8" s="17">
        <f>IF((ISERROR('22c'!I22/'24c'!I8)=TRUE),"n.a.",'22c'!I22/'24c'!I8*1000)</f>
        <v>31.418028465998947</v>
      </c>
      <c r="J8" s="17">
        <f>IF((ISERROR('22c'!J22/'24c'!J8)=TRUE),"n.a.",'22c'!J22/'24c'!J8*1000)</f>
        <v>20.872508461827756</v>
      </c>
      <c r="K8" s="17">
        <f>IF((ISERROR('22c'!K22/'24c'!K8)=TRUE),"n.a.",'22c'!K22/'24c'!K8*1000)</f>
        <v>16.339323025491016</v>
      </c>
      <c r="L8" s="3"/>
    </row>
    <row r="9" spans="1:12">
      <c r="A9" s="7">
        <v>2003</v>
      </c>
      <c r="B9" s="17">
        <f>IF((ISERROR('22c'!B23/'24c'!B9)=TRUE),"n.a.",'22c'!B23/'24c'!B9*1000)</f>
        <v>31.286955578317905</v>
      </c>
      <c r="C9" s="17">
        <f>IF((ISERROR('22c'!C23/'24c'!C9)=TRUE),"n.a.",'22c'!C23/'24c'!C9*1000)</f>
        <v>37.026880157717152</v>
      </c>
      <c r="D9" s="17">
        <f>IF((ISERROR('22c'!D23/'24c'!D9)=TRUE),"n.a.",'22c'!D23/'24c'!D9*1000)</f>
        <v>30.065652044165919</v>
      </c>
      <c r="E9" s="17">
        <f>IF((ISERROR('22c'!E23/'24c'!E9)=TRUE),"n.a.",'22c'!E23/'24c'!E9*1000)</f>
        <v>26.806083650190114</v>
      </c>
      <c r="F9" s="17" t="str">
        <f>IF((ISERROR('22c'!F23/'24c'!F9)=TRUE),"n.a.",'22c'!F23/'24c'!F9*1000)</f>
        <v>n.a.</v>
      </c>
      <c r="G9" s="17">
        <f>IF((ISERROR('22c'!G23/'24c'!G9)=TRUE),"n.a.",'22c'!G23/'24c'!G9*1000)</f>
        <v>45.862659311394324</v>
      </c>
      <c r="H9" s="17">
        <f>IF((ISERROR('22c'!H23/'24c'!H9)=TRUE),"n.a.",'22c'!H23/'24c'!H9*1000)</f>
        <v>49.532710280373834</v>
      </c>
      <c r="I9" s="17">
        <f>IF((ISERROR('22c'!I23/'24c'!I9)=TRUE),"n.a.",'22c'!I23/'24c'!I9*1000)</f>
        <v>19.392426133999166</v>
      </c>
      <c r="J9" s="17">
        <f>IF((ISERROR('22c'!J23/'24c'!J9)=TRUE),"n.a.",'22c'!J23/'24c'!J9*1000)</f>
        <v>21.201882466513815</v>
      </c>
      <c r="K9" s="17" t="str">
        <f>IF((ISERROR('22c'!K23/'24c'!K9)=TRUE),"n.a.",'22c'!K23/'24c'!K9*1000)</f>
        <v>n.a.</v>
      </c>
      <c r="L9" s="3"/>
    </row>
    <row r="10" spans="1:12">
      <c r="A10" s="7">
        <v>2004</v>
      </c>
      <c r="B10" s="17">
        <f>IF((ISERROR('22c'!B24/'24c'!B10)=TRUE),"n.a.",'22c'!B24/'24c'!B10*1000)</f>
        <v>31.942494995608797</v>
      </c>
      <c r="C10" s="17">
        <f>IF((ISERROR('22c'!C24/'24c'!C10)=TRUE),"n.a.",'22c'!C24/'24c'!C10*1000)</f>
        <v>36.139076923076928</v>
      </c>
      <c r="D10" s="17">
        <f>IF((ISERROR('22c'!D24/'24c'!D10)=TRUE),"n.a.",'22c'!D24/'24c'!D10*1000)</f>
        <v>21.562267128391706</v>
      </c>
      <c r="E10" s="17">
        <f>IF((ISERROR('22c'!E24/'24c'!E10)=TRUE),"n.a.",'22c'!E24/'24c'!E10*1000)</f>
        <v>26.175869120654397</v>
      </c>
      <c r="F10" s="17" t="str">
        <f>IF((ISERROR('22c'!F24/'24c'!F10)=TRUE),"n.a.",'22c'!F24/'24c'!F10*1000)</f>
        <v>n.a.</v>
      </c>
      <c r="G10" s="17" t="str">
        <f>IF((ISERROR('22c'!G24/'24c'!G10)=TRUE),"n.a.",'22c'!G24/'24c'!G10*1000)</f>
        <v>n.a.</v>
      </c>
      <c r="H10" s="17">
        <f>IF((ISERROR('22c'!H24/'24c'!H10)=TRUE),"n.a.",'22c'!H24/'24c'!H10*1000)</f>
        <v>29.149519890260631</v>
      </c>
      <c r="I10" s="17">
        <f>IF((ISERROR('22c'!I24/'24c'!I10)=TRUE),"n.a.",'22c'!I24/'24c'!I10*1000)</f>
        <v>9.3611111111111125</v>
      </c>
      <c r="J10" s="17">
        <f>IF((ISERROR('22c'!J24/'24c'!J10)=TRUE),"n.a.",'22c'!J24/'24c'!J10*1000)</f>
        <v>17.04375667022412</v>
      </c>
      <c r="K10" s="17">
        <f>IF((ISERROR('22c'!K24/'24c'!K10)=TRUE),"n.a.",'22c'!K24/'24c'!K10*1000)</f>
        <v>23.923444976076556</v>
      </c>
      <c r="L10" s="3"/>
    </row>
    <row r="11" spans="1:12">
      <c r="A11" s="7">
        <v>2005</v>
      </c>
      <c r="B11" s="17">
        <f>IF((ISERROR('22c'!B25/'24c'!B11)=TRUE),"n.a.",'22c'!B25/'24c'!B11*1000)</f>
        <v>32.473018106229119</v>
      </c>
      <c r="C11" s="17">
        <f>IF((ISERROR('22c'!C25/'24c'!C11)=TRUE),"n.a.",'22c'!C25/'24c'!C11*1000)</f>
        <v>35.807508388153543</v>
      </c>
      <c r="D11" s="17">
        <f>IF((ISERROR('22c'!D25/'24c'!D11)=TRUE),"n.a.",'22c'!D25/'24c'!D11*1000)</f>
        <v>26.769822006472491</v>
      </c>
      <c r="E11" s="17">
        <f>IF((ISERROR('22c'!E25/'24c'!E11)=TRUE),"n.a.",'22c'!E25/'24c'!E11*1000)</f>
        <v>51.500000000000007</v>
      </c>
      <c r="F11" s="17" t="str">
        <f>IF((ISERROR('22c'!F25/'24c'!F11)=TRUE),"n.a.",'22c'!F25/'24c'!F11*1000)</f>
        <v>n.a.</v>
      </c>
      <c r="G11" s="17" t="str">
        <f>IF((ISERROR('22c'!G25/'24c'!G11)=TRUE),"n.a.",'22c'!G25/'24c'!G11*1000)</f>
        <v>n.a.</v>
      </c>
      <c r="H11" s="17">
        <f>IF((ISERROR('22c'!H25/'24c'!H11)=TRUE),"n.a.",'22c'!H25/'24c'!H11*1000)</f>
        <v>30.208891269416174</v>
      </c>
      <c r="I11" s="17" t="str">
        <f>IF((ISERROR('22c'!I25/'24c'!I11)=TRUE),"n.a.",'22c'!I25/'24c'!I11*1000)</f>
        <v>n.a.</v>
      </c>
      <c r="J11" s="17">
        <f>IF((ISERROR('22c'!J25/'24c'!J11)=TRUE),"n.a.",'22c'!J25/'24c'!J11*1000)</f>
        <v>20.012787723785166</v>
      </c>
      <c r="K11" s="17">
        <f>IF((ISERROR('22c'!K25/'24c'!K11)=TRUE),"n.a.",'22c'!K25/'24c'!K11*1000)</f>
        <v>28.630952380952383</v>
      </c>
      <c r="L11" s="3"/>
    </row>
    <row r="12" spans="1:12">
      <c r="A12" s="7">
        <v>2006</v>
      </c>
      <c r="B12" s="17">
        <f>IF((ISERROR('22c'!B26/'24c'!B12)=TRUE),"n.a.",'22c'!B26/'24c'!B12*1000)</f>
        <v>32.767555353596968</v>
      </c>
      <c r="C12" s="17">
        <f>IF((ISERROR('22c'!C26/'24c'!C12)=TRUE),"n.a.",'22c'!C26/'24c'!C12*1000)</f>
        <v>35.389071197969947</v>
      </c>
      <c r="D12" s="17">
        <f>IF((ISERROR('22c'!D26/'24c'!D12)=TRUE),"n.a.",'22c'!D26/'24c'!D12*1000)</f>
        <v>26.651154465724005</v>
      </c>
      <c r="E12" s="17">
        <f>IF((ISERROR('22c'!E26/'24c'!E12)=TRUE),"n.a.",'22c'!E26/'24c'!E12*1000)</f>
        <v>31.748726655348044</v>
      </c>
      <c r="F12" s="17" t="str">
        <f>IF((ISERROR('22c'!F26/'24c'!F12)=TRUE),"n.a.",'22c'!F26/'24c'!F12*1000)</f>
        <v>n.a.</v>
      </c>
      <c r="G12" s="17" t="str">
        <f>IF((ISERROR('22c'!G26/'24c'!G12)=TRUE),"n.a.",'22c'!G26/'24c'!G12*1000)</f>
        <v>n.a.</v>
      </c>
      <c r="H12" s="17">
        <f>IF((ISERROR('22c'!H26/'24c'!H12)=TRUE),"n.a.",'22c'!H26/'24c'!H12*1000)</f>
        <v>41.917808219178085</v>
      </c>
      <c r="I12" s="17" t="str">
        <f>IF((ISERROR('22c'!I26/'24c'!I12)=TRUE),"n.a.",'22c'!I26/'24c'!I12*1000)</f>
        <v>n.a.</v>
      </c>
      <c r="J12" s="17">
        <f>IF((ISERROR('22c'!J26/'24c'!J12)=TRUE),"n.a.",'22c'!J26/'24c'!J12*1000)</f>
        <v>19.119014411901439</v>
      </c>
      <c r="K12" s="17">
        <f>IF((ISERROR('22c'!K26/'24c'!K12)=TRUE),"n.a.",'22c'!K26/'24c'!K12*1000)</f>
        <v>25.996376811594203</v>
      </c>
      <c r="L12" s="3"/>
    </row>
    <row r="13" spans="1:12">
      <c r="A13" s="7">
        <v>2007</v>
      </c>
      <c r="B13" s="17">
        <f>IF((ISERROR('22c'!B27/'24c'!B13)=TRUE),"n.a.",'22c'!B27/'24c'!B13*1000)</f>
        <v>32.859138770147482</v>
      </c>
      <c r="C13" s="17">
        <f>IF((ISERROR('22c'!C27/'24c'!C13)=TRUE),"n.a.",'22c'!C27/'24c'!C13*1000)</f>
        <v>33.59723106301719</v>
      </c>
      <c r="D13" s="17">
        <f>IF((ISERROR('22c'!D27/'24c'!D13)=TRUE),"n.a.",'22c'!D27/'24c'!D13*1000)</f>
        <v>21.854048478597214</v>
      </c>
      <c r="E13" s="17">
        <f>IF((ISERROR('22c'!E27/'24c'!E13)=TRUE),"n.a.",'22c'!E27/'24c'!E13*1000)</f>
        <v>30.420168067226893</v>
      </c>
      <c r="F13" s="17" t="str">
        <f>IF((ISERROR('22c'!F27/'24c'!F13)=TRUE),"n.a.",'22c'!F27/'24c'!F13*1000)</f>
        <v>n.a.</v>
      </c>
      <c r="G13" s="17" t="str">
        <f>IF((ISERROR('22c'!G27/'24c'!G13)=TRUE),"n.a.",'22c'!G27/'24c'!G13*1000)</f>
        <v>n.a.</v>
      </c>
      <c r="H13" s="17">
        <f>IF((ISERROR('22c'!H27/'24c'!H13)=TRUE),"n.a.",'22c'!H27/'24c'!H13*1000)</f>
        <v>42.696629213483149</v>
      </c>
      <c r="I13" s="17">
        <f>IF((ISERROR('22c'!I27/'24c'!I13)=TRUE),"n.a.",'22c'!I27/'24c'!I13*1000)</f>
        <v>14.58852867830424</v>
      </c>
      <c r="J13" s="17">
        <f>IF((ISERROR('22c'!J27/'24c'!J13)=TRUE),"n.a.",'22c'!J27/'24c'!J13*1000)</f>
        <v>17.718891195506167</v>
      </c>
      <c r="K13" s="17">
        <f>IF((ISERROR('22c'!K27/'24c'!K13)=TRUE),"n.a.",'22c'!K27/'24c'!K13*1000)</f>
        <v>28.623024830699773</v>
      </c>
      <c r="L13" s="3"/>
    </row>
    <row r="14" spans="1:12">
      <c r="A14" s="7">
        <v>2008</v>
      </c>
      <c r="B14" s="17">
        <f>IF((ISERROR('22c'!B28/'24c'!B14)=TRUE),"n.a.",'22c'!B28/'24c'!B14*1000)</f>
        <v>32.600762890039398</v>
      </c>
      <c r="C14" s="17">
        <f>IF((ISERROR('22c'!C28/'24c'!C14)=TRUE),"n.a.",'22c'!C28/'24c'!C14*1000)</f>
        <v>30.519291754756868</v>
      </c>
      <c r="D14" s="17">
        <f>IF((ISERROR('22c'!D28/'24c'!D14)=TRUE),"n.a.",'22c'!D28/'24c'!D14*1000)</f>
        <v>18.774077888393027</v>
      </c>
      <c r="E14" s="17">
        <f>IF((ISERROR('22c'!E28/'24c'!E14)=TRUE),"n.a.",'22c'!E28/'24c'!E14*1000)</f>
        <v>33.275563258232232</v>
      </c>
      <c r="F14" s="17" t="str">
        <f>IF((ISERROR('22c'!F28/'24c'!F14)=TRUE),"n.a.",'22c'!F28/'24c'!F14*1000)</f>
        <v>n.a.</v>
      </c>
      <c r="G14" s="17" t="str">
        <f>IF((ISERROR('22c'!G28/'24c'!G14)=TRUE),"n.a.",'22c'!G28/'24c'!G14*1000)</f>
        <v>n.a.</v>
      </c>
      <c r="H14" s="17">
        <f>IF((ISERROR('22c'!H28/'24c'!H14)=TRUE),"n.a.",'22c'!H28/'24c'!H14*1000)</f>
        <v>40.719063545150497</v>
      </c>
      <c r="I14" s="17">
        <f>IF((ISERROR('22c'!I28/'24c'!I14)=TRUE),"n.a.",'22c'!I28/'24c'!I14*1000)</f>
        <v>16.744496330887259</v>
      </c>
      <c r="J14" s="17">
        <f>IF((ISERROR('22c'!J28/'24c'!J14)=TRUE),"n.a.",'22c'!J28/'24c'!J14*1000)</f>
        <v>14.610842726784755</v>
      </c>
      <c r="K14" s="17">
        <f>IF((ISERROR('22c'!K28/'24c'!K14)=TRUE),"n.a.",'22c'!K28/'24c'!K14*1000)</f>
        <v>36.671575846833584</v>
      </c>
      <c r="L14" s="3"/>
    </row>
    <row r="15" spans="1:12">
      <c r="A15" s="7">
        <v>2009</v>
      </c>
      <c r="B15" s="17">
        <f>IF((ISERROR('22c'!B29/'24c'!B15)=TRUE),"n.a.",'22c'!B29/'24c'!B15*1000)</f>
        <v>32.556341988880661</v>
      </c>
      <c r="C15" s="17">
        <f>IF((ISERROR('22c'!C29/'24c'!C15)=TRUE),"n.a.",'22c'!C29/'24c'!C15*1000)</f>
        <v>32.295979327016589</v>
      </c>
      <c r="D15" s="17">
        <f>IF((ISERROR('22c'!D29/'24c'!D15)=TRUE),"n.a.",'22c'!D29/'24c'!D15*1000)</f>
        <v>17.98479518892545</v>
      </c>
      <c r="E15" s="17">
        <f>IF((ISERROR('22c'!E29/'24c'!E15)=TRUE),"n.a.",'22c'!E29/'24c'!E15*1000)</f>
        <v>37.378640776699029</v>
      </c>
      <c r="F15" s="17" t="str">
        <f>IF((ISERROR('22c'!F29/'24c'!F15)=TRUE),"n.a.",'22c'!F29/'24c'!F15*1000)</f>
        <v>n.a.</v>
      </c>
      <c r="G15" s="17" t="str">
        <f>IF((ISERROR('22c'!G29/'24c'!G15)=TRUE),"n.a.",'22c'!G29/'24c'!G15*1000)</f>
        <v>n.a.</v>
      </c>
      <c r="H15" s="17">
        <f>IF((ISERROR('22c'!H29/'24c'!H15)=TRUE),"n.a.",'22c'!H29/'24c'!H15*1000)</f>
        <v>38.163437236731255</v>
      </c>
      <c r="I15" s="17">
        <f>IF((ISERROR('22c'!I29/'24c'!I15)=TRUE),"n.a.",'22c'!I29/'24c'!I15*1000)</f>
        <v>13.664596273291925</v>
      </c>
      <c r="J15" s="17">
        <f>IF((ISERROR('22c'!J29/'24c'!J15)=TRUE),"n.a.",'22c'!J29/'24c'!J15*1000)</f>
        <v>10.917704087253496</v>
      </c>
      <c r="K15" s="17">
        <f>IF((ISERROR('22c'!K29/'24c'!K15)=TRUE),"n.a.",'22c'!K29/'24c'!K15*1000)</f>
        <v>57.83898305084746</v>
      </c>
      <c r="L15" s="3"/>
    </row>
    <row r="17" spans="1:12">
      <c r="A17" s="9" t="s">
        <v>71</v>
      </c>
    </row>
    <row r="18" spans="1:12">
      <c r="A18" s="7" t="s">
        <v>503</v>
      </c>
      <c r="B18" s="2">
        <f>IF(ISERROR((POWER(VLOOKUP(VALUE(RIGHT($A18,4)),$A$3:$L$15,COLUMN(B$15),0)/VLOOKUP(VALUE(LEFT($A18,4)),$A$3:$L$15,COLUMN(B$15),0),1/(VALUE(RIGHT($A18,4))-VALUE(LEFT($A18,4))))-1)*100)=FALSE,(POWER(VLOOKUP(VALUE(RIGHT($A18,4)),$A$3:$L$15,COLUMN(B$15),0)/VLOOKUP(VALUE(LEFT($A18,4)),$A$3:$L$15,COLUMN(B$15),0),1/(VALUE(RIGHT($A18,4))-VALUE(LEFT($A18,4))))-1)*100,"n.a.")</f>
        <v>1.3515163266279995</v>
      </c>
      <c r="C18" s="2">
        <f t="shared" ref="C18:K20" si="0">IF(ISERROR((POWER(VLOOKUP(VALUE(RIGHT($A18,4)),$A$3:$L$15,COLUMN(C$15),0)/VLOOKUP(VALUE(LEFT($A18,4)),$A$3:$L$15,COLUMN(C$15),0),1/(VALUE(RIGHT($A18,4))-VALUE(LEFT($A18,4))))-1)*100)=FALSE,(POWER(VLOOKUP(VALUE(RIGHT($A18,4)),$A$3:$L$15,COLUMN(C$15),0)/VLOOKUP(VALUE(LEFT($A18,4)),$A$3:$L$15,COLUMN(C$15),0),1/(VALUE(RIGHT($A18,4))-VALUE(LEFT($A18,4))))-1)*100,"n.a.")</f>
        <v>0.18921125979525222</v>
      </c>
      <c r="D18" s="2">
        <f t="shared" si="0"/>
        <v>-4.54180950743498</v>
      </c>
      <c r="E18" s="2">
        <f t="shared" si="0"/>
        <v>3.6437589196264497</v>
      </c>
      <c r="F18" s="2" t="str">
        <f t="shared" si="0"/>
        <v>n.a.</v>
      </c>
      <c r="G18" s="2" t="str">
        <f t="shared" si="0"/>
        <v>n.a.</v>
      </c>
      <c r="H18" s="2">
        <f t="shared" si="0"/>
        <v>-0.75580514148601008</v>
      </c>
      <c r="I18" s="2" t="str">
        <f t="shared" si="0"/>
        <v>n.a.</v>
      </c>
      <c r="J18" s="2">
        <f t="shared" si="0"/>
        <v>-2.7513273379127234</v>
      </c>
      <c r="K18" s="2">
        <f t="shared" si="0"/>
        <v>1.9990600270267667</v>
      </c>
      <c r="L18" s="2"/>
    </row>
    <row r="19" spans="1:12">
      <c r="A19" s="7" t="s">
        <v>27</v>
      </c>
      <c r="B19" s="2">
        <f>IF(ISERROR((POWER(VLOOKUP(VALUE(RIGHT($A19,4)),$A$3:$L$15,COLUMN(B$15),0)/VLOOKUP(VALUE(LEFT($A19,4)),$A$3:$L$15,COLUMN(B$15),0),1/(VALUE(RIGHT($A19,4))-VALUE(LEFT($A19,4))))-1)*100)=FALSE,(POWER(VLOOKUP(VALUE(RIGHT($A19,4)),$A$3:$L$15,COLUMN(B$15),0)/VLOOKUP(VALUE(LEFT($A19,4)),$A$3:$L$15,COLUMN(B$15),0),1/(VALUE(RIGHT($A19,4))-VALUE(LEFT($A19,4))))-1)*100,"n.a.")</f>
        <v>2.1013475247658508</v>
      </c>
      <c r="C19" s="2">
        <f t="shared" si="0"/>
        <v>1.2576738344557192</v>
      </c>
      <c r="D19" s="2">
        <f t="shared" si="0"/>
        <v>-2.7899934675640004</v>
      </c>
      <c r="E19" s="2">
        <f t="shared" si="0"/>
        <v>7.1371597876847215</v>
      </c>
      <c r="F19" s="2" t="str">
        <f t="shared" si="0"/>
        <v>n.a.</v>
      </c>
      <c r="G19" s="2" t="str">
        <f t="shared" si="0"/>
        <v>n.a.</v>
      </c>
      <c r="H19" s="2">
        <f t="shared" si="0"/>
        <v>-11.275364908289609</v>
      </c>
      <c r="I19" s="2" t="str">
        <f t="shared" si="0"/>
        <v>n.a.</v>
      </c>
      <c r="J19" s="2">
        <f t="shared" si="0"/>
        <v>-1.346947231415474</v>
      </c>
      <c r="K19" s="2" t="str">
        <f t="shared" si="0"/>
        <v>n.a.</v>
      </c>
      <c r="L19" s="2"/>
    </row>
    <row r="20" spans="1:12">
      <c r="A20" s="7" t="s">
        <v>3</v>
      </c>
      <c r="B20" s="2">
        <f>IF(ISERROR((POWER(VLOOKUP(VALUE(RIGHT($A20,4)),$A$3:$L$15,COLUMN(B$15),0)/VLOOKUP(VALUE(LEFT($A20,4)),$A$3:$L$15,COLUMN(B$15),0),1/(VALUE(RIGHT($A20,4))-VALUE(LEFT($A20,4))))-1)*100)=FALSE,(POWER(VLOOKUP(VALUE(RIGHT($A20,4)),$A$3:$L$15,COLUMN(B$15),0)/VLOOKUP(VALUE(LEFT($A20,4)),$A$3:$L$15,COLUMN(B$15),0),1/(VALUE(RIGHT($A20,4))-VALUE(LEFT($A20,4))))-1)*100,"n.a.")</f>
        <v>1.5543314375273898</v>
      </c>
      <c r="C20" s="2">
        <f t="shared" si="0"/>
        <v>0.35333540205395586</v>
      </c>
      <c r="D20" s="2">
        <f t="shared" si="0"/>
        <v>-3.8940522806589439</v>
      </c>
      <c r="E20" s="2">
        <f t="shared" si="0"/>
        <v>0.23829124927452483</v>
      </c>
      <c r="F20" s="2" t="str">
        <f t="shared" si="0"/>
        <v>n.a.</v>
      </c>
      <c r="G20" s="2" t="str">
        <f t="shared" si="0"/>
        <v>n.a.</v>
      </c>
      <c r="H20" s="2">
        <f t="shared" si="0"/>
        <v>5.5801108198666904</v>
      </c>
      <c r="I20" s="2" t="str">
        <f t="shared" si="0"/>
        <v>n.a.</v>
      </c>
      <c r="J20" s="2">
        <f t="shared" si="0"/>
        <v>2.7535492829259045</v>
      </c>
      <c r="K20" s="2" t="str">
        <f t="shared" si="0"/>
        <v>n.a.</v>
      </c>
      <c r="L20" s="2"/>
    </row>
    <row r="22" spans="1:12">
      <c r="A22" s="20" t="s">
        <v>1435</v>
      </c>
    </row>
  </sheetData>
  <pageMargins left="0.7" right="0.7" top="0.75" bottom="0.75" header="0.3" footer="0.3"/>
  <pageSetup scale="80" orientation="landscape" horizontalDpi="0" verticalDpi="0" r:id="rId1"/>
</worksheet>
</file>

<file path=xl/worksheets/sheet179.xml><?xml version="1.0" encoding="utf-8"?>
<worksheet xmlns="http://schemas.openxmlformats.org/spreadsheetml/2006/main" xmlns:r="http://schemas.openxmlformats.org/officeDocument/2006/relationships">
  <sheetPr codeName="Sheet217"/>
  <dimension ref="A1:L22"/>
  <sheetViews>
    <sheetView view="pageBreakPreview" zoomScaleNormal="100" zoomScaleSheetLayoutView="100" workbookViewId="0"/>
  </sheetViews>
  <sheetFormatPr defaultRowHeight="15"/>
  <cols>
    <col min="2" max="12" width="14" customWidth="1"/>
  </cols>
  <sheetData>
    <row r="1" spans="1:12">
      <c r="A1" t="s">
        <v>1099</v>
      </c>
    </row>
    <row r="2" spans="1:12" ht="90.75" customHeight="1">
      <c r="B2" s="55" t="s">
        <v>520</v>
      </c>
      <c r="C2" s="55" t="s">
        <v>6</v>
      </c>
      <c r="D2" s="55" t="s">
        <v>7</v>
      </c>
      <c r="E2" s="55" t="s">
        <v>8</v>
      </c>
      <c r="F2" s="55" t="s">
        <v>11</v>
      </c>
      <c r="G2" s="55" t="s">
        <v>12</v>
      </c>
      <c r="H2" s="55" t="s">
        <v>13</v>
      </c>
      <c r="I2" s="55" t="s">
        <v>14</v>
      </c>
      <c r="J2" s="55" t="s">
        <v>15</v>
      </c>
      <c r="K2" s="55" t="s">
        <v>55</v>
      </c>
      <c r="L2" s="309"/>
    </row>
    <row r="3" spans="1:12">
      <c r="A3" s="7">
        <v>1997</v>
      </c>
      <c r="B3" s="17">
        <f>IF((ISERROR('22d'!B17/'24d'!B3)=TRUE),"n.a.",'22d'!B17/'24d'!B3*1000)</f>
        <v>34.466776351144659</v>
      </c>
      <c r="C3" s="17">
        <f>IF((ISERROR('22d'!C17/'24d'!C3)=TRUE),"n.a.",'22d'!C17/'24d'!C3*1000)</f>
        <v>37.780121301660124</v>
      </c>
      <c r="D3" s="17">
        <f>IF((ISERROR('22d'!D17/'24d'!D3)=TRUE),"n.a.",'22d'!D17/'24d'!D3*1000)</f>
        <v>31.451188345314101</v>
      </c>
      <c r="E3" s="17">
        <f>IF((ISERROR('22d'!E17/'24d'!E3)=TRUE),"n.a.",'22d'!E17/'24d'!E3*1000)</f>
        <v>26.728395061728392</v>
      </c>
      <c r="F3" s="17">
        <f>IF((ISERROR('22d'!F17/'24d'!F3)=TRUE),"n.a.",'22d'!F17/'24d'!F3*1000)</f>
        <v>29.307135470527403</v>
      </c>
      <c r="G3" s="17">
        <f>IF((ISERROR('22d'!G17/'24d'!G3)=TRUE),"n.a.",'22d'!G17/'24d'!G3*1000)</f>
        <v>25.660857646367731</v>
      </c>
      <c r="H3" s="17">
        <f>IF((ISERROR('22d'!H17/'24d'!H3)=TRUE),"n.a.",'22d'!H17/'24d'!H3*1000)</f>
        <v>55.37480634012632</v>
      </c>
      <c r="I3" s="17">
        <f>IF((ISERROR('22d'!I17/'24d'!I3)=TRUE),"n.a.",'22d'!I17/'24d'!I3*1000)</f>
        <v>22.648656375071468</v>
      </c>
      <c r="J3" s="17">
        <f>IF((ISERROR('22d'!J17/'24d'!J3)=TRUE),"n.a.",'22d'!J17/'24d'!J3*1000)</f>
        <v>23.469757334299164</v>
      </c>
      <c r="K3" s="17">
        <f>IF((ISERROR('22d'!K17/'24d'!K3)=TRUE),"n.a.",'22d'!K17/'24d'!K3*1000)</f>
        <v>30.169127819973458</v>
      </c>
      <c r="L3" s="309"/>
    </row>
    <row r="4" spans="1:12">
      <c r="A4" s="7">
        <v>1998</v>
      </c>
      <c r="B4" s="17">
        <f>IF((ISERROR('22d'!B18/'24d'!B4)=TRUE),"n.a.",'22d'!B18/'24d'!B4*1000)</f>
        <v>34.686824767971615</v>
      </c>
      <c r="C4" s="17">
        <f>IF((ISERROR('22d'!C18/'24d'!C4)=TRUE),"n.a.",'22d'!C18/'24d'!C4*1000)</f>
        <v>39.002802078688831</v>
      </c>
      <c r="D4" s="17">
        <f>IF((ISERROR('22d'!D18/'24d'!D4)=TRUE),"n.a.",'22d'!D18/'24d'!D4*1000)</f>
        <v>31.774354640442532</v>
      </c>
      <c r="E4" s="17">
        <f>IF((ISERROR('22d'!E18/'24d'!E4)=TRUE),"n.a.",'22d'!E18/'24d'!E4*1000)</f>
        <v>31.287512100677635</v>
      </c>
      <c r="F4" s="17" t="str">
        <f>IF((ISERROR('22d'!F18/'24d'!F4)=TRUE),"n.a.",'22d'!F18/'24d'!F4*1000)</f>
        <v>n.a.</v>
      </c>
      <c r="G4" s="17">
        <f>IF((ISERROR('22d'!G18/'24d'!G4)=TRUE),"n.a.",'22d'!G18/'24d'!G4*1000)</f>
        <v>30.521889685876825</v>
      </c>
      <c r="H4" s="17">
        <f>IF((ISERROR('22d'!H18/'24d'!H4)=TRUE),"n.a.",'22d'!H18/'24d'!H4*1000)</f>
        <v>54.692390871322061</v>
      </c>
      <c r="I4" s="17">
        <f>IF((ISERROR('22d'!I18/'24d'!I4)=TRUE),"n.a.",'22d'!I18/'24d'!I4*1000)</f>
        <v>25.079408921419692</v>
      </c>
      <c r="J4" s="17" t="str">
        <f>IF((ISERROR('22d'!J18/'24d'!J4)=TRUE),"n.a.",'22d'!J18/'24d'!J4*1000)</f>
        <v>n.a.</v>
      </c>
      <c r="K4" s="17">
        <f>IF((ISERROR('22d'!K18/'24d'!K4)=TRUE),"n.a.",'22d'!K18/'24d'!K4*1000)</f>
        <v>26.109002097215217</v>
      </c>
      <c r="L4" s="309"/>
    </row>
    <row r="5" spans="1:12">
      <c r="A5" s="7">
        <v>1999</v>
      </c>
      <c r="B5" s="17">
        <f>IF((ISERROR('22d'!B19/'24d'!B5)=TRUE),"n.a.",'22d'!B19/'24d'!B5*1000)</f>
        <v>35.54651644945352</v>
      </c>
      <c r="C5" s="17">
        <f>IF((ISERROR('22d'!C19/'24d'!C5)=TRUE),"n.a.",'22d'!C19/'24d'!C5*1000)</f>
        <v>41.658646208399766</v>
      </c>
      <c r="D5" s="17">
        <f>IF((ISERROR('22d'!D19/'24d'!D5)=TRUE),"n.a.",'22d'!D19/'24d'!D5*1000)</f>
        <v>32.513015113420749</v>
      </c>
      <c r="E5" s="17">
        <f>IF((ISERROR('22d'!E19/'24d'!E5)=TRUE),"n.a.",'22d'!E19/'24d'!E5*1000)</f>
        <v>39.056329245479112</v>
      </c>
      <c r="F5" s="17" t="str">
        <f>IF((ISERROR('22d'!F19/'24d'!F5)=TRUE),"n.a.",'22d'!F19/'24d'!F5*1000)</f>
        <v>n.a.</v>
      </c>
      <c r="G5" s="17">
        <f>IF((ISERROR('22d'!G19/'24d'!G5)=TRUE),"n.a.",'22d'!G19/'24d'!G5*1000)</f>
        <v>32.840535759413697</v>
      </c>
      <c r="H5" s="17" t="str">
        <f>IF((ISERROR('22d'!H19/'24d'!H5)=TRUE),"n.a.",'22d'!H19/'24d'!H5*1000)</f>
        <v>n.a.</v>
      </c>
      <c r="I5" s="17">
        <f>IF((ISERROR('22d'!I19/'24d'!I5)=TRUE),"n.a.",'22d'!I19/'24d'!I5*1000)</f>
        <v>24.359203517677763</v>
      </c>
      <c r="J5" s="17" t="str">
        <f>IF((ISERROR('22d'!J19/'24d'!J5)=TRUE),"n.a.",'22d'!J19/'24d'!J5*1000)</f>
        <v>n.a.</v>
      </c>
      <c r="K5" s="17" t="str">
        <f>IF((ISERROR('22d'!K19/'24d'!K5)=TRUE),"n.a.",'22d'!K19/'24d'!K5*1000)</f>
        <v>n.a.</v>
      </c>
      <c r="L5" s="309"/>
    </row>
    <row r="6" spans="1:12">
      <c r="A6" s="7">
        <v>2000</v>
      </c>
      <c r="B6" s="17">
        <f>IF((ISERROR('22d'!B20/'24d'!B6)=TRUE),"n.a.",'22d'!B20/'24d'!B6*1000)</f>
        <v>36.528326628530188</v>
      </c>
      <c r="C6" s="17">
        <f>IF((ISERROR('22d'!C20/'24d'!C6)=TRUE),"n.a.",'22d'!C20/'24d'!C6*1000)</f>
        <v>43.649389821626599</v>
      </c>
      <c r="D6" s="17">
        <f>IF((ISERROR('22d'!D20/'24d'!D6)=TRUE),"n.a.",'22d'!D20/'24d'!D6*1000)</f>
        <v>32.664137620192307</v>
      </c>
      <c r="E6" s="17">
        <f>IF((ISERROR('22d'!E20/'24d'!E6)=TRUE),"n.a.",'22d'!E20/'24d'!E6*1000)</f>
        <v>19.574844995571301</v>
      </c>
      <c r="F6" s="17" t="str">
        <f>IF((ISERROR('22d'!F20/'24d'!F6)=TRUE),"n.a.",'22d'!F20/'24d'!F6*1000)</f>
        <v>n.a.</v>
      </c>
      <c r="G6" s="17">
        <f>IF((ISERROR('22d'!G20/'24d'!G6)=TRUE),"n.a.",'22d'!G20/'24d'!G6*1000)</f>
        <v>26.209333495796269</v>
      </c>
      <c r="H6" s="17" t="str">
        <f>IF((ISERROR('22d'!H20/'24d'!H6)=TRUE),"n.a.",'22d'!H20/'24d'!H6*1000)</f>
        <v>n.a.</v>
      </c>
      <c r="I6" s="17">
        <f>IF((ISERROR('22d'!I20/'24d'!I6)=TRUE),"n.a.",'22d'!I20/'24d'!I6*1000)</f>
        <v>24.43195286309302</v>
      </c>
      <c r="J6" s="17" t="str">
        <f>IF((ISERROR('22d'!J20/'24d'!J6)=TRUE),"n.a.",'22d'!J20/'24d'!J6*1000)</f>
        <v>n.a.</v>
      </c>
      <c r="K6" s="17" t="str">
        <f>IF((ISERROR('22d'!K20/'24d'!K6)=TRUE),"n.a.",'22d'!K20/'24d'!K6*1000)</f>
        <v>n.a.</v>
      </c>
      <c r="L6" s="3"/>
    </row>
    <row r="7" spans="1:12">
      <c r="A7" s="7">
        <v>2001</v>
      </c>
      <c r="B7" s="17">
        <f>IF((ISERROR('22d'!B21/'24d'!B7)=TRUE),"n.a.",'22d'!B21/'24d'!B7*1000)</f>
        <v>37.170721359030068</v>
      </c>
      <c r="C7" s="17">
        <f>IF((ISERROR('22d'!C21/'24d'!C7)=TRUE),"n.a.",'22d'!C21/'24d'!C7*1000)</f>
        <v>43.684909364338758</v>
      </c>
      <c r="D7" s="17">
        <f>IF((ISERROR('22d'!D21/'24d'!D7)=TRUE),"n.a.",'22d'!D21/'24d'!D7*1000)</f>
        <v>37.974042803053308</v>
      </c>
      <c r="E7" s="17">
        <f>IF((ISERROR('22d'!E21/'24d'!E7)=TRUE),"n.a.",'22d'!E21/'24d'!E7*1000)</f>
        <v>20.348109191084397</v>
      </c>
      <c r="F7" s="17" t="str">
        <f>IF((ISERROR('22d'!F21/'24d'!F7)=TRUE),"n.a.",'22d'!F21/'24d'!F7*1000)</f>
        <v>n.a.</v>
      </c>
      <c r="G7" s="17">
        <f>IF((ISERROR('22d'!G21/'24d'!G7)=TRUE),"n.a.",'22d'!G21/'24d'!G7*1000)</f>
        <v>36.197116520917042</v>
      </c>
      <c r="H7" s="17" t="str">
        <f>IF((ISERROR('22d'!H21/'24d'!H7)=TRUE),"n.a.",'22d'!H21/'24d'!H7*1000)</f>
        <v>n.a.</v>
      </c>
      <c r="I7" s="17">
        <f>IF((ISERROR('22d'!I21/'24d'!I7)=TRUE),"n.a.",'22d'!I21/'24d'!I7*1000)</f>
        <v>28.82900931583692</v>
      </c>
      <c r="J7" s="17" t="str">
        <f>IF((ISERROR('22d'!J21/'24d'!J7)=TRUE),"n.a.",'22d'!J21/'24d'!J7*1000)</f>
        <v>n.a.</v>
      </c>
      <c r="K7" s="17" t="str">
        <f>IF((ISERROR('22d'!K21/'24d'!K7)=TRUE),"n.a.",'22d'!K21/'24d'!K7*1000)</f>
        <v>n.a.</v>
      </c>
      <c r="L7" s="3"/>
    </row>
    <row r="8" spans="1:12">
      <c r="A8" s="7">
        <v>2002</v>
      </c>
      <c r="B8" s="17">
        <f>IF((ISERROR('22d'!B22/'24d'!B8)=TRUE),"n.a.",'22d'!B22/'24d'!B8*1000)</f>
        <v>37.101292805183888</v>
      </c>
      <c r="C8" s="17">
        <f>IF((ISERROR('22d'!C22/'24d'!C8)=TRUE),"n.a.",'22d'!C22/'24d'!C8*1000)</f>
        <v>42.944809135588528</v>
      </c>
      <c r="D8" s="17">
        <f>IF((ISERROR('22d'!D22/'24d'!D8)=TRUE),"n.a.",'22d'!D22/'24d'!D8*1000)</f>
        <v>38.106060606060609</v>
      </c>
      <c r="E8" s="17">
        <f>IF((ISERROR('22d'!E22/'24d'!E8)=TRUE),"n.a.",'22d'!E22/'24d'!E8*1000)</f>
        <v>45.178289126998067</v>
      </c>
      <c r="F8" s="17" t="str">
        <f>IF((ISERROR('22d'!F22/'24d'!F8)=TRUE),"n.a.",'22d'!F22/'24d'!F8*1000)</f>
        <v>n.a.</v>
      </c>
      <c r="G8" s="17">
        <f>IF((ISERROR('22d'!G22/'24d'!G8)=TRUE),"n.a.",'22d'!G22/'24d'!G8*1000)</f>
        <v>33.241519280951003</v>
      </c>
      <c r="H8" s="17">
        <f>IF((ISERROR('22d'!H22/'24d'!H8)=TRUE),"n.a.",'22d'!H22/'24d'!H8*1000)</f>
        <v>48.582611789823275</v>
      </c>
      <c r="I8" s="17">
        <f>IF((ISERROR('22d'!I22/'24d'!I8)=TRUE),"n.a.",'22d'!I22/'24d'!I8*1000)</f>
        <v>29.595025717820171</v>
      </c>
      <c r="J8" s="17" t="str">
        <f>IF((ISERROR('22d'!J22/'24d'!J8)=TRUE),"n.a.",'22d'!J22/'24d'!J8*1000)</f>
        <v>n.a.</v>
      </c>
      <c r="K8" s="17">
        <f>IF((ISERROR('22d'!K22/'24d'!K8)=TRUE),"n.a.",'22d'!K22/'24d'!K8*1000)</f>
        <v>38.069147377673602</v>
      </c>
      <c r="L8" s="3"/>
    </row>
    <row r="9" spans="1:12">
      <c r="A9" s="7">
        <v>2003</v>
      </c>
      <c r="B9" s="17">
        <f>IF((ISERROR('22d'!B23/'24d'!B9)=TRUE),"n.a.",'22d'!B23/'24d'!B9*1000)</f>
        <v>37.679113369301653</v>
      </c>
      <c r="C9" s="17">
        <f>IF((ISERROR('22d'!C23/'24d'!C9)=TRUE),"n.a.",'22d'!C23/'24d'!C9*1000)</f>
        <v>43.16107055047766</v>
      </c>
      <c r="D9" s="17">
        <f>IF((ISERROR('22d'!D23/'24d'!D9)=TRUE),"n.a.",'22d'!D23/'24d'!D9*1000)</f>
        <v>38.375878730066567</v>
      </c>
      <c r="E9" s="17">
        <f>IF((ISERROR('22d'!E23/'24d'!E9)=TRUE),"n.a.",'22d'!E23/'24d'!E9*1000)</f>
        <v>43.653846153846153</v>
      </c>
      <c r="F9" s="17">
        <f>IF((ISERROR('22d'!F23/'24d'!F9)=TRUE),"n.a.",'22d'!F23/'24d'!F9*1000)</f>
        <v>82.212133718530737</v>
      </c>
      <c r="G9" s="17">
        <f>IF((ISERROR('22d'!G23/'24d'!G9)=TRUE),"n.a.",'22d'!G23/'24d'!G9*1000)</f>
        <v>30.181223599945497</v>
      </c>
      <c r="H9" s="17">
        <f>IF((ISERROR('22d'!H23/'24d'!H9)=TRUE),"n.a.",'22d'!H23/'24d'!H9*1000)</f>
        <v>44.971424817710052</v>
      </c>
      <c r="I9" s="17">
        <f>IF((ISERROR('22d'!I23/'24d'!I9)=TRUE),"n.a.",'22d'!I23/'24d'!I9*1000)</f>
        <v>27.923780077967468</v>
      </c>
      <c r="J9" s="17" t="str">
        <f>IF((ISERROR('22d'!J23/'24d'!J9)=TRUE),"n.a.",'22d'!J23/'24d'!J9*1000)</f>
        <v>n.a.</v>
      </c>
      <c r="K9" s="17" t="str">
        <f>IF((ISERROR('22d'!K23/'24d'!K9)=TRUE),"n.a.",'22d'!K23/'24d'!K9*1000)</f>
        <v>n.a.</v>
      </c>
      <c r="L9" s="3"/>
    </row>
    <row r="10" spans="1:12">
      <c r="A10" s="7">
        <v>2004</v>
      </c>
      <c r="B10" s="17">
        <f>IF((ISERROR('22d'!B24/'24d'!B10)=TRUE),"n.a.",'22d'!B24/'24d'!B10*1000)</f>
        <v>37.607744365345958</v>
      </c>
      <c r="C10" s="17">
        <f>IF((ISERROR('22d'!C24/'24d'!C10)=TRUE),"n.a.",'22d'!C24/'24d'!C10*1000)</f>
        <v>43.56451324207589</v>
      </c>
      <c r="D10" s="17">
        <f>IF((ISERROR('22d'!D24/'24d'!D10)=TRUE),"n.a.",'22d'!D24/'24d'!D10*1000)</f>
        <v>39.652331082877041</v>
      </c>
      <c r="E10" s="17">
        <f>IF((ISERROR('22d'!E24/'24d'!E10)=TRUE),"n.a.",'22d'!E24/'24d'!E10*1000)</f>
        <v>37.498100015199874</v>
      </c>
      <c r="F10" s="17">
        <f>IF((ISERROR('22d'!F24/'24d'!F10)=TRUE),"n.a.",'22d'!F24/'24d'!F10*1000)</f>
        <v>109.45170910759349</v>
      </c>
      <c r="G10" s="17">
        <f>IF((ISERROR('22d'!G24/'24d'!G10)=TRUE),"n.a.",'22d'!G24/'24d'!G10*1000)</f>
        <v>29.938231042186885</v>
      </c>
      <c r="H10" s="17">
        <f>IF((ISERROR('22d'!H24/'24d'!H10)=TRUE),"n.a.",'22d'!H24/'24d'!H10*1000)</f>
        <v>44.378288562725004</v>
      </c>
      <c r="I10" s="17">
        <f>IF((ISERROR('22d'!I24/'24d'!I10)=TRUE),"n.a.",'22d'!I24/'24d'!I10*1000)</f>
        <v>29.173504661475611</v>
      </c>
      <c r="J10" s="17" t="str">
        <f>IF((ISERROR('22d'!J24/'24d'!J10)=TRUE),"n.a.",'22d'!J24/'24d'!J10*1000)</f>
        <v>n.a.</v>
      </c>
      <c r="K10" s="17" t="str">
        <f>IF((ISERROR('22d'!K24/'24d'!K10)=TRUE),"n.a.",'22d'!K24/'24d'!K10*1000)</f>
        <v>n.a.</v>
      </c>
      <c r="L10" s="3"/>
    </row>
    <row r="11" spans="1:12">
      <c r="A11" s="7">
        <v>2005</v>
      </c>
      <c r="B11" s="17">
        <f>IF((ISERROR('22d'!B25/'24d'!B11)=TRUE),"n.a.",'22d'!B25/'24d'!B11*1000)</f>
        <v>38.229770326127223</v>
      </c>
      <c r="C11" s="17">
        <f>IF((ISERROR('22d'!C25/'24d'!C11)=TRUE),"n.a.",'22d'!C25/'24d'!C11*1000)</f>
        <v>45.134087937453742</v>
      </c>
      <c r="D11" s="17">
        <f>IF((ISERROR('22d'!D25/'24d'!D11)=TRUE),"n.a.",'22d'!D25/'24d'!D11*1000)</f>
        <v>42.719086316714254</v>
      </c>
      <c r="E11" s="17">
        <f>IF((ISERROR('22d'!E25/'24d'!E11)=TRUE),"n.a.",'22d'!E25/'24d'!E11*1000)</f>
        <v>40.146341463414636</v>
      </c>
      <c r="F11" s="17">
        <f>IF((ISERROR('22d'!F25/'24d'!F11)=TRUE),"n.a.",'22d'!F25/'24d'!F11*1000)</f>
        <v>106.87098368759268</v>
      </c>
      <c r="G11" s="17">
        <f>IF((ISERROR('22d'!G25/'24d'!G11)=TRUE),"n.a.",'22d'!G25/'24d'!G11*1000)</f>
        <v>35.443577004968056</v>
      </c>
      <c r="H11" s="17">
        <f>IF((ISERROR('22d'!H25/'24d'!H11)=TRUE),"n.a.",'22d'!H25/'24d'!H11*1000)</f>
        <v>48.860759493670891</v>
      </c>
      <c r="I11" s="17">
        <f>IF((ISERROR('22d'!I25/'24d'!I11)=TRUE),"n.a.",'22d'!I25/'24d'!I11*1000)</f>
        <v>32.612959046337245</v>
      </c>
      <c r="J11" s="17" t="str">
        <f>IF((ISERROR('22d'!J25/'24d'!J11)=TRUE),"n.a.",'22d'!J25/'24d'!J11*1000)</f>
        <v>n.a.</v>
      </c>
      <c r="K11" s="17" t="str">
        <f>IF((ISERROR('22d'!K25/'24d'!K11)=TRUE),"n.a.",'22d'!K25/'24d'!K11*1000)</f>
        <v>n.a.</v>
      </c>
      <c r="L11" s="3"/>
    </row>
    <row r="12" spans="1:12">
      <c r="A12" s="7">
        <v>2006</v>
      </c>
      <c r="B12" s="17">
        <f>IF((ISERROR('22d'!B26/'24d'!B12)=TRUE),"n.a.",'22d'!B26/'24d'!B12*1000)</f>
        <v>38.45407218000841</v>
      </c>
      <c r="C12" s="17">
        <f>IF((ISERROR('22d'!C26/'24d'!C12)=TRUE),"n.a.",'22d'!C26/'24d'!C12*1000)</f>
        <v>45.639141057984546</v>
      </c>
      <c r="D12" s="17">
        <f>IF((ISERROR('22d'!D26/'24d'!D12)=TRUE),"n.a.",'22d'!D26/'24d'!D12*1000)</f>
        <v>44.824082741615101</v>
      </c>
      <c r="E12" s="17" t="str">
        <f>IF((ISERROR('22d'!E26/'24d'!E12)=TRUE),"n.a.",'22d'!E26/'24d'!E12*1000)</f>
        <v>n.a.</v>
      </c>
      <c r="F12" s="17">
        <f>IF((ISERROR('22d'!F26/'24d'!F12)=TRUE),"n.a.",'22d'!F26/'24d'!F12*1000)</f>
        <v>113.48825460974994</v>
      </c>
      <c r="G12" s="17">
        <f>IF((ISERROR('22d'!G26/'24d'!G12)=TRUE),"n.a.",'22d'!G26/'24d'!G12*1000)</f>
        <v>39.728958630527821</v>
      </c>
      <c r="H12" s="17">
        <f>IF((ISERROR('22d'!H26/'24d'!H12)=TRUE),"n.a.",'22d'!H26/'24d'!H12*1000)</f>
        <v>46.383107088989441</v>
      </c>
      <c r="I12" s="17">
        <f>IF((ISERROR('22d'!I26/'24d'!I12)=TRUE),"n.a.",'22d'!I26/'24d'!I12*1000)</f>
        <v>32.588235294117645</v>
      </c>
      <c r="J12" s="17" t="str">
        <f>IF((ISERROR('22d'!J26/'24d'!J12)=TRUE),"n.a.",'22d'!J26/'24d'!J12*1000)</f>
        <v>n.a.</v>
      </c>
      <c r="K12" s="17">
        <f>IF((ISERROR('22d'!K26/'24d'!K12)=TRUE),"n.a.",'22d'!K26/'24d'!K12*1000)</f>
        <v>48.04376532729674</v>
      </c>
      <c r="L12" s="3"/>
    </row>
    <row r="13" spans="1:12">
      <c r="A13" s="7">
        <v>2007</v>
      </c>
      <c r="B13" s="17">
        <f>IF((ISERROR('22d'!B27/'24d'!B13)=TRUE),"n.a.",'22d'!B27/'24d'!B13*1000)</f>
        <v>38.961332934380728</v>
      </c>
      <c r="C13" s="17">
        <f>IF((ISERROR('22d'!C27/'24d'!C13)=TRUE),"n.a.",'22d'!C27/'24d'!C13*1000)</f>
        <v>46.127064715243577</v>
      </c>
      <c r="D13" s="17">
        <f>IF((ISERROR('22d'!D27/'24d'!D13)=TRUE),"n.a.",'22d'!D27/'24d'!D13*1000)</f>
        <v>45.668982389733891</v>
      </c>
      <c r="E13" s="17">
        <f>IF((ISERROR('22d'!E27/'24d'!E13)=TRUE),"n.a.",'22d'!E27/'24d'!E13*1000)</f>
        <v>38.544336237826755</v>
      </c>
      <c r="F13" s="17" t="str">
        <f>IF((ISERROR('22d'!F27/'24d'!F13)=TRUE),"n.a.",'22d'!F27/'24d'!F13*1000)</f>
        <v>n.a.</v>
      </c>
      <c r="G13" s="17">
        <f>IF((ISERROR('22d'!G27/'24d'!G13)=TRUE),"n.a.",'22d'!G27/'24d'!G13*1000)</f>
        <v>43.802795269543843</v>
      </c>
      <c r="H13" s="17">
        <f>IF((ISERROR('22d'!H27/'24d'!H13)=TRUE),"n.a.",'22d'!H27/'24d'!H13*1000)</f>
        <v>46.289652030297852</v>
      </c>
      <c r="I13" s="17">
        <f>IF((ISERROR('22d'!I27/'24d'!I13)=TRUE),"n.a.",'22d'!I27/'24d'!I13*1000)</f>
        <v>32.718984556136284</v>
      </c>
      <c r="J13" s="17" t="str">
        <f>IF((ISERROR('22d'!J27/'24d'!J13)=TRUE),"n.a.",'22d'!J27/'24d'!J13*1000)</f>
        <v>n.a.</v>
      </c>
      <c r="K13" s="17">
        <f>IF((ISERROR('22d'!K27/'24d'!K13)=TRUE),"n.a.",'22d'!K27/'24d'!K13*1000)</f>
        <v>52.417498081350729</v>
      </c>
      <c r="L13" s="3"/>
    </row>
    <row r="14" spans="1:12">
      <c r="A14" s="7">
        <v>2008</v>
      </c>
      <c r="B14" s="17">
        <f>IF((ISERROR('22d'!B28/'24d'!B14)=TRUE),"n.a.",'22d'!B28/'24d'!B14*1000)</f>
        <v>38.866527929273083</v>
      </c>
      <c r="C14" s="17">
        <f>IF((ISERROR('22d'!C28/'24d'!C14)=TRUE),"n.a.",'22d'!C28/'24d'!C14*1000)</f>
        <v>46.163657471856105</v>
      </c>
      <c r="D14" s="17">
        <f>IF((ISERROR('22d'!D28/'24d'!D14)=TRUE),"n.a.",'22d'!D28/'24d'!D14*1000)</f>
        <v>42.400275103163686</v>
      </c>
      <c r="E14" s="17">
        <f>IF((ISERROR('22d'!E28/'24d'!E14)=TRUE),"n.a.",'22d'!E28/'24d'!E14*1000)</f>
        <v>33.495880275769295</v>
      </c>
      <c r="F14" s="17" t="str">
        <f>IF((ISERROR('22d'!F28/'24d'!F14)=TRUE),"n.a.",'22d'!F28/'24d'!F14*1000)</f>
        <v>n.a.</v>
      </c>
      <c r="G14" s="17">
        <f>IF((ISERROR('22d'!G28/'24d'!G14)=TRUE),"n.a.",'22d'!G28/'24d'!G14*1000)</f>
        <v>44.952431289640593</v>
      </c>
      <c r="H14" s="17">
        <f>IF((ISERROR('22d'!H28/'24d'!H14)=TRUE),"n.a.",'22d'!H28/'24d'!H14*1000)</f>
        <v>41.587464680195225</v>
      </c>
      <c r="I14" s="17">
        <f>IF((ISERROR('22d'!I28/'24d'!I14)=TRUE),"n.a.",'22d'!I28/'24d'!I14*1000)</f>
        <v>29.471277111773269</v>
      </c>
      <c r="J14" s="17" t="str">
        <f>IF((ISERROR('22d'!J28/'24d'!J14)=TRUE),"n.a.",'22d'!J28/'24d'!J14*1000)</f>
        <v>n.a.</v>
      </c>
      <c r="K14" s="17">
        <f>IF((ISERROR('22d'!K28/'24d'!K14)=TRUE),"n.a.",'22d'!K28/'24d'!K14*1000)</f>
        <v>50.372181274173542</v>
      </c>
      <c r="L14" s="3"/>
    </row>
    <row r="15" spans="1:12">
      <c r="A15" s="7">
        <v>2009</v>
      </c>
      <c r="B15" s="17">
        <f>IF((ISERROR('22d'!B29/'24d'!B15)=TRUE),"n.a.",'22d'!B29/'24d'!B15*1000)</f>
        <v>39.65099016186052</v>
      </c>
      <c r="C15" s="17">
        <f>IF((ISERROR('22d'!C29/'24d'!C15)=TRUE),"n.a.",'22d'!C29/'24d'!C15*1000)</f>
        <v>46.668794631076651</v>
      </c>
      <c r="D15" s="17">
        <f>IF((ISERROR('22d'!D29/'24d'!D15)=TRUE),"n.a.",'22d'!D29/'24d'!D15*1000)</f>
        <v>48.152091084315742</v>
      </c>
      <c r="E15" s="17">
        <f>IF((ISERROR('22d'!E29/'24d'!E15)=TRUE),"n.a.",'22d'!E29/'24d'!E15*1000)</f>
        <v>34.601383327266106</v>
      </c>
      <c r="F15" s="17" t="str">
        <f>IF((ISERROR('22d'!F29/'24d'!F15)=TRUE),"n.a.",'22d'!F29/'24d'!F15*1000)</f>
        <v>n.a.</v>
      </c>
      <c r="G15" s="17">
        <f>IF((ISERROR('22d'!G29/'24d'!G15)=TRUE),"n.a.",'22d'!G29/'24d'!G15*1000)</f>
        <v>52.389176741508351</v>
      </c>
      <c r="H15" s="17">
        <f>IF((ISERROR('22d'!H29/'24d'!H15)=TRUE),"n.a.",'22d'!H29/'24d'!H15*1000)</f>
        <v>42.899423646087541</v>
      </c>
      <c r="I15" s="17">
        <f>IF((ISERROR('22d'!I29/'24d'!I15)=TRUE),"n.a.",'22d'!I29/'24d'!I15*1000)</f>
        <v>37.751697157979521</v>
      </c>
      <c r="J15" s="17" t="str">
        <f>IF((ISERROR('22d'!J29/'24d'!J15)=TRUE),"n.a.",'22d'!J29/'24d'!J15*1000)</f>
        <v>n.a.</v>
      </c>
      <c r="K15" s="17">
        <f>IF((ISERROR('22d'!K29/'24d'!K15)=TRUE),"n.a.",'22d'!K29/'24d'!K15*1000)</f>
        <v>58.149743923258264</v>
      </c>
      <c r="L15" s="3"/>
    </row>
    <row r="17" spans="1:12">
      <c r="A17" s="9" t="s">
        <v>71</v>
      </c>
    </row>
    <row r="18" spans="1:12">
      <c r="A18" s="7" t="s">
        <v>503</v>
      </c>
      <c r="B18" s="2">
        <f>IF(ISERROR((POWER(VLOOKUP(VALUE(RIGHT($A18,4)),$A$3:$L$15,COLUMN(B$15),0)/VLOOKUP(VALUE(LEFT($A18,4)),$A$3:$L$15,COLUMN(B$15),0),1/(VALUE(RIGHT($A18,4))-VALUE(LEFT($A18,4))))-1)*100)=FALSE,(POWER(VLOOKUP(VALUE(RIGHT($A18,4)),$A$3:$L$15,COLUMN(B$15),0)/VLOOKUP(VALUE(LEFT($A18,4)),$A$3:$L$15,COLUMN(B$15),0),1/(VALUE(RIGHT($A18,4))-VALUE(LEFT($A18,4))))-1)*100,"n.a.")</f>
        <v>1.1745110502571432</v>
      </c>
      <c r="C18" s="2">
        <f t="shared" ref="C18:K20" si="0">IF(ISERROR((POWER(VLOOKUP(VALUE(RIGHT($A18,4)),$A$3:$L$15,COLUMN(C$15),0)/VLOOKUP(VALUE(LEFT($A18,4)),$A$3:$L$15,COLUMN(C$15),0),1/(VALUE(RIGHT($A18,4))-VALUE(LEFT($A18,4))))-1)*100)=FALSE,(POWER(VLOOKUP(VALUE(RIGHT($A18,4)),$A$3:$L$15,COLUMN(C$15),0)/VLOOKUP(VALUE(LEFT($A18,4)),$A$3:$L$15,COLUMN(C$15),0),1/(VALUE(RIGHT($A18,4))-VALUE(LEFT($A18,4))))-1)*100,"n.a.")</f>
        <v>1.7763651386191626</v>
      </c>
      <c r="D18" s="2">
        <f t="shared" si="0"/>
        <v>3.6131413895367226</v>
      </c>
      <c r="E18" s="2">
        <f t="shared" si="0"/>
        <v>2.1747024541478366</v>
      </c>
      <c r="F18" s="2" t="str">
        <f t="shared" si="0"/>
        <v>n.a.</v>
      </c>
      <c r="G18" s="2">
        <f t="shared" si="0"/>
        <v>6.128216816299914</v>
      </c>
      <c r="H18" s="2">
        <f t="shared" si="0"/>
        <v>-2.1047537672404082</v>
      </c>
      <c r="I18" s="2">
        <f t="shared" si="0"/>
        <v>4.3496915862891949</v>
      </c>
      <c r="J18" s="2" t="str">
        <f t="shared" si="0"/>
        <v>n.a.</v>
      </c>
      <c r="K18" s="2">
        <f t="shared" si="0"/>
        <v>5.6206301645716161</v>
      </c>
      <c r="L18" s="2"/>
    </row>
    <row r="19" spans="1:12">
      <c r="A19" s="7" t="s">
        <v>27</v>
      </c>
      <c r="B19" s="2">
        <f>IF(ISERROR((POWER(VLOOKUP(VALUE(RIGHT($A19,4)),$A$3:$L$15,COLUMN(B$15),0)/VLOOKUP(VALUE(LEFT($A19,4)),$A$3:$L$15,COLUMN(B$15),0),1/(VALUE(RIGHT($A19,4))-VALUE(LEFT($A19,4))))-1)*100)=FALSE,(POWER(VLOOKUP(VALUE(RIGHT($A19,4)),$A$3:$L$15,COLUMN(B$15),0)/VLOOKUP(VALUE(LEFT($A19,4)),$A$3:$L$15,COLUMN(B$15),0),1/(VALUE(RIGHT($A19,4))-VALUE(LEFT($A19,4))))-1)*100,"n.a.")</f>
        <v>1.9552758036977869</v>
      </c>
      <c r="C19" s="2">
        <f t="shared" si="0"/>
        <v>4.931273331565289</v>
      </c>
      <c r="D19" s="2">
        <f t="shared" si="0"/>
        <v>1.2693554350365677</v>
      </c>
      <c r="E19" s="2">
        <f t="shared" si="0"/>
        <v>-9.8618825912340942</v>
      </c>
      <c r="F19" s="2" t="str">
        <f t="shared" si="0"/>
        <v>n.a.</v>
      </c>
      <c r="G19" s="2">
        <f t="shared" si="0"/>
        <v>0.70745087773862458</v>
      </c>
      <c r="H19" s="2" t="str">
        <f t="shared" si="0"/>
        <v>n.a.</v>
      </c>
      <c r="I19" s="2">
        <f t="shared" si="0"/>
        <v>2.5585596790397291</v>
      </c>
      <c r="J19" s="2" t="str">
        <f t="shared" si="0"/>
        <v>n.a.</v>
      </c>
      <c r="K19" s="2" t="str">
        <f t="shared" si="0"/>
        <v>n.a.</v>
      </c>
      <c r="L19" s="2"/>
    </row>
    <row r="20" spans="1:12">
      <c r="A20" s="7" t="s">
        <v>3</v>
      </c>
      <c r="B20" s="2">
        <f>IF(ISERROR((POWER(VLOOKUP(VALUE(RIGHT($A20,4)),$A$3:$L$15,COLUMN(B$15),0)/VLOOKUP(VALUE(LEFT($A20,4)),$A$3:$L$15,COLUMN(B$15),0),1/(VALUE(RIGHT($A20,4))-VALUE(LEFT($A20,4))))-1)*100)=FALSE,(POWER(VLOOKUP(VALUE(RIGHT($A20,4)),$A$3:$L$15,COLUMN(B$15),0)/VLOOKUP(VALUE(LEFT($A20,4)),$A$3:$L$15,COLUMN(B$15),0),1/(VALUE(RIGHT($A20,4))-VALUE(LEFT($A20,4))))-1)*100,"n.a.")</f>
        <v>0.92542236065724648</v>
      </c>
      <c r="C20" s="2">
        <f t="shared" si="0"/>
        <v>0.79184091563928583</v>
      </c>
      <c r="D20" s="2">
        <f t="shared" si="0"/>
        <v>4.9042001605597685</v>
      </c>
      <c r="E20" s="2">
        <f t="shared" si="0"/>
        <v>10.163433377686415</v>
      </c>
      <c r="F20" s="2" t="str">
        <f t="shared" si="0"/>
        <v>n.a.</v>
      </c>
      <c r="G20" s="2">
        <f t="shared" si="0"/>
        <v>7.6127408168660926</v>
      </c>
      <c r="H20" s="2" t="str">
        <f t="shared" si="0"/>
        <v>n.a.</v>
      </c>
      <c r="I20" s="2">
        <f t="shared" si="0"/>
        <v>4.2606032840311503</v>
      </c>
      <c r="J20" s="2" t="str">
        <f t="shared" si="0"/>
        <v>n.a.</v>
      </c>
      <c r="K20" s="2" t="str">
        <f t="shared" si="0"/>
        <v>n.a.</v>
      </c>
      <c r="L20" s="2"/>
    </row>
    <row r="22" spans="1:12">
      <c r="A22" s="20" t="s">
        <v>1434</v>
      </c>
    </row>
  </sheetData>
  <pageMargins left="0.7" right="0.7" top="0.75" bottom="0.75" header="0.3" footer="0.3"/>
  <pageSetup scale="80" orientation="landscape" horizontalDpi="0" verticalDpi="0" r:id="rId1"/>
</worksheet>
</file>

<file path=xl/worksheets/sheet18.xml><?xml version="1.0" encoding="utf-8"?>
<worksheet xmlns="http://schemas.openxmlformats.org/spreadsheetml/2006/main" xmlns:r="http://schemas.openxmlformats.org/officeDocument/2006/relationships">
  <sheetPr codeName="Sheet70"/>
  <dimension ref="A1:K24"/>
  <sheetViews>
    <sheetView view="pageBreakPreview" zoomScaleNormal="100" zoomScaleSheetLayoutView="100" workbookViewId="0"/>
  </sheetViews>
  <sheetFormatPr defaultRowHeight="15"/>
  <cols>
    <col min="2" max="11" width="14.85546875" customWidth="1"/>
  </cols>
  <sheetData>
    <row r="1" spans="1:11">
      <c r="A1" t="s">
        <v>512</v>
      </c>
    </row>
    <row r="3" spans="1:11" ht="90" customHeight="1">
      <c r="A3" s="53"/>
      <c r="B3" s="54" t="s">
        <v>7</v>
      </c>
      <c r="C3" s="55" t="s">
        <v>8</v>
      </c>
      <c r="D3" s="55" t="s">
        <v>9</v>
      </c>
      <c r="E3" s="55" t="s">
        <v>11</v>
      </c>
      <c r="F3" s="55" t="s">
        <v>12</v>
      </c>
      <c r="G3" s="55" t="s">
        <v>13</v>
      </c>
      <c r="H3" s="55" t="s">
        <v>14</v>
      </c>
      <c r="I3" s="55" t="s">
        <v>15</v>
      </c>
      <c r="J3" s="55" t="s">
        <v>16</v>
      </c>
      <c r="K3" s="55" t="s">
        <v>17</v>
      </c>
    </row>
    <row r="4" spans="1:11">
      <c r="A4" s="53">
        <v>1991</v>
      </c>
      <c r="B4" s="8">
        <v>151525</v>
      </c>
      <c r="C4" s="8">
        <v>5685</v>
      </c>
      <c r="D4" s="8">
        <v>4554</v>
      </c>
      <c r="E4" s="8">
        <v>6234</v>
      </c>
      <c r="F4" s="8">
        <v>17968</v>
      </c>
      <c r="G4" s="8">
        <v>15596</v>
      </c>
      <c r="H4" s="8">
        <v>38643</v>
      </c>
      <c r="I4" s="8">
        <v>25317</v>
      </c>
      <c r="J4" s="8">
        <v>27064</v>
      </c>
      <c r="K4" s="8">
        <v>10465</v>
      </c>
    </row>
    <row r="5" spans="1:11">
      <c r="A5" s="53">
        <v>1992</v>
      </c>
      <c r="B5" s="8">
        <v>147673</v>
      </c>
      <c r="C5" s="8">
        <v>4725</v>
      </c>
      <c r="D5" s="8">
        <v>3953</v>
      </c>
      <c r="E5" s="8">
        <v>6850</v>
      </c>
      <c r="F5" s="8">
        <v>17005</v>
      </c>
      <c r="G5" s="8">
        <v>11966</v>
      </c>
      <c r="H5" s="8">
        <v>40790</v>
      </c>
      <c r="I5" s="8">
        <v>24742</v>
      </c>
      <c r="J5" s="8">
        <v>27365</v>
      </c>
      <c r="K5" s="8">
        <v>10277</v>
      </c>
    </row>
    <row r="6" spans="1:11">
      <c r="A6" s="53">
        <v>1993</v>
      </c>
      <c r="B6" s="8">
        <v>142944</v>
      </c>
      <c r="C6" s="8">
        <v>5391</v>
      </c>
      <c r="D6" s="8">
        <v>4174</v>
      </c>
      <c r="E6" s="8">
        <v>7263</v>
      </c>
      <c r="F6" s="8">
        <v>16701</v>
      </c>
      <c r="G6" s="8">
        <v>11441</v>
      </c>
      <c r="H6" s="8">
        <v>38449</v>
      </c>
      <c r="I6" s="8">
        <v>21004</v>
      </c>
      <c r="J6" s="8">
        <v>27976</v>
      </c>
      <c r="K6" s="8">
        <v>10545</v>
      </c>
    </row>
    <row r="7" spans="1:11">
      <c r="A7" s="53">
        <v>1994</v>
      </c>
      <c r="B7" s="8">
        <v>145196</v>
      </c>
      <c r="C7" s="8">
        <v>5462</v>
      </c>
      <c r="D7" s="8">
        <v>4362</v>
      </c>
      <c r="E7" s="8">
        <v>6465</v>
      </c>
      <c r="F7" s="8">
        <v>15489</v>
      </c>
      <c r="G7" s="8">
        <v>12237</v>
      </c>
      <c r="H7" s="8">
        <v>40003</v>
      </c>
      <c r="I7" s="8">
        <v>21387</v>
      </c>
      <c r="J7" s="8">
        <v>28318</v>
      </c>
      <c r="K7" s="8">
        <v>11473</v>
      </c>
    </row>
    <row r="8" spans="1:11">
      <c r="A8" s="53">
        <v>1995</v>
      </c>
      <c r="B8" s="8">
        <v>142950</v>
      </c>
      <c r="C8" s="8">
        <v>5255</v>
      </c>
      <c r="D8" s="8">
        <v>4709</v>
      </c>
      <c r="E8" s="8">
        <v>7361</v>
      </c>
      <c r="F8" s="8">
        <v>16663</v>
      </c>
      <c r="G8" s="8">
        <v>13663</v>
      </c>
      <c r="H8" s="8">
        <v>38185</v>
      </c>
      <c r="I8" s="8">
        <v>18639</v>
      </c>
      <c r="J8" s="8">
        <v>28283</v>
      </c>
      <c r="K8" s="8">
        <v>10191</v>
      </c>
    </row>
    <row r="9" spans="1:11">
      <c r="A9" s="53">
        <v>1996</v>
      </c>
      <c r="B9" s="8">
        <v>143447</v>
      </c>
      <c r="C9" s="8">
        <v>5431</v>
      </c>
      <c r="D9" s="8">
        <v>5257</v>
      </c>
      <c r="E9" s="8">
        <v>7050</v>
      </c>
      <c r="F9" s="8">
        <v>16456</v>
      </c>
      <c r="G9" s="8">
        <v>13028</v>
      </c>
      <c r="H9" s="8">
        <v>36855</v>
      </c>
      <c r="I9" s="8">
        <v>20327</v>
      </c>
      <c r="J9" s="8">
        <v>27734</v>
      </c>
      <c r="K9" s="8">
        <v>11310</v>
      </c>
    </row>
    <row r="10" spans="1:11">
      <c r="A10" s="53">
        <v>1997</v>
      </c>
      <c r="B10" s="8">
        <v>148730</v>
      </c>
      <c r="C10" s="8">
        <v>5723</v>
      </c>
      <c r="D10" s="8">
        <v>5423</v>
      </c>
      <c r="E10" s="8">
        <v>6011</v>
      </c>
      <c r="F10" s="8">
        <v>17848</v>
      </c>
      <c r="G10" s="8">
        <v>13810</v>
      </c>
      <c r="H10" s="8">
        <v>38198</v>
      </c>
      <c r="I10" s="8">
        <v>21534</v>
      </c>
      <c r="J10" s="8">
        <v>28529</v>
      </c>
      <c r="K10" s="8">
        <v>11654</v>
      </c>
    </row>
    <row r="11" spans="1:11">
      <c r="A11" s="53">
        <v>1998</v>
      </c>
      <c r="B11" s="8">
        <v>153931</v>
      </c>
      <c r="C11" s="8">
        <v>7091</v>
      </c>
      <c r="D11" s="8">
        <v>6027</v>
      </c>
      <c r="E11" s="8">
        <v>7180</v>
      </c>
      <c r="F11" s="8">
        <v>15993</v>
      </c>
      <c r="G11" s="8">
        <v>14524</v>
      </c>
      <c r="H11" s="8">
        <v>38584</v>
      </c>
      <c r="I11" s="8">
        <v>21669</v>
      </c>
      <c r="J11" s="8">
        <v>29664</v>
      </c>
      <c r="K11" s="8">
        <v>13201</v>
      </c>
    </row>
    <row r="12" spans="1:11">
      <c r="A12" s="53">
        <v>1999</v>
      </c>
      <c r="B12" s="8">
        <v>161202</v>
      </c>
      <c r="C12" s="8">
        <v>8301</v>
      </c>
      <c r="D12" s="8">
        <v>6659</v>
      </c>
      <c r="E12" s="8">
        <v>7790</v>
      </c>
      <c r="F12" s="8">
        <v>16945</v>
      </c>
      <c r="G12" s="8">
        <v>15321</v>
      </c>
      <c r="H12" s="8">
        <v>39573</v>
      </c>
      <c r="I12" s="8">
        <v>21422</v>
      </c>
      <c r="J12" s="8">
        <v>30969</v>
      </c>
      <c r="K12" s="8">
        <v>14222</v>
      </c>
    </row>
    <row r="13" spans="1:11">
      <c r="A13" s="53">
        <v>2000</v>
      </c>
      <c r="B13" s="8">
        <v>154545</v>
      </c>
      <c r="C13" s="8">
        <v>7580</v>
      </c>
      <c r="D13" s="8">
        <v>6078</v>
      </c>
      <c r="E13" s="8">
        <v>7760</v>
      </c>
      <c r="F13" s="8">
        <v>16733</v>
      </c>
      <c r="G13" s="8">
        <v>15330</v>
      </c>
      <c r="H13" s="8">
        <v>37636</v>
      </c>
      <c r="I13" s="8">
        <v>20545</v>
      </c>
      <c r="J13" s="8">
        <v>29242</v>
      </c>
      <c r="K13" s="8">
        <v>13641</v>
      </c>
    </row>
    <row r="14" spans="1:11">
      <c r="A14" s="53">
        <v>2001</v>
      </c>
      <c r="B14" s="8">
        <v>174887</v>
      </c>
      <c r="C14" s="8">
        <v>7797</v>
      </c>
      <c r="D14" s="8">
        <v>6485</v>
      </c>
      <c r="E14" s="8">
        <v>7657</v>
      </c>
      <c r="F14" s="8">
        <v>17685</v>
      </c>
      <c r="G14" s="8">
        <v>14866</v>
      </c>
      <c r="H14" s="8">
        <v>45193</v>
      </c>
      <c r="I14" s="8">
        <v>25122</v>
      </c>
      <c r="J14" s="8">
        <v>35688</v>
      </c>
      <c r="K14" s="8">
        <v>14395</v>
      </c>
    </row>
    <row r="15" spans="1:11">
      <c r="A15" s="53">
        <v>2002</v>
      </c>
      <c r="B15" s="8">
        <v>179903</v>
      </c>
      <c r="C15" s="8">
        <v>8261</v>
      </c>
      <c r="D15" s="8">
        <v>5948</v>
      </c>
      <c r="E15" s="8">
        <v>8313</v>
      </c>
      <c r="F15" s="8">
        <v>19053</v>
      </c>
      <c r="G15" s="8">
        <v>15078</v>
      </c>
      <c r="H15" s="8">
        <v>48271</v>
      </c>
      <c r="I15" s="8">
        <v>24273</v>
      </c>
      <c r="J15" s="8">
        <v>36524</v>
      </c>
      <c r="K15" s="8">
        <v>14182</v>
      </c>
    </row>
    <row r="16" spans="1:11">
      <c r="A16" s="53">
        <v>2003</v>
      </c>
      <c r="B16" s="8">
        <v>171695</v>
      </c>
      <c r="C16" s="8">
        <v>8095</v>
      </c>
      <c r="D16" s="8">
        <v>5453</v>
      </c>
      <c r="E16" s="8">
        <v>7740</v>
      </c>
      <c r="F16" s="8">
        <v>18427</v>
      </c>
      <c r="G16" s="8">
        <v>13514</v>
      </c>
      <c r="H16" s="8">
        <v>48728</v>
      </c>
      <c r="I16" s="8">
        <v>19522</v>
      </c>
      <c r="J16" s="8">
        <v>36451</v>
      </c>
      <c r="K16" s="8">
        <v>13766</v>
      </c>
    </row>
    <row r="17" spans="1:11">
      <c r="A17" s="53">
        <v>2004</v>
      </c>
      <c r="B17" s="8">
        <v>169403</v>
      </c>
      <c r="C17" s="8">
        <v>7210</v>
      </c>
      <c r="D17" s="8">
        <v>5046</v>
      </c>
      <c r="E17" s="8">
        <v>7579</v>
      </c>
      <c r="F17" s="8">
        <v>18851</v>
      </c>
      <c r="G17" s="8">
        <v>13801</v>
      </c>
      <c r="H17" s="8">
        <v>47956</v>
      </c>
      <c r="I17" s="8">
        <v>18765</v>
      </c>
      <c r="J17" s="8">
        <v>35339</v>
      </c>
      <c r="K17" s="8">
        <v>14856</v>
      </c>
    </row>
    <row r="18" spans="1:11">
      <c r="A18" s="53">
        <v>2005</v>
      </c>
      <c r="B18" s="8">
        <v>162433</v>
      </c>
      <c r="C18" s="8">
        <v>6356</v>
      </c>
      <c r="D18" s="8">
        <v>4921</v>
      </c>
      <c r="E18" s="8">
        <v>7697</v>
      </c>
      <c r="F18" s="8">
        <v>17415</v>
      </c>
      <c r="G18" s="8">
        <v>13087</v>
      </c>
      <c r="H18" s="8">
        <v>48233</v>
      </c>
      <c r="I18" s="8">
        <v>16618</v>
      </c>
      <c r="J18" s="8">
        <v>33431</v>
      </c>
      <c r="K18" s="8">
        <v>14674</v>
      </c>
    </row>
    <row r="19" spans="1:11">
      <c r="A19" s="53">
        <v>2006</v>
      </c>
      <c r="B19" s="8">
        <v>167324</v>
      </c>
      <c r="C19" s="8">
        <v>6259</v>
      </c>
      <c r="D19" s="8">
        <v>5619</v>
      </c>
      <c r="E19" s="8">
        <v>7927</v>
      </c>
      <c r="F19" s="8">
        <v>17469</v>
      </c>
      <c r="G19" s="8">
        <v>14376</v>
      </c>
      <c r="H19" s="8">
        <v>47833</v>
      </c>
      <c r="I19" s="8">
        <v>17968</v>
      </c>
      <c r="J19" s="8">
        <v>33960</v>
      </c>
      <c r="K19" s="8">
        <v>15912</v>
      </c>
    </row>
    <row r="20" spans="1:11">
      <c r="A20" s="53">
        <v>2007</v>
      </c>
      <c r="B20" s="8">
        <v>167217</v>
      </c>
      <c r="C20" s="8">
        <v>6272</v>
      </c>
      <c r="D20" s="8">
        <v>5178</v>
      </c>
      <c r="E20" s="8">
        <v>8162</v>
      </c>
      <c r="F20" s="8">
        <v>18268</v>
      </c>
      <c r="G20" s="8">
        <v>14536</v>
      </c>
      <c r="H20" s="8">
        <v>48936</v>
      </c>
      <c r="I20" s="8">
        <v>17548</v>
      </c>
      <c r="J20" s="8">
        <v>33063</v>
      </c>
      <c r="K20" s="8">
        <v>15256</v>
      </c>
    </row>
    <row r="21" spans="1:11">
      <c r="A21" s="53">
        <v>2008</v>
      </c>
      <c r="B21" s="8">
        <v>166546</v>
      </c>
      <c r="C21" s="8" t="s">
        <v>446</v>
      </c>
      <c r="D21" s="8">
        <v>5346</v>
      </c>
      <c r="E21" s="8">
        <v>7343</v>
      </c>
      <c r="F21" s="8">
        <v>17703</v>
      </c>
      <c r="G21" s="8">
        <v>15745</v>
      </c>
      <c r="H21" s="8">
        <v>47437</v>
      </c>
      <c r="I21" s="8">
        <v>16618</v>
      </c>
      <c r="J21" s="8">
        <v>33541</v>
      </c>
      <c r="K21" s="8">
        <v>16489</v>
      </c>
    </row>
    <row r="22" spans="1:11">
      <c r="A22" s="53">
        <v>2009</v>
      </c>
      <c r="B22" s="8">
        <v>172091</v>
      </c>
      <c r="C22" s="8" t="s">
        <v>446</v>
      </c>
      <c r="D22" s="8" t="s">
        <v>446</v>
      </c>
      <c r="E22" s="8" t="s">
        <v>446</v>
      </c>
      <c r="F22" s="8" t="s">
        <v>446</v>
      </c>
      <c r="G22" s="8">
        <v>18117</v>
      </c>
      <c r="H22" s="8">
        <v>47848</v>
      </c>
      <c r="I22" s="8">
        <v>16206</v>
      </c>
      <c r="J22" s="8">
        <v>33742</v>
      </c>
      <c r="K22" s="8">
        <v>18397</v>
      </c>
    </row>
    <row r="24" spans="1:11">
      <c r="A24" s="355" t="s">
        <v>511</v>
      </c>
      <c r="B24" s="355"/>
      <c r="C24" s="355"/>
      <c r="D24" s="355"/>
      <c r="E24" s="355"/>
      <c r="F24" s="355"/>
      <c r="G24" s="355"/>
      <c r="H24" s="355"/>
      <c r="I24" s="355"/>
      <c r="J24" s="355"/>
      <c r="K24" s="355"/>
    </row>
  </sheetData>
  <mergeCells count="1">
    <mergeCell ref="A24:K24"/>
  </mergeCells>
  <pageMargins left="0.7" right="0.7" top="0.75" bottom="0.75" header="0.3" footer="0.3"/>
  <pageSetup scale="74" orientation="landscape" horizontalDpi="0" verticalDpi="0" r:id="rId1"/>
</worksheet>
</file>

<file path=xl/worksheets/sheet180.xml><?xml version="1.0" encoding="utf-8"?>
<worksheet xmlns="http://schemas.openxmlformats.org/spreadsheetml/2006/main" xmlns:r="http://schemas.openxmlformats.org/officeDocument/2006/relationships">
  <sheetPr codeName="Sheet218"/>
  <dimension ref="A1:L22"/>
  <sheetViews>
    <sheetView view="pageBreakPreview" zoomScaleNormal="100" zoomScaleSheetLayoutView="100" workbookViewId="0"/>
  </sheetViews>
  <sheetFormatPr defaultRowHeight="15"/>
  <cols>
    <col min="2" max="12" width="14" customWidth="1"/>
  </cols>
  <sheetData>
    <row r="1" spans="1:12">
      <c r="A1" t="s">
        <v>1101</v>
      </c>
    </row>
    <row r="2" spans="1:12" ht="90.75" customHeight="1">
      <c r="B2" s="55" t="s">
        <v>520</v>
      </c>
      <c r="C2" s="55" t="s">
        <v>6</v>
      </c>
      <c r="D2" s="55" t="s">
        <v>7</v>
      </c>
      <c r="E2" s="55" t="s">
        <v>8</v>
      </c>
      <c r="F2" s="55" t="s">
        <v>11</v>
      </c>
      <c r="G2" s="55" t="s">
        <v>12</v>
      </c>
      <c r="H2" s="55" t="s">
        <v>13</v>
      </c>
      <c r="I2" s="55" t="s">
        <v>14</v>
      </c>
      <c r="J2" s="55" t="s">
        <v>15</v>
      </c>
      <c r="K2" s="55" t="s">
        <v>55</v>
      </c>
      <c r="L2" s="309"/>
    </row>
    <row r="3" spans="1:12">
      <c r="A3" s="7">
        <v>1997</v>
      </c>
      <c r="B3" s="17">
        <f>IF((ISERROR('22e'!B17/'24e'!B3)=TRUE),"n.a.",'22e'!B17/'24e'!B3*1000)</f>
        <v>36.636200615095404</v>
      </c>
      <c r="C3" s="17">
        <f>IF((ISERROR('22e'!C17/'24e'!C3)=TRUE),"n.a.",'22e'!C17/'24e'!C3*1000)</f>
        <v>44.186377773565567</v>
      </c>
      <c r="D3" s="17">
        <f>IF((ISERROR('22e'!D17/'24e'!D3)=TRUE),"n.a.",'22e'!D17/'24e'!D3*1000)</f>
        <v>40.609112359823882</v>
      </c>
      <c r="E3" s="17">
        <f>IF((ISERROR('22e'!E17/'24e'!E3)=TRUE),"n.a.",'22e'!E17/'24e'!E3*1000)</f>
        <v>42.554082344731327</v>
      </c>
      <c r="F3" s="17">
        <f>IF((ISERROR('22e'!F17/'24e'!F3)=TRUE),"n.a.",'22e'!F17/'24e'!F3*1000)</f>
        <v>48.181512605042016</v>
      </c>
      <c r="G3" s="17">
        <f>IF((ISERROR('22e'!G17/'24e'!G3)=TRUE),"n.a.",'22e'!G17/'24e'!G3*1000)</f>
        <v>56.356426405411703</v>
      </c>
      <c r="H3" s="17">
        <f>IF((ISERROR('22e'!H17/'24e'!H3)=TRUE),"n.a.",'22e'!H17/'24e'!H3*1000)</f>
        <v>36.349502487562191</v>
      </c>
      <c r="I3" s="17">
        <f>IF((ISERROR('22e'!I17/'24e'!I3)=TRUE),"n.a.",'22e'!I17/'24e'!I3*1000)</f>
        <v>28.750035198378058</v>
      </c>
      <c r="J3" s="17">
        <f>IF((ISERROR('22e'!J17/'24e'!J3)=TRUE),"n.a.",'22e'!J17/'24e'!J3*1000)</f>
        <v>18.415707515233581</v>
      </c>
      <c r="K3" s="17">
        <f>IF((ISERROR('22e'!K17/'24e'!K3)=TRUE),"n.a.",'22e'!K17/'24e'!K3*1000)</f>
        <v>42.878686813027464</v>
      </c>
      <c r="L3" s="309"/>
    </row>
    <row r="4" spans="1:12">
      <c r="A4" s="7">
        <v>1998</v>
      </c>
      <c r="B4" s="17">
        <f>IF((ISERROR('22e'!B18/'24e'!B4)=TRUE),"n.a.",'22e'!B18/'24e'!B4*1000)</f>
        <v>37.123843114705522</v>
      </c>
      <c r="C4" s="17">
        <f>IF((ISERROR('22e'!C18/'24e'!C4)=TRUE),"n.a.",'22e'!C18/'24e'!C4*1000)</f>
        <v>46.814482957956287</v>
      </c>
      <c r="D4" s="17">
        <f>IF((ISERROR('22e'!D18/'24e'!D4)=TRUE),"n.a.",'22e'!D18/'24e'!D4*1000)</f>
        <v>43.671609856868827</v>
      </c>
      <c r="E4" s="17">
        <f>IF((ISERROR('22e'!E18/'24e'!E4)=TRUE),"n.a.",'22e'!E18/'24e'!E4*1000)</f>
        <v>41.471851145038165</v>
      </c>
      <c r="F4" s="17">
        <f>IF((ISERROR('22e'!F18/'24e'!F4)=TRUE),"n.a.",'22e'!F18/'24e'!F4*1000)</f>
        <v>50.74717901799329</v>
      </c>
      <c r="G4" s="17">
        <f>IF((ISERROR('22e'!G18/'24e'!G4)=TRUE),"n.a.",'22e'!G18/'24e'!G4*1000)</f>
        <v>49.647515958923115</v>
      </c>
      <c r="H4" s="17">
        <f>IF((ISERROR('22e'!H18/'24e'!H4)=TRUE),"n.a.",'22e'!H18/'24e'!H4*1000)</f>
        <v>42.707268521009304</v>
      </c>
      <c r="I4" s="17">
        <f>IF((ISERROR('22e'!I18/'24e'!I4)=TRUE),"n.a.",'22e'!I18/'24e'!I4*1000)</f>
        <v>30.878364281243481</v>
      </c>
      <c r="J4" s="17">
        <f>IF((ISERROR('22e'!J18/'24e'!J4)=TRUE),"n.a.",'22e'!J18/'24e'!J4*1000)</f>
        <v>24.912526242127363</v>
      </c>
      <c r="K4" s="17">
        <f>IF((ISERROR('22e'!K18/'24e'!K4)=TRUE),"n.a.",'22e'!K18/'24e'!K4*1000)</f>
        <v>48.309623304720382</v>
      </c>
      <c r="L4" s="309"/>
    </row>
    <row r="5" spans="1:12">
      <c r="A5" s="7">
        <v>1999</v>
      </c>
      <c r="B5" s="17">
        <f>IF((ISERROR('22e'!B19/'24e'!B5)=TRUE),"n.a.",'22e'!B19/'24e'!B5*1000)</f>
        <v>38.662212066417979</v>
      </c>
      <c r="C5" s="17">
        <f>IF((ISERROR('22e'!C19/'24e'!C5)=TRUE),"n.a.",'22e'!C19/'24e'!C5*1000)</f>
        <v>49.842488657322527</v>
      </c>
      <c r="D5" s="17">
        <f>IF((ISERROR('22e'!D19/'24e'!D5)=TRUE),"n.a.",'22e'!D19/'24e'!D5*1000)</f>
        <v>42.966238899073836</v>
      </c>
      <c r="E5" s="17">
        <f>IF((ISERROR('22e'!E19/'24e'!E5)=TRUE),"n.a.",'22e'!E19/'24e'!E5*1000)</f>
        <v>41.2853913230703</v>
      </c>
      <c r="F5" s="17">
        <f>IF((ISERROR('22e'!F19/'24e'!F5)=TRUE),"n.a.",'22e'!F19/'24e'!F5*1000)</f>
        <v>52.23410950283197</v>
      </c>
      <c r="G5" s="17">
        <f>IF((ISERROR('22e'!G19/'24e'!G5)=TRUE),"n.a.",'22e'!G19/'24e'!G5*1000)</f>
        <v>59.149978696207924</v>
      </c>
      <c r="H5" s="17">
        <f>IF((ISERROR('22e'!H19/'24e'!H5)=TRUE),"n.a.",'22e'!H19/'24e'!H5*1000)</f>
        <v>44.276457883369325</v>
      </c>
      <c r="I5" s="17">
        <f>IF((ISERROR('22e'!I19/'24e'!I5)=TRUE),"n.a.",'22e'!I19/'24e'!I5*1000)</f>
        <v>31.102419660838851</v>
      </c>
      <c r="J5" s="17">
        <f>IF((ISERROR('22e'!J19/'24e'!J5)=TRUE),"n.a.",'22e'!J19/'24e'!J5*1000)</f>
        <v>23.369963369963369</v>
      </c>
      <c r="K5" s="17">
        <f>IF((ISERROR('22e'!K19/'24e'!K5)=TRUE),"n.a.",'22e'!K19/'24e'!K5*1000)</f>
        <v>42.652021064818079</v>
      </c>
      <c r="L5" s="3"/>
    </row>
    <row r="6" spans="1:12">
      <c r="A6" s="7">
        <v>2000</v>
      </c>
      <c r="B6" s="17">
        <f>IF((ISERROR('22e'!B20/'24e'!B6)=TRUE),"n.a.",'22e'!B20/'24e'!B6*1000)</f>
        <v>39.938328832544904</v>
      </c>
      <c r="C6" s="17">
        <f>IF((ISERROR('22e'!C20/'24e'!C6)=TRUE),"n.a.",'22e'!C20/'24e'!C6*1000)</f>
        <v>53.053711504178708</v>
      </c>
      <c r="D6" s="17">
        <f>IF((ISERROR('22e'!D20/'24e'!D6)=TRUE),"n.a.",'22e'!D20/'24e'!D6*1000)</f>
        <v>47.055061839086527</v>
      </c>
      <c r="E6" s="17">
        <f>IF((ISERROR('22e'!E20/'24e'!E6)=TRUE),"n.a.",'22e'!E20/'24e'!E6*1000)</f>
        <v>55.852299117510455</v>
      </c>
      <c r="F6" s="17">
        <f>IF((ISERROR('22e'!F20/'24e'!F6)=TRUE),"n.a.",'22e'!F20/'24e'!F6*1000)</f>
        <v>58.530959417573705</v>
      </c>
      <c r="G6" s="17">
        <f>IF((ISERROR('22e'!G20/'24e'!G6)=TRUE),"n.a.",'22e'!G20/'24e'!G6*1000)</f>
        <v>66.213791335555001</v>
      </c>
      <c r="H6" s="17">
        <f>IF((ISERROR('22e'!H20/'24e'!H6)=TRUE),"n.a.",'22e'!H20/'24e'!H6*1000)</f>
        <v>47.835078195683082</v>
      </c>
      <c r="I6" s="17">
        <f>IF((ISERROR('22e'!I20/'24e'!I6)=TRUE),"n.a.",'22e'!I20/'24e'!I6*1000)</f>
        <v>34.688072641741655</v>
      </c>
      <c r="J6" s="17">
        <f>IF((ISERROR('22e'!J20/'24e'!J6)=TRUE),"n.a.",'22e'!J20/'24e'!J6*1000)</f>
        <v>21.814134668892599</v>
      </c>
      <c r="K6" s="17">
        <f>IF((ISERROR('22e'!K20/'24e'!K6)=TRUE),"n.a.",'22e'!K20/'24e'!K6*1000)</f>
        <v>46.891785612690555</v>
      </c>
      <c r="L6" s="3"/>
    </row>
    <row r="7" spans="1:12">
      <c r="A7" s="7">
        <v>2001</v>
      </c>
      <c r="B7" s="17">
        <f>IF((ISERROR('22e'!B21/'24e'!B7)=TRUE),"n.a.",'22e'!B21/'24e'!B7*1000)</f>
        <v>39.869739174643883</v>
      </c>
      <c r="C7" s="17">
        <f>IF((ISERROR('22e'!C21/'24e'!C7)=TRUE),"n.a.",'22e'!C21/'24e'!C7*1000)</f>
        <v>50.744872108293116</v>
      </c>
      <c r="D7" s="17">
        <f>IF((ISERROR('22e'!D21/'24e'!D7)=TRUE),"n.a.",'22e'!D21/'24e'!D7*1000)</f>
        <v>47.695022646236865</v>
      </c>
      <c r="E7" s="17">
        <f>IF((ISERROR('22e'!E21/'24e'!E7)=TRUE),"n.a.",'22e'!E21/'24e'!E7*1000)</f>
        <v>67.537701508060323</v>
      </c>
      <c r="F7" s="17">
        <f>IF((ISERROR('22e'!F21/'24e'!F7)=TRUE),"n.a.",'22e'!F21/'24e'!F7*1000)</f>
        <v>68.811733014067656</v>
      </c>
      <c r="G7" s="17">
        <f>IF((ISERROR('22e'!G21/'24e'!G7)=TRUE),"n.a.",'22e'!G21/'24e'!G7*1000)</f>
        <v>65.921875821460503</v>
      </c>
      <c r="H7" s="17">
        <f>IF((ISERROR('22e'!H21/'24e'!H7)=TRUE),"n.a.",'22e'!H21/'24e'!H7*1000)</f>
        <v>56.927015046513077</v>
      </c>
      <c r="I7" s="17">
        <f>IF((ISERROR('22e'!I21/'24e'!I7)=TRUE),"n.a.",'22e'!I21/'24e'!I7*1000)</f>
        <v>28.930049528461904</v>
      </c>
      <c r="J7" s="17">
        <f>IF((ISERROR('22e'!J21/'24e'!J7)=TRUE),"n.a.",'22e'!J21/'24e'!J7*1000)</f>
        <v>26.064441887226696</v>
      </c>
      <c r="K7" s="17">
        <f>IF((ISERROR('22e'!K21/'24e'!K7)=TRUE),"n.a.",'22e'!K21/'24e'!K7*1000)</f>
        <v>47.079693043464673</v>
      </c>
      <c r="L7" s="3"/>
    </row>
    <row r="8" spans="1:12">
      <c r="A8" s="7">
        <v>2002</v>
      </c>
      <c r="B8" s="17">
        <f>IF((ISERROR('22e'!B22/'24e'!B8)=TRUE),"n.a.",'22e'!B22/'24e'!B8*1000)</f>
        <v>40.511577601082514</v>
      </c>
      <c r="C8" s="17">
        <f>IF((ISERROR('22e'!C22/'24e'!C8)=TRUE),"n.a.",'22e'!C22/'24e'!C8*1000)</f>
        <v>52.172122293916509</v>
      </c>
      <c r="D8" s="17">
        <f>IF((ISERROR('22e'!D22/'24e'!D8)=TRUE),"n.a.",'22e'!D22/'24e'!D8*1000)</f>
        <v>49.33746288195664</v>
      </c>
      <c r="E8" s="17">
        <f>IF((ISERROR('22e'!E22/'24e'!E8)=TRUE),"n.a.",'22e'!E22/'24e'!E8*1000)</f>
        <v>52.867895146638979</v>
      </c>
      <c r="F8" s="17">
        <f>IF((ISERROR('22e'!F22/'24e'!F8)=TRUE),"n.a.",'22e'!F22/'24e'!F8*1000)</f>
        <v>60.308398950131235</v>
      </c>
      <c r="G8" s="17">
        <f>IF((ISERROR('22e'!G22/'24e'!G8)=TRUE),"n.a.",'22e'!G22/'24e'!G8*1000)</f>
        <v>70.56522697223447</v>
      </c>
      <c r="H8" s="17">
        <f>IF((ISERROR('22e'!H22/'24e'!H8)=TRUE),"n.a.",'22e'!H22/'24e'!H8*1000)</f>
        <v>55.467253246292486</v>
      </c>
      <c r="I8" s="17">
        <f>IF((ISERROR('22e'!I22/'24e'!I8)=TRUE),"n.a.",'22e'!I22/'24e'!I8*1000)</f>
        <v>31.44956853506773</v>
      </c>
      <c r="J8" s="17">
        <f>IF((ISERROR('22e'!J22/'24e'!J8)=TRUE),"n.a.",'22e'!J22/'24e'!J8*1000)</f>
        <v>25.842044134727061</v>
      </c>
      <c r="K8" s="17">
        <f>IF((ISERROR('22e'!K22/'24e'!K8)=TRUE),"n.a.",'22e'!K22/'24e'!K8*1000)</f>
        <v>50.540170545448539</v>
      </c>
      <c r="L8" s="3"/>
    </row>
    <row r="9" spans="1:12">
      <c r="A9" s="7">
        <v>2003</v>
      </c>
      <c r="B9" s="17">
        <f>IF((ISERROR('22e'!B23/'24e'!B9)=TRUE),"n.a.",'22e'!B23/'24e'!B9*1000)</f>
        <v>40.332389378967221</v>
      </c>
      <c r="C9" s="17">
        <f>IF((ISERROR('22e'!C23/'24e'!C9)=TRUE),"n.a.",'22e'!C23/'24e'!C9*1000)</f>
        <v>52.028916145464954</v>
      </c>
      <c r="D9" s="17">
        <f>IF((ISERROR('22e'!D23/'24e'!D9)=TRUE),"n.a.",'22e'!D23/'24e'!D9*1000)</f>
        <v>47.199941709726588</v>
      </c>
      <c r="E9" s="17">
        <f>IF((ISERROR('22e'!E23/'24e'!E9)=TRUE),"n.a.",'22e'!E23/'24e'!E9*1000)</f>
        <v>50.871080139372815</v>
      </c>
      <c r="F9" s="17">
        <f>IF((ISERROR('22e'!F23/'24e'!F9)=TRUE),"n.a.",'22e'!F23/'24e'!F9*1000)</f>
        <v>66.30554788849021</v>
      </c>
      <c r="G9" s="17">
        <f>IF((ISERROR('22e'!G23/'24e'!G9)=TRUE),"n.a.",'22e'!G23/'24e'!G9*1000)</f>
        <v>61.656966792194453</v>
      </c>
      <c r="H9" s="17">
        <f>IF((ISERROR('22e'!H23/'24e'!H9)=TRUE),"n.a.",'22e'!H23/'24e'!H9*1000)</f>
        <v>55.060155697098374</v>
      </c>
      <c r="I9" s="17">
        <f>IF((ISERROR('22e'!I23/'24e'!I9)=TRUE),"n.a.",'22e'!I23/'24e'!I9*1000)</f>
        <v>29.695373339441137</v>
      </c>
      <c r="J9" s="17">
        <f>IF((ISERROR('22e'!J23/'24e'!J9)=TRUE),"n.a.",'22e'!J23/'24e'!J9*1000)</f>
        <v>47.657841140529534</v>
      </c>
      <c r="K9" s="17">
        <f>IF((ISERROR('22e'!K23/'24e'!K9)=TRUE),"n.a.",'22e'!K23/'24e'!K9*1000)</f>
        <v>47.922017836345951</v>
      </c>
      <c r="L9" s="3"/>
    </row>
    <row r="10" spans="1:12">
      <c r="A10" s="7">
        <v>2004</v>
      </c>
      <c r="B10" s="17">
        <f>IF((ISERROR('22e'!B24/'24e'!B10)=TRUE),"n.a.",'22e'!B24/'24e'!B10*1000)</f>
        <v>40.327093781092692</v>
      </c>
      <c r="C10" s="17">
        <f>IF((ISERROR('22e'!C24/'24e'!C10)=TRUE),"n.a.",'22e'!C24/'24e'!C10*1000)</f>
        <v>51.576658739170959</v>
      </c>
      <c r="D10" s="17">
        <f>IF((ISERROR('22e'!D24/'24e'!D10)=TRUE),"n.a.",'22e'!D24/'24e'!D10*1000)</f>
        <v>47.754113629307668</v>
      </c>
      <c r="E10" s="17">
        <f>IF((ISERROR('22e'!E24/'24e'!E10)=TRUE),"n.a.",'22e'!E24/'24e'!E10*1000)</f>
        <v>45.56677890011224</v>
      </c>
      <c r="F10" s="17">
        <f>IF((ISERROR('22e'!F24/'24e'!F10)=TRUE),"n.a.",'22e'!F24/'24e'!F10*1000)</f>
        <v>59.562841530054641</v>
      </c>
      <c r="G10" s="17">
        <f>IF((ISERROR('22e'!G24/'24e'!G10)=TRUE),"n.a.",'22e'!G24/'24e'!G10*1000)</f>
        <v>62.144303527656405</v>
      </c>
      <c r="H10" s="17">
        <f>IF((ISERROR('22e'!H24/'24e'!H10)=TRUE),"n.a.",'22e'!H24/'24e'!H10*1000)</f>
        <v>54.445506692160613</v>
      </c>
      <c r="I10" s="17">
        <f>IF((ISERROR('22e'!I24/'24e'!I10)=TRUE),"n.a.",'22e'!I24/'24e'!I10*1000)</f>
        <v>32.282231151672001</v>
      </c>
      <c r="J10" s="17">
        <f>IF((ISERROR('22e'!J24/'24e'!J10)=TRUE),"n.a.",'22e'!J24/'24e'!J10*1000)</f>
        <v>59.242424242424242</v>
      </c>
      <c r="K10" s="17">
        <f>IF((ISERROR('22e'!K24/'24e'!K10)=TRUE),"n.a.",'22e'!K24/'24e'!K10*1000)</f>
        <v>50.038089756394854</v>
      </c>
      <c r="L10" s="3"/>
    </row>
    <row r="11" spans="1:12">
      <c r="A11" s="7">
        <v>2005</v>
      </c>
      <c r="B11" s="17">
        <f>IF((ISERROR('22e'!B25/'24e'!B11)=TRUE),"n.a.",'22e'!B25/'24e'!B11*1000)</f>
        <v>41.153368786967576</v>
      </c>
      <c r="C11" s="17">
        <f>IF((ISERROR('22e'!C25/'24e'!C11)=TRUE),"n.a.",'22e'!C25/'24e'!C11*1000)</f>
        <v>53.268389949927872</v>
      </c>
      <c r="D11" s="17">
        <f>IF((ISERROR('22e'!D25/'24e'!D11)=TRUE),"n.a.",'22e'!D25/'24e'!D11*1000)</f>
        <v>50.949953218384216</v>
      </c>
      <c r="E11" s="17">
        <f>IF((ISERROR('22e'!E25/'24e'!E11)=TRUE),"n.a.",'22e'!E25/'24e'!E11*1000)</f>
        <v>55.348460291734192</v>
      </c>
      <c r="F11" s="17">
        <f>IF((ISERROR('22e'!F25/'24e'!F11)=TRUE),"n.a.",'22e'!F25/'24e'!F11*1000)</f>
        <v>57.958442606415169</v>
      </c>
      <c r="G11" s="17">
        <f>IF((ISERROR('22e'!G25/'24e'!G11)=TRUE),"n.a.",'22e'!G25/'24e'!G11*1000)</f>
        <v>63.390330188679236</v>
      </c>
      <c r="H11" s="17">
        <f>IF((ISERROR('22e'!H25/'24e'!H11)=TRUE),"n.a.",'22e'!H25/'24e'!H11*1000)</f>
        <v>46.97903184053844</v>
      </c>
      <c r="I11" s="17">
        <f>IF((ISERROR('22e'!I25/'24e'!I11)=TRUE),"n.a.",'22e'!I25/'24e'!I11*1000)</f>
        <v>40.143097062139098</v>
      </c>
      <c r="J11" s="17">
        <f>IF((ISERROR('22e'!J25/'24e'!J11)=TRUE),"n.a.",'22e'!J25/'24e'!J11*1000)</f>
        <v>95.219885277246647</v>
      </c>
      <c r="K11" s="17">
        <f>IF((ISERROR('22e'!K25/'24e'!K11)=TRUE),"n.a.",'22e'!K25/'24e'!K11*1000)</f>
        <v>53.805078215994406</v>
      </c>
      <c r="L11" s="3"/>
    </row>
    <row r="12" spans="1:12">
      <c r="A12" s="7">
        <v>2006</v>
      </c>
      <c r="B12" s="17">
        <f>IF((ISERROR('22e'!B26/'24e'!B12)=TRUE),"n.a.",'22e'!B26/'24e'!B12*1000)</f>
        <v>41.487586505481154</v>
      </c>
      <c r="C12" s="17">
        <f>IF((ISERROR('22e'!C26/'24e'!C12)=TRUE),"n.a.",'22e'!C26/'24e'!C12*1000)</f>
        <v>54.418926907184193</v>
      </c>
      <c r="D12" s="17">
        <f>IF((ISERROR('22e'!D26/'24e'!D12)=TRUE),"n.a.",'22e'!D26/'24e'!D12*1000)</f>
        <v>53.340850327572461</v>
      </c>
      <c r="E12" s="17">
        <f>IF((ISERROR('22e'!E26/'24e'!E12)=TRUE),"n.a.",'22e'!E26/'24e'!E12*1000)</f>
        <v>67.726036709721271</v>
      </c>
      <c r="F12" s="17">
        <f>IF((ISERROR('22e'!F26/'24e'!F12)=TRUE),"n.a.",'22e'!F26/'24e'!F12*1000)</f>
        <v>58.345742520644372</v>
      </c>
      <c r="G12" s="17">
        <f>IF((ISERROR('22e'!G26/'24e'!G12)=TRUE),"n.a.",'22e'!G26/'24e'!G12*1000)</f>
        <v>60.064815947168888</v>
      </c>
      <c r="H12" s="17">
        <f>IF((ISERROR('22e'!H26/'24e'!H12)=TRUE),"n.a.",'22e'!H26/'24e'!H12*1000)</f>
        <v>55.812822850197506</v>
      </c>
      <c r="I12" s="17">
        <f>IF((ISERROR('22e'!I26/'24e'!I12)=TRUE),"n.a.",'22e'!I26/'24e'!I12*1000)</f>
        <v>42.944044578592987</v>
      </c>
      <c r="J12" s="17">
        <f>IF((ISERROR('22e'!J26/'24e'!J12)=TRUE),"n.a.",'22e'!J26/'24e'!J12*1000)</f>
        <v>82.095238095238102</v>
      </c>
      <c r="K12" s="17">
        <f>IF((ISERROR('22e'!K26/'24e'!K12)=TRUE),"n.a.",'22e'!K26/'24e'!K12*1000)</f>
        <v>54.824906121736092</v>
      </c>
      <c r="L12" s="3"/>
    </row>
    <row r="13" spans="1:12">
      <c r="A13" s="7">
        <v>2007</v>
      </c>
      <c r="B13" s="17">
        <f>IF((ISERROR('22e'!B27/'24e'!B13)=TRUE),"n.a.",'22e'!B27/'24e'!B13*1000)</f>
        <v>41.687117008300156</v>
      </c>
      <c r="C13" s="17">
        <f>IF((ISERROR('22e'!C27/'24e'!C13)=TRUE),"n.a.",'22e'!C27/'24e'!C13*1000)</f>
        <v>55.256217170210824</v>
      </c>
      <c r="D13" s="17">
        <f>IF((ISERROR('22e'!D27/'24e'!D13)=TRUE),"n.a.",'22e'!D27/'24e'!D13*1000)</f>
        <v>55.866618507942782</v>
      </c>
      <c r="E13" s="17">
        <f>IF((ISERROR('22e'!E27/'24e'!E13)=TRUE),"n.a.",'22e'!E27/'24e'!E13*1000)</f>
        <v>74.107317073170734</v>
      </c>
      <c r="F13" s="17">
        <f>IF((ISERROR('22e'!F27/'24e'!F13)=TRUE),"n.a.",'22e'!F27/'24e'!F13*1000)</f>
        <v>51.158884783338927</v>
      </c>
      <c r="G13" s="17">
        <f>IF((ISERROR('22e'!G27/'24e'!G13)=TRUE),"n.a.",'22e'!G27/'24e'!G13*1000)</f>
        <v>63.010158081384866</v>
      </c>
      <c r="H13" s="17">
        <f>IF((ISERROR('22e'!H27/'24e'!H13)=TRUE),"n.a.",'22e'!H27/'24e'!H13*1000)</f>
        <v>67.692767483562463</v>
      </c>
      <c r="I13" s="17">
        <f>IF((ISERROR('22e'!I27/'24e'!I13)=TRUE),"n.a.",'22e'!I27/'24e'!I13*1000)</f>
        <v>48.265124555160142</v>
      </c>
      <c r="J13" s="17">
        <f>IF((ISERROR('22e'!J27/'24e'!J13)=TRUE),"n.a.",'22e'!J27/'24e'!J13*1000)</f>
        <v>81.621621621621614</v>
      </c>
      <c r="K13" s="17">
        <f>IF((ISERROR('22e'!K27/'24e'!K13)=TRUE),"n.a.",'22e'!K27/'24e'!K13*1000)</f>
        <v>54.749287995166995</v>
      </c>
      <c r="L13" s="3"/>
    </row>
    <row r="14" spans="1:12">
      <c r="A14" s="7">
        <v>2008</v>
      </c>
      <c r="B14" s="17">
        <f>IF((ISERROR('22e'!B28/'24e'!B14)=TRUE),"n.a.",'22e'!B28/'24e'!B14*1000)</f>
        <v>41.240211558345614</v>
      </c>
      <c r="C14" s="17">
        <f>IF((ISERROR('22e'!C28/'24e'!C14)=TRUE),"n.a.",'22e'!C28/'24e'!C14*1000)</f>
        <v>51.993103096174721</v>
      </c>
      <c r="D14" s="17">
        <f>IF((ISERROR('22e'!D28/'24e'!D14)=TRUE),"n.a.",'22e'!D28/'24e'!D14*1000)</f>
        <v>56.673674053141262</v>
      </c>
      <c r="E14" s="17">
        <f>IF((ISERROR('22e'!E28/'24e'!E14)=TRUE),"n.a.",'22e'!E28/'24e'!E14*1000)</f>
        <v>69.021638616608101</v>
      </c>
      <c r="F14" s="17">
        <f>IF((ISERROR('22e'!F28/'24e'!F14)=TRUE),"n.a.",'22e'!F28/'24e'!F14*1000)</f>
        <v>62.325042346438444</v>
      </c>
      <c r="G14" s="17">
        <f>IF((ISERROR('22e'!G28/'24e'!G14)=TRUE),"n.a.",'22e'!G28/'24e'!G14*1000)</f>
        <v>74.273611754583357</v>
      </c>
      <c r="H14" s="17">
        <f>IF((ISERROR('22e'!H28/'24e'!H14)=TRUE),"n.a.",'22e'!H28/'24e'!H14*1000)</f>
        <v>63.403215957663335</v>
      </c>
      <c r="I14" s="17">
        <f>IF((ISERROR('22e'!I28/'24e'!I14)=TRUE),"n.a.",'22e'!I28/'24e'!I14*1000)</f>
        <v>43.462097562138069</v>
      </c>
      <c r="J14" s="17">
        <f>IF((ISERROR('22e'!J28/'24e'!J14)=TRUE),"n.a.",'22e'!J28/'24e'!J14*1000)</f>
        <v>96.007984031936118</v>
      </c>
      <c r="K14" s="17">
        <f>IF((ISERROR('22e'!K28/'24e'!K14)=TRUE),"n.a.",'22e'!K28/'24e'!K14*1000)</f>
        <v>56.802436374646035</v>
      </c>
      <c r="L14" s="3"/>
    </row>
    <row r="15" spans="1:12">
      <c r="A15" s="7">
        <v>2009</v>
      </c>
      <c r="B15" s="17">
        <f>IF((ISERROR('22e'!B29/'24e'!B15)=TRUE),"n.a.",'22e'!B29/'24e'!B15*1000)</f>
        <v>41.376709975547769</v>
      </c>
      <c r="C15" s="17">
        <f>IF((ISERROR('22e'!C29/'24e'!C15)=TRUE),"n.a.",'22e'!C29/'24e'!C15*1000)</f>
        <v>51.36689393774369</v>
      </c>
      <c r="D15" s="17">
        <f>IF((ISERROR('22e'!D29/'24e'!D15)=TRUE),"n.a.",'22e'!D29/'24e'!D15*1000)</f>
        <v>62.472122979615285</v>
      </c>
      <c r="E15" s="17">
        <f>IF((ISERROR('22e'!E29/'24e'!E15)=TRUE),"n.a.",'22e'!E29/'24e'!E15*1000)</f>
        <v>88.135198135198138</v>
      </c>
      <c r="F15" s="17">
        <f>IF((ISERROR('22e'!F29/'24e'!F15)=TRUE),"n.a.",'22e'!F29/'24e'!F15*1000)</f>
        <v>61.064347175458288</v>
      </c>
      <c r="G15" s="17">
        <f>IF((ISERROR('22e'!G29/'24e'!G15)=TRUE),"n.a.",'22e'!G29/'24e'!G15*1000)</f>
        <v>92.147001934235973</v>
      </c>
      <c r="H15" s="17">
        <f>IF((ISERROR('22e'!H29/'24e'!H15)=TRUE),"n.a.",'22e'!H29/'24e'!H15*1000)</f>
        <v>72.845450168512286</v>
      </c>
      <c r="I15" s="17">
        <f>IF((ISERROR('22e'!I29/'24e'!I15)=TRUE),"n.a.",'22e'!I29/'24e'!I15*1000)</f>
        <v>46.951418324095201</v>
      </c>
      <c r="J15" s="17">
        <f>IF((ISERROR('22e'!J29/'24e'!J15)=TRUE),"n.a.",'22e'!J29/'24e'!J15*1000)</f>
        <v>93.584905660377359</v>
      </c>
      <c r="K15" s="17">
        <f>IF((ISERROR('22e'!K29/'24e'!K15)=TRUE),"n.a.",'22e'!K29/'24e'!K15*1000)</f>
        <v>61.738053695052621</v>
      </c>
      <c r="L15" s="3"/>
    </row>
    <row r="17" spans="1:12">
      <c r="A17" s="9" t="s">
        <v>71</v>
      </c>
    </row>
    <row r="18" spans="1:12">
      <c r="A18" s="7" t="s">
        <v>503</v>
      </c>
      <c r="B18" s="2">
        <f>IF(ISERROR((POWER(VLOOKUP(VALUE(RIGHT($A18,4)),$A$3:$L$15,COLUMN(B$15),0)/VLOOKUP(VALUE(LEFT($A18,4)),$A$3:$L$15,COLUMN(B$15),0),1/(VALUE(RIGHT($A18,4))-VALUE(LEFT($A18,4))))-1)*100)=FALSE,(POWER(VLOOKUP(VALUE(RIGHT($A18,4)),$A$3:$L$15,COLUMN(B$15),0)/VLOOKUP(VALUE(LEFT($A18,4)),$A$3:$L$15,COLUMN(B$15),0),1/(VALUE(RIGHT($A18,4))-VALUE(LEFT($A18,4))))-1)*100,"n.a.")</f>
        <v>1.0191695306986048</v>
      </c>
      <c r="C18" s="2">
        <f t="shared" ref="C18:K20" si="0">IF(ISERROR((POWER(VLOOKUP(VALUE(RIGHT($A18,4)),$A$3:$L$15,COLUMN(C$15),0)/VLOOKUP(VALUE(LEFT($A18,4)),$A$3:$L$15,COLUMN(C$15),0),1/(VALUE(RIGHT($A18,4))-VALUE(LEFT($A18,4))))-1)*100)=FALSE,(POWER(VLOOKUP(VALUE(RIGHT($A18,4)),$A$3:$L$15,COLUMN(C$15),0)/VLOOKUP(VALUE(LEFT($A18,4)),$A$3:$L$15,COLUMN(C$15),0),1/(VALUE(RIGHT($A18,4))-VALUE(LEFT($A18,4))))-1)*100,"n.a.")</f>
        <v>1.2627168850816828</v>
      </c>
      <c r="D18" s="2">
        <f t="shared" si="0"/>
        <v>3.6545961709777419</v>
      </c>
      <c r="E18" s="2">
        <f t="shared" si="0"/>
        <v>6.2553190386437141</v>
      </c>
      <c r="F18" s="2">
        <f t="shared" si="0"/>
        <v>1.9942308799022923</v>
      </c>
      <c r="G18" s="2">
        <f t="shared" si="0"/>
        <v>4.1825093319992179</v>
      </c>
      <c r="H18" s="2">
        <f t="shared" si="0"/>
        <v>5.9640779291985302</v>
      </c>
      <c r="I18" s="2">
        <f t="shared" si="0"/>
        <v>4.1719661822576803</v>
      </c>
      <c r="J18" s="2">
        <f t="shared" si="0"/>
        <v>14.507724166599001</v>
      </c>
      <c r="K18" s="2">
        <f t="shared" si="0"/>
        <v>3.0843226234129606</v>
      </c>
      <c r="L18" s="2"/>
    </row>
    <row r="19" spans="1:12">
      <c r="A19" s="7" t="s">
        <v>27</v>
      </c>
      <c r="B19" s="2">
        <f>IF(ISERROR((POWER(VLOOKUP(VALUE(RIGHT($A19,4)),$A$3:$L$15,COLUMN(B$15),0)/VLOOKUP(VALUE(LEFT($A19,4)),$A$3:$L$15,COLUMN(B$15),0),1/(VALUE(RIGHT($A19,4))-VALUE(LEFT($A19,4))))-1)*100)=FALSE,(POWER(VLOOKUP(VALUE(RIGHT($A19,4)),$A$3:$L$15,COLUMN(B$15),0)/VLOOKUP(VALUE(LEFT($A19,4)),$A$3:$L$15,COLUMN(B$15),0),1/(VALUE(RIGHT($A19,4))-VALUE(LEFT($A19,4))))-1)*100,"n.a.")</f>
        <v>2.9184301890012643</v>
      </c>
      <c r="C19" s="2">
        <f t="shared" si="0"/>
        <v>6.2859332064730822</v>
      </c>
      <c r="D19" s="2">
        <f t="shared" si="0"/>
        <v>5.0334467130864313</v>
      </c>
      <c r="E19" s="2">
        <f t="shared" si="0"/>
        <v>9.4880216502840398</v>
      </c>
      <c r="F19" s="2">
        <f t="shared" si="0"/>
        <v>6.7009790316240991</v>
      </c>
      <c r="G19" s="2">
        <f t="shared" si="0"/>
        <v>5.5200535995853395</v>
      </c>
      <c r="H19" s="2">
        <f t="shared" si="0"/>
        <v>9.5845526430435655</v>
      </c>
      <c r="I19" s="2">
        <f t="shared" si="0"/>
        <v>6.4585622020270517</v>
      </c>
      <c r="J19" s="2">
        <f t="shared" si="0"/>
        <v>5.8075180248361669</v>
      </c>
      <c r="K19" s="2">
        <f t="shared" si="0"/>
        <v>3.0271686287938859</v>
      </c>
      <c r="L19" s="2"/>
    </row>
    <row r="20" spans="1:12">
      <c r="A20" s="7" t="s">
        <v>3</v>
      </c>
      <c r="B20" s="2">
        <f>IF(ISERROR((POWER(VLOOKUP(VALUE(RIGHT($A20,4)),$A$3:$L$15,COLUMN(B$15),0)/VLOOKUP(VALUE(LEFT($A20,4)),$A$3:$L$15,COLUMN(B$15),0),1/(VALUE(RIGHT($A20,4))-VALUE(LEFT($A20,4))))-1)*100)=FALSE,(POWER(VLOOKUP(VALUE(RIGHT($A20,4)),$A$3:$L$15,COLUMN(B$15),0)/VLOOKUP(VALUE(LEFT($A20,4)),$A$3:$L$15,COLUMN(B$15),0),1/(VALUE(RIGHT($A20,4))-VALUE(LEFT($A20,4))))-1)*100,"n.a.")</f>
        <v>0.61410150849421363</v>
      </c>
      <c r="C20" s="2">
        <f t="shared" si="0"/>
        <v>0.5827778245174331</v>
      </c>
      <c r="D20" s="2">
        <f t="shared" si="0"/>
        <v>2.4824345386713853</v>
      </c>
      <c r="E20" s="2">
        <f t="shared" si="0"/>
        <v>4.1227714700560414</v>
      </c>
      <c r="F20" s="2">
        <f t="shared" si="0"/>
        <v>-1.904763638250484</v>
      </c>
      <c r="G20" s="2">
        <f t="shared" si="0"/>
        <v>-0.70596508728362206</v>
      </c>
      <c r="H20" s="2">
        <f t="shared" si="0"/>
        <v>5.0853692257234906</v>
      </c>
      <c r="I20" s="2">
        <f t="shared" si="0"/>
        <v>4.8318676327715249</v>
      </c>
      <c r="J20" s="2">
        <f t="shared" si="0"/>
        <v>20.744330280940648</v>
      </c>
      <c r="K20" s="2">
        <f t="shared" si="0"/>
        <v>2.2378415641586713</v>
      </c>
      <c r="L20" s="2"/>
    </row>
    <row r="22" spans="1:12">
      <c r="A22" s="20" t="s">
        <v>1433</v>
      </c>
    </row>
  </sheetData>
  <pageMargins left="0.7" right="0.7" top="0.75" bottom="0.75" header="0.3" footer="0.3"/>
  <pageSetup scale="80" orientation="landscape" horizontalDpi="0" verticalDpi="0" r:id="rId1"/>
</worksheet>
</file>

<file path=xl/worksheets/sheet181.xml><?xml version="1.0" encoding="utf-8"?>
<worksheet xmlns="http://schemas.openxmlformats.org/spreadsheetml/2006/main" xmlns:r="http://schemas.openxmlformats.org/officeDocument/2006/relationships">
  <sheetPr codeName="Sheet219"/>
  <dimension ref="A1:L22"/>
  <sheetViews>
    <sheetView view="pageBreakPreview" zoomScaleNormal="100" zoomScaleSheetLayoutView="100" workbookViewId="0"/>
  </sheetViews>
  <sheetFormatPr defaultRowHeight="15"/>
  <cols>
    <col min="2" max="12" width="14" customWidth="1"/>
  </cols>
  <sheetData>
    <row r="1" spans="1:12">
      <c r="A1" t="s">
        <v>1103</v>
      </c>
    </row>
    <row r="2" spans="1:12" ht="90.75" customHeight="1">
      <c r="B2" s="55" t="s">
        <v>520</v>
      </c>
      <c r="C2" s="55" t="s">
        <v>6</v>
      </c>
      <c r="D2" s="55" t="s">
        <v>7</v>
      </c>
      <c r="E2" s="55" t="s">
        <v>8</v>
      </c>
      <c r="F2" s="55" t="s">
        <v>11</v>
      </c>
      <c r="G2" s="55" t="s">
        <v>12</v>
      </c>
      <c r="H2" s="55" t="s">
        <v>13</v>
      </c>
      <c r="I2" s="55" t="s">
        <v>14</v>
      </c>
      <c r="J2" s="55" t="s">
        <v>15</v>
      </c>
      <c r="K2" s="55" t="s">
        <v>55</v>
      </c>
      <c r="L2" s="309"/>
    </row>
    <row r="3" spans="1:12">
      <c r="A3" s="7">
        <v>1997</v>
      </c>
      <c r="B3" s="17">
        <f>IF((ISERROR('22f'!B17/'24f'!B3)=TRUE),"n.a.",'22f'!B17/'24f'!B3*1000)</f>
        <v>30.418282911947777</v>
      </c>
      <c r="C3" s="17">
        <f>IF((ISERROR('22f'!C17/'24f'!C3)=TRUE),"n.a.",'22f'!C17/'24f'!C3*1000)</f>
        <v>34.272465221205657</v>
      </c>
      <c r="D3" s="17">
        <f>IF((ISERROR('22f'!D17/'24f'!D3)=TRUE),"n.a.",'22f'!D17/'24f'!D3*1000)</f>
        <v>35.840423250160867</v>
      </c>
      <c r="E3" s="17">
        <f>IF((ISERROR('22f'!E17/'24f'!E3)=TRUE),"n.a.",'22f'!E17/'24f'!E3*1000)</f>
        <v>33.602484472049696</v>
      </c>
      <c r="F3" s="17" t="str">
        <f>IF((ISERROR('22f'!F17/'24f'!F3)=TRUE),"n.a.",'22f'!F17/'24f'!F3*1000)</f>
        <v>n.a.</v>
      </c>
      <c r="G3" s="17" t="str">
        <f>IF((ISERROR('22f'!G17/'24f'!G3)=TRUE),"n.a.",'22f'!G17/'24f'!G3*1000)</f>
        <v>n.a.</v>
      </c>
      <c r="H3" s="17">
        <f>IF((ISERROR('22f'!H17/'24f'!H3)=TRUE),"n.a.",'22f'!H17/'24f'!H3*1000)</f>
        <v>36.341463414634148</v>
      </c>
      <c r="I3" s="17">
        <f>IF((ISERROR('22f'!I17/'24f'!I3)=TRUE),"n.a.",'22f'!I17/'24f'!I3*1000)</f>
        <v>28.459590145061014</v>
      </c>
      <c r="J3" s="17" t="str">
        <f>IF((ISERROR('22f'!J17/'24f'!J3)=TRUE),"n.a.",'22f'!J17/'24f'!J3*1000)</f>
        <v>n.a.</v>
      </c>
      <c r="K3" s="17">
        <f>IF((ISERROR('22f'!K17/'24f'!K3)=TRUE),"n.a.",'22f'!K17/'24f'!K3*1000)</f>
        <v>38.129833606749472</v>
      </c>
      <c r="L3" s="309"/>
    </row>
    <row r="4" spans="1:12">
      <c r="A4" s="7">
        <v>1998</v>
      </c>
      <c r="B4" s="17">
        <f>IF((ISERROR('22f'!B18/'24f'!B4)=TRUE),"n.a.",'22f'!B18/'24f'!B4*1000)</f>
        <v>31.467317872614274</v>
      </c>
      <c r="C4" s="17">
        <f>IF((ISERROR('22f'!C18/'24f'!C4)=TRUE),"n.a.",'22f'!C18/'24f'!C4*1000)</f>
        <v>35.426934193160371</v>
      </c>
      <c r="D4" s="17">
        <f>IF((ISERROR('22f'!D18/'24f'!D4)=TRUE),"n.a.",'22f'!D18/'24f'!D4*1000)</f>
        <v>38.835100660826804</v>
      </c>
      <c r="E4" s="17">
        <f>IF((ISERROR('22f'!E18/'24f'!E4)=TRUE),"n.a.",'22f'!E18/'24f'!E4*1000)</f>
        <v>45.893310753598648</v>
      </c>
      <c r="F4" s="17" t="str">
        <f>IF((ISERROR('22f'!F18/'24f'!F4)=TRUE),"n.a.",'22f'!F18/'24f'!F4*1000)</f>
        <v>n.a.</v>
      </c>
      <c r="G4" s="17" t="str">
        <f>IF((ISERROR('22f'!G18/'24f'!G4)=TRUE),"n.a.",'22f'!G18/'24f'!G4*1000)</f>
        <v>n.a.</v>
      </c>
      <c r="H4" s="17" t="str">
        <f>IF((ISERROR('22f'!H18/'24f'!H4)=TRUE),"n.a.",'22f'!H18/'24f'!H4*1000)</f>
        <v>n.a.</v>
      </c>
      <c r="I4" s="17">
        <f>IF((ISERROR('22f'!I18/'24f'!I4)=TRUE),"n.a.",'22f'!I18/'24f'!I4*1000)</f>
        <v>31.17607676857844</v>
      </c>
      <c r="J4" s="17" t="str">
        <f>IF((ISERROR('22f'!J18/'24f'!J4)=TRUE),"n.a.",'22f'!J18/'24f'!J4*1000)</f>
        <v>n.a.</v>
      </c>
      <c r="K4" s="17" t="str">
        <f>IF((ISERROR('22f'!K18/'24f'!K4)=TRUE),"n.a.",'22f'!K18/'24f'!K4*1000)</f>
        <v>n.a.</v>
      </c>
      <c r="L4" s="309"/>
    </row>
    <row r="5" spans="1:12">
      <c r="A5" s="7">
        <v>1999</v>
      </c>
      <c r="B5" s="17">
        <f>IF((ISERROR('22f'!B19/'24f'!B5)=TRUE),"n.a.",'22f'!B19/'24f'!B5*1000)</f>
        <v>31.786401217855808</v>
      </c>
      <c r="C5" s="17">
        <f>IF((ISERROR('22f'!C19/'24f'!C5)=TRUE),"n.a.",'22f'!C19/'24f'!C5*1000)</f>
        <v>32.657195779446297</v>
      </c>
      <c r="D5" s="17">
        <f>IF((ISERROR('22f'!D19/'24f'!D5)=TRUE),"n.a.",'22f'!D19/'24f'!D5*1000)</f>
        <v>33.860379755770452</v>
      </c>
      <c r="E5" s="17">
        <f>IF((ISERROR('22f'!E19/'24f'!E5)=TRUE),"n.a.",'22f'!E19/'24f'!E5*1000)</f>
        <v>29.712999437253796</v>
      </c>
      <c r="F5" s="17" t="str">
        <f>IF((ISERROR('22f'!F19/'24f'!F5)=TRUE),"n.a.",'22f'!F19/'24f'!F5*1000)</f>
        <v>n.a.</v>
      </c>
      <c r="G5" s="17" t="str">
        <f>IF((ISERROR('22f'!G19/'24f'!G5)=TRUE),"n.a.",'22f'!G19/'24f'!G5*1000)</f>
        <v>n.a.</v>
      </c>
      <c r="H5" s="17" t="str">
        <f>IF((ISERROR('22f'!H19/'24f'!H5)=TRUE),"n.a.",'22f'!H19/'24f'!H5*1000)</f>
        <v>n.a.</v>
      </c>
      <c r="I5" s="17">
        <f>IF((ISERROR('22f'!I19/'24f'!I5)=TRUE),"n.a.",'22f'!I19/'24f'!I5*1000)</f>
        <v>33.297085689430183</v>
      </c>
      <c r="J5" s="17" t="str">
        <f>IF((ISERROR('22f'!J19/'24f'!J5)=TRUE),"n.a.",'22f'!J19/'24f'!J5*1000)</f>
        <v>n.a.</v>
      </c>
      <c r="K5" s="17" t="str">
        <f>IF((ISERROR('22f'!K19/'24f'!K5)=TRUE),"n.a.",'22f'!K19/'24f'!K5*1000)</f>
        <v>n.a.</v>
      </c>
      <c r="L5" s="3"/>
    </row>
    <row r="6" spans="1:12">
      <c r="A6" s="7">
        <v>2000</v>
      </c>
      <c r="B6" s="17">
        <f>IF((ISERROR('22f'!B20/'24f'!B6)=TRUE),"n.a.",'22f'!B20/'24f'!B6*1000)</f>
        <v>32.92794348571681</v>
      </c>
      <c r="C6" s="17">
        <f>IF((ISERROR('22f'!C20/'24f'!C6)=TRUE),"n.a.",'22f'!C20/'24f'!C6*1000)</f>
        <v>33.548097325259036</v>
      </c>
      <c r="D6" s="17">
        <f>IF((ISERROR('22f'!D20/'24f'!D6)=TRUE),"n.a.",'22f'!D20/'24f'!D6*1000)</f>
        <v>40.941716910709154</v>
      </c>
      <c r="E6" s="17">
        <f>IF((ISERROR('22f'!E20/'24f'!E6)=TRUE),"n.a.",'22f'!E20/'24f'!E6*1000)</f>
        <v>55.349412492269636</v>
      </c>
      <c r="F6" s="17" t="str">
        <f>IF((ISERROR('22f'!F20/'24f'!F6)=TRUE),"n.a.",'22f'!F20/'24f'!F6*1000)</f>
        <v>n.a.</v>
      </c>
      <c r="G6" s="17" t="str">
        <f>IF((ISERROR('22f'!G20/'24f'!G6)=TRUE),"n.a.",'22f'!G20/'24f'!G6*1000)</f>
        <v>n.a.</v>
      </c>
      <c r="H6" s="17" t="str">
        <f>IF((ISERROR('22f'!H20/'24f'!H6)=TRUE),"n.a.",'22f'!H20/'24f'!H6*1000)</f>
        <v>n.a.</v>
      </c>
      <c r="I6" s="17">
        <f>IF((ISERROR('22f'!I20/'24f'!I6)=TRUE),"n.a.",'22f'!I20/'24f'!I6*1000)</f>
        <v>29.61783439490446</v>
      </c>
      <c r="J6" s="17" t="str">
        <f>IF((ISERROR('22f'!J20/'24f'!J6)=TRUE),"n.a.",'22f'!J20/'24f'!J6*1000)</f>
        <v>n.a.</v>
      </c>
      <c r="K6" s="17" t="str">
        <f>IF((ISERROR('22f'!K20/'24f'!K6)=TRUE),"n.a.",'22f'!K20/'24f'!K6*1000)</f>
        <v>n.a.</v>
      </c>
      <c r="L6" s="3"/>
    </row>
    <row r="7" spans="1:12">
      <c r="A7" s="7">
        <v>2001</v>
      </c>
      <c r="B7" s="17">
        <f>IF((ISERROR('22f'!B21/'24f'!B7)=TRUE),"n.a.",'22f'!B21/'24f'!B7*1000)</f>
        <v>33.087137652320436</v>
      </c>
      <c r="C7" s="17">
        <f>IF((ISERROR('22f'!C21/'24f'!C7)=TRUE),"n.a.",'22f'!C21/'24f'!C7*1000)</f>
        <v>31.597624181893845</v>
      </c>
      <c r="D7" s="17">
        <f>IF((ISERROR('22f'!D21/'24f'!D7)=TRUE),"n.a.",'22f'!D21/'24f'!D7*1000)</f>
        <v>43.807763401109064</v>
      </c>
      <c r="E7" s="17">
        <f>IF((ISERROR('22f'!E21/'24f'!E7)=TRUE),"n.a.",'22f'!E21/'24f'!E7*1000)</f>
        <v>55.204216073781289</v>
      </c>
      <c r="F7" s="17" t="str">
        <f>IF((ISERROR('22f'!F21/'24f'!F7)=TRUE),"n.a.",'22f'!F21/'24f'!F7*1000)</f>
        <v>n.a.</v>
      </c>
      <c r="G7" s="17" t="str">
        <f>IF((ISERROR('22f'!G21/'24f'!G7)=TRUE),"n.a.",'22f'!G21/'24f'!G7*1000)</f>
        <v>n.a.</v>
      </c>
      <c r="H7" s="17" t="str">
        <f>IF((ISERROR('22f'!H21/'24f'!H7)=TRUE),"n.a.",'22f'!H21/'24f'!H7*1000)</f>
        <v>n.a.</v>
      </c>
      <c r="I7" s="17">
        <f>IF((ISERROR('22f'!I21/'24f'!I7)=TRUE),"n.a.",'22f'!I21/'24f'!I7*1000)</f>
        <v>30.803481076705118</v>
      </c>
      <c r="J7" s="17" t="str">
        <f>IF((ISERROR('22f'!J21/'24f'!J7)=TRUE),"n.a.",'22f'!J21/'24f'!J7*1000)</f>
        <v>n.a.</v>
      </c>
      <c r="K7" s="17" t="str">
        <f>IF((ISERROR('22f'!K21/'24f'!K7)=TRUE),"n.a.",'22f'!K21/'24f'!K7*1000)</f>
        <v>n.a.</v>
      </c>
      <c r="L7" s="3"/>
    </row>
    <row r="8" spans="1:12">
      <c r="A8" s="7">
        <v>2002</v>
      </c>
      <c r="B8" s="17">
        <f>IF((ISERROR('22f'!B22/'24f'!B8)=TRUE),"n.a.",'22f'!B22/'24f'!B8*1000)</f>
        <v>33.397051985677216</v>
      </c>
      <c r="C8" s="17">
        <f>IF((ISERROR('22f'!C22/'24f'!C8)=TRUE),"n.a.",'22f'!C22/'24f'!C8*1000)</f>
        <v>33.242300454399413</v>
      </c>
      <c r="D8" s="17">
        <f>IF((ISERROR('22f'!D22/'24f'!D8)=TRUE),"n.a.",'22f'!D22/'24f'!D8*1000)</f>
        <v>46.805431111723756</v>
      </c>
      <c r="E8" s="17">
        <f>IF((ISERROR('22f'!E22/'24f'!E8)=TRUE),"n.a.",'22f'!E22/'24f'!E8*1000)</f>
        <v>55.660974067046176</v>
      </c>
      <c r="F8" s="17" t="str">
        <f>IF((ISERROR('22f'!F22/'24f'!F8)=TRUE),"n.a.",'22f'!F22/'24f'!F8*1000)</f>
        <v>n.a.</v>
      </c>
      <c r="G8" s="17" t="str">
        <f>IF((ISERROR('22f'!G22/'24f'!G8)=TRUE),"n.a.",'22f'!G22/'24f'!G8*1000)</f>
        <v>n.a.</v>
      </c>
      <c r="H8" s="17">
        <f>IF((ISERROR('22f'!H22/'24f'!H8)=TRUE),"n.a.",'22f'!H22/'24f'!H8*1000)</f>
        <v>30.150753768844218</v>
      </c>
      <c r="I8" s="17">
        <f>IF((ISERROR('22f'!I22/'24f'!I8)=TRUE),"n.a.",'22f'!I22/'24f'!I8*1000)</f>
        <v>47.647740440324455</v>
      </c>
      <c r="J8" s="17" t="str">
        <f>IF((ISERROR('22f'!J22/'24f'!J8)=TRUE),"n.a.",'22f'!J22/'24f'!J8*1000)</f>
        <v>n.a.</v>
      </c>
      <c r="K8" s="17">
        <f>IF((ISERROR('22f'!K22/'24f'!K8)=TRUE),"n.a.",'22f'!K22/'24f'!K8*1000)</f>
        <v>42.603287427809867</v>
      </c>
      <c r="L8" s="3"/>
    </row>
    <row r="9" spans="1:12">
      <c r="A9" s="7">
        <v>2003</v>
      </c>
      <c r="B9" s="17">
        <f>IF((ISERROR('22f'!B23/'24f'!B9)=TRUE),"n.a.",'22f'!B23/'24f'!B9*1000)</f>
        <v>33.351823684375589</v>
      </c>
      <c r="C9" s="17">
        <f>IF((ISERROR('22f'!C23/'24f'!C9)=TRUE),"n.a.",'22f'!C23/'24f'!C9*1000)</f>
        <v>33.749399532022373</v>
      </c>
      <c r="D9" s="17">
        <f>IF((ISERROR('22f'!D23/'24f'!D9)=TRUE),"n.a.",'22f'!D23/'24f'!D9*1000)</f>
        <v>42.9710741186151</v>
      </c>
      <c r="E9" s="17">
        <f>IF((ISERROR('22f'!E23/'24f'!E9)=TRUE),"n.a.",'22f'!E23/'24f'!E9*1000)</f>
        <v>63.319088319088323</v>
      </c>
      <c r="F9" s="17">
        <f>IF((ISERROR('22f'!F23/'24f'!F9)=TRUE),"n.a.",'22f'!F23/'24f'!F9*1000)</f>
        <v>76.08695652173914</v>
      </c>
      <c r="G9" s="17" t="str">
        <f>IF((ISERROR('22f'!G23/'24f'!G9)=TRUE),"n.a.",'22f'!G23/'24f'!G9*1000)</f>
        <v>n.a.</v>
      </c>
      <c r="H9" s="17" t="str">
        <f>IF((ISERROR('22f'!H23/'24f'!H9)=TRUE),"n.a.",'22f'!H23/'24f'!H9*1000)</f>
        <v>n.a.</v>
      </c>
      <c r="I9" s="17">
        <f>IF((ISERROR('22f'!I23/'24f'!I9)=TRUE),"n.a.",'22f'!I23/'24f'!I9*1000)</f>
        <v>43.664383561643838</v>
      </c>
      <c r="J9" s="17" t="str">
        <f>IF((ISERROR('22f'!J23/'24f'!J9)=TRUE),"n.a.",'22f'!J23/'24f'!J9*1000)</f>
        <v>n.a.</v>
      </c>
      <c r="K9" s="17" t="str">
        <f>IF((ISERROR('22f'!K23/'24f'!K9)=TRUE),"n.a.",'22f'!K23/'24f'!K9*1000)</f>
        <v>n.a.</v>
      </c>
      <c r="L9" s="3"/>
    </row>
    <row r="10" spans="1:12">
      <c r="A10" s="7">
        <v>2004</v>
      </c>
      <c r="B10" s="17">
        <f>IF((ISERROR('22f'!B24/'24f'!B10)=TRUE),"n.a.",'22f'!B24/'24f'!B10*1000)</f>
        <v>33.404344004828602</v>
      </c>
      <c r="C10" s="17">
        <f>IF((ISERROR('22f'!C24/'24f'!C10)=TRUE),"n.a.",'22f'!C24/'24f'!C10*1000)</f>
        <v>33.429129611610207</v>
      </c>
      <c r="D10" s="17">
        <f>IF((ISERROR('22f'!D24/'24f'!D10)=TRUE),"n.a.",'22f'!D24/'24f'!D10*1000)</f>
        <v>39.433612406585375</v>
      </c>
      <c r="E10" s="17">
        <f>IF((ISERROR('22f'!E24/'24f'!E10)=TRUE),"n.a.",'22f'!E24/'24f'!E10*1000)</f>
        <v>59.236165237724087</v>
      </c>
      <c r="F10" s="17">
        <f>IF((ISERROR('22f'!F24/'24f'!F10)=TRUE),"n.a.",'22f'!F24/'24f'!F10*1000)</f>
        <v>39.344262295081968</v>
      </c>
      <c r="G10" s="17" t="str">
        <f>IF((ISERROR('22f'!G24/'24f'!G10)=TRUE),"n.a.",'22f'!G24/'24f'!G10*1000)</f>
        <v>n.a.</v>
      </c>
      <c r="H10" s="17" t="str">
        <f>IF((ISERROR('22f'!H24/'24f'!H10)=TRUE),"n.a.",'22f'!H24/'24f'!H10*1000)</f>
        <v>n.a.</v>
      </c>
      <c r="I10" s="17">
        <f>IF((ISERROR('22f'!I24/'24f'!I10)=TRUE),"n.a.",'22f'!I24/'24f'!I10*1000)</f>
        <v>46.313325530847685</v>
      </c>
      <c r="J10" s="17" t="str">
        <f>IF((ISERROR('22f'!J24/'24f'!J10)=TRUE),"n.a.",'22f'!J24/'24f'!J10*1000)</f>
        <v>n.a.</v>
      </c>
      <c r="K10" s="17">
        <f>IF((ISERROR('22f'!K24/'24f'!K10)=TRUE),"n.a.",'22f'!K24/'24f'!K10*1000)</f>
        <v>38.083385189794647</v>
      </c>
      <c r="L10" s="3"/>
    </row>
    <row r="11" spans="1:12">
      <c r="A11" s="7">
        <v>2005</v>
      </c>
      <c r="B11" s="17">
        <f>IF((ISERROR('22f'!B25/'24f'!B11)=TRUE),"n.a.",'22f'!B25/'24f'!B11*1000)</f>
        <v>34.43946378669537</v>
      </c>
      <c r="C11" s="17">
        <f>IF((ISERROR('22f'!C25/'24f'!C11)=TRUE),"n.a.",'22f'!C25/'24f'!C11*1000)</f>
        <v>35.230038154167403</v>
      </c>
      <c r="D11" s="17">
        <f>IF((ISERROR('22f'!D25/'24f'!D11)=TRUE),"n.a.",'22f'!D25/'24f'!D11*1000)</f>
        <v>45.550481362626513</v>
      </c>
      <c r="E11" s="17">
        <f>IF((ISERROR('22f'!E25/'24f'!E11)=TRUE),"n.a.",'22f'!E25/'24f'!E11*1000)</f>
        <v>78.363123236124167</v>
      </c>
      <c r="F11" s="17">
        <f>IF((ISERROR('22f'!F25/'24f'!F11)=TRUE),"n.a.",'22f'!F25/'24f'!F11*1000)</f>
        <v>68.888888888888886</v>
      </c>
      <c r="G11" s="17">
        <f>IF((ISERROR('22f'!G25/'24f'!G11)=TRUE),"n.a.",'22f'!G25/'24f'!G11*1000)</f>
        <v>28.381060391267365</v>
      </c>
      <c r="H11" s="17">
        <f>IF((ISERROR('22f'!H25/'24f'!H11)=TRUE),"n.a.",'22f'!H25/'24f'!H11*1000)</f>
        <v>32.901134521880067</v>
      </c>
      <c r="I11" s="17" t="str">
        <f>IF((ISERROR('22f'!I25/'24f'!I11)=TRUE),"n.a.",'22f'!I25/'24f'!I11*1000)</f>
        <v>n.a.</v>
      </c>
      <c r="J11" s="17" t="str">
        <f>IF((ISERROR('22f'!J25/'24f'!J11)=TRUE),"n.a.",'22f'!J25/'24f'!J11*1000)</f>
        <v>n.a.</v>
      </c>
      <c r="K11" s="17">
        <f>IF((ISERROR('22f'!K25/'24f'!K11)=TRUE),"n.a.",'22f'!K25/'24f'!K11*1000)</f>
        <v>43.392763502884108</v>
      </c>
      <c r="L11" s="3"/>
    </row>
    <row r="12" spans="1:12">
      <c r="A12" s="7">
        <v>2006</v>
      </c>
      <c r="B12" s="17">
        <f>IF((ISERROR('22f'!B26/'24f'!B12)=TRUE),"n.a.",'22f'!B26/'24f'!B12*1000)</f>
        <v>35.343900486906627</v>
      </c>
      <c r="C12" s="17">
        <f>IF((ISERROR('22f'!C26/'24f'!C12)=TRUE),"n.a.",'22f'!C26/'24f'!C12*1000)</f>
        <v>35.620589197526051</v>
      </c>
      <c r="D12" s="17">
        <f>IF((ISERROR('22f'!D26/'24f'!D12)=TRUE),"n.a.",'22f'!D26/'24f'!D12*1000)</f>
        <v>48.907615480649191</v>
      </c>
      <c r="E12" s="17" t="str">
        <f>IF((ISERROR('22f'!E26/'24f'!E12)=TRUE),"n.a.",'22f'!E26/'24f'!E12*1000)</f>
        <v>n.a.</v>
      </c>
      <c r="F12" s="17">
        <f>IF((ISERROR('22f'!F26/'24f'!F12)=TRUE),"n.a.",'22f'!F26/'24f'!F12*1000)</f>
        <v>81.481481481481495</v>
      </c>
      <c r="G12" s="17" t="str">
        <f>IF((ISERROR('22f'!G26/'24f'!G12)=TRUE),"n.a.",'22f'!G26/'24f'!G12*1000)</f>
        <v>n.a.</v>
      </c>
      <c r="H12" s="17" t="str">
        <f>IF((ISERROR('22f'!H26/'24f'!H12)=TRUE),"n.a.",'22f'!H26/'24f'!H12*1000)</f>
        <v>n.a.</v>
      </c>
      <c r="I12" s="17">
        <f>IF((ISERROR('22f'!I26/'24f'!I12)=TRUE),"n.a.",'22f'!I26/'24f'!I12*1000)</f>
        <v>54.456063680349615</v>
      </c>
      <c r="J12" s="17" t="str">
        <f>IF((ISERROR('22f'!J26/'24f'!J12)=TRUE),"n.a.",'22f'!J26/'24f'!J12*1000)</f>
        <v>n.a.</v>
      </c>
      <c r="K12" s="17">
        <f>IF((ISERROR('22f'!K26/'24f'!K12)=TRUE),"n.a.",'22f'!K26/'24f'!K12*1000)</f>
        <v>48.732463696775781</v>
      </c>
      <c r="L12" s="3"/>
    </row>
    <row r="13" spans="1:12">
      <c r="A13" s="7">
        <v>2007</v>
      </c>
      <c r="B13" s="17">
        <f>IF((ISERROR('22f'!B27/'24f'!B13)=TRUE),"n.a.",'22f'!B27/'24f'!B13*1000)</f>
        <v>35.781328655041058</v>
      </c>
      <c r="C13" s="17">
        <f>IF((ISERROR('22f'!C27/'24f'!C13)=TRUE),"n.a.",'22f'!C27/'24f'!C13*1000)</f>
        <v>37.114618564449458</v>
      </c>
      <c r="D13" s="17">
        <f>IF((ISERROR('22f'!D27/'24f'!D13)=TRUE),"n.a.",'22f'!D27/'24f'!D13*1000)</f>
        <v>46.309753605086861</v>
      </c>
      <c r="E13" s="17" t="str">
        <f>IF((ISERROR('22f'!E27/'24f'!E13)=TRUE),"n.a.",'22f'!E27/'24f'!E13*1000)</f>
        <v>n.a.</v>
      </c>
      <c r="F13" s="17">
        <f>IF((ISERROR('22f'!F27/'24f'!F13)=TRUE),"n.a.",'22f'!F27/'24f'!F13*1000)</f>
        <v>43.750000000000007</v>
      </c>
      <c r="G13" s="17" t="str">
        <f>IF((ISERROR('22f'!G27/'24f'!G13)=TRUE),"n.a.",'22f'!G27/'24f'!G13*1000)</f>
        <v>n.a.</v>
      </c>
      <c r="H13" s="17" t="str">
        <f>IF((ISERROR('22f'!H27/'24f'!H13)=TRUE),"n.a.",'22f'!H27/'24f'!H13*1000)</f>
        <v>n.a.</v>
      </c>
      <c r="I13" s="17">
        <f>IF((ISERROR('22f'!I27/'24f'!I13)=TRUE),"n.a.",'22f'!I27/'24f'!I13*1000)</f>
        <v>43.832516031686154</v>
      </c>
      <c r="J13" s="17" t="str">
        <f>IF((ISERROR('22f'!J27/'24f'!J13)=TRUE),"n.a.",'22f'!J27/'24f'!J13*1000)</f>
        <v>n.a.</v>
      </c>
      <c r="K13" s="17">
        <f>IF((ISERROR('22f'!K27/'24f'!K13)=TRUE),"n.a.",'22f'!K27/'24f'!K13*1000)</f>
        <v>46.46857142857143</v>
      </c>
      <c r="L13" s="3"/>
    </row>
    <row r="14" spans="1:12">
      <c r="A14" s="7">
        <v>2008</v>
      </c>
      <c r="B14" s="17">
        <f>IF((ISERROR('22f'!B28/'24f'!B14)=TRUE),"n.a.",'22f'!B28/'24f'!B14*1000)</f>
        <v>35.8252646840183</v>
      </c>
      <c r="C14" s="17">
        <f>IF((ISERROR('22f'!C28/'24f'!C14)=TRUE),"n.a.",'22f'!C28/'24f'!C14*1000)</f>
        <v>35.508024558778871</v>
      </c>
      <c r="D14" s="17">
        <f>IF((ISERROR('22f'!D28/'24f'!D14)=TRUE),"n.a.",'22f'!D28/'24f'!D14*1000)</f>
        <v>45.866248241532304</v>
      </c>
      <c r="E14" s="17">
        <f>IF((ISERROR('22f'!E28/'24f'!E14)=TRUE),"n.a.",'22f'!E28/'24f'!E14*1000)</f>
        <v>44.481236203090504</v>
      </c>
      <c r="F14" s="17" t="str">
        <f>IF((ISERROR('22f'!F28/'24f'!F14)=TRUE),"n.a.",'22f'!F28/'24f'!F14*1000)</f>
        <v>n.a.</v>
      </c>
      <c r="G14" s="17" t="str">
        <f>IF((ISERROR('22f'!G28/'24f'!G14)=TRUE),"n.a.",'22f'!G28/'24f'!G14*1000)</f>
        <v>n.a.</v>
      </c>
      <c r="H14" s="17" t="str">
        <f>IF((ISERROR('22f'!H28/'24f'!H14)=TRUE),"n.a.",'22f'!H28/'24f'!H14*1000)</f>
        <v>n.a.</v>
      </c>
      <c r="I14" s="17">
        <f>IF((ISERROR('22f'!I28/'24f'!I14)=TRUE),"n.a.",'22f'!I28/'24f'!I14*1000)</f>
        <v>41.085727743758831</v>
      </c>
      <c r="J14" s="17" t="str">
        <f>IF((ISERROR('22f'!J28/'24f'!J14)=TRUE),"n.a.",'22f'!J28/'24f'!J14*1000)</f>
        <v>n.a.</v>
      </c>
      <c r="K14" s="17">
        <f>IF((ISERROR('22f'!K28/'24f'!K14)=TRUE),"n.a.",'22f'!K28/'24f'!K14*1000)</f>
        <v>47.898230088495573</v>
      </c>
      <c r="L14" s="3"/>
    </row>
    <row r="15" spans="1:12">
      <c r="A15" s="7">
        <v>2009</v>
      </c>
      <c r="B15" s="17">
        <f>IF((ISERROR('22f'!B29/'24f'!B15)=TRUE),"n.a.",'22f'!B29/'24f'!B15*1000)</f>
        <v>36.075733898872642</v>
      </c>
      <c r="C15" s="17">
        <f>IF((ISERROR('22f'!C29/'24f'!C15)=TRUE),"n.a.",'22f'!C29/'24f'!C15*1000)</f>
        <v>35.687831328217662</v>
      </c>
      <c r="D15" s="17">
        <f>IF((ISERROR('22f'!D29/'24f'!D15)=TRUE),"n.a.",'22f'!D29/'24f'!D15*1000)</f>
        <v>49.599762822413282</v>
      </c>
      <c r="E15" s="17">
        <f>IF((ISERROR('22f'!E29/'24f'!E15)=TRUE),"n.a.",'22f'!E29/'24f'!E15*1000)</f>
        <v>37.037037037037038</v>
      </c>
      <c r="F15" s="17" t="str">
        <f>IF((ISERROR('22f'!F29/'24f'!F15)=TRUE),"n.a.",'22f'!F29/'24f'!F15*1000)</f>
        <v>n.a.</v>
      </c>
      <c r="G15" s="17" t="str">
        <f>IF((ISERROR('22f'!G29/'24f'!G15)=TRUE),"n.a.",'22f'!G29/'24f'!G15*1000)</f>
        <v>n.a.</v>
      </c>
      <c r="H15" s="17" t="str">
        <f>IF((ISERROR('22f'!H29/'24f'!H15)=TRUE),"n.a.",'22f'!H29/'24f'!H15*1000)</f>
        <v>n.a.</v>
      </c>
      <c r="I15" s="17">
        <f>IF((ISERROR('22f'!I29/'24f'!I15)=TRUE),"n.a.",'22f'!I29/'24f'!I15*1000)</f>
        <v>50.946745562130175</v>
      </c>
      <c r="J15" s="17" t="str">
        <f>IF((ISERROR('22f'!J29/'24f'!J15)=TRUE),"n.a.",'22f'!J29/'24f'!J15*1000)</f>
        <v>n.a.</v>
      </c>
      <c r="K15" s="17">
        <f>IF((ISERROR('22f'!K29/'24f'!K15)=TRUE),"n.a.",'22f'!K29/'24f'!K15*1000)</f>
        <v>45.471502590673573</v>
      </c>
      <c r="L15" s="3"/>
    </row>
    <row r="17" spans="1:12">
      <c r="A17" s="9" t="s">
        <v>71</v>
      </c>
    </row>
    <row r="18" spans="1:12">
      <c r="A18" s="7" t="s">
        <v>503</v>
      </c>
      <c r="B18" s="2">
        <f>IF(ISERROR((POWER(VLOOKUP(VALUE(RIGHT($A18,4)),$A$3:$L$15,COLUMN(B$15),0)/VLOOKUP(VALUE(LEFT($A18,4)),$A$3:$L$15,COLUMN(B$15),0),1/(VALUE(RIGHT($A18,4))-VALUE(LEFT($A18,4))))-1)*100)=FALSE,(POWER(VLOOKUP(VALUE(RIGHT($A18,4)),$A$3:$L$15,COLUMN(B$15),0)/VLOOKUP(VALUE(LEFT($A18,4)),$A$3:$L$15,COLUMN(B$15),0),1/(VALUE(RIGHT($A18,4))-VALUE(LEFT($A18,4))))-1)*100,"n.a.")</f>
        <v>1.4316226912897356</v>
      </c>
      <c r="C18" s="2">
        <f t="shared" ref="C18:K20" si="0">IF(ISERROR((POWER(VLOOKUP(VALUE(RIGHT($A18,4)),$A$3:$L$15,COLUMN(C$15),0)/VLOOKUP(VALUE(LEFT($A18,4)),$A$3:$L$15,COLUMN(C$15),0),1/(VALUE(RIGHT($A18,4))-VALUE(LEFT($A18,4))))-1)*100)=FALSE,(POWER(VLOOKUP(VALUE(RIGHT($A18,4)),$A$3:$L$15,COLUMN(C$15),0)/VLOOKUP(VALUE(LEFT($A18,4)),$A$3:$L$15,COLUMN(C$15),0),1/(VALUE(RIGHT($A18,4))-VALUE(LEFT($A18,4))))-1)*100,"n.a.")</f>
        <v>0.33779844878814025</v>
      </c>
      <c r="D18" s="2">
        <f t="shared" si="0"/>
        <v>2.74456848557183</v>
      </c>
      <c r="E18" s="2">
        <f t="shared" si="0"/>
        <v>0.81428412277415596</v>
      </c>
      <c r="F18" s="2" t="str">
        <f t="shared" si="0"/>
        <v>n.a.</v>
      </c>
      <c r="G18" s="2" t="str">
        <f t="shared" si="0"/>
        <v>n.a.</v>
      </c>
      <c r="H18" s="2" t="str">
        <f t="shared" si="0"/>
        <v>n.a.</v>
      </c>
      <c r="I18" s="2">
        <f t="shared" si="0"/>
        <v>4.9721237597616152</v>
      </c>
      <c r="J18" s="2" t="str">
        <f t="shared" si="0"/>
        <v>n.a.</v>
      </c>
      <c r="K18" s="2">
        <f t="shared" si="0"/>
        <v>1.4782259600341074</v>
      </c>
      <c r="L18" s="2"/>
    </row>
    <row r="19" spans="1:12">
      <c r="A19" s="7" t="s">
        <v>27</v>
      </c>
      <c r="B19" s="2">
        <f>IF(ISERROR((POWER(VLOOKUP(VALUE(RIGHT($A19,4)),$A$3:$L$15,COLUMN(B$15),0)/VLOOKUP(VALUE(LEFT($A19,4)),$A$3:$L$15,COLUMN(B$15),0),1/(VALUE(RIGHT($A19,4))-VALUE(LEFT($A19,4))))-1)*100)=FALSE,(POWER(VLOOKUP(VALUE(RIGHT($A19,4)),$A$3:$L$15,COLUMN(B$15),0)/VLOOKUP(VALUE(LEFT($A19,4)),$A$3:$L$15,COLUMN(B$15),0),1/(VALUE(RIGHT($A19,4))-VALUE(LEFT($A19,4))))-1)*100,"n.a.")</f>
        <v>2.6778195823072171</v>
      </c>
      <c r="C19" s="2">
        <f t="shared" si="0"/>
        <v>-0.70954139611177913</v>
      </c>
      <c r="D19" s="2">
        <f t="shared" si="0"/>
        <v>4.5356218600945741</v>
      </c>
      <c r="E19" s="2">
        <f t="shared" si="0"/>
        <v>18.099268813044223</v>
      </c>
      <c r="F19" s="2" t="str">
        <f t="shared" si="0"/>
        <v>n.a.</v>
      </c>
      <c r="G19" s="2" t="str">
        <f t="shared" si="0"/>
        <v>n.a.</v>
      </c>
      <c r="H19" s="2" t="str">
        <f t="shared" si="0"/>
        <v>n.a.</v>
      </c>
      <c r="I19" s="2">
        <f t="shared" si="0"/>
        <v>1.3385967744346416</v>
      </c>
      <c r="J19" s="2" t="str">
        <f t="shared" si="0"/>
        <v>n.a.</v>
      </c>
      <c r="K19" s="2" t="str">
        <f t="shared" si="0"/>
        <v>n.a.</v>
      </c>
      <c r="L19" s="2"/>
    </row>
    <row r="20" spans="1:12">
      <c r="A20" s="7" t="s">
        <v>3</v>
      </c>
      <c r="B20" s="2">
        <f>IF(ISERROR((POWER(VLOOKUP(VALUE(RIGHT($A20,4)),$A$3:$L$15,COLUMN(B$15),0)/VLOOKUP(VALUE(LEFT($A20,4)),$A$3:$L$15,COLUMN(B$15),0),1/(VALUE(RIGHT($A20,4))-VALUE(LEFT($A20,4))))-1)*100)=FALSE,(POWER(VLOOKUP(VALUE(RIGHT($A20,4)),$A$3:$L$15,COLUMN(B$15),0)/VLOOKUP(VALUE(LEFT($A20,4)),$A$3:$L$15,COLUMN(B$15),0),1/(VALUE(RIGHT($A20,4))-VALUE(LEFT($A20,4))))-1)*100,"n.a.")</f>
        <v>1.194283402341112</v>
      </c>
      <c r="C20" s="2">
        <f t="shared" si="0"/>
        <v>1.4537625779689201</v>
      </c>
      <c r="D20" s="2">
        <f t="shared" si="0"/>
        <v>1.775624093777961</v>
      </c>
      <c r="E20" s="2" t="str">
        <f t="shared" si="0"/>
        <v>n.a.</v>
      </c>
      <c r="F20" s="2" t="str">
        <f t="shared" si="0"/>
        <v>n.a.</v>
      </c>
      <c r="G20" s="2" t="str">
        <f t="shared" si="0"/>
        <v>n.a.</v>
      </c>
      <c r="H20" s="2" t="str">
        <f t="shared" si="0"/>
        <v>n.a.</v>
      </c>
      <c r="I20" s="2">
        <f t="shared" si="0"/>
        <v>5.7597566475901862</v>
      </c>
      <c r="J20" s="2" t="str">
        <f t="shared" si="0"/>
        <v>n.a.</v>
      </c>
      <c r="K20" s="2" t="str">
        <f t="shared" si="0"/>
        <v>n.a.</v>
      </c>
      <c r="L20" s="2"/>
    </row>
    <row r="22" spans="1:12">
      <c r="A22" s="20" t="s">
        <v>1432</v>
      </c>
    </row>
  </sheetData>
  <pageMargins left="0.7" right="0.7" top="0.75" bottom="0.75" header="0.3" footer="0.3"/>
  <pageSetup scale="80" orientation="landscape" horizontalDpi="0" verticalDpi="0" r:id="rId1"/>
</worksheet>
</file>

<file path=xl/worksheets/sheet182.xml><?xml version="1.0" encoding="utf-8"?>
<worksheet xmlns="http://schemas.openxmlformats.org/spreadsheetml/2006/main" xmlns:r="http://schemas.openxmlformats.org/officeDocument/2006/relationships">
  <sheetPr codeName="Sheet220"/>
  <dimension ref="A1:L22"/>
  <sheetViews>
    <sheetView view="pageBreakPreview" zoomScaleNormal="100" zoomScaleSheetLayoutView="100" workbookViewId="0"/>
  </sheetViews>
  <sheetFormatPr defaultRowHeight="15"/>
  <cols>
    <col min="2" max="12" width="14" customWidth="1"/>
  </cols>
  <sheetData>
    <row r="1" spans="1:12">
      <c r="A1" t="s">
        <v>1105</v>
      </c>
    </row>
    <row r="2" spans="1:12" ht="90.75" customHeight="1">
      <c r="B2" s="55" t="s">
        <v>520</v>
      </c>
      <c r="C2" s="55" t="s">
        <v>6</v>
      </c>
      <c r="D2" s="55" t="s">
        <v>7</v>
      </c>
      <c r="E2" s="55" t="s">
        <v>8</v>
      </c>
      <c r="F2" s="55" t="s">
        <v>11</v>
      </c>
      <c r="G2" s="55" t="s">
        <v>12</v>
      </c>
      <c r="H2" s="55" t="s">
        <v>13</v>
      </c>
      <c r="I2" s="55" t="s">
        <v>14</v>
      </c>
      <c r="J2" s="55" t="s">
        <v>15</v>
      </c>
      <c r="K2" s="55" t="s">
        <v>55</v>
      </c>
      <c r="L2" s="309"/>
    </row>
    <row r="3" spans="1:12">
      <c r="A3" s="7">
        <v>1997</v>
      </c>
      <c r="B3" s="17">
        <f>IF((ISERROR('22g'!B17/'24g'!B3)=TRUE),"n.a.",'22g'!B17/'24g'!B3*1000)</f>
        <v>35.011687657317665</v>
      </c>
      <c r="C3" s="17">
        <f>IF((ISERROR('22g'!C17/'24g'!C3)=TRUE),"n.a.",'22g'!C17/'24g'!C3*1000)</f>
        <v>47.595270518556951</v>
      </c>
      <c r="D3" s="17">
        <f>IF((ISERROR('22g'!D17/'24g'!D3)=TRUE),"n.a.",'22g'!D17/'24g'!D3*1000)</f>
        <v>54.112444725205307</v>
      </c>
      <c r="E3" s="17">
        <f>IF((ISERROR('22g'!E17/'24g'!E3)=TRUE),"n.a.",'22g'!E17/'24g'!E3*1000)</f>
        <v>45.925110132158594</v>
      </c>
      <c r="F3" s="17" t="str">
        <f>IF((ISERROR('22g'!F17/'24g'!F3)=TRUE),"n.a.",'22g'!F17/'24g'!F3*1000)</f>
        <v>n.a.</v>
      </c>
      <c r="G3" s="17" t="str">
        <f>IF((ISERROR('22g'!G17/'24g'!G3)=TRUE),"n.a.",'22g'!G17/'24g'!G3*1000)</f>
        <v>n.a.</v>
      </c>
      <c r="H3" s="17" t="str">
        <f>IF((ISERROR('22g'!H17/'24g'!H3)=TRUE),"n.a.",'22g'!H17/'24g'!H3*1000)</f>
        <v>n.a.</v>
      </c>
      <c r="I3" s="17" t="str">
        <f>IF((ISERROR('22g'!I17/'24g'!I3)=TRUE),"n.a.",'22g'!I17/'24g'!I3*1000)</f>
        <v>n.a.</v>
      </c>
      <c r="J3" s="17" t="str">
        <f>IF((ISERROR('22g'!J17/'24g'!J3)=TRUE),"n.a.",'22g'!J17/'24g'!J3*1000)</f>
        <v>n.a.</v>
      </c>
      <c r="K3" s="17">
        <f>IF((ISERROR('22g'!K17/'24g'!K3)=TRUE),"n.a.",'22g'!K17/'24g'!K3*1000)</f>
        <v>68.958245466048083</v>
      </c>
      <c r="L3" s="309"/>
    </row>
    <row r="4" spans="1:12">
      <c r="A4" s="7">
        <v>1998</v>
      </c>
      <c r="B4" s="17">
        <f>IF((ISERROR('22g'!B18/'24g'!B4)=TRUE),"n.a.",'22g'!B18/'24g'!B4*1000)</f>
        <v>36.231260078683626</v>
      </c>
      <c r="C4" s="17">
        <f>IF((ISERROR('22g'!C18/'24g'!C4)=TRUE),"n.a.",'22g'!C18/'24g'!C4*1000)</f>
        <v>47.578715168667934</v>
      </c>
      <c r="D4" s="17">
        <f>IF((ISERROR('22g'!D18/'24g'!D4)=TRUE),"n.a.",'22g'!D18/'24g'!D4*1000)</f>
        <v>62.056142034548941</v>
      </c>
      <c r="E4" s="17">
        <f>IF((ISERROR('22g'!E18/'24g'!E4)=TRUE),"n.a.",'22g'!E18/'24g'!E4*1000)</f>
        <v>34.596375617792418</v>
      </c>
      <c r="F4" s="17" t="str">
        <f>IF((ISERROR('22g'!F18/'24g'!F4)=TRUE),"n.a.",'22g'!F18/'24g'!F4*1000)</f>
        <v>n.a.</v>
      </c>
      <c r="G4" s="17" t="str">
        <f>IF((ISERROR('22g'!G18/'24g'!G4)=TRUE),"n.a.",'22g'!G18/'24g'!G4*1000)</f>
        <v>n.a.</v>
      </c>
      <c r="H4" s="17" t="str">
        <f>IF((ISERROR('22g'!H18/'24g'!H4)=TRUE),"n.a.",'22g'!H18/'24g'!H4*1000)</f>
        <v>n.a.</v>
      </c>
      <c r="I4" s="17">
        <f>IF((ISERROR('22g'!I18/'24g'!I4)=TRUE),"n.a.",'22g'!I18/'24g'!I4*1000)</f>
        <v>42.430431452642324</v>
      </c>
      <c r="J4" s="17" t="str">
        <f>IF((ISERROR('22g'!J18/'24g'!J4)=TRUE),"n.a.",'22g'!J18/'24g'!J4*1000)</f>
        <v>n.a.</v>
      </c>
      <c r="K4" s="17">
        <f>IF((ISERROR('22g'!K18/'24g'!K4)=TRUE),"n.a.",'22g'!K18/'24g'!K4*1000)</f>
        <v>93.705111956062524</v>
      </c>
      <c r="L4" s="309"/>
    </row>
    <row r="5" spans="1:12">
      <c r="A5" s="7">
        <v>1999</v>
      </c>
      <c r="B5" s="17">
        <f>IF((ISERROR('22g'!B19/'24g'!B5)=TRUE),"n.a.",'22g'!B19/'24g'!B5*1000)</f>
        <v>37.084581873240523</v>
      </c>
      <c r="C5" s="17">
        <f>IF((ISERROR('22g'!C19/'24g'!C5)=TRUE),"n.a.",'22g'!C19/'24g'!C5*1000)</f>
        <v>42.351934594543209</v>
      </c>
      <c r="D5" s="17">
        <f>IF((ISERROR('22g'!D19/'24g'!D5)=TRUE),"n.a.",'22g'!D19/'24g'!D5*1000)</f>
        <v>36.696782052583494</v>
      </c>
      <c r="E5" s="17">
        <f>IF((ISERROR('22g'!E19/'24g'!E5)=TRUE),"n.a.",'22g'!E19/'24g'!E5*1000)</f>
        <v>35.451505016722408</v>
      </c>
      <c r="F5" s="17" t="str">
        <f>IF((ISERROR('22g'!F19/'24g'!F5)=TRUE),"n.a.",'22g'!F19/'24g'!F5*1000)</f>
        <v>n.a.</v>
      </c>
      <c r="G5" s="17" t="str">
        <f>IF((ISERROR('22g'!G19/'24g'!G5)=TRUE),"n.a.",'22g'!G19/'24g'!G5*1000)</f>
        <v>n.a.</v>
      </c>
      <c r="H5" s="17" t="str">
        <f>IF((ISERROR('22g'!H19/'24g'!H5)=TRUE),"n.a.",'22g'!H19/'24g'!H5*1000)</f>
        <v>n.a.</v>
      </c>
      <c r="I5" s="17">
        <f>IF((ISERROR('22g'!I19/'24g'!I5)=TRUE),"n.a.",'22g'!I19/'24g'!I5*1000)</f>
        <v>36.569148936170215</v>
      </c>
      <c r="J5" s="17" t="str">
        <f>IF((ISERROR('22g'!J19/'24g'!J5)=TRUE),"n.a.",'22g'!J19/'24g'!J5*1000)</f>
        <v>n.a.</v>
      </c>
      <c r="K5" s="17" t="str">
        <f>IF((ISERROR('22g'!K19/'24g'!K5)=TRUE),"n.a.",'22g'!K19/'24g'!K5*1000)</f>
        <v>n.a.</v>
      </c>
      <c r="L5" s="3"/>
    </row>
    <row r="6" spans="1:12">
      <c r="A6" s="7">
        <v>2000</v>
      </c>
      <c r="B6" s="17">
        <f>IF((ISERROR('22g'!B20/'24g'!B6)=TRUE),"n.a.",'22g'!B20/'24g'!B6*1000)</f>
        <v>38.096895218014815</v>
      </c>
      <c r="C6" s="17">
        <f>IF((ISERROR('22g'!C20/'24g'!C6)=TRUE),"n.a.",'22g'!C20/'24g'!C6*1000)</f>
        <v>45.896520963425509</v>
      </c>
      <c r="D6" s="17">
        <f>IF((ISERROR('22g'!D20/'24g'!D6)=TRUE),"n.a.",'22g'!D20/'24g'!D6*1000)</f>
        <v>49.654942119323245</v>
      </c>
      <c r="E6" s="17">
        <f>IF((ISERROR('22g'!E20/'24g'!E6)=TRUE),"n.a.",'22g'!E20/'24g'!E6*1000)</f>
        <v>54.892601431980907</v>
      </c>
      <c r="F6" s="17" t="str">
        <f>IF((ISERROR('22g'!F20/'24g'!F6)=TRUE),"n.a.",'22g'!F20/'24g'!F6*1000)</f>
        <v>n.a.</v>
      </c>
      <c r="G6" s="17" t="str">
        <f>IF((ISERROR('22g'!G20/'24g'!G6)=TRUE),"n.a.",'22g'!G20/'24g'!G6*1000)</f>
        <v>n.a.</v>
      </c>
      <c r="H6" s="17" t="str">
        <f>IF((ISERROR('22g'!H20/'24g'!H6)=TRUE),"n.a.",'22g'!H20/'24g'!H6*1000)</f>
        <v>n.a.</v>
      </c>
      <c r="I6" s="17">
        <f>IF((ISERROR('22g'!I20/'24g'!I6)=TRUE),"n.a.",'22g'!I20/'24g'!I6*1000)</f>
        <v>51.350174216027874</v>
      </c>
      <c r="J6" s="17" t="str">
        <f>IF((ISERROR('22g'!J20/'24g'!J6)=TRUE),"n.a.",'22g'!J20/'24g'!J6*1000)</f>
        <v>n.a.</v>
      </c>
      <c r="K6" s="17" t="str">
        <f>IF((ISERROR('22g'!K20/'24g'!K6)=TRUE),"n.a.",'22g'!K20/'24g'!K6*1000)</f>
        <v>n.a.</v>
      </c>
      <c r="L6" s="3"/>
    </row>
    <row r="7" spans="1:12">
      <c r="A7" s="7">
        <v>2001</v>
      </c>
      <c r="B7" s="17">
        <f>IF((ISERROR('22g'!B21/'24g'!B7)=TRUE),"n.a.",'22g'!B21/'24g'!B7*1000)</f>
        <v>38.620511314372102</v>
      </c>
      <c r="C7" s="17">
        <f>IF((ISERROR('22g'!C21/'24g'!C7)=TRUE),"n.a.",'22g'!C21/'24g'!C7*1000)</f>
        <v>47.532239937520245</v>
      </c>
      <c r="D7" s="17">
        <f>IF((ISERROR('22g'!D21/'24g'!D7)=TRUE),"n.a.",'22g'!D21/'24g'!D7*1000)</f>
        <v>45.016900542865926</v>
      </c>
      <c r="E7" s="17">
        <f>IF((ISERROR('22g'!E21/'24g'!E7)=TRUE),"n.a.",'22g'!E21/'24g'!E7*1000)</f>
        <v>52.087756546355266</v>
      </c>
      <c r="F7" s="17" t="str">
        <f>IF((ISERROR('22g'!F21/'24g'!F7)=TRUE),"n.a.",'22g'!F21/'24g'!F7*1000)</f>
        <v>n.a.</v>
      </c>
      <c r="G7" s="17" t="str">
        <f>IF((ISERROR('22g'!G21/'24g'!G7)=TRUE),"n.a.",'22g'!G21/'24g'!G7*1000)</f>
        <v>n.a.</v>
      </c>
      <c r="H7" s="17" t="str">
        <f>IF((ISERROR('22g'!H21/'24g'!H7)=TRUE),"n.a.",'22g'!H21/'24g'!H7*1000)</f>
        <v>n.a.</v>
      </c>
      <c r="I7" s="17">
        <f>IF((ISERROR('22g'!I21/'24g'!I7)=TRUE),"n.a.",'22g'!I21/'24g'!I7*1000)</f>
        <v>32.326043737574551</v>
      </c>
      <c r="J7" s="17" t="str">
        <f>IF((ISERROR('22g'!J21/'24g'!J7)=TRUE),"n.a.",'22g'!J21/'24g'!J7*1000)</f>
        <v>n.a.</v>
      </c>
      <c r="K7" s="17" t="str">
        <f>IF((ISERROR('22g'!K21/'24g'!K7)=TRUE),"n.a.",'22g'!K21/'24g'!K7*1000)</f>
        <v>n.a.</v>
      </c>
      <c r="L7" s="3"/>
    </row>
    <row r="8" spans="1:12">
      <c r="A8" s="7">
        <v>2002</v>
      </c>
      <c r="B8" s="17">
        <f>IF((ISERROR('22g'!B22/'24g'!B8)=TRUE),"n.a.",'22g'!B22/'24g'!B8*1000)</f>
        <v>38.388588906976416</v>
      </c>
      <c r="C8" s="17">
        <f>IF((ISERROR('22g'!C22/'24g'!C8)=TRUE),"n.a.",'22g'!C22/'24g'!C8*1000)</f>
        <v>42.956128789305211</v>
      </c>
      <c r="D8" s="17">
        <f>IF((ISERROR('22g'!D22/'24g'!D8)=TRUE),"n.a.",'22g'!D22/'24g'!D8*1000)</f>
        <v>40.095877277085329</v>
      </c>
      <c r="E8" s="17">
        <f>IF((ISERROR('22g'!E22/'24g'!E8)=TRUE),"n.a.",'22g'!E22/'24g'!E8*1000)</f>
        <v>32.200772200772199</v>
      </c>
      <c r="F8" s="17" t="str">
        <f>IF((ISERROR('22g'!F22/'24g'!F8)=TRUE),"n.a.",'22g'!F22/'24g'!F8*1000)</f>
        <v>n.a.</v>
      </c>
      <c r="G8" s="17">
        <f>IF((ISERROR('22g'!G22/'24g'!G8)=TRUE),"n.a.",'22g'!G22/'24g'!G8*1000)</f>
        <v>57.142857142857146</v>
      </c>
      <c r="H8" s="17" t="str">
        <f>IF((ISERROR('22g'!H22/'24g'!H8)=TRUE),"n.a.",'22g'!H22/'24g'!H8*1000)</f>
        <v>n.a.</v>
      </c>
      <c r="I8" s="17">
        <f>IF((ISERROR('22g'!I22/'24g'!I8)=TRUE),"n.a.",'22g'!I22/'24g'!I8*1000)</f>
        <v>37.672583826429985</v>
      </c>
      <c r="J8" s="17" t="str">
        <f>IF((ISERROR('22g'!J22/'24g'!J8)=TRUE),"n.a.",'22g'!J22/'24g'!J8*1000)</f>
        <v>n.a.</v>
      </c>
      <c r="K8" s="17" t="str">
        <f>IF((ISERROR('22g'!K22/'24g'!K8)=TRUE),"n.a.",'22g'!K22/'24g'!K8*1000)</f>
        <v>n.a.</v>
      </c>
      <c r="L8" s="3"/>
    </row>
    <row r="9" spans="1:12">
      <c r="A9" s="7">
        <v>2003</v>
      </c>
      <c r="B9" s="17">
        <f>IF((ISERROR('22g'!B23/'24g'!B9)=TRUE),"n.a.",'22g'!B23/'24g'!B9*1000)</f>
        <v>39.507796550672957</v>
      </c>
      <c r="C9" s="17">
        <f>IF((ISERROR('22g'!C23/'24g'!C9)=TRUE),"n.a.",'22g'!C23/'24g'!C9*1000)</f>
        <v>43.45623948746055</v>
      </c>
      <c r="D9" s="17">
        <f>IF((ISERROR('22g'!D23/'24g'!D9)=TRUE),"n.a.",'22g'!D23/'24g'!D9*1000)</f>
        <v>35.911967507320298</v>
      </c>
      <c r="E9" s="17">
        <f>IF((ISERROR('22g'!E23/'24g'!E9)=TRUE),"n.a.",'22g'!E23/'24g'!E9*1000)</f>
        <v>50.802752293577981</v>
      </c>
      <c r="F9" s="17" t="str">
        <f>IF((ISERROR('22g'!F23/'24g'!F9)=TRUE),"n.a.",'22g'!F23/'24g'!F9*1000)</f>
        <v>n.a.</v>
      </c>
      <c r="G9" s="17">
        <f>IF((ISERROR('22g'!G23/'24g'!G9)=TRUE),"n.a.",'22g'!G23/'24g'!G9*1000)</f>
        <v>22.222222222222221</v>
      </c>
      <c r="H9" s="17" t="str">
        <f>IF((ISERROR('22g'!H23/'24g'!H9)=TRUE),"n.a.",'22g'!H23/'24g'!H9*1000)</f>
        <v>n.a.</v>
      </c>
      <c r="I9" s="17">
        <f>IF((ISERROR('22g'!I23/'24g'!I9)=TRUE),"n.a.",'22g'!I23/'24g'!I9*1000)</f>
        <v>30.324846356453026</v>
      </c>
      <c r="J9" s="17">
        <f>IF((ISERROR('22g'!J23/'24g'!J9)=TRUE),"n.a.",'22g'!J23/'24g'!J9*1000)</f>
        <v>22.222222222222221</v>
      </c>
      <c r="K9" s="17">
        <f>IF((ISERROR('22g'!K23/'24g'!K9)=TRUE),"n.a.",'22g'!K23/'24g'!K9*1000)</f>
        <v>40.348479672019124</v>
      </c>
      <c r="L9" s="3"/>
    </row>
    <row r="10" spans="1:12">
      <c r="A10" s="7">
        <v>2004</v>
      </c>
      <c r="B10" s="17">
        <f>IF((ISERROR('22g'!B24/'24g'!B10)=TRUE),"n.a.",'22g'!B24/'24g'!B10*1000)</f>
        <v>40.808747326535119</v>
      </c>
      <c r="C10" s="17">
        <f>IF((ISERROR('22g'!C24/'24g'!C10)=TRUE),"n.a.",'22g'!C24/'24g'!C10*1000)</f>
        <v>46.081602838359593</v>
      </c>
      <c r="D10" s="17">
        <f>IF((ISERROR('22g'!D24/'24g'!D10)=TRUE),"n.a.",'22g'!D24/'24g'!D10*1000)</f>
        <v>32.514361467079098</v>
      </c>
      <c r="E10" s="17">
        <f>IF((ISERROR('22g'!E24/'24g'!E10)=TRUE),"n.a.",'22g'!E24/'24g'!E10*1000)</f>
        <v>41.563786008230458</v>
      </c>
      <c r="F10" s="17" t="str">
        <f>IF((ISERROR('22g'!F24/'24g'!F10)=TRUE),"n.a.",'22g'!F24/'24g'!F10*1000)</f>
        <v>n.a.</v>
      </c>
      <c r="G10" s="17" t="str">
        <f>IF((ISERROR('22g'!G24/'24g'!G10)=TRUE),"n.a.",'22g'!G24/'24g'!G10*1000)</f>
        <v>n.a.</v>
      </c>
      <c r="H10" s="17" t="str">
        <f>IF((ISERROR('22g'!H24/'24g'!H10)=TRUE),"n.a.",'22g'!H24/'24g'!H10*1000)</f>
        <v>n.a.</v>
      </c>
      <c r="I10" s="17">
        <f>IF((ISERROR('22g'!I24/'24g'!I10)=TRUE),"n.a.",'22g'!I24/'24g'!I10*1000)</f>
        <v>25.42937259025587</v>
      </c>
      <c r="J10" s="17" t="str">
        <f>IF((ISERROR('22g'!J24/'24g'!J10)=TRUE),"n.a.",'22g'!J24/'24g'!J10*1000)</f>
        <v>n.a.</v>
      </c>
      <c r="K10" s="17">
        <f>IF((ISERROR('22g'!K24/'24g'!K10)=TRUE),"n.a.",'22g'!K24/'24g'!K10*1000)</f>
        <v>48.528044623489308</v>
      </c>
      <c r="L10" s="3"/>
    </row>
    <row r="11" spans="1:12">
      <c r="A11" s="7">
        <v>2005</v>
      </c>
      <c r="B11" s="17">
        <f>IF((ISERROR('22g'!B25/'24g'!B11)=TRUE),"n.a.",'22g'!B25/'24g'!B11*1000)</f>
        <v>41.574718509920466</v>
      </c>
      <c r="C11" s="17">
        <f>IF((ISERROR('22g'!C25/'24g'!C11)=TRUE),"n.a.",'22g'!C25/'24g'!C11*1000)</f>
        <v>50.393198724760893</v>
      </c>
      <c r="D11" s="17">
        <f>IF((ISERROR('22g'!D25/'24g'!D11)=TRUE),"n.a.",'22g'!D25/'24g'!D11*1000)</f>
        <v>40.101845957988537</v>
      </c>
      <c r="E11" s="17">
        <f>IF((ISERROR('22g'!E25/'24g'!E11)=TRUE),"n.a.",'22g'!E25/'24g'!E11*1000)</f>
        <v>83.166904422253907</v>
      </c>
      <c r="F11" s="17">
        <f>IF((ISERROR('22g'!F25/'24g'!F11)=TRUE),"n.a.",'22g'!F25/'24g'!F11*1000)</f>
        <v>25</v>
      </c>
      <c r="G11" s="17">
        <f>IF((ISERROR('22g'!G25/'24g'!G11)=TRUE),"n.a.",'22g'!G25/'24g'!G11*1000)</f>
        <v>25</v>
      </c>
      <c r="H11" s="17" t="str">
        <f>IF((ISERROR('22g'!H25/'24g'!H11)=TRUE),"n.a.",'22g'!H25/'24g'!H11*1000)</f>
        <v>n.a.</v>
      </c>
      <c r="I11" s="17">
        <f>IF((ISERROR('22g'!I25/'24g'!I11)=TRUE),"n.a.",'22g'!I25/'24g'!I11*1000)</f>
        <v>30.109853528628499</v>
      </c>
      <c r="J11" s="17" t="str">
        <f>IF((ISERROR('22g'!J25/'24g'!J11)=TRUE),"n.a.",'22g'!J25/'24g'!J11*1000)</f>
        <v>n.a.</v>
      </c>
      <c r="K11" s="17">
        <f>IF((ISERROR('22g'!K25/'24g'!K11)=TRUE),"n.a.",'22g'!K25/'24g'!K11*1000)</f>
        <v>58.752228163992875</v>
      </c>
      <c r="L11" s="3"/>
    </row>
    <row r="12" spans="1:12">
      <c r="A12" s="7">
        <v>2006</v>
      </c>
      <c r="B12" s="17">
        <f>IF((ISERROR('22g'!B26/'24g'!B12)=TRUE),"n.a.",'22g'!B26/'24g'!B12*1000)</f>
        <v>40.352672317156227</v>
      </c>
      <c r="C12" s="17">
        <f>IF((ISERROR('22g'!C26/'24g'!C12)=TRUE),"n.a.",'22g'!C26/'24g'!C12*1000)</f>
        <v>49.275546980232257</v>
      </c>
      <c r="D12" s="17">
        <f>IF((ISERROR('22g'!D26/'24g'!D12)=TRUE),"n.a.",'22g'!D26/'24g'!D12*1000)</f>
        <v>44.504021447721179</v>
      </c>
      <c r="E12" s="17" t="str">
        <f>IF((ISERROR('22g'!E26/'24g'!E12)=TRUE),"n.a.",'22g'!E26/'24g'!E12*1000)</f>
        <v>n.a.</v>
      </c>
      <c r="F12" s="17">
        <f>IF((ISERROR('22g'!F26/'24g'!F12)=TRUE),"n.a.",'22g'!F26/'24g'!F12*1000)</f>
        <v>12.5</v>
      </c>
      <c r="G12" s="17">
        <f>IF((ISERROR('22g'!G26/'24g'!G12)=TRUE),"n.a.",'22g'!G26/'24g'!G12*1000)</f>
        <v>10.526315789473683</v>
      </c>
      <c r="H12" s="17" t="str">
        <f>IF((ISERROR('22g'!H26/'24g'!H12)=TRUE),"n.a.",'22g'!H26/'24g'!H12*1000)</f>
        <v>n.a.</v>
      </c>
      <c r="I12" s="17">
        <f>IF((ISERROR('22g'!I26/'24g'!I12)=TRUE),"n.a.",'22g'!I26/'24g'!I12*1000)</f>
        <v>32.491289198606268</v>
      </c>
      <c r="J12" s="17" t="str">
        <f>IF((ISERROR('22g'!J26/'24g'!J12)=TRUE),"n.a.",'22g'!J26/'24g'!J12*1000)</f>
        <v>n.a.</v>
      </c>
      <c r="K12" s="17">
        <f>IF((ISERROR('22g'!K26/'24g'!K12)=TRUE),"n.a.",'22g'!K26/'24g'!K12*1000)</f>
        <v>65.231548480463104</v>
      </c>
      <c r="L12" s="3"/>
    </row>
    <row r="13" spans="1:12">
      <c r="A13" s="7">
        <v>2007</v>
      </c>
      <c r="B13" s="17">
        <f>IF((ISERROR('22g'!B27/'24g'!B13)=TRUE),"n.a.",'22g'!B27/'24g'!B13*1000)</f>
        <v>40.994630105434887</v>
      </c>
      <c r="C13" s="17">
        <f>IF((ISERROR('22g'!C27/'24g'!C13)=TRUE),"n.a.",'22g'!C27/'24g'!C13*1000)</f>
        <v>52.064265727953789</v>
      </c>
      <c r="D13" s="17">
        <f>IF((ISERROR('22g'!D27/'24g'!D13)=TRUE),"n.a.",'22g'!D27/'24g'!D13*1000)</f>
        <v>51.747430249632892</v>
      </c>
      <c r="E13" s="17" t="str">
        <f>IF((ISERROR('22g'!E27/'24g'!E13)=TRUE),"n.a.",'22g'!E27/'24g'!E13*1000)</f>
        <v>n.a.</v>
      </c>
      <c r="F13" s="17" t="str">
        <f>IF((ISERROR('22g'!F27/'24g'!F13)=TRUE),"n.a.",'22g'!F27/'24g'!F13*1000)</f>
        <v>n.a.</v>
      </c>
      <c r="G13" s="17" t="str">
        <f>IF((ISERROR('22g'!G27/'24g'!G13)=TRUE),"n.a.",'22g'!G27/'24g'!G13*1000)</f>
        <v>n.a.</v>
      </c>
      <c r="H13" s="17" t="str">
        <f>IF((ISERROR('22g'!H27/'24g'!H13)=TRUE),"n.a.",'22g'!H27/'24g'!H13*1000)</f>
        <v>n.a.</v>
      </c>
      <c r="I13" s="17">
        <f>IF((ISERROR('22g'!I27/'24g'!I13)=TRUE),"n.a.",'22g'!I27/'24g'!I13*1000)</f>
        <v>36.680219197454484</v>
      </c>
      <c r="J13" s="17" t="str">
        <f>IF((ISERROR('22g'!J27/'24g'!J13)=TRUE),"n.a.",'22g'!J27/'24g'!J13*1000)</f>
        <v>n.a.</v>
      </c>
      <c r="K13" s="17">
        <f>IF((ISERROR('22g'!K27/'24g'!K13)=TRUE),"n.a.",'22g'!K27/'24g'!K13*1000)</f>
        <v>88.600352112676063</v>
      </c>
      <c r="L13" s="3"/>
    </row>
    <row r="14" spans="1:12">
      <c r="A14" s="7">
        <v>2008</v>
      </c>
      <c r="B14" s="17">
        <f>IF((ISERROR('22g'!B28/'24g'!B14)=TRUE),"n.a.",'22g'!B28/'24g'!B14*1000)</f>
        <v>41.890796864495968</v>
      </c>
      <c r="C14" s="17">
        <f>IF((ISERROR('22g'!C28/'24g'!C14)=TRUE),"n.a.",'22g'!C28/'24g'!C14*1000)</f>
        <v>50.070055871719916</v>
      </c>
      <c r="D14" s="17">
        <f>IF((ISERROR('22g'!D28/'24g'!D14)=TRUE),"n.a.",'22g'!D28/'24g'!D14*1000)</f>
        <v>46.892706178613189</v>
      </c>
      <c r="E14" s="17">
        <f>IF((ISERROR('22g'!E28/'24g'!E14)=TRUE),"n.a.",'22g'!E28/'24g'!E14*1000)</f>
        <v>76.229508196721312</v>
      </c>
      <c r="F14" s="17" t="str">
        <f>IF((ISERROR('22g'!F28/'24g'!F14)=TRUE),"n.a.",'22g'!F28/'24g'!F14*1000)</f>
        <v>n.a.</v>
      </c>
      <c r="G14" s="17">
        <f>IF((ISERROR('22g'!G28/'24g'!G14)=TRUE),"n.a.",'22g'!G28/'24g'!G14*1000)</f>
        <v>5.7971014492753623</v>
      </c>
      <c r="H14" s="17" t="str">
        <f>IF((ISERROR('22g'!H28/'24g'!H14)=TRUE),"n.a.",'22g'!H28/'24g'!H14*1000)</f>
        <v>n.a.</v>
      </c>
      <c r="I14" s="17">
        <f>IF((ISERROR('22g'!I28/'24g'!I14)=TRUE),"n.a.",'22g'!I28/'24g'!I14*1000)</f>
        <v>35.394601981551077</v>
      </c>
      <c r="J14" s="17" t="str">
        <f>IF((ISERROR('22g'!J28/'24g'!J14)=TRUE),"n.a.",'22g'!J28/'24g'!J14*1000)</f>
        <v>n.a.</v>
      </c>
      <c r="K14" s="17">
        <f>IF((ISERROR('22g'!K28/'24g'!K14)=TRUE),"n.a.",'22g'!K28/'24g'!K14*1000)</f>
        <v>78.25278810408922</v>
      </c>
      <c r="L14" s="3"/>
    </row>
    <row r="15" spans="1:12">
      <c r="A15" s="7">
        <v>2009</v>
      </c>
      <c r="B15" s="17">
        <f>IF((ISERROR('22g'!B29/'24g'!B15)=TRUE),"n.a.",'22g'!B29/'24g'!B15*1000)</f>
        <v>40.570264896965426</v>
      </c>
      <c r="C15" s="17">
        <f>IF((ISERROR('22g'!C29/'24g'!C15)=TRUE),"n.a.",'22g'!C29/'24g'!C15*1000)</f>
        <v>51.705389897469665</v>
      </c>
      <c r="D15" s="17">
        <f>IF((ISERROR('22g'!D29/'24g'!D15)=TRUE),"n.a.",'22g'!D29/'24g'!D15*1000)</f>
        <v>51.546597485531827</v>
      </c>
      <c r="E15" s="17">
        <f>IF((ISERROR('22g'!E29/'24g'!E15)=TRUE),"n.a.",'22g'!E29/'24g'!E15*1000)</f>
        <v>64.638157894736835</v>
      </c>
      <c r="F15" s="17" t="str">
        <f>IF((ISERROR('22g'!F29/'24g'!F15)=TRUE),"n.a.",'22g'!F29/'24g'!F15*1000)</f>
        <v>n.a.</v>
      </c>
      <c r="G15" s="17">
        <f>IF((ISERROR('22g'!G29/'24g'!G15)=TRUE),"n.a.",'22g'!G29/'24g'!G15*1000)</f>
        <v>9.0909090909090899</v>
      </c>
      <c r="H15" s="17" t="str">
        <f>IF((ISERROR('22g'!H29/'24g'!H15)=TRUE),"n.a.",'22g'!H29/'24g'!H15*1000)</f>
        <v>n.a.</v>
      </c>
      <c r="I15" s="17">
        <f>IF((ISERROR('22g'!I29/'24g'!I15)=TRUE),"n.a.",'22g'!I29/'24g'!I15*1000)</f>
        <v>41.665034280117531</v>
      </c>
      <c r="J15" s="17" t="str">
        <f>IF((ISERROR('22g'!J29/'24g'!J15)=TRUE),"n.a.",'22g'!J29/'24g'!J15*1000)</f>
        <v>n.a.</v>
      </c>
      <c r="K15" s="17">
        <f>IF((ISERROR('22g'!K29/'24g'!K15)=TRUE),"n.a.",'22g'!K29/'24g'!K15*1000)</f>
        <v>83.333333333333329</v>
      </c>
      <c r="L15" s="3"/>
    </row>
    <row r="17" spans="1:12">
      <c r="A17" s="9" t="s">
        <v>71</v>
      </c>
    </row>
    <row r="18" spans="1:12">
      <c r="A18" s="7" t="s">
        <v>503</v>
      </c>
      <c r="B18" s="2">
        <f>IF(ISERROR((POWER(VLOOKUP(VALUE(RIGHT($A18,4)),$A$3:$L$15,COLUMN(B$15),0)/VLOOKUP(VALUE(LEFT($A18,4)),$A$3:$L$15,COLUMN(B$15),0),1/(VALUE(RIGHT($A18,4))-VALUE(LEFT($A18,4))))-1)*100)=FALSE,(POWER(VLOOKUP(VALUE(RIGHT($A18,4)),$A$3:$L$15,COLUMN(B$15),0)/VLOOKUP(VALUE(LEFT($A18,4)),$A$3:$L$15,COLUMN(B$15),0),1/(VALUE(RIGHT($A18,4))-VALUE(LEFT($A18,4))))-1)*100,"n.a.")</f>
        <v>1.2355157705273401</v>
      </c>
      <c r="C18" s="2">
        <f t="shared" ref="C18:K20" si="0">IF(ISERROR((POWER(VLOOKUP(VALUE(RIGHT($A18,4)),$A$3:$L$15,COLUMN(C$15),0)/VLOOKUP(VALUE(LEFT($A18,4)),$A$3:$L$15,COLUMN(C$15),0),1/(VALUE(RIGHT($A18,4))-VALUE(LEFT($A18,4))))-1)*100)=FALSE,(POWER(VLOOKUP(VALUE(RIGHT($A18,4)),$A$3:$L$15,COLUMN(C$15),0)/VLOOKUP(VALUE(LEFT($A18,4)),$A$3:$L$15,COLUMN(C$15),0),1/(VALUE(RIGHT($A18,4))-VALUE(LEFT($A18,4))))-1)*100,"n.a.")</f>
        <v>0.69262623666916934</v>
      </c>
      <c r="D18" s="2">
        <f t="shared" si="0"/>
        <v>-0.40399828201306276</v>
      </c>
      <c r="E18" s="2">
        <f t="shared" si="0"/>
        <v>2.8892252575939859</v>
      </c>
      <c r="F18" s="2" t="str">
        <f t="shared" si="0"/>
        <v>n.a.</v>
      </c>
      <c r="G18" s="2" t="str">
        <f t="shared" si="0"/>
        <v>n.a.</v>
      </c>
      <c r="H18" s="2" t="str">
        <f t="shared" si="0"/>
        <v>n.a.</v>
      </c>
      <c r="I18" s="2" t="str">
        <f t="shared" si="0"/>
        <v>n.a.</v>
      </c>
      <c r="J18" s="2" t="str">
        <f t="shared" si="0"/>
        <v>n.a.</v>
      </c>
      <c r="K18" s="2">
        <f t="shared" si="0"/>
        <v>1.5904098873184447</v>
      </c>
      <c r="L18" s="2"/>
    </row>
    <row r="19" spans="1:12">
      <c r="A19" s="7" t="s">
        <v>27</v>
      </c>
      <c r="B19" s="2">
        <f>IF(ISERROR((POWER(VLOOKUP(VALUE(RIGHT($A19,4)),$A$3:$L$15,COLUMN(B$15),0)/VLOOKUP(VALUE(LEFT($A19,4)),$A$3:$L$15,COLUMN(B$15),0),1/(VALUE(RIGHT($A19,4))-VALUE(LEFT($A19,4))))-1)*100)=FALSE,(POWER(VLOOKUP(VALUE(RIGHT($A19,4)),$A$3:$L$15,COLUMN(B$15),0)/VLOOKUP(VALUE(LEFT($A19,4)),$A$3:$L$15,COLUMN(B$15),0),1/(VALUE(RIGHT($A19,4))-VALUE(LEFT($A19,4))))-1)*100,"n.a.")</f>
        <v>2.8550246649708511</v>
      </c>
      <c r="C19" s="2">
        <f t="shared" si="0"/>
        <v>-1.2041605633154151</v>
      </c>
      <c r="D19" s="2">
        <f t="shared" si="0"/>
        <v>-2.8248749305396781</v>
      </c>
      <c r="E19" s="2">
        <f t="shared" si="0"/>
        <v>6.1258550127118561</v>
      </c>
      <c r="F19" s="2" t="str">
        <f t="shared" si="0"/>
        <v>n.a.</v>
      </c>
      <c r="G19" s="2" t="str">
        <f t="shared" si="0"/>
        <v>n.a.</v>
      </c>
      <c r="H19" s="2" t="str">
        <f t="shared" si="0"/>
        <v>n.a.</v>
      </c>
      <c r="I19" s="2" t="str">
        <f t="shared" si="0"/>
        <v>n.a.</v>
      </c>
      <c r="J19" s="2" t="str">
        <f t="shared" si="0"/>
        <v>n.a.</v>
      </c>
      <c r="K19" s="2" t="str">
        <f t="shared" si="0"/>
        <v>n.a.</v>
      </c>
      <c r="L19" s="2"/>
    </row>
    <row r="20" spans="1:12">
      <c r="A20" s="7" t="s">
        <v>3</v>
      </c>
      <c r="B20" s="2">
        <f>IF(ISERROR((POWER(VLOOKUP(VALUE(RIGHT($A20,4)),$A$3:$L$15,COLUMN(B$15),0)/VLOOKUP(VALUE(LEFT($A20,4)),$A$3:$L$15,COLUMN(B$15),0),1/(VALUE(RIGHT($A20,4))-VALUE(LEFT($A20,4))))-1)*100)=FALSE,(POWER(VLOOKUP(VALUE(RIGHT($A20,4)),$A$3:$L$15,COLUMN(B$15),0)/VLOOKUP(VALUE(LEFT($A20,4)),$A$3:$L$15,COLUMN(B$15),0),1/(VALUE(RIGHT($A20,4))-VALUE(LEFT($A20,4))))-1)*100,"n.a.")</f>
        <v>1.0527643556389465</v>
      </c>
      <c r="C20" s="2">
        <f t="shared" si="0"/>
        <v>1.8175996843708964</v>
      </c>
      <c r="D20" s="2">
        <f t="shared" si="0"/>
        <v>0.59141124586101768</v>
      </c>
      <c r="E20" s="2" t="str">
        <f t="shared" si="0"/>
        <v>n.a.</v>
      </c>
      <c r="F20" s="2" t="str">
        <f t="shared" si="0"/>
        <v>n.a.</v>
      </c>
      <c r="G20" s="2" t="str">
        <f t="shared" si="0"/>
        <v>n.a.</v>
      </c>
      <c r="H20" s="2" t="str">
        <f t="shared" si="0"/>
        <v>n.a.</v>
      </c>
      <c r="I20" s="2">
        <f t="shared" si="0"/>
        <v>-4.6924856865121161</v>
      </c>
      <c r="J20" s="2" t="str">
        <f t="shared" si="0"/>
        <v>n.a.</v>
      </c>
      <c r="K20" s="2" t="str">
        <f t="shared" si="0"/>
        <v>n.a.</v>
      </c>
      <c r="L20" s="2"/>
    </row>
    <row r="22" spans="1:12">
      <c r="A22" s="20" t="s">
        <v>1431</v>
      </c>
    </row>
  </sheetData>
  <pageMargins left="0.7" right="0.7" top="0.75" bottom="0.75" header="0.3" footer="0.3"/>
  <pageSetup scale="80" orientation="landscape" horizontalDpi="0" verticalDpi="0" r:id="rId1"/>
</worksheet>
</file>

<file path=xl/worksheets/sheet183.xml><?xml version="1.0" encoding="utf-8"?>
<worksheet xmlns="http://schemas.openxmlformats.org/spreadsheetml/2006/main" xmlns:r="http://schemas.openxmlformats.org/officeDocument/2006/relationships">
  <sheetPr codeName="Sheet221"/>
  <dimension ref="A1:L22"/>
  <sheetViews>
    <sheetView view="pageBreakPreview" zoomScaleNormal="100" zoomScaleSheetLayoutView="100" workbookViewId="0"/>
  </sheetViews>
  <sheetFormatPr defaultRowHeight="15"/>
  <cols>
    <col min="2" max="12" width="14" customWidth="1"/>
  </cols>
  <sheetData>
    <row r="1" spans="1:12">
      <c r="A1" t="s">
        <v>1107</v>
      </c>
    </row>
    <row r="2" spans="1:12" ht="90.75" customHeight="1">
      <c r="B2" s="55" t="s">
        <v>520</v>
      </c>
      <c r="C2" s="55" t="s">
        <v>6</v>
      </c>
      <c r="D2" s="55" t="s">
        <v>7</v>
      </c>
      <c r="E2" s="55" t="s">
        <v>8</v>
      </c>
      <c r="F2" s="55" t="s">
        <v>11</v>
      </c>
      <c r="G2" s="55" t="s">
        <v>12</v>
      </c>
      <c r="H2" s="55" t="s">
        <v>13</v>
      </c>
      <c r="I2" s="55" t="s">
        <v>14</v>
      </c>
      <c r="J2" s="55" t="s">
        <v>15</v>
      </c>
      <c r="K2" s="55" t="s">
        <v>55</v>
      </c>
      <c r="L2" s="309"/>
    </row>
    <row r="3" spans="1:12">
      <c r="A3" s="7">
        <v>1997</v>
      </c>
      <c r="B3" s="17">
        <f>IF((ISERROR('22h'!B17/'24h'!B3)=TRUE),"n.a.",'22h'!B17/'24h'!B3*1000)</f>
        <v>44.003682966925616</v>
      </c>
      <c r="C3" s="17">
        <f>IF((ISERROR('22h'!C17/'24h'!C3)=TRUE),"n.a.",'22h'!C17/'24h'!C3*1000)</f>
        <v>49.422119906375293</v>
      </c>
      <c r="D3" s="17">
        <f>IF((ISERROR('22h'!D17/'24h'!D3)=TRUE),"n.a.",'22h'!D17/'24h'!D3*1000)</f>
        <v>35.740142570728445</v>
      </c>
      <c r="E3" s="17">
        <f>IF((ISERROR('22h'!E17/'24h'!E3)=TRUE),"n.a.",'22h'!E17/'24h'!E3*1000)</f>
        <v>30.641330166270787</v>
      </c>
      <c r="F3" s="17" t="str">
        <f>IF((ISERROR('22h'!F17/'24h'!F3)=TRUE),"n.a.",'22h'!F17/'24h'!F3*1000)</f>
        <v>n.a.</v>
      </c>
      <c r="G3" s="17">
        <f>IF((ISERROR('22h'!G17/'24h'!G3)=TRUE),"n.a.",'22h'!G17/'24h'!G3*1000)</f>
        <v>22.216674987518722</v>
      </c>
      <c r="H3" s="17">
        <f>IF((ISERROR('22h'!H17/'24h'!H3)=TRUE),"n.a.",'22h'!H17/'24h'!H3*1000)</f>
        <v>82.128240109140521</v>
      </c>
      <c r="I3" s="17" t="str">
        <f>IF((ISERROR('22h'!I17/'24h'!I3)=TRUE),"n.a.",'22h'!I17/'24h'!I3*1000)</f>
        <v>n.a.</v>
      </c>
      <c r="J3" s="17" t="str">
        <f>IF((ISERROR('22h'!J17/'24h'!J3)=TRUE),"n.a.",'22h'!J17/'24h'!J3*1000)</f>
        <v>n.a.</v>
      </c>
      <c r="K3" s="17">
        <f>IF((ISERROR('22h'!K17/'24h'!K3)=TRUE),"n.a.",'22h'!K17/'24h'!K3*1000)</f>
        <v>39.389907820963607</v>
      </c>
      <c r="L3" s="309"/>
    </row>
    <row r="4" spans="1:12">
      <c r="A4" s="7">
        <v>1998</v>
      </c>
      <c r="B4" s="17">
        <f>IF((ISERROR('22h'!B18/'24h'!B4)=TRUE),"n.a.",'22h'!B18/'24h'!B4*1000)</f>
        <v>44.954080432118054</v>
      </c>
      <c r="C4" s="17">
        <f>IF((ISERROR('22h'!C18/'24h'!C4)=TRUE),"n.a.",'22h'!C18/'24h'!C4*1000)</f>
        <v>50.501883935864917</v>
      </c>
      <c r="D4" s="17">
        <f>IF((ISERROR('22h'!D18/'24h'!D4)=TRUE),"n.a.",'22h'!D18/'24h'!D4*1000)</f>
        <v>40.183666191155488</v>
      </c>
      <c r="E4" s="17">
        <f>IF((ISERROR('22h'!E18/'24h'!E4)=TRUE),"n.a.",'22h'!E18/'24h'!E4*1000)</f>
        <v>46.760070052539405</v>
      </c>
      <c r="F4" s="17" t="str">
        <f>IF((ISERROR('22h'!F18/'24h'!F4)=TRUE),"n.a.",'22h'!F18/'24h'!F4*1000)</f>
        <v>n.a.</v>
      </c>
      <c r="G4" s="17" t="str">
        <f>IF((ISERROR('22h'!G18/'24h'!G4)=TRUE),"n.a.",'22h'!G18/'24h'!G4*1000)</f>
        <v>n.a.</v>
      </c>
      <c r="H4" s="17">
        <f>IF((ISERROR('22h'!H18/'24h'!H4)=TRUE),"n.a.",'22h'!H18/'24h'!H4*1000)</f>
        <v>68.667917448405248</v>
      </c>
      <c r="I4" s="17">
        <f>IF((ISERROR('22h'!I18/'24h'!I4)=TRUE),"n.a.",'22h'!I18/'24h'!I4*1000)</f>
        <v>34.238576957023554</v>
      </c>
      <c r="J4" s="17" t="str">
        <f>IF((ISERROR('22h'!J18/'24h'!J4)=TRUE),"n.a.",'22h'!J18/'24h'!J4*1000)</f>
        <v>n.a.</v>
      </c>
      <c r="K4" s="17">
        <f>IF((ISERROR('22h'!K18/'24h'!K4)=TRUE),"n.a.",'22h'!K18/'24h'!K4*1000)</f>
        <v>41.276753451311038</v>
      </c>
      <c r="L4" s="309"/>
    </row>
    <row r="5" spans="1:12">
      <c r="A5" s="7">
        <v>1999</v>
      </c>
      <c r="B5" s="17">
        <f>IF((ISERROR('22h'!B19/'24h'!B5)=TRUE),"n.a.",'22h'!B19/'24h'!B5*1000)</f>
        <v>45.169157757078594</v>
      </c>
      <c r="C5" s="17">
        <f>IF((ISERROR('22h'!C19/'24h'!C5)=TRUE),"n.a.",'22h'!C19/'24h'!C5*1000)</f>
        <v>48.31878073252237</v>
      </c>
      <c r="D5" s="17">
        <f>IF((ISERROR('22h'!D19/'24h'!D5)=TRUE),"n.a.",'22h'!D19/'24h'!D5*1000)</f>
        <v>35.956758422350042</v>
      </c>
      <c r="E5" s="17">
        <f>IF((ISERROR('22h'!E19/'24h'!E5)=TRUE),"n.a.",'22h'!E19/'24h'!E5*1000)</f>
        <v>47.811284046692606</v>
      </c>
      <c r="F5" s="17" t="str">
        <f>IF((ISERROR('22h'!F19/'24h'!F5)=TRUE),"n.a.",'22h'!F19/'24h'!F5*1000)</f>
        <v>n.a.</v>
      </c>
      <c r="G5" s="17" t="str">
        <f>IF((ISERROR('22h'!G19/'24h'!G5)=TRUE),"n.a.",'22h'!G19/'24h'!G5*1000)</f>
        <v>n.a.</v>
      </c>
      <c r="H5" s="17" t="str">
        <f>IF((ISERROR('22h'!H19/'24h'!H5)=TRUE),"n.a.",'22h'!H19/'24h'!H5*1000)</f>
        <v>n.a.</v>
      </c>
      <c r="I5" s="17">
        <f>IF((ISERROR('22h'!I19/'24h'!I5)=TRUE),"n.a.",'22h'!I19/'24h'!I5*1000)</f>
        <v>29.82437120555074</v>
      </c>
      <c r="J5" s="17" t="str">
        <f>IF((ISERROR('22h'!J19/'24h'!J5)=TRUE),"n.a.",'22h'!J19/'24h'!J5*1000)</f>
        <v>n.a.</v>
      </c>
      <c r="K5" s="17">
        <f>IF((ISERROR('22h'!K19/'24h'!K5)=TRUE),"n.a.",'22h'!K19/'24h'!K5*1000)</f>
        <v>43.592483747439665</v>
      </c>
      <c r="L5" s="309"/>
    </row>
    <row r="6" spans="1:12">
      <c r="A6" s="7">
        <v>2000</v>
      </c>
      <c r="B6" s="17">
        <f>IF((ISERROR('22h'!B20/'24h'!B6)=TRUE),"n.a.",'22h'!B20/'24h'!B6*1000)</f>
        <v>46.549030481476414</v>
      </c>
      <c r="C6" s="17">
        <f>IF((ISERROR('22h'!C20/'24h'!C6)=TRUE),"n.a.",'22h'!C20/'24h'!C6*1000)</f>
        <v>50.69498469996369</v>
      </c>
      <c r="D6" s="17">
        <f>IF((ISERROR('22h'!D20/'24h'!D6)=TRUE),"n.a.",'22h'!D20/'24h'!D6*1000)</f>
        <v>44.938665602872248</v>
      </c>
      <c r="E6" s="17">
        <f>IF((ISERROR('22h'!E20/'24h'!E6)=TRUE),"n.a.",'22h'!E20/'24h'!E6*1000)</f>
        <v>49.83443708609272</v>
      </c>
      <c r="F6" s="17" t="str">
        <f>IF((ISERROR('22h'!F20/'24h'!F6)=TRUE),"n.a.",'22h'!F20/'24h'!F6*1000)</f>
        <v>n.a.</v>
      </c>
      <c r="G6" s="17" t="str">
        <f>IF((ISERROR('22h'!G20/'24h'!G6)=TRUE),"n.a.",'22h'!G20/'24h'!G6*1000)</f>
        <v>n.a.</v>
      </c>
      <c r="H6" s="17" t="str">
        <f>IF((ISERROR('22h'!H20/'24h'!H6)=TRUE),"n.a.",'22h'!H20/'24h'!H6*1000)</f>
        <v>n.a.</v>
      </c>
      <c r="I6" s="17">
        <f>IF((ISERROR('22h'!I20/'24h'!I6)=TRUE),"n.a.",'22h'!I20/'24h'!I6*1000)</f>
        <v>44.489263257800445</v>
      </c>
      <c r="J6" s="17" t="str">
        <f>IF((ISERROR('22h'!J20/'24h'!J6)=TRUE),"n.a.",'22h'!J20/'24h'!J6*1000)</f>
        <v>n.a.</v>
      </c>
      <c r="K6" s="17">
        <f>IF((ISERROR('22h'!K20/'24h'!K6)=TRUE),"n.a.",'22h'!K20/'24h'!K6*1000)</f>
        <v>46.317186463171865</v>
      </c>
      <c r="L6" s="3"/>
    </row>
    <row r="7" spans="1:12">
      <c r="A7" s="7">
        <v>2001</v>
      </c>
      <c r="B7" s="17">
        <f>IF((ISERROR('22h'!B21/'24h'!B7)=TRUE),"n.a.",'22h'!B21/'24h'!B7*1000)</f>
        <v>45.565850770193087</v>
      </c>
      <c r="C7" s="17">
        <f>IF((ISERROR('22h'!C21/'24h'!C7)=TRUE),"n.a.",'22h'!C21/'24h'!C7*1000)</f>
        <v>48.189671836200617</v>
      </c>
      <c r="D7" s="17">
        <f>IF((ISERROR('22h'!D21/'24h'!D7)=TRUE),"n.a.",'22h'!D21/'24h'!D7*1000)</f>
        <v>43.93625618749369</v>
      </c>
      <c r="E7" s="17">
        <f>IF((ISERROR('22h'!E21/'24h'!E7)=TRUE),"n.a.",'22h'!E21/'24h'!E7*1000)</f>
        <v>60.047562425683708</v>
      </c>
      <c r="F7" s="17" t="str">
        <f>IF((ISERROR('22h'!F21/'24h'!F7)=TRUE),"n.a.",'22h'!F21/'24h'!F7*1000)</f>
        <v>n.a.</v>
      </c>
      <c r="G7" s="17" t="str">
        <f>IF((ISERROR('22h'!G21/'24h'!G7)=TRUE),"n.a.",'22h'!G21/'24h'!G7*1000)</f>
        <v>n.a.</v>
      </c>
      <c r="H7" s="17" t="str">
        <f>IF((ISERROR('22h'!H21/'24h'!H7)=TRUE),"n.a.",'22h'!H21/'24h'!H7*1000)</f>
        <v>n.a.</v>
      </c>
      <c r="I7" s="17">
        <f>IF((ISERROR('22h'!I21/'24h'!I7)=TRUE),"n.a.",'22h'!I21/'24h'!I7*1000)</f>
        <v>42.690026660862941</v>
      </c>
      <c r="J7" s="17" t="str">
        <f>IF((ISERROR('22h'!J21/'24h'!J7)=TRUE),"n.a.",'22h'!J21/'24h'!J7*1000)</f>
        <v>n.a.</v>
      </c>
      <c r="K7" s="17">
        <f>IF((ISERROR('22h'!K21/'24h'!K7)=TRUE),"n.a.",'22h'!K21/'24h'!K7*1000)</f>
        <v>48.147465437788014</v>
      </c>
      <c r="L7" s="3"/>
    </row>
    <row r="8" spans="1:12">
      <c r="A8" s="7">
        <v>2002</v>
      </c>
      <c r="B8" s="17">
        <f>IF((ISERROR('22h'!B22/'24h'!B8)=TRUE),"n.a.",'22h'!B22/'24h'!B8*1000)</f>
        <v>46.181232902058127</v>
      </c>
      <c r="C8" s="17">
        <f>IF((ISERROR('22h'!C22/'24h'!C8)=TRUE),"n.a.",'22h'!C22/'24h'!C8*1000)</f>
        <v>48.474229814571473</v>
      </c>
      <c r="D8" s="17">
        <f>IF((ISERROR('22h'!D22/'24h'!D8)=TRUE),"n.a.",'22h'!D22/'24h'!D8*1000)</f>
        <v>41.965418781725887</v>
      </c>
      <c r="E8" s="17">
        <f>IF((ISERROR('22h'!E22/'24h'!E8)=TRUE),"n.a.",'22h'!E22/'24h'!E8*1000)</f>
        <v>77.459618208516886</v>
      </c>
      <c r="F8" s="17" t="str">
        <f>IF((ISERROR('22h'!F22/'24h'!F8)=TRUE),"n.a.",'22h'!F22/'24h'!F8*1000)</f>
        <v>n.a.</v>
      </c>
      <c r="G8" s="17">
        <f>IF((ISERROR('22h'!G22/'24h'!G8)=TRUE),"n.a.",'22h'!G22/'24h'!G8*1000)</f>
        <v>41.820851688693104</v>
      </c>
      <c r="H8" s="17" t="str">
        <f>IF((ISERROR('22h'!H22/'24h'!H8)=TRUE),"n.a.",'22h'!H22/'24h'!H8*1000)</f>
        <v>n.a.</v>
      </c>
      <c r="I8" s="17">
        <f>IF((ISERROR('22h'!I22/'24h'!I8)=TRUE),"n.a.",'22h'!I22/'24h'!I8*1000)</f>
        <v>33.122362869198312</v>
      </c>
      <c r="J8" s="17" t="str">
        <f>IF((ISERROR('22h'!J22/'24h'!J8)=TRUE),"n.a.",'22h'!J22/'24h'!J8*1000)</f>
        <v>n.a.</v>
      </c>
      <c r="K8" s="17">
        <f>IF((ISERROR('22h'!K22/'24h'!K8)=TRUE),"n.a.",'22h'!K22/'24h'!K8*1000)</f>
        <v>45.199706852326855</v>
      </c>
      <c r="L8" s="3"/>
    </row>
    <row r="9" spans="1:12">
      <c r="A9" s="7">
        <v>2003</v>
      </c>
      <c r="B9" s="17">
        <f>IF((ISERROR('22h'!B23/'24h'!B9)=TRUE),"n.a.",'22h'!B23/'24h'!B9*1000)</f>
        <v>46.371687036175722</v>
      </c>
      <c r="C9" s="17">
        <f>IF((ISERROR('22h'!C23/'24h'!C9)=TRUE),"n.a.",'22h'!C23/'24h'!C9*1000)</f>
        <v>48.190076053762809</v>
      </c>
      <c r="D9" s="17">
        <f>IF((ISERROR('22h'!D23/'24h'!D9)=TRUE),"n.a.",'22h'!D23/'24h'!D9*1000)</f>
        <v>38.693544664153272</v>
      </c>
      <c r="E9" s="17">
        <f>IF((ISERROR('22h'!E23/'24h'!E9)=TRUE),"n.a.",'22h'!E23/'24h'!E9*1000)</f>
        <v>81.738750546089989</v>
      </c>
      <c r="F9" s="17" t="str">
        <f>IF((ISERROR('22h'!F23/'24h'!F9)=TRUE),"n.a.",'22h'!F23/'24h'!F9*1000)</f>
        <v>n.a.</v>
      </c>
      <c r="G9" s="17">
        <f>IF((ISERROR('22h'!G23/'24h'!G9)=TRUE),"n.a.",'22h'!G23/'24h'!G9*1000)</f>
        <v>36.632825719120142</v>
      </c>
      <c r="H9" s="17">
        <f>IF((ISERROR('22h'!H23/'24h'!H9)=TRUE),"n.a.",'22h'!H23/'24h'!H9*1000)</f>
        <v>41.088227815916603</v>
      </c>
      <c r="I9" s="17">
        <f>IF((ISERROR('22h'!I23/'24h'!I9)=TRUE),"n.a.",'22h'!I23/'24h'!I9*1000)</f>
        <v>27.622604741799286</v>
      </c>
      <c r="J9" s="17" t="str">
        <f>IF((ISERROR('22h'!J23/'24h'!J9)=TRUE),"n.a.",'22h'!J23/'24h'!J9*1000)</f>
        <v>n.a.</v>
      </c>
      <c r="K9" s="17" t="str">
        <f>IF((ISERROR('22h'!K23/'24h'!K9)=TRUE),"n.a.",'22h'!K23/'24h'!K9*1000)</f>
        <v>n.a.</v>
      </c>
      <c r="L9" s="3"/>
    </row>
    <row r="10" spans="1:12">
      <c r="A10" s="7">
        <v>2004</v>
      </c>
      <c r="B10" s="17">
        <f>IF((ISERROR('22h'!B24/'24h'!B10)=TRUE),"n.a.",'22h'!B24/'24h'!B10*1000)</f>
        <v>47.249074422478429</v>
      </c>
      <c r="C10" s="17">
        <f>IF((ISERROR('22h'!C24/'24h'!C10)=TRUE),"n.a.",'22h'!C24/'24h'!C10*1000)</f>
        <v>55.380760182846714</v>
      </c>
      <c r="D10" s="17">
        <f>IF((ISERROR('22h'!D24/'24h'!D10)=TRUE),"n.a.",'22h'!D24/'24h'!D10*1000)</f>
        <v>43.610926390096679</v>
      </c>
      <c r="E10" s="17">
        <f>IF((ISERROR('22h'!E24/'24h'!E10)=TRUE),"n.a.",'22h'!E24/'24h'!E10*1000)</f>
        <v>106.96286472148542</v>
      </c>
      <c r="F10" s="17" t="str">
        <f>IF((ISERROR('22h'!F24/'24h'!F10)=TRUE),"n.a.",'22h'!F24/'24h'!F10*1000)</f>
        <v>n.a.</v>
      </c>
      <c r="G10" s="17" t="str">
        <f>IF((ISERROR('22h'!G24/'24h'!G10)=TRUE),"n.a.",'22h'!G24/'24h'!G10*1000)</f>
        <v>n.a.</v>
      </c>
      <c r="H10" s="17">
        <f>IF((ISERROR('22h'!H24/'24h'!H10)=TRUE),"n.a.",'22h'!H24/'24h'!H10*1000)</f>
        <v>40.959584022689675</v>
      </c>
      <c r="I10" s="17">
        <f>IF((ISERROR('22h'!I24/'24h'!I10)=TRUE),"n.a.",'22h'!I24/'24h'!I10*1000)</f>
        <v>29.017614841861153</v>
      </c>
      <c r="J10" s="17">
        <f>IF((ISERROR('22h'!J24/'24h'!J10)=TRUE),"n.a.",'22h'!J24/'24h'!J10*1000)</f>
        <v>22.000000000000004</v>
      </c>
      <c r="K10" s="17">
        <f>IF((ISERROR('22h'!K24/'24h'!K10)=TRUE),"n.a.",'22h'!K24/'24h'!K10*1000)</f>
        <v>65.719657405473157</v>
      </c>
      <c r="L10" s="3"/>
    </row>
    <row r="11" spans="1:12">
      <c r="A11" s="7">
        <v>2005</v>
      </c>
      <c r="B11" s="17">
        <f>IF((ISERROR('22h'!B25/'24h'!B11)=TRUE),"n.a.",'22h'!B25/'24h'!B11*1000)</f>
        <v>48.825926322410105</v>
      </c>
      <c r="C11" s="17">
        <f>IF((ISERROR('22h'!C25/'24h'!C11)=TRUE),"n.a.",'22h'!C25/'24h'!C11*1000)</f>
        <v>62.001597937937369</v>
      </c>
      <c r="D11" s="17">
        <f>IF((ISERROR('22h'!D25/'24h'!D11)=TRUE),"n.a.",'22h'!D25/'24h'!D11*1000)</f>
        <v>47.616094061808965</v>
      </c>
      <c r="E11" s="17">
        <f>IF((ISERROR('22h'!E25/'24h'!E11)=TRUE),"n.a.",'22h'!E25/'24h'!E11*1000)</f>
        <v>106.95592286501378</v>
      </c>
      <c r="F11" s="17" t="str">
        <f>IF((ISERROR('22h'!F25/'24h'!F11)=TRUE),"n.a.",'22h'!F25/'24h'!F11*1000)</f>
        <v>n.a.</v>
      </c>
      <c r="G11" s="17">
        <f>IF((ISERROR('22h'!G25/'24h'!G11)=TRUE),"n.a.",'22h'!G25/'24h'!G11*1000)</f>
        <v>38.029556650246306</v>
      </c>
      <c r="H11" s="17" t="str">
        <f>IF((ISERROR('22h'!H25/'24h'!H11)=TRUE),"n.a.",'22h'!H25/'24h'!H11*1000)</f>
        <v>n.a.</v>
      </c>
      <c r="I11" s="17">
        <f>IF((ISERROR('22h'!I25/'24h'!I11)=TRUE),"n.a.",'22h'!I25/'24h'!I11*1000)</f>
        <v>31.542862779915165</v>
      </c>
      <c r="J11" s="17">
        <f>IF((ISERROR('22h'!J25/'24h'!J11)=TRUE),"n.a.",'22h'!J25/'24h'!J11*1000)</f>
        <v>34.883720930232556</v>
      </c>
      <c r="K11" s="17">
        <f>IF((ISERROR('22h'!K25/'24h'!K11)=TRUE),"n.a.",'22h'!K25/'24h'!K11*1000)</f>
        <v>74.939759036144579</v>
      </c>
      <c r="L11" s="3"/>
    </row>
    <row r="12" spans="1:12">
      <c r="A12" s="7">
        <v>2006</v>
      </c>
      <c r="B12" s="17">
        <f>IF((ISERROR('22h'!B26/'24h'!B12)=TRUE),"n.a.",'22h'!B26/'24h'!B12*1000)</f>
        <v>49.55499150907248</v>
      </c>
      <c r="C12" s="17">
        <f>IF((ISERROR('22h'!C26/'24h'!C12)=TRUE),"n.a.",'22h'!C26/'24h'!C12*1000)</f>
        <v>59.702744684280709</v>
      </c>
      <c r="D12" s="17">
        <f>IF((ISERROR('22h'!D26/'24h'!D12)=TRUE),"n.a.",'22h'!D26/'24h'!D12*1000)</f>
        <v>45.747732382355224</v>
      </c>
      <c r="E12" s="17">
        <f>IF((ISERROR('22h'!E26/'24h'!E12)=TRUE),"n.a.",'22h'!E26/'24h'!E12*1000)</f>
        <v>135.70402298850576</v>
      </c>
      <c r="F12" s="17" t="str">
        <f>IF((ISERROR('22h'!F26/'24h'!F12)=TRUE),"n.a.",'22h'!F26/'24h'!F12*1000)</f>
        <v>n.a.</v>
      </c>
      <c r="G12" s="17" t="str">
        <f>IF((ISERROR('22h'!G26/'24h'!G12)=TRUE),"n.a.",'22h'!G26/'24h'!G12*1000)</f>
        <v>n.a.</v>
      </c>
      <c r="H12" s="17" t="str">
        <f>IF((ISERROR('22h'!H26/'24h'!H12)=TRUE),"n.a.",'22h'!H26/'24h'!H12*1000)</f>
        <v>n.a.</v>
      </c>
      <c r="I12" s="17">
        <f>IF((ISERROR('22h'!I26/'24h'!I12)=TRUE),"n.a.",'22h'!I26/'24h'!I12*1000)</f>
        <v>29.01987662782728</v>
      </c>
      <c r="J12" s="17">
        <f>IF((ISERROR('22h'!J26/'24h'!J12)=TRUE),"n.a.",'22h'!J26/'24h'!J12*1000)</f>
        <v>66.666666666666671</v>
      </c>
      <c r="K12" s="17">
        <f>IF((ISERROR('22h'!K26/'24h'!K12)=TRUE),"n.a.",'22h'!K26/'24h'!K12*1000)</f>
        <v>70.334292672127518</v>
      </c>
      <c r="L12" s="3"/>
    </row>
    <row r="13" spans="1:12">
      <c r="A13" s="7">
        <v>2007</v>
      </c>
      <c r="B13" s="17">
        <f>IF((ISERROR('22h'!B27/'24h'!B13)=TRUE),"n.a.",'22h'!B27/'24h'!B13*1000)</f>
        <v>48.024475787959759</v>
      </c>
      <c r="C13" s="17">
        <f>IF((ISERROR('22h'!C27/'24h'!C13)=TRUE),"n.a.",'22h'!C27/'24h'!C13*1000)</f>
        <v>60.025073507542757</v>
      </c>
      <c r="D13" s="17">
        <f>IF((ISERROR('22h'!D27/'24h'!D13)=TRUE),"n.a.",'22h'!D27/'24h'!D13*1000)</f>
        <v>50.84741099433225</v>
      </c>
      <c r="E13" s="17">
        <f>IF((ISERROR('22h'!E27/'24h'!E13)=TRUE),"n.a.",'22h'!E27/'24h'!E13*1000)</f>
        <v>132.89817232375978</v>
      </c>
      <c r="F13" s="17" t="str">
        <f>IF((ISERROR('22h'!F27/'24h'!F13)=TRUE),"n.a.",'22h'!F27/'24h'!F13*1000)</f>
        <v>n.a.</v>
      </c>
      <c r="G13" s="17" t="str">
        <f>IF((ISERROR('22h'!G27/'24h'!G13)=TRUE),"n.a.",'22h'!G27/'24h'!G13*1000)</f>
        <v>n.a.</v>
      </c>
      <c r="H13" s="17" t="str">
        <f>IF((ISERROR('22h'!H27/'24h'!H13)=TRUE),"n.a.",'22h'!H27/'24h'!H13*1000)</f>
        <v>n.a.</v>
      </c>
      <c r="I13" s="17">
        <f>IF((ISERROR('22h'!I27/'24h'!I13)=TRUE),"n.a.",'22h'!I27/'24h'!I13*1000)</f>
        <v>30.734748557295962</v>
      </c>
      <c r="J13" s="17">
        <f>IF((ISERROR('22h'!J27/'24h'!J13)=TRUE),"n.a.",'22h'!J27/'24h'!J13*1000)</f>
        <v>40</v>
      </c>
      <c r="K13" s="17" t="str">
        <f>IF((ISERROR('22h'!K27/'24h'!K13)=TRUE),"n.a.",'22h'!K27/'24h'!K13*1000)</f>
        <v>n.a.</v>
      </c>
      <c r="L13" s="3"/>
    </row>
    <row r="14" spans="1:12">
      <c r="A14" s="7">
        <v>2008</v>
      </c>
      <c r="B14" s="17">
        <f>IF((ISERROR('22h'!B28/'24h'!B14)=TRUE),"n.a.",'22h'!B28/'24h'!B14*1000)</f>
        <v>48.001514763492395</v>
      </c>
      <c r="C14" s="17">
        <f>IF((ISERROR('22h'!C28/'24h'!C14)=TRUE),"n.a.",'22h'!C28/'24h'!C14*1000)</f>
        <v>59.714003002853858</v>
      </c>
      <c r="D14" s="17">
        <f>IF((ISERROR('22h'!D28/'24h'!D14)=TRUE),"n.a.",'22h'!D28/'24h'!D14*1000)</f>
        <v>50.11440370556393</v>
      </c>
      <c r="E14" s="17">
        <f>IF((ISERROR('22h'!E28/'24h'!E14)=TRUE),"n.a.",'22h'!E28/'24h'!E14*1000)</f>
        <v>107.58054327226785</v>
      </c>
      <c r="F14" s="17" t="str">
        <f>IF((ISERROR('22h'!F28/'24h'!F14)=TRUE),"n.a.",'22h'!F28/'24h'!F14*1000)</f>
        <v>n.a.</v>
      </c>
      <c r="G14" s="17">
        <f>IF((ISERROR('22h'!G28/'24h'!G14)=TRUE),"n.a.",'22h'!G28/'24h'!G14*1000)</f>
        <v>55.806451612903231</v>
      </c>
      <c r="H14" s="17" t="str">
        <f>IF((ISERROR('22h'!H28/'24h'!H14)=TRUE),"n.a.",'22h'!H28/'24h'!H14*1000)</f>
        <v>n.a.</v>
      </c>
      <c r="I14" s="17">
        <f>IF((ISERROR('22h'!I28/'24h'!I14)=TRUE),"n.a.",'22h'!I28/'24h'!I14*1000)</f>
        <v>31.8018624481095</v>
      </c>
      <c r="J14" s="17">
        <f>IF((ISERROR('22h'!J28/'24h'!J14)=TRUE),"n.a.",'22h'!J28/'24h'!J14*1000)</f>
        <v>66.666666666666671</v>
      </c>
      <c r="K14" s="17" t="str">
        <f>IF((ISERROR('22h'!K28/'24h'!K14)=TRUE),"n.a.",'22h'!K28/'24h'!K14*1000)</f>
        <v>n.a.</v>
      </c>
      <c r="L14" s="3"/>
    </row>
    <row r="15" spans="1:12">
      <c r="A15" s="7">
        <v>2009</v>
      </c>
      <c r="B15" s="17">
        <f>IF((ISERROR('22h'!B29/'24h'!B15)=TRUE),"n.a.",'22h'!B29/'24h'!B15*1000)</f>
        <v>47.910724174101574</v>
      </c>
      <c r="C15" s="17">
        <f>IF((ISERROR('22h'!C29/'24h'!C15)=TRUE),"n.a.",'22h'!C29/'24h'!C15*1000)</f>
        <v>58.297653631284916</v>
      </c>
      <c r="D15" s="17">
        <f>IF((ISERROR('22h'!D29/'24h'!D15)=TRUE),"n.a.",'22h'!D29/'24h'!D15*1000)</f>
        <v>55.062121694807267</v>
      </c>
      <c r="E15" s="17">
        <f>IF((ISERROR('22h'!E29/'24h'!E15)=TRUE),"n.a.",'22h'!E29/'24h'!E15*1000)</f>
        <v>120.89452603471294</v>
      </c>
      <c r="F15" s="17" t="str">
        <f>IF((ISERROR('22h'!F29/'24h'!F15)=TRUE),"n.a.",'22h'!F29/'24h'!F15*1000)</f>
        <v>n.a.</v>
      </c>
      <c r="G15" s="17">
        <f>IF((ISERROR('22h'!G29/'24h'!G15)=TRUE),"n.a.",'22h'!G29/'24h'!G15*1000)</f>
        <v>54.136833731105803</v>
      </c>
      <c r="H15" s="17" t="str">
        <f>IF((ISERROR('22h'!H29/'24h'!H15)=TRUE),"n.a.",'22h'!H29/'24h'!H15*1000)</f>
        <v>n.a.</v>
      </c>
      <c r="I15" s="17">
        <f>IF((ISERROR('22h'!I29/'24h'!I15)=TRUE),"n.a.",'22h'!I29/'24h'!I15*1000)</f>
        <v>33.569986321891491</v>
      </c>
      <c r="J15" s="17">
        <f>IF((ISERROR('22h'!J29/'24h'!J15)=TRUE),"n.a.",'22h'!J29/'24h'!J15*1000)</f>
        <v>55.55555555555555</v>
      </c>
      <c r="K15" s="17" t="str">
        <f>IF((ISERROR('22h'!K29/'24h'!K15)=TRUE),"n.a.",'22h'!K29/'24h'!K15*1000)</f>
        <v>n.a.</v>
      </c>
      <c r="L15" s="3"/>
    </row>
    <row r="17" spans="1:12">
      <c r="A17" s="9" t="s">
        <v>71</v>
      </c>
    </row>
    <row r="18" spans="1:12">
      <c r="A18" s="7" t="s">
        <v>503</v>
      </c>
      <c r="B18" s="2">
        <f>IF(ISERROR((POWER(VLOOKUP(VALUE(RIGHT($A18,4)),$A$3:$L$15,COLUMN(B$15),0)/VLOOKUP(VALUE(LEFT($A18,4)),$A$3:$L$15,COLUMN(B$15),0),1/(VALUE(RIGHT($A18,4))-VALUE(LEFT($A18,4))))-1)*100)=FALSE,(POWER(VLOOKUP(VALUE(RIGHT($A18,4)),$A$3:$L$15,COLUMN(B$15),0)/VLOOKUP(VALUE(LEFT($A18,4)),$A$3:$L$15,COLUMN(B$15),0),1/(VALUE(RIGHT($A18,4))-VALUE(LEFT($A18,4))))-1)*100,"n.a.")</f>
        <v>0.71140212635443234</v>
      </c>
      <c r="C18" s="2">
        <f t="shared" ref="C18:K20" si="0">IF(ISERROR((POWER(VLOOKUP(VALUE(RIGHT($A18,4)),$A$3:$L$15,COLUMN(C$15),0)/VLOOKUP(VALUE(LEFT($A18,4)),$A$3:$L$15,COLUMN(C$15),0),1/(VALUE(RIGHT($A18,4))-VALUE(LEFT($A18,4))))-1)*100)=FALSE,(POWER(VLOOKUP(VALUE(RIGHT($A18,4)),$A$3:$L$15,COLUMN(C$15),0)/VLOOKUP(VALUE(LEFT($A18,4)),$A$3:$L$15,COLUMN(C$15),0),1/(VALUE(RIGHT($A18,4))-VALUE(LEFT($A18,4))))-1)*100,"n.a.")</f>
        <v>1.3858800926906278</v>
      </c>
      <c r="D18" s="2">
        <f t="shared" si="0"/>
        <v>3.6672047334475488</v>
      </c>
      <c r="E18" s="2">
        <f t="shared" si="0"/>
        <v>12.117890663536212</v>
      </c>
      <c r="F18" s="2" t="str">
        <f t="shared" si="0"/>
        <v>n.a.</v>
      </c>
      <c r="G18" s="2">
        <f t="shared" si="0"/>
        <v>7.704657128653869</v>
      </c>
      <c r="H18" s="2" t="str">
        <f t="shared" si="0"/>
        <v>n.a.</v>
      </c>
      <c r="I18" s="2" t="str">
        <f t="shared" si="0"/>
        <v>n.a.</v>
      </c>
      <c r="J18" s="2" t="str">
        <f t="shared" si="0"/>
        <v>n.a.</v>
      </c>
      <c r="K18" s="2" t="str">
        <f t="shared" si="0"/>
        <v>n.a.</v>
      </c>
      <c r="L18" s="2"/>
    </row>
    <row r="19" spans="1:12">
      <c r="A19" s="7" t="s">
        <v>27</v>
      </c>
      <c r="B19" s="2">
        <f>IF(ISERROR((POWER(VLOOKUP(VALUE(RIGHT($A19,4)),$A$3:$L$15,COLUMN(B$15),0)/VLOOKUP(VALUE(LEFT($A19,4)),$A$3:$L$15,COLUMN(B$15),0),1/(VALUE(RIGHT($A19,4))-VALUE(LEFT($A19,4))))-1)*100)=FALSE,(POWER(VLOOKUP(VALUE(RIGHT($A19,4)),$A$3:$L$15,COLUMN(B$15),0)/VLOOKUP(VALUE(LEFT($A19,4)),$A$3:$L$15,COLUMN(B$15),0),1/(VALUE(RIGHT($A19,4))-VALUE(LEFT($A19,4))))-1)*100,"n.a.")</f>
        <v>1.8921057428972432</v>
      </c>
      <c r="C19" s="2">
        <f t="shared" si="0"/>
        <v>0.8512321929679656</v>
      </c>
      <c r="D19" s="2">
        <f t="shared" si="0"/>
        <v>7.93309497588226</v>
      </c>
      <c r="E19" s="2">
        <f t="shared" si="0"/>
        <v>17.599997950054224</v>
      </c>
      <c r="F19" s="2" t="str">
        <f t="shared" si="0"/>
        <v>n.a.</v>
      </c>
      <c r="G19" s="2" t="str">
        <f t="shared" si="0"/>
        <v>n.a.</v>
      </c>
      <c r="H19" s="2" t="str">
        <f t="shared" si="0"/>
        <v>n.a.</v>
      </c>
      <c r="I19" s="2" t="str">
        <f t="shared" si="0"/>
        <v>n.a.</v>
      </c>
      <c r="J19" s="2" t="str">
        <f t="shared" si="0"/>
        <v>n.a.</v>
      </c>
      <c r="K19" s="2">
        <f t="shared" si="0"/>
        <v>5.5485817126671</v>
      </c>
      <c r="L19" s="2"/>
    </row>
    <row r="20" spans="1:12">
      <c r="A20" s="7" t="s">
        <v>3</v>
      </c>
      <c r="B20" s="2">
        <f>IF(ISERROR((POWER(VLOOKUP(VALUE(RIGHT($A20,4)),$A$3:$L$15,COLUMN(B$15),0)/VLOOKUP(VALUE(LEFT($A20,4)),$A$3:$L$15,COLUMN(B$15),0),1/(VALUE(RIGHT($A20,4))-VALUE(LEFT($A20,4))))-1)*100)=FALSE,(POWER(VLOOKUP(VALUE(RIGHT($A20,4)),$A$3:$L$15,COLUMN(B$15),0)/VLOOKUP(VALUE(LEFT($A20,4)),$A$3:$L$15,COLUMN(B$15),0),1/(VALUE(RIGHT($A20,4))-VALUE(LEFT($A20,4))))-1)*100,"n.a.")</f>
        <v>0.44677532328283309</v>
      </c>
      <c r="C20" s="2">
        <f t="shared" si="0"/>
        <v>2.4427198871887157</v>
      </c>
      <c r="D20" s="2">
        <f t="shared" si="0"/>
        <v>1.7803865752505699</v>
      </c>
      <c r="E20" s="2">
        <f t="shared" si="0"/>
        <v>15.041791427728967</v>
      </c>
      <c r="F20" s="2" t="str">
        <f t="shared" si="0"/>
        <v>n.a.</v>
      </c>
      <c r="G20" s="2" t="str">
        <f t="shared" si="0"/>
        <v>n.a.</v>
      </c>
      <c r="H20" s="2" t="str">
        <f t="shared" si="0"/>
        <v>n.a.</v>
      </c>
      <c r="I20" s="2">
        <f t="shared" si="0"/>
        <v>-5.1464710857588081</v>
      </c>
      <c r="J20" s="2" t="str">
        <f t="shared" si="0"/>
        <v>n.a.</v>
      </c>
      <c r="K20" s="2" t="str">
        <f t="shared" si="0"/>
        <v>n.a.</v>
      </c>
      <c r="L20" s="2"/>
    </row>
    <row r="22" spans="1:12">
      <c r="A22" s="20" t="s">
        <v>1430</v>
      </c>
    </row>
  </sheetData>
  <pageMargins left="0.7" right="0.7" top="0.75" bottom="0.75" header="0.3" footer="0.3"/>
  <pageSetup scale="80" orientation="landscape" horizontalDpi="0" verticalDpi="0" r:id="rId1"/>
</worksheet>
</file>

<file path=xl/worksheets/sheet184.xml><?xml version="1.0" encoding="utf-8"?>
<worksheet xmlns="http://schemas.openxmlformats.org/spreadsheetml/2006/main" xmlns:r="http://schemas.openxmlformats.org/officeDocument/2006/relationships">
  <sheetPr codeName="Sheet222"/>
  <dimension ref="A1:L22"/>
  <sheetViews>
    <sheetView view="pageBreakPreview" zoomScaleNormal="100" zoomScaleSheetLayoutView="100" workbookViewId="0"/>
  </sheetViews>
  <sheetFormatPr defaultRowHeight="15"/>
  <cols>
    <col min="2" max="12" width="14" customWidth="1"/>
  </cols>
  <sheetData>
    <row r="1" spans="1:12">
      <c r="A1" t="s">
        <v>1109</v>
      </c>
    </row>
    <row r="2" spans="1:12" ht="90.75" customHeight="1">
      <c r="B2" s="55" t="s">
        <v>520</v>
      </c>
      <c r="C2" s="55" t="s">
        <v>6</v>
      </c>
      <c r="D2" s="55" t="s">
        <v>7</v>
      </c>
      <c r="E2" s="55" t="s">
        <v>8</v>
      </c>
      <c r="F2" s="55" t="s">
        <v>11</v>
      </c>
      <c r="G2" s="55" t="s">
        <v>12</v>
      </c>
      <c r="H2" s="55" t="s">
        <v>13</v>
      </c>
      <c r="I2" s="55" t="s">
        <v>14</v>
      </c>
      <c r="J2" s="55" t="s">
        <v>15</v>
      </c>
      <c r="K2" s="55" t="s">
        <v>55</v>
      </c>
      <c r="L2" s="309"/>
    </row>
    <row r="3" spans="1:12">
      <c r="A3" s="7">
        <v>1997</v>
      </c>
      <c r="B3" s="17">
        <f>IF((ISERROR('22i'!B17/'24i'!B3)=TRUE),"n.a.",'22i'!B17/'24i'!B3*1000)</f>
        <v>34.606951271115456</v>
      </c>
      <c r="C3" s="17">
        <f>IF((ISERROR('22i'!C17/'24i'!C3)=TRUE),"n.a.",'22i'!C17/'24i'!C3*1000)</f>
        <v>34.813349186324075</v>
      </c>
      <c r="D3" s="17">
        <f>IF((ISERROR('22i'!D17/'24i'!D3)=TRUE),"n.a.",'22i'!D17/'24i'!D3*1000)</f>
        <v>28.933969126323444</v>
      </c>
      <c r="E3" s="17">
        <f>IF((ISERROR('22i'!E17/'24i'!E3)=TRUE),"n.a.",'22i'!E17/'24i'!E3*1000)</f>
        <v>36.903939184519693</v>
      </c>
      <c r="F3" s="17">
        <f>IF((ISERROR('22i'!F17/'24i'!F3)=TRUE),"n.a.",'22i'!F17/'24i'!F3*1000)</f>
        <v>39.359129383313181</v>
      </c>
      <c r="G3" s="17">
        <f>IF((ISERROR('22i'!G17/'24i'!G3)=TRUE),"n.a.",'22i'!G17/'24i'!G3*1000)</f>
        <v>44.660784910252517</v>
      </c>
      <c r="H3" s="17">
        <f>IF((ISERROR('22i'!H17/'24i'!H3)=TRUE),"n.a.",'22i'!H17/'24i'!H3*1000)</f>
        <v>36.265024919378483</v>
      </c>
      <c r="I3" s="17">
        <f>IF((ISERROR('22i'!I17/'24i'!I3)=TRUE),"n.a.",'22i'!I17/'24i'!I3*1000)</f>
        <v>31.056466302367944</v>
      </c>
      <c r="J3" s="17" t="str">
        <f>IF((ISERROR('22i'!J17/'24i'!J3)=TRUE),"n.a.",'22i'!J17/'24i'!J3*1000)</f>
        <v>n.a.</v>
      </c>
      <c r="K3" s="17" t="str">
        <f>IF((ISERROR('22i'!K17/'24i'!K3)=TRUE),"n.a.",'22i'!K17/'24i'!K3*1000)</f>
        <v>n.a.</v>
      </c>
      <c r="L3" s="309"/>
    </row>
    <row r="4" spans="1:12">
      <c r="A4" s="7">
        <v>1998</v>
      </c>
      <c r="B4" s="17">
        <f>IF((ISERROR('22i'!B18/'24i'!B4)=TRUE),"n.a.",'22i'!B18/'24i'!B4*1000)</f>
        <v>35.424734893643723</v>
      </c>
      <c r="C4" s="17">
        <f>IF((ISERROR('22i'!C18/'24i'!C4)=TRUE),"n.a.",'22i'!C18/'24i'!C4*1000)</f>
        <v>36.15312713805276</v>
      </c>
      <c r="D4" s="17">
        <f>IF((ISERROR('22i'!D18/'24i'!D4)=TRUE),"n.a.",'22i'!D18/'24i'!D4*1000)</f>
        <v>31.191750941899659</v>
      </c>
      <c r="E4" s="17">
        <f>IF((ISERROR('22i'!E18/'24i'!E4)=TRUE),"n.a.",'22i'!E18/'24i'!E4*1000)</f>
        <v>43.518518518518519</v>
      </c>
      <c r="F4" s="17" t="str">
        <f>IF((ISERROR('22i'!F18/'24i'!F4)=TRUE),"n.a.",'22i'!F18/'24i'!F4*1000)</f>
        <v>n.a.</v>
      </c>
      <c r="G4" s="17">
        <f>IF((ISERROR('22i'!G18/'24i'!G4)=TRUE),"n.a.",'22i'!G18/'24i'!G4*1000)</f>
        <v>53.239436619718305</v>
      </c>
      <c r="H4" s="17" t="str">
        <f>IF((ISERROR('22i'!H18/'24i'!H4)=TRUE),"n.a.",'22i'!H18/'24i'!H4*1000)</f>
        <v>n.a.</v>
      </c>
      <c r="I4" s="17">
        <f>IF((ISERROR('22i'!I18/'24i'!I4)=TRUE),"n.a.",'22i'!I18/'24i'!I4*1000)</f>
        <v>33.019932305377964</v>
      </c>
      <c r="J4" s="17">
        <f>IF((ISERROR('22i'!J18/'24i'!J4)=TRUE),"n.a.",'22i'!J18/'24i'!J4*1000)</f>
        <v>25.116359248405448</v>
      </c>
      <c r="K4" s="17" t="str">
        <f>IF((ISERROR('22i'!K18/'24i'!K4)=TRUE),"n.a.",'22i'!K18/'24i'!K4*1000)</f>
        <v>n.a.</v>
      </c>
      <c r="L4" s="309"/>
    </row>
    <row r="5" spans="1:12">
      <c r="A5" s="7">
        <v>1999</v>
      </c>
      <c r="B5" s="17">
        <f>IF((ISERROR('22i'!B19/'24i'!B5)=TRUE),"n.a.",'22i'!B19/'24i'!B5*1000)</f>
        <v>35.845076825165926</v>
      </c>
      <c r="C5" s="17">
        <f>IF((ISERROR('22i'!C19/'24i'!C5)=TRUE),"n.a.",'22i'!C19/'24i'!C5*1000)</f>
        <v>36.378497986984101</v>
      </c>
      <c r="D5" s="17">
        <f>IF((ISERROR('22i'!D19/'24i'!D5)=TRUE),"n.a.",'22i'!D19/'24i'!D5*1000)</f>
        <v>28.051905310421024</v>
      </c>
      <c r="E5" s="17">
        <f>IF((ISERROR('22i'!E19/'24i'!E5)=TRUE),"n.a.",'22i'!E19/'24i'!E5*1000)</f>
        <v>40.986717267552187</v>
      </c>
      <c r="F5" s="17">
        <f>IF((ISERROR('22i'!F19/'24i'!F5)=TRUE),"n.a.",'22i'!F19/'24i'!F5*1000)</f>
        <v>41.813333333333333</v>
      </c>
      <c r="G5" s="17">
        <f>IF((ISERROR('22i'!G19/'24i'!G5)=TRUE),"n.a.",'22i'!G19/'24i'!G5*1000)</f>
        <v>38.765060240963848</v>
      </c>
      <c r="H5" s="17" t="str">
        <f>IF((ISERROR('22i'!H19/'24i'!H5)=TRUE),"n.a.",'22i'!H19/'24i'!H5*1000)</f>
        <v>n.a.</v>
      </c>
      <c r="I5" s="17">
        <f>IF((ISERROR('22i'!I19/'24i'!I5)=TRUE),"n.a.",'22i'!I19/'24i'!I5*1000)</f>
        <v>29.733566280847349</v>
      </c>
      <c r="J5" s="17">
        <f>IF((ISERROR('22i'!J19/'24i'!J5)=TRUE),"n.a.",'22i'!J19/'24i'!J5*1000)</f>
        <v>23.747481531229013</v>
      </c>
      <c r="K5" s="17" t="str">
        <f>IF((ISERROR('22i'!K19/'24i'!K5)=TRUE),"n.a.",'22i'!K19/'24i'!K5*1000)</f>
        <v>n.a.</v>
      </c>
      <c r="L5" s="309"/>
    </row>
    <row r="6" spans="1:12">
      <c r="A6" s="7">
        <v>2000</v>
      </c>
      <c r="B6" s="17">
        <f>IF((ISERROR('22i'!B20/'24i'!B6)=TRUE),"n.a.",'22i'!B20/'24i'!B6*1000)</f>
        <v>36.559053107356185</v>
      </c>
      <c r="C6" s="17">
        <f>IF((ISERROR('22i'!C20/'24i'!C6)=TRUE),"n.a.",'22i'!C20/'24i'!C6*1000)</f>
        <v>41.086038333666806</v>
      </c>
      <c r="D6" s="17">
        <f>IF((ISERROR('22i'!D20/'24i'!D6)=TRUE),"n.a.",'22i'!D20/'24i'!D6*1000)</f>
        <v>29.517376233223715</v>
      </c>
      <c r="E6" s="17">
        <f>IF((ISERROR('22i'!E20/'24i'!E6)=TRUE),"n.a.",'22i'!E20/'24i'!E6*1000)</f>
        <v>43.499338915821951</v>
      </c>
      <c r="F6" s="17">
        <f>IF((ISERROR('22i'!F20/'24i'!F6)=TRUE),"n.a.",'22i'!F20/'24i'!F6*1000)</f>
        <v>36.091370558375637</v>
      </c>
      <c r="G6" s="17">
        <f>IF((ISERROR('22i'!G20/'24i'!G6)=TRUE),"n.a.",'22i'!G20/'24i'!G6*1000)</f>
        <v>41.870701513067395</v>
      </c>
      <c r="H6" s="17" t="str">
        <f>IF((ISERROR('22i'!H20/'24i'!H6)=TRUE),"n.a.",'22i'!H20/'24i'!H6*1000)</f>
        <v>n.a.</v>
      </c>
      <c r="I6" s="17">
        <f>IF((ISERROR('22i'!I20/'24i'!I6)=TRUE),"n.a.",'22i'!I20/'24i'!I6*1000)</f>
        <v>36.013134201885393</v>
      </c>
      <c r="J6" s="17">
        <f>IF((ISERROR('22i'!J20/'24i'!J6)=TRUE),"n.a.",'22i'!J20/'24i'!J6*1000)</f>
        <v>18.100302366802207</v>
      </c>
      <c r="K6" s="17" t="str">
        <f>IF((ISERROR('22i'!K20/'24i'!K6)=TRUE),"n.a.",'22i'!K20/'24i'!K6*1000)</f>
        <v>n.a.</v>
      </c>
      <c r="L6" s="3"/>
    </row>
    <row r="7" spans="1:12">
      <c r="A7" s="7">
        <v>2001</v>
      </c>
      <c r="B7" s="17">
        <f>IF((ISERROR('22i'!B21/'24i'!B7)=TRUE),"n.a.",'22i'!B21/'24i'!B7*1000)</f>
        <v>37.784535491427334</v>
      </c>
      <c r="C7" s="17">
        <f>IF((ISERROR('22i'!C21/'24i'!C7)=TRUE),"n.a.",'22i'!C21/'24i'!C7*1000)</f>
        <v>40.019443687975667</v>
      </c>
      <c r="D7" s="17">
        <f>IF((ISERROR('22i'!D21/'24i'!D7)=TRUE),"n.a.",'22i'!D21/'24i'!D7*1000)</f>
        <v>38.090172239108405</v>
      </c>
      <c r="E7" s="17">
        <f>IF((ISERROR('22i'!E21/'24i'!E7)=TRUE),"n.a.",'22i'!E21/'24i'!E7*1000)</f>
        <v>47.587428065515709</v>
      </c>
      <c r="F7" s="17">
        <f>IF((ISERROR('22i'!F21/'24i'!F7)=TRUE),"n.a.",'22i'!F21/'24i'!F7*1000)</f>
        <v>48.835920177383592</v>
      </c>
      <c r="G7" s="17">
        <f>IF((ISERROR('22i'!G21/'24i'!G7)=TRUE),"n.a.",'22i'!G21/'24i'!G7*1000)</f>
        <v>47.330173775671412</v>
      </c>
      <c r="H7" s="17" t="str">
        <f>IF((ISERROR('22i'!H21/'24i'!H7)=TRUE),"n.a.",'22i'!H21/'24i'!H7*1000)</f>
        <v>n.a.</v>
      </c>
      <c r="I7" s="17">
        <f>IF((ISERROR('22i'!I21/'24i'!I7)=TRUE),"n.a.",'22i'!I21/'24i'!I7*1000)</f>
        <v>40.376372190277053</v>
      </c>
      <c r="J7" s="17">
        <f>IF((ISERROR('22i'!J21/'24i'!J7)=TRUE),"n.a.",'22i'!J21/'24i'!J7*1000)</f>
        <v>26.058012363290533</v>
      </c>
      <c r="K7" s="17" t="str">
        <f>IF((ISERROR('22i'!K21/'24i'!K7)=TRUE),"n.a.",'22i'!K21/'24i'!K7*1000)</f>
        <v>n.a.</v>
      </c>
      <c r="L7" s="3"/>
    </row>
    <row r="8" spans="1:12">
      <c r="A8" s="7">
        <v>2002</v>
      </c>
      <c r="B8" s="17">
        <f>IF((ISERROR('22i'!B22/'24i'!B8)=TRUE),"n.a.",'22i'!B22/'24i'!B8*1000)</f>
        <v>38.060607188839143</v>
      </c>
      <c r="C8" s="17">
        <f>IF((ISERROR('22i'!C22/'24i'!C8)=TRUE),"n.a.",'22i'!C22/'24i'!C8*1000)</f>
        <v>41.690578451978432</v>
      </c>
      <c r="D8" s="17">
        <f>IF((ISERROR('22i'!D22/'24i'!D8)=TRUE),"n.a.",'22i'!D22/'24i'!D8*1000)</f>
        <v>37.052246714709625</v>
      </c>
      <c r="E8" s="17">
        <f>IF((ISERROR('22i'!E22/'24i'!E8)=TRUE),"n.a.",'22i'!E22/'24i'!E8*1000)</f>
        <v>57.103973870440939</v>
      </c>
      <c r="F8" s="17">
        <f>IF((ISERROR('22i'!F22/'24i'!F8)=TRUE),"n.a.",'22i'!F22/'24i'!F8*1000)</f>
        <v>46.452271567126083</v>
      </c>
      <c r="G8" s="17">
        <f>IF((ISERROR('22i'!G22/'24i'!G8)=TRUE),"n.a.",'22i'!G22/'24i'!G8*1000)</f>
        <v>49.422554347826086</v>
      </c>
      <c r="H8" s="17">
        <f>IF((ISERROR('22i'!H22/'24i'!H8)=TRUE),"n.a.",'22i'!H22/'24i'!H8*1000)</f>
        <v>72.85163100666432</v>
      </c>
      <c r="I8" s="17">
        <f>IF((ISERROR('22i'!I22/'24i'!I8)=TRUE),"n.a.",'22i'!I22/'24i'!I8*1000)</f>
        <v>35.935234412759783</v>
      </c>
      <c r="J8" s="17">
        <f>IF((ISERROR('22i'!J22/'24i'!J8)=TRUE),"n.a.",'22i'!J22/'24i'!J8*1000)</f>
        <v>26.619837713455251</v>
      </c>
      <c r="K8" s="17">
        <f>IF((ISERROR('22i'!K22/'24i'!K8)=TRUE),"n.a.",'22i'!K22/'24i'!K8*1000)</f>
        <v>28.588640275387263</v>
      </c>
      <c r="L8" s="3"/>
    </row>
    <row r="9" spans="1:12">
      <c r="A9" s="7">
        <v>2003</v>
      </c>
      <c r="B9" s="17">
        <f>IF((ISERROR('22i'!B23/'24i'!B9)=TRUE),"n.a.",'22i'!B23/'24i'!B9*1000)</f>
        <v>38.172003236348559</v>
      </c>
      <c r="C9" s="17">
        <f>IF((ISERROR('22i'!C23/'24i'!C9)=TRUE),"n.a.",'22i'!C23/'24i'!C9*1000)</f>
        <v>42.127668612624859</v>
      </c>
      <c r="D9" s="17">
        <f>IF((ISERROR('22i'!D23/'24i'!D9)=TRUE),"n.a.",'22i'!D23/'24i'!D9*1000)</f>
        <v>35.307523051131604</v>
      </c>
      <c r="E9" s="17">
        <f>IF((ISERROR('22i'!E23/'24i'!E9)=TRUE),"n.a.",'22i'!E23/'24i'!E9*1000)</f>
        <v>61.53846153846154</v>
      </c>
      <c r="F9" s="17">
        <f>IF((ISERROR('22i'!F23/'24i'!F9)=TRUE),"n.a.",'22i'!F23/'24i'!F9*1000)</f>
        <v>42.712139667072677</v>
      </c>
      <c r="G9" s="17">
        <f>IF((ISERROR('22i'!G23/'24i'!G9)=TRUE),"n.a.",'22i'!G23/'24i'!G9*1000)</f>
        <v>38.813349814585912</v>
      </c>
      <c r="H9" s="17" t="str">
        <f>IF((ISERROR('22i'!H23/'24i'!H9)=TRUE),"n.a.",'22i'!H23/'24i'!H9*1000)</f>
        <v>n.a.</v>
      </c>
      <c r="I9" s="17">
        <f>IF((ISERROR('22i'!I23/'24i'!I9)=TRUE),"n.a.",'22i'!I23/'24i'!I9*1000)</f>
        <v>36.652153987167736</v>
      </c>
      <c r="J9" s="17">
        <f>IF((ISERROR('22i'!J23/'24i'!J9)=TRUE),"n.a.",'22i'!J23/'24i'!J9*1000)</f>
        <v>25.833333333333332</v>
      </c>
      <c r="K9" s="17" t="str">
        <f>IF((ISERROR('22i'!K23/'24i'!K9)=TRUE),"n.a.",'22i'!K23/'24i'!K9*1000)</f>
        <v>n.a.</v>
      </c>
      <c r="L9" s="3"/>
    </row>
    <row r="10" spans="1:12">
      <c r="A10" s="7">
        <v>2004</v>
      </c>
      <c r="B10" s="17">
        <f>IF((ISERROR('22i'!B24/'24i'!B10)=TRUE),"n.a.",'22i'!B24/'24i'!B10*1000)</f>
        <v>37.735383435557104</v>
      </c>
      <c r="C10" s="17">
        <f>IF((ISERROR('22i'!C24/'24i'!C10)=TRUE),"n.a.",'22i'!C24/'24i'!C10*1000)</f>
        <v>43.640292375820309</v>
      </c>
      <c r="D10" s="17">
        <f>IF((ISERROR('22i'!D24/'24i'!D10)=TRUE),"n.a.",'22i'!D24/'24i'!D10*1000)</f>
        <v>36.630831965259759</v>
      </c>
      <c r="E10" s="17">
        <f>IF((ISERROR('22i'!E24/'24i'!E10)=TRUE),"n.a.",'22i'!E24/'24i'!E10*1000)</f>
        <v>49.933244325767689</v>
      </c>
      <c r="F10" s="17">
        <f>IF((ISERROR('22i'!F24/'24i'!F10)=TRUE),"n.a.",'22i'!F24/'24i'!F10*1000)</f>
        <v>37.68352365415987</v>
      </c>
      <c r="G10" s="17">
        <f>IF((ISERROR('22i'!G24/'24i'!G10)=TRUE),"n.a.",'22i'!G24/'24i'!G10*1000)</f>
        <v>45.990566037735846</v>
      </c>
      <c r="H10" s="17">
        <f>IF((ISERROR('22i'!H24/'24i'!H10)=TRUE),"n.a.",'22i'!H24/'24i'!H10*1000)</f>
        <v>60.904811715481173</v>
      </c>
      <c r="I10" s="17">
        <f>IF((ISERROR('22i'!I24/'24i'!I10)=TRUE),"n.a.",'22i'!I24/'24i'!I10*1000)</f>
        <v>35.858178887993553</v>
      </c>
      <c r="J10" s="17">
        <f>IF((ISERROR('22i'!J24/'24i'!J10)=TRUE),"n.a.",'22i'!J24/'24i'!J10*1000)</f>
        <v>33.518101507015416</v>
      </c>
      <c r="K10" s="17">
        <f>IF((ISERROR('22i'!K24/'24i'!K10)=TRUE),"n.a.",'22i'!K24/'24i'!K10*1000)</f>
        <v>27.45940783190067</v>
      </c>
      <c r="L10" s="3"/>
    </row>
    <row r="11" spans="1:12">
      <c r="A11" s="7">
        <v>2005</v>
      </c>
      <c r="B11" s="17">
        <f>IF((ISERROR('22i'!B25/'24i'!B11)=TRUE),"n.a.",'22i'!B25/'24i'!B11*1000)</f>
        <v>38.534351727776233</v>
      </c>
      <c r="C11" s="17">
        <f>IF((ISERROR('22i'!C25/'24i'!C11)=TRUE),"n.a.",'22i'!C25/'24i'!C11*1000)</f>
        <v>44.121707959213424</v>
      </c>
      <c r="D11" s="17">
        <f>IF((ISERROR('22i'!D25/'24i'!D11)=TRUE),"n.a.",'22i'!D25/'24i'!D11*1000)</f>
        <v>36.16606093128766</v>
      </c>
      <c r="E11" s="17">
        <f>IF((ISERROR('22i'!E25/'24i'!E11)=TRUE),"n.a.",'22i'!E25/'24i'!E11*1000)</f>
        <v>69.722455845248106</v>
      </c>
      <c r="F11" s="17" t="str">
        <f>IF((ISERROR('22i'!F25/'24i'!F11)=TRUE),"n.a.",'22i'!F25/'24i'!F11*1000)</f>
        <v>n.a.</v>
      </c>
      <c r="G11" s="17" t="str">
        <f>IF((ISERROR('22i'!G25/'24i'!G11)=TRUE),"n.a.",'22i'!G25/'24i'!G11*1000)</f>
        <v>n.a.</v>
      </c>
      <c r="H11" s="17">
        <f>IF((ISERROR('22i'!H25/'24i'!H11)=TRUE),"n.a.",'22i'!H25/'24i'!H11*1000)</f>
        <v>54.245780590717295</v>
      </c>
      <c r="I11" s="17">
        <f>IF((ISERROR('22i'!I25/'24i'!I11)=TRUE),"n.a.",'22i'!I25/'24i'!I11*1000)</f>
        <v>37.796953233194849</v>
      </c>
      <c r="J11" s="17">
        <f>IF((ISERROR('22i'!J25/'24i'!J11)=TRUE),"n.a.",'22i'!J25/'24i'!J11*1000)</f>
        <v>26.461620045074906</v>
      </c>
      <c r="K11" s="17">
        <f>IF((ISERROR('22i'!K25/'24i'!K11)=TRUE),"n.a.",'22i'!K25/'24i'!K11*1000)</f>
        <v>32.15050222295406</v>
      </c>
      <c r="L11" s="3"/>
    </row>
    <row r="12" spans="1:12">
      <c r="A12" s="7">
        <v>2006</v>
      </c>
      <c r="B12" s="17">
        <f>IF((ISERROR('22i'!B26/'24i'!B12)=TRUE),"n.a.",'22i'!B26/'24i'!B12*1000)</f>
        <v>38.972569309641401</v>
      </c>
      <c r="C12" s="17">
        <f>IF((ISERROR('22i'!C26/'24i'!C12)=TRUE),"n.a.",'22i'!C26/'24i'!C12*1000)</f>
        <v>46.551597975712056</v>
      </c>
      <c r="D12" s="17">
        <f>IF((ISERROR('22i'!D26/'24i'!D12)=TRUE),"n.a.",'22i'!D26/'24i'!D12*1000)</f>
        <v>39.646686354324629</v>
      </c>
      <c r="E12" s="17">
        <f>IF((ISERROR('22i'!E26/'24i'!E12)=TRUE),"n.a.",'22i'!E26/'24i'!E12*1000)</f>
        <v>60.164141414141412</v>
      </c>
      <c r="F12" s="17">
        <f>IF((ISERROR('22i'!F26/'24i'!F12)=TRUE),"n.a.",'22i'!F26/'24i'!F12*1000)</f>
        <v>33.480825958702063</v>
      </c>
      <c r="G12" s="17">
        <f>IF((ISERROR('22i'!G26/'24i'!G12)=TRUE),"n.a.",'22i'!G26/'24i'!G12*1000)</f>
        <v>29.588336192109775</v>
      </c>
      <c r="H12" s="17">
        <f>IF((ISERROR('22i'!H26/'24i'!H12)=TRUE),"n.a.",'22i'!H26/'24i'!H12*1000)</f>
        <v>73.849964614295828</v>
      </c>
      <c r="I12" s="17">
        <f>IF((ISERROR('22i'!I26/'24i'!I12)=TRUE),"n.a.",'22i'!I26/'24i'!I12*1000)</f>
        <v>35.079347464210407</v>
      </c>
      <c r="J12" s="17">
        <f>IF((ISERROR('22i'!J26/'24i'!J12)=TRUE),"n.a.",'22i'!J26/'24i'!J12*1000)</f>
        <v>35.364065808763641</v>
      </c>
      <c r="K12" s="17">
        <f>IF((ISERROR('22i'!K26/'24i'!K12)=TRUE),"n.a.",'22i'!K26/'24i'!K12*1000)</f>
        <v>39.658248051826121</v>
      </c>
      <c r="L12" s="3"/>
    </row>
    <row r="13" spans="1:12">
      <c r="A13" s="7">
        <v>2007</v>
      </c>
      <c r="B13" s="17">
        <f>IF((ISERROR('22i'!B27/'24i'!B13)=TRUE),"n.a.",'22i'!B27/'24i'!B13*1000)</f>
        <v>38.742568572508546</v>
      </c>
      <c r="C13" s="17">
        <f>IF((ISERROR('22i'!C27/'24i'!C13)=TRUE),"n.a.",'22i'!C27/'24i'!C13*1000)</f>
        <v>45.167362351148164</v>
      </c>
      <c r="D13" s="17">
        <f>IF((ISERROR('22i'!D27/'24i'!D13)=TRUE),"n.a.",'22i'!D27/'24i'!D13*1000)</f>
        <v>37.96300949891944</v>
      </c>
      <c r="E13" s="17">
        <f>IF((ISERROR('22i'!E27/'24i'!E13)=TRUE),"n.a.",'22i'!E27/'24i'!E13*1000)</f>
        <v>63.959691760521643</v>
      </c>
      <c r="F13" s="17">
        <f>IF((ISERROR('22i'!F27/'24i'!F13)=TRUE),"n.a.",'22i'!F27/'24i'!F13*1000)</f>
        <v>34.313031161473091</v>
      </c>
      <c r="G13" s="17">
        <f>IF((ISERROR('22i'!G27/'24i'!G13)=TRUE),"n.a.",'22i'!G27/'24i'!G13*1000)</f>
        <v>33.213483146067418</v>
      </c>
      <c r="H13" s="17">
        <f>IF((ISERROR('22i'!H27/'24i'!H13)=TRUE),"n.a.",'22i'!H27/'24i'!H13*1000)</f>
        <v>60.393258426966291</v>
      </c>
      <c r="I13" s="17">
        <f>IF((ISERROR('22i'!I27/'24i'!I13)=TRUE),"n.a.",'22i'!I27/'24i'!I13*1000)</f>
        <v>29.132096578726578</v>
      </c>
      <c r="J13" s="17">
        <f>IF((ISERROR('22i'!J27/'24i'!J13)=TRUE),"n.a.",'22i'!J27/'24i'!J13*1000)</f>
        <v>33.217692974848219</v>
      </c>
      <c r="K13" s="17">
        <f>IF((ISERROR('22i'!K27/'24i'!K13)=TRUE),"n.a.",'22i'!K27/'24i'!K13*1000)</f>
        <v>40.755242321413036</v>
      </c>
      <c r="L13" s="3"/>
    </row>
    <row r="14" spans="1:12">
      <c r="A14" s="7">
        <v>2008</v>
      </c>
      <c r="B14" s="17">
        <f>IF((ISERROR('22i'!B28/'24i'!B14)=TRUE),"n.a.",'22i'!B28/'24i'!B14*1000)</f>
        <v>38.113769754202771</v>
      </c>
      <c r="C14" s="17">
        <f>IF((ISERROR('22i'!C28/'24i'!C14)=TRUE),"n.a.",'22i'!C28/'24i'!C14*1000)</f>
        <v>42.809643565314119</v>
      </c>
      <c r="D14" s="17">
        <f>IF((ISERROR('22i'!D28/'24i'!D14)=TRUE),"n.a.",'22i'!D28/'24i'!D14*1000)</f>
        <v>34.455698512638016</v>
      </c>
      <c r="E14" s="17">
        <f>IF((ISERROR('22i'!E28/'24i'!E14)=TRUE),"n.a.",'22i'!E28/'24i'!E14*1000)</f>
        <v>49.848484848484851</v>
      </c>
      <c r="F14" s="17">
        <f>IF((ISERROR('22i'!F28/'24i'!F14)=TRUE),"n.a.",'22i'!F28/'24i'!F14*1000)</f>
        <v>27.67689417658109</v>
      </c>
      <c r="G14" s="17">
        <f>IF((ISERROR('22i'!G28/'24i'!G14)=TRUE),"n.a.",'22i'!G28/'24i'!G14*1000)</f>
        <v>31.822070145423439</v>
      </c>
      <c r="H14" s="17">
        <f>IF((ISERROR('22i'!H28/'24i'!H14)=TRUE),"n.a.",'22i'!H28/'24i'!H14*1000)</f>
        <v>45.425125036775526</v>
      </c>
      <c r="I14" s="17">
        <f>IF((ISERROR('22i'!I28/'24i'!I14)=TRUE),"n.a.",'22i'!I28/'24i'!I14*1000)</f>
        <v>24.436259771497294</v>
      </c>
      <c r="J14" s="17">
        <f>IF((ISERROR('22i'!J28/'24i'!J14)=TRUE),"n.a.",'22i'!J28/'24i'!J14*1000)</f>
        <v>28.246971736204575</v>
      </c>
      <c r="K14" s="17">
        <f>IF((ISERROR('22i'!K28/'24i'!K14)=TRUE),"n.a.",'22i'!K28/'24i'!K14*1000)</f>
        <v>44.730575888526324</v>
      </c>
      <c r="L14" s="3"/>
    </row>
    <row r="15" spans="1:12">
      <c r="A15" s="7">
        <v>2009</v>
      </c>
      <c r="B15" s="17">
        <f>IF((ISERROR('22i'!B29/'24i'!B15)=TRUE),"n.a.",'22i'!B29/'24i'!B15*1000)</f>
        <v>39.077711344292439</v>
      </c>
      <c r="C15" s="17">
        <f>IF((ISERROR('22i'!C29/'24i'!C15)=TRUE),"n.a.",'22i'!C29/'24i'!C15*1000)</f>
        <v>43.496897236617897</v>
      </c>
      <c r="D15" s="17">
        <f>IF((ISERROR('22i'!D29/'24i'!D15)=TRUE),"n.a.",'22i'!D29/'24i'!D15*1000)</f>
        <v>38.147797488538963</v>
      </c>
      <c r="E15" s="17">
        <f>IF((ISERROR('22i'!E29/'24i'!E15)=TRUE),"n.a.",'22i'!E29/'24i'!E15*1000)</f>
        <v>49.223085460599336</v>
      </c>
      <c r="F15" s="17">
        <f>IF((ISERROR('22i'!F29/'24i'!F15)=TRUE),"n.a.",'22i'!F29/'24i'!F15*1000)</f>
        <v>36.320568495854715</v>
      </c>
      <c r="G15" s="17">
        <f>IF((ISERROR('22i'!G29/'24i'!G15)=TRUE),"n.a.",'22i'!G29/'24i'!G15*1000)</f>
        <v>35.959744722631321</v>
      </c>
      <c r="H15" s="17">
        <f>IF((ISERROR('22i'!H29/'24i'!H15)=TRUE),"n.a.",'22i'!H29/'24i'!H15*1000)</f>
        <v>62.427297402093835</v>
      </c>
      <c r="I15" s="17">
        <f>IF((ISERROR('22i'!I29/'24i'!I15)=TRUE),"n.a.",'22i'!I29/'24i'!I15*1000)</f>
        <v>26.403082593399226</v>
      </c>
      <c r="J15" s="17">
        <f>IF((ISERROR('22i'!J29/'24i'!J15)=TRUE),"n.a.",'22i'!J29/'24i'!J15*1000)</f>
        <v>26.542023414293205</v>
      </c>
      <c r="K15" s="17">
        <f>IF((ISERROR('22i'!K29/'24i'!K15)=TRUE),"n.a.",'22i'!K29/'24i'!K15*1000)</f>
        <v>48.376425524505969</v>
      </c>
      <c r="L15" s="3"/>
    </row>
    <row r="17" spans="1:12">
      <c r="A17" s="9" t="s">
        <v>71</v>
      </c>
    </row>
    <row r="18" spans="1:12">
      <c r="A18" s="7" t="s">
        <v>503</v>
      </c>
      <c r="B18" s="2">
        <f>IF(ISERROR((POWER(VLOOKUP(VALUE(RIGHT($A18,4)),$A$3:$L$15,COLUMN(B$15),0)/VLOOKUP(VALUE(LEFT($A18,4)),$A$3:$L$15,COLUMN(B$15),0),1/(VALUE(RIGHT($A18,4))-VALUE(LEFT($A18,4))))-1)*100)=FALSE,(POWER(VLOOKUP(VALUE(RIGHT($A18,4)),$A$3:$L$15,COLUMN(B$15),0)/VLOOKUP(VALUE(LEFT($A18,4)),$A$3:$L$15,COLUMN(B$15),0),1/(VALUE(RIGHT($A18,4))-VALUE(LEFT($A18,4))))-1)*100,"n.a.")</f>
        <v>1.0176237329184712</v>
      </c>
      <c r="C18" s="2">
        <f t="shared" ref="C18:K20" si="0">IF(ISERROR((POWER(VLOOKUP(VALUE(RIGHT($A18,4)),$A$3:$L$15,COLUMN(C$15),0)/VLOOKUP(VALUE(LEFT($A18,4)),$A$3:$L$15,COLUMN(C$15),0),1/(VALUE(RIGHT($A18,4))-VALUE(LEFT($A18,4))))-1)*100)=FALSE,(POWER(VLOOKUP(VALUE(RIGHT($A18,4)),$A$3:$L$15,COLUMN(C$15),0)/VLOOKUP(VALUE(LEFT($A18,4)),$A$3:$L$15,COLUMN(C$15),0),1/(VALUE(RIGHT($A18,4))-VALUE(LEFT($A18,4))))-1)*100,"n.a.")</f>
        <v>1.8730649897503726</v>
      </c>
      <c r="D18" s="2">
        <f t="shared" si="0"/>
        <v>2.3305059091165869</v>
      </c>
      <c r="E18" s="2">
        <f t="shared" si="0"/>
        <v>2.429411048726271</v>
      </c>
      <c r="F18" s="2">
        <f t="shared" si="0"/>
        <v>-0.66729485508700837</v>
      </c>
      <c r="G18" s="2">
        <f t="shared" si="0"/>
        <v>-1.7895907664655208</v>
      </c>
      <c r="H18" s="2">
        <f t="shared" si="0"/>
        <v>4.6302379050430886</v>
      </c>
      <c r="I18" s="2">
        <f t="shared" si="0"/>
        <v>-1.3436108140772007</v>
      </c>
      <c r="J18" s="2" t="str">
        <f t="shared" si="0"/>
        <v>n.a.</v>
      </c>
      <c r="K18" s="2" t="str">
        <f t="shared" si="0"/>
        <v>n.a.</v>
      </c>
      <c r="L18" s="2"/>
    </row>
    <row r="19" spans="1:12">
      <c r="A19" s="7" t="s">
        <v>27</v>
      </c>
      <c r="B19" s="2">
        <f>IF(ISERROR((POWER(VLOOKUP(VALUE(RIGHT($A19,4)),$A$3:$L$15,COLUMN(B$15),0)/VLOOKUP(VALUE(LEFT($A19,4)),$A$3:$L$15,COLUMN(B$15),0),1/(VALUE(RIGHT($A19,4))-VALUE(LEFT($A19,4))))-1)*100)=FALSE,(POWER(VLOOKUP(VALUE(RIGHT($A19,4)),$A$3:$L$15,COLUMN(B$15),0)/VLOOKUP(VALUE(LEFT($A19,4)),$A$3:$L$15,COLUMN(B$15),0),1/(VALUE(RIGHT($A19,4))-VALUE(LEFT($A19,4))))-1)*100,"n.a.")</f>
        <v>1.8459739773313943</v>
      </c>
      <c r="C19" s="2">
        <f t="shared" si="0"/>
        <v>5.677570468273907</v>
      </c>
      <c r="D19" s="2">
        <f t="shared" si="0"/>
        <v>0.66764580471816437</v>
      </c>
      <c r="E19" s="2">
        <f t="shared" si="0"/>
        <v>5.6338990437038161</v>
      </c>
      <c r="F19" s="2">
        <f t="shared" si="0"/>
        <v>-2.8478020554734584</v>
      </c>
      <c r="G19" s="2">
        <f t="shared" si="0"/>
        <v>-2.1273617613154272</v>
      </c>
      <c r="H19" s="2" t="str">
        <f t="shared" si="0"/>
        <v>n.a.</v>
      </c>
      <c r="I19" s="2">
        <f t="shared" si="0"/>
        <v>5.0597331845180005</v>
      </c>
      <c r="J19" s="2" t="str">
        <f t="shared" si="0"/>
        <v>n.a.</v>
      </c>
      <c r="K19" s="2" t="str">
        <f t="shared" si="0"/>
        <v>n.a.</v>
      </c>
      <c r="L19" s="2"/>
    </row>
    <row r="20" spans="1:12">
      <c r="A20" s="7" t="s">
        <v>3</v>
      </c>
      <c r="B20" s="2">
        <f>IF(ISERROR((POWER(VLOOKUP(VALUE(RIGHT($A20,4)),$A$3:$L$15,COLUMN(B$15),0)/VLOOKUP(VALUE(LEFT($A20,4)),$A$3:$L$15,COLUMN(B$15),0),1/(VALUE(RIGHT($A20,4))-VALUE(LEFT($A20,4))))-1)*100)=FALSE,(POWER(VLOOKUP(VALUE(RIGHT($A20,4)),$A$3:$L$15,COLUMN(B$15),0)/VLOOKUP(VALUE(LEFT($A20,4)),$A$3:$L$15,COLUMN(B$15),0),1/(VALUE(RIGHT($A20,4))-VALUE(LEFT($A20,4))))-1)*100,"n.a.")</f>
        <v>0.83215924215742643</v>
      </c>
      <c r="C20" s="2">
        <f t="shared" si="0"/>
        <v>1.3621421951053536</v>
      </c>
      <c r="D20" s="2">
        <f t="shared" si="0"/>
        <v>3.6601517758929392</v>
      </c>
      <c r="E20" s="2">
        <f t="shared" si="0"/>
        <v>5.661719069308635</v>
      </c>
      <c r="F20" s="2">
        <f t="shared" si="0"/>
        <v>-0.71923808195502037</v>
      </c>
      <c r="G20" s="2">
        <f t="shared" si="0"/>
        <v>-3.2548573301090178</v>
      </c>
      <c r="H20" s="2" t="str">
        <f t="shared" si="0"/>
        <v>n.a.</v>
      </c>
      <c r="I20" s="2">
        <f t="shared" si="0"/>
        <v>-2.9837680048553694</v>
      </c>
      <c r="J20" s="2">
        <f t="shared" si="0"/>
        <v>9.0609034388723373</v>
      </c>
      <c r="K20" s="2" t="str">
        <f t="shared" si="0"/>
        <v>n.a.</v>
      </c>
      <c r="L20" s="2"/>
    </row>
    <row r="22" spans="1:12">
      <c r="A22" s="20" t="s">
        <v>1429</v>
      </c>
    </row>
  </sheetData>
  <pageMargins left="0.7" right="0.7" top="0.75" bottom="0.75" header="0.3" footer="0.3"/>
  <pageSetup scale="80" orientation="landscape" horizontalDpi="0" verticalDpi="0" r:id="rId1"/>
</worksheet>
</file>

<file path=xl/worksheets/sheet185.xml><?xml version="1.0" encoding="utf-8"?>
<worksheet xmlns="http://schemas.openxmlformats.org/spreadsheetml/2006/main" xmlns:r="http://schemas.openxmlformats.org/officeDocument/2006/relationships">
  <sheetPr codeName="Sheet223"/>
  <dimension ref="A1:K22"/>
  <sheetViews>
    <sheetView view="pageBreakPreview" zoomScaleNormal="100" zoomScaleSheetLayoutView="100" workbookViewId="0"/>
  </sheetViews>
  <sheetFormatPr defaultRowHeight="15"/>
  <cols>
    <col min="1" max="1" width="9.140625" style="143"/>
    <col min="2" max="11" width="14" style="143" customWidth="1"/>
    <col min="12" max="16384" width="9.140625" style="143"/>
  </cols>
  <sheetData>
    <row r="1" spans="1:11">
      <c r="A1" s="143" t="s">
        <v>1167</v>
      </c>
    </row>
    <row r="2" spans="1:11" ht="90.75" customHeight="1">
      <c r="B2" s="55" t="s">
        <v>520</v>
      </c>
      <c r="C2" s="55" t="s">
        <v>6</v>
      </c>
      <c r="D2" s="55" t="s">
        <v>7</v>
      </c>
      <c r="E2" s="55" t="s">
        <v>8</v>
      </c>
      <c r="F2" s="55" t="s">
        <v>11</v>
      </c>
      <c r="G2" s="55" t="s">
        <v>12</v>
      </c>
      <c r="H2" s="55" t="s">
        <v>13</v>
      </c>
      <c r="I2" s="55" t="s">
        <v>14</v>
      </c>
      <c r="J2" s="55" t="s">
        <v>15</v>
      </c>
      <c r="K2" s="55" t="s">
        <v>55</v>
      </c>
    </row>
    <row r="3" spans="1:11">
      <c r="A3" s="7">
        <v>1997</v>
      </c>
      <c r="B3" s="17">
        <f>IF((ISERROR('23'!B17/'24'!B3)=TRUE),"n.a.",'23'!B17/'24'!B3*1000)</f>
        <v>28.37848029854619</v>
      </c>
      <c r="C3" s="17">
        <f>IF((ISERROR('23'!C17/'24'!C3)=TRUE),"n.a.",'23'!C17/'24'!C3*1000)</f>
        <v>27.147252016296665</v>
      </c>
      <c r="D3" s="17">
        <f>IF((ISERROR('23'!D17/'24'!D3)=TRUE),"n.a.",'23'!D17/'24'!D3*1000)</f>
        <v>17.734169165076768</v>
      </c>
      <c r="E3" s="17" t="str">
        <f>IF((ISERROR('23'!E17/'24'!E3)=TRUE),"n.a.",'23'!E17/'24'!E3*1000)</f>
        <v>n.a.</v>
      </c>
      <c r="F3" s="17" t="str">
        <f>IF((ISERROR('23'!F17/'24'!F3)=TRUE),"n.a.",'23'!F17/'24'!F3*1000)</f>
        <v>n.a.</v>
      </c>
      <c r="G3" s="17" t="str">
        <f>IF((ISERROR('23'!G17/'24'!G3)=TRUE),"n.a.",'23'!G17/'24'!G3*1000)</f>
        <v>n.a.</v>
      </c>
      <c r="H3" s="17" t="str">
        <f>IF((ISERROR('23'!H17/'24'!H3)=TRUE),"n.a.",'23'!H17/'24'!H3*1000)</f>
        <v>n.a.</v>
      </c>
      <c r="I3" s="17" t="str">
        <f>IF((ISERROR('23'!I17/'24'!I3)=TRUE),"n.a.",'23'!I17/'24'!I3*1000)</f>
        <v>n.a.</v>
      </c>
      <c r="J3" s="17">
        <f>IF((ISERROR('23'!J17/'24'!J3)=TRUE),"n.a.",'23'!J17/'24'!J3*1000)</f>
        <v>16.242588932806324</v>
      </c>
      <c r="K3" s="17" t="str">
        <f>IF((ISERROR('23'!K17/'24'!K3)=TRUE),"n.a.",'23'!K17/'24'!K3*1000)</f>
        <v>n.a.</v>
      </c>
    </row>
    <row r="4" spans="1:11">
      <c r="A4" s="7">
        <v>1998</v>
      </c>
      <c r="B4" s="17">
        <f>IF((ISERROR('23'!B18/'24'!B4)=TRUE),"n.a.",'23'!B18/'24'!B4*1000)</f>
        <v>29.375134206570753</v>
      </c>
      <c r="C4" s="17">
        <f>IF((ISERROR('23'!C18/'24'!C4)=TRUE),"n.a.",'23'!C18/'24'!C4*1000)</f>
        <v>30.101239993721553</v>
      </c>
      <c r="D4" s="17">
        <f>IF((ISERROR('23'!D18/'24'!D4)=TRUE),"n.a.",'23'!D18/'24'!D4*1000)</f>
        <v>20.449182195459354</v>
      </c>
      <c r="E4" s="17" t="str">
        <f>IF((ISERROR('23'!E18/'24'!E4)=TRUE),"n.a.",'23'!E18/'24'!E4*1000)</f>
        <v>n.a.</v>
      </c>
      <c r="F4" s="17" t="str">
        <f>IF((ISERROR('23'!F18/'24'!F4)=TRUE),"n.a.",'23'!F18/'24'!F4*1000)</f>
        <v>n.a.</v>
      </c>
      <c r="G4" s="17" t="str">
        <f>IF((ISERROR('23'!G18/'24'!G4)=TRUE),"n.a.",'23'!G18/'24'!G4*1000)</f>
        <v>n.a.</v>
      </c>
      <c r="H4" s="17" t="str">
        <f>IF((ISERROR('23'!H18/'24'!H4)=TRUE),"n.a.",'23'!H18/'24'!H4*1000)</f>
        <v>n.a.</v>
      </c>
      <c r="I4" s="17" t="str">
        <f>IF((ISERROR('23'!I18/'24'!I4)=TRUE),"n.a.",'23'!I18/'24'!I4*1000)</f>
        <v>n.a.</v>
      </c>
      <c r="J4" s="17">
        <f>IF((ISERROR('23'!J18/'24'!J4)=TRUE),"n.a.",'23'!J18/'24'!J4*1000)</f>
        <v>19.815573770491806</v>
      </c>
      <c r="K4" s="17">
        <f>IF((ISERROR('23'!K18/'24'!K4)=TRUE),"n.a.",'23'!K18/'24'!K4*1000)</f>
        <v>19.785655399835118</v>
      </c>
    </row>
    <row r="5" spans="1:11">
      <c r="A5" s="7">
        <v>1999</v>
      </c>
      <c r="B5" s="17">
        <f>IF((ISERROR('23'!B19/'24'!B5)=TRUE),"n.a.",'23'!B19/'24'!B5*1000)</f>
        <v>30.187941787941789</v>
      </c>
      <c r="C5" s="17">
        <f>IF((ISERROR('23'!C19/'24'!C5)=TRUE),"n.a.",'23'!C19/'24'!C5*1000)</f>
        <v>27.948844072798821</v>
      </c>
      <c r="D5" s="17">
        <f>IF((ISERROR('23'!D19/'24'!D5)=TRUE),"n.a.",'23'!D19/'24'!D5*1000)</f>
        <v>24.992333639987734</v>
      </c>
      <c r="E5" s="17" t="str">
        <f>IF((ISERROR('23'!E19/'24'!E5)=TRUE),"n.a.",'23'!E19/'24'!E5*1000)</f>
        <v>n.a.</v>
      </c>
      <c r="F5" s="17" t="str">
        <f>IF((ISERROR('23'!F19/'24'!F5)=TRUE),"n.a.",'23'!F19/'24'!F5*1000)</f>
        <v>n.a.</v>
      </c>
      <c r="G5" s="17" t="str">
        <f>IF((ISERROR('23'!G19/'24'!G5)=TRUE),"n.a.",'23'!G19/'24'!G5*1000)</f>
        <v>n.a.</v>
      </c>
      <c r="H5" s="17" t="str">
        <f>IF((ISERROR('23'!H19/'24'!H5)=TRUE),"n.a.",'23'!H19/'24'!H5*1000)</f>
        <v>n.a.</v>
      </c>
      <c r="I5" s="17" t="str">
        <f>IF((ISERROR('23'!I19/'24'!I5)=TRUE),"n.a.",'23'!I19/'24'!I5*1000)</f>
        <v>n.a.</v>
      </c>
      <c r="J5" s="17">
        <f>IF((ISERROR('23'!J19/'24'!J5)=TRUE),"n.a.",'23'!J19/'24'!J5*1000)</f>
        <v>24.550898203592816</v>
      </c>
      <c r="K5" s="17">
        <f>IF((ISERROR('23'!K19/'24'!K5)=TRUE),"n.a.",'23'!K19/'24'!K5*1000)</f>
        <v>18.5214626391097</v>
      </c>
    </row>
    <row r="6" spans="1:11">
      <c r="A6" s="7">
        <v>2000</v>
      </c>
      <c r="B6" s="17">
        <f>IF((ISERROR('23'!B20/'24'!B6)=TRUE),"n.a.",'23'!B20/'24'!B6*1000)</f>
        <v>35.697638439024942</v>
      </c>
      <c r="C6" s="17">
        <f>IF((ISERROR('23'!C20/'24'!C6)=TRUE),"n.a.",'23'!C20/'24'!C6*1000)</f>
        <v>27.879341864716636</v>
      </c>
      <c r="D6" s="17">
        <f>IF((ISERROR('23'!D20/'24'!D6)=TRUE),"n.a.",'23'!D20/'24'!D6*1000)</f>
        <v>17.526480225558181</v>
      </c>
      <c r="E6" s="17" t="str">
        <f>IF((ISERROR('23'!E20/'24'!E6)=TRUE),"n.a.",'23'!E20/'24'!E6*1000)</f>
        <v>n.a.</v>
      </c>
      <c r="F6" s="17" t="str">
        <f>IF((ISERROR('23'!F20/'24'!F6)=TRUE),"n.a.",'23'!F20/'24'!F6*1000)</f>
        <v>n.a.</v>
      </c>
      <c r="G6" s="17" t="str">
        <f>IF((ISERROR('23'!G20/'24'!G6)=TRUE),"n.a.",'23'!G20/'24'!G6*1000)</f>
        <v>n.a.</v>
      </c>
      <c r="H6" s="17" t="str">
        <f>IF((ISERROR('23'!H20/'24'!H6)=TRUE),"n.a.",'23'!H20/'24'!H6*1000)</f>
        <v>n.a.</v>
      </c>
      <c r="I6" s="17" t="str">
        <f>IF((ISERROR('23'!I20/'24'!I6)=TRUE),"n.a.",'23'!I20/'24'!I6*1000)</f>
        <v>n.a.</v>
      </c>
      <c r="J6" s="17">
        <f>IF((ISERROR('23'!J20/'24'!J6)=TRUE),"n.a.",'23'!J20/'24'!J6*1000)</f>
        <v>16.044035372676412</v>
      </c>
      <c r="K6" s="17">
        <f>IF((ISERROR('23'!K20/'24'!K6)=TRUE),"n.a.",'23'!K20/'24'!K6*1000)</f>
        <v>19.703389830508478</v>
      </c>
    </row>
    <row r="7" spans="1:11">
      <c r="A7" s="7">
        <v>2001</v>
      </c>
      <c r="B7" s="17">
        <f>IF((ISERROR('23'!B21/'24'!B7)=TRUE),"n.a.",'23'!B21/'24'!B7*1000)</f>
        <v>35.457784061767924</v>
      </c>
      <c r="C7" s="17">
        <f>IF((ISERROR('23'!C21/'24'!C7)=TRUE),"n.a.",'23'!C21/'24'!C7*1000)</f>
        <v>25.375611710499957</v>
      </c>
      <c r="D7" s="17">
        <f>IF((ISERROR('23'!D21/'24'!D7)=TRUE),"n.a.",'23'!D21/'24'!D7*1000)</f>
        <v>18.01228110075051</v>
      </c>
      <c r="E7" s="17" t="str">
        <f>IF((ISERROR('23'!E21/'24'!E7)=TRUE),"n.a.",'23'!E21/'24'!E7*1000)</f>
        <v>n.a.</v>
      </c>
      <c r="F7" s="17">
        <f>IF((ISERROR('23'!F21/'24'!F7)=TRUE),"n.a.",'23'!F21/'24'!F7*1000)</f>
        <v>3.4482758620689657</v>
      </c>
      <c r="G7" s="17">
        <f>IF((ISERROR('23'!G21/'24'!G7)=TRUE),"n.a.",'23'!G21/'24'!G7*1000)</f>
        <v>8.1967213114754109</v>
      </c>
      <c r="H7" s="17" t="str">
        <f>IF((ISERROR('23'!H21/'24'!H7)=TRUE),"n.a.",'23'!H21/'24'!H7*1000)</f>
        <v>n.a.</v>
      </c>
      <c r="I7" s="17" t="str">
        <f>IF((ISERROR('23'!I21/'24'!I7)=TRUE),"n.a.",'23'!I21/'24'!I7*1000)</f>
        <v>n.a.</v>
      </c>
      <c r="J7" s="17">
        <f>IF((ISERROR('23'!J21/'24'!J7)=TRUE),"n.a.",'23'!J21/'24'!J7*1000)</f>
        <v>15.944972763364415</v>
      </c>
      <c r="K7" s="17">
        <f>IF((ISERROR('23'!K21/'24'!K7)=TRUE),"n.a.",'23'!K21/'24'!K7*1000)</f>
        <v>27.215189873417721</v>
      </c>
    </row>
    <row r="8" spans="1:11">
      <c r="A8" s="7">
        <v>2002</v>
      </c>
      <c r="B8" s="17">
        <f>IF((ISERROR('23'!B22/'24'!B8)=TRUE),"n.a.",'23'!B22/'24'!B8*1000)</f>
        <v>41.209701385755011</v>
      </c>
      <c r="C8" s="17">
        <f>IF((ISERROR('23'!C22/'24'!C8)=TRUE),"n.a.",'23'!C22/'24'!C8*1000)</f>
        <v>25.266743797403265</v>
      </c>
      <c r="D8" s="17">
        <f>IF((ISERROR('23'!D22/'24'!D8)=TRUE),"n.a.",'23'!D22/'24'!D8*1000)</f>
        <v>19.271177723899786</v>
      </c>
      <c r="E8" s="17" t="str">
        <f>IF((ISERROR('23'!E22/'24'!E8)=TRUE),"n.a.",'23'!E22/'24'!E8*1000)</f>
        <v>n.a.</v>
      </c>
      <c r="F8" s="17" t="str">
        <f>IF((ISERROR('23'!F22/'24'!F8)=TRUE),"n.a.",'23'!F22/'24'!F8*1000)</f>
        <v>n.a.</v>
      </c>
      <c r="G8" s="17" t="str">
        <f>IF((ISERROR('23'!G22/'24'!G8)=TRUE),"n.a.",'23'!G22/'24'!G8*1000)</f>
        <v>n.a.</v>
      </c>
      <c r="H8" s="17" t="str">
        <f>IF((ISERROR('23'!H22/'24'!H8)=TRUE),"n.a.",'23'!H22/'24'!H8*1000)</f>
        <v>n.a.</v>
      </c>
      <c r="I8" s="17" t="str">
        <f>IF((ISERROR('23'!I22/'24'!I8)=TRUE),"n.a.",'23'!I22/'24'!I8*1000)</f>
        <v>n.a.</v>
      </c>
      <c r="J8" s="17">
        <f>IF((ISERROR('23'!J22/'24'!J8)=TRUE),"n.a.",'23'!J22/'24'!J8*1000)</f>
        <v>17.880258899676374</v>
      </c>
      <c r="K8" s="17">
        <f>IF((ISERROR('23'!K22/'24'!K8)=TRUE),"n.a.",'23'!K22/'24'!K8*1000)</f>
        <v>24.912280701754387</v>
      </c>
    </row>
    <row r="9" spans="1:11">
      <c r="A9" s="7">
        <v>2003</v>
      </c>
      <c r="B9" s="17">
        <f>IF((ISERROR('23'!B23/'24'!B9)=TRUE),"n.a.",'23'!B23/'24'!B9*1000)</f>
        <v>45.010978486519726</v>
      </c>
      <c r="C9" s="17">
        <f>IF((ISERROR('23'!C23/'24'!C9)=TRUE),"n.a.",'23'!C23/'24'!C9*1000)</f>
        <v>24.644441916031404</v>
      </c>
      <c r="D9" s="17">
        <f>IF((ISERROR('23'!D23/'24'!D9)=TRUE),"n.a.",'23'!D23/'24'!D9*1000)</f>
        <v>20.069979006298112</v>
      </c>
      <c r="E9" s="17" t="str">
        <f>IF((ISERROR('23'!E23/'24'!E9)=TRUE),"n.a.",'23'!E23/'24'!E9*1000)</f>
        <v>n.a.</v>
      </c>
      <c r="F9" s="17" t="str">
        <f>IF((ISERROR('23'!F23/'24'!F9)=TRUE),"n.a.",'23'!F23/'24'!F9*1000)</f>
        <v>n.a.</v>
      </c>
      <c r="G9" s="17" t="str">
        <f>IF((ISERROR('23'!G23/'24'!G9)=TRUE),"n.a.",'23'!G23/'24'!G9*1000)</f>
        <v>n.a.</v>
      </c>
      <c r="H9" s="17" t="str">
        <f>IF((ISERROR('23'!H23/'24'!H9)=TRUE),"n.a.",'23'!H23/'24'!H9*1000)</f>
        <v>n.a.</v>
      </c>
      <c r="I9" s="17" t="str">
        <f>IF((ISERROR('23'!I23/'24'!I9)=TRUE),"n.a.",'23'!I23/'24'!I9*1000)</f>
        <v>n.a.</v>
      </c>
      <c r="J9" s="17">
        <f>IF((ISERROR('23'!J23/'24'!J9)=TRUE),"n.a.",'23'!J23/'24'!J9*1000)</f>
        <v>19.78088861838101</v>
      </c>
      <c r="K9" s="17">
        <f>IF((ISERROR('23'!K23/'24'!K9)=TRUE),"n.a.",'23'!K23/'24'!K9*1000)</f>
        <v>15.771526001705029</v>
      </c>
    </row>
    <row r="10" spans="1:11">
      <c r="A10" s="7">
        <v>2004</v>
      </c>
      <c r="B10" s="17">
        <f>IF((ISERROR('23'!B24/'24'!B10)=TRUE),"n.a.",'23'!B24/'24'!B10*1000)</f>
        <v>47.692097376871651</v>
      </c>
      <c r="C10" s="17">
        <f>IF((ISERROR('23'!C24/'24'!C10)=TRUE),"n.a.",'23'!C24/'24'!C10*1000)</f>
        <v>23.895577039593267</v>
      </c>
      <c r="D10" s="17">
        <f>IF((ISERROR('23'!D24/'24'!D10)=TRUE),"n.a.",'23'!D24/'24'!D10*1000)</f>
        <v>21.472919418758256</v>
      </c>
      <c r="E10" s="17" t="str">
        <f>IF((ISERROR('23'!E24/'24'!E10)=TRUE),"n.a.",'23'!E24/'24'!E10*1000)</f>
        <v>n.a.</v>
      </c>
      <c r="F10" s="17" t="str">
        <f>IF((ISERROR('23'!F24/'24'!F10)=TRUE),"n.a.",'23'!F24/'24'!F10*1000)</f>
        <v>n.a.</v>
      </c>
      <c r="G10" s="17">
        <f>IF((ISERROR('23'!G24/'24'!G10)=TRUE),"n.a.",'23'!G24/'24'!G10*1000)</f>
        <v>23.52941176470588</v>
      </c>
      <c r="H10" s="17" t="str">
        <f>IF((ISERROR('23'!H24/'24'!H10)=TRUE),"n.a.",'23'!H24/'24'!H10*1000)</f>
        <v>n.a.</v>
      </c>
      <c r="I10" s="17" t="str">
        <f>IF((ISERROR('23'!I24/'24'!I10)=TRUE),"n.a.",'23'!I24/'24'!I10*1000)</f>
        <v>n.a.</v>
      </c>
      <c r="J10" s="17">
        <f>IF((ISERROR('23'!J24/'24'!J10)=TRUE),"n.a.",'23'!J24/'24'!J10*1000)</f>
        <v>20.185708518368994</v>
      </c>
      <c r="K10" s="17">
        <f>IF((ISERROR('23'!K24/'24'!K10)=TRUE),"n.a.",'23'!K24/'24'!K10*1000)</f>
        <v>16.152263374485596</v>
      </c>
    </row>
    <row r="11" spans="1:11">
      <c r="A11" s="7">
        <v>2005</v>
      </c>
      <c r="B11" s="17">
        <f>IF((ISERROR('23'!B25/'24'!B11)=TRUE),"n.a.",'23'!B25/'24'!B11*1000)</f>
        <v>54.352784336401164</v>
      </c>
      <c r="C11" s="17">
        <f>IF((ISERROR('23'!C25/'24'!C11)=TRUE),"n.a.",'23'!C25/'24'!C11*1000)</f>
        <v>27.454431550371407</v>
      </c>
      <c r="D11" s="17">
        <f>IF((ISERROR('23'!D25/'24'!D11)=TRUE),"n.a.",'23'!D25/'24'!D11*1000)</f>
        <v>22.92293084348789</v>
      </c>
      <c r="E11" s="17" t="str">
        <f>IF((ISERROR('23'!E25/'24'!E11)=TRUE),"n.a.",'23'!E25/'24'!E11*1000)</f>
        <v>n.a.</v>
      </c>
      <c r="F11" s="17" t="str">
        <f>IF((ISERROR('23'!F25/'24'!F11)=TRUE),"n.a.",'23'!F25/'24'!F11*1000)</f>
        <v>n.a.</v>
      </c>
      <c r="G11" s="17" t="str">
        <f>IF((ISERROR('23'!G25/'24'!G11)=TRUE),"n.a.",'23'!G25/'24'!G11*1000)</f>
        <v>n.a.</v>
      </c>
      <c r="H11" s="17" t="str">
        <f>IF((ISERROR('23'!H25/'24'!H11)=TRUE),"n.a.",'23'!H25/'24'!H11*1000)</f>
        <v>n.a.</v>
      </c>
      <c r="I11" s="17" t="str">
        <f>IF((ISERROR('23'!I25/'24'!I11)=TRUE),"n.a.",'23'!I25/'24'!I11*1000)</f>
        <v>n.a.</v>
      </c>
      <c r="J11" s="17">
        <f>IF((ISERROR('23'!J25/'24'!J11)=TRUE),"n.a.",'23'!J25/'24'!J11*1000)</f>
        <v>21.743379263168183</v>
      </c>
      <c r="K11" s="17">
        <f>IF((ISERROR('23'!K25/'24'!K11)=TRUE),"n.a.",'23'!K25/'24'!K11*1000)</f>
        <v>20.775193798449614</v>
      </c>
    </row>
    <row r="12" spans="1:11">
      <c r="A12" s="7">
        <v>2006</v>
      </c>
      <c r="B12" s="17">
        <f>IF((ISERROR('23'!B26/'24'!B12)=TRUE),"n.a.",'23'!B26/'24'!B12*1000)</f>
        <v>63.933327222971471</v>
      </c>
      <c r="C12" s="17">
        <f>IF((ISERROR('23'!C26/'24'!C12)=TRUE),"n.a.",'23'!C26/'24'!C12*1000)</f>
        <v>29.620521121937553</v>
      </c>
      <c r="D12" s="17">
        <f>IF((ISERROR('23'!D26/'24'!D12)=TRUE),"n.a.",'23'!D26/'24'!D12*1000)</f>
        <v>23.577235772357724</v>
      </c>
      <c r="E12" s="17" t="str">
        <f>IF((ISERROR('23'!E26/'24'!E12)=TRUE),"n.a.",'23'!E26/'24'!E12*1000)</f>
        <v>n.a.</v>
      </c>
      <c r="F12" s="17" t="str">
        <f>IF((ISERROR('23'!F26/'24'!F12)=TRUE),"n.a.",'23'!F26/'24'!F12*1000)</f>
        <v>n.a.</v>
      </c>
      <c r="G12" s="17" t="str">
        <f>IF((ISERROR('23'!G26/'24'!G12)=TRUE),"n.a.",'23'!G26/'24'!G12*1000)</f>
        <v>n.a.</v>
      </c>
      <c r="H12" s="17" t="str">
        <f>IF((ISERROR('23'!H26/'24'!H12)=TRUE),"n.a.",'23'!H26/'24'!H12*1000)</f>
        <v>n.a.</v>
      </c>
      <c r="I12" s="17" t="str">
        <f>IF((ISERROR('23'!I26/'24'!I12)=TRUE),"n.a.",'23'!I26/'24'!I12*1000)</f>
        <v>n.a.</v>
      </c>
      <c r="J12" s="17">
        <f>IF((ISERROR('23'!J26/'24'!J12)=TRUE),"n.a.",'23'!J26/'24'!J12*1000)</f>
        <v>22.894682391889098</v>
      </c>
      <c r="K12" s="17">
        <f>IF((ISERROR('23'!K26/'24'!K12)=TRUE),"n.a.",'23'!K26/'24'!K12*1000)</f>
        <v>19.367088607594937</v>
      </c>
    </row>
    <row r="13" spans="1:11">
      <c r="A13" s="7">
        <v>2007</v>
      </c>
      <c r="B13" s="17">
        <f>IF((ISERROR('23'!B27/'24'!B13)=TRUE),"n.a.",'23'!B27/'24'!B13*1000)</f>
        <v>71.985242050748738</v>
      </c>
      <c r="C13" s="17">
        <f>IF((ISERROR('23'!C27/'24'!C13)=TRUE),"n.a.",'23'!C27/'24'!C13*1000)</f>
        <v>32.155944013936441</v>
      </c>
      <c r="D13" s="17">
        <f>IF((ISERROR('23'!D27/'24'!D13)=TRUE),"n.a.",'23'!D27/'24'!D13*1000)</f>
        <v>23.435601458080196</v>
      </c>
      <c r="E13" s="17" t="str">
        <f>IF((ISERROR('23'!E27/'24'!E13)=TRUE),"n.a.",'23'!E27/'24'!E13*1000)</f>
        <v>n.a.</v>
      </c>
      <c r="F13" s="17" t="str">
        <f>IF((ISERROR('23'!F27/'24'!F13)=TRUE),"n.a.",'23'!F27/'24'!F13*1000)</f>
        <v>n.a.</v>
      </c>
      <c r="G13" s="17" t="str">
        <f>IF((ISERROR('23'!G27/'24'!G13)=TRUE),"n.a.",'23'!G27/'24'!G13*1000)</f>
        <v>n.a.</v>
      </c>
      <c r="H13" s="17" t="str">
        <f>IF((ISERROR('23'!H27/'24'!H13)=TRUE),"n.a.",'23'!H27/'24'!H13*1000)</f>
        <v>n.a.</v>
      </c>
      <c r="I13" s="17" t="str">
        <f>IF((ISERROR('23'!I27/'24'!I13)=TRUE),"n.a.",'23'!I27/'24'!I13*1000)</f>
        <v>n.a.</v>
      </c>
      <c r="J13" s="17">
        <f>IF((ISERROR('23'!J27/'24'!J13)=TRUE),"n.a.",'23'!J27/'24'!J13*1000)</f>
        <v>22.511471111527296</v>
      </c>
      <c r="K13" s="17">
        <f>IF((ISERROR('23'!K27/'24'!K13)=TRUE),"n.a.",'23'!K27/'24'!K13*1000)</f>
        <v>19.264069264069263</v>
      </c>
    </row>
    <row r="14" spans="1:11" hidden="1">
      <c r="A14" s="7">
        <v>2008</v>
      </c>
      <c r="B14" s="17">
        <f>IF((ISERROR('23'!B28/'24'!B14)=TRUE),"n.a.",'23'!B28/'24'!B14*1000)</f>
        <v>0</v>
      </c>
      <c r="C14" s="17">
        <f>IF((ISERROR('23'!C28/'24'!C14)=TRUE),"n.a.",'23'!C28/'24'!C14*1000)</f>
        <v>0</v>
      </c>
      <c r="D14" s="17">
        <f>IF((ISERROR('23'!D28/'24'!D14)=TRUE),"n.a.",'23'!D28/'24'!D14*1000)</f>
        <v>0</v>
      </c>
      <c r="E14" s="17" t="str">
        <f>IF((ISERROR('23'!E28/'24'!E14)=TRUE),"n.a.",'23'!E28/'24'!E14*1000)</f>
        <v>n.a.</v>
      </c>
      <c r="F14" s="17">
        <f>IF((ISERROR('23'!F28/'24'!F14)=TRUE),"n.a.",'23'!F28/'24'!F14*1000)</f>
        <v>0</v>
      </c>
      <c r="G14" s="17" t="str">
        <f>IF((ISERROR('23'!G28/'24'!G14)=TRUE),"n.a.",'23'!G28/'24'!G14*1000)</f>
        <v>n.a.</v>
      </c>
      <c r="H14" s="17" t="str">
        <f>IF((ISERROR('23'!H28/'24'!H14)=TRUE),"n.a.",'23'!H28/'24'!H14*1000)</f>
        <v>n.a.</v>
      </c>
      <c r="I14" s="17" t="str">
        <f>IF((ISERROR('23'!I28/'24'!I14)=TRUE),"n.a.",'23'!I28/'24'!I14*1000)</f>
        <v>n.a.</v>
      </c>
      <c r="J14" s="17">
        <f>IF((ISERROR('23'!J28/'24'!J14)=TRUE),"n.a.",'23'!J28/'24'!J14*1000)</f>
        <v>0</v>
      </c>
      <c r="K14" s="17">
        <f>IF((ISERROR('23'!K28/'24'!K14)=TRUE),"n.a.",'23'!K28/'24'!K14*1000)</f>
        <v>0</v>
      </c>
    </row>
    <row r="15" spans="1:11" hidden="1">
      <c r="A15" s="7">
        <v>2009</v>
      </c>
      <c r="B15" s="17">
        <f>IF((ISERROR('23'!B29/'24'!B15)=TRUE),"n.a.",'23'!B29/'24'!B15*1000)</f>
        <v>0</v>
      </c>
      <c r="C15" s="17">
        <f>IF((ISERROR('23'!C29/'24'!C15)=TRUE),"n.a.",'23'!C29/'24'!C15*1000)</f>
        <v>0</v>
      </c>
      <c r="D15" s="17">
        <f>IF((ISERROR('23'!D29/'24'!D15)=TRUE),"n.a.",'23'!D29/'24'!D15*1000)</f>
        <v>0</v>
      </c>
      <c r="E15" s="17" t="str">
        <f>IF((ISERROR('23'!E29/'24'!E15)=TRUE),"n.a.",'23'!E29/'24'!E15*1000)</f>
        <v>n.a.</v>
      </c>
      <c r="F15" s="17">
        <f>IF((ISERROR('23'!F29/'24'!F15)=TRUE),"n.a.",'23'!F29/'24'!F15*1000)</f>
        <v>0</v>
      </c>
      <c r="G15" s="17" t="str">
        <f>IF((ISERROR('23'!G29/'24'!G15)=TRUE),"n.a.",'23'!G29/'24'!G15*1000)</f>
        <v>n.a.</v>
      </c>
      <c r="H15" s="17" t="str">
        <f>IF((ISERROR('23'!H29/'24'!H15)=TRUE),"n.a.",'23'!H29/'24'!H15*1000)</f>
        <v>n.a.</v>
      </c>
      <c r="I15" s="17" t="str">
        <f>IF((ISERROR('23'!I29/'24'!I15)=TRUE),"n.a.",'23'!I29/'24'!I15*1000)</f>
        <v>n.a.</v>
      </c>
      <c r="J15" s="17">
        <f>IF((ISERROR('23'!J29/'24'!J15)=TRUE),"n.a.",'23'!J29/'24'!J15*1000)</f>
        <v>0</v>
      </c>
      <c r="K15" s="17">
        <f>IF((ISERROR('23'!K29/'24'!K15)=TRUE),"n.a.",'23'!K29/'24'!K15*1000)</f>
        <v>0</v>
      </c>
    </row>
    <row r="17" spans="1:11">
      <c r="A17" s="145" t="s">
        <v>71</v>
      </c>
    </row>
    <row r="18" spans="1:11">
      <c r="A18" s="7" t="s">
        <v>4</v>
      </c>
      <c r="B18" s="2">
        <f t="shared" ref="B18:D20" si="0">IF(ISERROR((POWER(VLOOKUP(VALUE(RIGHT($A18,4)),$A$3:$K$15,COLUMN(B$15),0)/VLOOKUP(VALUE(LEFT($A18,4)),$A$3:$K$15,COLUMN(B$15),0),1/(VALUE(RIGHT($A18,4))-VALUE(LEFT($A18,4))))-1)*100)=FALSE,(POWER(VLOOKUP(VALUE(RIGHT($A18,4)),$A$3:$K$15,COLUMN(B$15),0)/VLOOKUP(VALUE(LEFT($A18,4)),$A$3:$K$15,COLUMN(B$15),0),1/(VALUE(RIGHT($A18,4))-VALUE(LEFT($A18,4))))-1)*100,"n.a.")</f>
        <v>9.7552828868039398</v>
      </c>
      <c r="C18" s="2">
        <f t="shared" si="0"/>
        <v>1.7076310440920617</v>
      </c>
      <c r="D18" s="2">
        <f t="shared" si="0"/>
        <v>2.8268485507158214</v>
      </c>
      <c r="E18" s="2" t="str">
        <f>IF(ISERROR((POWER(VLOOKUP(VALUE(RIGHT($A18,4)),$A$3:$K$15,COLUMN(#REF!),0)/VLOOKUP(VALUE(LEFT($A18,4)),$A$3:$K$15,COLUMN(#REF!),0),1/(VALUE(RIGHT($A18,4))-VALUE(LEFT($A18,4))))-1)*100)=FALSE,(POWER(VLOOKUP(VALUE(RIGHT($A18,4)),$A$3:$K$15,COLUMN(#REF!),0)/VLOOKUP(VALUE(LEFT($A18,4)),$A$3:$K$15,COLUMN(#REF!),0),1/(VALUE(RIGHT($A18,4))-VALUE(LEFT($A18,4))))-1)*100,"n.a.")</f>
        <v>n.a.</v>
      </c>
      <c r="F18" s="2" t="str">
        <f t="shared" ref="F18:K20" si="1">IF(ISERROR((POWER(VLOOKUP(VALUE(RIGHT($A18,4)),$A$3:$K$15,COLUMN(F$15),0)/VLOOKUP(VALUE(LEFT($A18,4)),$A$3:$K$15,COLUMN(F$15),0),1/(VALUE(RIGHT($A18,4))-VALUE(LEFT($A18,4))))-1)*100)=FALSE,(POWER(VLOOKUP(VALUE(RIGHT($A18,4)),$A$3:$K$15,COLUMN(F$15),0)/VLOOKUP(VALUE(LEFT($A18,4)),$A$3:$K$15,COLUMN(F$15),0),1/(VALUE(RIGHT($A18,4))-VALUE(LEFT($A18,4))))-1)*100,"n.a.")</f>
        <v>n.a.</v>
      </c>
      <c r="G18" s="2" t="str">
        <f t="shared" si="1"/>
        <v>n.a.</v>
      </c>
      <c r="H18" s="2" t="str">
        <f t="shared" si="1"/>
        <v>n.a.</v>
      </c>
      <c r="I18" s="2" t="str">
        <f t="shared" si="1"/>
        <v>n.a.</v>
      </c>
      <c r="J18" s="2">
        <f t="shared" si="1"/>
        <v>3.3177315826778742</v>
      </c>
      <c r="K18" s="2" t="str">
        <f t="shared" si="1"/>
        <v>n.a.</v>
      </c>
    </row>
    <row r="19" spans="1:11">
      <c r="A19" s="7" t="s">
        <v>27</v>
      </c>
      <c r="B19" s="2">
        <f t="shared" si="0"/>
        <v>7.9485427401985165</v>
      </c>
      <c r="C19" s="2">
        <f t="shared" si="0"/>
        <v>0.89095065493045578</v>
      </c>
      <c r="D19" s="2">
        <f t="shared" si="0"/>
        <v>-0.39190825815927921</v>
      </c>
      <c r="E19" s="2" t="str">
        <f>IF(ISERROR((POWER(VLOOKUP(VALUE(RIGHT($A19,4)),$A$3:$K$15,COLUMN(#REF!),0)/VLOOKUP(VALUE(LEFT($A19,4)),$A$3:$K$15,COLUMN(#REF!),0),1/(VALUE(RIGHT($A19,4))-VALUE(LEFT($A19,4))))-1)*100)=FALSE,(POWER(VLOOKUP(VALUE(RIGHT($A19,4)),$A$3:$K$15,COLUMN(#REF!),0)/VLOOKUP(VALUE(LEFT($A19,4)),$A$3:$K$15,COLUMN(#REF!),0),1/(VALUE(RIGHT($A19,4))-VALUE(LEFT($A19,4))))-1)*100,"n.a.")</f>
        <v>n.a.</v>
      </c>
      <c r="F19" s="2" t="str">
        <f t="shared" si="1"/>
        <v>n.a.</v>
      </c>
      <c r="G19" s="2" t="str">
        <f t="shared" si="1"/>
        <v>n.a.</v>
      </c>
      <c r="H19" s="2" t="str">
        <f t="shared" si="1"/>
        <v>n.a.</v>
      </c>
      <c r="I19" s="2" t="str">
        <f t="shared" si="1"/>
        <v>n.a.</v>
      </c>
      <c r="J19" s="2">
        <f t="shared" si="1"/>
        <v>-0.40914691851248186</v>
      </c>
      <c r="K19" s="2" t="str">
        <f t="shared" si="1"/>
        <v>n.a.</v>
      </c>
    </row>
    <row r="20" spans="1:11">
      <c r="A20" s="7" t="s">
        <v>3</v>
      </c>
      <c r="B20" s="2">
        <f t="shared" si="0"/>
        <v>10.538827763305481</v>
      </c>
      <c r="C20" s="2">
        <f t="shared" si="0"/>
        <v>2.0596575198701395</v>
      </c>
      <c r="D20" s="2">
        <f t="shared" si="0"/>
        <v>4.2379625029656642</v>
      </c>
      <c r="E20" s="2" t="str">
        <f>IF(ISERROR((POWER(VLOOKUP(VALUE(RIGHT($A20,4)),$A$3:$K$15,COLUMN(#REF!),0)/VLOOKUP(VALUE(LEFT($A20,4)),$A$3:$K$15,COLUMN(#REF!),0),1/(VALUE(RIGHT($A20,4))-VALUE(LEFT($A20,4))))-1)*100)=FALSE,(POWER(VLOOKUP(VALUE(RIGHT($A20,4)),$A$3:$K$15,COLUMN(#REF!),0)/VLOOKUP(VALUE(LEFT($A20,4)),$A$3:$K$15,COLUMN(#REF!),0),1/(VALUE(RIGHT($A20,4))-VALUE(LEFT($A20,4))))-1)*100,"n.a.")</f>
        <v>n.a.</v>
      </c>
      <c r="F20" s="2" t="str">
        <f t="shared" si="1"/>
        <v>n.a.</v>
      </c>
      <c r="G20" s="2" t="str">
        <f t="shared" si="1"/>
        <v>n.a.</v>
      </c>
      <c r="H20" s="2" t="str">
        <f t="shared" si="1"/>
        <v>n.a.</v>
      </c>
      <c r="I20" s="2" t="str">
        <f t="shared" si="1"/>
        <v>n.a.</v>
      </c>
      <c r="J20" s="2">
        <f t="shared" si="1"/>
        <v>4.9573592303724379</v>
      </c>
      <c r="K20" s="2">
        <f t="shared" si="1"/>
        <v>-0.32161070577753081</v>
      </c>
    </row>
    <row r="22" spans="1:11">
      <c r="A22" s="20" t="s">
        <v>1092</v>
      </c>
    </row>
  </sheetData>
  <pageMargins left="0.7" right="0.7" top="0.75" bottom="0.75" header="0.3" footer="0.3"/>
  <pageSetup scale="80" orientation="landscape" horizontalDpi="0" verticalDpi="0" r:id="rId1"/>
</worksheet>
</file>

<file path=xl/worksheets/sheet186.xml><?xml version="1.0" encoding="utf-8"?>
<worksheet xmlns="http://schemas.openxmlformats.org/spreadsheetml/2006/main" xmlns:r="http://schemas.openxmlformats.org/officeDocument/2006/relationships">
  <sheetPr codeName="Sheet224"/>
  <dimension ref="A1:L22"/>
  <sheetViews>
    <sheetView view="pageBreakPreview" zoomScaleNormal="100" zoomScaleSheetLayoutView="100" workbookViewId="0"/>
  </sheetViews>
  <sheetFormatPr defaultRowHeight="15"/>
  <cols>
    <col min="1" max="1" width="9.140625" style="143"/>
    <col min="2" max="12" width="14" style="143" customWidth="1"/>
    <col min="13" max="16384" width="9.140625" style="143"/>
  </cols>
  <sheetData>
    <row r="1" spans="1:12">
      <c r="A1" s="143" t="s">
        <v>1166</v>
      </c>
    </row>
    <row r="2" spans="1:12" ht="90.75" customHeight="1">
      <c r="B2" s="55" t="s">
        <v>520</v>
      </c>
      <c r="C2" s="55" t="s">
        <v>6</v>
      </c>
      <c r="D2" s="55" t="s">
        <v>7</v>
      </c>
      <c r="E2" s="55" t="s">
        <v>8</v>
      </c>
      <c r="F2" s="55" t="s">
        <v>11</v>
      </c>
      <c r="G2" s="55" t="s">
        <v>12</v>
      </c>
      <c r="H2" s="55" t="s">
        <v>13</v>
      </c>
      <c r="I2" s="55" t="s">
        <v>14</v>
      </c>
      <c r="J2" s="55" t="s">
        <v>15</v>
      </c>
      <c r="K2" s="55" t="s">
        <v>55</v>
      </c>
      <c r="L2" s="309"/>
    </row>
    <row r="3" spans="1:12">
      <c r="A3" s="7">
        <v>1997</v>
      </c>
      <c r="B3" s="17">
        <f>IF((ISERROR('23a'!B17/'24a'!B3)=TRUE),"n.a.",'23a'!B17/'24a'!B3*1000)</f>
        <v>23.042746919223315</v>
      </c>
      <c r="C3" s="17">
        <f>IF((ISERROR('23a'!C17/'24a'!C3)=TRUE),"n.a.",'23a'!C17/'24a'!C3*1000)</f>
        <v>24.905843761389868</v>
      </c>
      <c r="D3" s="17" t="str">
        <f>IF((ISERROR('23a'!D17/'24a'!D3)=TRUE),"n.a.",'23a'!D17/'24a'!D3*1000)</f>
        <v>n.a.</v>
      </c>
      <c r="E3" s="17" t="str">
        <f>IF((ISERROR('23a'!E17/'24a'!E3)=TRUE),"n.a.",'23a'!E17/'24a'!E3*1000)</f>
        <v>n.a.</v>
      </c>
      <c r="F3" s="17" t="str">
        <f>IF((ISERROR('23a'!F17/'24a'!F3)=TRUE),"n.a.",'23a'!F17/'24a'!F3*1000)</f>
        <v>n.a.</v>
      </c>
      <c r="G3" s="17" t="str">
        <f>IF((ISERROR('23a'!G17/'24a'!G3)=TRUE),"n.a.",'23a'!G17/'24a'!G3*1000)</f>
        <v>n.a.</v>
      </c>
      <c r="H3" s="17" t="str">
        <f>IF((ISERROR('23a'!H17/'24a'!H3)=TRUE),"n.a.",'23a'!H17/'24a'!H3*1000)</f>
        <v>n.a.</v>
      </c>
      <c r="I3" s="17" t="str">
        <f>IF((ISERROR('23a'!I17/'24a'!I3)=TRUE),"n.a.",'23a'!I17/'24a'!I3*1000)</f>
        <v>n.a.</v>
      </c>
      <c r="J3" s="17">
        <f>IF((ISERROR('23a'!J17/'24a'!J3)=TRUE),"n.a.",'23a'!J17/'24a'!J3*1000)</f>
        <v>20.313725490196077</v>
      </c>
      <c r="K3" s="17" t="str">
        <f>IF((ISERROR('23a'!K17/'24a'!K3)=TRUE),"n.a.",'23a'!K17/'24a'!K3*1000)</f>
        <v>n.a.</v>
      </c>
      <c r="L3" s="309"/>
    </row>
    <row r="4" spans="1:12">
      <c r="A4" s="7">
        <v>1998</v>
      </c>
      <c r="B4" s="17">
        <f>IF((ISERROR('23a'!B18/'24a'!B4)=TRUE),"n.a.",'23a'!B18/'24a'!B4*1000)</f>
        <v>24.327668105550238</v>
      </c>
      <c r="C4" s="17">
        <f>IF((ISERROR('23a'!C18/'24a'!C4)=TRUE),"n.a.",'23a'!C18/'24a'!C4*1000)</f>
        <v>32.940902203053973</v>
      </c>
      <c r="D4" s="17">
        <f>IF((ISERROR('23a'!D18/'24a'!D4)=TRUE),"n.a.",'23a'!D18/'24a'!D4*1000)</f>
        <v>35.974389755902365</v>
      </c>
      <c r="E4" s="17" t="str">
        <f>IF((ISERROR('23a'!E18/'24a'!E4)=TRUE),"n.a.",'23a'!E18/'24a'!E4*1000)</f>
        <v>n.a.</v>
      </c>
      <c r="F4" s="17" t="str">
        <f>IF((ISERROR('23a'!F18/'24a'!F4)=TRUE),"n.a.",'23a'!F18/'24a'!F4*1000)</f>
        <v>n.a.</v>
      </c>
      <c r="G4" s="17" t="str">
        <f>IF((ISERROR('23a'!G18/'24a'!G4)=TRUE),"n.a.",'23a'!G18/'24a'!G4*1000)</f>
        <v>n.a.</v>
      </c>
      <c r="H4" s="17" t="str">
        <f>IF((ISERROR('23a'!H18/'24a'!H4)=TRUE),"n.a.",'23a'!H18/'24a'!H4*1000)</f>
        <v>n.a.</v>
      </c>
      <c r="I4" s="17" t="str">
        <f>IF((ISERROR('23a'!I18/'24a'!I4)=TRUE),"n.a.",'23a'!I18/'24a'!I4*1000)</f>
        <v>n.a.</v>
      </c>
      <c r="J4" s="17">
        <f>IF((ISERROR('23a'!J18/'24a'!J4)=TRUE),"n.a.",'23a'!J18/'24a'!J4*1000)</f>
        <v>29.775880469583775</v>
      </c>
      <c r="K4" s="17" t="str">
        <f>IF((ISERROR('23a'!K18/'24a'!K4)=TRUE),"n.a.",'23a'!K18/'24a'!K4*1000)</f>
        <v>n.a.</v>
      </c>
      <c r="L4" s="309"/>
    </row>
    <row r="5" spans="1:12">
      <c r="A5" s="7">
        <v>1999</v>
      </c>
      <c r="B5" s="17">
        <f>IF((ISERROR('23a'!B19/'24a'!B5)=TRUE),"n.a.",'23a'!B19/'24a'!B5*1000)</f>
        <v>25.553861332854964</v>
      </c>
      <c r="C5" s="17">
        <f>IF((ISERROR('23a'!C19/'24a'!C5)=TRUE),"n.a.",'23a'!C19/'24a'!C5*1000)</f>
        <v>30.822766707979792</v>
      </c>
      <c r="D5" s="17">
        <f>IF((ISERROR('23a'!D19/'24a'!D5)=TRUE),"n.a.",'23a'!D19/'24a'!D5*1000)</f>
        <v>38.137114142139268</v>
      </c>
      <c r="E5" s="17" t="str">
        <f>IF((ISERROR('23a'!E19/'24a'!E5)=TRUE),"n.a.",'23a'!E19/'24a'!E5*1000)</f>
        <v>n.a.</v>
      </c>
      <c r="F5" s="17" t="str">
        <f>IF((ISERROR('23a'!F19/'24a'!F5)=TRUE),"n.a.",'23a'!F19/'24a'!F5*1000)</f>
        <v>n.a.</v>
      </c>
      <c r="G5" s="17" t="str">
        <f>IF((ISERROR('23a'!G19/'24a'!G5)=TRUE),"n.a.",'23a'!G19/'24a'!G5*1000)</f>
        <v>n.a.</v>
      </c>
      <c r="H5" s="17" t="str">
        <f>IF((ISERROR('23a'!H19/'24a'!H5)=TRUE),"n.a.",'23a'!H19/'24a'!H5*1000)</f>
        <v>n.a.</v>
      </c>
      <c r="I5" s="17" t="str">
        <f>IF((ISERROR('23a'!I19/'24a'!I5)=TRUE),"n.a.",'23a'!I19/'24a'!I5*1000)</f>
        <v>n.a.</v>
      </c>
      <c r="J5" s="17">
        <f>IF((ISERROR('23a'!J19/'24a'!J5)=TRUE),"n.a.",'23a'!J19/'24a'!J5*1000)</f>
        <v>28.128924236082042</v>
      </c>
      <c r="K5" s="17" t="str">
        <f>IF((ISERROR('23a'!K19/'24a'!K5)=TRUE),"n.a.",'23a'!K19/'24a'!K5*1000)</f>
        <v>n.a.</v>
      </c>
      <c r="L5" s="309"/>
    </row>
    <row r="6" spans="1:12">
      <c r="A6" s="7">
        <v>2000</v>
      </c>
      <c r="B6" s="17">
        <f>IF((ISERROR('23a'!B20/'24a'!B6)=TRUE),"n.a.",'23a'!B20/'24a'!B6*1000)</f>
        <v>26.531129544004404</v>
      </c>
      <c r="C6" s="17">
        <f>IF((ISERROR('23a'!C20/'24a'!C6)=TRUE),"n.a.",'23a'!C20/'24a'!C6*1000)</f>
        <v>32.49414011632954</v>
      </c>
      <c r="D6" s="17">
        <f>IF((ISERROR('23a'!D20/'24a'!D6)=TRUE),"n.a.",'23a'!D20/'24a'!D6*1000)</f>
        <v>36.037042950662624</v>
      </c>
      <c r="E6" s="17" t="str">
        <f>IF((ISERROR('23a'!E20/'24a'!E6)=TRUE),"n.a.",'23a'!E20/'24a'!E6*1000)</f>
        <v>n.a.</v>
      </c>
      <c r="F6" s="17" t="str">
        <f>IF((ISERROR('23a'!F20/'24a'!F6)=TRUE),"n.a.",'23a'!F20/'24a'!F6*1000)</f>
        <v>n.a.</v>
      </c>
      <c r="G6" s="17" t="str">
        <f>IF((ISERROR('23a'!G20/'24a'!G6)=TRUE),"n.a.",'23a'!G20/'24a'!G6*1000)</f>
        <v>n.a.</v>
      </c>
      <c r="H6" s="17" t="str">
        <f>IF((ISERROR('23a'!H20/'24a'!H6)=TRUE),"n.a.",'23a'!H20/'24a'!H6*1000)</f>
        <v>n.a.</v>
      </c>
      <c r="I6" s="17" t="str">
        <f>IF((ISERROR('23a'!I20/'24a'!I6)=TRUE),"n.a.",'23a'!I20/'24a'!I6*1000)</f>
        <v>n.a.</v>
      </c>
      <c r="J6" s="17">
        <f>IF((ISERROR('23a'!J20/'24a'!J6)=TRUE),"n.a.",'23a'!J20/'24a'!J6*1000)</f>
        <v>16.747482282730324</v>
      </c>
      <c r="K6" s="17" t="str">
        <f>IF((ISERROR('23a'!K20/'24a'!K6)=TRUE),"n.a.",'23a'!K20/'24a'!K6*1000)</f>
        <v>n.a.</v>
      </c>
      <c r="L6" s="3"/>
    </row>
    <row r="7" spans="1:12">
      <c r="A7" s="7">
        <v>2001</v>
      </c>
      <c r="B7" s="17">
        <f>IF((ISERROR('23a'!B21/'24a'!B7)=TRUE),"n.a.",'23a'!B21/'24a'!B7*1000)</f>
        <v>27.065531988422823</v>
      </c>
      <c r="C7" s="17">
        <f>IF((ISERROR('23a'!C21/'24a'!C7)=TRUE),"n.a.",'23a'!C21/'24a'!C7*1000)</f>
        <v>32.354838709677416</v>
      </c>
      <c r="D7" s="17">
        <f>IF((ISERROR('23a'!D21/'24a'!D7)=TRUE),"n.a.",'23a'!D21/'24a'!D7*1000)</f>
        <v>36.295879623119113</v>
      </c>
      <c r="E7" s="17" t="str">
        <f>IF((ISERROR('23a'!E21/'24a'!E7)=TRUE),"n.a.",'23a'!E21/'24a'!E7*1000)</f>
        <v>n.a.</v>
      </c>
      <c r="F7" s="17">
        <f>IF((ISERROR('23a'!F21/'24a'!F7)=TRUE),"n.a.",'23a'!F21/'24a'!F7*1000)</f>
        <v>11.111111111111111</v>
      </c>
      <c r="G7" s="17" t="str">
        <f>IF((ISERROR('23a'!G21/'24a'!G7)=TRUE),"n.a.",'23a'!G21/'24a'!G7*1000)</f>
        <v>n.a.</v>
      </c>
      <c r="H7" s="17" t="str">
        <f>IF((ISERROR('23a'!H21/'24a'!H7)=TRUE),"n.a.",'23a'!H21/'24a'!H7*1000)</f>
        <v>n.a.</v>
      </c>
      <c r="I7" s="17" t="str">
        <f>IF((ISERROR('23a'!I21/'24a'!I7)=TRUE),"n.a.",'23a'!I21/'24a'!I7*1000)</f>
        <v>n.a.</v>
      </c>
      <c r="J7" s="17">
        <f>IF((ISERROR('23a'!J21/'24a'!J7)=TRUE),"n.a.",'23a'!J21/'24a'!J7*1000)</f>
        <v>23.030303030303031</v>
      </c>
      <c r="K7" s="17" t="str">
        <f>IF((ISERROR('23a'!K21/'24a'!K7)=TRUE),"n.a.",'23a'!K21/'24a'!K7*1000)</f>
        <v>n.a.</v>
      </c>
      <c r="L7" s="3"/>
    </row>
    <row r="8" spans="1:12">
      <c r="A8" s="7">
        <v>2002</v>
      </c>
      <c r="B8" s="17">
        <f>IF((ISERROR('23a'!B22/'24a'!B8)=TRUE),"n.a.",'23a'!B22/'24a'!B8*1000)</f>
        <v>28.48697343502073</v>
      </c>
      <c r="C8" s="17">
        <f>IF((ISERROR('23a'!C22/'24a'!C8)=TRUE),"n.a.",'23a'!C22/'24a'!C8*1000)</f>
        <v>30.203025155706541</v>
      </c>
      <c r="D8" s="17">
        <f>IF((ISERROR('23a'!D22/'24a'!D8)=TRUE),"n.a.",'23a'!D22/'24a'!D8*1000)</f>
        <v>36.581443962051779</v>
      </c>
      <c r="E8" s="17" t="str">
        <f>IF((ISERROR('23a'!E22/'24a'!E8)=TRUE),"n.a.",'23a'!E22/'24a'!E8*1000)</f>
        <v>n.a.</v>
      </c>
      <c r="F8" s="17" t="str">
        <f>IF((ISERROR('23a'!F22/'24a'!F8)=TRUE),"n.a.",'23a'!F22/'24a'!F8*1000)</f>
        <v>n.a.</v>
      </c>
      <c r="G8" s="17" t="str">
        <f>IF((ISERROR('23a'!G22/'24a'!G8)=TRUE),"n.a.",'23a'!G22/'24a'!G8*1000)</f>
        <v>n.a.</v>
      </c>
      <c r="H8" s="17" t="str">
        <f>IF((ISERROR('23a'!H22/'24a'!H8)=TRUE),"n.a.",'23a'!H22/'24a'!H8*1000)</f>
        <v>n.a.</v>
      </c>
      <c r="I8" s="17" t="str">
        <f>IF((ISERROR('23a'!I22/'24a'!I8)=TRUE),"n.a.",'23a'!I22/'24a'!I8*1000)</f>
        <v>n.a.</v>
      </c>
      <c r="J8" s="17">
        <f>IF((ISERROR('23a'!J22/'24a'!J8)=TRUE),"n.a.",'23a'!J22/'24a'!J8*1000)</f>
        <v>10.55234954657873</v>
      </c>
      <c r="K8" s="17">
        <f>IF((ISERROR('23a'!K22/'24a'!K8)=TRUE),"n.a.",'23a'!K22/'24a'!K8*1000)</f>
        <v>18.309859154929576</v>
      </c>
      <c r="L8" s="3"/>
    </row>
    <row r="9" spans="1:12">
      <c r="A9" s="7">
        <v>2003</v>
      </c>
      <c r="B9" s="17">
        <f>IF((ISERROR('23a'!B23/'24a'!B9)=TRUE),"n.a.",'23a'!B23/'24a'!B9*1000)</f>
        <v>28.89527027027027</v>
      </c>
      <c r="C9" s="17">
        <f>IF((ISERROR('23a'!C23/'24a'!C9)=TRUE),"n.a.",'23a'!C23/'24a'!C9*1000)</f>
        <v>29.143368373965554</v>
      </c>
      <c r="D9" s="17">
        <f>IF((ISERROR('23a'!D23/'24a'!D9)=TRUE),"n.a.",'23a'!D23/'24a'!D9*1000)</f>
        <v>34.816795093568174</v>
      </c>
      <c r="E9" s="17" t="str">
        <f>IF((ISERROR('23a'!E23/'24a'!E9)=TRUE),"n.a.",'23a'!E23/'24a'!E9*1000)</f>
        <v>n.a.</v>
      </c>
      <c r="F9" s="17" t="str">
        <f>IF((ISERROR('23a'!F23/'24a'!F9)=TRUE),"n.a.",'23a'!F23/'24a'!F9*1000)</f>
        <v>n.a.</v>
      </c>
      <c r="G9" s="17" t="str">
        <f>IF((ISERROR('23a'!G23/'24a'!G9)=TRUE),"n.a.",'23a'!G23/'24a'!G9*1000)</f>
        <v>n.a.</v>
      </c>
      <c r="H9" s="17" t="str">
        <f>IF((ISERROR('23a'!H23/'24a'!H9)=TRUE),"n.a.",'23a'!H23/'24a'!H9*1000)</f>
        <v>n.a.</v>
      </c>
      <c r="I9" s="17" t="str">
        <f>IF((ISERROR('23a'!I23/'24a'!I9)=TRUE),"n.a.",'23a'!I23/'24a'!I9*1000)</f>
        <v>n.a.</v>
      </c>
      <c r="J9" s="17">
        <f>IF((ISERROR('23a'!J23/'24a'!J9)=TRUE),"n.a.",'23a'!J23/'24a'!J9*1000)</f>
        <v>8.2949308755760356</v>
      </c>
      <c r="K9" s="17">
        <f>IF((ISERROR('23a'!K23/'24a'!K9)=TRUE),"n.a.",'23a'!K23/'24a'!K9*1000)</f>
        <v>20.517560073937151</v>
      </c>
      <c r="L9" s="3"/>
    </row>
    <row r="10" spans="1:12">
      <c r="A10" s="7">
        <v>2004</v>
      </c>
      <c r="B10" s="17">
        <f>IF((ISERROR('23a'!B24/'24a'!B10)=TRUE),"n.a.",'23a'!B24/'24a'!B10*1000)</f>
        <v>30.762080991890578</v>
      </c>
      <c r="C10" s="17">
        <f>IF((ISERROR('23a'!C24/'24a'!C10)=TRUE),"n.a.",'23a'!C24/'24a'!C10*1000)</f>
        <v>29.325842696629213</v>
      </c>
      <c r="D10" s="17">
        <f>IF((ISERROR('23a'!D24/'24a'!D10)=TRUE),"n.a.",'23a'!D24/'24a'!D10*1000)</f>
        <v>31.729178157749587</v>
      </c>
      <c r="E10" s="17" t="str">
        <f>IF((ISERROR('23a'!E24/'24a'!E10)=TRUE),"n.a.",'23a'!E24/'24a'!E10*1000)</f>
        <v>n.a.</v>
      </c>
      <c r="F10" s="17" t="str">
        <f>IF((ISERROR('23a'!F24/'24a'!F10)=TRUE),"n.a.",'23a'!F24/'24a'!F10*1000)</f>
        <v>n.a.</v>
      </c>
      <c r="G10" s="17" t="str">
        <f>IF((ISERROR('23a'!G24/'24a'!G10)=TRUE),"n.a.",'23a'!G24/'24a'!G10*1000)</f>
        <v>n.a.</v>
      </c>
      <c r="H10" s="17" t="str">
        <f>IF((ISERROR('23a'!H24/'24a'!H10)=TRUE),"n.a.",'23a'!H24/'24a'!H10*1000)</f>
        <v>n.a.</v>
      </c>
      <c r="I10" s="17" t="str">
        <f>IF((ISERROR('23a'!I24/'24a'!I10)=TRUE),"n.a.",'23a'!I24/'24a'!I10*1000)</f>
        <v>n.a.</v>
      </c>
      <c r="J10" s="17">
        <f>IF((ISERROR('23a'!J24/'24a'!J10)=TRUE),"n.a.",'23a'!J24/'24a'!J10*1000)</f>
        <v>7.1374527112232036</v>
      </c>
      <c r="K10" s="17">
        <f>IF((ISERROR('23a'!K24/'24a'!K10)=TRUE),"n.a.",'23a'!K24/'24a'!K10*1000)</f>
        <v>20.90909090909091</v>
      </c>
      <c r="L10" s="3"/>
    </row>
    <row r="11" spans="1:12">
      <c r="A11" s="7">
        <v>2005</v>
      </c>
      <c r="B11" s="17">
        <f>IF((ISERROR('23a'!B25/'24a'!B11)=TRUE),"n.a.",'23a'!B25/'24a'!B11*1000)</f>
        <v>30.631640106241701</v>
      </c>
      <c r="C11" s="17">
        <f>IF((ISERROR('23a'!C25/'24a'!C11)=TRUE),"n.a.",'23a'!C25/'24a'!C11*1000)</f>
        <v>23.711610241634471</v>
      </c>
      <c r="D11" s="17">
        <f>IF((ISERROR('23a'!D25/'24a'!D11)=TRUE),"n.a.",'23a'!D25/'24a'!D11*1000)</f>
        <v>20.054765940800628</v>
      </c>
      <c r="E11" s="17" t="str">
        <f>IF((ISERROR('23a'!E25/'24a'!E11)=TRUE),"n.a.",'23a'!E25/'24a'!E11*1000)</f>
        <v>n.a.</v>
      </c>
      <c r="F11" s="17" t="str">
        <f>IF((ISERROR('23a'!F25/'24a'!F11)=TRUE),"n.a.",'23a'!F25/'24a'!F11*1000)</f>
        <v>n.a.</v>
      </c>
      <c r="G11" s="17" t="str">
        <f>IF((ISERROR('23a'!G25/'24a'!G11)=TRUE),"n.a.",'23a'!G25/'24a'!G11*1000)</f>
        <v>n.a.</v>
      </c>
      <c r="H11" s="17" t="str">
        <f>IF((ISERROR('23a'!H25/'24a'!H11)=TRUE),"n.a.",'23a'!H25/'24a'!H11*1000)</f>
        <v>n.a.</v>
      </c>
      <c r="I11" s="17" t="str">
        <f>IF((ISERROR('23a'!I25/'24a'!I11)=TRUE),"n.a.",'23a'!I25/'24a'!I11*1000)</f>
        <v>n.a.</v>
      </c>
      <c r="J11" s="17">
        <f>IF((ISERROR('23a'!J25/'24a'!J11)=TRUE),"n.a.",'23a'!J25/'24a'!J11*1000)</f>
        <v>7.1640316205533603</v>
      </c>
      <c r="K11" s="17" t="str">
        <f>IF((ISERROR('23a'!K25/'24a'!K11)=TRUE),"n.a.",'23a'!K25/'24a'!K11*1000)</f>
        <v>n.a.</v>
      </c>
      <c r="L11" s="3"/>
    </row>
    <row r="12" spans="1:12">
      <c r="A12" s="7">
        <v>2006</v>
      </c>
      <c r="B12" s="17">
        <f>IF((ISERROR('23a'!B26/'24a'!B12)=TRUE),"n.a.",'23a'!B26/'24a'!B12*1000)</f>
        <v>31.617044412526067</v>
      </c>
      <c r="C12" s="17">
        <f>IF((ISERROR('23a'!C26/'24a'!C12)=TRUE),"n.a.",'23a'!C26/'24a'!C12*1000)</f>
        <v>24.192718384150265</v>
      </c>
      <c r="D12" s="17">
        <f>IF((ISERROR('23a'!D26/'24a'!D12)=TRUE),"n.a.",'23a'!D26/'24a'!D12*1000)</f>
        <v>19.667135489920302</v>
      </c>
      <c r="E12" s="17" t="str">
        <f>IF((ISERROR('23a'!E26/'24a'!E12)=TRUE),"n.a.",'23a'!E26/'24a'!E12*1000)</f>
        <v>n.a.</v>
      </c>
      <c r="F12" s="17" t="str">
        <f>IF((ISERROR('23a'!F26/'24a'!F12)=TRUE),"n.a.",'23a'!F26/'24a'!F12*1000)</f>
        <v>n.a.</v>
      </c>
      <c r="G12" s="17" t="str">
        <f>IF((ISERROR('23a'!G26/'24a'!G12)=TRUE),"n.a.",'23a'!G26/'24a'!G12*1000)</f>
        <v>n.a.</v>
      </c>
      <c r="H12" s="17" t="str">
        <f>IF((ISERROR('23a'!H26/'24a'!H12)=TRUE),"n.a.",'23a'!H26/'24a'!H12*1000)</f>
        <v>n.a.</v>
      </c>
      <c r="I12" s="17" t="str">
        <f>IF((ISERROR('23a'!I26/'24a'!I12)=TRUE),"n.a.",'23a'!I26/'24a'!I12*1000)</f>
        <v>n.a.</v>
      </c>
      <c r="J12" s="17">
        <f>IF((ISERROR('23a'!J26/'24a'!J12)=TRUE),"n.a.",'23a'!J26/'24a'!J12*1000)</f>
        <v>5.0541516245487363</v>
      </c>
      <c r="K12" s="17" t="str">
        <f>IF((ISERROR('23a'!K26/'24a'!K12)=TRUE),"n.a.",'23a'!K26/'24a'!K12*1000)</f>
        <v>n.a.</v>
      </c>
      <c r="L12" s="3"/>
    </row>
    <row r="13" spans="1:12">
      <c r="A13" s="7">
        <v>2007</v>
      </c>
      <c r="B13" s="17">
        <f>IF((ISERROR('23a'!B27/'24a'!B13)=TRUE),"n.a.",'23a'!B27/'24a'!B13*1000)</f>
        <v>33.959362897058696</v>
      </c>
      <c r="C13" s="17">
        <f>IF((ISERROR('23a'!C27/'24a'!C13)=TRUE),"n.a.",'23a'!C27/'24a'!C13*1000)</f>
        <v>28.145785258585583</v>
      </c>
      <c r="D13" s="17">
        <f>IF((ISERROR('23a'!D27/'24a'!D13)=TRUE),"n.a.",'23a'!D27/'24a'!D13*1000)</f>
        <v>25.766636976714594</v>
      </c>
      <c r="E13" s="17" t="str">
        <f>IF((ISERROR('23a'!E27/'24a'!E13)=TRUE),"n.a.",'23a'!E27/'24a'!E13*1000)</f>
        <v>n.a.</v>
      </c>
      <c r="F13" s="17" t="str">
        <f>IF((ISERROR('23a'!F27/'24a'!F13)=TRUE),"n.a.",'23a'!F27/'24a'!F13*1000)</f>
        <v>n.a.</v>
      </c>
      <c r="G13" s="17" t="str">
        <f>IF((ISERROR('23a'!G27/'24a'!G13)=TRUE),"n.a.",'23a'!G27/'24a'!G13*1000)</f>
        <v>n.a.</v>
      </c>
      <c r="H13" s="17" t="str">
        <f>IF((ISERROR('23a'!H27/'24a'!H13)=TRUE),"n.a.",'23a'!H27/'24a'!H13*1000)</f>
        <v>n.a.</v>
      </c>
      <c r="I13" s="17" t="str">
        <f>IF((ISERROR('23a'!I27/'24a'!I13)=TRUE),"n.a.",'23a'!I27/'24a'!I13*1000)</f>
        <v>n.a.</v>
      </c>
      <c r="J13" s="17">
        <f>IF((ISERROR('23a'!J27/'24a'!J13)=TRUE),"n.a.",'23a'!J27/'24a'!J13*1000)</f>
        <v>6.6000525900604794</v>
      </c>
      <c r="K13" s="17">
        <f>IF((ISERROR('23a'!K27/'24a'!K13)=TRUE),"n.a.",'23a'!K27/'24a'!K13*1000)</f>
        <v>26.351351351351351</v>
      </c>
      <c r="L13" s="3"/>
    </row>
    <row r="14" spans="1:12" hidden="1">
      <c r="A14" s="7">
        <v>2008</v>
      </c>
      <c r="B14" s="17">
        <f>IF((ISERROR('23a'!B28/'24a'!B14)=TRUE),"n.a.",'23a'!B28/'24a'!B14*1000)</f>
        <v>0</v>
      </c>
      <c r="C14" s="17">
        <f>IF((ISERROR('23a'!C28/'24a'!C14)=TRUE),"n.a.",'23a'!C28/'24a'!C14*1000)</f>
        <v>0.37047725144811555</v>
      </c>
      <c r="D14" s="17">
        <f>IF((ISERROR('23a'!D28/'24a'!D14)=TRUE),"n.a.",'23a'!D28/'24a'!D14*1000)</f>
        <v>0</v>
      </c>
      <c r="E14" s="17" t="str">
        <f>IF((ISERROR('23a'!E28/'24a'!E14)=TRUE),"n.a.",'23a'!E28/'24a'!E14*1000)</f>
        <v>n.a.</v>
      </c>
      <c r="F14" s="17" t="str">
        <f>IF((ISERROR('23a'!F28/'24a'!F14)=TRUE),"n.a.",'23a'!F28/'24a'!F14*1000)</f>
        <v>n.a.</v>
      </c>
      <c r="G14" s="17" t="str">
        <f>IF((ISERROR('23a'!G28/'24a'!G14)=TRUE),"n.a.",'23a'!G28/'24a'!G14*1000)</f>
        <v>n.a.</v>
      </c>
      <c r="H14" s="17" t="str">
        <f>IF((ISERROR('23a'!H28/'24a'!H14)=TRUE),"n.a.",'23a'!H28/'24a'!H14*1000)</f>
        <v>n.a.</v>
      </c>
      <c r="I14" s="17" t="str">
        <f>IF((ISERROR('23a'!I28/'24a'!I14)=TRUE),"n.a.",'23a'!I28/'24a'!I14*1000)</f>
        <v>n.a.</v>
      </c>
      <c r="J14" s="17">
        <f>IF((ISERROR('23a'!J28/'24a'!J14)=TRUE),"n.a.",'23a'!J28/'24a'!J14*1000)</f>
        <v>0</v>
      </c>
      <c r="K14" s="17">
        <f>IF((ISERROR('23a'!K28/'24a'!K14)=TRUE),"n.a.",'23a'!K28/'24a'!K14*1000)</f>
        <v>0</v>
      </c>
      <c r="L14" s="3"/>
    </row>
    <row r="15" spans="1:12" hidden="1">
      <c r="A15" s="7">
        <v>2009</v>
      </c>
      <c r="B15" s="17">
        <f>IF((ISERROR('23a'!B29/'24a'!B15)=TRUE),"n.a.",'23a'!B29/'24a'!B15*1000)</f>
        <v>0</v>
      </c>
      <c r="C15" s="17">
        <f>IF((ISERROR('23a'!C29/'24a'!C15)=TRUE),"n.a.",'23a'!C29/'24a'!C15*1000)</f>
        <v>0</v>
      </c>
      <c r="D15" s="17">
        <f>IF((ISERROR('23a'!D29/'24a'!D15)=TRUE),"n.a.",'23a'!D29/'24a'!D15*1000)</f>
        <v>0</v>
      </c>
      <c r="E15" s="17" t="str">
        <f>IF((ISERROR('23a'!E29/'24a'!E15)=TRUE),"n.a.",'23a'!E29/'24a'!E15*1000)</f>
        <v>n.a.</v>
      </c>
      <c r="F15" s="17" t="str">
        <f>IF((ISERROR('23a'!F29/'24a'!F15)=TRUE),"n.a.",'23a'!F29/'24a'!F15*1000)</f>
        <v>n.a.</v>
      </c>
      <c r="G15" s="17" t="str">
        <f>IF((ISERROR('23a'!G29/'24a'!G15)=TRUE),"n.a.",'23a'!G29/'24a'!G15*1000)</f>
        <v>n.a.</v>
      </c>
      <c r="H15" s="17" t="str">
        <f>IF((ISERROR('23a'!H29/'24a'!H15)=TRUE),"n.a.",'23a'!H29/'24a'!H15*1000)</f>
        <v>n.a.</v>
      </c>
      <c r="I15" s="17" t="str">
        <f>IF((ISERROR('23a'!I29/'24a'!I15)=TRUE),"n.a.",'23a'!I29/'24a'!I15*1000)</f>
        <v>n.a.</v>
      </c>
      <c r="J15" s="17">
        <f>IF((ISERROR('23a'!J29/'24a'!J15)=TRUE),"n.a.",'23a'!J29/'24a'!J15*1000)</f>
        <v>0</v>
      </c>
      <c r="K15" s="17">
        <f>IF((ISERROR('23a'!K29/'24a'!K15)=TRUE),"n.a.",'23a'!K29/'24a'!K15*1000)</f>
        <v>0</v>
      </c>
      <c r="L15" s="3"/>
    </row>
    <row r="17" spans="1:12">
      <c r="A17" s="145" t="s">
        <v>71</v>
      </c>
      <c r="J17" s="136"/>
    </row>
    <row r="18" spans="1:12">
      <c r="A18" s="7" t="s">
        <v>4</v>
      </c>
      <c r="B18" s="2">
        <f t="shared" ref="B18:K20" si="0">IF(ISERROR((POWER(VLOOKUP(VALUE(RIGHT($A18,4)),$A$3:$L$15,COLUMN(B$15),0)/VLOOKUP(VALUE(LEFT($A18,4)),$A$3:$L$15,COLUMN(B$15),0),1/(VALUE(RIGHT($A18,4))-VALUE(LEFT($A18,4))))-1)*100)=FALSE,(POWER(VLOOKUP(VALUE(RIGHT($A18,4)),$A$3:$L$15,COLUMN(B$15),0)/VLOOKUP(VALUE(LEFT($A18,4)),$A$3:$L$15,COLUMN(B$15),0),1/(VALUE(RIGHT($A18,4))-VALUE(LEFT($A18,4))))-1)*100,"n.a.")</f>
        <v>3.9543167700249793</v>
      </c>
      <c r="C18" s="2">
        <f t="shared" si="0"/>
        <v>1.2304601685141581</v>
      </c>
      <c r="D18" s="2" t="str">
        <f t="shared" si="0"/>
        <v>n.a.</v>
      </c>
      <c r="E18" s="2" t="str">
        <f t="shared" si="0"/>
        <v>n.a.</v>
      </c>
      <c r="F18" s="2" t="str">
        <f t="shared" si="0"/>
        <v>n.a.</v>
      </c>
      <c r="G18" s="2" t="str">
        <f t="shared" si="0"/>
        <v>n.a.</v>
      </c>
      <c r="H18" s="2" t="str">
        <f t="shared" si="0"/>
        <v>n.a.</v>
      </c>
      <c r="I18" s="2" t="str">
        <f t="shared" si="0"/>
        <v>n.a.</v>
      </c>
      <c r="J18" s="2">
        <f t="shared" si="0"/>
        <v>-10.633287566512283</v>
      </c>
      <c r="K18" s="2" t="str">
        <f t="shared" si="0"/>
        <v>n.a.</v>
      </c>
      <c r="L18" s="2"/>
    </row>
    <row r="19" spans="1:12">
      <c r="A19" s="7" t="s">
        <v>27</v>
      </c>
      <c r="B19" s="2">
        <f t="shared" si="0"/>
        <v>4.8110721111067845</v>
      </c>
      <c r="C19" s="2">
        <f t="shared" si="0"/>
        <v>9.2700805332735392</v>
      </c>
      <c r="D19" s="2" t="str">
        <f t="shared" si="0"/>
        <v>n.a.</v>
      </c>
      <c r="E19" s="2" t="str">
        <f t="shared" si="0"/>
        <v>n.a.</v>
      </c>
      <c r="F19" s="2" t="str">
        <f t="shared" si="0"/>
        <v>n.a.</v>
      </c>
      <c r="G19" s="2" t="str">
        <f t="shared" si="0"/>
        <v>n.a.</v>
      </c>
      <c r="H19" s="2" t="str">
        <f t="shared" si="0"/>
        <v>n.a.</v>
      </c>
      <c r="I19" s="2" t="str">
        <f t="shared" si="0"/>
        <v>n.a.</v>
      </c>
      <c r="J19" s="2">
        <f t="shared" si="0"/>
        <v>-6.2322886768172658</v>
      </c>
      <c r="K19" s="2" t="str">
        <f t="shared" si="0"/>
        <v>n.a.</v>
      </c>
      <c r="L19" s="2"/>
    </row>
    <row r="20" spans="1:12">
      <c r="A20" s="7" t="s">
        <v>3</v>
      </c>
      <c r="B20" s="2">
        <f t="shared" si="0"/>
        <v>3.5892831442140505</v>
      </c>
      <c r="C20" s="2">
        <f t="shared" si="0"/>
        <v>-2.0313997511201221</v>
      </c>
      <c r="D20" s="2">
        <f t="shared" si="0"/>
        <v>-4.6793617530471394</v>
      </c>
      <c r="E20" s="2" t="str">
        <f t="shared" si="0"/>
        <v>n.a.</v>
      </c>
      <c r="F20" s="2" t="str">
        <f t="shared" si="0"/>
        <v>n.a.</v>
      </c>
      <c r="G20" s="2" t="str">
        <f t="shared" si="0"/>
        <v>n.a.</v>
      </c>
      <c r="H20" s="2" t="str">
        <f t="shared" si="0"/>
        <v>n.a.</v>
      </c>
      <c r="I20" s="2" t="str">
        <f t="shared" si="0"/>
        <v>n.a.</v>
      </c>
      <c r="J20" s="2">
        <f t="shared" si="0"/>
        <v>-12.455620873617935</v>
      </c>
      <c r="K20" s="2" t="str">
        <f t="shared" si="0"/>
        <v>n.a.</v>
      </c>
      <c r="L20" s="2"/>
    </row>
    <row r="22" spans="1:12">
      <c r="A22" s="20" t="s">
        <v>1094</v>
      </c>
    </row>
  </sheetData>
  <pageMargins left="0.7" right="0.7" top="0.75" bottom="0.75" header="0.3" footer="0.3"/>
  <pageSetup scale="80" orientation="landscape" horizontalDpi="0" verticalDpi="0" r:id="rId1"/>
</worksheet>
</file>

<file path=xl/worksheets/sheet187.xml><?xml version="1.0" encoding="utf-8"?>
<worksheet xmlns="http://schemas.openxmlformats.org/spreadsheetml/2006/main" xmlns:r="http://schemas.openxmlformats.org/officeDocument/2006/relationships">
  <sheetPr codeName="Sheet226"/>
  <dimension ref="A1:L22"/>
  <sheetViews>
    <sheetView view="pageBreakPreview" zoomScaleNormal="100" zoomScaleSheetLayoutView="100" workbookViewId="0"/>
  </sheetViews>
  <sheetFormatPr defaultRowHeight="15"/>
  <cols>
    <col min="1" max="1" width="9.140625" style="143"/>
    <col min="2" max="12" width="14" style="143" customWidth="1"/>
    <col min="13" max="16384" width="9.140625" style="143"/>
  </cols>
  <sheetData>
    <row r="1" spans="1:12">
      <c r="A1" s="143" t="s">
        <v>1175</v>
      </c>
    </row>
    <row r="2" spans="1:12" ht="90.75" customHeight="1">
      <c r="B2" s="55" t="s">
        <v>520</v>
      </c>
      <c r="C2" s="55" t="s">
        <v>6</v>
      </c>
      <c r="D2" s="55" t="s">
        <v>7</v>
      </c>
      <c r="E2" s="55" t="s">
        <v>8</v>
      </c>
      <c r="F2" s="55" t="s">
        <v>11</v>
      </c>
      <c r="G2" s="55" t="s">
        <v>12</v>
      </c>
      <c r="H2" s="55" t="s">
        <v>13</v>
      </c>
      <c r="I2" s="55" t="s">
        <v>14</v>
      </c>
      <c r="J2" s="55" t="s">
        <v>15</v>
      </c>
      <c r="K2" s="55" t="s">
        <v>55</v>
      </c>
      <c r="L2" s="309"/>
    </row>
    <row r="3" spans="1:12">
      <c r="A3" s="7">
        <v>1997</v>
      </c>
      <c r="B3" s="17">
        <f>IF((ISERROR('23b'!B17/'24b'!B3)=TRUE),"n.a.",'23b'!B17/'24b'!B3*1000)</f>
        <v>26.040787065110827</v>
      </c>
      <c r="C3" s="17">
        <f>IF((ISERROR('23b'!C17/'24b'!C3)=TRUE),"n.a.",'23b'!C17/'24b'!C3*1000)</f>
        <v>25.279318489424377</v>
      </c>
      <c r="D3" s="17">
        <f>IF((ISERROR('23b'!D17/'24b'!D3)=TRUE),"n.a.",'23b'!D17/'24b'!D3*1000)</f>
        <v>25.891122893590214</v>
      </c>
      <c r="E3" s="17">
        <f>IF((ISERROR('23b'!E17/'24b'!E3)=TRUE),"n.a.",'23b'!E17/'24b'!E3*1000)</f>
        <v>55.678670360110807</v>
      </c>
      <c r="F3" s="17" t="str">
        <f>IF((ISERROR('23b'!F17/'24b'!F3)=TRUE),"n.a.",'23b'!F17/'24b'!F3*1000)</f>
        <v>n.a.</v>
      </c>
      <c r="G3" s="17" t="str">
        <f>IF((ISERROR('23b'!G17/'24b'!G3)=TRUE),"n.a.",'23b'!G17/'24b'!G3*1000)</f>
        <v>n.a.</v>
      </c>
      <c r="H3" s="17" t="str">
        <f>IF((ISERROR('23b'!H17/'24b'!H3)=TRUE),"n.a.",'23b'!H17/'24b'!H3*1000)</f>
        <v>n.a.</v>
      </c>
      <c r="I3" s="17">
        <f>IF((ISERROR('23b'!I17/'24b'!I3)=TRUE),"n.a.",'23b'!I17/'24b'!I3*1000)</f>
        <v>15.514758819294457</v>
      </c>
      <c r="J3" s="17">
        <f>IF((ISERROR('23b'!J17/'24b'!J3)=TRUE),"n.a.",'23b'!J17/'24b'!J3*1000)</f>
        <v>21.570748593682389</v>
      </c>
      <c r="K3" s="17">
        <f>IF((ISERROR('23b'!K17/'24b'!K3)=TRUE),"n.a.",'23b'!K17/'24b'!K3*1000)</f>
        <v>43.922277451423412</v>
      </c>
      <c r="L3" s="309"/>
    </row>
    <row r="4" spans="1:12">
      <c r="A4" s="7">
        <v>1998</v>
      </c>
      <c r="B4" s="17">
        <f>IF((ISERROR('23b'!B18/'24b'!B4)=TRUE),"n.a.",'23b'!B18/'24b'!B4*1000)</f>
        <v>26.690390968973407</v>
      </c>
      <c r="C4" s="17">
        <f>IF((ISERROR('23b'!C18/'24b'!C4)=TRUE),"n.a.",'23b'!C18/'24b'!C4*1000)</f>
        <v>28.245293813169148</v>
      </c>
      <c r="D4" s="17">
        <f>IF((ISERROR('23b'!D18/'24b'!D4)=TRUE),"n.a.",'23b'!D18/'24b'!D4*1000)</f>
        <v>24.273915659355684</v>
      </c>
      <c r="E4" s="17">
        <f>IF((ISERROR('23b'!E18/'24b'!E4)=TRUE),"n.a.",'23b'!E18/'24b'!E4*1000)</f>
        <v>27.978339350180505</v>
      </c>
      <c r="F4" s="17" t="str">
        <f>IF((ISERROR('23b'!F18/'24b'!F4)=TRUE),"n.a.",'23b'!F18/'24b'!F4*1000)</f>
        <v>n.a.</v>
      </c>
      <c r="G4" s="17" t="str">
        <f>IF((ISERROR('23b'!G18/'24b'!G4)=TRUE),"n.a.",'23b'!G18/'24b'!G4*1000)</f>
        <v>n.a.</v>
      </c>
      <c r="H4" s="17">
        <f>IF((ISERROR('23b'!H18/'24b'!H4)=TRUE),"n.a.",'23b'!H18/'24b'!H4*1000)</f>
        <v>43.383356070941339</v>
      </c>
      <c r="I4" s="17">
        <f>IF((ISERROR('23b'!I18/'24b'!I4)=TRUE),"n.a.",'23b'!I18/'24b'!I4*1000)</f>
        <v>19.027835479850435</v>
      </c>
      <c r="J4" s="17">
        <f>IF((ISERROR('23b'!J18/'24b'!J4)=TRUE),"n.a.",'23b'!J18/'24b'!J4*1000)</f>
        <v>19.266575840145322</v>
      </c>
      <c r="K4" s="17">
        <f>IF((ISERROR('23b'!K18/'24b'!K4)=TRUE),"n.a.",'23b'!K18/'24b'!K4*1000)</f>
        <v>39.142628205128204</v>
      </c>
      <c r="L4" s="309"/>
    </row>
    <row r="5" spans="1:12">
      <c r="A5" s="7">
        <v>1999</v>
      </c>
      <c r="B5" s="17">
        <f>IF((ISERROR('23b'!B19/'24b'!B5)=TRUE),"n.a.",'23b'!B19/'24b'!B5*1000)</f>
        <v>28.299217322681425</v>
      </c>
      <c r="C5" s="17">
        <f>IF((ISERROR('23b'!C19/'24b'!C5)=TRUE),"n.a.",'23b'!C19/'24b'!C5*1000)</f>
        <v>30.385079732380905</v>
      </c>
      <c r="D5" s="17">
        <f>IF((ISERROR('23b'!D19/'24b'!D5)=TRUE),"n.a.",'23b'!D19/'24b'!D5*1000)</f>
        <v>23.699107830261308</v>
      </c>
      <c r="E5" s="17" t="str">
        <f>IF((ISERROR('23b'!E19/'24b'!E5)=TRUE),"n.a.",'23b'!E19/'24b'!E5*1000)</f>
        <v>n.a.</v>
      </c>
      <c r="F5" s="17" t="str">
        <f>IF((ISERROR('23b'!F19/'24b'!F5)=TRUE),"n.a.",'23b'!F19/'24b'!F5*1000)</f>
        <v>n.a.</v>
      </c>
      <c r="G5" s="17">
        <f>IF((ISERROR('23b'!G19/'24b'!G5)=TRUE),"n.a.",'23b'!G19/'24b'!G5*1000)</f>
        <v>19.743276283618581</v>
      </c>
      <c r="H5" s="17">
        <f>IF((ISERROR('23b'!H19/'24b'!H5)=TRUE),"n.a.",'23b'!H19/'24b'!H5*1000)</f>
        <v>25.163234555499749</v>
      </c>
      <c r="I5" s="17">
        <f>IF((ISERROR('23b'!I19/'24b'!I5)=TRUE),"n.a.",'23b'!I19/'24b'!I5*1000)</f>
        <v>13.444010416666666</v>
      </c>
      <c r="J5" s="17">
        <f>IF((ISERROR('23b'!J19/'24b'!J5)=TRUE),"n.a.",'23b'!J19/'24b'!J5*1000)</f>
        <v>22.606101433933212</v>
      </c>
      <c r="K5" s="17">
        <f>IF((ISERROR('23b'!K19/'24b'!K5)=TRUE),"n.a.",'23b'!K19/'24b'!K5*1000)</f>
        <v>34.1796875</v>
      </c>
      <c r="L5" s="309"/>
    </row>
    <row r="6" spans="1:12">
      <c r="A6" s="7">
        <v>2000</v>
      </c>
      <c r="B6" s="17">
        <f>IF((ISERROR('23b'!B20/'24b'!B6)=TRUE),"n.a.",'23b'!B20/'24b'!B6*1000)</f>
        <v>30.238294747347314</v>
      </c>
      <c r="C6" s="17">
        <f>IF((ISERROR('23b'!C20/'24b'!C6)=TRUE),"n.a.",'23b'!C20/'24b'!C6*1000)</f>
        <v>30.911185236735378</v>
      </c>
      <c r="D6" s="17">
        <f>IF((ISERROR('23b'!D20/'24b'!D6)=TRUE),"n.a.",'23b'!D20/'24b'!D6*1000)</f>
        <v>24.128636490380149</v>
      </c>
      <c r="E6" s="17" t="str">
        <f>IF((ISERROR('23b'!E20/'24b'!E6)=TRUE),"n.a.",'23b'!E20/'24b'!E6*1000)</f>
        <v>n.a.</v>
      </c>
      <c r="F6" s="17" t="str">
        <f>IF((ISERROR('23b'!F20/'24b'!F6)=TRUE),"n.a.",'23b'!F20/'24b'!F6*1000)</f>
        <v>n.a.</v>
      </c>
      <c r="G6" s="17" t="str">
        <f>IF((ISERROR('23b'!G20/'24b'!G6)=TRUE),"n.a.",'23b'!G20/'24b'!G6*1000)</f>
        <v>n.a.</v>
      </c>
      <c r="H6" s="17">
        <f>IF((ISERROR('23b'!H20/'24b'!H6)=TRUE),"n.a.",'23b'!H20/'24b'!H6*1000)</f>
        <v>36.473165388828036</v>
      </c>
      <c r="I6" s="17">
        <f>IF((ISERROR('23b'!I20/'24b'!I6)=TRUE),"n.a.",'23b'!I20/'24b'!I6*1000)</f>
        <v>16.403881140084902</v>
      </c>
      <c r="J6" s="17">
        <f>IF((ISERROR('23b'!J20/'24b'!J6)=TRUE),"n.a.",'23b'!J20/'24b'!J6*1000)</f>
        <v>19.72166619006768</v>
      </c>
      <c r="K6" s="17">
        <f>IF((ISERROR('23b'!K20/'24b'!K6)=TRUE),"n.a.",'23b'!K20/'24b'!K6*1000)</f>
        <v>39.276910435497122</v>
      </c>
      <c r="L6" s="3"/>
    </row>
    <row r="7" spans="1:12">
      <c r="A7" s="7">
        <v>2001</v>
      </c>
      <c r="B7" s="17">
        <f>IF((ISERROR('23b'!B21/'24b'!B7)=TRUE),"n.a.",'23b'!B21/'24b'!B7*1000)</f>
        <v>31.346835301761416</v>
      </c>
      <c r="C7" s="17">
        <f>IF((ISERROR('23b'!C21/'24b'!C7)=TRUE),"n.a.",'23b'!C21/'24b'!C7*1000)</f>
        <v>32.850143433779287</v>
      </c>
      <c r="D7" s="17">
        <f>IF((ISERROR('23b'!D21/'24b'!D7)=TRUE),"n.a.",'23b'!D21/'24b'!D7*1000)</f>
        <v>22.388601036269431</v>
      </c>
      <c r="E7" s="17" t="str">
        <f>IF((ISERROR('23b'!E21/'24b'!E7)=TRUE),"n.a.",'23b'!E21/'24b'!E7*1000)</f>
        <v>n.a.</v>
      </c>
      <c r="F7" s="17" t="str">
        <f>IF((ISERROR('23b'!F21/'24b'!F7)=TRUE),"n.a.",'23b'!F21/'24b'!F7*1000)</f>
        <v>n.a.</v>
      </c>
      <c r="G7" s="17" t="str">
        <f>IF((ISERROR('23b'!G21/'24b'!G7)=TRUE),"n.a.",'23b'!G21/'24b'!G7*1000)</f>
        <v>n.a.</v>
      </c>
      <c r="H7" s="17">
        <f>IF((ISERROR('23b'!H21/'24b'!H7)=TRUE),"n.a.",'23b'!H21/'24b'!H7*1000)</f>
        <v>40.966767371601208</v>
      </c>
      <c r="I7" s="17">
        <f>IF((ISERROR('23b'!I21/'24b'!I7)=TRUE),"n.a.",'23b'!I21/'24b'!I7*1000)</f>
        <v>17.414075286415713</v>
      </c>
      <c r="J7" s="17">
        <f>IF((ISERROR('23b'!J21/'24b'!J7)=TRUE),"n.a.",'23b'!J21/'24b'!J7*1000)</f>
        <v>15.440469834490123</v>
      </c>
      <c r="K7" s="17">
        <f>IF((ISERROR('23b'!K21/'24b'!K7)=TRUE),"n.a.",'23b'!K21/'24b'!K7*1000)</f>
        <v>51.301518438177872</v>
      </c>
      <c r="L7" s="3"/>
    </row>
    <row r="8" spans="1:12">
      <c r="A8" s="7">
        <v>2002</v>
      </c>
      <c r="B8" s="17">
        <f>IF((ISERROR('23b'!B22/'24b'!B8)=TRUE),"n.a.",'23b'!B22/'24b'!B8*1000)</f>
        <v>32.261767175904104</v>
      </c>
      <c r="C8" s="17">
        <f>IF((ISERROR('23b'!C22/'24b'!C8)=TRUE),"n.a.",'23b'!C22/'24b'!C8*1000)</f>
        <v>33.396470189786882</v>
      </c>
      <c r="D8" s="17">
        <f>IF((ISERROR('23b'!D22/'24b'!D8)=TRUE),"n.a.",'23b'!D22/'24b'!D8*1000)</f>
        <v>24.495957923444045</v>
      </c>
      <c r="E8" s="17">
        <f>IF((ISERROR('23b'!E22/'24b'!E8)=TRUE),"n.a.",'23b'!E22/'24b'!E8*1000)</f>
        <v>30.359937402190919</v>
      </c>
      <c r="F8" s="17" t="str">
        <f>IF((ISERROR('23b'!F22/'24b'!F8)=TRUE),"n.a.",'23b'!F22/'24b'!F8*1000)</f>
        <v>n.a.</v>
      </c>
      <c r="G8" s="17" t="str">
        <f>IF((ISERROR('23b'!G22/'24b'!G8)=TRUE),"n.a.",'23b'!G22/'24b'!G8*1000)</f>
        <v>n.a.</v>
      </c>
      <c r="H8" s="17">
        <f>IF((ISERROR('23b'!H22/'24b'!H8)=TRUE),"n.a.",'23b'!H22/'24b'!H8*1000)</f>
        <v>36.188545362392297</v>
      </c>
      <c r="I8" s="17">
        <f>IF((ISERROR('23b'!I22/'24b'!I8)=TRUE),"n.a.",'23b'!I22/'24b'!I8*1000)</f>
        <v>19.914346895074946</v>
      </c>
      <c r="J8" s="17">
        <f>IF((ISERROR('23b'!J22/'24b'!J8)=TRUE),"n.a.",'23b'!J22/'24b'!J8*1000)</f>
        <v>19.630262876683052</v>
      </c>
      <c r="K8" s="17">
        <f>IF((ISERROR('23b'!K22/'24b'!K8)=TRUE),"n.a.",'23b'!K22/'24b'!K8*1000)</f>
        <v>42.399691358024697</v>
      </c>
      <c r="L8" s="3"/>
    </row>
    <row r="9" spans="1:12">
      <c r="A9" s="7">
        <v>2003</v>
      </c>
      <c r="B9" s="17">
        <f>IF((ISERROR('23b'!B23/'24b'!B9)=TRUE),"n.a.",'23b'!B23/'24b'!B9*1000)</f>
        <v>34.039196785055978</v>
      </c>
      <c r="C9" s="17">
        <f>IF((ISERROR('23b'!C23/'24b'!C9)=TRUE),"n.a.",'23b'!C23/'24b'!C9*1000)</f>
        <v>37.161863714847875</v>
      </c>
      <c r="D9" s="17">
        <f>IF((ISERROR('23b'!D23/'24b'!D9)=TRUE),"n.a.",'23b'!D23/'24b'!D9*1000)</f>
        <v>29.199316857544705</v>
      </c>
      <c r="E9" s="17">
        <f>IF((ISERROR('23b'!E23/'24b'!E9)=TRUE),"n.a.",'23b'!E23/'24b'!E9*1000)</f>
        <v>30.530164533820841</v>
      </c>
      <c r="F9" s="17" t="str">
        <f>IF((ISERROR('23b'!F23/'24b'!F9)=TRUE),"n.a.",'23b'!F23/'24b'!F9*1000)</f>
        <v>n.a.</v>
      </c>
      <c r="G9" s="17" t="str">
        <f>IF((ISERROR('23b'!G23/'24b'!G9)=TRUE),"n.a.",'23b'!G23/'24b'!G9*1000)</f>
        <v>n.a.</v>
      </c>
      <c r="H9" s="17">
        <f>IF((ISERROR('23b'!H23/'24b'!H9)=TRUE),"n.a.",'23b'!H23/'24b'!H9*1000)</f>
        <v>33.381712626995643</v>
      </c>
      <c r="I9" s="17">
        <f>IF((ISERROR('23b'!I23/'24b'!I9)=TRUE),"n.a.",'23b'!I23/'24b'!I9*1000)</f>
        <v>22.516556291390728</v>
      </c>
      <c r="J9" s="17">
        <f>IF((ISERROR('23b'!J23/'24b'!J9)=TRUE),"n.a.",'23b'!J23/'24b'!J9*1000)</f>
        <v>24.784101550306939</v>
      </c>
      <c r="K9" s="17">
        <f>IF((ISERROR('23b'!K23/'24b'!K9)=TRUE),"n.a.",'23b'!K23/'24b'!K9*1000)</f>
        <v>53.189493433395874</v>
      </c>
      <c r="L9" s="3"/>
    </row>
    <row r="10" spans="1:12">
      <c r="A10" s="7">
        <v>2004</v>
      </c>
      <c r="B10" s="17">
        <f>IF((ISERROR('23b'!B24/'24b'!B10)=TRUE),"n.a.",'23b'!B24/'24b'!B10*1000)</f>
        <v>35.070749796219332</v>
      </c>
      <c r="C10" s="17">
        <f>IF((ISERROR('23b'!C24/'24b'!C10)=TRUE),"n.a.",'23b'!C24/'24b'!C10*1000)</f>
        <v>40.167025146711275</v>
      </c>
      <c r="D10" s="17">
        <f>IF((ISERROR('23b'!D24/'24b'!D10)=TRUE),"n.a.",'23b'!D24/'24b'!D10*1000)</f>
        <v>30.29442022240729</v>
      </c>
      <c r="E10" s="17">
        <f>IF((ISERROR('23b'!E24/'24b'!E10)=TRUE),"n.a.",'23b'!E24/'24b'!E10*1000)</f>
        <v>27.287066246056785</v>
      </c>
      <c r="F10" s="17" t="str">
        <f>IF((ISERROR('23b'!F24/'24b'!F10)=TRUE),"n.a.",'23b'!F24/'24b'!F10*1000)</f>
        <v>n.a.</v>
      </c>
      <c r="G10" s="17" t="str">
        <f>IF((ISERROR('23b'!G24/'24b'!G10)=TRUE),"n.a.",'23b'!G24/'24b'!G10*1000)</f>
        <v>n.a.</v>
      </c>
      <c r="H10" s="17">
        <f>IF((ISERROR('23b'!H24/'24b'!H10)=TRUE),"n.a.",'23b'!H24/'24b'!H10*1000)</f>
        <v>34.769775678866587</v>
      </c>
      <c r="I10" s="17">
        <f>IF((ISERROR('23b'!I24/'24b'!I10)=TRUE),"n.a.",'23b'!I24/'24b'!I10*1000)</f>
        <v>34.890869966185058</v>
      </c>
      <c r="J10" s="17">
        <f>IF((ISERROR('23b'!J24/'24b'!J10)=TRUE),"n.a.",'23b'!J24/'24b'!J10*1000)</f>
        <v>24.51188455008489</v>
      </c>
      <c r="K10" s="17">
        <f>IF((ISERROR('23b'!K24/'24b'!K10)=TRUE),"n.a.",'23b'!K24/'24b'!K10*1000)</f>
        <v>51.864125932062969</v>
      </c>
      <c r="L10" s="3"/>
    </row>
    <row r="11" spans="1:12">
      <c r="A11" s="7">
        <v>2005</v>
      </c>
      <c r="B11" s="17">
        <f>IF((ISERROR('23b'!B25/'24b'!B11)=TRUE),"n.a.",'23b'!B25/'24b'!B11*1000)</f>
        <v>36.231921072055208</v>
      </c>
      <c r="C11" s="17">
        <f>IF((ISERROR('23b'!C25/'24b'!C11)=TRUE),"n.a.",'23b'!C25/'24b'!C11*1000)</f>
        <v>35.641817379797089</v>
      </c>
      <c r="D11" s="17">
        <f>IF((ISERROR('23b'!D25/'24b'!D11)=TRUE),"n.a.",'23b'!D25/'24b'!D11*1000)</f>
        <v>25.359838170077026</v>
      </c>
      <c r="E11" s="17">
        <f>IF((ISERROR('23b'!E25/'24b'!E11)=TRUE),"n.a.",'23b'!E25/'24b'!E11*1000)</f>
        <v>28.980322003577818</v>
      </c>
      <c r="F11" s="17" t="str">
        <f>IF((ISERROR('23b'!F25/'24b'!F11)=TRUE),"n.a.",'23b'!F25/'24b'!F11*1000)</f>
        <v>n.a.</v>
      </c>
      <c r="G11" s="17" t="str">
        <f>IF((ISERROR('23b'!G25/'24b'!G11)=TRUE),"n.a.",'23b'!G25/'24b'!G11*1000)</f>
        <v>n.a.</v>
      </c>
      <c r="H11" s="17">
        <f>IF((ISERROR('23b'!H25/'24b'!H11)=TRUE),"n.a.",'23b'!H25/'24b'!H11*1000)</f>
        <v>40.82982561635599</v>
      </c>
      <c r="I11" s="17">
        <f>IF((ISERROR('23b'!I25/'24b'!I11)=TRUE),"n.a.",'23b'!I25/'24b'!I11*1000)</f>
        <v>34.027175484243998</v>
      </c>
      <c r="J11" s="17">
        <f>IF((ISERROR('23b'!J25/'24b'!J11)=TRUE),"n.a.",'23b'!J25/'24b'!J11*1000)</f>
        <v>16.1104069849317</v>
      </c>
      <c r="K11" s="17">
        <f>IF((ISERROR('23b'!K25/'24b'!K11)=TRUE),"n.a.",'23b'!K25/'24b'!K11*1000)</f>
        <v>60.319461958806222</v>
      </c>
      <c r="L11" s="3"/>
    </row>
    <row r="12" spans="1:12">
      <c r="A12" s="7">
        <v>2006</v>
      </c>
      <c r="B12" s="17">
        <f>IF((ISERROR('23b'!B26/'24b'!B12)=TRUE),"n.a.",'23b'!B26/'24b'!B12*1000)</f>
        <v>37.049685126875346</v>
      </c>
      <c r="C12" s="17">
        <f>IF((ISERROR('23b'!C26/'24b'!C12)=TRUE),"n.a.",'23b'!C26/'24b'!C12*1000)</f>
        <v>31.903438477548328</v>
      </c>
      <c r="D12" s="17">
        <f>IF((ISERROR('23b'!D26/'24b'!D12)=TRUE),"n.a.",'23b'!D26/'24b'!D12*1000)</f>
        <v>23.069601427721597</v>
      </c>
      <c r="E12" s="17">
        <f>IF((ISERROR('23b'!E26/'24b'!E12)=TRUE),"n.a.",'23b'!E26/'24b'!E12*1000)</f>
        <v>19.6875</v>
      </c>
      <c r="F12" s="17" t="str">
        <f>IF((ISERROR('23b'!F26/'24b'!F12)=TRUE),"n.a.",'23b'!F26/'24b'!F12*1000)</f>
        <v>n.a.</v>
      </c>
      <c r="G12" s="17" t="str">
        <f>IF((ISERROR('23b'!G26/'24b'!G12)=TRUE),"n.a.",'23b'!G26/'24b'!G12*1000)</f>
        <v>n.a.</v>
      </c>
      <c r="H12" s="17">
        <f>IF((ISERROR('23b'!H26/'24b'!H12)=TRUE),"n.a.",'23b'!H26/'24b'!H12*1000)</f>
        <v>35.841470419299256</v>
      </c>
      <c r="I12" s="17">
        <f>IF((ISERROR('23b'!I26/'24b'!I12)=TRUE),"n.a.",'23b'!I26/'24b'!I12*1000)</f>
        <v>29.853936587103668</v>
      </c>
      <c r="J12" s="17">
        <f>IF((ISERROR('23b'!J26/'24b'!J12)=TRUE),"n.a.",'23b'!J26/'24b'!J12*1000)</f>
        <v>15.412780656303973</v>
      </c>
      <c r="K12" s="17">
        <f>IF((ISERROR('23b'!K26/'24b'!K12)=TRUE),"n.a.",'23b'!K26/'24b'!K12*1000)</f>
        <v>59.792797237296497</v>
      </c>
      <c r="L12" s="3"/>
    </row>
    <row r="13" spans="1:12">
      <c r="A13" s="7">
        <v>2007</v>
      </c>
      <c r="B13" s="17">
        <f>IF((ISERROR('23b'!B27/'24b'!B13)=TRUE),"n.a.",'23b'!B27/'24b'!B13*1000)</f>
        <v>38.265519310978803</v>
      </c>
      <c r="C13" s="17">
        <f>IF((ISERROR('23b'!C27/'24b'!C13)=TRUE),"n.a.",'23b'!C27/'24b'!C13*1000)</f>
        <v>34.093463317738696</v>
      </c>
      <c r="D13" s="17">
        <f>IF((ISERROR('23b'!D27/'24b'!D13)=TRUE),"n.a.",'23b'!D27/'24b'!D13*1000)</f>
        <v>22.921810699588477</v>
      </c>
      <c r="E13" s="17">
        <f>IF((ISERROR('23b'!E27/'24b'!E13)=TRUE),"n.a.",'23b'!E27/'24b'!E13*1000)</f>
        <v>28.695652173913043</v>
      </c>
      <c r="F13" s="17" t="str">
        <f>IF((ISERROR('23b'!F27/'24b'!F13)=TRUE),"n.a.",'23b'!F27/'24b'!F13*1000)</f>
        <v>n.a.</v>
      </c>
      <c r="G13" s="17" t="str">
        <f>IF((ISERROR('23b'!G27/'24b'!G13)=TRUE),"n.a.",'23b'!G27/'24b'!G13*1000)</f>
        <v>n.a.</v>
      </c>
      <c r="H13" s="17">
        <f>IF((ISERROR('23b'!H27/'24b'!H13)=TRUE),"n.a.",'23b'!H27/'24b'!H13*1000)</f>
        <v>41.896024464831804</v>
      </c>
      <c r="I13" s="17">
        <f>IF((ISERROR('23b'!I27/'24b'!I13)=TRUE),"n.a.",'23b'!I27/'24b'!I13*1000)</f>
        <v>36.549840691852523</v>
      </c>
      <c r="J13" s="17">
        <f>IF((ISERROR('23b'!J27/'24b'!J13)=TRUE),"n.a.",'23b'!J27/'24b'!J13*1000)</f>
        <v>12.72771832366637</v>
      </c>
      <c r="K13" s="17">
        <f>IF((ISERROR('23b'!K27/'24b'!K13)=TRUE),"n.a.",'23b'!K27/'24b'!K13*1000)</f>
        <v>63.238188976377948</v>
      </c>
      <c r="L13" s="3"/>
    </row>
    <row r="14" spans="1:12" hidden="1">
      <c r="A14" s="7">
        <v>2008</v>
      </c>
      <c r="B14" s="17">
        <f>IF((ISERROR('23b'!B28/'24b'!B14)=TRUE),"n.a.",'23b'!B28/'24b'!B14*1000)</f>
        <v>0</v>
      </c>
      <c r="C14" s="17">
        <f>IF((ISERROR('23b'!C28/'24b'!C14)=TRUE),"n.a.",'23b'!C28/'24b'!C14*1000)</f>
        <v>2.1416129969819942E-2</v>
      </c>
      <c r="D14" s="17">
        <f>IF((ISERROR('23b'!D28/'24b'!D14)=TRUE),"n.a.",'23b'!D28/'24b'!D14*1000)</f>
        <v>0</v>
      </c>
      <c r="E14" s="17">
        <f>IF((ISERROR('23b'!E28/'24b'!E14)=TRUE),"n.a.",'23b'!E28/'24b'!E14*1000)</f>
        <v>0</v>
      </c>
      <c r="F14" s="17" t="str">
        <f>IF((ISERROR('23b'!F28/'24b'!F14)=TRUE),"n.a.",'23b'!F28/'24b'!F14*1000)</f>
        <v>n.a.</v>
      </c>
      <c r="G14" s="17" t="str">
        <f>IF((ISERROR('23b'!G28/'24b'!G14)=TRUE),"n.a.",'23b'!G28/'24b'!G14*1000)</f>
        <v>n.a.</v>
      </c>
      <c r="H14" s="17">
        <f>IF((ISERROR('23b'!H28/'24b'!H14)=TRUE),"n.a.",'23b'!H28/'24b'!H14*1000)</f>
        <v>0</v>
      </c>
      <c r="I14" s="17">
        <f>IF((ISERROR('23b'!I28/'24b'!I14)=TRUE),"n.a.",'23b'!I28/'24b'!I14*1000)</f>
        <v>0</v>
      </c>
      <c r="J14" s="17">
        <f>IF((ISERROR('23b'!J28/'24b'!J14)=TRUE),"n.a.",'23b'!J28/'24b'!J14*1000)</f>
        <v>0</v>
      </c>
      <c r="K14" s="17">
        <f>IF((ISERROR('23b'!K28/'24b'!K14)=TRUE),"n.a.",'23b'!K28/'24b'!K14*1000)</f>
        <v>0</v>
      </c>
      <c r="L14" s="3"/>
    </row>
    <row r="15" spans="1:12" hidden="1">
      <c r="A15" s="7">
        <v>2009</v>
      </c>
      <c r="B15" s="17">
        <f>IF((ISERROR('23b'!B29/'24b'!B15)=TRUE),"n.a.",'23b'!B29/'24b'!B15*1000)</f>
        <v>0</v>
      </c>
      <c r="C15" s="17">
        <f>IF((ISERROR('23b'!C29/'24b'!C15)=TRUE),"n.a.",'23b'!C29/'24b'!C15*1000)</f>
        <v>0</v>
      </c>
      <c r="D15" s="17">
        <f>IF((ISERROR('23b'!D29/'24b'!D15)=TRUE),"n.a.",'23b'!D29/'24b'!D15*1000)</f>
        <v>0</v>
      </c>
      <c r="E15" s="17">
        <f>IF((ISERROR('23b'!E29/'24b'!E15)=TRUE),"n.a.",'23b'!E29/'24b'!E15*1000)</f>
        <v>0</v>
      </c>
      <c r="F15" s="17" t="str">
        <f>IF((ISERROR('23b'!F29/'24b'!F15)=TRUE),"n.a.",'23b'!F29/'24b'!F15*1000)</f>
        <v>n.a.</v>
      </c>
      <c r="G15" s="17" t="str">
        <f>IF((ISERROR('23b'!G29/'24b'!G15)=TRUE),"n.a.",'23b'!G29/'24b'!G15*1000)</f>
        <v>n.a.</v>
      </c>
      <c r="H15" s="17">
        <f>IF((ISERROR('23b'!H29/'24b'!H15)=TRUE),"n.a.",'23b'!H29/'24b'!H15*1000)</f>
        <v>0</v>
      </c>
      <c r="I15" s="17">
        <f>IF((ISERROR('23b'!I29/'24b'!I15)=TRUE),"n.a.",'23b'!I29/'24b'!I15*1000)</f>
        <v>0</v>
      </c>
      <c r="J15" s="17">
        <f>IF((ISERROR('23b'!J29/'24b'!J15)=TRUE),"n.a.",'23b'!J29/'24b'!J15*1000)</f>
        <v>0</v>
      </c>
      <c r="K15" s="17">
        <f>IF((ISERROR('23b'!K29/'24b'!K15)=TRUE),"n.a.",'23b'!K29/'24b'!K15*1000)</f>
        <v>0</v>
      </c>
      <c r="L15" s="3"/>
    </row>
    <row r="17" spans="1:12">
      <c r="A17" s="145" t="s">
        <v>71</v>
      </c>
    </row>
    <row r="18" spans="1:12">
      <c r="A18" s="7" t="s">
        <v>4</v>
      </c>
      <c r="B18" s="2">
        <f t="shared" ref="B18:K20" si="0">IF(ISERROR((POWER(VLOOKUP(VALUE(RIGHT($A18,4)),$A$3:$L$15,COLUMN(B$15),0)/VLOOKUP(VALUE(LEFT($A18,4)),$A$3:$L$15,COLUMN(B$15),0),1/(VALUE(RIGHT($A18,4))-VALUE(LEFT($A18,4))))-1)*100)=FALSE,(POWER(VLOOKUP(VALUE(RIGHT($A18,4)),$A$3:$L$15,COLUMN(B$15),0)/VLOOKUP(VALUE(LEFT($A18,4)),$A$3:$L$15,COLUMN(B$15),0),1/(VALUE(RIGHT($A18,4))-VALUE(LEFT($A18,4))))-1)*100,"n.a.")</f>
        <v>3.9238794657075804</v>
      </c>
      <c r="C18" s="2">
        <f t="shared" si="0"/>
        <v>3.0363761494558661</v>
      </c>
      <c r="D18" s="2">
        <f t="shared" si="0"/>
        <v>-1.2107237885642275</v>
      </c>
      <c r="E18" s="2">
        <f t="shared" si="0"/>
        <v>-6.4136036924989597</v>
      </c>
      <c r="F18" s="2" t="str">
        <f t="shared" si="0"/>
        <v>n.a.</v>
      </c>
      <c r="G18" s="2" t="str">
        <f t="shared" si="0"/>
        <v>n.a.</v>
      </c>
      <c r="H18" s="2" t="str">
        <f t="shared" si="0"/>
        <v>n.a.</v>
      </c>
      <c r="I18" s="2">
        <f t="shared" si="0"/>
        <v>8.9466914647789544</v>
      </c>
      <c r="J18" s="2">
        <f t="shared" si="0"/>
        <v>-5.1388175569038523</v>
      </c>
      <c r="K18" s="2">
        <f t="shared" si="0"/>
        <v>3.7121069739127099</v>
      </c>
      <c r="L18" s="2"/>
    </row>
    <row r="19" spans="1:12">
      <c r="A19" s="7" t="s">
        <v>27</v>
      </c>
      <c r="B19" s="2">
        <f t="shared" si="0"/>
        <v>5.1076670194493357</v>
      </c>
      <c r="C19" s="2">
        <f t="shared" si="0"/>
        <v>6.9342346332752935</v>
      </c>
      <c r="D19" s="2">
        <f t="shared" si="0"/>
        <v>-2.3226283627755473</v>
      </c>
      <c r="E19" s="2" t="str">
        <f t="shared" si="0"/>
        <v>n.a.</v>
      </c>
      <c r="F19" s="2" t="str">
        <f t="shared" si="0"/>
        <v>n.a.</v>
      </c>
      <c r="G19" s="2" t="str">
        <f t="shared" si="0"/>
        <v>n.a.</v>
      </c>
      <c r="H19" s="2" t="str">
        <f t="shared" si="0"/>
        <v>n.a.</v>
      </c>
      <c r="I19" s="2">
        <f t="shared" si="0"/>
        <v>1.8748998983082688</v>
      </c>
      <c r="J19" s="2">
        <f t="shared" si="0"/>
        <v>-2.9431641393779295</v>
      </c>
      <c r="K19" s="2">
        <f t="shared" si="0"/>
        <v>-3.6575937354626276</v>
      </c>
      <c r="L19" s="2"/>
    </row>
    <row r="20" spans="1:12">
      <c r="A20" s="7" t="s">
        <v>3</v>
      </c>
      <c r="B20" s="2">
        <f t="shared" si="0"/>
        <v>3.4206321294102615</v>
      </c>
      <c r="C20" s="2">
        <f t="shared" si="0"/>
        <v>1.4096658796082684</v>
      </c>
      <c r="D20" s="2">
        <f t="shared" si="0"/>
        <v>-0.73032693715378016</v>
      </c>
      <c r="E20" s="2" t="str">
        <f t="shared" si="0"/>
        <v>n.a.</v>
      </c>
      <c r="F20" s="2" t="str">
        <f t="shared" si="0"/>
        <v>n.a.</v>
      </c>
      <c r="G20" s="2" t="str">
        <f t="shared" si="0"/>
        <v>n.a.</v>
      </c>
      <c r="H20" s="2">
        <f t="shared" si="0"/>
        <v>1.9999381366127666</v>
      </c>
      <c r="I20" s="2">
        <f t="shared" si="0"/>
        <v>12.125799695957507</v>
      </c>
      <c r="J20" s="2">
        <f t="shared" si="0"/>
        <v>-6.0645404121870472</v>
      </c>
      <c r="K20" s="2">
        <f t="shared" si="0"/>
        <v>7.0406831679183934</v>
      </c>
      <c r="L20" s="2"/>
    </row>
    <row r="22" spans="1:12">
      <c r="A22" s="20" t="s">
        <v>1096</v>
      </c>
    </row>
  </sheetData>
  <pageMargins left="0.7" right="0.7" top="0.75" bottom="0.75" header="0.3" footer="0.3"/>
  <pageSetup scale="80" orientation="landscape" horizontalDpi="0" verticalDpi="0" r:id="rId1"/>
</worksheet>
</file>

<file path=xl/worksheets/sheet188.xml><?xml version="1.0" encoding="utf-8"?>
<worksheet xmlns="http://schemas.openxmlformats.org/spreadsheetml/2006/main" xmlns:r="http://schemas.openxmlformats.org/officeDocument/2006/relationships">
  <sheetPr codeName="Sheet225"/>
  <dimension ref="A1:L22"/>
  <sheetViews>
    <sheetView view="pageBreakPreview" zoomScaleNormal="100" zoomScaleSheetLayoutView="100" workbookViewId="0"/>
  </sheetViews>
  <sheetFormatPr defaultRowHeight="15"/>
  <cols>
    <col min="1" max="1" width="9.140625" style="143"/>
    <col min="2" max="12" width="14" style="143" customWidth="1"/>
    <col min="13" max="16384" width="9.140625" style="143"/>
  </cols>
  <sheetData>
    <row r="1" spans="1:12">
      <c r="A1" s="143" t="s">
        <v>1174</v>
      </c>
    </row>
    <row r="2" spans="1:12" ht="90.75" customHeight="1">
      <c r="B2" s="55" t="s">
        <v>520</v>
      </c>
      <c r="C2" s="55" t="s">
        <v>6</v>
      </c>
      <c r="D2" s="55" t="s">
        <v>7</v>
      </c>
      <c r="E2" s="55" t="s">
        <v>8</v>
      </c>
      <c r="F2" s="55" t="s">
        <v>11</v>
      </c>
      <c r="G2" s="55" t="s">
        <v>12</v>
      </c>
      <c r="H2" s="55" t="s">
        <v>13</v>
      </c>
      <c r="I2" s="55" t="s">
        <v>14</v>
      </c>
      <c r="J2" s="55" t="s">
        <v>15</v>
      </c>
      <c r="K2" s="55" t="s">
        <v>55</v>
      </c>
      <c r="L2" s="309"/>
    </row>
    <row r="3" spans="1:12">
      <c r="A3" s="7">
        <v>1997</v>
      </c>
      <c r="B3" s="17">
        <f>IF((ISERROR('23c'!B17/'24c'!B3)=TRUE),"n.a.",'23c'!B17/'24c'!B3*1000)</f>
        <v>26.551985560822253</v>
      </c>
      <c r="C3" s="17">
        <f>IF((ISERROR('23c'!C17/'24c'!C3)=TRUE),"n.a.",'23c'!C17/'24c'!C3*1000)</f>
        <v>33.200233298936695</v>
      </c>
      <c r="D3" s="17">
        <f>IF((ISERROR('23c'!D17/'24c'!D3)=TRUE),"n.a.",'23c'!D17/'24c'!D3*1000)</f>
        <v>26.237623762376241</v>
      </c>
      <c r="E3" s="17">
        <f>IF((ISERROR('23c'!E17/'24c'!E3)=TRUE),"n.a.",'23c'!E17/'24c'!E3*1000)</f>
        <v>21.03494623655914</v>
      </c>
      <c r="F3" s="17" t="str">
        <f>IF((ISERROR('23c'!F17/'24c'!F3)=TRUE),"n.a.",'23c'!F17/'24c'!F3*1000)</f>
        <v>n.a.</v>
      </c>
      <c r="G3" s="17" t="str">
        <f>IF((ISERROR('23c'!G17/'24c'!G3)=TRUE),"n.a.",'23c'!G17/'24c'!G3*1000)</f>
        <v>n.a.</v>
      </c>
      <c r="H3" s="17">
        <f>IF((ISERROR('23c'!H17/'24c'!H3)=TRUE),"n.a.",'23c'!H17/'24c'!H3*1000)</f>
        <v>35.924170616113742</v>
      </c>
      <c r="I3" s="17" t="str">
        <f>IF((ISERROR('23c'!I17/'24c'!I3)=TRUE),"n.a.",'23c'!I17/'24c'!I3*1000)</f>
        <v>n.a.</v>
      </c>
      <c r="J3" s="17">
        <f>IF((ISERROR('23c'!J17/'24c'!J3)=TRUE),"n.a.",'23c'!J17/'24c'!J3*1000)</f>
        <v>16.65833749791771</v>
      </c>
      <c r="K3" s="17">
        <f>IF((ISERROR('23c'!K17/'24c'!K3)=TRUE),"n.a.",'23c'!K17/'24c'!K3*1000)</f>
        <v>35.925572519083964</v>
      </c>
      <c r="L3" s="309"/>
    </row>
    <row r="4" spans="1:12">
      <c r="A4" s="7">
        <v>1998</v>
      </c>
      <c r="B4" s="17">
        <f>IF((ISERROR('23c'!B18/'24c'!B4)=TRUE),"n.a.",'23c'!B18/'24c'!B4*1000)</f>
        <v>27.459974600088316</v>
      </c>
      <c r="C4" s="17">
        <f>IF((ISERROR('23c'!C18/'24c'!C4)=TRUE),"n.a.",'23c'!C18/'24c'!C4*1000)</f>
        <v>36.325289532128004</v>
      </c>
      <c r="D4" s="17">
        <f>IF((ISERROR('23c'!D18/'24c'!D4)=TRUE),"n.a.",'23c'!D18/'24c'!D4*1000)</f>
        <v>27.044134727061554</v>
      </c>
      <c r="E4" s="17">
        <f>IF((ISERROR('23c'!E18/'24c'!E4)=TRUE),"n.a.",'23c'!E18/'24c'!E4*1000)</f>
        <v>42.577777777777776</v>
      </c>
      <c r="F4" s="17" t="str">
        <f>IF((ISERROR('23c'!F18/'24c'!F4)=TRUE),"n.a.",'23c'!F18/'24c'!F4*1000)</f>
        <v>n.a.</v>
      </c>
      <c r="G4" s="17" t="str">
        <f>IF((ISERROR('23c'!G18/'24c'!G4)=TRUE),"n.a.",'23c'!G18/'24c'!G4*1000)</f>
        <v>n.a.</v>
      </c>
      <c r="H4" s="17">
        <f>IF((ISERROR('23c'!H18/'24c'!H4)=TRUE),"n.a.",'23c'!H18/'24c'!H4*1000)</f>
        <v>27.953518398967073</v>
      </c>
      <c r="I4" s="17" t="str">
        <f>IF((ISERROR('23c'!I18/'24c'!I4)=TRUE),"n.a.",'23c'!I18/'24c'!I4*1000)</f>
        <v>n.a.</v>
      </c>
      <c r="J4" s="17">
        <f>IF((ISERROR('23c'!J18/'24c'!J4)=TRUE),"n.a.",'23c'!J18/'24c'!J4*1000)</f>
        <v>13.514739229024945</v>
      </c>
      <c r="K4" s="17">
        <f>IF((ISERROR('23c'!K18/'24c'!K4)=TRUE),"n.a.",'23c'!K18/'24c'!K4*1000)</f>
        <v>41.926345609065159</v>
      </c>
      <c r="L4" s="309"/>
    </row>
    <row r="5" spans="1:12">
      <c r="A5" s="7">
        <v>1999</v>
      </c>
      <c r="B5" s="17">
        <f>IF((ISERROR('23c'!B19/'24c'!B5)=TRUE),"n.a.",'23c'!B19/'24c'!B5*1000)</f>
        <v>28.636529377504775</v>
      </c>
      <c r="C5" s="17">
        <f>IF((ISERROR('23c'!C19/'24c'!C5)=TRUE),"n.a.",'23c'!C19/'24c'!C5*1000)</f>
        <v>34.390012107325582</v>
      </c>
      <c r="D5" s="17">
        <f>IF((ISERROR('23c'!D19/'24c'!D5)=TRUE),"n.a.",'23c'!D19/'24c'!D5*1000)</f>
        <v>25.755655226209047</v>
      </c>
      <c r="E5" s="17">
        <f>IF((ISERROR('23c'!E19/'24c'!E5)=TRUE),"n.a.",'23c'!E19/'24c'!E5*1000)</f>
        <v>19.895968790637191</v>
      </c>
      <c r="F5" s="17" t="str">
        <f>IF((ISERROR('23c'!F19/'24c'!F5)=TRUE),"n.a.",'23c'!F19/'24c'!F5*1000)</f>
        <v>n.a.</v>
      </c>
      <c r="G5" s="17" t="str">
        <f>IF((ISERROR('23c'!G19/'24c'!G5)=TRUE),"n.a.",'23c'!G19/'24c'!G5*1000)</f>
        <v>n.a.</v>
      </c>
      <c r="H5" s="17">
        <f>IF((ISERROR('23c'!H19/'24c'!H5)=TRUE),"n.a.",'23c'!H19/'24c'!H5*1000)</f>
        <v>20.446320868516285</v>
      </c>
      <c r="I5" s="17" t="str">
        <f>IF((ISERROR('23c'!I19/'24c'!I5)=TRUE),"n.a.",'23c'!I19/'24c'!I5*1000)</f>
        <v>n.a.</v>
      </c>
      <c r="J5" s="17">
        <f>IF((ISERROR('23c'!J19/'24c'!J5)=TRUE),"n.a.",'23c'!J19/'24c'!J5*1000)</f>
        <v>15.418556195612206</v>
      </c>
      <c r="K5" s="17" t="str">
        <f>IF((ISERROR('23c'!K19/'24c'!K5)=TRUE),"n.a.",'23c'!K19/'24c'!K5*1000)</f>
        <v>n.a.</v>
      </c>
      <c r="L5" s="309"/>
    </row>
    <row r="6" spans="1:12">
      <c r="A6" s="7">
        <v>2000</v>
      </c>
      <c r="B6" s="17">
        <f>IF((ISERROR('23c'!B20/'24c'!B6)=TRUE),"n.a.",'23c'!B20/'24c'!B6*1000)</f>
        <v>29.875869452395953</v>
      </c>
      <c r="C6" s="17">
        <f>IF((ISERROR('23c'!C20/'24c'!C6)=TRUE),"n.a.",'23c'!C20/'24c'!C6*1000)</f>
        <v>38.283711901580652</v>
      </c>
      <c r="D6" s="17">
        <f>IF((ISERROR('23c'!D20/'24c'!D6)=TRUE),"n.a.",'23c'!D20/'24c'!D6*1000)</f>
        <v>28.991663569266709</v>
      </c>
      <c r="E6" s="17">
        <f>IF((ISERROR('23c'!E20/'24c'!E6)=TRUE),"n.a.",'23c'!E20/'24c'!E6*1000)</f>
        <v>33.804475853945817</v>
      </c>
      <c r="F6" s="17" t="str">
        <f>IF((ISERROR('23c'!F20/'24c'!F6)=TRUE),"n.a.",'23c'!F20/'24c'!F6*1000)</f>
        <v>n.a.</v>
      </c>
      <c r="G6" s="17" t="str">
        <f>IF((ISERROR('23c'!G20/'24c'!G6)=TRUE),"n.a.",'23c'!G20/'24c'!G6*1000)</f>
        <v>n.a.</v>
      </c>
      <c r="H6" s="17">
        <f>IF((ISERROR('23c'!H20/'24c'!H6)=TRUE),"n.a.",'23c'!H20/'24c'!H6*1000)</f>
        <v>33.628879037365422</v>
      </c>
      <c r="I6" s="17" t="str">
        <f>IF((ISERROR('23c'!I20/'24c'!I6)=TRUE),"n.a.",'23c'!I20/'24c'!I6*1000)</f>
        <v>n.a.</v>
      </c>
      <c r="J6" s="17">
        <f>IF((ISERROR('23c'!J20/'24c'!J6)=TRUE),"n.a.",'23c'!J20/'24c'!J6*1000)</f>
        <v>17.475204829667959</v>
      </c>
      <c r="K6" s="17" t="str">
        <f>IF((ISERROR('23c'!K20/'24c'!K6)=TRUE),"n.a.",'23c'!K20/'24c'!K6*1000)</f>
        <v>n.a.</v>
      </c>
      <c r="L6" s="309"/>
    </row>
    <row r="7" spans="1:12">
      <c r="A7" s="7">
        <v>2001</v>
      </c>
      <c r="B7" s="17">
        <f>IF((ISERROR('23c'!B21/'24c'!B7)=TRUE),"n.a.",'23c'!B21/'24c'!B7*1000)</f>
        <v>31.018921556988904</v>
      </c>
      <c r="C7" s="17">
        <f>IF((ISERROR('23c'!C21/'24c'!C7)=TRUE),"n.a.",'23c'!C21/'24c'!C7*1000)</f>
        <v>40.636042402826853</v>
      </c>
      <c r="D7" s="17">
        <f>IF((ISERROR('23c'!D21/'24c'!D7)=TRUE),"n.a.",'23c'!D21/'24c'!D7*1000)</f>
        <v>31.148357119150351</v>
      </c>
      <c r="E7" s="17">
        <f>IF((ISERROR('23c'!E21/'24c'!E7)=TRUE),"n.a.",'23c'!E21/'24c'!E7*1000)</f>
        <v>35.822306238185256</v>
      </c>
      <c r="F7" s="17" t="str">
        <f>IF((ISERROR('23c'!F21/'24c'!F7)=TRUE),"n.a.",'23c'!F21/'24c'!F7*1000)</f>
        <v>n.a.</v>
      </c>
      <c r="G7" s="17" t="str">
        <f>IF((ISERROR('23c'!G21/'24c'!G7)=TRUE),"n.a.",'23c'!G21/'24c'!G7*1000)</f>
        <v>n.a.</v>
      </c>
      <c r="H7" s="17">
        <f>IF((ISERROR('23c'!H21/'24c'!H7)=TRUE),"n.a.",'23c'!H21/'24c'!H7*1000)</f>
        <v>48.487199379363851</v>
      </c>
      <c r="I7" s="17" t="str">
        <f>IF((ISERROR('23c'!I21/'24c'!I7)=TRUE),"n.a.",'23c'!I21/'24c'!I7*1000)</f>
        <v>n.a.</v>
      </c>
      <c r="J7" s="17">
        <f>IF((ISERROR('23c'!J21/'24c'!J7)=TRUE),"n.a.",'23c'!J21/'24c'!J7*1000)</f>
        <v>18.012732492822369</v>
      </c>
      <c r="K7" s="17" t="str">
        <f>IF((ISERROR('23c'!K21/'24c'!K7)=TRUE),"n.a.",'23c'!K21/'24c'!K7*1000)</f>
        <v>n.a.</v>
      </c>
      <c r="L7" s="309"/>
    </row>
    <row r="8" spans="1:12">
      <c r="A8" s="7">
        <v>2002</v>
      </c>
      <c r="B8" s="17">
        <f>IF((ISERROR('23c'!B22/'24c'!B8)=TRUE),"n.a.",'23c'!B22/'24c'!B8*1000)</f>
        <v>30.281246138687269</v>
      </c>
      <c r="C8" s="17">
        <f>IF((ISERROR('23c'!C22/'24c'!C8)=TRUE),"n.a.",'23c'!C22/'24c'!C8*1000)</f>
        <v>35.522373089605203</v>
      </c>
      <c r="D8" s="17">
        <f>IF((ISERROR('23c'!D22/'24c'!D8)=TRUE),"n.a.",'23c'!D22/'24c'!D8*1000)</f>
        <v>31.677336747759284</v>
      </c>
      <c r="E8" s="17">
        <f>IF((ISERROR('23c'!E22/'24c'!E8)=TRUE),"n.a.",'23c'!E22/'24c'!E8*1000)</f>
        <v>62.41721854304636</v>
      </c>
      <c r="F8" s="17" t="str">
        <f>IF((ISERROR('23c'!F22/'24c'!F8)=TRUE),"n.a.",'23c'!F22/'24c'!F8*1000)</f>
        <v>n.a.</v>
      </c>
      <c r="G8" s="17" t="str">
        <f>IF((ISERROR('23c'!G22/'24c'!G8)=TRUE),"n.a.",'23c'!G22/'24c'!G8*1000)</f>
        <v>n.a.</v>
      </c>
      <c r="H8" s="17" t="str">
        <f>IF((ISERROR('23c'!H22/'24c'!H8)=TRUE),"n.a.",'23c'!H22/'24c'!H8*1000)</f>
        <v>n.a.</v>
      </c>
      <c r="I8" s="17">
        <f>IF((ISERROR('23c'!I22/'24c'!I8)=TRUE),"n.a.",'23c'!I22/'24c'!I8*1000)</f>
        <v>31.418028465998947</v>
      </c>
      <c r="J8" s="17">
        <f>IF((ISERROR('23c'!J22/'24c'!J8)=TRUE),"n.a.",'23c'!J22/'24c'!J8*1000)</f>
        <v>20.872508461827756</v>
      </c>
      <c r="K8" s="17">
        <f>IF((ISERROR('23c'!K22/'24c'!K8)=TRUE),"n.a.",'23c'!K22/'24c'!K8*1000)</f>
        <v>16.339323025491016</v>
      </c>
      <c r="L8" s="309"/>
    </row>
    <row r="9" spans="1:12">
      <c r="A9" s="7">
        <v>2003</v>
      </c>
      <c r="B9" s="17">
        <f>IF((ISERROR('23c'!B23/'24c'!B9)=TRUE),"n.a.",'23c'!B23/'24c'!B9*1000)</f>
        <v>32.176123146437426</v>
      </c>
      <c r="C9" s="17">
        <f>IF((ISERROR('23c'!C23/'24c'!C9)=TRUE),"n.a.",'23c'!C23/'24c'!C9*1000)</f>
        <v>39.138621744240417</v>
      </c>
      <c r="D9" s="17">
        <f>IF((ISERROR('23c'!D23/'24c'!D9)=TRUE),"n.a.",'23c'!D23/'24c'!D9*1000)</f>
        <v>31.33890380980802</v>
      </c>
      <c r="E9" s="17">
        <f>IF((ISERROR('23c'!E23/'24c'!E9)=TRUE),"n.a.",'23c'!E23/'24c'!E9*1000)</f>
        <v>31.749049429657791</v>
      </c>
      <c r="F9" s="17" t="str">
        <f>IF((ISERROR('23c'!F23/'24c'!F9)=TRUE),"n.a.",'23c'!F23/'24c'!F9*1000)</f>
        <v>n.a.</v>
      </c>
      <c r="G9" s="17">
        <f>IF((ISERROR('23c'!G23/'24c'!G9)=TRUE),"n.a.",'23c'!G23/'24c'!G9*1000)</f>
        <v>50.104622408217608</v>
      </c>
      <c r="H9" s="17">
        <f>IF((ISERROR('23c'!H23/'24c'!H9)=TRUE),"n.a.",'23c'!H23/'24c'!H9*1000)</f>
        <v>49.454828660436135</v>
      </c>
      <c r="I9" s="17">
        <f>IF((ISERROR('23c'!I23/'24c'!I9)=TRUE),"n.a.",'23c'!I23/'24c'!I9*1000)</f>
        <v>19.225967540574285</v>
      </c>
      <c r="J9" s="17">
        <f>IF((ISERROR('23c'!J23/'24c'!J9)=TRUE),"n.a.",'23c'!J23/'24c'!J9*1000)</f>
        <v>20.695064558947749</v>
      </c>
      <c r="K9" s="17" t="str">
        <f>IF((ISERROR('23c'!K23/'24c'!K9)=TRUE),"n.a.",'23c'!K23/'24c'!K9*1000)</f>
        <v>n.a.</v>
      </c>
      <c r="L9" s="309"/>
    </row>
    <row r="10" spans="1:12">
      <c r="A10" s="7">
        <v>2004</v>
      </c>
      <c r="B10" s="17">
        <f>IF((ISERROR('23c'!B24/'24c'!B10)=TRUE),"n.a.",'23c'!B24/'24c'!B10*1000)</f>
        <v>33.986818473126618</v>
      </c>
      <c r="C10" s="17">
        <f>IF((ISERROR('23c'!C24/'24c'!C10)=TRUE),"n.a.",'23c'!C24/'24c'!C10*1000)</f>
        <v>40.520615384615382</v>
      </c>
      <c r="D10" s="17">
        <f>IF((ISERROR('23c'!D24/'24c'!D10)=TRUE),"n.a.",'23c'!D24/'24c'!D10*1000)</f>
        <v>23.504142374961646</v>
      </c>
      <c r="E10" s="17">
        <f>IF((ISERROR('23c'!E24/'24c'!E10)=TRUE),"n.a.",'23c'!E24/'24c'!E10*1000)</f>
        <v>35.378323108384457</v>
      </c>
      <c r="F10" s="17" t="str">
        <f>IF((ISERROR('23c'!F24/'24c'!F10)=TRUE),"n.a.",'23c'!F24/'24c'!F10*1000)</f>
        <v>n.a.</v>
      </c>
      <c r="G10" s="17" t="str">
        <f>IF((ISERROR('23c'!G24/'24c'!G10)=TRUE),"n.a.",'23c'!G24/'24c'!G10*1000)</f>
        <v>n.a.</v>
      </c>
      <c r="H10" s="17">
        <f>IF((ISERROR('23c'!H24/'24c'!H10)=TRUE),"n.a.",'23c'!H24/'24c'!H10*1000)</f>
        <v>32.030178326474626</v>
      </c>
      <c r="I10" s="17">
        <f>IF((ISERROR('23c'!I24/'24c'!I10)=TRUE),"n.a.",'23c'!I24/'24c'!I10*1000)</f>
        <v>11.194444444444445</v>
      </c>
      <c r="J10" s="17">
        <f>IF((ISERROR('23c'!J24/'24c'!J10)=TRUE),"n.a.",'23c'!J24/'24c'!J10*1000)</f>
        <v>16.606189967982925</v>
      </c>
      <c r="K10" s="17">
        <f>IF((ISERROR('23c'!K24/'24c'!K10)=TRUE),"n.a.",'23c'!K24/'24c'!K10*1000)</f>
        <v>26.581605528973949</v>
      </c>
      <c r="L10" s="309"/>
    </row>
    <row r="11" spans="1:12">
      <c r="A11" s="7">
        <v>2005</v>
      </c>
      <c r="B11" s="17">
        <f>IF((ISERROR('23c'!B25/'24c'!B11)=TRUE),"n.a.",'23c'!B25/'24c'!B11*1000)</f>
        <v>35.671236002053355</v>
      </c>
      <c r="C11" s="17">
        <f>IF((ISERROR('23c'!C25/'24c'!C11)=TRUE),"n.a.",'23c'!C25/'24c'!C11*1000)</f>
        <v>40.622440622440621</v>
      </c>
      <c r="D11" s="17">
        <f>IF((ISERROR('23c'!D25/'24c'!D11)=TRUE),"n.a.",'23c'!D25/'24c'!D11*1000)</f>
        <v>30.081917475728154</v>
      </c>
      <c r="E11" s="17">
        <f>IF((ISERROR('23c'!E25/'24c'!E11)=TRUE),"n.a.",'23c'!E25/'24c'!E11*1000)</f>
        <v>51.75</v>
      </c>
      <c r="F11" s="17" t="str">
        <f>IF((ISERROR('23c'!F25/'24c'!F11)=TRUE),"n.a.",'23c'!F25/'24c'!F11*1000)</f>
        <v>n.a.</v>
      </c>
      <c r="G11" s="17" t="str">
        <f>IF((ISERROR('23c'!G25/'24c'!G11)=TRUE),"n.a.",'23c'!G25/'24c'!G11*1000)</f>
        <v>n.a.</v>
      </c>
      <c r="H11" s="17">
        <f>IF((ISERROR('23c'!H25/'24c'!H11)=TRUE),"n.a.",'23c'!H25/'24c'!H11*1000)</f>
        <v>34.81521156936261</v>
      </c>
      <c r="I11" s="17" t="str">
        <f>IF((ISERROR('23c'!I25/'24c'!I11)=TRUE),"n.a.",'23c'!I25/'24c'!I11*1000)</f>
        <v>n.a.</v>
      </c>
      <c r="J11" s="17">
        <f>IF((ISERROR('23c'!J25/'24c'!J11)=TRUE),"n.a.",'23c'!J25/'24c'!J11*1000)</f>
        <v>21.905370843989772</v>
      </c>
      <c r="K11" s="17">
        <f>IF((ISERROR('23c'!K25/'24c'!K11)=TRUE),"n.a.",'23c'!K25/'24c'!K11*1000)</f>
        <v>30.595238095238095</v>
      </c>
      <c r="L11" s="3"/>
    </row>
    <row r="12" spans="1:12">
      <c r="A12" s="7">
        <v>2006</v>
      </c>
      <c r="B12" s="17">
        <f>IF((ISERROR('23c'!B26/'24c'!B12)=TRUE),"n.a.",'23c'!B26/'24c'!B12*1000)</f>
        <v>36.803839426326967</v>
      </c>
      <c r="C12" s="17">
        <f>IF((ISERROR('23c'!C26/'24c'!C12)=TRUE),"n.a.",'23c'!C26/'24c'!C12*1000)</f>
        <v>39.094447913483641</v>
      </c>
      <c r="D12" s="17">
        <f>IF((ISERROR('23c'!D26/'24c'!D12)=TRUE),"n.a.",'23c'!D26/'24c'!D12*1000)</f>
        <v>24.633076785394667</v>
      </c>
      <c r="E12" s="17">
        <f>IF((ISERROR('23c'!E26/'24c'!E12)=TRUE),"n.a.",'23c'!E26/'24c'!E12*1000)</f>
        <v>39.049235993208832</v>
      </c>
      <c r="F12" s="17" t="str">
        <f>IF((ISERROR('23c'!F26/'24c'!F12)=TRUE),"n.a.",'23c'!F26/'24c'!F12*1000)</f>
        <v>n.a.</v>
      </c>
      <c r="G12" s="17" t="str">
        <f>IF((ISERROR('23c'!G26/'24c'!G12)=TRUE),"n.a.",'23c'!G26/'24c'!G12*1000)</f>
        <v>n.a.</v>
      </c>
      <c r="H12" s="17">
        <f>IF((ISERROR('23c'!H26/'24c'!H12)=TRUE),"n.a.",'23c'!H26/'24c'!H12*1000)</f>
        <v>26.027397260273972</v>
      </c>
      <c r="I12" s="17" t="str">
        <f>IF((ISERROR('23c'!I26/'24c'!I12)=TRUE),"n.a.",'23c'!I26/'24c'!I12*1000)</f>
        <v>n.a.</v>
      </c>
      <c r="J12" s="17">
        <f>IF((ISERROR('23c'!J26/'24c'!J12)=TRUE),"n.a.",'23c'!J26/'24c'!J12*1000)</f>
        <v>17.677824267782427</v>
      </c>
      <c r="K12" s="17">
        <f>IF((ISERROR('23c'!K26/'24c'!K12)=TRUE),"n.a.",'23c'!K26/'24c'!K12*1000)</f>
        <v>28.306159420289855</v>
      </c>
      <c r="L12" s="3"/>
    </row>
    <row r="13" spans="1:12">
      <c r="A13" s="7">
        <v>2007</v>
      </c>
      <c r="B13" s="17">
        <f>IF((ISERROR('23c'!B27/'24c'!B13)=TRUE),"n.a.",'23c'!B27/'24c'!B13*1000)</f>
        <v>38.193866158391778</v>
      </c>
      <c r="C13" s="17">
        <f>IF((ISERROR('23c'!C27/'24c'!C13)=TRUE),"n.a.",'23c'!C27/'24c'!C13*1000)</f>
        <v>42.083068109484408</v>
      </c>
      <c r="D13" s="17">
        <f>IF((ISERROR('23c'!D27/'24c'!D13)=TRUE),"n.a.",'23c'!D27/'24c'!D13*1000)</f>
        <v>28.713254254770501</v>
      </c>
      <c r="E13" s="17">
        <f>IF((ISERROR('23c'!E27/'24c'!E13)=TRUE),"n.a.",'23c'!E27/'24c'!E13*1000)</f>
        <v>41.512605042016808</v>
      </c>
      <c r="F13" s="17" t="str">
        <f>IF((ISERROR('23c'!F27/'24c'!F13)=TRUE),"n.a.",'23c'!F27/'24c'!F13*1000)</f>
        <v>n.a.</v>
      </c>
      <c r="G13" s="17" t="str">
        <f>IF((ISERROR('23c'!G27/'24c'!G13)=TRUE),"n.a.",'23c'!G27/'24c'!G13*1000)</f>
        <v>n.a.</v>
      </c>
      <c r="H13" s="17">
        <f>IF((ISERROR('23c'!H27/'24c'!H13)=TRUE),"n.a.",'23c'!H27/'24c'!H13*1000)</f>
        <v>35.955056179775283</v>
      </c>
      <c r="I13" s="17">
        <f>IF((ISERROR('23c'!I27/'24c'!I13)=TRUE),"n.a.",'23c'!I27/'24c'!I13*1000)</f>
        <v>20.822942643391521</v>
      </c>
      <c r="J13" s="17">
        <f>IF((ISERROR('23c'!J27/'24c'!J13)=TRUE),"n.a.",'23c'!J27/'24c'!J13*1000)</f>
        <v>21.321284650140431</v>
      </c>
      <c r="K13" s="17">
        <f>IF((ISERROR('23c'!K27/'24c'!K13)=TRUE),"n.a.",'23c'!K27/'24c'!K13*1000)</f>
        <v>33.90519187358916</v>
      </c>
      <c r="L13" s="3"/>
    </row>
    <row r="14" spans="1:12" hidden="1">
      <c r="A14" s="7">
        <v>2008</v>
      </c>
      <c r="B14" s="17">
        <f>IF((ISERROR('23c'!B28/'24c'!B14)=TRUE),"n.a.",'23c'!B28/'24c'!B14*1000)</f>
        <v>0</v>
      </c>
      <c r="C14" s="17">
        <f>IF((ISERROR('23c'!C28/'24c'!C14)=TRUE),"n.a.",'23c'!C28/'24c'!C14*1000)</f>
        <v>3.5643322220114293E-2</v>
      </c>
      <c r="D14" s="17">
        <f>IF((ISERROR('23c'!D28/'24c'!D14)=TRUE),"n.a.",'23c'!D28/'24c'!D14*1000)</f>
        <v>0</v>
      </c>
      <c r="E14" s="17">
        <f>IF((ISERROR('23c'!E28/'24c'!E14)=TRUE),"n.a.",'23c'!E28/'24c'!E14*1000)</f>
        <v>0</v>
      </c>
      <c r="F14" s="17" t="str">
        <f>IF((ISERROR('23c'!F28/'24c'!F14)=TRUE),"n.a.",'23c'!F28/'24c'!F14*1000)</f>
        <v>n.a.</v>
      </c>
      <c r="G14" s="17" t="str">
        <f>IF((ISERROR('23c'!G28/'24c'!G14)=TRUE),"n.a.",'23c'!G28/'24c'!G14*1000)</f>
        <v>n.a.</v>
      </c>
      <c r="H14" s="17">
        <f>IF((ISERROR('23c'!H28/'24c'!H14)=TRUE),"n.a.",'23c'!H28/'24c'!H14*1000)</f>
        <v>0</v>
      </c>
      <c r="I14" s="17">
        <f>IF((ISERROR('23c'!I28/'24c'!I14)=TRUE),"n.a.",'23c'!I28/'24c'!I14*1000)</f>
        <v>0</v>
      </c>
      <c r="J14" s="17">
        <f>IF((ISERROR('23c'!J28/'24c'!J14)=TRUE),"n.a.",'23c'!J28/'24c'!J14*1000)</f>
        <v>0</v>
      </c>
      <c r="K14" s="17">
        <f>IF((ISERROR('23c'!K28/'24c'!K14)=TRUE),"n.a.",'23c'!K28/'24c'!K14*1000)</f>
        <v>0</v>
      </c>
      <c r="L14" s="3"/>
    </row>
    <row r="15" spans="1:12" hidden="1">
      <c r="A15" s="7">
        <v>2009</v>
      </c>
      <c r="B15" s="17">
        <f>IF((ISERROR('23c'!B29/'24c'!B15)=TRUE),"n.a.",'23c'!B29/'24c'!B15*1000)</f>
        <v>0</v>
      </c>
      <c r="C15" s="17">
        <f>IF((ISERROR('23c'!C29/'24c'!C15)=TRUE),"n.a.",'23c'!C29/'24c'!C15*1000)</f>
        <v>0</v>
      </c>
      <c r="D15" s="17">
        <f>IF((ISERROR('23c'!D29/'24c'!D15)=TRUE),"n.a.",'23c'!D29/'24c'!D15*1000)</f>
        <v>0</v>
      </c>
      <c r="E15" s="17">
        <f>IF((ISERROR('23c'!E29/'24c'!E15)=TRUE),"n.a.",'23c'!E29/'24c'!E15*1000)</f>
        <v>0</v>
      </c>
      <c r="F15" s="17" t="str">
        <f>IF((ISERROR('23c'!F29/'24c'!F15)=TRUE),"n.a.",'23c'!F29/'24c'!F15*1000)</f>
        <v>n.a.</v>
      </c>
      <c r="G15" s="17" t="str">
        <f>IF((ISERROR('23c'!G29/'24c'!G15)=TRUE),"n.a.",'23c'!G29/'24c'!G15*1000)</f>
        <v>n.a.</v>
      </c>
      <c r="H15" s="17">
        <f>IF((ISERROR('23c'!H29/'24c'!H15)=TRUE),"n.a.",'23c'!H29/'24c'!H15*1000)</f>
        <v>0</v>
      </c>
      <c r="I15" s="17">
        <f>IF((ISERROR('23c'!I29/'24c'!I15)=TRUE),"n.a.",'23c'!I29/'24c'!I15*1000)</f>
        <v>0</v>
      </c>
      <c r="J15" s="17">
        <f>IF((ISERROR('23c'!J29/'24c'!J15)=TRUE),"n.a.",'23c'!J29/'24c'!J15*1000)</f>
        <v>0</v>
      </c>
      <c r="K15" s="17">
        <f>IF((ISERROR('23c'!K29/'24c'!K15)=TRUE),"n.a.",'23c'!K29/'24c'!K15*1000)</f>
        <v>0</v>
      </c>
      <c r="L15" s="3"/>
    </row>
    <row r="17" spans="1:12">
      <c r="A17" s="145" t="s">
        <v>71</v>
      </c>
    </row>
    <row r="18" spans="1:12">
      <c r="A18" s="7" t="s">
        <v>4</v>
      </c>
      <c r="B18" s="2">
        <f t="shared" ref="B18:K20" si="0">IF(ISERROR((POWER(VLOOKUP(VALUE(RIGHT($A18,4)),$A$3:$L$15,COLUMN(B$15),0)/VLOOKUP(VALUE(LEFT($A18,4)),$A$3:$L$15,COLUMN(B$15),0),1/(VALUE(RIGHT($A18,4))-VALUE(LEFT($A18,4))))-1)*100)=FALSE,(POWER(VLOOKUP(VALUE(RIGHT($A18,4)),$A$3:$L$15,COLUMN(B$15),0)/VLOOKUP(VALUE(LEFT($A18,4)),$A$3:$L$15,COLUMN(B$15),0),1/(VALUE(RIGHT($A18,4))-VALUE(LEFT($A18,4))))-1)*100,"n.a.")</f>
        <v>3.7026040212623457</v>
      </c>
      <c r="C18" s="2">
        <f t="shared" si="0"/>
        <v>2.3992146766374622</v>
      </c>
      <c r="D18" s="2">
        <f t="shared" si="0"/>
        <v>0.9057214043908246</v>
      </c>
      <c r="E18" s="2">
        <f t="shared" si="0"/>
        <v>7.0345181083677488</v>
      </c>
      <c r="F18" s="2" t="str">
        <f t="shared" si="0"/>
        <v>n.a.</v>
      </c>
      <c r="G18" s="2" t="str">
        <f t="shared" si="0"/>
        <v>n.a.</v>
      </c>
      <c r="H18" s="2">
        <f t="shared" si="0"/>
        <v>8.5941082256013601E-3</v>
      </c>
      <c r="I18" s="2" t="str">
        <f t="shared" si="0"/>
        <v>n.a.</v>
      </c>
      <c r="J18" s="2">
        <f t="shared" si="0"/>
        <v>2.4986560851376849</v>
      </c>
      <c r="K18" s="2">
        <f t="shared" si="0"/>
        <v>-0.57714024058346247</v>
      </c>
      <c r="L18" s="2"/>
    </row>
    <row r="19" spans="1:12">
      <c r="A19" s="7" t="s">
        <v>27</v>
      </c>
      <c r="B19" s="2">
        <f t="shared" si="0"/>
        <v>4.0098611500855919</v>
      </c>
      <c r="C19" s="2">
        <f t="shared" si="0"/>
        <v>4.8634884904053877</v>
      </c>
      <c r="D19" s="2">
        <f t="shared" si="0"/>
        <v>3.3830987604176466</v>
      </c>
      <c r="E19" s="2">
        <f t="shared" si="0"/>
        <v>17.132550534302915</v>
      </c>
      <c r="F19" s="2" t="str">
        <f t="shared" si="0"/>
        <v>n.a.</v>
      </c>
      <c r="G19" s="2" t="str">
        <f t="shared" si="0"/>
        <v>n.a.</v>
      </c>
      <c r="H19" s="2">
        <f t="shared" si="0"/>
        <v>-2.1767966541177963</v>
      </c>
      <c r="I19" s="2" t="str">
        <f t="shared" si="0"/>
        <v>n.a.</v>
      </c>
      <c r="J19" s="2">
        <f t="shared" si="0"/>
        <v>1.608538828252315</v>
      </c>
      <c r="K19" s="2" t="str">
        <f t="shared" si="0"/>
        <v>n.a.</v>
      </c>
      <c r="L19" s="2"/>
    </row>
    <row r="20" spans="1:12">
      <c r="A20" s="7" t="s">
        <v>3</v>
      </c>
      <c r="B20" s="2">
        <f t="shared" si="0"/>
        <v>3.5712004102368189</v>
      </c>
      <c r="C20" s="2">
        <f t="shared" si="0"/>
        <v>1.3609049741443835</v>
      </c>
      <c r="D20" s="2">
        <f t="shared" si="0"/>
        <v>-0.1377548686026131</v>
      </c>
      <c r="E20" s="2">
        <f t="shared" si="0"/>
        <v>2.9778174536035484</v>
      </c>
      <c r="F20" s="2" t="str">
        <f t="shared" si="0"/>
        <v>n.a.</v>
      </c>
      <c r="G20" s="2" t="str">
        <f t="shared" si="0"/>
        <v>n.a.</v>
      </c>
      <c r="H20" s="2">
        <f t="shared" si="0"/>
        <v>0.96007263999049464</v>
      </c>
      <c r="I20" s="2" t="str">
        <f t="shared" si="0"/>
        <v>n.a.</v>
      </c>
      <c r="J20" s="2">
        <f t="shared" si="0"/>
        <v>2.882517978551502</v>
      </c>
      <c r="K20" s="2" t="str">
        <f t="shared" si="0"/>
        <v>n.a.</v>
      </c>
      <c r="L20" s="2"/>
    </row>
    <row r="22" spans="1:12">
      <c r="A22" s="20" t="s">
        <v>1098</v>
      </c>
    </row>
  </sheetData>
  <pageMargins left="0.7" right="0.7" top="0.75" bottom="0.75" header="0.3" footer="0.3"/>
  <pageSetup scale="80" orientation="landscape" horizontalDpi="0" verticalDpi="0" r:id="rId1"/>
</worksheet>
</file>

<file path=xl/worksheets/sheet189.xml><?xml version="1.0" encoding="utf-8"?>
<worksheet xmlns="http://schemas.openxmlformats.org/spreadsheetml/2006/main" xmlns:r="http://schemas.openxmlformats.org/officeDocument/2006/relationships">
  <sheetPr codeName="Sheet227"/>
  <dimension ref="A1:L22"/>
  <sheetViews>
    <sheetView view="pageBreakPreview" zoomScaleNormal="100" zoomScaleSheetLayoutView="100" workbookViewId="0"/>
  </sheetViews>
  <sheetFormatPr defaultRowHeight="15"/>
  <cols>
    <col min="1" max="1" width="9.140625" style="143"/>
    <col min="2" max="12" width="14" style="143" customWidth="1"/>
    <col min="13" max="16384" width="9.140625" style="143"/>
  </cols>
  <sheetData>
    <row r="1" spans="1:12">
      <c r="A1" s="143" t="s">
        <v>1173</v>
      </c>
    </row>
    <row r="2" spans="1:12" ht="90.75" customHeight="1">
      <c r="B2" s="55" t="s">
        <v>520</v>
      </c>
      <c r="C2" s="55" t="s">
        <v>6</v>
      </c>
      <c r="D2" s="55" t="s">
        <v>7</v>
      </c>
      <c r="E2" s="55" t="s">
        <v>8</v>
      </c>
      <c r="F2" s="55" t="s">
        <v>11</v>
      </c>
      <c r="G2" s="55" t="s">
        <v>12</v>
      </c>
      <c r="H2" s="55" t="s">
        <v>13</v>
      </c>
      <c r="I2" s="55" t="s">
        <v>14</v>
      </c>
      <c r="J2" s="55" t="s">
        <v>15</v>
      </c>
      <c r="K2" s="55" t="s">
        <v>55</v>
      </c>
      <c r="L2" s="309"/>
    </row>
    <row r="3" spans="1:12">
      <c r="A3" s="7">
        <v>1997</v>
      </c>
      <c r="B3" s="17">
        <f>IF((ISERROR('23d'!B17/'24d'!B3)=TRUE),"n.a.",'23d'!B17/'24d'!B3*1000)</f>
        <v>32.173690974547512</v>
      </c>
      <c r="C3" s="17">
        <f>IF((ISERROR('23d'!C17/'24d'!C3)=TRUE),"n.a.",'23d'!C17/'24d'!C3*1000)</f>
        <v>36.720675712452852</v>
      </c>
      <c r="D3" s="17">
        <f>IF((ISERROR('23d'!D17/'24d'!D3)=TRUE),"n.a.",'23d'!D17/'24d'!D3*1000)</f>
        <v>29.524374718826877</v>
      </c>
      <c r="E3" s="17">
        <f>IF((ISERROR('23d'!E17/'24d'!E3)=TRUE),"n.a.",'23d'!E17/'24d'!E3*1000)</f>
        <v>29.444444444444446</v>
      </c>
      <c r="F3" s="17">
        <f>IF((ISERROR('23d'!F17/'24d'!F3)=TRUE),"n.a.",'23d'!F17/'24d'!F3*1000)</f>
        <v>22.688728024819028</v>
      </c>
      <c r="G3" s="17">
        <f>IF((ISERROR('23d'!G17/'24d'!G3)=TRUE),"n.a.",'23d'!G17/'24d'!G3*1000)</f>
        <v>28.490307421186607</v>
      </c>
      <c r="H3" s="17">
        <f>IF((ISERROR('23d'!H17/'24d'!H3)=TRUE),"n.a.",'23d'!H17/'24d'!H3*1000)</f>
        <v>46.234060302705281</v>
      </c>
      <c r="I3" s="17">
        <f>IF((ISERROR('23d'!I17/'24d'!I3)=TRUE),"n.a.",'23d'!I17/'24d'!I3*1000)</f>
        <v>21.937535734705545</v>
      </c>
      <c r="J3" s="17">
        <f>IF((ISERROR('23d'!J17/'24d'!J3)=TRUE),"n.a.",'23d'!J17/'24d'!J3*1000)</f>
        <v>23.216226005070624</v>
      </c>
      <c r="K3" s="17">
        <f>IF((ISERROR('23d'!K17/'24d'!K3)=TRUE),"n.a.",'23d'!K17/'24d'!K3*1000)</f>
        <v>29.33901798571307</v>
      </c>
      <c r="L3" s="309"/>
    </row>
    <row r="4" spans="1:12">
      <c r="A4" s="7">
        <v>1998</v>
      </c>
      <c r="B4" s="17">
        <f>IF((ISERROR('23d'!B18/'24d'!B4)=TRUE),"n.a.",'23d'!B18/'24d'!B4*1000)</f>
        <v>32.615507738693687</v>
      </c>
      <c r="C4" s="17">
        <f>IF((ISERROR('23d'!C18/'24d'!C4)=TRUE),"n.a.",'23d'!C18/'24d'!C4*1000)</f>
        <v>38.046866591842068</v>
      </c>
      <c r="D4" s="17">
        <f>IF((ISERROR('23d'!D18/'24d'!D4)=TRUE),"n.a.",'23d'!D18/'24d'!D4*1000)</f>
        <v>30.177281807006764</v>
      </c>
      <c r="E4" s="17">
        <f>IF((ISERROR('23d'!E18/'24d'!E4)=TRUE),"n.a.",'23d'!E18/'24d'!E4*1000)</f>
        <v>27.860600193610843</v>
      </c>
      <c r="F4" s="17" t="str">
        <f>IF((ISERROR('23d'!F18/'24d'!F4)=TRUE),"n.a.",'23d'!F18/'24d'!F4*1000)</f>
        <v>n.a.</v>
      </c>
      <c r="G4" s="17">
        <f>IF((ISERROR('23d'!G18/'24d'!G4)=TRUE),"n.a.",'23d'!G18/'24d'!G4*1000)</f>
        <v>30.212713331684395</v>
      </c>
      <c r="H4" s="17">
        <f>IF((ISERROR('23d'!H18/'24d'!H4)=TRUE),"n.a.",'23d'!H18/'24d'!H4*1000)</f>
        <v>45.102726082749982</v>
      </c>
      <c r="I4" s="17">
        <f>IF((ISERROR('23d'!I18/'24d'!I4)=TRUE),"n.a.",'23d'!I18/'24d'!I4*1000)</f>
        <v>27.86217373290982</v>
      </c>
      <c r="J4" s="17" t="str">
        <f>IF((ISERROR('23d'!J18/'24d'!J4)=TRUE),"n.a.",'23d'!J18/'24d'!J4*1000)</f>
        <v>n.a.</v>
      </c>
      <c r="K4" s="17">
        <f>IF((ISERROR('23d'!K18/'24d'!K4)=TRUE),"n.a.",'23d'!K18/'24d'!K4*1000)</f>
        <v>25.447981098516024</v>
      </c>
      <c r="L4" s="309"/>
    </row>
    <row r="5" spans="1:12">
      <c r="A5" s="7">
        <v>1999</v>
      </c>
      <c r="B5" s="17">
        <f>IF((ISERROR('23d'!B19/'24d'!B5)=TRUE),"n.a.",'23d'!B19/'24d'!B5*1000)</f>
        <v>33.73841565327151</v>
      </c>
      <c r="C5" s="17">
        <f>IF((ISERROR('23d'!C19/'24d'!C5)=TRUE),"n.a.",'23d'!C19/'24d'!C5*1000)</f>
        <v>42.784968657685603</v>
      </c>
      <c r="D5" s="17">
        <f>IF((ISERROR('23d'!D19/'24d'!D5)=TRUE),"n.a.",'23d'!D19/'24d'!D5*1000)</f>
        <v>32.948565767214063</v>
      </c>
      <c r="E5" s="17">
        <f>IF((ISERROR('23d'!E19/'24d'!E5)=TRUE),"n.a.",'23d'!E19/'24d'!E5*1000)</f>
        <v>39.388900436499689</v>
      </c>
      <c r="F5" s="17" t="str">
        <f>IF((ISERROR('23d'!F19/'24d'!F5)=TRUE),"n.a.",'23d'!F19/'24d'!F5*1000)</f>
        <v>n.a.</v>
      </c>
      <c r="G5" s="17">
        <f>IF((ISERROR('23d'!G19/'24d'!G5)=TRUE),"n.a.",'23d'!G19/'24d'!G5*1000)</f>
        <v>35.936315390447305</v>
      </c>
      <c r="H5" s="17" t="str">
        <f>IF((ISERROR('23d'!H19/'24d'!H5)=TRUE),"n.a.",'23d'!H19/'24d'!H5*1000)</f>
        <v>n.a.</v>
      </c>
      <c r="I5" s="17">
        <f>IF((ISERROR('23d'!I19/'24d'!I5)=TRUE),"n.a.",'23d'!I19/'24d'!I5*1000)</f>
        <v>31.723447610195542</v>
      </c>
      <c r="J5" s="17" t="str">
        <f>IF((ISERROR('23d'!J19/'24d'!J5)=TRUE),"n.a.",'23d'!J19/'24d'!J5*1000)</f>
        <v>n.a.</v>
      </c>
      <c r="K5" s="17" t="str">
        <f>IF((ISERROR('23d'!K19/'24d'!K5)=TRUE),"n.a.",'23d'!K19/'24d'!K5*1000)</f>
        <v>n.a.</v>
      </c>
      <c r="L5" s="309"/>
    </row>
    <row r="6" spans="1:12">
      <c r="A6" s="7">
        <v>2000</v>
      </c>
      <c r="B6" s="17">
        <f>IF((ISERROR('23d'!B20/'24d'!B6)=TRUE),"n.a.",'23d'!B20/'24d'!B6*1000)</f>
        <v>35.459742803243046</v>
      </c>
      <c r="C6" s="17">
        <f>IF((ISERROR('23d'!C20/'24d'!C6)=TRUE),"n.a.",'23d'!C20/'24d'!C6*1000)</f>
        <v>43.649566262998214</v>
      </c>
      <c r="D6" s="17">
        <f>IF((ISERROR('23d'!D20/'24d'!D6)=TRUE),"n.a.",'23d'!D20/'24d'!D6*1000)</f>
        <v>30.466871995192307</v>
      </c>
      <c r="E6" s="17">
        <f>IF((ISERROR('23d'!E20/'24d'!E6)=TRUE),"n.a.",'23d'!E20/'24d'!E6*1000)</f>
        <v>16.867012526888523</v>
      </c>
      <c r="F6" s="17" t="str">
        <f>IF((ISERROR('23d'!F20/'24d'!F6)=TRUE),"n.a.",'23d'!F20/'24d'!F6*1000)</f>
        <v>n.a.</v>
      </c>
      <c r="G6" s="17">
        <f>IF((ISERROR('23d'!G20/'24d'!G6)=TRUE),"n.a.",'23d'!G20/'24d'!G6*1000)</f>
        <v>26.416473741927621</v>
      </c>
      <c r="H6" s="17" t="str">
        <f>IF((ISERROR('23d'!H20/'24d'!H6)=TRUE),"n.a.",'23d'!H20/'24d'!H6*1000)</f>
        <v>n.a.</v>
      </c>
      <c r="I6" s="17">
        <f>IF((ISERROR('23d'!I20/'24d'!I6)=TRUE),"n.a.",'23d'!I20/'24d'!I6*1000)</f>
        <v>25.932071382614879</v>
      </c>
      <c r="J6" s="17" t="str">
        <f>IF((ISERROR('23d'!J20/'24d'!J6)=TRUE),"n.a.",'23d'!J20/'24d'!J6*1000)</f>
        <v>n.a.</v>
      </c>
      <c r="K6" s="17" t="str">
        <f>IF((ISERROR('23d'!K20/'24d'!K6)=TRUE),"n.a.",'23d'!K20/'24d'!K6*1000)</f>
        <v>n.a.</v>
      </c>
      <c r="L6" s="309"/>
    </row>
    <row r="7" spans="1:12">
      <c r="A7" s="7">
        <v>2001</v>
      </c>
      <c r="B7" s="17">
        <f>IF((ISERROR('23d'!B21/'24d'!B7)=TRUE),"n.a.",'23d'!B21/'24d'!B7*1000)</f>
        <v>36.726300220840002</v>
      </c>
      <c r="C7" s="17">
        <f>IF((ISERROR('23d'!C21/'24d'!C7)=TRUE),"n.a.",'23d'!C21/'24d'!C7*1000)</f>
        <v>44.257502752241955</v>
      </c>
      <c r="D7" s="17">
        <f>IF((ISERROR('23d'!D21/'24d'!D7)=TRUE),"n.a.",'23d'!D21/'24d'!D7*1000)</f>
        <v>40.712506833505437</v>
      </c>
      <c r="E7" s="17">
        <f>IF((ISERROR('23d'!E21/'24d'!E7)=TRUE),"n.a.",'23d'!E21/'24d'!E7*1000)</f>
        <v>38.016528925619838</v>
      </c>
      <c r="F7" s="17" t="str">
        <f>IF((ISERROR('23d'!F21/'24d'!F7)=TRUE),"n.a.",'23d'!F21/'24d'!F7*1000)</f>
        <v>n.a.</v>
      </c>
      <c r="G7" s="17">
        <f>IF((ISERROR('23d'!G21/'24d'!G7)=TRUE),"n.a.",'23d'!G21/'24d'!G7*1000)</f>
        <v>38.51335381706452</v>
      </c>
      <c r="H7" s="17" t="str">
        <f>IF((ISERROR('23d'!H21/'24d'!H7)=TRUE),"n.a.",'23d'!H21/'24d'!H7*1000)</f>
        <v>n.a.</v>
      </c>
      <c r="I7" s="17">
        <f>IF((ISERROR('23d'!I21/'24d'!I7)=TRUE),"n.a.",'23d'!I21/'24d'!I7*1000)</f>
        <v>31.246452302247153</v>
      </c>
      <c r="J7" s="17" t="str">
        <f>IF((ISERROR('23d'!J21/'24d'!J7)=TRUE),"n.a.",'23d'!J21/'24d'!J7*1000)</f>
        <v>n.a.</v>
      </c>
      <c r="K7" s="17" t="str">
        <f>IF((ISERROR('23d'!K21/'24d'!K7)=TRUE),"n.a.",'23d'!K21/'24d'!K7*1000)</f>
        <v>n.a.</v>
      </c>
      <c r="L7" s="3"/>
    </row>
    <row r="8" spans="1:12">
      <c r="A8" s="7">
        <v>2002</v>
      </c>
      <c r="B8" s="17">
        <f>IF((ISERROR('23d'!B22/'24d'!B8)=TRUE),"n.a.",'23d'!B22/'24d'!B8*1000)</f>
        <v>37.101292805183888</v>
      </c>
      <c r="C8" s="17">
        <f>IF((ISERROR('23d'!C22/'24d'!C8)=TRUE),"n.a.",'23d'!C22/'24d'!C8*1000)</f>
        <v>42.944809135588528</v>
      </c>
      <c r="D8" s="17">
        <f>IF((ISERROR('23d'!D22/'24d'!D8)=TRUE),"n.a.",'23d'!D22/'24d'!D8*1000)</f>
        <v>38.106060606060609</v>
      </c>
      <c r="E8" s="17">
        <f>IF((ISERROR('23d'!E22/'24d'!E8)=TRUE),"n.a.",'23d'!E22/'24d'!E8*1000)</f>
        <v>45.178289126998067</v>
      </c>
      <c r="F8" s="17" t="str">
        <f>IF((ISERROR('23d'!F22/'24d'!F8)=TRUE),"n.a.",'23d'!F22/'24d'!F8*1000)</f>
        <v>n.a.</v>
      </c>
      <c r="G8" s="17">
        <f>IF((ISERROR('23d'!G22/'24d'!G8)=TRUE),"n.a.",'23d'!G22/'24d'!G8*1000)</f>
        <v>33.241519280951003</v>
      </c>
      <c r="H8" s="17">
        <f>IF((ISERROR('23d'!H22/'24d'!H8)=TRUE),"n.a.",'23d'!H22/'24d'!H8*1000)</f>
        <v>48.582611789823275</v>
      </c>
      <c r="I8" s="17">
        <f>IF((ISERROR('23d'!I22/'24d'!I8)=TRUE),"n.a.",'23d'!I22/'24d'!I8*1000)</f>
        <v>29.595025717820171</v>
      </c>
      <c r="J8" s="17" t="str">
        <f>IF((ISERROR('23d'!J22/'24d'!J8)=TRUE),"n.a.",'23d'!J22/'24d'!J8*1000)</f>
        <v>n.a.</v>
      </c>
      <c r="K8" s="17">
        <f>IF((ISERROR('23d'!K22/'24d'!K8)=TRUE),"n.a.",'23d'!K22/'24d'!K8*1000)</f>
        <v>38.069147377673602</v>
      </c>
      <c r="L8" s="3"/>
    </row>
    <row r="9" spans="1:12">
      <c r="A9" s="7">
        <v>2003</v>
      </c>
      <c r="B9" s="17">
        <f>IF((ISERROR('23d'!B23/'24d'!B9)=TRUE),"n.a.",'23d'!B23/'24d'!B9*1000)</f>
        <v>38.705017732746875</v>
      </c>
      <c r="C9" s="17">
        <f>IF((ISERROR('23d'!C23/'24d'!C9)=TRUE),"n.a.",'23d'!C23/'24d'!C9*1000)</f>
        <v>43.429458906552057</v>
      </c>
      <c r="D9" s="17">
        <f>IF((ISERROR('23d'!D23/'24d'!D9)=TRUE),"n.a.",'23d'!D23/'24d'!D9*1000)</f>
        <v>40.634137237417832</v>
      </c>
      <c r="E9" s="17">
        <f>IF((ISERROR('23d'!E23/'24d'!E9)=TRUE),"n.a.",'23d'!E23/'24d'!E9*1000)</f>
        <v>50.874125874125873</v>
      </c>
      <c r="F9" s="17">
        <f>IF((ISERROR('23d'!F23/'24d'!F9)=TRUE),"n.a.",'23d'!F23/'24d'!F9*1000)</f>
        <v>78.415187783739171</v>
      </c>
      <c r="G9" s="17">
        <f>IF((ISERROR('23d'!G23/'24d'!G9)=TRUE),"n.a.",'23d'!G23/'24d'!G9*1000)</f>
        <v>33.628559749284641</v>
      </c>
      <c r="H9" s="17">
        <f>IF((ISERROR('23d'!H23/'24d'!H9)=TRUE),"n.a.",'23d'!H23/'24d'!H9*1000)</f>
        <v>43.414570058464165</v>
      </c>
      <c r="I9" s="17">
        <f>IF((ISERROR('23d'!I23/'24d'!I9)=TRUE),"n.a.",'23d'!I23/'24d'!I9*1000)</f>
        <v>32.040596854415917</v>
      </c>
      <c r="J9" s="17" t="str">
        <f>IF((ISERROR('23d'!J23/'24d'!J9)=TRUE),"n.a.",'23d'!J23/'24d'!J9*1000)</f>
        <v>n.a.</v>
      </c>
      <c r="K9" s="17" t="str">
        <f>IF((ISERROR('23d'!K23/'24d'!K9)=TRUE),"n.a.",'23d'!K23/'24d'!K9*1000)</f>
        <v>n.a.</v>
      </c>
      <c r="L9" s="3"/>
    </row>
    <row r="10" spans="1:12">
      <c r="A10" s="7">
        <v>2004</v>
      </c>
      <c r="B10" s="17">
        <f>IF((ISERROR('23d'!B24/'24d'!B10)=TRUE),"n.a.",'23d'!B24/'24d'!B10*1000)</f>
        <v>39.506917676852318</v>
      </c>
      <c r="C10" s="17">
        <f>IF((ISERROR('23d'!C24/'24d'!C10)=TRUE),"n.a.",'23d'!C24/'24d'!C10*1000)</f>
        <v>45.209546327351646</v>
      </c>
      <c r="D10" s="17">
        <f>IF((ISERROR('23d'!D24/'24d'!D10)=TRUE),"n.a.",'23d'!D24/'24d'!D10*1000)</f>
        <v>43.273616500983465</v>
      </c>
      <c r="E10" s="17">
        <f>IF((ISERROR('23d'!E24/'24d'!E10)=TRUE),"n.a.",'23d'!E24/'24d'!E10*1000)</f>
        <v>44.414044687642502</v>
      </c>
      <c r="F10" s="17">
        <f>IF((ISERROR('23d'!F24/'24d'!F10)=TRUE),"n.a.",'23d'!F24/'24d'!F10*1000)</f>
        <v>93.943565037852707</v>
      </c>
      <c r="G10" s="17">
        <f>IF((ISERROR('23d'!G24/'24d'!G10)=TRUE),"n.a.",'23d'!G24/'24d'!G10*1000)</f>
        <v>36.969378367722435</v>
      </c>
      <c r="H10" s="17">
        <f>IF((ISERROR('23d'!H24/'24d'!H10)=TRUE),"n.a.",'23d'!H24/'24d'!H10*1000)</f>
        <v>45.112157297147604</v>
      </c>
      <c r="I10" s="17">
        <f>IF((ISERROR('23d'!I24/'24d'!I10)=TRUE),"n.a.",'23d'!I24/'24d'!I10*1000)</f>
        <v>34.407625964593734</v>
      </c>
      <c r="J10" s="17" t="str">
        <f>IF((ISERROR('23d'!J24/'24d'!J10)=TRUE),"n.a.",'23d'!J24/'24d'!J10*1000)</f>
        <v>n.a.</v>
      </c>
      <c r="K10" s="17" t="str">
        <f>IF((ISERROR('23d'!K24/'24d'!K10)=TRUE),"n.a.",'23d'!K24/'24d'!K10*1000)</f>
        <v>n.a.</v>
      </c>
      <c r="L10" s="3"/>
    </row>
    <row r="11" spans="1:12">
      <c r="A11" s="7">
        <v>2005</v>
      </c>
      <c r="B11" s="17">
        <f>IF((ISERROR('23d'!B25/'24d'!B11)=TRUE),"n.a.",'23d'!B25/'24d'!B11*1000)</f>
        <v>40.897126191890706</v>
      </c>
      <c r="C11" s="17">
        <f>IF((ISERROR('23d'!C25/'24d'!C11)=TRUE),"n.a.",'23d'!C25/'24d'!C11*1000)</f>
        <v>46.189594285254159</v>
      </c>
      <c r="D11" s="17">
        <f>IF((ISERROR('23d'!D25/'24d'!D11)=TRUE),"n.a.",'23d'!D25/'24d'!D11*1000)</f>
        <v>46.183834834175272</v>
      </c>
      <c r="E11" s="17">
        <f>IF((ISERROR('23d'!E25/'24d'!E11)=TRUE),"n.a.",'23d'!E25/'24d'!E11*1000)</f>
        <v>45.593495934959343</v>
      </c>
      <c r="F11" s="17">
        <f>IF((ISERROR('23d'!F25/'24d'!F11)=TRUE),"n.a.",'23d'!F25/'24d'!F11*1000)</f>
        <v>84.725654967869502</v>
      </c>
      <c r="G11" s="17">
        <f>IF((ISERROR('23d'!G25/'24d'!G11)=TRUE),"n.a.",'23d'!G25/'24d'!G11*1000)</f>
        <v>39.787083037615325</v>
      </c>
      <c r="H11" s="17">
        <f>IF((ISERROR('23d'!H25/'24d'!H11)=TRUE),"n.a.",'23d'!H25/'24d'!H11*1000)</f>
        <v>57.46186303148329</v>
      </c>
      <c r="I11" s="17">
        <f>IF((ISERROR('23d'!I25/'24d'!I11)=TRUE),"n.a.",'23d'!I25/'24d'!I11*1000)</f>
        <v>36.54681791963084</v>
      </c>
      <c r="J11" s="17" t="str">
        <f>IF((ISERROR('23d'!J25/'24d'!J11)=TRUE),"n.a.",'23d'!J25/'24d'!J11*1000)</f>
        <v>n.a.</v>
      </c>
      <c r="K11" s="17" t="str">
        <f>IF((ISERROR('23d'!K25/'24d'!K11)=TRUE),"n.a.",'23d'!K25/'24d'!K11*1000)</f>
        <v>n.a.</v>
      </c>
      <c r="L11" s="3"/>
    </row>
    <row r="12" spans="1:12">
      <c r="A12" s="7">
        <v>2006</v>
      </c>
      <c r="B12" s="17">
        <f>IF((ISERROR('23d'!B26/'24d'!B12)=TRUE),"n.a.",'23d'!B26/'24d'!B12*1000)</f>
        <v>42.2838626211106</v>
      </c>
      <c r="C12" s="17">
        <f>IF((ISERROR('23d'!C26/'24d'!C12)=TRUE),"n.a.",'23d'!C26/'24d'!C12*1000)</f>
        <v>47.723028942611393</v>
      </c>
      <c r="D12" s="17">
        <f>IF((ISERROR('23d'!D26/'24d'!D12)=TRUE),"n.a.",'23d'!D26/'24d'!D12*1000)</f>
        <v>47.981689079659354</v>
      </c>
      <c r="E12" s="17" t="str">
        <f>IF((ISERROR('23d'!E26/'24d'!E12)=TRUE),"n.a.",'23d'!E26/'24d'!E12*1000)</f>
        <v>n.a.</v>
      </c>
      <c r="F12" s="17">
        <f>IF((ISERROR('23d'!F26/'24d'!F12)=TRUE),"n.a.",'23d'!F26/'24d'!F12*1000)</f>
        <v>68.982066178327855</v>
      </c>
      <c r="G12" s="17">
        <f>IF((ISERROR('23d'!G26/'24d'!G12)=TRUE),"n.a.",'23d'!G26/'24d'!G12*1000)</f>
        <v>49.700427960057063</v>
      </c>
      <c r="H12" s="17">
        <f>IF((ISERROR('23d'!H26/'24d'!H12)=TRUE),"n.a.",'23d'!H26/'24d'!H12*1000)</f>
        <v>49.918552036199088</v>
      </c>
      <c r="I12" s="17">
        <f>IF((ISERROR('23d'!I26/'24d'!I12)=TRUE),"n.a.",'23d'!I26/'24d'!I12*1000)</f>
        <v>39.104364326375716</v>
      </c>
      <c r="J12" s="17" t="str">
        <f>IF((ISERROR('23d'!J26/'24d'!J12)=TRUE),"n.a.",'23d'!J26/'24d'!J12*1000)</f>
        <v>n.a.</v>
      </c>
      <c r="K12" s="17">
        <f>IF((ISERROR('23d'!K26/'24d'!K12)=TRUE),"n.a.",'23d'!K26/'24d'!K12*1000)</f>
        <v>51.250707413695537</v>
      </c>
      <c r="L12" s="3"/>
    </row>
    <row r="13" spans="1:12">
      <c r="A13" s="7">
        <v>2007</v>
      </c>
      <c r="B13" s="17">
        <f>IF((ISERROR('23d'!B27/'24d'!B13)=TRUE),"n.a.",'23d'!B27/'24d'!B13*1000)</f>
        <v>44.053593906014846</v>
      </c>
      <c r="C13" s="17">
        <f>IF((ISERROR('23d'!C27/'24d'!C13)=TRUE),"n.a.",'23d'!C27/'24d'!C13*1000)</f>
        <v>48.360828995746076</v>
      </c>
      <c r="D13" s="17">
        <f>IF((ISERROR('23d'!D27/'24d'!D13)=TRUE),"n.a.",'23d'!D27/'24d'!D13*1000)</f>
        <v>51.722944122602534</v>
      </c>
      <c r="E13" s="17">
        <f>IF((ISERROR('23d'!E27/'24d'!E13)=TRUE),"n.a.",'23d'!E27/'24d'!E13*1000)</f>
        <v>56.090893558858703</v>
      </c>
      <c r="F13" s="17" t="str">
        <f>IF((ISERROR('23d'!F27/'24d'!F13)=TRUE),"n.a.",'23d'!F27/'24d'!F13*1000)</f>
        <v>n.a.</v>
      </c>
      <c r="G13" s="17">
        <f>IF((ISERROR('23d'!G27/'24d'!G13)=TRUE),"n.a.",'23d'!G27/'24d'!G13*1000)</f>
        <v>63.538626939026258</v>
      </c>
      <c r="H13" s="17">
        <f>IF((ISERROR('23d'!H27/'24d'!H13)=TRUE),"n.a.",'23d'!H27/'24d'!H13*1000)</f>
        <v>50.47553960931716</v>
      </c>
      <c r="I13" s="17">
        <f>IF((ISERROR('23d'!I27/'24d'!I13)=TRUE),"n.a.",'23d'!I27/'24d'!I13*1000)</f>
        <v>43.529689157857511</v>
      </c>
      <c r="J13" s="17" t="str">
        <f>IF((ISERROR('23d'!J27/'24d'!J13)=TRUE),"n.a.",'23d'!J27/'24d'!J13*1000)</f>
        <v>n.a.</v>
      </c>
      <c r="K13" s="17">
        <f>IF((ISERROR('23d'!K27/'24d'!K13)=TRUE),"n.a.",'23d'!K27/'24d'!K13*1000)</f>
        <v>56.060912065274472</v>
      </c>
      <c r="L13" s="3"/>
    </row>
    <row r="14" spans="1:12" hidden="1">
      <c r="A14" s="7">
        <v>2008</v>
      </c>
      <c r="B14" s="17">
        <f>IF((ISERROR('23d'!B28/'24d'!B14)=TRUE),"n.a.",'23d'!B28/'24d'!B14*1000)</f>
        <v>0</v>
      </c>
      <c r="C14" s="17">
        <f>IF((ISERROR('23d'!C28/'24d'!C14)=TRUE),"n.a.",'23d'!C28/'24d'!C14*1000)</f>
        <v>1.7003420712206896E-3</v>
      </c>
      <c r="D14" s="17">
        <f>IF((ISERROR('23d'!D28/'24d'!D14)=TRUE),"n.a.",'23d'!D28/'24d'!D14*1000)</f>
        <v>0</v>
      </c>
      <c r="E14" s="17">
        <f>IF((ISERROR('23d'!E28/'24d'!E14)=TRUE),"n.a.",'23d'!E28/'24d'!E14*1000)</f>
        <v>0</v>
      </c>
      <c r="F14" s="17" t="str">
        <f>IF((ISERROR('23d'!F28/'24d'!F14)=TRUE),"n.a.",'23d'!F28/'24d'!F14*1000)</f>
        <v>n.a.</v>
      </c>
      <c r="G14" s="17">
        <f>IF((ISERROR('23d'!G28/'24d'!G14)=TRUE),"n.a.",'23d'!G28/'24d'!G14*1000)</f>
        <v>0</v>
      </c>
      <c r="H14" s="17">
        <f>IF((ISERROR('23d'!H28/'24d'!H14)=TRUE),"n.a.",'23d'!H28/'24d'!H14*1000)</f>
        <v>0</v>
      </c>
      <c r="I14" s="17">
        <f>IF((ISERROR('23d'!I28/'24d'!I14)=TRUE),"n.a.",'23d'!I28/'24d'!I14*1000)</f>
        <v>0</v>
      </c>
      <c r="J14" s="17" t="str">
        <f>IF((ISERROR('23d'!J28/'24d'!J14)=TRUE),"n.a.",'23d'!J28/'24d'!J14*1000)</f>
        <v>n.a.</v>
      </c>
      <c r="K14" s="17">
        <f>IF((ISERROR('23d'!K28/'24d'!K14)=TRUE),"n.a.",'23d'!K28/'24d'!K14*1000)</f>
        <v>0</v>
      </c>
      <c r="L14" s="3"/>
    </row>
    <row r="15" spans="1:12" hidden="1">
      <c r="A15" s="7">
        <v>2009</v>
      </c>
      <c r="B15" s="17">
        <f>IF((ISERROR('23d'!B29/'24d'!B15)=TRUE),"n.a.",'23d'!B29/'24d'!B15*1000)</f>
        <v>0</v>
      </c>
      <c r="C15" s="17">
        <f>IF((ISERROR('23d'!C29/'24d'!C15)=TRUE),"n.a.",'23d'!C29/'24d'!C15*1000)</f>
        <v>0</v>
      </c>
      <c r="D15" s="17">
        <f>IF((ISERROR('23d'!D29/'24d'!D15)=TRUE),"n.a.",'23d'!D29/'24d'!D15*1000)</f>
        <v>0</v>
      </c>
      <c r="E15" s="17">
        <f>IF((ISERROR('23d'!E29/'24d'!E15)=TRUE),"n.a.",'23d'!E29/'24d'!E15*1000)</f>
        <v>0</v>
      </c>
      <c r="F15" s="17" t="str">
        <f>IF((ISERROR('23d'!F29/'24d'!F15)=TRUE),"n.a.",'23d'!F29/'24d'!F15*1000)</f>
        <v>n.a.</v>
      </c>
      <c r="G15" s="17">
        <f>IF((ISERROR('23d'!G29/'24d'!G15)=TRUE),"n.a.",'23d'!G29/'24d'!G15*1000)</f>
        <v>0</v>
      </c>
      <c r="H15" s="17">
        <f>IF((ISERROR('23d'!H29/'24d'!H15)=TRUE),"n.a.",'23d'!H29/'24d'!H15*1000)</f>
        <v>0</v>
      </c>
      <c r="I15" s="17">
        <f>IF((ISERROR('23d'!I29/'24d'!I15)=TRUE),"n.a.",'23d'!I29/'24d'!I15*1000)</f>
        <v>0</v>
      </c>
      <c r="J15" s="17" t="str">
        <f>IF((ISERROR('23d'!J29/'24d'!J15)=TRUE),"n.a.",'23d'!J29/'24d'!J15*1000)</f>
        <v>n.a.</v>
      </c>
      <c r="K15" s="17">
        <f>IF((ISERROR('23d'!K29/'24d'!K15)=TRUE),"n.a.",'23d'!K29/'24d'!K15*1000)</f>
        <v>0</v>
      </c>
      <c r="L15" s="3"/>
    </row>
    <row r="17" spans="1:12">
      <c r="A17" s="145" t="s">
        <v>71</v>
      </c>
    </row>
    <row r="18" spans="1:12">
      <c r="A18" s="7" t="s">
        <v>4</v>
      </c>
      <c r="B18" s="2">
        <f t="shared" ref="B18:K20" si="0">IF(ISERROR((POWER(VLOOKUP(VALUE(RIGHT($A18,4)),$A$3:$L$15,COLUMN(B$15),0)/VLOOKUP(VALUE(LEFT($A18,4)),$A$3:$L$15,COLUMN(B$15),0),1/(VALUE(RIGHT($A18,4))-VALUE(LEFT($A18,4))))-1)*100)=FALSE,(POWER(VLOOKUP(VALUE(RIGHT($A18,4)),$A$3:$L$15,COLUMN(B$15),0)/VLOOKUP(VALUE(LEFT($A18,4)),$A$3:$L$15,COLUMN(B$15),0),1/(VALUE(RIGHT($A18,4))-VALUE(LEFT($A18,4))))-1)*100,"n.a.")</f>
        <v>3.1924790304864947</v>
      </c>
      <c r="C18" s="2">
        <f t="shared" si="0"/>
        <v>2.79176121969269</v>
      </c>
      <c r="D18" s="2">
        <f t="shared" si="0"/>
        <v>5.7670162617947218</v>
      </c>
      <c r="E18" s="2">
        <f t="shared" si="0"/>
        <v>6.6568859329558805</v>
      </c>
      <c r="F18" s="2" t="str">
        <f t="shared" si="0"/>
        <v>n.a.</v>
      </c>
      <c r="G18" s="2">
        <f t="shared" si="0"/>
        <v>8.351285692236754</v>
      </c>
      <c r="H18" s="2">
        <f t="shared" si="0"/>
        <v>0.88158418786810078</v>
      </c>
      <c r="I18" s="2">
        <f t="shared" si="0"/>
        <v>7.0926764295404121</v>
      </c>
      <c r="J18" s="2" t="str">
        <f t="shared" si="0"/>
        <v>n.a.</v>
      </c>
      <c r="K18" s="2">
        <f t="shared" si="0"/>
        <v>6.689445649781911</v>
      </c>
      <c r="L18" s="2"/>
    </row>
    <row r="19" spans="1:12">
      <c r="A19" s="7" t="s">
        <v>27</v>
      </c>
      <c r="B19" s="2">
        <f t="shared" si="0"/>
        <v>3.294745915230779</v>
      </c>
      <c r="C19" s="2">
        <f t="shared" si="0"/>
        <v>5.9310042330242174</v>
      </c>
      <c r="D19" s="2">
        <f t="shared" si="0"/>
        <v>1.0529632268531763</v>
      </c>
      <c r="E19" s="2">
        <f t="shared" si="0"/>
        <v>-16.948986947203327</v>
      </c>
      <c r="F19" s="2" t="str">
        <f t="shared" si="0"/>
        <v>n.a.</v>
      </c>
      <c r="G19" s="2">
        <f t="shared" si="0"/>
        <v>-2.487736786298067</v>
      </c>
      <c r="H19" s="2" t="str">
        <f t="shared" si="0"/>
        <v>n.a.</v>
      </c>
      <c r="I19" s="2">
        <f t="shared" si="0"/>
        <v>5.7344366496043575</v>
      </c>
      <c r="J19" s="2" t="str">
        <f t="shared" si="0"/>
        <v>n.a.</v>
      </c>
      <c r="K19" s="2" t="str">
        <f t="shared" si="0"/>
        <v>n.a.</v>
      </c>
      <c r="L19" s="2"/>
    </row>
    <row r="20" spans="1:12">
      <c r="A20" s="7" t="s">
        <v>3</v>
      </c>
      <c r="B20" s="2">
        <f t="shared" si="0"/>
        <v>3.1486813661122159</v>
      </c>
      <c r="C20" s="2">
        <f t="shared" si="0"/>
        <v>1.4750128305690779</v>
      </c>
      <c r="D20" s="2">
        <f t="shared" si="0"/>
        <v>7.8540558432096841</v>
      </c>
      <c r="E20" s="2">
        <f t="shared" si="0"/>
        <v>18.727301966194922</v>
      </c>
      <c r="F20" s="2" t="str">
        <f t="shared" si="0"/>
        <v>n.a.</v>
      </c>
      <c r="G20" s="2">
        <f t="shared" si="0"/>
        <v>13.357916341449737</v>
      </c>
      <c r="H20" s="2" t="str">
        <f t="shared" si="0"/>
        <v>n.a.</v>
      </c>
      <c r="I20" s="2">
        <f t="shared" si="0"/>
        <v>7.6801073003323728</v>
      </c>
      <c r="J20" s="2" t="str">
        <f t="shared" si="0"/>
        <v>n.a.</v>
      </c>
      <c r="K20" s="2" t="str">
        <f t="shared" si="0"/>
        <v>n.a.</v>
      </c>
      <c r="L20" s="2"/>
    </row>
    <row r="22" spans="1:12">
      <c r="A22" s="20" t="s">
        <v>1100</v>
      </c>
    </row>
  </sheetData>
  <pageMargins left="0.7" right="0.7" top="0.75" bottom="0.75" header="0.3" footer="0.3"/>
  <pageSetup scale="80" orientation="landscape" horizontalDpi="0" verticalDpi="0" r:id="rId1"/>
</worksheet>
</file>

<file path=xl/worksheets/sheet19.xml><?xml version="1.0" encoding="utf-8"?>
<worksheet xmlns="http://schemas.openxmlformats.org/spreadsheetml/2006/main" xmlns:r="http://schemas.openxmlformats.org/officeDocument/2006/relationships">
  <sheetPr codeName="Sheet71"/>
  <dimension ref="A1:K24"/>
  <sheetViews>
    <sheetView view="pageBreakPreview" zoomScaleNormal="100" zoomScaleSheetLayoutView="100" workbookViewId="0"/>
  </sheetViews>
  <sheetFormatPr defaultRowHeight="15"/>
  <cols>
    <col min="2" max="11" width="14.85546875" customWidth="1"/>
  </cols>
  <sheetData>
    <row r="1" spans="1:11">
      <c r="A1" t="s">
        <v>513</v>
      </c>
    </row>
    <row r="3" spans="1:11" ht="90" customHeight="1">
      <c r="A3" s="53"/>
      <c r="B3" s="54" t="s">
        <v>7</v>
      </c>
      <c r="C3" s="55" t="s">
        <v>8</v>
      </c>
      <c r="D3" s="55" t="s">
        <v>9</v>
      </c>
      <c r="E3" s="55" t="s">
        <v>11</v>
      </c>
      <c r="F3" s="55" t="s">
        <v>12</v>
      </c>
      <c r="G3" s="55" t="s">
        <v>13</v>
      </c>
      <c r="H3" s="55" t="s">
        <v>14</v>
      </c>
      <c r="I3" s="55" t="s">
        <v>15</v>
      </c>
      <c r="J3" s="55" t="s">
        <v>16</v>
      </c>
      <c r="K3" s="55" t="s">
        <v>17</v>
      </c>
    </row>
    <row r="4" spans="1:11">
      <c r="A4" s="53">
        <v>1991</v>
      </c>
      <c r="B4" s="8">
        <v>55347</v>
      </c>
      <c r="C4" s="8">
        <v>4538</v>
      </c>
      <c r="D4" s="8">
        <v>3407</v>
      </c>
      <c r="E4" s="8">
        <v>3667</v>
      </c>
      <c r="F4" s="8">
        <v>7085</v>
      </c>
      <c r="G4" s="8">
        <v>7081</v>
      </c>
      <c r="H4" s="8">
        <v>8784</v>
      </c>
      <c r="I4" s="8">
        <v>5058</v>
      </c>
      <c r="J4" s="8">
        <v>9041</v>
      </c>
      <c r="K4" s="8">
        <v>6687</v>
      </c>
    </row>
    <row r="5" spans="1:11">
      <c r="A5" s="53">
        <v>1992</v>
      </c>
      <c r="B5" s="8">
        <v>52994</v>
      </c>
      <c r="C5" s="8">
        <v>3927</v>
      </c>
      <c r="D5" s="8">
        <v>3288</v>
      </c>
      <c r="E5" s="8">
        <v>3759</v>
      </c>
      <c r="F5" s="8">
        <v>6254</v>
      </c>
      <c r="G5" s="8">
        <v>6295</v>
      </c>
      <c r="H5" s="8">
        <v>8842</v>
      </c>
      <c r="I5" s="8">
        <v>4783</v>
      </c>
      <c r="J5" s="8">
        <v>9162</v>
      </c>
      <c r="K5" s="8">
        <v>6686</v>
      </c>
    </row>
    <row r="6" spans="1:11">
      <c r="A6" s="53">
        <v>1993</v>
      </c>
      <c r="B6" s="8">
        <v>52400</v>
      </c>
      <c r="C6" s="8">
        <v>4005</v>
      </c>
      <c r="D6" s="8">
        <v>3093</v>
      </c>
      <c r="E6" s="8">
        <v>3396</v>
      </c>
      <c r="F6" s="8">
        <v>6438</v>
      </c>
      <c r="G6" s="8">
        <v>6914</v>
      </c>
      <c r="H6" s="8">
        <v>9350</v>
      </c>
      <c r="I6" s="8">
        <v>4229</v>
      </c>
      <c r="J6" s="8">
        <v>9185</v>
      </c>
      <c r="K6" s="8">
        <v>5790</v>
      </c>
    </row>
    <row r="7" spans="1:11">
      <c r="A7" s="53">
        <v>1994</v>
      </c>
      <c r="B7" s="8">
        <v>50570</v>
      </c>
      <c r="C7" s="8">
        <v>3833</v>
      </c>
      <c r="D7" s="8">
        <v>3075</v>
      </c>
      <c r="E7" s="8">
        <v>3191</v>
      </c>
      <c r="F7" s="8">
        <v>6013</v>
      </c>
      <c r="G7" s="8">
        <v>6217</v>
      </c>
      <c r="H7" s="8">
        <v>9208</v>
      </c>
      <c r="I7" s="8">
        <v>4794</v>
      </c>
      <c r="J7" s="8">
        <v>8617</v>
      </c>
      <c r="K7" s="8">
        <v>5622</v>
      </c>
    </row>
    <row r="8" spans="1:11">
      <c r="A8" s="53">
        <v>1995</v>
      </c>
      <c r="B8" s="8">
        <v>51675</v>
      </c>
      <c r="C8" s="8">
        <v>3600</v>
      </c>
      <c r="D8" s="8">
        <v>3308</v>
      </c>
      <c r="E8" s="8">
        <v>3561</v>
      </c>
      <c r="F8" s="8">
        <v>6214</v>
      </c>
      <c r="G8" s="8">
        <v>7670</v>
      </c>
      <c r="H8" s="8">
        <v>9410</v>
      </c>
      <c r="I8" s="8">
        <v>4401</v>
      </c>
      <c r="J8" s="8">
        <v>8470</v>
      </c>
      <c r="K8" s="8">
        <v>5042</v>
      </c>
    </row>
    <row r="9" spans="1:11">
      <c r="A9" s="53">
        <v>1996</v>
      </c>
      <c r="B9" s="8">
        <v>56838</v>
      </c>
      <c r="C9" s="8">
        <v>4009</v>
      </c>
      <c r="D9" s="8">
        <v>3733</v>
      </c>
      <c r="E9" s="8">
        <v>3520</v>
      </c>
      <c r="F9" s="8">
        <v>7103</v>
      </c>
      <c r="G9" s="8">
        <v>6725</v>
      </c>
      <c r="H9" s="8">
        <v>10134</v>
      </c>
      <c r="I9" s="8">
        <v>6155</v>
      </c>
      <c r="J9" s="8">
        <v>9456</v>
      </c>
      <c r="K9" s="8">
        <v>6003</v>
      </c>
    </row>
    <row r="10" spans="1:11">
      <c r="A10" s="53">
        <v>1997</v>
      </c>
      <c r="B10" s="8">
        <v>52469</v>
      </c>
      <c r="C10" s="8">
        <v>3695</v>
      </c>
      <c r="D10" s="8">
        <v>3420</v>
      </c>
      <c r="E10" s="8">
        <v>2622</v>
      </c>
      <c r="F10" s="8">
        <v>7335</v>
      </c>
      <c r="G10" s="8">
        <v>4930</v>
      </c>
      <c r="H10" s="8">
        <v>10156</v>
      </c>
      <c r="I10" s="8">
        <v>5510</v>
      </c>
      <c r="J10" s="8">
        <v>9298</v>
      </c>
      <c r="K10" s="8">
        <v>5504</v>
      </c>
    </row>
    <row r="11" spans="1:11">
      <c r="A11" s="53">
        <v>1998</v>
      </c>
      <c r="B11" s="8">
        <v>55238</v>
      </c>
      <c r="C11" s="8">
        <v>3123</v>
      </c>
      <c r="D11" s="8">
        <v>2658</v>
      </c>
      <c r="E11" s="8">
        <v>2705</v>
      </c>
      <c r="F11" s="8">
        <v>6212</v>
      </c>
      <c r="G11" s="8">
        <v>5321</v>
      </c>
      <c r="H11" s="8">
        <v>12538</v>
      </c>
      <c r="I11" s="8">
        <v>8118</v>
      </c>
      <c r="J11" s="8">
        <v>9405</v>
      </c>
      <c r="K11" s="8">
        <v>5157</v>
      </c>
    </row>
    <row r="12" spans="1:11">
      <c r="A12" s="53">
        <v>1999</v>
      </c>
      <c r="B12" s="8">
        <v>43808</v>
      </c>
      <c r="C12" s="8">
        <v>2320</v>
      </c>
      <c r="D12" s="8">
        <v>1869</v>
      </c>
      <c r="E12" s="8">
        <v>2175</v>
      </c>
      <c r="F12" s="8">
        <v>4724</v>
      </c>
      <c r="G12" s="8">
        <v>4263</v>
      </c>
      <c r="H12" s="8">
        <v>10875</v>
      </c>
      <c r="I12" s="8">
        <v>5835</v>
      </c>
      <c r="J12" s="8">
        <v>7712</v>
      </c>
      <c r="K12" s="8">
        <v>4036</v>
      </c>
    </row>
    <row r="13" spans="1:11">
      <c r="A13" s="53">
        <v>2000</v>
      </c>
      <c r="B13" s="8">
        <v>53820</v>
      </c>
      <c r="C13" s="8">
        <v>2837</v>
      </c>
      <c r="D13" s="8">
        <v>2359</v>
      </c>
      <c r="E13" s="8">
        <v>2676</v>
      </c>
      <c r="F13" s="8">
        <v>6015</v>
      </c>
      <c r="G13" s="8">
        <v>5334</v>
      </c>
      <c r="H13" s="8">
        <v>12844</v>
      </c>
      <c r="I13" s="8">
        <v>6990</v>
      </c>
      <c r="J13" s="8">
        <v>9203</v>
      </c>
      <c r="K13" s="8">
        <v>5563</v>
      </c>
    </row>
    <row r="14" spans="1:11">
      <c r="A14" s="53">
        <v>2001</v>
      </c>
      <c r="B14" s="8">
        <v>43277</v>
      </c>
      <c r="C14" s="8">
        <v>2887</v>
      </c>
      <c r="D14" s="8">
        <v>2228</v>
      </c>
      <c r="E14" s="8">
        <v>2674</v>
      </c>
      <c r="F14" s="8">
        <v>4081</v>
      </c>
      <c r="G14" s="8">
        <v>4452</v>
      </c>
      <c r="H14" s="8">
        <v>11225</v>
      </c>
      <c r="I14" s="8">
        <v>4495</v>
      </c>
      <c r="J14" s="8">
        <v>6874</v>
      </c>
      <c r="K14" s="8">
        <v>4360</v>
      </c>
    </row>
    <row r="15" spans="1:11">
      <c r="A15" s="53">
        <v>2002</v>
      </c>
      <c r="B15" s="8">
        <v>39930</v>
      </c>
      <c r="C15" s="8">
        <v>2984</v>
      </c>
      <c r="D15" s="8">
        <v>1913</v>
      </c>
      <c r="E15" s="8">
        <v>2918</v>
      </c>
      <c r="F15" s="8">
        <v>3684</v>
      </c>
      <c r="G15" s="8">
        <v>4226</v>
      </c>
      <c r="H15" s="8">
        <v>9501</v>
      </c>
      <c r="I15" s="8">
        <v>4324</v>
      </c>
      <c r="J15" s="8">
        <v>6621</v>
      </c>
      <c r="K15" s="8">
        <v>3760</v>
      </c>
    </row>
    <row r="16" spans="1:11">
      <c r="A16" s="53">
        <v>2003</v>
      </c>
      <c r="B16" s="8">
        <v>45379</v>
      </c>
      <c r="C16" s="8">
        <v>3342</v>
      </c>
      <c r="D16" s="8">
        <v>2229</v>
      </c>
      <c r="E16" s="8">
        <v>3350</v>
      </c>
      <c r="F16" s="8">
        <v>4294</v>
      </c>
      <c r="G16" s="8">
        <v>4553</v>
      </c>
      <c r="H16" s="8">
        <v>10614</v>
      </c>
      <c r="I16" s="8">
        <v>5055</v>
      </c>
      <c r="J16" s="8">
        <v>7496</v>
      </c>
      <c r="K16" s="8">
        <v>4446</v>
      </c>
    </row>
    <row r="17" spans="1:11">
      <c r="A17" s="53">
        <v>2004</v>
      </c>
      <c r="B17" s="8">
        <v>48934</v>
      </c>
      <c r="C17" s="8">
        <v>3259</v>
      </c>
      <c r="D17" s="8">
        <v>2205</v>
      </c>
      <c r="E17" s="8">
        <v>3785</v>
      </c>
      <c r="F17" s="8">
        <v>4775</v>
      </c>
      <c r="G17" s="8">
        <v>5056</v>
      </c>
      <c r="H17" s="8">
        <v>11459</v>
      </c>
      <c r="I17" s="8">
        <v>5302</v>
      </c>
      <c r="J17" s="8">
        <v>7893</v>
      </c>
      <c r="K17" s="8">
        <v>5200</v>
      </c>
    </row>
    <row r="18" spans="1:11">
      <c r="A18" s="53">
        <v>2005</v>
      </c>
      <c r="B18" s="8">
        <v>57307</v>
      </c>
      <c r="C18" s="8">
        <v>3561</v>
      </c>
      <c r="D18" s="8">
        <v>2641</v>
      </c>
      <c r="E18" s="8">
        <v>4722</v>
      </c>
      <c r="F18" s="8">
        <v>5452</v>
      </c>
      <c r="G18" s="8">
        <v>5903</v>
      </c>
      <c r="H18" s="8">
        <v>14096</v>
      </c>
      <c r="I18" s="8">
        <v>5451</v>
      </c>
      <c r="J18" s="8">
        <v>9197</v>
      </c>
      <c r="K18" s="8">
        <v>6284</v>
      </c>
    </row>
    <row r="19" spans="1:11">
      <c r="A19" s="53">
        <v>2006</v>
      </c>
      <c r="B19" s="8">
        <v>57341</v>
      </c>
      <c r="C19" s="8">
        <v>3417</v>
      </c>
      <c r="D19" s="8">
        <v>2897</v>
      </c>
      <c r="E19" s="8">
        <v>4633</v>
      </c>
      <c r="F19" s="8">
        <v>5381</v>
      </c>
      <c r="G19" s="8">
        <v>6203</v>
      </c>
      <c r="H19" s="8">
        <v>13718</v>
      </c>
      <c r="I19" s="8">
        <v>5309</v>
      </c>
      <c r="J19" s="8">
        <v>9132</v>
      </c>
      <c r="K19" s="8">
        <v>6651</v>
      </c>
    </row>
    <row r="20" spans="1:11">
      <c r="A20" s="53">
        <v>2007</v>
      </c>
      <c r="B20" s="8">
        <v>54708</v>
      </c>
      <c r="C20" s="8">
        <v>3351</v>
      </c>
      <c r="D20" s="8">
        <v>2367</v>
      </c>
      <c r="E20" s="8">
        <v>4169</v>
      </c>
      <c r="F20" s="8">
        <v>5496</v>
      </c>
      <c r="G20" s="8">
        <v>6161</v>
      </c>
      <c r="H20" s="8">
        <v>13356</v>
      </c>
      <c r="I20" s="8">
        <v>5120</v>
      </c>
      <c r="J20" s="8">
        <v>8557</v>
      </c>
      <c r="K20" s="8">
        <v>6130</v>
      </c>
    </row>
    <row r="21" spans="1:11">
      <c r="A21" s="53">
        <v>2008</v>
      </c>
      <c r="B21" s="8">
        <v>53183</v>
      </c>
      <c r="C21" s="8" t="s">
        <v>446</v>
      </c>
      <c r="D21" s="8">
        <v>2321</v>
      </c>
      <c r="E21" s="8">
        <v>3839</v>
      </c>
      <c r="F21" s="8">
        <v>5185</v>
      </c>
      <c r="G21" s="8">
        <v>6337</v>
      </c>
      <c r="H21" s="8">
        <v>12516</v>
      </c>
      <c r="I21" s="8">
        <v>4835</v>
      </c>
      <c r="J21" s="8">
        <v>8352</v>
      </c>
      <c r="K21" s="8">
        <v>6604</v>
      </c>
    </row>
    <row r="22" spans="1:11">
      <c r="A22" s="53">
        <v>2009</v>
      </c>
      <c r="B22" s="8">
        <v>41515</v>
      </c>
      <c r="C22" s="8" t="s">
        <v>446</v>
      </c>
      <c r="D22" s="8" t="s">
        <v>446</v>
      </c>
      <c r="E22" s="8" t="s">
        <v>446</v>
      </c>
      <c r="F22" s="8" t="s">
        <v>446</v>
      </c>
      <c r="G22" s="8">
        <v>4799</v>
      </c>
      <c r="H22" s="8">
        <v>9833</v>
      </c>
      <c r="I22" s="8">
        <v>2958</v>
      </c>
      <c r="J22" s="8">
        <v>5705</v>
      </c>
      <c r="K22" s="8">
        <v>6416</v>
      </c>
    </row>
    <row r="24" spans="1:11">
      <c r="A24" s="355" t="s">
        <v>511</v>
      </c>
      <c r="B24" s="355"/>
      <c r="C24" s="355"/>
      <c r="D24" s="355"/>
      <c r="E24" s="355"/>
      <c r="F24" s="355"/>
      <c r="G24" s="355"/>
      <c r="H24" s="355"/>
      <c r="I24" s="355"/>
      <c r="J24" s="355"/>
      <c r="K24" s="355"/>
    </row>
  </sheetData>
  <mergeCells count="1">
    <mergeCell ref="A24:K24"/>
  </mergeCells>
  <pageMargins left="0.7" right="0.7" top="0.75" bottom="0.75" header="0.3" footer="0.3"/>
  <pageSetup scale="77" orientation="landscape" horizontalDpi="0" verticalDpi="0" r:id="rId1"/>
</worksheet>
</file>

<file path=xl/worksheets/sheet190.xml><?xml version="1.0" encoding="utf-8"?>
<worksheet xmlns="http://schemas.openxmlformats.org/spreadsheetml/2006/main" xmlns:r="http://schemas.openxmlformats.org/officeDocument/2006/relationships">
  <sheetPr codeName="Sheet228"/>
  <dimension ref="A1:L22"/>
  <sheetViews>
    <sheetView view="pageBreakPreview" zoomScaleNormal="100" zoomScaleSheetLayoutView="100" workbookViewId="0"/>
  </sheetViews>
  <sheetFormatPr defaultRowHeight="15"/>
  <cols>
    <col min="1" max="1" width="9.140625" style="143"/>
    <col min="2" max="12" width="14" style="143" customWidth="1"/>
    <col min="13" max="16384" width="9.140625" style="143"/>
  </cols>
  <sheetData>
    <row r="1" spans="1:12">
      <c r="A1" s="143" t="s">
        <v>1172</v>
      </c>
    </row>
    <row r="2" spans="1:12" ht="90.75" customHeight="1">
      <c r="B2" s="55" t="s">
        <v>520</v>
      </c>
      <c r="C2" s="55" t="s">
        <v>6</v>
      </c>
      <c r="D2" s="55" t="s">
        <v>7</v>
      </c>
      <c r="E2" s="55" t="s">
        <v>8</v>
      </c>
      <c r="F2" s="55" t="s">
        <v>11</v>
      </c>
      <c r="G2" s="55" t="s">
        <v>12</v>
      </c>
      <c r="H2" s="55" t="s">
        <v>13</v>
      </c>
      <c r="I2" s="55" t="s">
        <v>14</v>
      </c>
      <c r="J2" s="55" t="s">
        <v>15</v>
      </c>
      <c r="K2" s="55" t="s">
        <v>55</v>
      </c>
      <c r="L2" s="309"/>
    </row>
    <row r="3" spans="1:12">
      <c r="A3" s="7">
        <v>1997</v>
      </c>
      <c r="B3" s="17">
        <f>IF((ISERROR('23e'!B17/'24e'!B3)=TRUE),"n.a.",'23e'!B17/'24e'!B3*1000)</f>
        <v>34.329095521308069</v>
      </c>
      <c r="C3" s="17">
        <f>IF((ISERROR('23e'!C17/'24e'!C3)=TRUE),"n.a.",'23e'!C17/'24e'!C3*1000)</f>
        <v>40.180094595367585</v>
      </c>
      <c r="D3" s="17">
        <f>IF((ISERROR('23e'!D17/'24e'!D3)=TRUE),"n.a.",'23e'!D17/'24e'!D3*1000)</f>
        <v>38.946459412780655</v>
      </c>
      <c r="E3" s="17">
        <f>IF((ISERROR('23e'!E17/'24e'!E3)=TRUE),"n.a.",'23e'!E17/'24e'!E3*1000)</f>
        <v>32.267969295184926</v>
      </c>
      <c r="F3" s="17">
        <f>IF((ISERROR('23e'!F17/'24e'!F3)=TRUE),"n.a.",'23e'!F17/'24e'!F3*1000)</f>
        <v>49.196638655462181</v>
      </c>
      <c r="G3" s="17">
        <f>IF((ISERROR('23e'!G17/'24e'!G3)=TRUE),"n.a.",'23e'!G17/'24e'!G3*1000)</f>
        <v>64.024959178913008</v>
      </c>
      <c r="H3" s="17">
        <f>IF((ISERROR('23e'!H17/'24e'!H3)=TRUE),"n.a.",'23e'!H17/'24e'!H3*1000)</f>
        <v>33.338515754560532</v>
      </c>
      <c r="I3" s="17">
        <f>IF((ISERROR('23e'!I17/'24e'!I3)=TRUE),"n.a.",'23e'!I17/'24e'!I3*1000)</f>
        <v>25.804634922422775</v>
      </c>
      <c r="J3" s="17">
        <f>IF((ISERROR('23e'!J17/'24e'!J3)=TRUE),"n.a.",'23e'!J17/'24e'!J3*1000)</f>
        <v>20.717670954637779</v>
      </c>
      <c r="K3" s="17">
        <f>IF((ISERROR('23e'!K17/'24e'!K3)=TRUE),"n.a.",'23e'!K17/'24e'!K3*1000)</f>
        <v>39.920535947333313</v>
      </c>
      <c r="L3" s="309"/>
    </row>
    <row r="4" spans="1:12">
      <c r="A4" s="7">
        <v>1998</v>
      </c>
      <c r="B4" s="17">
        <f>IF((ISERROR('23e'!B18/'24e'!B4)=TRUE),"n.a.",'23e'!B18/'24e'!B4*1000)</f>
        <v>34.911641450867791</v>
      </c>
      <c r="C4" s="17">
        <f>IF((ISERROR('23e'!C18/'24e'!C4)=TRUE),"n.a.",'23e'!C18/'24e'!C4*1000)</f>
        <v>43.159726082219805</v>
      </c>
      <c r="D4" s="17">
        <f>IF((ISERROR('23e'!D18/'24e'!D4)=TRUE),"n.a.",'23e'!D18/'24e'!D4*1000)</f>
        <v>42.732772613250695</v>
      </c>
      <c r="E4" s="17">
        <f>IF((ISERROR('23e'!E18/'24e'!E4)=TRUE),"n.a.",'23e'!E18/'24e'!E4*1000)</f>
        <v>35.042938931297705</v>
      </c>
      <c r="F4" s="17">
        <f>IF((ISERROR('23e'!F18/'24e'!F4)=TRUE),"n.a.",'23e'!F18/'24e'!F4*1000)</f>
        <v>51.881671241232084</v>
      </c>
      <c r="G4" s="17">
        <f>IF((ISERROR('23e'!G18/'24e'!G4)=TRUE),"n.a.",'23e'!G18/'24e'!G4*1000)</f>
        <v>54.449070219261721</v>
      </c>
      <c r="H4" s="17">
        <f>IF((ISERROR('23e'!H18/'24e'!H4)=TRUE),"n.a.",'23e'!H18/'24e'!H4*1000)</f>
        <v>42.395222467315861</v>
      </c>
      <c r="I4" s="17">
        <f>IF((ISERROR('23e'!I18/'24e'!I4)=TRUE),"n.a.",'23e'!I18/'24e'!I4*1000)</f>
        <v>30.484933384995976</v>
      </c>
      <c r="J4" s="17">
        <f>IF((ISERROR('23e'!J18/'24e'!J4)=TRUE),"n.a.",'23e'!J18/'24e'!J4*1000)</f>
        <v>32.890132960111963</v>
      </c>
      <c r="K4" s="17">
        <f>IF((ISERROR('23e'!K18/'24e'!K4)=TRUE),"n.a.",'23e'!K18/'24e'!K4*1000)</f>
        <v>44.76443344848915</v>
      </c>
      <c r="L4" s="309"/>
    </row>
    <row r="5" spans="1:12">
      <c r="A5" s="7">
        <v>1999</v>
      </c>
      <c r="B5" s="17">
        <f>IF((ISERROR('23e'!B19/'24e'!B5)=TRUE),"n.a.",'23e'!B19/'24e'!B5*1000)</f>
        <v>36.541978388976894</v>
      </c>
      <c r="C5" s="17">
        <f>IF((ISERROR('23e'!C19/'24e'!C5)=TRUE),"n.a.",'23e'!C19/'24e'!C5*1000)</f>
        <v>48.087479544869936</v>
      </c>
      <c r="D5" s="17">
        <f>IF((ISERROR('23e'!D19/'24e'!D5)=TRUE),"n.a.",'23e'!D19/'24e'!D5*1000)</f>
        <v>41.490083569438816</v>
      </c>
      <c r="E5" s="17">
        <f>IF((ISERROR('23e'!E19/'24e'!E5)=TRUE),"n.a.",'23e'!E19/'24e'!E5*1000)</f>
        <v>37.808160189471415</v>
      </c>
      <c r="F5" s="17">
        <f>IF((ISERROR('23e'!F19/'24e'!F5)=TRUE),"n.a.",'23e'!F19/'24e'!F5*1000)</f>
        <v>56.293266205160478</v>
      </c>
      <c r="G5" s="17">
        <f>IF((ISERROR('23e'!G19/'24e'!G5)=TRUE),"n.a.",'23e'!G19/'24e'!G5*1000)</f>
        <v>66.387942053685563</v>
      </c>
      <c r="H5" s="17">
        <f>IF((ISERROR('23e'!H19/'24e'!H5)=TRUE),"n.a.",'23e'!H19/'24e'!H5*1000)</f>
        <v>45.19722632715699</v>
      </c>
      <c r="I5" s="17">
        <f>IF((ISERROR('23e'!I19/'24e'!I5)=TRUE),"n.a.",'23e'!I19/'24e'!I5*1000)</f>
        <v>26.111321911211</v>
      </c>
      <c r="J5" s="17">
        <f>IF((ISERROR('23e'!J19/'24e'!J5)=TRUE),"n.a.",'23e'!J19/'24e'!J5*1000)</f>
        <v>29.816849816849821</v>
      </c>
      <c r="K5" s="17">
        <f>IF((ISERROR('23e'!K19/'24e'!K5)=TRUE),"n.a.",'23e'!K19/'24e'!K5*1000)</f>
        <v>38.793432068785386</v>
      </c>
      <c r="L5" s="309"/>
    </row>
    <row r="6" spans="1:12">
      <c r="A6" s="7">
        <v>2000</v>
      </c>
      <c r="B6" s="17">
        <f>IF((ISERROR('23e'!B20/'24e'!B6)=TRUE),"n.a.",'23e'!B20/'24e'!B6*1000)</f>
        <v>38.340545007994393</v>
      </c>
      <c r="C6" s="17">
        <f>IF((ISERROR('23e'!C20/'24e'!C6)=TRUE),"n.a.",'23e'!C20/'24e'!C6*1000)</f>
        <v>50.795186207288971</v>
      </c>
      <c r="D6" s="17">
        <f>IF((ISERROR('23e'!D20/'24e'!D6)=TRUE),"n.a.",'23e'!D20/'24e'!D6*1000)</f>
        <v>46.338440441971471</v>
      </c>
      <c r="E6" s="17">
        <f>IF((ISERROR('23e'!E20/'24e'!E6)=TRUE),"n.a.",'23e'!E20/'24e'!E6*1000)</f>
        <v>48.931723176962379</v>
      </c>
      <c r="F6" s="17">
        <f>IF((ISERROR('23e'!F20/'24e'!F6)=TRUE),"n.a.",'23e'!F20/'24e'!F6*1000)</f>
        <v>61.890002162473877</v>
      </c>
      <c r="G6" s="17">
        <f>IF((ISERROR('23e'!G20/'24e'!G6)=TRUE),"n.a.",'23e'!G20/'24e'!G6*1000)</f>
        <v>73.429889771853368</v>
      </c>
      <c r="H6" s="17">
        <f>IF((ISERROR('23e'!H20/'24e'!H6)=TRUE),"n.a.",'23e'!H20/'24e'!H6*1000)</f>
        <v>49.205118262892597</v>
      </c>
      <c r="I6" s="17">
        <f>IF((ISERROR('23e'!I20/'24e'!I6)=TRUE),"n.a.",'23e'!I20/'24e'!I6*1000)</f>
        <v>30.755134972513194</v>
      </c>
      <c r="J6" s="17">
        <f>IF((ISERROR('23e'!J20/'24e'!J6)=TRUE),"n.a.",'23e'!J20/'24e'!J6*1000)</f>
        <v>27.935447968836954</v>
      </c>
      <c r="K6" s="17">
        <f>IF((ISERROR('23e'!K20/'24e'!K6)=TRUE),"n.a.",'23e'!K20/'24e'!K6*1000)</f>
        <v>44.627767272970665</v>
      </c>
      <c r="L6" s="309"/>
    </row>
    <row r="7" spans="1:12">
      <c r="A7" s="7">
        <v>2001</v>
      </c>
      <c r="B7" s="17">
        <f>IF((ISERROR('23e'!B21/'24e'!B7)=TRUE),"n.a.",'23e'!B21/'24e'!B7*1000)</f>
        <v>38.814153934800672</v>
      </c>
      <c r="C7" s="17">
        <f>IF((ISERROR('23e'!C21/'24e'!C7)=TRUE),"n.a.",'23e'!C21/'24e'!C7*1000)</f>
        <v>48.954842534079575</v>
      </c>
      <c r="D7" s="17">
        <f>IF((ISERROR('23e'!D21/'24e'!D7)=TRUE),"n.a.",'23e'!D21/'24e'!D7*1000)</f>
        <v>46.981907102245344</v>
      </c>
      <c r="E7" s="17">
        <f>IF((ISERROR('23e'!E21/'24e'!E7)=TRUE),"n.a.",'23e'!E21/'24e'!E7*1000)</f>
        <v>65.379615184607388</v>
      </c>
      <c r="F7" s="17">
        <f>IF((ISERROR('23e'!F21/'24e'!F7)=TRUE),"n.a.",'23e'!F21/'24e'!F7*1000)</f>
        <v>66.162825501346902</v>
      </c>
      <c r="G7" s="17">
        <f>IF((ISERROR('23e'!G21/'24e'!G7)=TRUE),"n.a.",'23e'!G21/'24e'!G7*1000)</f>
        <v>70.574628042689653</v>
      </c>
      <c r="H7" s="17">
        <f>IF((ISERROR('23e'!H21/'24e'!H7)=TRUE),"n.a.",'23e'!H21/'24e'!H7*1000)</f>
        <v>55.578447899107204</v>
      </c>
      <c r="I7" s="17">
        <f>IF((ISERROR('23e'!I21/'24e'!I7)=TRUE),"n.a.",'23e'!I21/'24e'!I7*1000)</f>
        <v>27.973403894429747</v>
      </c>
      <c r="J7" s="17">
        <f>IF((ISERROR('23e'!J21/'24e'!J7)=TRUE),"n.a.",'23e'!J21/'24e'!J7*1000)</f>
        <v>29.516685845799767</v>
      </c>
      <c r="K7" s="17">
        <f>IF((ISERROR('23e'!K21/'24e'!K7)=TRUE),"n.a.",'23e'!K21/'24e'!K7*1000)</f>
        <v>45.210446524858163</v>
      </c>
      <c r="L7" s="3"/>
    </row>
    <row r="8" spans="1:12">
      <c r="A8" s="7">
        <v>2002</v>
      </c>
      <c r="B8" s="17">
        <f>IF((ISERROR('23e'!B22/'24e'!B8)=TRUE),"n.a.",'23e'!B22/'24e'!B8*1000)</f>
        <v>40.511577601082514</v>
      </c>
      <c r="C8" s="17">
        <f>IF((ISERROR('23e'!C22/'24e'!C8)=TRUE),"n.a.",'23e'!C22/'24e'!C8*1000)</f>
        <v>52.172122293916509</v>
      </c>
      <c r="D8" s="17">
        <f>IF((ISERROR('23e'!D22/'24e'!D8)=TRUE),"n.a.",'23e'!D22/'24e'!D8*1000)</f>
        <v>49.33746288195664</v>
      </c>
      <c r="E8" s="17">
        <f>IF((ISERROR('23e'!E22/'24e'!E8)=TRUE),"n.a.",'23e'!E22/'24e'!E8*1000)</f>
        <v>52.867895146638979</v>
      </c>
      <c r="F8" s="17">
        <f>IF((ISERROR('23e'!F22/'24e'!F8)=TRUE),"n.a.",'23e'!F22/'24e'!F8*1000)</f>
        <v>60.308398950131235</v>
      </c>
      <c r="G8" s="17">
        <f>IF((ISERROR('23e'!G22/'24e'!G8)=TRUE),"n.a.",'23e'!G22/'24e'!G8*1000)</f>
        <v>70.56522697223447</v>
      </c>
      <c r="H8" s="17">
        <f>IF((ISERROR('23e'!H22/'24e'!H8)=TRUE),"n.a.",'23e'!H22/'24e'!H8*1000)</f>
        <v>55.467253246292486</v>
      </c>
      <c r="I8" s="17">
        <f>IF((ISERROR('23e'!I22/'24e'!I8)=TRUE),"n.a.",'23e'!I22/'24e'!I8*1000)</f>
        <v>31.44956853506773</v>
      </c>
      <c r="J8" s="17">
        <f>IF((ISERROR('23e'!J22/'24e'!J8)=TRUE),"n.a.",'23e'!J22/'24e'!J8*1000)</f>
        <v>25.842044134727061</v>
      </c>
      <c r="K8" s="17">
        <f>IF((ISERROR('23e'!K22/'24e'!K8)=TRUE),"n.a.",'23e'!K22/'24e'!K8*1000)</f>
        <v>50.540170545448539</v>
      </c>
      <c r="L8" s="3"/>
    </row>
    <row r="9" spans="1:12">
      <c r="A9" s="7">
        <v>2003</v>
      </c>
      <c r="B9" s="17">
        <f>IF((ISERROR('23e'!B23/'24e'!B9)=TRUE),"n.a.",'23e'!B23/'24e'!B9*1000)</f>
        <v>41.20322492147713</v>
      </c>
      <c r="C9" s="17">
        <f>IF((ISERROR('23e'!C23/'24e'!C9)=TRUE),"n.a.",'23e'!C23/'24e'!C9*1000)</f>
        <v>51.619904160956452</v>
      </c>
      <c r="D9" s="17">
        <f>IF((ISERROR('23e'!D23/'24e'!D9)=TRUE),"n.a.",'23e'!D23/'24e'!D9*1000)</f>
        <v>50.330615144541667</v>
      </c>
      <c r="E9" s="17">
        <f>IF((ISERROR('23e'!E23/'24e'!E9)=TRUE),"n.a.",'23e'!E23/'24e'!E9*1000)</f>
        <v>57.912311265969798</v>
      </c>
      <c r="F9" s="17">
        <f>IF((ISERROR('23e'!F23/'24e'!F9)=TRUE),"n.a.",'23e'!F23/'24e'!F9*1000)</f>
        <v>69.666022633176922</v>
      </c>
      <c r="G9" s="17">
        <f>IF((ISERROR('23e'!G23/'24e'!G9)=TRUE),"n.a.",'23e'!G23/'24e'!G9*1000)</f>
        <v>66.748178216853333</v>
      </c>
      <c r="H9" s="17">
        <f>IF((ISERROR('23e'!H23/'24e'!H9)=TRUE),"n.a.",'23e'!H23/'24e'!H9*1000)</f>
        <v>54.62265971820112</v>
      </c>
      <c r="I9" s="17">
        <f>IF((ISERROR('23e'!I23/'24e'!I9)=TRUE),"n.a.",'23e'!I23/'24e'!I9*1000)</f>
        <v>33.582226294090702</v>
      </c>
      <c r="J9" s="17">
        <f>IF((ISERROR('23e'!J23/'24e'!J9)=TRUE),"n.a.",'23e'!J23/'24e'!J9*1000)</f>
        <v>45.926680244399186</v>
      </c>
      <c r="K9" s="17">
        <f>IF((ISERROR('23e'!K23/'24e'!K9)=TRUE),"n.a.",'23e'!K23/'24e'!K9*1000)</f>
        <v>50.3422089628436</v>
      </c>
      <c r="L9" s="3"/>
    </row>
    <row r="10" spans="1:12">
      <c r="A10" s="7">
        <v>2004</v>
      </c>
      <c r="B10" s="17">
        <f>IF((ISERROR('23e'!B24/'24e'!B10)=TRUE),"n.a.",'23e'!B24/'24e'!B10*1000)</f>
        <v>41.957797119064978</v>
      </c>
      <c r="C10" s="17">
        <f>IF((ISERROR('23e'!C24/'24e'!C10)=TRUE),"n.a.",'23e'!C24/'24e'!C10*1000)</f>
        <v>50.192143444011563</v>
      </c>
      <c r="D10" s="17">
        <f>IF((ISERROR('23e'!D24/'24e'!D10)=TRUE),"n.a.",'23e'!D24/'24e'!D10*1000)</f>
        <v>51.211425023284697</v>
      </c>
      <c r="E10" s="17">
        <f>IF((ISERROR('23e'!E24/'24e'!E10)=TRUE),"n.a.",'23e'!E24/'24e'!E10*1000)</f>
        <v>51.655443322109988</v>
      </c>
      <c r="F10" s="17">
        <f>IF((ISERROR('23e'!F24/'24e'!F10)=TRUE),"n.a.",'23e'!F24/'24e'!F10*1000)</f>
        <v>62.629781420765028</v>
      </c>
      <c r="G10" s="17">
        <f>IF((ISERROR('23e'!G24/'24e'!G10)=TRUE),"n.a.",'23e'!G24/'24e'!G10*1000)</f>
        <v>67.259938186081214</v>
      </c>
      <c r="H10" s="17">
        <f>IF((ISERROR('23e'!H24/'24e'!H10)=TRUE),"n.a.",'23e'!H24/'24e'!H10*1000)</f>
        <v>57.032743785850862</v>
      </c>
      <c r="I10" s="17">
        <f>IF((ISERROR('23e'!I24/'24e'!I10)=TRUE),"n.a.",'23e'!I24/'24e'!I10*1000)</f>
        <v>35.20624758791346</v>
      </c>
      <c r="J10" s="17">
        <f>IF((ISERROR('23e'!J24/'24e'!J10)=TRUE),"n.a.",'23e'!J24/'24e'!J10*1000)</f>
        <v>52.424242424242429</v>
      </c>
      <c r="K10" s="17">
        <f>IF((ISERROR('23e'!K24/'24e'!K10)=TRUE),"n.a.",'23e'!K24/'24e'!K10*1000)</f>
        <v>53.501718271232924</v>
      </c>
      <c r="L10" s="3"/>
    </row>
    <row r="11" spans="1:12">
      <c r="A11" s="7">
        <v>2005</v>
      </c>
      <c r="B11" s="17">
        <f>IF((ISERROR('23e'!B25/'24e'!B11)=TRUE),"n.a.",'23e'!B25/'24e'!B11*1000)</f>
        <v>43.472364994480124</v>
      </c>
      <c r="C11" s="17">
        <f>IF((ISERROR('23e'!C25/'24e'!C11)=TRUE),"n.a.",'23e'!C25/'24e'!C11*1000)</f>
        <v>50.61189366217188</v>
      </c>
      <c r="D11" s="17">
        <f>IF((ISERROR('23e'!D25/'24e'!D11)=TRUE),"n.a.",'23e'!D25/'24e'!D11*1000)</f>
        <v>57.017560609243034</v>
      </c>
      <c r="E11" s="17">
        <f>IF((ISERROR('23e'!E25/'24e'!E11)=TRUE),"n.a.",'23e'!E25/'24e'!E11*1000)</f>
        <v>66.952998379254467</v>
      </c>
      <c r="F11" s="17">
        <f>IF((ISERROR('23e'!F25/'24e'!F11)=TRUE),"n.a.",'23e'!F25/'24e'!F11*1000)</f>
        <v>60.93739492972901</v>
      </c>
      <c r="G11" s="17">
        <f>IF((ISERROR('23e'!G25/'24e'!G11)=TRUE),"n.a.",'23e'!G25/'24e'!G11*1000)</f>
        <v>67.694575471698101</v>
      </c>
      <c r="H11" s="17">
        <f>IF((ISERROR('23e'!H25/'24e'!H11)=TRUE),"n.a.",'23e'!H25/'24e'!H11*1000)</f>
        <v>51.72146000517732</v>
      </c>
      <c r="I11" s="17">
        <f>IF((ISERROR('23e'!I25/'24e'!I11)=TRUE),"n.a.",'23e'!I25/'24e'!I11*1000)</f>
        <v>49.817102629581065</v>
      </c>
      <c r="J11" s="17">
        <f>IF((ISERROR('23e'!J25/'24e'!J11)=TRUE),"n.a.",'23e'!J25/'24e'!J11*1000)</f>
        <v>86.233269598470372</v>
      </c>
      <c r="K11" s="17">
        <f>IF((ISERROR('23e'!K25/'24e'!K11)=TRUE),"n.a.",'23e'!K25/'24e'!K11*1000)</f>
        <v>58.795491604995789</v>
      </c>
      <c r="L11" s="3"/>
    </row>
    <row r="12" spans="1:12">
      <c r="A12" s="7">
        <v>2006</v>
      </c>
      <c r="B12" s="17">
        <f>IF((ISERROR('23e'!B26/'24e'!B12)=TRUE),"n.a.",'23e'!B26/'24e'!B12*1000)</f>
        <v>44.788584112802951</v>
      </c>
      <c r="C12" s="17">
        <f>IF((ISERROR('23e'!C26/'24e'!C12)=TRUE),"n.a.",'23e'!C26/'24e'!C12*1000)</f>
        <v>51.426184980606578</v>
      </c>
      <c r="D12" s="17">
        <f>IF((ISERROR('23e'!D26/'24e'!D12)=TRUE),"n.a.",'23e'!D26/'24e'!D12*1000)</f>
        <v>60.548092562711822</v>
      </c>
      <c r="E12" s="17">
        <f>IF((ISERROR('23e'!E26/'24e'!E12)=TRUE),"n.a.",'23e'!E26/'24e'!E12*1000)</f>
        <v>82.171991842284157</v>
      </c>
      <c r="F12" s="17">
        <f>IF((ISERROR('23e'!F26/'24e'!F12)=TRUE),"n.a.",'23e'!F26/'24e'!F12*1000)</f>
        <v>65.655881954785428</v>
      </c>
      <c r="G12" s="17">
        <f>IF((ISERROR('23e'!G26/'24e'!G12)=TRUE),"n.a.",'23e'!G26/'24e'!G12*1000)</f>
        <v>67.451388039623339</v>
      </c>
      <c r="H12" s="17">
        <f>IF((ISERROR('23e'!H26/'24e'!H12)=TRUE),"n.a.",'23e'!H26/'24e'!H12*1000)</f>
        <v>57.326040717107254</v>
      </c>
      <c r="I12" s="17">
        <f>IF((ISERROR('23e'!I26/'24e'!I12)=TRUE),"n.a.",'23e'!I26/'24e'!I12*1000)</f>
        <v>54.25354074762015</v>
      </c>
      <c r="J12" s="17">
        <f>IF((ISERROR('23e'!J26/'24e'!J12)=TRUE),"n.a.",'23e'!J26/'24e'!J12*1000)</f>
        <v>60.19047619047619</v>
      </c>
      <c r="K12" s="17">
        <f>IF((ISERROR('23e'!K26/'24e'!K12)=TRUE),"n.a.",'23e'!K26/'24e'!K12*1000)</f>
        <v>60.700375513055626</v>
      </c>
      <c r="L12" s="3"/>
    </row>
    <row r="13" spans="1:12">
      <c r="A13" s="7">
        <v>2007</v>
      </c>
      <c r="B13" s="17">
        <f>IF((ISERROR('23e'!B27/'24e'!B13)=TRUE),"n.a.",'23e'!B27/'24e'!B13*1000)</f>
        <v>46.209992024153955</v>
      </c>
      <c r="C13" s="17">
        <f>IF((ISERROR('23e'!C27/'24e'!C13)=TRUE),"n.a.",'23e'!C27/'24e'!C13*1000)</f>
        <v>53.372209390891094</v>
      </c>
      <c r="D13" s="17">
        <f>IF((ISERROR('23e'!D27/'24e'!D13)=TRUE),"n.a.",'23e'!D27/'24e'!D13*1000)</f>
        <v>64.379808773519969</v>
      </c>
      <c r="E13" s="17">
        <f>IF((ISERROR('23e'!E27/'24e'!E13)=TRUE),"n.a.",'23e'!E27/'24e'!E13*1000)</f>
        <v>97.248780487804879</v>
      </c>
      <c r="F13" s="17">
        <f>IF((ISERROR('23e'!F27/'24e'!F13)=TRUE),"n.a.",'23e'!F27/'24e'!F13*1000)</f>
        <v>55.142761168962039</v>
      </c>
      <c r="G13" s="17">
        <f>IF((ISERROR('23e'!G27/'24e'!G13)=TRUE),"n.a.",'23e'!G27/'24e'!G13*1000)</f>
        <v>73.582977700306543</v>
      </c>
      <c r="H13" s="17">
        <f>IF((ISERROR('23e'!H27/'24e'!H13)=TRUE),"n.a.",'23e'!H27/'24e'!H13*1000)</f>
        <v>65.137477585176327</v>
      </c>
      <c r="I13" s="17">
        <f>IF((ISERROR('23e'!I27/'24e'!I13)=TRUE),"n.a.",'23e'!I27/'24e'!I13*1000)</f>
        <v>62.031609796943684</v>
      </c>
      <c r="J13" s="17">
        <f>IF((ISERROR('23e'!J27/'24e'!J13)=TRUE),"n.a.",'23e'!J27/'24e'!J13*1000)</f>
        <v>57.477477477477471</v>
      </c>
      <c r="K13" s="17">
        <f>IF((ISERROR('23e'!K27/'24e'!K13)=TRUE),"n.a.",'23e'!K27/'24e'!K13*1000)</f>
        <v>62.64089065331838</v>
      </c>
      <c r="L13" s="3"/>
    </row>
    <row r="14" spans="1:12" hidden="1">
      <c r="A14" s="7">
        <v>2008</v>
      </c>
      <c r="B14" s="17">
        <f>IF((ISERROR('23e'!B28/'24e'!B14)=TRUE),"n.a.",'23e'!B28/'24e'!B14*1000)</f>
        <v>0</v>
      </c>
      <c r="C14" s="17">
        <f>IF((ISERROR('23e'!C28/'24e'!C14)=TRUE),"n.a.",'23e'!C28/'24e'!C14*1000)</f>
        <v>1.1246022528399223E-3</v>
      </c>
      <c r="D14" s="17">
        <f>IF((ISERROR('23e'!D28/'24e'!D14)=TRUE),"n.a.",'23e'!D28/'24e'!D14*1000)</f>
        <v>0</v>
      </c>
      <c r="E14" s="17">
        <f>IF((ISERROR('23e'!E28/'24e'!E14)=TRUE),"n.a.",'23e'!E28/'24e'!E14*1000)</f>
        <v>0</v>
      </c>
      <c r="F14" s="17">
        <f>IF((ISERROR('23e'!F28/'24e'!F14)=TRUE),"n.a.",'23e'!F28/'24e'!F14*1000)</f>
        <v>0</v>
      </c>
      <c r="G14" s="17">
        <f>IF((ISERROR('23e'!G28/'24e'!G14)=TRUE),"n.a.",'23e'!G28/'24e'!G14*1000)</f>
        <v>0</v>
      </c>
      <c r="H14" s="17">
        <f>IF((ISERROR('23e'!H28/'24e'!H14)=TRUE),"n.a.",'23e'!H28/'24e'!H14*1000)</f>
        <v>0</v>
      </c>
      <c r="I14" s="17">
        <f>IF((ISERROR('23e'!I28/'24e'!I14)=TRUE),"n.a.",'23e'!I28/'24e'!I14*1000)</f>
        <v>0</v>
      </c>
      <c r="J14" s="17">
        <f>IF((ISERROR('23e'!J28/'24e'!J14)=TRUE),"n.a.",'23e'!J28/'24e'!J14*1000)</f>
        <v>0</v>
      </c>
      <c r="K14" s="17">
        <f>IF((ISERROR('23e'!K28/'24e'!K14)=TRUE),"n.a.",'23e'!K28/'24e'!K14*1000)</f>
        <v>0</v>
      </c>
      <c r="L14" s="3"/>
    </row>
    <row r="15" spans="1:12" hidden="1">
      <c r="A15" s="7">
        <v>2009</v>
      </c>
      <c r="B15" s="17">
        <f>IF((ISERROR('23e'!B29/'24e'!B15)=TRUE),"n.a.",'23e'!B29/'24e'!B15*1000)</f>
        <v>0</v>
      </c>
      <c r="C15" s="17">
        <f>IF((ISERROR('23e'!C29/'24e'!C15)=TRUE),"n.a.",'23e'!C29/'24e'!C15*1000)</f>
        <v>0</v>
      </c>
      <c r="D15" s="17">
        <f>IF((ISERROR('23e'!D29/'24e'!D15)=TRUE),"n.a.",'23e'!D29/'24e'!D15*1000)</f>
        <v>0</v>
      </c>
      <c r="E15" s="17">
        <f>IF((ISERROR('23e'!E29/'24e'!E15)=TRUE),"n.a.",'23e'!E29/'24e'!E15*1000)</f>
        <v>0</v>
      </c>
      <c r="F15" s="17">
        <f>IF((ISERROR('23e'!F29/'24e'!F15)=TRUE),"n.a.",'23e'!F29/'24e'!F15*1000)</f>
        <v>0</v>
      </c>
      <c r="G15" s="17">
        <f>IF((ISERROR('23e'!G29/'24e'!G15)=TRUE),"n.a.",'23e'!G29/'24e'!G15*1000)</f>
        <v>0</v>
      </c>
      <c r="H15" s="17">
        <f>IF((ISERROR('23e'!H29/'24e'!H15)=TRUE),"n.a.",'23e'!H29/'24e'!H15*1000)</f>
        <v>0</v>
      </c>
      <c r="I15" s="17">
        <f>IF((ISERROR('23e'!I29/'24e'!I15)=TRUE),"n.a.",'23e'!I29/'24e'!I15*1000)</f>
        <v>0</v>
      </c>
      <c r="J15" s="17">
        <f>IF((ISERROR('23e'!J29/'24e'!J15)=TRUE),"n.a.",'23e'!J29/'24e'!J15*1000)</f>
        <v>0</v>
      </c>
      <c r="K15" s="17">
        <f>IF((ISERROR('23e'!K29/'24e'!K15)=TRUE),"n.a.",'23e'!K29/'24e'!K15*1000)</f>
        <v>0</v>
      </c>
      <c r="L15" s="3"/>
    </row>
    <row r="17" spans="1:12">
      <c r="A17" s="145" t="s">
        <v>71</v>
      </c>
    </row>
    <row r="18" spans="1:12">
      <c r="A18" s="7" t="s">
        <v>4</v>
      </c>
      <c r="B18" s="2">
        <f t="shared" ref="B18:K20" si="0">IF(ISERROR((POWER(VLOOKUP(VALUE(RIGHT($A18,4)),$A$3:$L$15,COLUMN(B$15),0)/VLOOKUP(VALUE(LEFT($A18,4)),$A$3:$L$15,COLUMN(B$15),0),1/(VALUE(RIGHT($A18,4))-VALUE(LEFT($A18,4))))-1)*100)=FALSE,(POWER(VLOOKUP(VALUE(RIGHT($A18,4)),$A$3:$L$15,COLUMN(B$15),0)/VLOOKUP(VALUE(LEFT($A18,4)),$A$3:$L$15,COLUMN(B$15),0),1/(VALUE(RIGHT($A18,4))-VALUE(LEFT($A18,4))))-1)*100,"n.a.")</f>
        <v>3.0166334671438477</v>
      </c>
      <c r="C18" s="2">
        <f t="shared" si="0"/>
        <v>2.8798737500753901</v>
      </c>
      <c r="D18" s="2">
        <f t="shared" si="0"/>
        <v>5.1545744044555031</v>
      </c>
      <c r="E18" s="2">
        <f t="shared" si="0"/>
        <v>11.663504258316681</v>
      </c>
      <c r="F18" s="2">
        <f t="shared" si="0"/>
        <v>1.1475360416899782</v>
      </c>
      <c r="G18" s="2">
        <f t="shared" si="0"/>
        <v>1.4011323557837407</v>
      </c>
      <c r="H18" s="2">
        <f t="shared" si="0"/>
        <v>6.9272672296462057</v>
      </c>
      <c r="I18" s="2">
        <f t="shared" si="0"/>
        <v>9.1670396070334004</v>
      </c>
      <c r="J18" s="2">
        <f t="shared" si="0"/>
        <v>10.742845119349553</v>
      </c>
      <c r="K18" s="2">
        <f t="shared" si="0"/>
        <v>4.6083028171687745</v>
      </c>
      <c r="L18" s="2"/>
    </row>
    <row r="19" spans="1:12">
      <c r="A19" s="7" t="s">
        <v>27</v>
      </c>
      <c r="B19" s="2">
        <f t="shared" si="0"/>
        <v>3.7525167548285276</v>
      </c>
      <c r="C19" s="2">
        <f t="shared" si="0"/>
        <v>8.1277586257799896</v>
      </c>
      <c r="D19" s="2">
        <f t="shared" si="0"/>
        <v>5.9638697704570642</v>
      </c>
      <c r="E19" s="2">
        <f t="shared" si="0"/>
        <v>14.887547420264857</v>
      </c>
      <c r="F19" s="2">
        <f t="shared" si="0"/>
        <v>7.9514190703804166</v>
      </c>
      <c r="G19" s="2">
        <f t="shared" si="0"/>
        <v>4.6745707661704827</v>
      </c>
      <c r="H19" s="2">
        <f t="shared" si="0"/>
        <v>13.855672542383823</v>
      </c>
      <c r="I19" s="2">
        <f t="shared" si="0"/>
        <v>6.0245991987172065</v>
      </c>
      <c r="J19" s="2">
        <f t="shared" si="0"/>
        <v>10.476922959353608</v>
      </c>
      <c r="K19" s="2">
        <f t="shared" si="0"/>
        <v>3.7854004765217608</v>
      </c>
      <c r="L19" s="2"/>
    </row>
    <row r="20" spans="1:12">
      <c r="A20" s="7" t="s">
        <v>3</v>
      </c>
      <c r="B20" s="2">
        <f t="shared" si="0"/>
        <v>2.7028548504565153</v>
      </c>
      <c r="C20" s="2">
        <f t="shared" si="0"/>
        <v>0.70948495610771989</v>
      </c>
      <c r="D20" s="2">
        <f t="shared" si="0"/>
        <v>4.8096284263908995</v>
      </c>
      <c r="E20" s="2">
        <f t="shared" si="0"/>
        <v>10.309617613071275</v>
      </c>
      <c r="F20" s="2">
        <f t="shared" si="0"/>
        <v>-1.6355229761434775</v>
      </c>
      <c r="G20" s="2">
        <f t="shared" si="0"/>
        <v>2.9756532225078125E-2</v>
      </c>
      <c r="H20" s="2">
        <f t="shared" si="0"/>
        <v>4.0885481557217052</v>
      </c>
      <c r="I20" s="2">
        <f t="shared" si="0"/>
        <v>10.542152335052135</v>
      </c>
      <c r="J20" s="2">
        <f t="shared" si="0"/>
        <v>10.857007613910973</v>
      </c>
      <c r="K20" s="2">
        <f t="shared" si="0"/>
        <v>4.9629695978379518</v>
      </c>
      <c r="L20" s="2"/>
    </row>
    <row r="22" spans="1:12">
      <c r="A22" s="20" t="s">
        <v>1102</v>
      </c>
    </row>
  </sheetData>
  <pageMargins left="0.7" right="0.7" top="0.75" bottom="0.75" header="0.3" footer="0.3"/>
  <pageSetup scale="80" orientation="landscape" horizontalDpi="0" verticalDpi="0" r:id="rId1"/>
</worksheet>
</file>

<file path=xl/worksheets/sheet191.xml><?xml version="1.0" encoding="utf-8"?>
<worksheet xmlns="http://schemas.openxmlformats.org/spreadsheetml/2006/main" xmlns:r="http://schemas.openxmlformats.org/officeDocument/2006/relationships">
  <sheetPr codeName="Sheet229"/>
  <dimension ref="A1:L22"/>
  <sheetViews>
    <sheetView view="pageBreakPreview" zoomScaleNormal="100" zoomScaleSheetLayoutView="100" workbookViewId="0"/>
  </sheetViews>
  <sheetFormatPr defaultRowHeight="15"/>
  <cols>
    <col min="1" max="1" width="9.140625" style="143"/>
    <col min="2" max="12" width="14" style="143" customWidth="1"/>
    <col min="13" max="16384" width="9.140625" style="143"/>
  </cols>
  <sheetData>
    <row r="1" spans="1:12">
      <c r="A1" s="143" t="s">
        <v>1171</v>
      </c>
    </row>
    <row r="2" spans="1:12" ht="90.75" customHeight="1">
      <c r="B2" s="55" t="s">
        <v>520</v>
      </c>
      <c r="C2" s="55" t="s">
        <v>6</v>
      </c>
      <c r="D2" s="55" t="s">
        <v>7</v>
      </c>
      <c r="E2" s="55" t="s">
        <v>8</v>
      </c>
      <c r="F2" s="55" t="s">
        <v>11</v>
      </c>
      <c r="G2" s="55" t="s">
        <v>12</v>
      </c>
      <c r="H2" s="55" t="s">
        <v>13</v>
      </c>
      <c r="I2" s="55" t="s">
        <v>14</v>
      </c>
      <c r="J2" s="55" t="s">
        <v>15</v>
      </c>
      <c r="K2" s="55" t="s">
        <v>55</v>
      </c>
      <c r="L2" s="309"/>
    </row>
    <row r="3" spans="1:12">
      <c r="A3" s="7">
        <v>1997</v>
      </c>
      <c r="B3" s="17">
        <f>IF((ISERROR('23f'!B17/'24f'!B3)=TRUE),"n.a.",'23f'!B17/'24f'!B3*1000)</f>
        <v>28.168387472424733</v>
      </c>
      <c r="C3" s="17">
        <f>IF((ISERROR('23f'!C17/'24f'!C3)=TRUE),"n.a.",'23f'!C17/'24f'!C3*1000)</f>
        <v>30.835944353929065</v>
      </c>
      <c r="D3" s="17">
        <f>IF((ISERROR('23f'!D17/'24f'!D3)=TRUE),"n.a.",'23f'!D17/'24f'!D3*1000)</f>
        <v>36.255094015871883</v>
      </c>
      <c r="E3" s="17">
        <f>IF((ISERROR('23f'!E17/'24f'!E3)=TRUE),"n.a.",'23f'!E17/'24f'!E3*1000)</f>
        <v>30.80745341614907</v>
      </c>
      <c r="F3" s="17" t="str">
        <f>IF((ISERROR('23f'!F17/'24f'!F3)=TRUE),"n.a.",'23f'!F17/'24f'!F3*1000)</f>
        <v>n.a.</v>
      </c>
      <c r="G3" s="17" t="str">
        <f>IF((ISERROR('23f'!G17/'24f'!G3)=TRUE),"n.a.",'23f'!G17/'24f'!G3*1000)</f>
        <v>n.a.</v>
      </c>
      <c r="H3" s="17">
        <f>IF((ISERROR('23f'!H17/'24f'!H3)=TRUE),"n.a.",'23f'!H17/'24f'!H3*1000)</f>
        <v>43.089430894308947</v>
      </c>
      <c r="I3" s="17">
        <f>IF((ISERROR('23f'!I17/'24f'!I3)=TRUE),"n.a.",'23f'!I17/'24f'!I3*1000)</f>
        <v>31.545014966612939</v>
      </c>
      <c r="J3" s="17" t="str">
        <f>IF((ISERROR('23f'!J17/'24f'!J3)=TRUE),"n.a.",'23f'!J17/'24f'!J3*1000)</f>
        <v>n.a.</v>
      </c>
      <c r="K3" s="17">
        <f>IF((ISERROR('23f'!K17/'24f'!K3)=TRUE),"n.a.",'23f'!K17/'24f'!K3*1000)</f>
        <v>38.059526599484414</v>
      </c>
      <c r="L3" s="309"/>
    </row>
    <row r="4" spans="1:12">
      <c r="A4" s="7">
        <v>1998</v>
      </c>
      <c r="B4" s="17">
        <f>IF((ISERROR('23f'!B18/'24f'!B4)=TRUE),"n.a.",'23f'!B18/'24f'!B4*1000)</f>
        <v>29.093716926711885</v>
      </c>
      <c r="C4" s="17">
        <f>IF((ISERROR('23f'!C18/'24f'!C4)=TRUE),"n.a.",'23f'!C18/'24f'!C4*1000)</f>
        <v>32.06642497953456</v>
      </c>
      <c r="D4" s="17">
        <f>IF((ISERROR('23f'!D18/'24f'!D4)=TRUE),"n.a.",'23f'!D18/'24f'!D4*1000)</f>
        <v>41.147994467496545</v>
      </c>
      <c r="E4" s="17">
        <f>IF((ISERROR('23f'!E18/'24f'!E4)=TRUE),"n.a.",'23f'!E18/'24f'!E4*1000)</f>
        <v>36.494496189669775</v>
      </c>
      <c r="F4" s="17" t="str">
        <f>IF((ISERROR('23f'!F18/'24f'!F4)=TRUE),"n.a.",'23f'!F18/'24f'!F4*1000)</f>
        <v>n.a.</v>
      </c>
      <c r="G4" s="17" t="str">
        <f>IF((ISERROR('23f'!G18/'24f'!G4)=TRUE),"n.a.",'23f'!G18/'24f'!G4*1000)</f>
        <v>n.a.</v>
      </c>
      <c r="H4" s="17" t="str">
        <f>IF((ISERROR('23f'!H18/'24f'!H4)=TRUE),"n.a.",'23f'!H18/'24f'!H4*1000)</f>
        <v>n.a.</v>
      </c>
      <c r="I4" s="17">
        <f>IF((ISERROR('23f'!I18/'24f'!I4)=TRUE),"n.a.",'23f'!I18/'24f'!I4*1000)</f>
        <v>40.437402365543406</v>
      </c>
      <c r="J4" s="17" t="str">
        <f>IF((ISERROR('23f'!J18/'24f'!J4)=TRUE),"n.a.",'23f'!J18/'24f'!J4*1000)</f>
        <v>n.a.</v>
      </c>
      <c r="K4" s="17" t="str">
        <f>IF((ISERROR('23f'!K18/'24f'!K4)=TRUE),"n.a.",'23f'!K18/'24f'!K4*1000)</f>
        <v>n.a.</v>
      </c>
      <c r="L4" s="309"/>
    </row>
    <row r="5" spans="1:12">
      <c r="A5" s="7">
        <v>1999</v>
      </c>
      <c r="B5" s="17">
        <f>IF((ISERROR('23f'!B19/'24f'!B5)=TRUE),"n.a.",'23f'!B19/'24f'!B5*1000)</f>
        <v>30.073259739352117</v>
      </c>
      <c r="C5" s="17">
        <f>IF((ISERROR('23f'!C19/'24f'!C5)=TRUE),"n.a.",'23f'!C19/'24f'!C5*1000)</f>
        <v>31.325042172460556</v>
      </c>
      <c r="D5" s="17">
        <f>IF((ISERROR('23f'!D19/'24f'!D5)=TRUE),"n.a.",'23f'!D19/'24f'!D5*1000)</f>
        <v>31.693371920660692</v>
      </c>
      <c r="E5" s="17">
        <f>IF((ISERROR('23f'!E19/'24f'!E5)=TRUE),"n.a.",'23f'!E19/'24f'!E5*1000)</f>
        <v>23.297692740574</v>
      </c>
      <c r="F5" s="17" t="str">
        <f>IF((ISERROR('23f'!F19/'24f'!F5)=TRUE),"n.a.",'23f'!F19/'24f'!F5*1000)</f>
        <v>n.a.</v>
      </c>
      <c r="G5" s="17" t="str">
        <f>IF((ISERROR('23f'!G19/'24f'!G5)=TRUE),"n.a.",'23f'!G19/'24f'!G5*1000)</f>
        <v>n.a.</v>
      </c>
      <c r="H5" s="17" t="str">
        <f>IF((ISERROR('23f'!H19/'24f'!H5)=TRUE),"n.a.",'23f'!H19/'24f'!H5*1000)</f>
        <v>n.a.</v>
      </c>
      <c r="I5" s="17">
        <f>IF((ISERROR('23f'!I19/'24f'!I5)=TRUE),"n.a.",'23f'!I19/'24f'!I5*1000)</f>
        <v>29.73031752936059</v>
      </c>
      <c r="J5" s="17" t="str">
        <f>IF((ISERROR('23f'!J19/'24f'!J5)=TRUE),"n.a.",'23f'!J19/'24f'!J5*1000)</f>
        <v>n.a.</v>
      </c>
      <c r="K5" s="17" t="str">
        <f>IF((ISERROR('23f'!K19/'24f'!K5)=TRUE),"n.a.",'23f'!K19/'24f'!K5*1000)</f>
        <v>n.a.</v>
      </c>
      <c r="L5" s="3"/>
    </row>
    <row r="6" spans="1:12">
      <c r="A6" s="7">
        <v>2000</v>
      </c>
      <c r="B6" s="17">
        <f>IF((ISERROR('23f'!B20/'24f'!B6)=TRUE),"n.a.",'23f'!B20/'24f'!B6*1000)</f>
        <v>31.701633339892933</v>
      </c>
      <c r="C6" s="17">
        <f>IF((ISERROR('23f'!C20/'24f'!C6)=TRUE),"n.a.",'23f'!C20/'24f'!C6*1000)</f>
        <v>33.506280297985036</v>
      </c>
      <c r="D6" s="17">
        <f>IF((ISERROR('23f'!D20/'24f'!D6)=TRUE),"n.a.",'23f'!D20/'24f'!D6*1000)</f>
        <v>43.583118001722653</v>
      </c>
      <c r="E6" s="17">
        <f>IF((ISERROR('23f'!E20/'24f'!E6)=TRUE),"n.a.",'23f'!E20/'24f'!E6*1000)</f>
        <v>46.444032158317867</v>
      </c>
      <c r="F6" s="17" t="str">
        <f>IF((ISERROR('23f'!F20/'24f'!F6)=TRUE),"n.a.",'23f'!F20/'24f'!F6*1000)</f>
        <v>n.a.</v>
      </c>
      <c r="G6" s="17" t="str">
        <f>IF((ISERROR('23f'!G20/'24f'!G6)=TRUE),"n.a.",'23f'!G20/'24f'!G6*1000)</f>
        <v>n.a.</v>
      </c>
      <c r="H6" s="17" t="str">
        <f>IF((ISERROR('23f'!H20/'24f'!H6)=TRUE),"n.a.",'23f'!H20/'24f'!H6*1000)</f>
        <v>n.a.</v>
      </c>
      <c r="I6" s="17">
        <f>IF((ISERROR('23f'!I20/'24f'!I6)=TRUE),"n.a.",'23f'!I20/'24f'!I6*1000)</f>
        <v>26.199575371549894</v>
      </c>
      <c r="J6" s="17" t="str">
        <f>IF((ISERROR('23f'!J20/'24f'!J6)=TRUE),"n.a.",'23f'!J20/'24f'!J6*1000)</f>
        <v>n.a.</v>
      </c>
      <c r="K6" s="17" t="str">
        <f>IF((ISERROR('23f'!K20/'24f'!K6)=TRUE),"n.a.",'23f'!K20/'24f'!K6*1000)</f>
        <v>n.a.</v>
      </c>
      <c r="L6" s="3"/>
    </row>
    <row r="7" spans="1:12">
      <c r="A7" s="7">
        <v>2001</v>
      </c>
      <c r="B7" s="17">
        <f>IF((ISERROR('23f'!B21/'24f'!B7)=TRUE),"n.a.",'23f'!B21/'24f'!B7*1000)</f>
        <v>32.567113102836508</v>
      </c>
      <c r="C7" s="17">
        <f>IF((ISERROR('23f'!C21/'24f'!C7)=TRUE),"n.a.",'23f'!C21/'24f'!C7*1000)</f>
        <v>31.388794310142625</v>
      </c>
      <c r="D7" s="17">
        <f>IF((ISERROR('23f'!D21/'24f'!D7)=TRUE),"n.a.",'23f'!D21/'24f'!D7*1000)</f>
        <v>44.938148727427844</v>
      </c>
      <c r="E7" s="17">
        <f>IF((ISERROR('23f'!E21/'24f'!E7)=TRUE),"n.a.",'23f'!E21/'24f'!E7*1000)</f>
        <v>33.069828722002633</v>
      </c>
      <c r="F7" s="17" t="str">
        <f>IF((ISERROR('23f'!F21/'24f'!F7)=TRUE),"n.a.",'23f'!F21/'24f'!F7*1000)</f>
        <v>n.a.</v>
      </c>
      <c r="G7" s="17" t="str">
        <f>IF((ISERROR('23f'!G21/'24f'!G7)=TRUE),"n.a.",'23f'!G21/'24f'!G7*1000)</f>
        <v>n.a.</v>
      </c>
      <c r="H7" s="17" t="str">
        <f>IF((ISERROR('23f'!H21/'24f'!H7)=TRUE),"n.a.",'23f'!H21/'24f'!H7*1000)</f>
        <v>n.a.</v>
      </c>
      <c r="I7" s="17">
        <f>IF((ISERROR('23f'!I21/'24f'!I7)=TRUE),"n.a.",'23f'!I21/'24f'!I7*1000)</f>
        <v>34.709572960939077</v>
      </c>
      <c r="J7" s="17" t="str">
        <f>IF((ISERROR('23f'!J21/'24f'!J7)=TRUE),"n.a.",'23f'!J21/'24f'!J7*1000)</f>
        <v>n.a.</v>
      </c>
      <c r="K7" s="17" t="str">
        <f>IF((ISERROR('23f'!K21/'24f'!K7)=TRUE),"n.a.",'23f'!K21/'24f'!K7*1000)</f>
        <v>n.a.</v>
      </c>
      <c r="L7" s="3"/>
    </row>
    <row r="8" spans="1:12">
      <c r="A8" s="7">
        <v>2002</v>
      </c>
      <c r="B8" s="17">
        <f>IF((ISERROR('23f'!B22/'24f'!B8)=TRUE),"n.a.",'23f'!B22/'24f'!B8*1000)</f>
        <v>33.397051985677216</v>
      </c>
      <c r="C8" s="17">
        <f>IF((ISERROR('23f'!C22/'24f'!C8)=TRUE),"n.a.",'23f'!C22/'24f'!C8*1000)</f>
        <v>33.242300454399413</v>
      </c>
      <c r="D8" s="17">
        <f>IF((ISERROR('23f'!D22/'24f'!D8)=TRUE),"n.a.",'23f'!D22/'24f'!D8*1000)</f>
        <v>46.805431111723756</v>
      </c>
      <c r="E8" s="17">
        <f>IF((ISERROR('23f'!E22/'24f'!E8)=TRUE),"n.a.",'23f'!E22/'24f'!E8*1000)</f>
        <v>55.660974067046176</v>
      </c>
      <c r="F8" s="17" t="str">
        <f>IF((ISERROR('23f'!F22/'24f'!F8)=TRUE),"n.a.",'23f'!F22/'24f'!F8*1000)</f>
        <v>n.a.</v>
      </c>
      <c r="G8" s="17" t="str">
        <f>IF((ISERROR('23f'!G22/'24f'!G8)=TRUE),"n.a.",'23f'!G22/'24f'!G8*1000)</f>
        <v>n.a.</v>
      </c>
      <c r="H8" s="17">
        <f>IF((ISERROR('23f'!H22/'24f'!H8)=TRUE),"n.a.",'23f'!H22/'24f'!H8*1000)</f>
        <v>30.150753768844218</v>
      </c>
      <c r="I8" s="17">
        <f>IF((ISERROR('23f'!I22/'24f'!I8)=TRUE),"n.a.",'23f'!I22/'24f'!I8*1000)</f>
        <v>47.647740440324455</v>
      </c>
      <c r="J8" s="17" t="str">
        <f>IF((ISERROR('23f'!J22/'24f'!J8)=TRUE),"n.a.",'23f'!J22/'24f'!J8*1000)</f>
        <v>n.a.</v>
      </c>
      <c r="K8" s="17">
        <f>IF((ISERROR('23f'!K22/'24f'!K8)=TRUE),"n.a.",'23f'!K22/'24f'!K8*1000)</f>
        <v>42.603287427809867</v>
      </c>
      <c r="L8" s="3"/>
    </row>
    <row r="9" spans="1:12">
      <c r="A9" s="7">
        <v>2003</v>
      </c>
      <c r="B9" s="17">
        <f>IF((ISERROR('23f'!B23/'24f'!B9)=TRUE),"n.a.",'23f'!B23/'24f'!B9*1000)</f>
        <v>33.873310387003698</v>
      </c>
      <c r="C9" s="17">
        <f>IF((ISERROR('23f'!C23/'24f'!C9)=TRUE),"n.a.",'23f'!C23/'24f'!C9*1000)</f>
        <v>35.45317899369315</v>
      </c>
      <c r="D9" s="17">
        <f>IF((ISERROR('23f'!D23/'24f'!D9)=TRUE),"n.a.",'23f'!D23/'24f'!D9*1000)</f>
        <v>49.205645926957402</v>
      </c>
      <c r="E9" s="17">
        <f>IF((ISERROR('23f'!E23/'24f'!E9)=TRUE),"n.a.",'23f'!E23/'24f'!E9*1000)</f>
        <v>72.649572649572661</v>
      </c>
      <c r="F9" s="17">
        <f>IF((ISERROR('23f'!F23/'24f'!F9)=TRUE),"n.a.",'23f'!F23/'24f'!F9*1000)</f>
        <v>78.260869565217391</v>
      </c>
      <c r="G9" s="17" t="str">
        <f>IF((ISERROR('23f'!G23/'24f'!G9)=TRUE),"n.a.",'23f'!G23/'24f'!G9*1000)</f>
        <v>n.a.</v>
      </c>
      <c r="H9" s="17" t="str">
        <f>IF((ISERROR('23f'!H23/'24f'!H9)=TRUE),"n.a.",'23f'!H23/'24f'!H9*1000)</f>
        <v>n.a.</v>
      </c>
      <c r="I9" s="17">
        <f>IF((ISERROR('23f'!I23/'24f'!I9)=TRUE),"n.a.",'23f'!I23/'24f'!I9*1000)</f>
        <v>55.102739726027401</v>
      </c>
      <c r="J9" s="17" t="str">
        <f>IF((ISERROR('23f'!J23/'24f'!J9)=TRUE),"n.a.",'23f'!J23/'24f'!J9*1000)</f>
        <v>n.a.</v>
      </c>
      <c r="K9" s="17" t="str">
        <f>IF((ISERROR('23f'!K23/'24f'!K9)=TRUE),"n.a.",'23f'!K23/'24f'!K9*1000)</f>
        <v>n.a.</v>
      </c>
      <c r="L9" s="3"/>
    </row>
    <row r="10" spans="1:12">
      <c r="A10" s="7">
        <v>2004</v>
      </c>
      <c r="B10" s="17">
        <f>IF((ISERROR('23f'!B24/'24f'!B10)=TRUE),"n.a.",'23f'!B24/'24f'!B10*1000)</f>
        <v>35.478253503284037</v>
      </c>
      <c r="C10" s="17">
        <f>IF((ISERROR('23f'!C24/'24f'!C10)=TRUE),"n.a.",'23f'!C24/'24f'!C10*1000)</f>
        <v>37.408823817821123</v>
      </c>
      <c r="D10" s="17">
        <f>IF((ISERROR('23f'!D24/'24f'!D10)=TRUE),"n.a.",'23f'!D24/'24f'!D10*1000)</f>
        <v>51.07602404899702</v>
      </c>
      <c r="E10" s="17">
        <f>IF((ISERROR('23f'!E24/'24f'!E10)=TRUE),"n.a.",'23f'!E24/'24f'!E10*1000)</f>
        <v>69.914263445050665</v>
      </c>
      <c r="F10" s="17">
        <f>IF((ISERROR('23f'!F24/'24f'!F10)=TRUE),"n.a.",'23f'!F24/'24f'!F10*1000)</f>
        <v>41.530054644808736</v>
      </c>
      <c r="G10" s="17" t="str">
        <f>IF((ISERROR('23f'!G24/'24f'!G10)=TRUE),"n.a.",'23f'!G24/'24f'!G10*1000)</f>
        <v>n.a.</v>
      </c>
      <c r="H10" s="17" t="str">
        <f>IF((ISERROR('23f'!H24/'24f'!H10)=TRUE),"n.a.",'23f'!H24/'24f'!H10*1000)</f>
        <v>n.a.</v>
      </c>
      <c r="I10" s="17">
        <f>IF((ISERROR('23f'!I24/'24f'!I10)=TRUE),"n.a.",'23f'!I24/'24f'!I10*1000)</f>
        <v>70.55676308309647</v>
      </c>
      <c r="J10" s="17" t="str">
        <f>IF((ISERROR('23f'!J24/'24f'!J10)=TRUE),"n.a.",'23f'!J24/'24f'!J10*1000)</f>
        <v>n.a.</v>
      </c>
      <c r="K10" s="17">
        <f>IF((ISERROR('23f'!K24/'24f'!K10)=TRUE),"n.a.",'23f'!K24/'24f'!K10*1000)</f>
        <v>39.348682845882593</v>
      </c>
      <c r="L10" s="3"/>
    </row>
    <row r="11" spans="1:12">
      <c r="A11" s="7">
        <v>2005</v>
      </c>
      <c r="B11" s="17">
        <f>IF((ISERROR('23f'!B25/'24f'!B11)=TRUE),"n.a.",'23f'!B25/'24f'!B11*1000)</f>
        <v>37.426218581100962</v>
      </c>
      <c r="C11" s="17">
        <f>IF((ISERROR('23f'!C25/'24f'!C11)=TRUE),"n.a.",'23f'!C25/'24f'!C11*1000)</f>
        <v>39.050061031314051</v>
      </c>
      <c r="D11" s="17">
        <f>IF((ISERROR('23f'!D25/'24f'!D11)=TRUE),"n.a.",'23f'!D25/'24f'!D11*1000)</f>
        <v>56.856331769933348</v>
      </c>
      <c r="E11" s="17">
        <f>IF((ISERROR('23f'!E25/'24f'!E11)=TRUE),"n.a.",'23f'!E25/'24f'!E11*1000)</f>
        <v>76.105362182502361</v>
      </c>
      <c r="F11" s="17">
        <f>IF((ISERROR('23f'!F25/'24f'!F11)=TRUE),"n.a.",'23f'!F25/'24f'!F11*1000)</f>
        <v>74.444444444444457</v>
      </c>
      <c r="G11" s="17">
        <f>IF((ISERROR('23f'!G25/'24f'!G11)=TRUE),"n.a.",'23f'!G25/'24f'!G11*1000)</f>
        <v>37.567337680748516</v>
      </c>
      <c r="H11" s="17">
        <f>IF((ISERROR('23f'!H25/'24f'!H11)=TRUE),"n.a.",'23f'!H25/'24f'!H11*1000)</f>
        <v>34.521880064829823</v>
      </c>
      <c r="I11" s="17" t="str">
        <f>IF((ISERROR('23f'!I25/'24f'!I11)=TRUE),"n.a.",'23f'!I25/'24f'!I11*1000)</f>
        <v>n.a.</v>
      </c>
      <c r="J11" s="17" t="str">
        <f>IF((ISERROR('23f'!J25/'24f'!J11)=TRUE),"n.a.",'23f'!J25/'24f'!J11*1000)</f>
        <v>n.a.</v>
      </c>
      <c r="K11" s="17">
        <f>IF((ISERROR('23f'!K25/'24f'!K11)=TRUE),"n.a.",'23f'!K25/'24f'!K11*1000)</f>
        <v>38.332459360251704</v>
      </c>
      <c r="L11" s="3"/>
    </row>
    <row r="12" spans="1:12">
      <c r="A12" s="7">
        <v>2006</v>
      </c>
      <c r="B12" s="17">
        <f>IF((ISERROR('23f'!B26/'24f'!B12)=TRUE),"n.a.",'23f'!B26/'24f'!B12*1000)</f>
        <v>40.116502295089482</v>
      </c>
      <c r="C12" s="17">
        <f>IF((ISERROR('23f'!C26/'24f'!C12)=TRUE),"n.a.",'23f'!C26/'24f'!C12*1000)</f>
        <v>42.230756048544144</v>
      </c>
      <c r="D12" s="17">
        <f>IF((ISERROR('23f'!D26/'24f'!D12)=TRUE),"n.a.",'23f'!D26/'24f'!D12*1000)</f>
        <v>62.871410736579271</v>
      </c>
      <c r="E12" s="17" t="str">
        <f>IF((ISERROR('23f'!E26/'24f'!E12)=TRUE),"n.a.",'23f'!E26/'24f'!E12*1000)</f>
        <v>n.a.</v>
      </c>
      <c r="F12" s="17">
        <f>IF((ISERROR('23f'!F26/'24f'!F12)=TRUE),"n.a.",'23f'!F26/'24f'!F12*1000)</f>
        <v>92.592592592592581</v>
      </c>
      <c r="G12" s="17" t="str">
        <f>IF((ISERROR('23f'!G26/'24f'!G12)=TRUE),"n.a.",'23f'!G26/'24f'!G12*1000)</f>
        <v>n.a.</v>
      </c>
      <c r="H12" s="17" t="str">
        <f>IF((ISERROR('23f'!H26/'24f'!H12)=TRUE),"n.a.",'23f'!H26/'24f'!H12*1000)</f>
        <v>n.a.</v>
      </c>
      <c r="I12" s="17">
        <f>IF((ISERROR('23f'!I26/'24f'!I12)=TRUE),"n.a.",'23f'!I26/'24f'!I12*1000)</f>
        <v>86.280630560324624</v>
      </c>
      <c r="J12" s="17" t="str">
        <f>IF((ISERROR('23f'!J26/'24f'!J12)=TRUE),"n.a.",'23f'!J26/'24f'!J12*1000)</f>
        <v>n.a.</v>
      </c>
      <c r="K12" s="17">
        <f>IF((ISERROR('23f'!K26/'24f'!K12)=TRUE),"n.a.",'23f'!K26/'24f'!K12*1000)</f>
        <v>42.653211912380016</v>
      </c>
      <c r="L12" s="3"/>
    </row>
    <row r="13" spans="1:12">
      <c r="A13" s="7">
        <v>2007</v>
      </c>
      <c r="B13" s="17">
        <f>IF((ISERROR('23f'!B27/'24f'!B13)=TRUE),"n.a.",'23f'!B27/'24f'!B13*1000)</f>
        <v>42.661273357025323</v>
      </c>
      <c r="C13" s="17">
        <f>IF((ISERROR('23f'!C27/'24f'!C13)=TRUE),"n.a.",'23f'!C27/'24f'!C13*1000)</f>
        <v>46.760616309658026</v>
      </c>
      <c r="D13" s="17">
        <f>IF((ISERROR('23f'!D27/'24f'!D13)=TRUE),"n.a.",'23f'!D27/'24f'!D13*1000)</f>
        <v>61.576019075735204</v>
      </c>
      <c r="E13" s="17" t="str">
        <f>IF((ISERROR('23f'!E27/'24f'!E13)=TRUE),"n.a.",'23f'!E27/'24f'!E13*1000)</f>
        <v>n.a.</v>
      </c>
      <c r="F13" s="17">
        <f>IF((ISERROR('23f'!F27/'24f'!F13)=TRUE),"n.a.",'23f'!F27/'24f'!F13*1000)</f>
        <v>43.750000000000007</v>
      </c>
      <c r="G13" s="17" t="str">
        <f>IF((ISERROR('23f'!G27/'24f'!G13)=TRUE),"n.a.",'23f'!G27/'24f'!G13*1000)</f>
        <v>n.a.</v>
      </c>
      <c r="H13" s="17" t="str">
        <f>IF((ISERROR('23f'!H27/'24f'!H13)=TRUE),"n.a.",'23f'!H27/'24f'!H13*1000)</f>
        <v>n.a.</v>
      </c>
      <c r="I13" s="17">
        <f>IF((ISERROR('23f'!I27/'24f'!I13)=TRUE),"n.a.",'23f'!I27/'24f'!I13*1000)</f>
        <v>79.957248836916875</v>
      </c>
      <c r="J13" s="17" t="str">
        <f>IF((ISERROR('23f'!J27/'24f'!J13)=TRUE),"n.a.",'23f'!J27/'24f'!J13*1000)</f>
        <v>n.a.</v>
      </c>
      <c r="K13" s="17">
        <f>IF((ISERROR('23f'!K27/'24f'!K13)=TRUE),"n.a.",'23f'!K27/'24f'!K13*1000)</f>
        <v>44</v>
      </c>
      <c r="L13" s="3"/>
    </row>
    <row r="14" spans="1:12" hidden="1">
      <c r="A14" s="7">
        <v>2008</v>
      </c>
      <c r="B14" s="17">
        <f>IF((ISERROR('23f'!B28/'24f'!B14)=TRUE),"n.a.",'23f'!B28/'24f'!B14*1000)</f>
        <v>0</v>
      </c>
      <c r="C14" s="17">
        <f>IF((ISERROR('23f'!C28/'24f'!C14)=TRUE),"n.a.",'23f'!C28/'24f'!C14*1000)</f>
        <v>1.7683563213529884E-2</v>
      </c>
      <c r="D14" s="17">
        <f>IF((ISERROR('23f'!D28/'24f'!D14)=TRUE),"n.a.",'23f'!D28/'24f'!D14*1000)</f>
        <v>0</v>
      </c>
      <c r="E14" s="17">
        <f>IF((ISERROR('23f'!E28/'24f'!E14)=TRUE),"n.a.",'23f'!E28/'24f'!E14*1000)</f>
        <v>0</v>
      </c>
      <c r="F14" s="17" t="str">
        <f>IF((ISERROR('23f'!F28/'24f'!F14)=TRUE),"n.a.",'23f'!F28/'24f'!F14*1000)</f>
        <v>n.a.</v>
      </c>
      <c r="G14" s="17" t="str">
        <f>IF((ISERROR('23f'!G28/'24f'!G14)=TRUE),"n.a.",'23f'!G28/'24f'!G14*1000)</f>
        <v>n.a.</v>
      </c>
      <c r="H14" s="17" t="str">
        <f>IF((ISERROR('23f'!H28/'24f'!H14)=TRUE),"n.a.",'23f'!H28/'24f'!H14*1000)</f>
        <v>n.a.</v>
      </c>
      <c r="I14" s="17">
        <f>IF((ISERROR('23f'!I28/'24f'!I14)=TRUE),"n.a.",'23f'!I28/'24f'!I14*1000)</f>
        <v>0</v>
      </c>
      <c r="J14" s="17" t="str">
        <f>IF((ISERROR('23f'!J28/'24f'!J14)=TRUE),"n.a.",'23f'!J28/'24f'!J14*1000)</f>
        <v>n.a.</v>
      </c>
      <c r="K14" s="17">
        <f>IF((ISERROR('23f'!K28/'24f'!K14)=TRUE),"n.a.",'23f'!K28/'24f'!K14*1000)</f>
        <v>0</v>
      </c>
      <c r="L14" s="3"/>
    </row>
    <row r="15" spans="1:12" hidden="1">
      <c r="A15" s="7">
        <v>2009</v>
      </c>
      <c r="B15" s="17">
        <f>IF((ISERROR('23f'!B29/'24f'!B15)=TRUE),"n.a.",'23f'!B29/'24f'!B15*1000)</f>
        <v>0</v>
      </c>
      <c r="C15" s="17">
        <f>IF((ISERROR('23f'!C29/'24f'!C15)=TRUE),"n.a.",'23f'!C29/'24f'!C15*1000)</f>
        <v>0</v>
      </c>
      <c r="D15" s="17">
        <f>IF((ISERROR('23f'!D29/'24f'!D15)=TRUE),"n.a.",'23f'!D29/'24f'!D15*1000)</f>
        <v>0</v>
      </c>
      <c r="E15" s="17">
        <f>IF((ISERROR('23f'!E29/'24f'!E15)=TRUE),"n.a.",'23f'!E29/'24f'!E15*1000)</f>
        <v>0</v>
      </c>
      <c r="F15" s="17" t="str">
        <f>IF((ISERROR('23f'!F29/'24f'!F15)=TRUE),"n.a.",'23f'!F29/'24f'!F15*1000)</f>
        <v>n.a.</v>
      </c>
      <c r="G15" s="17" t="str">
        <f>IF((ISERROR('23f'!G29/'24f'!G15)=TRUE),"n.a.",'23f'!G29/'24f'!G15*1000)</f>
        <v>n.a.</v>
      </c>
      <c r="H15" s="17" t="str">
        <f>IF((ISERROR('23f'!H29/'24f'!H15)=TRUE),"n.a.",'23f'!H29/'24f'!H15*1000)</f>
        <v>n.a.</v>
      </c>
      <c r="I15" s="17">
        <f>IF((ISERROR('23f'!I29/'24f'!I15)=TRUE),"n.a.",'23f'!I29/'24f'!I15*1000)</f>
        <v>0</v>
      </c>
      <c r="J15" s="17" t="str">
        <f>IF((ISERROR('23f'!J29/'24f'!J15)=TRUE),"n.a.",'23f'!J29/'24f'!J15*1000)</f>
        <v>n.a.</v>
      </c>
      <c r="K15" s="17">
        <f>IF((ISERROR('23f'!K29/'24f'!K15)=TRUE),"n.a.",'23f'!K29/'24f'!K15*1000)</f>
        <v>0</v>
      </c>
      <c r="L15" s="3"/>
    </row>
    <row r="17" spans="1:12">
      <c r="A17" s="145" t="s">
        <v>71</v>
      </c>
    </row>
    <row r="18" spans="1:12">
      <c r="A18" s="7" t="s">
        <v>4</v>
      </c>
      <c r="B18" s="2">
        <f t="shared" ref="B18:K20" si="0">IF(ISERROR((POWER(VLOOKUP(VALUE(RIGHT($A18,4)),$A$3:$L$15,COLUMN(B$15),0)/VLOOKUP(VALUE(LEFT($A18,4)),$A$3:$L$15,COLUMN(B$15),0),1/(VALUE(RIGHT($A18,4))-VALUE(LEFT($A18,4))))-1)*100)=FALSE,(POWER(VLOOKUP(VALUE(RIGHT($A18,4)),$A$3:$L$15,COLUMN(B$15),0)/VLOOKUP(VALUE(LEFT($A18,4)),$A$3:$L$15,COLUMN(B$15),0),1/(VALUE(RIGHT($A18,4))-VALUE(LEFT($A18,4))))-1)*100,"n.a.")</f>
        <v>4.2382670844206327</v>
      </c>
      <c r="C18" s="2">
        <f t="shared" si="0"/>
        <v>4.2514963721814736</v>
      </c>
      <c r="D18" s="2">
        <f t="shared" si="0"/>
        <v>5.4397232241467641</v>
      </c>
      <c r="E18" s="2" t="str">
        <f t="shared" si="0"/>
        <v>n.a.</v>
      </c>
      <c r="F18" s="2" t="str">
        <f t="shared" si="0"/>
        <v>n.a.</v>
      </c>
      <c r="G18" s="2" t="str">
        <f t="shared" si="0"/>
        <v>n.a.</v>
      </c>
      <c r="H18" s="2" t="str">
        <f t="shared" si="0"/>
        <v>n.a.</v>
      </c>
      <c r="I18" s="2">
        <f t="shared" si="0"/>
        <v>9.747013417739625</v>
      </c>
      <c r="J18" s="2" t="str">
        <f t="shared" si="0"/>
        <v>n.a.</v>
      </c>
      <c r="K18" s="2">
        <f t="shared" si="0"/>
        <v>1.4609511807170517</v>
      </c>
      <c r="L18" s="2"/>
    </row>
    <row r="19" spans="1:12">
      <c r="A19" s="7" t="s">
        <v>27</v>
      </c>
      <c r="B19" s="2">
        <f t="shared" si="0"/>
        <v>4.0175333641069511</v>
      </c>
      <c r="C19" s="2">
        <f t="shared" si="0"/>
        <v>2.8070714347225412</v>
      </c>
      <c r="D19" s="2">
        <f t="shared" si="0"/>
        <v>6.3285163009953127</v>
      </c>
      <c r="E19" s="2">
        <f t="shared" si="0"/>
        <v>14.663371013963777</v>
      </c>
      <c r="F19" s="2" t="str">
        <f t="shared" si="0"/>
        <v>n.a.</v>
      </c>
      <c r="G19" s="2" t="str">
        <f t="shared" si="0"/>
        <v>n.a.</v>
      </c>
      <c r="H19" s="2" t="str">
        <f t="shared" si="0"/>
        <v>n.a.</v>
      </c>
      <c r="I19" s="2">
        <f t="shared" si="0"/>
        <v>-6.0014462627913989</v>
      </c>
      <c r="J19" s="2" t="str">
        <f t="shared" si="0"/>
        <v>n.a.</v>
      </c>
      <c r="K19" s="2" t="str">
        <f t="shared" si="0"/>
        <v>n.a.</v>
      </c>
      <c r="L19" s="2"/>
    </row>
    <row r="20" spans="1:12">
      <c r="A20" s="7" t="s">
        <v>3</v>
      </c>
      <c r="B20" s="2">
        <f t="shared" si="0"/>
        <v>4.3330105847115385</v>
      </c>
      <c r="C20" s="2">
        <f t="shared" si="0"/>
        <v>4.8767315358266172</v>
      </c>
      <c r="D20" s="2">
        <f t="shared" si="0"/>
        <v>5.0610898332849708</v>
      </c>
      <c r="E20" s="2" t="str">
        <f t="shared" si="0"/>
        <v>n.a.</v>
      </c>
      <c r="F20" s="2" t="str">
        <f t="shared" si="0"/>
        <v>n.a.</v>
      </c>
      <c r="G20" s="2" t="str">
        <f t="shared" si="0"/>
        <v>n.a.</v>
      </c>
      <c r="H20" s="2" t="str">
        <f t="shared" si="0"/>
        <v>n.a.</v>
      </c>
      <c r="I20" s="2">
        <f t="shared" si="0"/>
        <v>17.279841400749007</v>
      </c>
      <c r="J20" s="2" t="str">
        <f t="shared" si="0"/>
        <v>n.a.</v>
      </c>
      <c r="K20" s="2" t="str">
        <f t="shared" si="0"/>
        <v>n.a.</v>
      </c>
      <c r="L20" s="2"/>
    </row>
    <row r="22" spans="1:12">
      <c r="A22" s="20" t="s">
        <v>1104</v>
      </c>
    </row>
  </sheetData>
  <pageMargins left="0.7" right="0.7" top="0.75" bottom="0.75" header="0.3" footer="0.3"/>
  <pageSetup scale="80" orientation="landscape" horizontalDpi="0" verticalDpi="0" r:id="rId1"/>
</worksheet>
</file>

<file path=xl/worksheets/sheet192.xml><?xml version="1.0" encoding="utf-8"?>
<worksheet xmlns="http://schemas.openxmlformats.org/spreadsheetml/2006/main" xmlns:r="http://schemas.openxmlformats.org/officeDocument/2006/relationships">
  <sheetPr codeName="Sheet230"/>
  <dimension ref="A1:L22"/>
  <sheetViews>
    <sheetView view="pageBreakPreview" zoomScaleNormal="100" zoomScaleSheetLayoutView="100" workbookViewId="0"/>
  </sheetViews>
  <sheetFormatPr defaultRowHeight="15"/>
  <cols>
    <col min="1" max="1" width="9.140625" style="143"/>
    <col min="2" max="12" width="14" style="143" customWidth="1"/>
    <col min="13" max="16384" width="9.140625" style="143"/>
  </cols>
  <sheetData>
    <row r="1" spans="1:12">
      <c r="A1" s="143" t="s">
        <v>1170</v>
      </c>
    </row>
    <row r="2" spans="1:12" ht="90.75" customHeight="1">
      <c r="B2" s="55" t="s">
        <v>520</v>
      </c>
      <c r="C2" s="55" t="s">
        <v>6</v>
      </c>
      <c r="D2" s="55" t="s">
        <v>7</v>
      </c>
      <c r="E2" s="55" t="s">
        <v>8</v>
      </c>
      <c r="F2" s="55" t="s">
        <v>11</v>
      </c>
      <c r="G2" s="55" t="s">
        <v>12</v>
      </c>
      <c r="H2" s="55" t="s">
        <v>13</v>
      </c>
      <c r="I2" s="55" t="s">
        <v>14</v>
      </c>
      <c r="J2" s="55" t="s">
        <v>15</v>
      </c>
      <c r="K2" s="55" t="s">
        <v>55</v>
      </c>
      <c r="L2" s="309"/>
    </row>
    <row r="3" spans="1:12">
      <c r="A3" s="7">
        <v>1997</v>
      </c>
      <c r="B3" s="17">
        <f>IF((ISERROR('23g'!B17/'24g'!B3)=TRUE),"n.a.",'23g'!B17/'24g'!B3*1000)</f>
        <v>30.195340423359159</v>
      </c>
      <c r="C3" s="17">
        <f>IF((ISERROR('23g'!C17/'24g'!C3)=TRUE),"n.a.",'23g'!C17/'24g'!C3*1000)</f>
        <v>41.311631325249124</v>
      </c>
      <c r="D3" s="17">
        <f>IF((ISERROR('23g'!D17/'24g'!D3)=TRUE),"n.a.",'23g'!D17/'24g'!D3*1000)</f>
        <v>51.598231206569807</v>
      </c>
      <c r="E3" s="17">
        <f>IF((ISERROR('23g'!E17/'24g'!E3)=TRUE),"n.a.",'23g'!E17/'24g'!E3*1000)</f>
        <v>26.101321585903083</v>
      </c>
      <c r="F3" s="17" t="str">
        <f>IF((ISERROR('23g'!F17/'24g'!F3)=TRUE),"n.a.",'23g'!F17/'24g'!F3*1000)</f>
        <v>n.a.</v>
      </c>
      <c r="G3" s="17" t="str">
        <f>IF((ISERROR('23g'!G17/'24g'!G3)=TRUE),"n.a.",'23g'!G17/'24g'!G3*1000)</f>
        <v>n.a.</v>
      </c>
      <c r="H3" s="17" t="str">
        <f>IF((ISERROR('23g'!H17/'24g'!H3)=TRUE),"n.a.",'23g'!H17/'24g'!H3*1000)</f>
        <v>n.a.</v>
      </c>
      <c r="I3" s="17" t="str">
        <f>IF((ISERROR('23g'!I17/'24g'!I3)=TRUE),"n.a.",'23g'!I17/'24g'!I3*1000)</f>
        <v>n.a.</v>
      </c>
      <c r="J3" s="17" t="str">
        <f>IF((ISERROR('23g'!J17/'24g'!J3)=TRUE),"n.a.",'23g'!J17/'24g'!J3*1000)</f>
        <v>n.a.</v>
      </c>
      <c r="K3" s="17">
        <f>IF((ISERROR('23g'!K17/'24g'!K3)=TRUE),"n.a.",'23g'!K17/'24g'!K3*1000)</f>
        <v>79.038380430198231</v>
      </c>
      <c r="L3" s="309"/>
    </row>
    <row r="4" spans="1:12">
      <c r="A4" s="7">
        <v>1998</v>
      </c>
      <c r="B4" s="17">
        <f>IF((ISERROR('23g'!B18/'24g'!B4)=TRUE),"n.a.",'23g'!B18/'24g'!B4*1000)</f>
        <v>30.65138769914137</v>
      </c>
      <c r="C4" s="17">
        <f>IF((ISERROR('23g'!C18/'24g'!C4)=TRUE),"n.a.",'23g'!C18/'24g'!C4*1000)</f>
        <v>42.359478076290763</v>
      </c>
      <c r="D4" s="17">
        <f>IF((ISERROR('23g'!D18/'24g'!D4)=TRUE),"n.a.",'23g'!D18/'24g'!D4*1000)</f>
        <v>61.216410748560463</v>
      </c>
      <c r="E4" s="17">
        <f>IF((ISERROR('23g'!E18/'24g'!E4)=TRUE),"n.a.",'23g'!E18/'24g'!E4*1000)</f>
        <v>22.240527182866558</v>
      </c>
      <c r="F4" s="17" t="str">
        <f>IF((ISERROR('23g'!F18/'24g'!F4)=TRUE),"n.a.",'23g'!F18/'24g'!F4*1000)</f>
        <v>n.a.</v>
      </c>
      <c r="G4" s="17" t="str">
        <f>IF((ISERROR('23g'!G18/'24g'!G4)=TRUE),"n.a.",'23g'!G18/'24g'!G4*1000)</f>
        <v>n.a.</v>
      </c>
      <c r="H4" s="17" t="str">
        <f>IF((ISERROR('23g'!H18/'24g'!H4)=TRUE),"n.a.",'23g'!H18/'24g'!H4*1000)</f>
        <v>n.a.</v>
      </c>
      <c r="I4" s="17">
        <f>IF((ISERROR('23g'!I18/'24g'!I4)=TRUE),"n.a.",'23g'!I18/'24g'!I4*1000)</f>
        <v>36.379882563186108</v>
      </c>
      <c r="J4" s="17" t="str">
        <f>IF((ISERROR('23g'!J18/'24g'!J4)=TRUE),"n.a.",'23g'!J18/'24g'!J4*1000)</f>
        <v>n.a.</v>
      </c>
      <c r="K4" s="17">
        <f>IF((ISERROR('23g'!K18/'24g'!K4)=TRUE),"n.a.",'23g'!K18/'24g'!K4*1000)</f>
        <v>106.2103929024081</v>
      </c>
      <c r="L4" s="309"/>
    </row>
    <row r="5" spans="1:12">
      <c r="A5" s="7">
        <v>1999</v>
      </c>
      <c r="B5" s="17">
        <f>IF((ISERROR('23g'!B19/'24g'!B5)=TRUE),"n.a.",'23g'!B19/'24g'!B5*1000)</f>
        <v>32.579185007547906</v>
      </c>
      <c r="C5" s="17">
        <f>IF((ISERROR('23g'!C19/'24g'!C5)=TRUE),"n.a.",'23g'!C19/'24g'!C5*1000)</f>
        <v>37.659473333967107</v>
      </c>
      <c r="D5" s="17">
        <f>IF((ISERROR('23g'!D19/'24g'!D5)=TRUE),"n.a.",'23g'!D19/'24g'!D5*1000)</f>
        <v>30.656786113084966</v>
      </c>
      <c r="E5" s="17">
        <f>IF((ISERROR('23g'!E19/'24g'!E5)=TRUE),"n.a.",'23g'!E19/'24g'!E5*1000)</f>
        <v>23.160535117056856</v>
      </c>
      <c r="F5" s="17" t="str">
        <f>IF((ISERROR('23g'!F19/'24g'!F5)=TRUE),"n.a.",'23g'!F19/'24g'!F5*1000)</f>
        <v>n.a.</v>
      </c>
      <c r="G5" s="17" t="str">
        <f>IF((ISERROR('23g'!G19/'24g'!G5)=TRUE),"n.a.",'23g'!G19/'24g'!G5*1000)</f>
        <v>n.a.</v>
      </c>
      <c r="H5" s="17" t="str">
        <f>IF((ISERROR('23g'!H19/'24g'!H5)=TRUE),"n.a.",'23g'!H19/'24g'!H5*1000)</f>
        <v>n.a.</v>
      </c>
      <c r="I5" s="17">
        <f>IF((ISERROR('23g'!I19/'24g'!I5)=TRUE),"n.a.",'23g'!I19/'24g'!I5*1000)</f>
        <v>20.412234042553191</v>
      </c>
      <c r="J5" s="17" t="str">
        <f>IF((ISERROR('23g'!J19/'24g'!J5)=TRUE),"n.a.",'23g'!J19/'24g'!J5*1000)</f>
        <v>n.a.</v>
      </c>
      <c r="K5" s="17" t="str">
        <f>IF((ISERROR('23g'!K19/'24g'!K5)=TRUE),"n.a.",'23g'!K19/'24g'!K5*1000)</f>
        <v>n.a.</v>
      </c>
      <c r="L5" s="309"/>
    </row>
    <row r="6" spans="1:12">
      <c r="A6" s="7">
        <v>2000</v>
      </c>
      <c r="B6" s="17">
        <f>IF((ISERROR('23g'!B20/'24g'!B6)=TRUE),"n.a.",'23g'!B20/'24g'!B6*1000)</f>
        <v>36.324163758172496</v>
      </c>
      <c r="C6" s="17">
        <f>IF((ISERROR('23g'!C20/'24g'!C6)=TRUE),"n.a.",'23g'!C20/'24g'!C6*1000)</f>
        <v>44.376300921796023</v>
      </c>
      <c r="D6" s="17">
        <f>IF((ISERROR('23g'!D20/'24g'!D6)=TRUE),"n.a.",'23g'!D20/'24g'!D6*1000)</f>
        <v>59.850845948352635</v>
      </c>
      <c r="E6" s="17">
        <f>IF((ISERROR('23g'!E20/'24g'!E6)=TRUE),"n.a.",'23g'!E20/'24g'!E6*1000)</f>
        <v>45.346062052505964</v>
      </c>
      <c r="F6" s="17" t="str">
        <f>IF((ISERROR('23g'!F20/'24g'!F6)=TRUE),"n.a.",'23g'!F20/'24g'!F6*1000)</f>
        <v>n.a.</v>
      </c>
      <c r="G6" s="17" t="str">
        <f>IF((ISERROR('23g'!G20/'24g'!G6)=TRUE),"n.a.",'23g'!G20/'24g'!G6*1000)</f>
        <v>n.a.</v>
      </c>
      <c r="H6" s="17" t="str">
        <f>IF((ISERROR('23g'!H20/'24g'!H6)=TRUE),"n.a.",'23g'!H20/'24g'!H6*1000)</f>
        <v>n.a.</v>
      </c>
      <c r="I6" s="17">
        <f>IF((ISERROR('23g'!I20/'24g'!I6)=TRUE),"n.a.",'23g'!I20/'24g'!I6*1000)</f>
        <v>62.957317073170735</v>
      </c>
      <c r="J6" s="17" t="str">
        <f>IF((ISERROR('23g'!J20/'24g'!J6)=TRUE),"n.a.",'23g'!J20/'24g'!J6*1000)</f>
        <v>n.a.</v>
      </c>
      <c r="K6" s="17" t="str">
        <f>IF((ISERROR('23g'!K20/'24g'!K6)=TRUE),"n.a.",'23g'!K20/'24g'!K6*1000)</f>
        <v>n.a.</v>
      </c>
      <c r="L6" s="309"/>
    </row>
    <row r="7" spans="1:12">
      <c r="A7" s="7">
        <v>2001</v>
      </c>
      <c r="B7" s="17">
        <f>IF((ISERROR('23g'!B21/'24g'!B7)=TRUE),"n.a.",'23g'!B21/'24g'!B7*1000)</f>
        <v>36.599030447414698</v>
      </c>
      <c r="C7" s="17">
        <f>IF((ISERROR('23g'!C21/'24g'!C7)=TRUE),"n.a.",'23g'!C21/'24g'!C7*1000)</f>
        <v>44.514924662361665</v>
      </c>
      <c r="D7" s="17">
        <f>IF((ISERROR('23g'!D21/'24g'!D7)=TRUE),"n.a.",'23g'!D21/'24g'!D7*1000)</f>
        <v>45.785107036771485</v>
      </c>
      <c r="E7" s="17">
        <f>IF((ISERROR('23g'!E21/'24g'!E7)=TRUE),"n.a.",'23g'!E21/'24g'!E7*1000)</f>
        <v>37.508846426043881</v>
      </c>
      <c r="F7" s="17" t="str">
        <f>IF((ISERROR('23g'!F21/'24g'!F7)=TRUE),"n.a.",'23g'!F21/'24g'!F7*1000)</f>
        <v>n.a.</v>
      </c>
      <c r="G7" s="17" t="str">
        <f>IF((ISERROR('23g'!G21/'24g'!G7)=TRUE),"n.a.",'23g'!G21/'24g'!G7*1000)</f>
        <v>n.a.</v>
      </c>
      <c r="H7" s="17" t="str">
        <f>IF((ISERROR('23g'!H21/'24g'!H7)=TRUE),"n.a.",'23g'!H21/'24g'!H7*1000)</f>
        <v>n.a.</v>
      </c>
      <c r="I7" s="17">
        <f>IF((ISERROR('23g'!I21/'24g'!I7)=TRUE),"n.a.",'23g'!I21/'24g'!I7*1000)</f>
        <v>31.451292246520872</v>
      </c>
      <c r="J7" s="17" t="str">
        <f>IF((ISERROR('23g'!J21/'24g'!J7)=TRUE),"n.a.",'23g'!J21/'24g'!J7*1000)</f>
        <v>n.a.</v>
      </c>
      <c r="K7" s="17" t="str">
        <f>IF((ISERROR('23g'!K21/'24g'!K7)=TRUE),"n.a.",'23g'!K21/'24g'!K7*1000)</f>
        <v>n.a.</v>
      </c>
      <c r="L7" s="3"/>
    </row>
    <row r="8" spans="1:12">
      <c r="A8" s="7">
        <v>2002</v>
      </c>
      <c r="B8" s="17">
        <f>IF((ISERROR('23g'!B22/'24g'!B8)=TRUE),"n.a.",'23g'!B22/'24g'!B8*1000)</f>
        <v>38.388588906976416</v>
      </c>
      <c r="C8" s="17">
        <f>IF((ISERROR('23g'!C22/'24g'!C8)=TRUE),"n.a.",'23g'!C22/'24g'!C8*1000)</f>
        <v>42.956128789305211</v>
      </c>
      <c r="D8" s="17">
        <f>IF((ISERROR('23g'!D22/'24g'!D8)=TRUE),"n.a.",'23g'!D22/'24g'!D8*1000)</f>
        <v>40.095877277085329</v>
      </c>
      <c r="E8" s="17">
        <f>IF((ISERROR('23g'!E22/'24g'!E8)=TRUE),"n.a.",'23g'!E22/'24g'!E8*1000)</f>
        <v>32.200772200772199</v>
      </c>
      <c r="F8" s="17" t="str">
        <f>IF((ISERROR('23g'!F22/'24g'!F8)=TRUE),"n.a.",'23g'!F22/'24g'!F8*1000)</f>
        <v>n.a.</v>
      </c>
      <c r="G8" s="17">
        <f>IF((ISERROR('23g'!G22/'24g'!G8)=TRUE),"n.a.",'23g'!G22/'24g'!G8*1000)</f>
        <v>57.142857142857146</v>
      </c>
      <c r="H8" s="17" t="str">
        <f>IF((ISERROR('23g'!H22/'24g'!H8)=TRUE),"n.a.",'23g'!H22/'24g'!H8*1000)</f>
        <v>n.a.</v>
      </c>
      <c r="I8" s="17">
        <f>IF((ISERROR('23g'!I22/'24g'!I8)=TRUE),"n.a.",'23g'!I22/'24g'!I8*1000)</f>
        <v>37.672583826429985</v>
      </c>
      <c r="J8" s="17" t="str">
        <f>IF((ISERROR('23g'!J22/'24g'!J8)=TRUE),"n.a.",'23g'!J22/'24g'!J8*1000)</f>
        <v>n.a.</v>
      </c>
      <c r="K8" s="17" t="str">
        <f>IF((ISERROR('23g'!K22/'24g'!K8)=TRUE),"n.a.",'23g'!K22/'24g'!K8*1000)</f>
        <v>n.a.</v>
      </c>
      <c r="L8" s="3"/>
    </row>
    <row r="9" spans="1:12">
      <c r="A9" s="7">
        <v>2003</v>
      </c>
      <c r="B9" s="17">
        <f>IF((ISERROR('23g'!B23/'24g'!B9)=TRUE),"n.a.",'23g'!B23/'24g'!B9*1000)</f>
        <v>40.36908907836272</v>
      </c>
      <c r="C9" s="17">
        <f>IF((ISERROR('23g'!C23/'24g'!C9)=TRUE),"n.a.",'23g'!C23/'24g'!C9*1000)</f>
        <v>44.236766012133117</v>
      </c>
      <c r="D9" s="17">
        <f>IF((ISERROR('23g'!D23/'24g'!D9)=TRUE),"n.a.",'23g'!D23/'24g'!D9*1000)</f>
        <v>43.71398885425522</v>
      </c>
      <c r="E9" s="17">
        <f>IF((ISERROR('23g'!E23/'24g'!E9)=TRUE),"n.a.",'23g'!E23/'24g'!E9*1000)</f>
        <v>54.587155963302756</v>
      </c>
      <c r="F9" s="17" t="str">
        <f>IF((ISERROR('23g'!F23/'24g'!F9)=TRUE),"n.a.",'23g'!F23/'24g'!F9*1000)</f>
        <v>n.a.</v>
      </c>
      <c r="G9" s="17">
        <f>IF((ISERROR('23g'!G23/'24g'!G9)=TRUE),"n.a.",'23g'!G23/'24g'!G9*1000)</f>
        <v>22.222222222222221</v>
      </c>
      <c r="H9" s="17" t="str">
        <f>IF((ISERROR('23g'!H23/'24g'!H9)=TRUE),"n.a.",'23g'!H23/'24g'!H9*1000)</f>
        <v>n.a.</v>
      </c>
      <c r="I9" s="17">
        <f>IF((ISERROR('23g'!I23/'24g'!I9)=TRUE),"n.a.",'23g'!I23/'24g'!I9*1000)</f>
        <v>42.932396839332746</v>
      </c>
      <c r="J9" s="17">
        <f>IF((ISERROR('23g'!J23/'24g'!J9)=TRUE),"n.a.",'23g'!J23/'24g'!J9*1000)</f>
        <v>22.222222222222221</v>
      </c>
      <c r="K9" s="17">
        <f>IF((ISERROR('23g'!K23/'24g'!K9)=TRUE),"n.a.",'23g'!K23/'24g'!K9*1000)</f>
        <v>42.022548684660066</v>
      </c>
      <c r="L9" s="3"/>
    </row>
    <row r="10" spans="1:12">
      <c r="A10" s="7">
        <v>2004</v>
      </c>
      <c r="B10" s="17">
        <f>IF((ISERROR('23g'!B24/'24g'!B10)=TRUE),"n.a.",'23g'!B24/'24g'!B10*1000)</f>
        <v>44.32576297669673</v>
      </c>
      <c r="C10" s="17">
        <f>IF((ISERROR('23g'!C24/'24g'!C10)=TRUE),"n.a.",'23g'!C24/'24g'!C10*1000)</f>
        <v>48.180806288914397</v>
      </c>
      <c r="D10" s="17">
        <f>IF((ISERROR('23g'!D24/'24g'!D10)=TRUE),"n.a.",'23g'!D24/'24g'!D10*1000)</f>
        <v>35.342465753424655</v>
      </c>
      <c r="E10" s="17">
        <f>IF((ISERROR('23g'!E24/'24g'!E10)=TRUE),"n.a.",'23g'!E24/'24g'!E10*1000)</f>
        <v>35.939643347050755</v>
      </c>
      <c r="F10" s="17" t="str">
        <f>IF((ISERROR('23g'!F24/'24g'!F10)=TRUE),"n.a.",'23g'!F24/'24g'!F10*1000)</f>
        <v>n.a.</v>
      </c>
      <c r="G10" s="17" t="str">
        <f>IF((ISERROR('23g'!G24/'24g'!G10)=TRUE),"n.a.",'23g'!G24/'24g'!G10*1000)</f>
        <v>n.a.</v>
      </c>
      <c r="H10" s="17" t="str">
        <f>IF((ISERROR('23g'!H24/'24g'!H10)=TRUE),"n.a.",'23g'!H24/'24g'!H10*1000)</f>
        <v>n.a.</v>
      </c>
      <c r="I10" s="17">
        <f>IF((ISERROR('23g'!I24/'24g'!I10)=TRUE),"n.a.",'23g'!I24/'24g'!I10*1000)</f>
        <v>32.106554504030839</v>
      </c>
      <c r="J10" s="17" t="str">
        <f>IF((ISERROR('23g'!J24/'24g'!J10)=TRUE),"n.a.",'23g'!J24/'24g'!J10*1000)</f>
        <v>n.a.</v>
      </c>
      <c r="K10" s="17">
        <f>IF((ISERROR('23g'!K24/'24g'!K10)=TRUE),"n.a.",'23g'!K24/'24g'!K10*1000)</f>
        <v>43.631856213201118</v>
      </c>
      <c r="L10" s="3"/>
    </row>
    <row r="11" spans="1:12">
      <c r="A11" s="7">
        <v>2005</v>
      </c>
      <c r="B11" s="17">
        <f>IF((ISERROR('23g'!B25/'24g'!B11)=TRUE),"n.a.",'23g'!B25/'24g'!B11*1000)</f>
        <v>47.241668209799876</v>
      </c>
      <c r="C11" s="17">
        <f>IF((ISERROR('23g'!C25/'24g'!C11)=TRUE),"n.a.",'23g'!C25/'24g'!C11*1000)</f>
        <v>49.681190223166844</v>
      </c>
      <c r="D11" s="17">
        <f>IF((ISERROR('23g'!D25/'24g'!D11)=TRUE),"n.a.",'23g'!D25/'24g'!D11*1000)</f>
        <v>46.521778666909157</v>
      </c>
      <c r="E11" s="17">
        <f>IF((ISERROR('23g'!E25/'24g'!E11)=TRUE),"n.a.",'23g'!E25/'24g'!E11*1000)</f>
        <v>45.934379457917267</v>
      </c>
      <c r="F11" s="17">
        <f>IF((ISERROR('23g'!F25/'24g'!F11)=TRUE),"n.a.",'23g'!F25/'24g'!F11*1000)</f>
        <v>25</v>
      </c>
      <c r="G11" s="17">
        <f>IF((ISERROR('23g'!G25/'24g'!G11)=TRUE),"n.a.",'23g'!G25/'24g'!G11*1000)</f>
        <v>43.75</v>
      </c>
      <c r="H11" s="17" t="str">
        <f>IF((ISERROR('23g'!H25/'24g'!H11)=TRUE),"n.a.",'23g'!H25/'24g'!H11*1000)</f>
        <v>n.a.</v>
      </c>
      <c r="I11" s="17">
        <f>IF((ISERROR('23g'!I25/'24g'!I11)=TRUE),"n.a.",'23g'!I25/'24g'!I11*1000)</f>
        <v>38.44873501997337</v>
      </c>
      <c r="J11" s="17" t="str">
        <f>IF((ISERROR('23g'!J25/'24g'!J11)=TRUE),"n.a.",'23g'!J25/'24g'!J11*1000)</f>
        <v>n.a.</v>
      </c>
      <c r="K11" s="17">
        <f>IF((ISERROR('23g'!K25/'24g'!K11)=TRUE),"n.a.",'23g'!K25/'24g'!K11*1000)</f>
        <v>68.05704099821746</v>
      </c>
      <c r="L11" s="3"/>
    </row>
    <row r="12" spans="1:12">
      <c r="A12" s="7">
        <v>2006</v>
      </c>
      <c r="B12" s="17">
        <f>IF((ISERROR('23g'!B26/'24g'!B12)=TRUE),"n.a.",'23g'!B26/'24g'!B12*1000)</f>
        <v>48.028939038927945</v>
      </c>
      <c r="C12" s="17">
        <f>IF((ISERROR('23g'!C26/'24g'!C12)=TRUE),"n.a.",'23g'!C26/'24g'!C12*1000)</f>
        <v>50.77906003130802</v>
      </c>
      <c r="D12" s="17">
        <f>IF((ISERROR('23g'!D26/'24g'!D12)=TRUE),"n.a.",'23g'!D26/'24g'!D12*1000)</f>
        <v>55.467253925698962</v>
      </c>
      <c r="E12" s="17" t="str">
        <f>IF((ISERROR('23g'!E26/'24g'!E12)=TRUE),"n.a.",'23g'!E26/'24g'!E12*1000)</f>
        <v>n.a.</v>
      </c>
      <c r="F12" s="17">
        <f>IF((ISERROR('23g'!F26/'24g'!F12)=TRUE),"n.a.",'23g'!F26/'24g'!F12*1000)</f>
        <v>18.75</v>
      </c>
      <c r="G12" s="17">
        <f>IF((ISERROR('23g'!G26/'24g'!G12)=TRUE),"n.a.",'23g'!G26/'24g'!G12*1000)</f>
        <v>26.315789473684209</v>
      </c>
      <c r="H12" s="17" t="str">
        <f>IF((ISERROR('23g'!H26/'24g'!H12)=TRUE),"n.a.",'23g'!H26/'24g'!H12*1000)</f>
        <v>n.a.</v>
      </c>
      <c r="I12" s="17">
        <f>IF((ISERROR('23g'!I26/'24g'!I12)=TRUE),"n.a.",'23g'!I26/'24g'!I12*1000)</f>
        <v>44.442508710801398</v>
      </c>
      <c r="J12" s="17" t="str">
        <f>IF((ISERROR('23g'!J26/'24g'!J12)=TRUE),"n.a.",'23g'!J26/'24g'!J12*1000)</f>
        <v>n.a.</v>
      </c>
      <c r="K12" s="17">
        <f>IF((ISERROR('23g'!K26/'24g'!K12)=TRUE),"n.a.",'23g'!K26/'24g'!K12*1000)</f>
        <v>75</v>
      </c>
      <c r="L12" s="3"/>
    </row>
    <row r="13" spans="1:12">
      <c r="A13" s="7">
        <v>2007</v>
      </c>
      <c r="B13" s="17">
        <f>IF((ISERROR('23g'!B27/'24g'!B13)=TRUE),"n.a.",'23g'!B27/'24g'!B13*1000)</f>
        <v>52.455058213844822</v>
      </c>
      <c r="C13" s="17">
        <f>IF((ISERROR('23g'!C27/'24g'!C13)=TRUE),"n.a.",'23g'!C27/'24g'!C13*1000)</f>
        <v>54.539218341005501</v>
      </c>
      <c r="D13" s="17">
        <f>IF((ISERROR('23g'!D27/'24g'!D13)=TRUE),"n.a.",'23g'!D27/'24g'!D13*1000)</f>
        <v>62.604013705335291</v>
      </c>
      <c r="E13" s="17" t="str">
        <f>IF((ISERROR('23g'!E27/'24g'!E13)=TRUE),"n.a.",'23g'!E27/'24g'!E13*1000)</f>
        <v>n.a.</v>
      </c>
      <c r="F13" s="17" t="str">
        <f>IF((ISERROR('23g'!F27/'24g'!F13)=TRUE),"n.a.",'23g'!F27/'24g'!F13*1000)</f>
        <v>n.a.</v>
      </c>
      <c r="G13" s="17" t="str">
        <f>IF((ISERROR('23g'!G27/'24g'!G13)=TRUE),"n.a.",'23g'!G27/'24g'!G13*1000)</f>
        <v>n.a.</v>
      </c>
      <c r="H13" s="17" t="str">
        <f>IF((ISERROR('23g'!H27/'24g'!H13)=TRUE),"n.a.",'23g'!H27/'24g'!H13*1000)</f>
        <v>n.a.</v>
      </c>
      <c r="I13" s="17">
        <f>IF((ISERROR('23g'!I27/'24g'!I13)=TRUE),"n.a.",'23g'!I27/'24g'!I13*1000)</f>
        <v>53.084673855400389</v>
      </c>
      <c r="J13" s="17" t="str">
        <f>IF((ISERROR('23g'!J27/'24g'!J13)=TRUE),"n.a.",'23g'!J27/'24g'!J13*1000)</f>
        <v>n.a.</v>
      </c>
      <c r="K13" s="17">
        <f>IF((ISERROR('23g'!K27/'24g'!K13)=TRUE),"n.a.",'23g'!K27/'24g'!K13*1000)</f>
        <v>101.67253521126761</v>
      </c>
      <c r="L13" s="3"/>
    </row>
    <row r="14" spans="1:12" hidden="1">
      <c r="A14" s="7">
        <v>2008</v>
      </c>
      <c r="B14" s="17">
        <f>IF((ISERROR('23g'!B28/'24g'!B14)=TRUE),"n.a.",'23g'!B28/'24g'!B14*1000)</f>
        <v>0</v>
      </c>
      <c r="C14" s="17">
        <f>IF((ISERROR('23g'!C28/'24g'!C14)=TRUE),"n.a.",'23g'!C28/'24g'!C14*1000)</f>
        <v>2.2998017923934765E-2</v>
      </c>
      <c r="D14" s="17">
        <f>IF((ISERROR('23g'!D28/'24g'!D14)=TRUE),"n.a.",'23g'!D28/'24g'!D14*1000)</f>
        <v>0</v>
      </c>
      <c r="E14" s="17">
        <f>IF((ISERROR('23g'!E28/'24g'!E14)=TRUE),"n.a.",'23g'!E28/'24g'!E14*1000)</f>
        <v>0</v>
      </c>
      <c r="F14" s="17" t="str">
        <f>IF((ISERROR('23g'!F28/'24g'!F14)=TRUE),"n.a.",'23g'!F28/'24g'!F14*1000)</f>
        <v>n.a.</v>
      </c>
      <c r="G14" s="17">
        <f>IF((ISERROR('23g'!G28/'24g'!G14)=TRUE),"n.a.",'23g'!G28/'24g'!G14*1000)</f>
        <v>0</v>
      </c>
      <c r="H14" s="17" t="str">
        <f>IF((ISERROR('23g'!H28/'24g'!H14)=TRUE),"n.a.",'23g'!H28/'24g'!H14*1000)</f>
        <v>n.a.</v>
      </c>
      <c r="I14" s="17">
        <f>IF((ISERROR('23g'!I28/'24g'!I14)=TRUE),"n.a.",'23g'!I28/'24g'!I14*1000)</f>
        <v>0</v>
      </c>
      <c r="J14" s="17" t="str">
        <f>IF((ISERROR('23g'!J28/'24g'!J14)=TRUE),"n.a.",'23g'!J28/'24g'!J14*1000)</f>
        <v>n.a.</v>
      </c>
      <c r="K14" s="17">
        <f>IF((ISERROR('23g'!K28/'24g'!K14)=TRUE),"n.a.",'23g'!K28/'24g'!K14*1000)</f>
        <v>0</v>
      </c>
      <c r="L14" s="3"/>
    </row>
    <row r="15" spans="1:12" hidden="1">
      <c r="A15" s="7">
        <v>2009</v>
      </c>
      <c r="B15" s="17">
        <f>IF((ISERROR('23g'!B29/'24g'!B15)=TRUE),"n.a.",'23g'!B29/'24g'!B15*1000)</f>
        <v>0</v>
      </c>
      <c r="C15" s="17">
        <f>IF((ISERROR('23g'!C29/'24g'!C15)=TRUE),"n.a.",'23g'!C29/'24g'!C15*1000)</f>
        <v>0</v>
      </c>
      <c r="D15" s="17">
        <f>IF((ISERROR('23g'!D29/'24g'!D15)=TRUE),"n.a.",'23g'!D29/'24g'!D15*1000)</f>
        <v>0</v>
      </c>
      <c r="E15" s="17">
        <f>IF((ISERROR('23g'!E29/'24g'!E15)=TRUE),"n.a.",'23g'!E29/'24g'!E15*1000)</f>
        <v>0</v>
      </c>
      <c r="F15" s="17" t="str">
        <f>IF((ISERROR('23g'!F29/'24g'!F15)=TRUE),"n.a.",'23g'!F29/'24g'!F15*1000)</f>
        <v>n.a.</v>
      </c>
      <c r="G15" s="17">
        <f>IF((ISERROR('23g'!G29/'24g'!G15)=TRUE),"n.a.",'23g'!G29/'24g'!G15*1000)</f>
        <v>0</v>
      </c>
      <c r="H15" s="17" t="str">
        <f>IF((ISERROR('23g'!H29/'24g'!H15)=TRUE),"n.a.",'23g'!H29/'24g'!H15*1000)</f>
        <v>n.a.</v>
      </c>
      <c r="I15" s="17">
        <f>IF((ISERROR('23g'!I29/'24g'!I15)=TRUE),"n.a.",'23g'!I29/'24g'!I15*1000)</f>
        <v>0</v>
      </c>
      <c r="J15" s="17" t="str">
        <f>IF((ISERROR('23g'!J29/'24g'!J15)=TRUE),"n.a.",'23g'!J29/'24g'!J15*1000)</f>
        <v>n.a.</v>
      </c>
      <c r="K15" s="17">
        <f>IF((ISERROR('23g'!K29/'24g'!K15)=TRUE),"n.a.",'23g'!K29/'24g'!K15*1000)</f>
        <v>0</v>
      </c>
      <c r="L15" s="3"/>
    </row>
    <row r="17" spans="1:12">
      <c r="A17" s="145" t="s">
        <v>71</v>
      </c>
    </row>
    <row r="18" spans="1:12">
      <c r="A18" s="7" t="s">
        <v>4</v>
      </c>
      <c r="B18" s="2">
        <f t="shared" ref="B18:K20" si="0">IF(ISERROR((POWER(VLOOKUP(VALUE(RIGHT($A18,4)),$A$3:$L$15,COLUMN(B$15),0)/VLOOKUP(VALUE(LEFT($A18,4)),$A$3:$L$15,COLUMN(B$15),0),1/(VALUE(RIGHT($A18,4))-VALUE(LEFT($A18,4))))-1)*100)=FALSE,(POWER(VLOOKUP(VALUE(RIGHT($A18,4)),$A$3:$L$15,COLUMN(B$15),0)/VLOOKUP(VALUE(LEFT($A18,4)),$A$3:$L$15,COLUMN(B$15),0),1/(VALUE(RIGHT($A18,4))-VALUE(LEFT($A18,4))))-1)*100,"n.a.")</f>
        <v>5.6780386486544154</v>
      </c>
      <c r="C18" s="2">
        <f t="shared" si="0"/>
        <v>2.8166990025568106</v>
      </c>
      <c r="D18" s="2">
        <f t="shared" si="0"/>
        <v>1.9522316025503805</v>
      </c>
      <c r="E18" s="2" t="str">
        <f t="shared" si="0"/>
        <v>n.a.</v>
      </c>
      <c r="F18" s="2" t="str">
        <f t="shared" si="0"/>
        <v>n.a.</v>
      </c>
      <c r="G18" s="2" t="str">
        <f t="shared" si="0"/>
        <v>n.a.</v>
      </c>
      <c r="H18" s="2" t="str">
        <f t="shared" si="0"/>
        <v>n.a.</v>
      </c>
      <c r="I18" s="2" t="str">
        <f t="shared" si="0"/>
        <v>n.a.</v>
      </c>
      <c r="J18" s="2" t="str">
        <f t="shared" si="0"/>
        <v>n.a.</v>
      </c>
      <c r="K18" s="2">
        <f t="shared" si="0"/>
        <v>2.5502118853253375</v>
      </c>
      <c r="L18" s="2"/>
    </row>
    <row r="19" spans="1:12">
      <c r="A19" s="7" t="s">
        <v>27</v>
      </c>
      <c r="B19" s="2">
        <f t="shared" si="0"/>
        <v>6.3535273068052289</v>
      </c>
      <c r="C19" s="2">
        <f t="shared" si="0"/>
        <v>2.4140602665234656</v>
      </c>
      <c r="D19" s="2">
        <f t="shared" si="0"/>
        <v>5.0699421163987957</v>
      </c>
      <c r="E19" s="2">
        <f t="shared" si="0"/>
        <v>20.215101328591235</v>
      </c>
      <c r="F19" s="2" t="str">
        <f t="shared" si="0"/>
        <v>n.a.</v>
      </c>
      <c r="G19" s="2" t="str">
        <f t="shared" si="0"/>
        <v>n.a.</v>
      </c>
      <c r="H19" s="2" t="str">
        <f t="shared" si="0"/>
        <v>n.a.</v>
      </c>
      <c r="I19" s="2" t="str">
        <f t="shared" si="0"/>
        <v>n.a.</v>
      </c>
      <c r="J19" s="2" t="str">
        <f t="shared" si="0"/>
        <v>n.a.</v>
      </c>
      <c r="K19" s="2" t="str">
        <f t="shared" si="0"/>
        <v>n.a.</v>
      </c>
      <c r="L19" s="2"/>
    </row>
    <row r="20" spans="1:12">
      <c r="A20" s="7" t="s">
        <v>3</v>
      </c>
      <c r="B20" s="2">
        <f t="shared" si="0"/>
        <v>5.3898584490361223</v>
      </c>
      <c r="C20" s="2">
        <f t="shared" si="0"/>
        <v>2.9897426798939808</v>
      </c>
      <c r="D20" s="2">
        <f t="shared" si="0"/>
        <v>0.6445515846131622</v>
      </c>
      <c r="E20" s="2" t="str">
        <f t="shared" si="0"/>
        <v>n.a.</v>
      </c>
      <c r="F20" s="2" t="str">
        <f t="shared" si="0"/>
        <v>n.a.</v>
      </c>
      <c r="G20" s="2" t="str">
        <f t="shared" si="0"/>
        <v>n.a.</v>
      </c>
      <c r="H20" s="2" t="str">
        <f t="shared" si="0"/>
        <v>n.a.</v>
      </c>
      <c r="I20" s="2">
        <f t="shared" si="0"/>
        <v>-2.4072483907170206</v>
      </c>
      <c r="J20" s="2" t="str">
        <f t="shared" si="0"/>
        <v>n.a.</v>
      </c>
      <c r="K20" s="2" t="str">
        <f t="shared" si="0"/>
        <v>n.a.</v>
      </c>
      <c r="L20" s="2"/>
    </row>
    <row r="22" spans="1:12">
      <c r="A22" s="20" t="s">
        <v>1106</v>
      </c>
    </row>
  </sheetData>
  <pageMargins left="0.7" right="0.7" top="0.75" bottom="0.75" header="0.3" footer="0.3"/>
  <pageSetup scale="80" orientation="landscape" horizontalDpi="0" verticalDpi="0" r:id="rId1"/>
</worksheet>
</file>

<file path=xl/worksheets/sheet193.xml><?xml version="1.0" encoding="utf-8"?>
<worksheet xmlns="http://schemas.openxmlformats.org/spreadsheetml/2006/main" xmlns:r="http://schemas.openxmlformats.org/officeDocument/2006/relationships">
  <sheetPr codeName="Sheet231"/>
  <dimension ref="A1:L22"/>
  <sheetViews>
    <sheetView view="pageBreakPreview" zoomScaleNormal="100" zoomScaleSheetLayoutView="100" workbookViewId="0"/>
  </sheetViews>
  <sheetFormatPr defaultRowHeight="15"/>
  <cols>
    <col min="1" max="1" width="9.140625" style="143"/>
    <col min="2" max="12" width="14" style="143" customWidth="1"/>
    <col min="13" max="16384" width="9.140625" style="143"/>
  </cols>
  <sheetData>
    <row r="1" spans="1:12">
      <c r="A1" s="143" t="s">
        <v>1169</v>
      </c>
    </row>
    <row r="2" spans="1:12" ht="90.75" customHeight="1">
      <c r="B2" s="55" t="s">
        <v>520</v>
      </c>
      <c r="C2" s="55" t="s">
        <v>6</v>
      </c>
      <c r="D2" s="55" t="s">
        <v>7</v>
      </c>
      <c r="E2" s="55" t="s">
        <v>8</v>
      </c>
      <c r="F2" s="55" t="s">
        <v>11</v>
      </c>
      <c r="G2" s="55" t="s">
        <v>12</v>
      </c>
      <c r="H2" s="55" t="s">
        <v>13</v>
      </c>
      <c r="I2" s="55" t="s">
        <v>14</v>
      </c>
      <c r="J2" s="55" t="s">
        <v>15</v>
      </c>
      <c r="K2" s="55" t="s">
        <v>55</v>
      </c>
      <c r="L2" s="309"/>
    </row>
    <row r="3" spans="1:12">
      <c r="A3" s="7">
        <v>1997</v>
      </c>
      <c r="B3" s="17">
        <f>IF((ISERROR('23h'!B17/'24h'!B3)=TRUE),"n.a.",'23h'!B17/'24h'!B3*1000)</f>
        <v>36.677111814170644</v>
      </c>
      <c r="C3" s="17">
        <f>IF((ISERROR('23h'!C17/'24h'!C3)=TRUE),"n.a.",'23h'!C17/'24h'!C3*1000)</f>
        <v>46.092195516454929</v>
      </c>
      <c r="D3" s="17">
        <f>IF((ISERROR('23h'!D17/'24h'!D3)=TRUE),"n.a.",'23h'!D17/'24h'!D3*1000)</f>
        <v>33.186678547560703</v>
      </c>
      <c r="E3" s="17">
        <f>IF((ISERROR('23h'!E17/'24h'!E3)=TRUE),"n.a.",'23h'!E17/'24h'!E3*1000)</f>
        <v>26.524148851939824</v>
      </c>
      <c r="F3" s="17" t="str">
        <f>IF((ISERROR('23h'!F17/'24h'!F3)=TRUE),"n.a.",'23h'!F17/'24h'!F3*1000)</f>
        <v>n.a.</v>
      </c>
      <c r="G3" s="17">
        <f>IF((ISERROR('23h'!G17/'24h'!G3)=TRUE),"n.a.",'23h'!G17/'24h'!G3*1000)</f>
        <v>26.70993509735397</v>
      </c>
      <c r="H3" s="17">
        <f>IF((ISERROR('23h'!H17/'24h'!H3)=TRUE),"n.a.",'23h'!H17/'24h'!H3*1000)</f>
        <v>80.945884492951336</v>
      </c>
      <c r="I3" s="17" t="str">
        <f>IF((ISERROR('23h'!I17/'24h'!I3)=TRUE),"n.a.",'23h'!I17/'24h'!I3*1000)</f>
        <v>n.a.</v>
      </c>
      <c r="J3" s="17" t="str">
        <f>IF((ISERROR('23h'!J17/'24h'!J3)=TRUE),"n.a.",'23h'!J17/'24h'!J3*1000)</f>
        <v>n.a.</v>
      </c>
      <c r="K3" s="17">
        <f>IF((ISERROR('23h'!K17/'24h'!K3)=TRUE),"n.a.",'23h'!K17/'24h'!K3*1000)</f>
        <v>37.403782191390292</v>
      </c>
      <c r="L3" s="309"/>
    </row>
    <row r="4" spans="1:12">
      <c r="A4" s="7">
        <v>1998</v>
      </c>
      <c r="B4" s="17">
        <f>IF((ISERROR('23h'!B18/'24h'!B4)=TRUE),"n.a.",'23h'!B18/'24h'!B4*1000)</f>
        <v>35.871207465134496</v>
      </c>
      <c r="C4" s="17">
        <f>IF((ISERROR('23h'!C18/'24h'!C4)=TRUE),"n.a.",'23h'!C18/'24h'!C4*1000)</f>
        <v>44.949298388924767</v>
      </c>
      <c r="D4" s="17">
        <f>IF((ISERROR('23h'!D18/'24h'!D4)=TRUE),"n.a.",'23h'!D18/'24h'!D4*1000)</f>
        <v>34.676652401331431</v>
      </c>
      <c r="E4" s="17">
        <f>IF((ISERROR('23h'!E18/'24h'!E4)=TRUE),"n.a.",'23h'!E18/'24h'!E4*1000)</f>
        <v>41.593695271453591</v>
      </c>
      <c r="F4" s="17" t="str">
        <f>IF((ISERROR('23h'!F18/'24h'!F4)=TRUE),"n.a.",'23h'!F18/'24h'!F4*1000)</f>
        <v>n.a.</v>
      </c>
      <c r="G4" s="17" t="str">
        <f>IF((ISERROR('23h'!G18/'24h'!G4)=TRUE),"n.a.",'23h'!G18/'24h'!G4*1000)</f>
        <v>n.a.</v>
      </c>
      <c r="H4" s="17">
        <f>IF((ISERROR('23h'!H18/'24h'!H4)=TRUE),"n.a.",'23h'!H18/'24h'!H4*1000)</f>
        <v>70.075046904315201</v>
      </c>
      <c r="I4" s="17">
        <f>IF((ISERROR('23h'!I18/'24h'!I4)=TRUE),"n.a.",'23h'!I18/'24h'!I4*1000)</f>
        <v>25.201982483535879</v>
      </c>
      <c r="J4" s="17" t="str">
        <f>IF((ISERROR('23h'!J18/'24h'!J4)=TRUE),"n.a.",'23h'!J18/'24h'!J4*1000)</f>
        <v>n.a.</v>
      </c>
      <c r="K4" s="17">
        <f>IF((ISERROR('23h'!K18/'24h'!K4)=TRUE),"n.a.",'23h'!K18/'24h'!K4*1000)</f>
        <v>38.626887797646624</v>
      </c>
      <c r="L4" s="309"/>
    </row>
    <row r="5" spans="1:12">
      <c r="A5" s="7">
        <v>1999</v>
      </c>
      <c r="B5" s="17">
        <f>IF((ISERROR('23h'!B19/'24h'!B5)=TRUE),"n.a.",'23h'!B19/'24h'!B5*1000)</f>
        <v>38.536525855085443</v>
      </c>
      <c r="C5" s="17">
        <f>IF((ISERROR('23h'!C19/'24h'!C5)=TRUE),"n.a.",'23h'!C19/'24h'!C5*1000)</f>
        <v>45.273099662512337</v>
      </c>
      <c r="D5" s="17">
        <f>IF((ISERROR('23h'!D19/'24h'!D5)=TRUE),"n.a.",'23h'!D19/'24h'!D5*1000)</f>
        <v>34.077136400986028</v>
      </c>
      <c r="E5" s="17">
        <f>IF((ISERROR('23h'!E19/'24h'!E5)=TRUE),"n.a.",'23h'!E19/'24h'!E5*1000)</f>
        <v>44.017509727626461</v>
      </c>
      <c r="F5" s="17" t="str">
        <f>IF((ISERROR('23h'!F19/'24h'!F5)=TRUE),"n.a.",'23h'!F19/'24h'!F5*1000)</f>
        <v>n.a.</v>
      </c>
      <c r="G5" s="17" t="str">
        <f>IF((ISERROR('23h'!G19/'24h'!G5)=TRUE),"n.a.",'23h'!G19/'24h'!G5*1000)</f>
        <v>n.a.</v>
      </c>
      <c r="H5" s="17" t="str">
        <f>IF((ISERROR('23h'!H19/'24h'!H5)=TRUE),"n.a.",'23h'!H19/'24h'!H5*1000)</f>
        <v>n.a.</v>
      </c>
      <c r="I5" s="17">
        <f>IF((ISERROR('23h'!I19/'24h'!I5)=TRUE),"n.a.",'23h'!I19/'24h'!I5*1000)</f>
        <v>20.7285342584562</v>
      </c>
      <c r="J5" s="17" t="str">
        <f>IF((ISERROR('23h'!J19/'24h'!J5)=TRUE),"n.a.",'23h'!J19/'24h'!J5*1000)</f>
        <v>n.a.</v>
      </c>
      <c r="K5" s="17">
        <f>IF((ISERROR('23h'!K19/'24h'!K5)=TRUE),"n.a.",'23h'!K19/'24h'!K5*1000)</f>
        <v>49.96883070620715</v>
      </c>
      <c r="L5" s="309"/>
    </row>
    <row r="6" spans="1:12">
      <c r="A6" s="7">
        <v>2000</v>
      </c>
      <c r="B6" s="17">
        <f>IF((ISERROR('23h'!B20/'24h'!B6)=TRUE),"n.a.",'23h'!B20/'24h'!B6*1000)</f>
        <v>46.506719718454484</v>
      </c>
      <c r="C6" s="17">
        <f>IF((ISERROR('23h'!C20/'24h'!C6)=TRUE),"n.a.",'23h'!C20/'24h'!C6*1000)</f>
        <v>51.751168804226211</v>
      </c>
      <c r="D6" s="17">
        <f>IF((ISERROR('23h'!D20/'24h'!D6)=TRUE),"n.a.",'23h'!D20/'24h'!D6*1000)</f>
        <v>42.123765832252921</v>
      </c>
      <c r="E6" s="17">
        <f>IF((ISERROR('23h'!E20/'24h'!E6)=TRUE),"n.a.",'23h'!E20/'24h'!E6*1000)</f>
        <v>46.390728476821195</v>
      </c>
      <c r="F6" s="17" t="str">
        <f>IF((ISERROR('23h'!F20/'24h'!F6)=TRUE),"n.a.",'23h'!F20/'24h'!F6*1000)</f>
        <v>n.a.</v>
      </c>
      <c r="G6" s="17" t="str">
        <f>IF((ISERROR('23h'!G20/'24h'!G6)=TRUE),"n.a.",'23h'!G20/'24h'!G6*1000)</f>
        <v>n.a.</v>
      </c>
      <c r="H6" s="17" t="str">
        <f>IF((ISERROR('23h'!H20/'24h'!H6)=TRUE),"n.a.",'23h'!H20/'24h'!H6*1000)</f>
        <v>n.a.</v>
      </c>
      <c r="I6" s="17">
        <f>IF((ISERROR('23h'!I20/'24h'!I6)=TRUE),"n.a.",'23h'!I20/'24h'!I6*1000)</f>
        <v>35.401589749673747</v>
      </c>
      <c r="J6" s="17" t="str">
        <f>IF((ISERROR('23h'!J20/'24h'!J6)=TRUE),"n.a.",'23h'!J20/'24h'!J6*1000)</f>
        <v>n.a.</v>
      </c>
      <c r="K6" s="17">
        <f>IF((ISERROR('23h'!K20/'24h'!K6)=TRUE),"n.a.",'23h'!K20/'24h'!K6*1000)</f>
        <v>46.532846715328468</v>
      </c>
      <c r="L6" s="3"/>
    </row>
    <row r="7" spans="1:12">
      <c r="A7" s="7">
        <v>2001</v>
      </c>
      <c r="B7" s="17">
        <f>IF((ISERROR('23h'!B21/'24h'!B7)=TRUE),"n.a.",'23h'!B21/'24h'!B7*1000)</f>
        <v>47.6492509995877</v>
      </c>
      <c r="C7" s="17">
        <f>IF((ISERROR('23h'!C21/'24h'!C7)=TRUE),"n.a.",'23h'!C21/'24h'!C7*1000)</f>
        <v>48.221640670304673</v>
      </c>
      <c r="D7" s="17">
        <f>IF((ISERROR('23h'!D21/'24h'!D7)=TRUE),"n.a.",'23h'!D21/'24h'!D7*1000)</f>
        <v>37.715930902111324</v>
      </c>
      <c r="E7" s="17">
        <f>IF((ISERROR('23h'!E21/'24h'!E7)=TRUE),"n.a.",'23h'!E21/'24h'!E7*1000)</f>
        <v>49.108204518430441</v>
      </c>
      <c r="F7" s="17" t="str">
        <f>IF((ISERROR('23h'!F21/'24h'!F7)=TRUE),"n.a.",'23h'!F21/'24h'!F7*1000)</f>
        <v>n.a.</v>
      </c>
      <c r="G7" s="17" t="str">
        <f>IF((ISERROR('23h'!G21/'24h'!G7)=TRUE),"n.a.",'23h'!G21/'24h'!G7*1000)</f>
        <v>n.a.</v>
      </c>
      <c r="H7" s="17" t="str">
        <f>IF((ISERROR('23h'!H21/'24h'!H7)=TRUE),"n.a.",'23h'!H21/'24h'!H7*1000)</f>
        <v>n.a.</v>
      </c>
      <c r="I7" s="17">
        <f>IF((ISERROR('23h'!I21/'24h'!I7)=TRUE),"n.a.",'23h'!I21/'24h'!I7*1000)</f>
        <v>29.909135426301763</v>
      </c>
      <c r="J7" s="17" t="str">
        <f>IF((ISERROR('23h'!J21/'24h'!J7)=TRUE),"n.a.",'23h'!J21/'24h'!J7*1000)</f>
        <v>n.a.</v>
      </c>
      <c r="K7" s="17">
        <f>IF((ISERROR('23h'!K21/'24h'!K7)=TRUE),"n.a.",'23h'!K21/'24h'!K7*1000)</f>
        <v>48.92165898617511</v>
      </c>
      <c r="L7" s="3"/>
    </row>
    <row r="8" spans="1:12">
      <c r="A8" s="7">
        <v>2002</v>
      </c>
      <c r="B8" s="17">
        <f>IF((ISERROR('23h'!B22/'24h'!B8)=TRUE),"n.a.",'23h'!B22/'24h'!B8*1000)</f>
        <v>46.181232902058127</v>
      </c>
      <c r="C8" s="17">
        <f>IF((ISERROR('23h'!C22/'24h'!C8)=TRUE),"n.a.",'23h'!C22/'24h'!C8*1000)</f>
        <v>48.474229814571473</v>
      </c>
      <c r="D8" s="17">
        <f>IF((ISERROR('23h'!D22/'24h'!D8)=TRUE),"n.a.",'23h'!D22/'24h'!D8*1000)</f>
        <v>41.965418781725887</v>
      </c>
      <c r="E8" s="17">
        <f>IF((ISERROR('23h'!E22/'24h'!E8)=TRUE),"n.a.",'23h'!E22/'24h'!E8*1000)</f>
        <v>77.459618208516886</v>
      </c>
      <c r="F8" s="17" t="str">
        <f>IF((ISERROR('23h'!F22/'24h'!F8)=TRUE),"n.a.",'23h'!F22/'24h'!F8*1000)</f>
        <v>n.a.</v>
      </c>
      <c r="G8" s="17">
        <f>IF((ISERROR('23h'!G22/'24h'!G8)=TRUE),"n.a.",'23h'!G22/'24h'!G8*1000)</f>
        <v>41.820851688693104</v>
      </c>
      <c r="H8" s="17" t="str">
        <f>IF((ISERROR('23h'!H22/'24h'!H8)=TRUE),"n.a.",'23h'!H22/'24h'!H8*1000)</f>
        <v>n.a.</v>
      </c>
      <c r="I8" s="17">
        <f>IF((ISERROR('23h'!I22/'24h'!I8)=TRUE),"n.a.",'23h'!I22/'24h'!I8*1000)</f>
        <v>33.122362869198312</v>
      </c>
      <c r="J8" s="17" t="str">
        <f>IF((ISERROR('23h'!J22/'24h'!J8)=TRUE),"n.a.",'23h'!J22/'24h'!J8*1000)</f>
        <v>n.a.</v>
      </c>
      <c r="K8" s="17">
        <f>IF((ISERROR('23h'!K22/'24h'!K8)=TRUE),"n.a.",'23h'!K22/'24h'!K8*1000)</f>
        <v>45.199706852326855</v>
      </c>
      <c r="L8" s="3"/>
    </row>
    <row r="9" spans="1:12">
      <c r="A9" s="7">
        <v>2003</v>
      </c>
      <c r="B9" s="17">
        <f>IF((ISERROR('23h'!B23/'24h'!B9)=TRUE),"n.a.",'23h'!B23/'24h'!B9*1000)</f>
        <v>50.955277984803971</v>
      </c>
      <c r="C9" s="17">
        <f>IF((ISERROR('23h'!C23/'24h'!C9)=TRUE),"n.a.",'23h'!C23/'24h'!C9*1000)</f>
        <v>47.914259594250261</v>
      </c>
      <c r="D9" s="17">
        <f>IF((ISERROR('23h'!D23/'24h'!D9)=TRUE),"n.a.",'23h'!D23/'24h'!D9*1000)</f>
        <v>43.86396860814034</v>
      </c>
      <c r="E9" s="17">
        <f>IF((ISERROR('23h'!E23/'24h'!E9)=TRUE),"n.a.",'23h'!E23/'24h'!E9*1000)</f>
        <v>87.898645696810831</v>
      </c>
      <c r="F9" s="17" t="str">
        <f>IF((ISERROR('23h'!F23/'24h'!F9)=TRUE),"n.a.",'23h'!F23/'24h'!F9*1000)</f>
        <v>n.a.</v>
      </c>
      <c r="G9" s="17">
        <f>IF((ISERROR('23h'!G23/'24h'!G9)=TRUE),"n.a.",'23h'!G23/'24h'!G9*1000)</f>
        <v>41.370558375634509</v>
      </c>
      <c r="H9" s="17">
        <f>IF((ISERROR('23h'!H23/'24h'!H9)=TRUE),"n.a.",'23h'!H23/'24h'!H9*1000)</f>
        <v>40.376303076531912</v>
      </c>
      <c r="I9" s="17">
        <f>IF((ISERROR('23h'!I23/'24h'!I9)=TRUE),"n.a.",'23h'!I23/'24h'!I9*1000)</f>
        <v>35.130453610479591</v>
      </c>
      <c r="J9" s="17" t="str">
        <f>IF((ISERROR('23h'!J23/'24h'!J9)=TRUE),"n.a.",'23h'!J23/'24h'!J9*1000)</f>
        <v>n.a.</v>
      </c>
      <c r="K9" s="17" t="str">
        <f>IF((ISERROR('23h'!K23/'24h'!K9)=TRUE),"n.a.",'23h'!K23/'24h'!K9*1000)</f>
        <v>n.a.</v>
      </c>
      <c r="L9" s="3"/>
    </row>
    <row r="10" spans="1:12">
      <c r="A10" s="7">
        <v>2004</v>
      </c>
      <c r="B10" s="17">
        <f>IF((ISERROR('23h'!B24/'24h'!B10)=TRUE),"n.a.",'23h'!B24/'24h'!B10*1000)</f>
        <v>55.045702129016284</v>
      </c>
      <c r="C10" s="17">
        <f>IF((ISERROR('23h'!C24/'24h'!C10)=TRUE),"n.a.",'23h'!C24/'24h'!C10*1000)</f>
        <v>56.959032580388829</v>
      </c>
      <c r="D10" s="17">
        <f>IF((ISERROR('23h'!D24/'24h'!D10)=TRUE),"n.a.",'23h'!D24/'24h'!D10*1000)</f>
        <v>47.457670469077698</v>
      </c>
      <c r="E10" s="17">
        <f>IF((ISERROR('23h'!E24/'24h'!E10)=TRUE),"n.a.",'23h'!E24/'24h'!E10*1000)</f>
        <v>113.39522546419099</v>
      </c>
      <c r="F10" s="17" t="str">
        <f>IF((ISERROR('23h'!F24/'24h'!F10)=TRUE),"n.a.",'23h'!F24/'24h'!F10*1000)</f>
        <v>n.a.</v>
      </c>
      <c r="G10" s="17" t="str">
        <f>IF((ISERROR('23h'!G24/'24h'!G10)=TRUE),"n.a.",'23h'!G24/'24h'!G10*1000)</f>
        <v>n.a.</v>
      </c>
      <c r="H10" s="17">
        <f>IF((ISERROR('23h'!H24/'24h'!H10)=TRUE),"n.a.",'23h'!H24/'24h'!H10*1000)</f>
        <v>42.424958638619714</v>
      </c>
      <c r="I10" s="17">
        <f>IF((ISERROR('23h'!I24/'24h'!I10)=TRUE),"n.a.",'23h'!I24/'24h'!I10*1000)</f>
        <v>32.259337839838153</v>
      </c>
      <c r="J10" s="17">
        <f>IF((ISERROR('23h'!J24/'24h'!J10)=TRUE),"n.a.",'23h'!J24/'24h'!J10*1000)</f>
        <v>18.000000000000004</v>
      </c>
      <c r="K10" s="17">
        <f>IF((ISERROR('23h'!K24/'24h'!K10)=TRUE),"n.a.",'23h'!K24/'24h'!K10*1000)</f>
        <v>70.190098182577827</v>
      </c>
      <c r="L10" s="3"/>
    </row>
    <row r="11" spans="1:12">
      <c r="A11" s="7">
        <v>2005</v>
      </c>
      <c r="B11" s="17">
        <f>IF((ISERROR('23h'!B25/'24h'!B11)=TRUE),"n.a.",'23h'!B25/'24h'!B11*1000)</f>
        <v>62.921868091558323</v>
      </c>
      <c r="C11" s="17">
        <f>IF((ISERROR('23h'!C25/'24h'!C11)=TRUE),"n.a.",'23h'!C25/'24h'!C11*1000)</f>
        <v>62.561679199906848</v>
      </c>
      <c r="D11" s="17">
        <f>IF((ISERROR('23h'!D25/'24h'!D11)=TRUE),"n.a.",'23h'!D25/'24h'!D11*1000)</f>
        <v>46.712690793376844</v>
      </c>
      <c r="E11" s="17">
        <f>IF((ISERROR('23h'!E25/'24h'!E11)=TRUE),"n.a.",'23h'!E25/'24h'!E11*1000)</f>
        <v>105.50964187327823</v>
      </c>
      <c r="F11" s="17" t="str">
        <f>IF((ISERROR('23h'!F25/'24h'!F11)=TRUE),"n.a.",'23h'!F25/'24h'!F11*1000)</f>
        <v>n.a.</v>
      </c>
      <c r="G11" s="17">
        <f>IF((ISERROR('23h'!G25/'24h'!G11)=TRUE),"n.a.",'23h'!G25/'24h'!G11*1000)</f>
        <v>38.653530377668311</v>
      </c>
      <c r="H11" s="17" t="str">
        <f>IF((ISERROR('23h'!H25/'24h'!H11)=TRUE),"n.a.",'23h'!H25/'24h'!H11*1000)</f>
        <v>n.a.</v>
      </c>
      <c r="I11" s="17">
        <f>IF((ISERROR('23h'!I25/'24h'!I11)=TRUE),"n.a.",'23h'!I25/'24h'!I11*1000)</f>
        <v>27.700503107428233</v>
      </c>
      <c r="J11" s="17">
        <f>IF((ISERROR('23h'!J25/'24h'!J11)=TRUE),"n.a.",'23h'!J25/'24h'!J11*1000)</f>
        <v>30.232558139534884</v>
      </c>
      <c r="K11" s="17">
        <f>IF((ISERROR('23h'!K25/'24h'!K11)=TRUE),"n.a.",'23h'!K25/'24h'!K11*1000)</f>
        <v>77.567412507171539</v>
      </c>
      <c r="L11" s="3"/>
    </row>
    <row r="12" spans="1:12">
      <c r="A12" s="7">
        <v>2006</v>
      </c>
      <c r="B12" s="17">
        <f>IF((ISERROR('23h'!B26/'24h'!B12)=TRUE),"n.a.",'23h'!B26/'24h'!B12*1000)</f>
        <v>65.316856701711117</v>
      </c>
      <c r="C12" s="17">
        <f>IF((ISERROR('23h'!C26/'24h'!C12)=TRUE),"n.a.",'23h'!C26/'24h'!C12*1000)</f>
        <v>61.425682507583417</v>
      </c>
      <c r="D12" s="17">
        <f>IF((ISERROR('23h'!D26/'24h'!D12)=TRUE),"n.a.",'23h'!D26/'24h'!D12*1000)</f>
        <v>51.024627232085173</v>
      </c>
      <c r="E12" s="17">
        <f>IF((ISERROR('23h'!E26/'24h'!E12)=TRUE),"n.a.",'23h'!E26/'24h'!E12*1000)</f>
        <v>129.09482758620689</v>
      </c>
      <c r="F12" s="17" t="str">
        <f>IF((ISERROR('23h'!F26/'24h'!F12)=TRUE),"n.a.",'23h'!F26/'24h'!F12*1000)</f>
        <v>n.a.</v>
      </c>
      <c r="G12" s="17" t="str">
        <f>IF((ISERROR('23h'!G26/'24h'!G12)=TRUE),"n.a.",'23h'!G26/'24h'!G12*1000)</f>
        <v>n.a.</v>
      </c>
      <c r="H12" s="17" t="str">
        <f>IF((ISERROR('23h'!H26/'24h'!H12)=TRUE),"n.a.",'23h'!H26/'24h'!H12*1000)</f>
        <v>n.a.</v>
      </c>
      <c r="I12" s="17">
        <f>IF((ISERROR('23h'!I26/'24h'!I12)=TRUE),"n.a.",'23h'!I26/'24h'!I12*1000)</f>
        <v>33.145990404386566</v>
      </c>
      <c r="J12" s="17">
        <f>IF((ISERROR('23h'!J26/'24h'!J12)=TRUE),"n.a.",'23h'!J26/'24h'!J12*1000)</f>
        <v>55.55555555555555</v>
      </c>
      <c r="K12" s="17">
        <f>IF((ISERROR('23h'!K26/'24h'!K12)=TRUE),"n.a.",'23h'!K26/'24h'!K12*1000)</f>
        <v>75.083019703342927</v>
      </c>
      <c r="L12" s="3"/>
    </row>
    <row r="13" spans="1:12">
      <c r="A13" s="7">
        <v>2007</v>
      </c>
      <c r="B13" s="17">
        <f>IF((ISERROR('23h'!B27/'24h'!B13)=TRUE),"n.a.",'23h'!B27/'24h'!B13*1000)</f>
        <v>66.358844375929849</v>
      </c>
      <c r="C13" s="17">
        <f>IF((ISERROR('23h'!C27/'24h'!C13)=TRUE),"n.a.",'23h'!C27/'24h'!C13*1000)</f>
        <v>68.202575869949072</v>
      </c>
      <c r="D13" s="17">
        <f>IF((ISERROR('23h'!D27/'24h'!D13)=TRUE),"n.a.",'23h'!D27/'24h'!D13*1000)</f>
        <v>54.547955758542891</v>
      </c>
      <c r="E13" s="17">
        <f>IF((ISERROR('23h'!E27/'24h'!E13)=TRUE),"n.a.",'23h'!E27/'24h'!E13*1000)</f>
        <v>115.27415143603133</v>
      </c>
      <c r="F13" s="17" t="str">
        <f>IF((ISERROR('23h'!F27/'24h'!F13)=TRUE),"n.a.",'23h'!F27/'24h'!F13*1000)</f>
        <v>n.a.</v>
      </c>
      <c r="G13" s="17" t="str">
        <f>IF((ISERROR('23h'!G27/'24h'!G13)=TRUE),"n.a.",'23h'!G27/'24h'!G13*1000)</f>
        <v>n.a.</v>
      </c>
      <c r="H13" s="17" t="str">
        <f>IF((ISERROR('23h'!H27/'24h'!H13)=TRUE),"n.a.",'23h'!H27/'24h'!H13*1000)</f>
        <v>n.a.</v>
      </c>
      <c r="I13" s="17">
        <f>IF((ISERROR('23h'!I27/'24h'!I13)=TRUE),"n.a.",'23h'!I27/'24h'!I13*1000)</f>
        <v>36.721970321516906</v>
      </c>
      <c r="J13" s="17">
        <f>IF((ISERROR('23h'!J27/'24h'!J13)=TRUE),"n.a.",'23h'!J27/'24h'!J13*1000)</f>
        <v>40</v>
      </c>
      <c r="K13" s="17" t="str">
        <f>IF((ISERROR('23h'!K27/'24h'!K13)=TRUE),"n.a.",'23h'!K27/'24h'!K13*1000)</f>
        <v>n.a.</v>
      </c>
      <c r="L13" s="3"/>
    </row>
    <row r="14" spans="1:12" hidden="1">
      <c r="A14" s="7">
        <v>2008</v>
      </c>
      <c r="B14" s="17">
        <f>IF((ISERROR('23h'!B28/'24h'!B14)=TRUE),"n.a.",'23h'!B28/'24h'!B14*1000)</f>
        <v>0</v>
      </c>
      <c r="C14" s="17">
        <f>IF((ISERROR('23h'!C28/'24h'!C14)=TRUE),"n.a.",'23h'!C28/'24h'!C14*1000)</f>
        <v>3.0719247163819674E-3</v>
      </c>
      <c r="D14" s="17">
        <f>IF((ISERROR('23h'!D28/'24h'!D14)=TRUE),"n.a.",'23h'!D28/'24h'!D14*1000)</f>
        <v>0</v>
      </c>
      <c r="E14" s="17">
        <f>IF((ISERROR('23h'!E28/'24h'!E14)=TRUE),"n.a.",'23h'!E28/'24h'!E14*1000)</f>
        <v>0</v>
      </c>
      <c r="F14" s="17" t="str">
        <f>IF((ISERROR('23h'!F28/'24h'!F14)=TRUE),"n.a.",'23h'!F28/'24h'!F14*1000)</f>
        <v>n.a.</v>
      </c>
      <c r="G14" s="17">
        <f>IF((ISERROR('23h'!G28/'24h'!G14)=TRUE),"n.a.",'23h'!G28/'24h'!G14*1000)</f>
        <v>0</v>
      </c>
      <c r="H14" s="17" t="str">
        <f>IF((ISERROR('23h'!H28/'24h'!H14)=TRUE),"n.a.",'23h'!H28/'24h'!H14*1000)</f>
        <v>n.a.</v>
      </c>
      <c r="I14" s="17">
        <f>IF((ISERROR('23h'!I28/'24h'!I14)=TRUE),"n.a.",'23h'!I28/'24h'!I14*1000)</f>
        <v>0</v>
      </c>
      <c r="J14" s="17">
        <f>IF((ISERROR('23h'!J28/'24h'!J14)=TRUE),"n.a.",'23h'!J28/'24h'!J14*1000)</f>
        <v>0</v>
      </c>
      <c r="K14" s="17" t="str">
        <f>IF((ISERROR('23h'!K28/'24h'!K14)=TRUE),"n.a.",'23h'!K28/'24h'!K14*1000)</f>
        <v>n.a.</v>
      </c>
      <c r="L14" s="3"/>
    </row>
    <row r="15" spans="1:12" hidden="1">
      <c r="A15" s="7">
        <v>2009</v>
      </c>
      <c r="B15" s="17">
        <f>IF((ISERROR('23h'!B29/'24h'!B15)=TRUE),"n.a.",'23h'!B29/'24h'!B15*1000)</f>
        <v>0</v>
      </c>
      <c r="C15" s="17">
        <f>IF((ISERROR('23h'!C29/'24h'!C15)=TRUE),"n.a.",'23h'!C29/'24h'!C15*1000)</f>
        <v>0</v>
      </c>
      <c r="D15" s="17">
        <f>IF((ISERROR('23h'!D29/'24h'!D15)=TRUE),"n.a.",'23h'!D29/'24h'!D15*1000)</f>
        <v>0</v>
      </c>
      <c r="E15" s="17">
        <f>IF((ISERROR('23h'!E29/'24h'!E15)=TRUE),"n.a.",'23h'!E29/'24h'!E15*1000)</f>
        <v>0</v>
      </c>
      <c r="F15" s="17" t="str">
        <f>IF((ISERROR('23h'!F29/'24h'!F15)=TRUE),"n.a.",'23h'!F29/'24h'!F15*1000)</f>
        <v>n.a.</v>
      </c>
      <c r="G15" s="17">
        <f>IF((ISERROR('23h'!G29/'24h'!G15)=TRUE),"n.a.",'23h'!G29/'24h'!G15*1000)</f>
        <v>0</v>
      </c>
      <c r="H15" s="17" t="str">
        <f>IF((ISERROR('23h'!H29/'24h'!H15)=TRUE),"n.a.",'23h'!H29/'24h'!H15*1000)</f>
        <v>n.a.</v>
      </c>
      <c r="I15" s="17">
        <f>IF((ISERROR('23h'!I29/'24h'!I15)=TRUE),"n.a.",'23h'!I29/'24h'!I15*1000)</f>
        <v>0</v>
      </c>
      <c r="J15" s="17">
        <f>IF((ISERROR('23h'!J29/'24h'!J15)=TRUE),"n.a.",'23h'!J29/'24h'!J15*1000)</f>
        <v>0</v>
      </c>
      <c r="K15" s="17" t="str">
        <f>IF((ISERROR('23h'!K29/'24h'!K15)=TRUE),"n.a.",'23h'!K29/'24h'!K15*1000)</f>
        <v>n.a.</v>
      </c>
      <c r="L15" s="3"/>
    </row>
    <row r="17" spans="1:12">
      <c r="A17" s="145" t="s">
        <v>71</v>
      </c>
    </row>
    <row r="18" spans="1:12">
      <c r="A18" s="7" t="s">
        <v>4</v>
      </c>
      <c r="B18" s="2">
        <f t="shared" ref="B18:K20" si="0">IF(ISERROR((POWER(VLOOKUP(VALUE(RIGHT($A18,4)),$A$3:$L$15,COLUMN(B$15),0)/VLOOKUP(VALUE(LEFT($A18,4)),$A$3:$L$15,COLUMN(B$15),0),1/(VALUE(RIGHT($A18,4))-VALUE(LEFT($A18,4))))-1)*100)=FALSE,(POWER(VLOOKUP(VALUE(RIGHT($A18,4)),$A$3:$L$15,COLUMN(B$15),0)/VLOOKUP(VALUE(LEFT($A18,4)),$A$3:$L$15,COLUMN(B$15),0),1/(VALUE(RIGHT($A18,4))-VALUE(LEFT($A18,4))))-1)*100,"n.a.")</f>
        <v>6.1085472315403955</v>
      </c>
      <c r="C18" s="2">
        <f t="shared" si="0"/>
        <v>3.9961683043711504</v>
      </c>
      <c r="D18" s="2">
        <f t="shared" si="0"/>
        <v>5.0948583306478223</v>
      </c>
      <c r="E18" s="2">
        <f t="shared" si="0"/>
        <v>15.826797250113533</v>
      </c>
      <c r="F18" s="2" t="str">
        <f t="shared" si="0"/>
        <v>n.a.</v>
      </c>
      <c r="G18" s="2" t="str">
        <f t="shared" si="0"/>
        <v>n.a.</v>
      </c>
      <c r="H18" s="2" t="str">
        <f t="shared" si="0"/>
        <v>n.a.</v>
      </c>
      <c r="I18" s="2" t="str">
        <f t="shared" si="0"/>
        <v>n.a.</v>
      </c>
      <c r="J18" s="2" t="str">
        <f t="shared" si="0"/>
        <v>n.a.</v>
      </c>
      <c r="K18" s="2" t="str">
        <f t="shared" si="0"/>
        <v>n.a.</v>
      </c>
      <c r="L18" s="2"/>
    </row>
    <row r="19" spans="1:12">
      <c r="A19" s="7" t="s">
        <v>27</v>
      </c>
      <c r="B19" s="2">
        <f t="shared" si="0"/>
        <v>8.236446697418387</v>
      </c>
      <c r="C19" s="2">
        <f t="shared" si="0"/>
        <v>3.93558284086164</v>
      </c>
      <c r="D19" s="2">
        <f t="shared" si="0"/>
        <v>8.2732401962424706</v>
      </c>
      <c r="E19" s="2">
        <f t="shared" si="0"/>
        <v>20.484148290304095</v>
      </c>
      <c r="F19" s="2" t="str">
        <f t="shared" si="0"/>
        <v>n.a.</v>
      </c>
      <c r="G19" s="2" t="str">
        <f t="shared" si="0"/>
        <v>n.a.</v>
      </c>
      <c r="H19" s="2" t="str">
        <f t="shared" si="0"/>
        <v>n.a.</v>
      </c>
      <c r="I19" s="2" t="str">
        <f t="shared" si="0"/>
        <v>n.a.</v>
      </c>
      <c r="J19" s="2" t="str">
        <f t="shared" si="0"/>
        <v>n.a.</v>
      </c>
      <c r="K19" s="2">
        <f t="shared" si="0"/>
        <v>7.5510614377743313</v>
      </c>
      <c r="L19" s="2"/>
    </row>
    <row r="20" spans="1:12">
      <c r="A20" s="7" t="s">
        <v>3</v>
      </c>
      <c r="B20" s="2">
        <f t="shared" si="0"/>
        <v>5.2094449533523379</v>
      </c>
      <c r="C20" s="2">
        <f t="shared" si="0"/>
        <v>4.0221443128659384</v>
      </c>
      <c r="D20" s="2">
        <f t="shared" si="0"/>
        <v>3.7614180873290159</v>
      </c>
      <c r="E20" s="2">
        <f t="shared" si="0"/>
        <v>13.886313355897784</v>
      </c>
      <c r="F20" s="2" t="str">
        <f t="shared" si="0"/>
        <v>n.a.</v>
      </c>
      <c r="G20" s="2" t="str">
        <f t="shared" si="0"/>
        <v>n.a.</v>
      </c>
      <c r="H20" s="2" t="str">
        <f t="shared" si="0"/>
        <v>n.a.</v>
      </c>
      <c r="I20" s="2">
        <f t="shared" si="0"/>
        <v>0.52449202584241572</v>
      </c>
      <c r="J20" s="2" t="str">
        <f t="shared" si="0"/>
        <v>n.a.</v>
      </c>
      <c r="K20" s="2" t="str">
        <f t="shared" si="0"/>
        <v>n.a.</v>
      </c>
      <c r="L20" s="2"/>
    </row>
    <row r="22" spans="1:12">
      <c r="A22" s="20" t="s">
        <v>1108</v>
      </c>
    </row>
  </sheetData>
  <pageMargins left="0.7" right="0.7" top="0.75" bottom="0.75" header="0.3" footer="0.3"/>
  <pageSetup scale="80" orientation="landscape" horizontalDpi="0" verticalDpi="0" r:id="rId1"/>
</worksheet>
</file>

<file path=xl/worksheets/sheet194.xml><?xml version="1.0" encoding="utf-8"?>
<worksheet xmlns="http://schemas.openxmlformats.org/spreadsheetml/2006/main" xmlns:r="http://schemas.openxmlformats.org/officeDocument/2006/relationships">
  <sheetPr codeName="Sheet232"/>
  <dimension ref="A1:L22"/>
  <sheetViews>
    <sheetView view="pageBreakPreview" zoomScaleNormal="100" zoomScaleSheetLayoutView="100" workbookViewId="0"/>
  </sheetViews>
  <sheetFormatPr defaultRowHeight="15"/>
  <cols>
    <col min="1" max="1" width="9.140625" style="143"/>
    <col min="2" max="12" width="14" style="143" customWidth="1"/>
    <col min="13" max="16384" width="9.140625" style="143"/>
  </cols>
  <sheetData>
    <row r="1" spans="1:12">
      <c r="A1" s="143" t="s">
        <v>1168</v>
      </c>
    </row>
    <row r="2" spans="1:12" ht="90.75" customHeight="1">
      <c r="B2" s="55" t="s">
        <v>520</v>
      </c>
      <c r="C2" s="55" t="s">
        <v>6</v>
      </c>
      <c r="D2" s="55" t="s">
        <v>7</v>
      </c>
      <c r="E2" s="55" t="s">
        <v>8</v>
      </c>
      <c r="F2" s="55" t="s">
        <v>11</v>
      </c>
      <c r="G2" s="55" t="s">
        <v>12</v>
      </c>
      <c r="H2" s="55" t="s">
        <v>13</v>
      </c>
      <c r="I2" s="55" t="s">
        <v>14</v>
      </c>
      <c r="J2" s="55" t="s">
        <v>15</v>
      </c>
      <c r="K2" s="55" t="s">
        <v>55</v>
      </c>
      <c r="L2" s="309"/>
    </row>
    <row r="3" spans="1:12">
      <c r="A3" s="7">
        <v>1997</v>
      </c>
      <c r="B3" s="17">
        <f>IF((ISERROR('23i'!B17/'24i'!B3)=TRUE),"n.a.",'23i'!B17/'24i'!B3*1000)</f>
        <v>32.435283986067184</v>
      </c>
      <c r="C3" s="17">
        <f>IF((ISERROR('23i'!C17/'24i'!C3)=TRUE),"n.a.",'23i'!C17/'24i'!C3*1000)</f>
        <v>34.729243624768174</v>
      </c>
      <c r="D3" s="17">
        <f>IF((ISERROR('23i'!D17/'24i'!D3)=TRUE),"n.a.",'23i'!D17/'24i'!D3*1000)</f>
        <v>27.379509146259327</v>
      </c>
      <c r="E3" s="17">
        <f>IF((ISERROR('23i'!E17/'24i'!E3)=TRUE),"n.a.",'23i'!E17/'24i'!E3*1000)</f>
        <v>41.810642709053212</v>
      </c>
      <c r="F3" s="17">
        <f>IF((ISERROR('23i'!F17/'24i'!F3)=TRUE),"n.a.",'23i'!F17/'24i'!F3*1000)</f>
        <v>37.787182587666265</v>
      </c>
      <c r="G3" s="17">
        <f>IF((ISERROR('23i'!G17/'24i'!G3)=TRUE),"n.a.",'23i'!G17/'24i'!G3*1000)</f>
        <v>35.838150289017335</v>
      </c>
      <c r="H3" s="17">
        <f>IF((ISERROR('23i'!H17/'24i'!H3)=TRUE),"n.a.",'23i'!H17/'24i'!H3*1000)</f>
        <v>32.277924362357084</v>
      </c>
      <c r="I3" s="17">
        <f>IF((ISERROR('23i'!I17/'24i'!I3)=TRUE),"n.a.",'23i'!I17/'24i'!I3*1000)</f>
        <v>28.734061930783245</v>
      </c>
      <c r="J3" s="17" t="str">
        <f>IF((ISERROR('23i'!J17/'24i'!J3)=TRUE),"n.a.",'23i'!J17/'24i'!J3*1000)</f>
        <v>n.a.</v>
      </c>
      <c r="K3" s="17" t="str">
        <f>IF((ISERROR('23i'!K17/'24i'!K3)=TRUE),"n.a.",'23i'!K17/'24i'!K3*1000)</f>
        <v>n.a.</v>
      </c>
      <c r="L3" s="309"/>
    </row>
    <row r="4" spans="1:12">
      <c r="A4" s="7">
        <v>1998</v>
      </c>
      <c r="B4" s="17">
        <f>IF((ISERROR('23i'!B18/'24i'!B4)=TRUE),"n.a.",'23i'!B18/'24i'!B4*1000)</f>
        <v>33.226767898600741</v>
      </c>
      <c r="C4" s="17">
        <f>IF((ISERROR('23i'!C18/'24i'!C4)=TRUE),"n.a.",'23i'!C18/'24i'!C4*1000)</f>
        <v>34.981353770842503</v>
      </c>
      <c r="D4" s="17">
        <f>IF((ISERROR('23i'!D18/'24i'!D4)=TRUE),"n.a.",'23i'!D18/'24i'!D4*1000)</f>
        <v>31.194583722840711</v>
      </c>
      <c r="E4" s="17">
        <f>IF((ISERROR('23i'!E18/'24i'!E4)=TRUE),"n.a.",'23i'!E18/'24i'!E4*1000)</f>
        <v>38.492063492063494</v>
      </c>
      <c r="F4" s="17" t="str">
        <f>IF((ISERROR('23i'!F18/'24i'!F4)=TRUE),"n.a.",'23i'!F18/'24i'!F4*1000)</f>
        <v>n.a.</v>
      </c>
      <c r="G4" s="17">
        <f>IF((ISERROR('23i'!G18/'24i'!G4)=TRUE),"n.a.",'23i'!G18/'24i'!G4*1000)</f>
        <v>37.922535211267608</v>
      </c>
      <c r="H4" s="17" t="str">
        <f>IF((ISERROR('23i'!H18/'24i'!H4)=TRUE),"n.a.",'23i'!H18/'24i'!H4*1000)</f>
        <v>n.a.</v>
      </c>
      <c r="I4" s="17">
        <f>IF((ISERROR('23i'!I18/'24i'!I4)=TRUE),"n.a.",'23i'!I18/'24i'!I4*1000)</f>
        <v>35.639964899084873</v>
      </c>
      <c r="J4" s="17">
        <f>IF((ISERROR('23i'!J18/'24i'!J4)=TRUE),"n.a.",'23i'!J18/'24i'!J4*1000)</f>
        <v>28.684709532839168</v>
      </c>
      <c r="K4" s="17" t="str">
        <f>IF((ISERROR('23i'!K18/'24i'!K4)=TRUE),"n.a.",'23i'!K18/'24i'!K4*1000)</f>
        <v>n.a.</v>
      </c>
      <c r="L4" s="309"/>
    </row>
    <row r="5" spans="1:12">
      <c r="A5" s="7">
        <v>1999</v>
      </c>
      <c r="B5" s="17">
        <f>IF((ISERROR('23i'!B19/'24i'!B5)=TRUE),"n.a.",'23i'!B19/'24i'!B5*1000)</f>
        <v>34.149884195943855</v>
      </c>
      <c r="C5" s="17">
        <f>IF((ISERROR('23i'!C19/'24i'!C5)=TRUE),"n.a.",'23i'!C19/'24i'!C5*1000)</f>
        <v>37.762251631237021</v>
      </c>
      <c r="D5" s="17">
        <f>IF((ISERROR('23i'!D19/'24i'!D5)=TRUE),"n.a.",'23i'!D19/'24i'!D5*1000)</f>
        <v>30.710641999106706</v>
      </c>
      <c r="E5" s="17">
        <f>IF((ISERROR('23i'!E19/'24i'!E5)=TRUE),"n.a.",'23i'!E19/'24i'!E5*1000)</f>
        <v>47.722960151802653</v>
      </c>
      <c r="F5" s="17">
        <f>IF((ISERROR('23i'!F19/'24i'!F5)=TRUE),"n.a.",'23i'!F19/'24i'!F5*1000)</f>
        <v>47.733333333333334</v>
      </c>
      <c r="G5" s="17">
        <f>IF((ISERROR('23i'!G19/'24i'!G5)=TRUE),"n.a.",'23i'!G19/'24i'!G5*1000)</f>
        <v>30</v>
      </c>
      <c r="H5" s="17" t="str">
        <f>IF((ISERROR('23i'!H19/'24i'!H5)=TRUE),"n.a.",'23i'!H19/'24i'!H5*1000)</f>
        <v>n.a.</v>
      </c>
      <c r="I5" s="17">
        <f>IF((ISERROR('23i'!I19/'24i'!I5)=TRUE),"n.a.",'23i'!I19/'24i'!I5*1000)</f>
        <v>35.389823105481547</v>
      </c>
      <c r="J5" s="17">
        <f>IF((ISERROR('23i'!J19/'24i'!J5)=TRUE),"n.a.",'23i'!J19/'24i'!J5*1000)</f>
        <v>28.126259234385493</v>
      </c>
      <c r="K5" s="17" t="str">
        <f>IF((ISERROR('23i'!K19/'24i'!K5)=TRUE),"n.a.",'23i'!K19/'24i'!K5*1000)</f>
        <v>n.a.</v>
      </c>
      <c r="L5" s="309"/>
    </row>
    <row r="6" spans="1:12">
      <c r="A6" s="7">
        <v>2000</v>
      </c>
      <c r="B6" s="17">
        <f>IF((ISERROR('23i'!B20/'24i'!B6)=TRUE),"n.a.",'23i'!B20/'24i'!B6*1000)</f>
        <v>36.321584001650706</v>
      </c>
      <c r="C6" s="17">
        <f>IF((ISERROR('23i'!C20/'24i'!C6)=TRUE),"n.a.",'23i'!C20/'24i'!C6*1000)</f>
        <v>43.367256042910903</v>
      </c>
      <c r="D6" s="17">
        <f>IF((ISERROR('23i'!D20/'24i'!D6)=TRUE),"n.a.",'23i'!D20/'24i'!D6*1000)</f>
        <v>31.235001333214825</v>
      </c>
      <c r="E6" s="17">
        <f>IF((ISERROR('23i'!E20/'24i'!E6)=TRUE),"n.a.",'23i'!E20/'24i'!E6*1000)</f>
        <v>49.316879682679591</v>
      </c>
      <c r="F6" s="17">
        <f>IF((ISERROR('23i'!F20/'24i'!F6)=TRUE),"n.a.",'23i'!F20/'24i'!F6*1000)</f>
        <v>45.126903553299492</v>
      </c>
      <c r="G6" s="17">
        <f>IF((ISERROR('23i'!G20/'24i'!G6)=TRUE),"n.a.",'23i'!G20/'24i'!G6*1000)</f>
        <v>35.213204951856945</v>
      </c>
      <c r="H6" s="17" t="str">
        <f>IF((ISERROR('23i'!H20/'24i'!H6)=TRUE),"n.a.",'23i'!H20/'24i'!H6*1000)</f>
        <v>n.a.</v>
      </c>
      <c r="I6" s="17">
        <f>IF((ISERROR('23i'!I20/'24i'!I6)=TRUE),"n.a.",'23i'!I20/'24i'!I6*1000)</f>
        <v>33.19563605550259</v>
      </c>
      <c r="J6" s="17">
        <f>IF((ISERROR('23i'!J20/'24i'!J6)=TRUE),"n.a.",'23i'!J20/'24i'!J6*1000)</f>
        <v>20.352413721196953</v>
      </c>
      <c r="K6" s="17" t="str">
        <f>IF((ISERROR('23i'!K20/'24i'!K6)=TRUE),"n.a.",'23i'!K20/'24i'!K6*1000)</f>
        <v>n.a.</v>
      </c>
      <c r="L6" s="3"/>
    </row>
    <row r="7" spans="1:12">
      <c r="A7" s="7">
        <v>2001</v>
      </c>
      <c r="B7" s="17">
        <f>IF((ISERROR('23i'!B21/'24i'!B7)=TRUE),"n.a.",'23i'!B21/'24i'!B7*1000)</f>
        <v>37.761467540009058</v>
      </c>
      <c r="C7" s="17">
        <f>IF((ISERROR('23i'!C21/'24i'!C7)=TRUE),"n.a.",'23i'!C21/'24i'!C7*1000)</f>
        <v>41.879478417213519</v>
      </c>
      <c r="D7" s="17">
        <f>IF((ISERROR('23i'!D21/'24i'!D7)=TRUE),"n.a.",'23i'!D21/'24i'!D7*1000)</f>
        <v>37.684903748733532</v>
      </c>
      <c r="E7" s="17">
        <f>IF((ISERROR('23i'!E21/'24i'!E7)=TRUE),"n.a.",'23i'!E21/'24i'!E7*1000)</f>
        <v>48.118636564851705</v>
      </c>
      <c r="F7" s="17">
        <f>IF((ISERROR('23i'!F21/'24i'!F7)=TRUE),"n.a.",'23i'!F21/'24i'!F7*1000)</f>
        <v>53.104212860310419</v>
      </c>
      <c r="G7" s="17">
        <f>IF((ISERROR('23i'!G21/'24i'!G7)=TRUE),"n.a.",'23i'!G21/'24i'!G7*1000)</f>
        <v>47.17219589257504</v>
      </c>
      <c r="H7" s="17" t="str">
        <f>IF((ISERROR('23i'!H21/'24i'!H7)=TRUE),"n.a.",'23i'!H21/'24i'!H7*1000)</f>
        <v>n.a.</v>
      </c>
      <c r="I7" s="17">
        <f>IF((ISERROR('23i'!I21/'24i'!I7)=TRUE),"n.a.",'23i'!I21/'24i'!I7*1000)</f>
        <v>36.278097229482491</v>
      </c>
      <c r="J7" s="17">
        <f>IF((ISERROR('23i'!J21/'24i'!J7)=TRUE),"n.a.",'23i'!J21/'24i'!J7*1000)</f>
        <v>28.102710413694723</v>
      </c>
      <c r="K7" s="17" t="str">
        <f>IF((ISERROR('23i'!K21/'24i'!K7)=TRUE),"n.a.",'23i'!K21/'24i'!K7*1000)</f>
        <v>n.a.</v>
      </c>
      <c r="L7" s="3"/>
    </row>
    <row r="8" spans="1:12">
      <c r="A8" s="7">
        <v>2002</v>
      </c>
      <c r="B8" s="17">
        <f>IF((ISERROR('23i'!B22/'24i'!B8)=TRUE),"n.a.",'23i'!B22/'24i'!B8*1000)</f>
        <v>38.060607188839143</v>
      </c>
      <c r="C8" s="17">
        <f>IF((ISERROR('23i'!C22/'24i'!C8)=TRUE),"n.a.",'23i'!C22/'24i'!C8*1000)</f>
        <v>41.690578451978432</v>
      </c>
      <c r="D8" s="17">
        <f>IF((ISERROR('23i'!D22/'24i'!D8)=TRUE),"n.a.",'23i'!D22/'24i'!D8*1000)</f>
        <v>37.052246714709625</v>
      </c>
      <c r="E8" s="17">
        <f>IF((ISERROR('23i'!E22/'24i'!E8)=TRUE),"n.a.",'23i'!E22/'24i'!E8*1000)</f>
        <v>57.103973870440939</v>
      </c>
      <c r="F8" s="17">
        <f>IF((ISERROR('23i'!F22/'24i'!F8)=TRUE),"n.a.",'23i'!F22/'24i'!F8*1000)</f>
        <v>46.452271567126083</v>
      </c>
      <c r="G8" s="17">
        <f>IF((ISERROR('23i'!G22/'24i'!G8)=TRUE),"n.a.",'23i'!G22/'24i'!G8*1000)</f>
        <v>49.422554347826086</v>
      </c>
      <c r="H8" s="17">
        <f>IF((ISERROR('23i'!H22/'24i'!H8)=TRUE),"n.a.",'23i'!H22/'24i'!H8*1000)</f>
        <v>72.85163100666432</v>
      </c>
      <c r="I8" s="17">
        <f>IF((ISERROR('23i'!I22/'24i'!I8)=TRUE),"n.a.",'23i'!I22/'24i'!I8*1000)</f>
        <v>35.935234412759783</v>
      </c>
      <c r="J8" s="17">
        <f>IF((ISERROR('23i'!J22/'24i'!J8)=TRUE),"n.a.",'23i'!J22/'24i'!J8*1000)</f>
        <v>26.619837713455251</v>
      </c>
      <c r="K8" s="17">
        <f>IF((ISERROR('23i'!K22/'24i'!K8)=TRUE),"n.a.",'23i'!K22/'24i'!K8*1000)</f>
        <v>28.588640275387263</v>
      </c>
      <c r="L8" s="3"/>
    </row>
    <row r="9" spans="1:12">
      <c r="A9" s="7">
        <v>2003</v>
      </c>
      <c r="B9" s="17">
        <f>IF((ISERROR('23i'!B23/'24i'!B9)=TRUE),"n.a.",'23i'!B23/'24i'!B9*1000)</f>
        <v>39.107649689928223</v>
      </c>
      <c r="C9" s="17">
        <f>IF((ISERROR('23i'!C23/'24i'!C9)=TRUE),"n.a.",'23i'!C23/'24i'!C9*1000)</f>
        <v>39.983979221535812</v>
      </c>
      <c r="D9" s="17">
        <f>IF((ISERROR('23i'!D23/'24i'!D9)=TRUE),"n.a.",'23i'!D23/'24i'!D9*1000)</f>
        <v>36.727263202011727</v>
      </c>
      <c r="E9" s="17">
        <f>IF((ISERROR('23i'!E23/'24i'!E9)=TRUE),"n.a.",'23i'!E23/'24i'!E9*1000)</f>
        <v>72.498298162014976</v>
      </c>
      <c r="F9" s="17">
        <f>IF((ISERROR('23i'!F23/'24i'!F9)=TRUE),"n.a.",'23i'!F23/'24i'!F9*1000)</f>
        <v>44.985789687373121</v>
      </c>
      <c r="G9" s="17">
        <f>IF((ISERROR('23i'!G23/'24i'!G9)=TRUE),"n.a.",'23i'!G23/'24i'!G9*1000)</f>
        <v>43.263288009888754</v>
      </c>
      <c r="H9" s="17" t="str">
        <f>IF((ISERROR('23i'!H23/'24i'!H9)=TRUE),"n.a.",'23i'!H23/'24i'!H9*1000)</f>
        <v>n.a.</v>
      </c>
      <c r="I9" s="17">
        <f>IF((ISERROR('23i'!I23/'24i'!I9)=TRUE),"n.a.",'23i'!I23/'24i'!I9*1000)</f>
        <v>38.027039413382219</v>
      </c>
      <c r="J9" s="17">
        <f>IF((ISERROR('23i'!J23/'24i'!J9)=TRUE),"n.a.",'23i'!J23/'24i'!J9*1000)</f>
        <v>24.731182795698924</v>
      </c>
      <c r="K9" s="17" t="str">
        <f>IF((ISERROR('23i'!K23/'24i'!K9)=TRUE),"n.a.",'23i'!K23/'24i'!K9*1000)</f>
        <v>n.a.</v>
      </c>
      <c r="L9" s="3"/>
    </row>
    <row r="10" spans="1:12">
      <c r="A10" s="7">
        <v>2004</v>
      </c>
      <c r="B10" s="17">
        <f>IF((ISERROR('23i'!B24/'24i'!B10)=TRUE),"n.a.",'23i'!B24/'24i'!B10*1000)</f>
        <v>40.373656618684002</v>
      </c>
      <c r="C10" s="17">
        <f>IF((ISERROR('23i'!C24/'24i'!C10)=TRUE),"n.a.",'23i'!C24/'24i'!C10*1000)</f>
        <v>46.162419155003057</v>
      </c>
      <c r="D10" s="17">
        <f>IF((ISERROR('23i'!D24/'24i'!D10)=TRUE),"n.a.",'23i'!D24/'24i'!D10*1000)</f>
        <v>40.115447757241959</v>
      </c>
      <c r="E10" s="17">
        <f>IF((ISERROR('23i'!E24/'24i'!E10)=TRUE),"n.a.",'23i'!E24/'24i'!E10*1000)</f>
        <v>61.68224299065421</v>
      </c>
      <c r="F10" s="17">
        <f>IF((ISERROR('23i'!F24/'24i'!F10)=TRUE),"n.a.",'23i'!F24/'24i'!F10*1000)</f>
        <v>42.128874388254488</v>
      </c>
      <c r="G10" s="17">
        <f>IF((ISERROR('23i'!G24/'24i'!G10)=TRUE),"n.a.",'23i'!G24/'24i'!G10*1000)</f>
        <v>55.458221024258755</v>
      </c>
      <c r="H10" s="17">
        <f>IF((ISERROR('23i'!H24/'24i'!H10)=TRUE),"n.a.",'23i'!H24/'24i'!H10*1000)</f>
        <v>64.38284518828452</v>
      </c>
      <c r="I10" s="17">
        <f>IF((ISERROR('23i'!I24/'24i'!I10)=TRUE),"n.a.",'23i'!I24/'24i'!I10*1000)</f>
        <v>41.556348566823992</v>
      </c>
      <c r="J10" s="17">
        <f>IF((ISERROR('23i'!J24/'24i'!J10)=TRUE),"n.a.",'23i'!J24/'24i'!J10*1000)</f>
        <v>30.71193486921878</v>
      </c>
      <c r="K10" s="17">
        <f>IF((ISERROR('23i'!K24/'24i'!K10)=TRUE),"n.a.",'23i'!K24/'24i'!K10*1000)</f>
        <v>29.45717924227953</v>
      </c>
      <c r="L10" s="3"/>
    </row>
    <row r="11" spans="1:12">
      <c r="A11" s="7">
        <v>2005</v>
      </c>
      <c r="B11" s="17">
        <f>IF((ISERROR('23i'!B25/'24i'!B11)=TRUE),"n.a.",'23i'!B25/'24i'!B11*1000)</f>
        <v>42.404477809297781</v>
      </c>
      <c r="C11" s="17">
        <f>IF((ISERROR('23i'!C25/'24i'!C11)=TRUE),"n.a.",'23i'!C25/'24i'!C11*1000)</f>
        <v>43.261839626551861</v>
      </c>
      <c r="D11" s="17">
        <f>IF((ISERROR('23i'!D25/'24i'!D11)=TRUE),"n.a.",'23i'!D25/'24i'!D11*1000)</f>
        <v>36.327048320608824</v>
      </c>
      <c r="E11" s="17">
        <f>IF((ISERROR('23i'!E25/'24i'!E11)=TRUE),"n.a.",'23i'!E25/'24i'!E11*1000)</f>
        <v>76.955424726661064</v>
      </c>
      <c r="F11" s="17" t="str">
        <f>IF((ISERROR('23i'!F25/'24i'!F11)=TRUE),"n.a.",'23i'!F25/'24i'!F11*1000)</f>
        <v>n.a.</v>
      </c>
      <c r="G11" s="17" t="str">
        <f>IF((ISERROR('23i'!G25/'24i'!G11)=TRUE),"n.a.",'23i'!G25/'24i'!G11*1000)</f>
        <v>n.a.</v>
      </c>
      <c r="H11" s="17">
        <f>IF((ISERROR('23i'!H25/'24i'!H11)=TRUE),"n.a.",'23i'!H25/'24i'!H11*1000)</f>
        <v>38.792194092827003</v>
      </c>
      <c r="I11" s="17">
        <f>IF((ISERROR('23i'!I25/'24i'!I11)=TRUE),"n.a.",'23i'!I25/'24i'!I11*1000)</f>
        <v>40.72653669969106</v>
      </c>
      <c r="J11" s="17">
        <f>IF((ISERROR('23i'!J25/'24i'!J11)=TRUE),"n.a.",'23i'!J25/'24i'!J11*1000)</f>
        <v>25.732467188121436</v>
      </c>
      <c r="K11" s="17">
        <f>IF((ISERROR('23i'!K25/'24i'!K11)=TRUE),"n.a.",'23i'!K25/'24i'!K11*1000)</f>
        <v>34.044129754651735</v>
      </c>
      <c r="L11" s="3"/>
    </row>
    <row r="12" spans="1:12">
      <c r="A12" s="7">
        <v>2006</v>
      </c>
      <c r="B12" s="17">
        <f>IF((ISERROR('23i'!B26/'24i'!B12)=TRUE),"n.a.",'23i'!B26/'24i'!B12*1000)</f>
        <v>44.446598342654994</v>
      </c>
      <c r="C12" s="17">
        <f>IF((ISERROR('23i'!C26/'24i'!C12)=TRUE),"n.a.",'23i'!C26/'24i'!C12*1000)</f>
        <v>47.258459656198866</v>
      </c>
      <c r="D12" s="17">
        <f>IF((ISERROR('23i'!D26/'24i'!D12)=TRUE),"n.a.",'23i'!D26/'24i'!D12*1000)</f>
        <v>41.775081810200334</v>
      </c>
      <c r="E12" s="17">
        <f>IF((ISERROR('23i'!E26/'24i'!E12)=TRUE),"n.a.",'23i'!E26/'24i'!E12*1000)</f>
        <v>65.340909090909093</v>
      </c>
      <c r="F12" s="17">
        <f>IF((ISERROR('23i'!F26/'24i'!F12)=TRUE),"n.a.",'23i'!F26/'24i'!F12*1000)</f>
        <v>47.160766961651916</v>
      </c>
      <c r="G12" s="17">
        <f>IF((ISERROR('23i'!G26/'24i'!G12)=TRUE),"n.a.",'23i'!G26/'24i'!G12*1000)</f>
        <v>33.447684391080621</v>
      </c>
      <c r="H12" s="17">
        <f>IF((ISERROR('23i'!H26/'24i'!H12)=TRUE),"n.a.",'23i'!H26/'24i'!H12*1000)</f>
        <v>59.341825902335451</v>
      </c>
      <c r="I12" s="17">
        <f>IF((ISERROR('23i'!I26/'24i'!I12)=TRUE),"n.a.",'23i'!I26/'24i'!I12*1000)</f>
        <v>38.530684718677172</v>
      </c>
      <c r="J12" s="17">
        <f>IF((ISERROR('23i'!J26/'24i'!J12)=TRUE),"n.a.",'23i'!J26/'24i'!J12*1000)</f>
        <v>35.999348428082747</v>
      </c>
      <c r="K12" s="17">
        <f>IF((ISERROR('23i'!K26/'24i'!K12)=TRUE),"n.a.",'23i'!K26/'24i'!K12*1000)</f>
        <v>41.939723969580314</v>
      </c>
      <c r="L12" s="3"/>
    </row>
    <row r="13" spans="1:12">
      <c r="A13" s="7">
        <v>2007</v>
      </c>
      <c r="B13" s="17">
        <f>IF((ISERROR('23i'!B27/'24i'!B13)=TRUE),"n.a.",'23i'!B27/'24i'!B13*1000)</f>
        <v>45.270746367998953</v>
      </c>
      <c r="C13" s="17">
        <f>IF((ISERROR('23i'!C27/'24i'!C13)=TRUE),"n.a.",'23i'!C27/'24i'!C13*1000)</f>
        <v>45.329720323464848</v>
      </c>
      <c r="D13" s="17">
        <f>IF((ISERROR('23i'!D27/'24i'!D13)=TRUE),"n.a.",'23i'!D27/'24i'!D13*1000)</f>
        <v>40.096496959340605</v>
      </c>
      <c r="E13" s="17">
        <f>IF((ISERROR('23i'!E27/'24i'!E13)=TRUE),"n.a.",'23i'!E27/'24i'!E13*1000)</f>
        <v>68.049792531120332</v>
      </c>
      <c r="F13" s="17">
        <f>IF((ISERROR('23i'!F27/'24i'!F13)=TRUE),"n.a.",'23i'!F27/'24i'!F13*1000)</f>
        <v>50.743626062322953</v>
      </c>
      <c r="G13" s="17">
        <f>IF((ISERROR('23i'!G27/'24i'!G13)=TRUE),"n.a.",'23i'!G27/'24i'!G13*1000)</f>
        <v>30.651685393258429</v>
      </c>
      <c r="H13" s="17">
        <f>IF((ISERROR('23i'!H27/'24i'!H13)=TRUE),"n.a.",'23i'!H27/'24i'!H13*1000)</f>
        <v>50.175561797752806</v>
      </c>
      <c r="I13" s="17">
        <f>IF((ISERROR('23i'!I27/'24i'!I13)=TRUE),"n.a.",'23i'!I27/'24i'!I13*1000)</f>
        <v>37.671296727882911</v>
      </c>
      <c r="J13" s="17">
        <f>IF((ISERROR('23i'!J27/'24i'!J13)=TRUE),"n.a.",'23i'!J27/'24i'!J13*1000)</f>
        <v>29.054640069384217</v>
      </c>
      <c r="K13" s="17">
        <f>IF((ISERROR('23i'!K27/'24i'!K13)=TRUE),"n.a.",'23i'!K27/'24i'!K13*1000)</f>
        <v>42.338814930827461</v>
      </c>
      <c r="L13" s="3"/>
    </row>
    <row r="14" spans="1:12" hidden="1">
      <c r="A14" s="7">
        <v>2008</v>
      </c>
      <c r="B14" s="17">
        <f>IF((ISERROR('23i'!B28/'24i'!B14)=TRUE),"n.a.",'23i'!B28/'24i'!B14*1000)</f>
        <v>0</v>
      </c>
      <c r="C14" s="17">
        <f>IF((ISERROR('23i'!C28/'24i'!C14)=TRUE),"n.a.",'23i'!C28/'24i'!C14*1000)</f>
        <v>2.7357258903129619E-3</v>
      </c>
      <c r="D14" s="17">
        <f>IF((ISERROR('23i'!D28/'24i'!D14)=TRUE),"n.a.",'23i'!D28/'24i'!D14*1000)</f>
        <v>0</v>
      </c>
      <c r="E14" s="17">
        <f>IF((ISERROR('23i'!E28/'24i'!E14)=TRUE),"n.a.",'23i'!E28/'24i'!E14*1000)</f>
        <v>0</v>
      </c>
      <c r="F14" s="17">
        <f>IF((ISERROR('23i'!F28/'24i'!F14)=TRUE),"n.a.",'23i'!F28/'24i'!F14*1000)</f>
        <v>0</v>
      </c>
      <c r="G14" s="17">
        <f>IF((ISERROR('23i'!G28/'24i'!G14)=TRUE),"n.a.",'23i'!G28/'24i'!G14*1000)</f>
        <v>0</v>
      </c>
      <c r="H14" s="17">
        <f>IF((ISERROR('23i'!H28/'24i'!H14)=TRUE),"n.a.",'23i'!H28/'24i'!H14*1000)</f>
        <v>0</v>
      </c>
      <c r="I14" s="17">
        <f>IF((ISERROR('23i'!I28/'24i'!I14)=TRUE),"n.a.",'23i'!I28/'24i'!I14*1000)</f>
        <v>0</v>
      </c>
      <c r="J14" s="17">
        <f>IF((ISERROR('23i'!J28/'24i'!J14)=TRUE),"n.a.",'23i'!J28/'24i'!J14*1000)</f>
        <v>0</v>
      </c>
      <c r="K14" s="17">
        <f>IF((ISERROR('23i'!K28/'24i'!K14)=TRUE),"n.a.",'23i'!K28/'24i'!K14*1000)</f>
        <v>0</v>
      </c>
      <c r="L14" s="3"/>
    </row>
    <row r="15" spans="1:12" hidden="1">
      <c r="A15" s="7">
        <v>2009</v>
      </c>
      <c r="B15" s="17">
        <f>IF((ISERROR('23i'!B29/'24i'!B15)=TRUE),"n.a.",'23i'!B29/'24i'!B15*1000)</f>
        <v>0</v>
      </c>
      <c r="C15" s="17">
        <f>IF((ISERROR('23i'!C29/'24i'!C15)=TRUE),"n.a.",'23i'!C29/'24i'!C15*1000)</f>
        <v>0</v>
      </c>
      <c r="D15" s="17">
        <f>IF((ISERROR('23i'!D29/'24i'!D15)=TRUE),"n.a.",'23i'!D29/'24i'!D15*1000)</f>
        <v>0</v>
      </c>
      <c r="E15" s="17">
        <f>IF((ISERROR('23i'!E29/'24i'!E15)=TRUE),"n.a.",'23i'!E29/'24i'!E15*1000)</f>
        <v>0</v>
      </c>
      <c r="F15" s="17">
        <f>IF((ISERROR('23i'!F29/'24i'!F15)=TRUE),"n.a.",'23i'!F29/'24i'!F15*1000)</f>
        <v>0</v>
      </c>
      <c r="G15" s="17">
        <f>IF((ISERROR('23i'!G29/'24i'!G15)=TRUE),"n.a.",'23i'!G29/'24i'!G15*1000)</f>
        <v>0</v>
      </c>
      <c r="H15" s="17">
        <f>IF((ISERROR('23i'!H29/'24i'!H15)=TRUE),"n.a.",'23i'!H29/'24i'!H15*1000)</f>
        <v>0</v>
      </c>
      <c r="I15" s="17">
        <f>IF((ISERROR('23i'!I29/'24i'!I15)=TRUE),"n.a.",'23i'!I29/'24i'!I15*1000)</f>
        <v>0</v>
      </c>
      <c r="J15" s="17">
        <f>IF((ISERROR('23i'!J29/'24i'!J15)=TRUE),"n.a.",'23i'!J29/'24i'!J15*1000)</f>
        <v>0</v>
      </c>
      <c r="K15" s="17">
        <f>IF((ISERROR('23i'!K29/'24i'!K15)=TRUE),"n.a.",'23i'!K29/'24i'!K15*1000)</f>
        <v>0</v>
      </c>
      <c r="L15" s="3"/>
    </row>
    <row r="17" spans="1:12">
      <c r="A17" s="145" t="s">
        <v>71</v>
      </c>
    </row>
    <row r="18" spans="1:12">
      <c r="A18" s="7" t="s">
        <v>4</v>
      </c>
      <c r="B18" s="2">
        <f t="shared" ref="B18:K20" si="0">IF(ISERROR((POWER(VLOOKUP(VALUE(RIGHT($A18,4)),$A$3:$L$15,COLUMN(B$15),0)/VLOOKUP(VALUE(LEFT($A18,4)),$A$3:$L$15,COLUMN(B$15),0),1/(VALUE(RIGHT($A18,4))-VALUE(LEFT($A18,4))))-1)*100)=FALSE,(POWER(VLOOKUP(VALUE(RIGHT($A18,4)),$A$3:$L$15,COLUMN(B$15),0)/VLOOKUP(VALUE(LEFT($A18,4)),$A$3:$L$15,COLUMN(B$15),0),1/(VALUE(RIGHT($A18,4))-VALUE(LEFT($A18,4))))-1)*100,"n.a.")</f>
        <v>3.3903474950932821</v>
      </c>
      <c r="C18" s="2">
        <f t="shared" si="0"/>
        <v>2.6996045840908645</v>
      </c>
      <c r="D18" s="2">
        <f t="shared" si="0"/>
        <v>3.8886439294279818</v>
      </c>
      <c r="E18" s="2">
        <f t="shared" si="0"/>
        <v>4.9914651199144178</v>
      </c>
      <c r="F18" s="2">
        <f t="shared" si="0"/>
        <v>2.9920490431602609</v>
      </c>
      <c r="G18" s="2">
        <f t="shared" si="0"/>
        <v>-1.5510978912918971</v>
      </c>
      <c r="H18" s="2">
        <f t="shared" si="0"/>
        <v>4.510196530307109</v>
      </c>
      <c r="I18" s="2">
        <f t="shared" si="0"/>
        <v>2.7451557053552733</v>
      </c>
      <c r="J18" s="2" t="str">
        <f t="shared" si="0"/>
        <v>n.a.</v>
      </c>
      <c r="K18" s="2" t="str">
        <f t="shared" si="0"/>
        <v>n.a.</v>
      </c>
      <c r="L18" s="2"/>
    </row>
    <row r="19" spans="1:12">
      <c r="A19" s="7" t="s">
        <v>27</v>
      </c>
      <c r="B19" s="2">
        <f t="shared" si="0"/>
        <v>3.8442271385998206</v>
      </c>
      <c r="C19" s="2">
        <f t="shared" si="0"/>
        <v>7.68508117219453</v>
      </c>
      <c r="D19" s="2">
        <f t="shared" si="0"/>
        <v>4.4893330149896604</v>
      </c>
      <c r="E19" s="2">
        <f t="shared" si="0"/>
        <v>5.6581289501393073</v>
      </c>
      <c r="F19" s="2">
        <f t="shared" si="0"/>
        <v>6.0955106762563993</v>
      </c>
      <c r="G19" s="2">
        <f t="shared" si="0"/>
        <v>-0.58467818540716143</v>
      </c>
      <c r="H19" s="2" t="str">
        <f t="shared" si="0"/>
        <v>n.a.</v>
      </c>
      <c r="I19" s="2">
        <f t="shared" si="0"/>
        <v>4.9287881258844868</v>
      </c>
      <c r="J19" s="2" t="str">
        <f t="shared" si="0"/>
        <v>n.a.</v>
      </c>
      <c r="K19" s="2" t="str">
        <f t="shared" si="0"/>
        <v>n.a.</v>
      </c>
      <c r="L19" s="2"/>
    </row>
    <row r="20" spans="1:12">
      <c r="A20" s="7" t="s">
        <v>3</v>
      </c>
      <c r="B20" s="2">
        <f t="shared" si="0"/>
        <v>3.1964354416746721</v>
      </c>
      <c r="C20" s="2">
        <f t="shared" si="0"/>
        <v>0.63426309553036297</v>
      </c>
      <c r="D20" s="2">
        <f t="shared" si="0"/>
        <v>3.6322640262181238</v>
      </c>
      <c r="E20" s="2">
        <f t="shared" si="0"/>
        <v>4.7070412756025526</v>
      </c>
      <c r="F20" s="2">
        <f t="shared" si="0"/>
        <v>1.6899408560743012</v>
      </c>
      <c r="G20" s="2">
        <f t="shared" si="0"/>
        <v>-1.9623965221733153</v>
      </c>
      <c r="H20" s="2" t="str">
        <f t="shared" si="0"/>
        <v>n.a.</v>
      </c>
      <c r="I20" s="2">
        <f t="shared" si="0"/>
        <v>1.8232798771367076</v>
      </c>
      <c r="J20" s="2">
        <f t="shared" si="0"/>
        <v>5.2169367913984077</v>
      </c>
      <c r="K20" s="2" t="str">
        <f t="shared" si="0"/>
        <v>n.a.</v>
      </c>
      <c r="L20" s="2"/>
    </row>
    <row r="22" spans="1:12">
      <c r="A22" s="20" t="s">
        <v>1110</v>
      </c>
    </row>
  </sheetData>
  <pageMargins left="0.7" right="0.7" top="0.75" bottom="0.75" header="0.3" footer="0.3"/>
  <pageSetup scale="80" orientation="landscape" horizontalDpi="0" verticalDpi="0" r:id="rId1"/>
</worksheet>
</file>

<file path=xl/worksheets/sheet195.xml><?xml version="1.0" encoding="utf-8"?>
<worksheet xmlns="http://schemas.openxmlformats.org/spreadsheetml/2006/main" xmlns:r="http://schemas.openxmlformats.org/officeDocument/2006/relationships">
  <sheetPr codeName="Sheet233"/>
  <dimension ref="A1:Q37"/>
  <sheetViews>
    <sheetView view="pageBreakPreview" zoomScaleNormal="100" zoomScaleSheetLayoutView="100" workbookViewId="0"/>
  </sheetViews>
  <sheetFormatPr defaultRowHeight="15"/>
  <cols>
    <col min="2" max="4" width="13.85546875" customWidth="1"/>
    <col min="7" max="9" width="13.85546875" customWidth="1"/>
  </cols>
  <sheetData>
    <row r="1" spans="1:17">
      <c r="A1" t="s">
        <v>1111</v>
      </c>
    </row>
    <row r="2" spans="1:17" ht="60">
      <c r="B2" s="55" t="s">
        <v>18</v>
      </c>
      <c r="C2" s="55" t="s">
        <v>19</v>
      </c>
      <c r="D2" s="55" t="s">
        <v>1112</v>
      </c>
    </row>
    <row r="3" spans="1:17">
      <c r="A3" s="7">
        <v>1977</v>
      </c>
      <c r="B3" s="3">
        <v>2030945</v>
      </c>
      <c r="C3" s="3">
        <v>438632</v>
      </c>
      <c r="D3" s="3">
        <v>48922</v>
      </c>
      <c r="L3" s="125"/>
      <c r="M3" s="125"/>
      <c r="N3" s="125"/>
    </row>
    <row r="4" spans="1:17">
      <c r="A4" s="7">
        <f>A3+1</f>
        <v>1978</v>
      </c>
      <c r="B4" s="3">
        <v>2294705</v>
      </c>
      <c r="C4" s="3">
        <v>489861</v>
      </c>
      <c r="D4" s="3">
        <v>51131</v>
      </c>
      <c r="L4" s="125"/>
      <c r="M4" s="125"/>
      <c r="N4" s="125"/>
    </row>
    <row r="5" spans="1:17">
      <c r="A5" s="7">
        <f t="shared" ref="A5:A23" si="0">A4+1</f>
        <v>1979</v>
      </c>
      <c r="B5" s="3">
        <v>2563327</v>
      </c>
      <c r="C5" s="3">
        <v>543790</v>
      </c>
      <c r="D5" s="3">
        <v>53751</v>
      </c>
      <c r="L5" s="125"/>
      <c r="M5" s="125"/>
      <c r="N5" s="125"/>
    </row>
    <row r="6" spans="1:17">
      <c r="A6" s="7">
        <f t="shared" si="0"/>
        <v>1980</v>
      </c>
      <c r="B6" s="3">
        <v>2789504</v>
      </c>
      <c r="C6" s="3">
        <v>556589</v>
      </c>
      <c r="D6" s="3">
        <v>60673</v>
      </c>
      <c r="L6" s="125"/>
      <c r="M6" s="125"/>
      <c r="N6" s="125"/>
    </row>
    <row r="7" spans="1:17">
      <c r="A7" s="7">
        <f t="shared" si="0"/>
        <v>1981</v>
      </c>
      <c r="B7" s="3">
        <v>3128436</v>
      </c>
      <c r="C7" s="3">
        <v>616528</v>
      </c>
      <c r="D7" s="3">
        <v>65976</v>
      </c>
      <c r="L7" s="125"/>
      <c r="M7" s="125"/>
      <c r="N7" s="125"/>
    </row>
    <row r="8" spans="1:17">
      <c r="A8" s="7">
        <f t="shared" si="0"/>
        <v>1982</v>
      </c>
      <c r="B8" s="3">
        <v>3255009</v>
      </c>
      <c r="C8" s="3">
        <v>603244</v>
      </c>
      <c r="D8" s="3">
        <v>71602</v>
      </c>
      <c r="L8" s="125"/>
      <c r="M8" s="125"/>
      <c r="N8" s="125"/>
    </row>
    <row r="9" spans="1:17">
      <c r="A9" s="7">
        <f t="shared" si="0"/>
        <v>1983</v>
      </c>
      <c r="B9" s="3">
        <v>3536667</v>
      </c>
      <c r="C9" s="3">
        <v>653102</v>
      </c>
      <c r="D9" s="3">
        <v>78096</v>
      </c>
      <c r="L9" s="125"/>
      <c r="M9" s="125"/>
      <c r="N9" s="125"/>
    </row>
    <row r="10" spans="1:17">
      <c r="A10" s="7">
        <f t="shared" si="0"/>
        <v>1984</v>
      </c>
      <c r="B10" s="3">
        <v>3933168</v>
      </c>
      <c r="C10" s="3">
        <v>723966</v>
      </c>
      <c r="D10" s="3">
        <v>77820</v>
      </c>
      <c r="L10" s="125"/>
      <c r="M10" s="125"/>
      <c r="N10" s="125"/>
    </row>
    <row r="11" spans="1:17">
      <c r="A11" s="7">
        <f t="shared" si="0"/>
        <v>1985</v>
      </c>
      <c r="B11" s="3">
        <v>4220262</v>
      </c>
      <c r="C11" s="3">
        <v>740310</v>
      </c>
      <c r="D11" s="3">
        <v>80846</v>
      </c>
      <c r="L11" s="125"/>
      <c r="M11" s="125"/>
      <c r="N11" s="125"/>
    </row>
    <row r="12" spans="1:17">
      <c r="A12" s="7">
        <f t="shared" si="0"/>
        <v>1986</v>
      </c>
      <c r="B12" s="3">
        <v>4462824</v>
      </c>
      <c r="C12" s="3">
        <v>765997</v>
      </c>
      <c r="D12" s="3">
        <v>85344</v>
      </c>
      <c r="L12" s="125"/>
      <c r="M12" s="125"/>
      <c r="N12" s="125"/>
    </row>
    <row r="13" spans="1:17">
      <c r="A13" s="7">
        <f t="shared" si="0"/>
        <v>1987</v>
      </c>
      <c r="B13" s="3">
        <v>4739471</v>
      </c>
      <c r="C13" s="3">
        <v>811345</v>
      </c>
      <c r="D13" s="3">
        <v>87776</v>
      </c>
      <c r="L13" s="125"/>
      <c r="M13" s="125"/>
      <c r="N13" s="125"/>
      <c r="O13" s="126"/>
      <c r="P13" s="126"/>
      <c r="Q13" s="126"/>
    </row>
    <row r="14" spans="1:17">
      <c r="A14" s="7">
        <f t="shared" si="0"/>
        <v>1988</v>
      </c>
      <c r="B14" s="3">
        <v>5103790</v>
      </c>
      <c r="C14" s="3">
        <v>876899</v>
      </c>
      <c r="D14" s="3">
        <v>91988</v>
      </c>
      <c r="O14" s="126"/>
      <c r="P14" s="126"/>
      <c r="Q14" s="126"/>
    </row>
    <row r="15" spans="1:17">
      <c r="A15" s="7">
        <f t="shared" si="0"/>
        <v>1989</v>
      </c>
      <c r="B15" s="3">
        <v>5484351</v>
      </c>
      <c r="C15" s="3">
        <v>927297</v>
      </c>
      <c r="D15" s="3">
        <v>98078</v>
      </c>
      <c r="O15" s="126"/>
      <c r="P15" s="126"/>
      <c r="Q15" s="126"/>
    </row>
    <row r="16" spans="1:17">
      <c r="A16" s="7">
        <f t="shared" si="0"/>
        <v>1990</v>
      </c>
      <c r="B16" s="3">
        <v>5803067</v>
      </c>
      <c r="C16" s="3">
        <v>947356</v>
      </c>
      <c r="D16" s="3">
        <v>109181</v>
      </c>
      <c r="O16" s="126"/>
      <c r="P16" s="126"/>
      <c r="Q16" s="126"/>
    </row>
    <row r="17" spans="1:17">
      <c r="A17" s="7">
        <f t="shared" si="0"/>
        <v>1991</v>
      </c>
      <c r="B17" s="3">
        <v>5995927</v>
      </c>
      <c r="C17" s="3">
        <v>957517</v>
      </c>
      <c r="D17" s="3">
        <v>116310</v>
      </c>
      <c r="O17" s="126"/>
      <c r="P17" s="126"/>
      <c r="Q17" s="126"/>
    </row>
    <row r="18" spans="1:17">
      <c r="A18" s="7">
        <f t="shared" si="0"/>
        <v>1992</v>
      </c>
      <c r="B18" s="3">
        <v>6337744</v>
      </c>
      <c r="C18" s="3">
        <v>996650</v>
      </c>
      <c r="D18" s="3">
        <v>119991</v>
      </c>
      <c r="O18" s="126"/>
      <c r="P18" s="126"/>
      <c r="Q18" s="126"/>
    </row>
    <row r="19" spans="1:17">
      <c r="A19" s="7">
        <f t="shared" si="0"/>
        <v>1993</v>
      </c>
      <c r="B19" s="3">
        <v>6657407</v>
      </c>
      <c r="C19" s="3">
        <v>1039935</v>
      </c>
      <c r="D19" s="3">
        <v>119863</v>
      </c>
      <c r="O19" s="126"/>
      <c r="P19" s="126"/>
      <c r="Q19" s="126"/>
    </row>
    <row r="20" spans="1:17">
      <c r="A20" s="7">
        <f t="shared" si="0"/>
        <v>1994</v>
      </c>
      <c r="B20" s="3">
        <v>7072225</v>
      </c>
      <c r="C20" s="3">
        <v>1118784</v>
      </c>
      <c r="D20" s="3">
        <v>121304</v>
      </c>
      <c r="O20" s="126"/>
      <c r="P20" s="126"/>
      <c r="Q20" s="126"/>
    </row>
    <row r="21" spans="1:17">
      <c r="A21" s="7">
        <f t="shared" si="0"/>
        <v>1995</v>
      </c>
      <c r="B21" s="3">
        <v>7397650</v>
      </c>
      <c r="C21" s="3">
        <v>1177257</v>
      </c>
      <c r="D21" s="3">
        <v>134404</v>
      </c>
      <c r="O21" s="126"/>
      <c r="P21" s="126"/>
      <c r="Q21" s="126"/>
    </row>
    <row r="22" spans="1:17">
      <c r="A22" s="7">
        <f t="shared" si="0"/>
        <v>1996</v>
      </c>
      <c r="B22" s="3">
        <v>7816862</v>
      </c>
      <c r="C22" s="3">
        <v>1209437</v>
      </c>
      <c r="D22" s="3">
        <v>130930</v>
      </c>
      <c r="O22" s="126"/>
      <c r="P22" s="126"/>
      <c r="Q22" s="126"/>
    </row>
    <row r="23" spans="1:17">
      <c r="A23" s="7">
        <f t="shared" si="0"/>
        <v>1997</v>
      </c>
      <c r="B23" s="3">
        <v>8304342</v>
      </c>
      <c r="C23" s="3">
        <v>1279823</v>
      </c>
      <c r="D23" s="3">
        <v>135357</v>
      </c>
      <c r="O23" s="126"/>
      <c r="P23" s="126"/>
      <c r="Q23" s="126"/>
    </row>
    <row r="24" spans="1:17">
      <c r="A24" s="7">
        <v>1998</v>
      </c>
      <c r="B24" s="3">
        <v>8793495</v>
      </c>
      <c r="C24" s="3">
        <v>1326748</v>
      </c>
      <c r="D24" s="3">
        <v>139605</v>
      </c>
    </row>
    <row r="25" spans="1:17">
      <c r="A25" s="7">
        <f>A24+1</f>
        <v>1999</v>
      </c>
      <c r="B25" s="3">
        <v>9353484</v>
      </c>
      <c r="C25" s="3">
        <v>1368062</v>
      </c>
      <c r="D25" s="3">
        <v>163095</v>
      </c>
    </row>
    <row r="26" spans="1:17">
      <c r="A26" s="7">
        <f t="shared" ref="A26:A35" si="1">A25+1</f>
        <v>2000</v>
      </c>
      <c r="B26" s="3">
        <v>9951482</v>
      </c>
      <c r="C26" s="3">
        <v>1415649</v>
      </c>
      <c r="D26" s="3">
        <v>164784</v>
      </c>
    </row>
    <row r="27" spans="1:17">
      <c r="A27" s="7">
        <f t="shared" si="1"/>
        <v>2001</v>
      </c>
      <c r="B27" s="3">
        <v>10286167</v>
      </c>
      <c r="C27" s="3">
        <v>1343930</v>
      </c>
      <c r="D27" s="3">
        <v>173463</v>
      </c>
    </row>
    <row r="28" spans="1:17">
      <c r="A28" s="7">
        <f t="shared" si="1"/>
        <v>2002</v>
      </c>
      <c r="B28" s="3">
        <v>10642316</v>
      </c>
      <c r="C28" s="3">
        <v>1355537</v>
      </c>
      <c r="D28" s="3">
        <v>176942</v>
      </c>
    </row>
    <row r="29" spans="1:17">
      <c r="A29" s="7">
        <f t="shared" si="1"/>
        <v>2003</v>
      </c>
      <c r="B29" s="3">
        <v>11142143</v>
      </c>
      <c r="C29" s="3">
        <v>1374012</v>
      </c>
      <c r="D29" s="3">
        <v>174005</v>
      </c>
    </row>
    <row r="30" spans="1:17">
      <c r="A30" s="7">
        <f t="shared" si="1"/>
        <v>2004</v>
      </c>
      <c r="B30" s="3">
        <v>11867753</v>
      </c>
      <c r="C30" s="3">
        <v>1482689</v>
      </c>
      <c r="D30" s="3">
        <v>168938</v>
      </c>
    </row>
    <row r="31" spans="1:17">
      <c r="A31" s="7">
        <f t="shared" si="1"/>
        <v>2005</v>
      </c>
      <c r="B31" s="3">
        <v>12638381</v>
      </c>
      <c r="C31" s="3">
        <v>1568037</v>
      </c>
      <c r="D31" s="3">
        <v>172106</v>
      </c>
    </row>
    <row r="32" spans="1:17">
      <c r="A32" s="7">
        <f t="shared" si="1"/>
        <v>2006</v>
      </c>
      <c r="B32" s="3">
        <v>13398917</v>
      </c>
      <c r="C32" s="3">
        <v>1651486</v>
      </c>
      <c r="D32" s="3">
        <v>181408</v>
      </c>
    </row>
    <row r="33" spans="1:5">
      <c r="A33" s="7">
        <f t="shared" si="1"/>
        <v>2007</v>
      </c>
      <c r="B33" s="3">
        <v>14061799</v>
      </c>
      <c r="C33" s="3">
        <v>1698901</v>
      </c>
      <c r="D33" s="3">
        <v>179915</v>
      </c>
    </row>
    <row r="34" spans="1:5">
      <c r="A34" s="7">
        <f t="shared" si="1"/>
        <v>2008</v>
      </c>
      <c r="B34" s="3">
        <v>14369059</v>
      </c>
      <c r="C34" s="3">
        <v>1647591</v>
      </c>
      <c r="D34" s="3">
        <v>181158</v>
      </c>
    </row>
    <row r="35" spans="1:5">
      <c r="A35" s="7">
        <f t="shared" si="1"/>
        <v>2009</v>
      </c>
      <c r="B35" s="3">
        <v>14119040</v>
      </c>
      <c r="C35" s="3">
        <v>1584834</v>
      </c>
      <c r="D35" s="25">
        <v>206098</v>
      </c>
    </row>
    <row r="37" spans="1:5" ht="30" customHeight="1">
      <c r="A37" s="354" t="s">
        <v>1113</v>
      </c>
      <c r="B37" s="354"/>
      <c r="C37" s="354"/>
      <c r="D37" s="354"/>
      <c r="E37" s="354"/>
    </row>
  </sheetData>
  <mergeCells count="1">
    <mergeCell ref="A37:E37"/>
  </mergeCells>
  <pageMargins left="0.7" right="0.7" top="0.75" bottom="0.75" header="0.3" footer="0.3"/>
  <pageSetup orientation="portrait" horizontalDpi="0" verticalDpi="0" r:id="rId1"/>
</worksheet>
</file>

<file path=xl/worksheets/sheet196.xml><?xml version="1.0" encoding="utf-8"?>
<worksheet xmlns="http://schemas.openxmlformats.org/spreadsheetml/2006/main" xmlns:r="http://schemas.openxmlformats.org/officeDocument/2006/relationships">
  <sheetPr codeName="Sheet234"/>
  <dimension ref="A1:M37"/>
  <sheetViews>
    <sheetView view="pageBreakPreview" zoomScaleNormal="100" zoomScaleSheetLayoutView="100" workbookViewId="0"/>
  </sheetViews>
  <sheetFormatPr defaultRowHeight="15" outlineLevelCol="1"/>
  <cols>
    <col min="1" max="1" width="9.28515625" bestFit="1" customWidth="1"/>
    <col min="2" max="4" width="13.85546875" customWidth="1"/>
    <col min="7" max="9" width="9.28515625" hidden="1" customWidth="1" outlineLevel="1"/>
    <col min="10" max="11" width="9.85546875" hidden="1" customWidth="1" outlineLevel="1"/>
    <col min="12" max="12" width="9.28515625" hidden="1" customWidth="1" outlineLevel="1"/>
    <col min="13" max="13" width="9.140625" collapsed="1"/>
  </cols>
  <sheetData>
    <row r="1" spans="1:12">
      <c r="A1" t="s">
        <v>1114</v>
      </c>
    </row>
    <row r="2" spans="1:12" ht="60">
      <c r="B2" s="55" t="s">
        <v>18</v>
      </c>
      <c r="C2" s="55" t="s">
        <v>19</v>
      </c>
      <c r="D2" s="55" t="s">
        <v>1112</v>
      </c>
    </row>
    <row r="3" spans="1:12">
      <c r="A3" s="7">
        <v>1977</v>
      </c>
      <c r="B3" s="3">
        <f>B$26*G3/100</f>
        <v>5432364.9496200001</v>
      </c>
      <c r="C3" s="3">
        <f t="shared" ref="C3:D13" si="0">C$26*H3/100</f>
        <v>652800.4693</v>
      </c>
      <c r="D3" s="3">
        <f t="shared" si="0"/>
        <v>126285.41145000001</v>
      </c>
      <c r="G3" s="125">
        <v>48.390999999999998</v>
      </c>
      <c r="H3" s="125">
        <v>46.744999999999997</v>
      </c>
      <c r="I3" s="125">
        <v>71.885000000000005</v>
      </c>
    </row>
    <row r="4" spans="1:12">
      <c r="A4" s="7">
        <f>A3+1</f>
        <v>1978</v>
      </c>
      <c r="B4" s="3">
        <f>B$26*G4/100</f>
        <v>5734792.9046999998</v>
      </c>
      <c r="C4" s="3">
        <f t="shared" si="0"/>
        <v>686484.38697999995</v>
      </c>
      <c r="D4" s="3">
        <f t="shared" si="0"/>
        <v>136609.94873999999</v>
      </c>
      <c r="G4" s="125">
        <v>51.085000000000001</v>
      </c>
      <c r="H4" s="125">
        <v>49.156999999999996</v>
      </c>
      <c r="I4" s="125">
        <v>77.762</v>
      </c>
    </row>
    <row r="5" spans="1:12">
      <c r="A5" s="7">
        <f t="shared" ref="A5:A23" si="1">A4+1</f>
        <v>1979</v>
      </c>
      <c r="B5" s="3">
        <f t="shared" ref="B5:B12" si="2">B$26*G5/100</f>
        <v>5915980.2541800002</v>
      </c>
      <c r="C5" s="3">
        <f t="shared" si="0"/>
        <v>710029.61302000005</v>
      </c>
      <c r="D5" s="3">
        <f t="shared" si="0"/>
        <v>146161.50722999999</v>
      </c>
      <c r="G5" s="125">
        <v>52.698999999999998</v>
      </c>
      <c r="H5" s="125">
        <v>50.843000000000004</v>
      </c>
      <c r="I5" s="125">
        <v>83.198999999999998</v>
      </c>
    </row>
    <row r="6" spans="1:12">
      <c r="A6" s="7">
        <f t="shared" si="1"/>
        <v>1980</v>
      </c>
      <c r="B6" s="3">
        <f t="shared" si="2"/>
        <v>5902509.0757799996</v>
      </c>
      <c r="C6" s="3">
        <f t="shared" si="0"/>
        <v>672980.09659999993</v>
      </c>
      <c r="D6" s="3">
        <f t="shared" si="0"/>
        <v>155544.41580000002</v>
      </c>
      <c r="G6" s="125">
        <v>52.579000000000001</v>
      </c>
      <c r="H6" s="125">
        <v>48.19</v>
      </c>
      <c r="I6" s="125">
        <v>88.54</v>
      </c>
    </row>
    <row r="7" spans="1:12">
      <c r="A7" s="7">
        <f t="shared" si="1"/>
        <v>1981</v>
      </c>
      <c r="B7" s="3">
        <f t="shared" si="2"/>
        <v>6051253.3372800006</v>
      </c>
      <c r="C7" s="3">
        <f t="shared" si="0"/>
        <v>704960.2672</v>
      </c>
      <c r="D7" s="3">
        <f t="shared" si="0"/>
        <v>154334.00127000001</v>
      </c>
      <c r="G7" s="125">
        <v>53.904000000000003</v>
      </c>
      <c r="H7" s="125">
        <v>50.48</v>
      </c>
      <c r="I7" s="125">
        <v>87.850999999999999</v>
      </c>
    </row>
    <row r="8" spans="1:12">
      <c r="A8" s="7">
        <f t="shared" si="1"/>
        <v>1982</v>
      </c>
      <c r="B8" s="3">
        <f t="shared" si="2"/>
        <v>5934054.0851999996</v>
      </c>
      <c r="C8" s="3">
        <f t="shared" si="0"/>
        <v>653498.72629999998</v>
      </c>
      <c r="D8" s="3">
        <f t="shared" si="0"/>
        <v>159887.15124000001</v>
      </c>
      <c r="G8" s="125">
        <v>52.86</v>
      </c>
      <c r="H8" s="125">
        <v>46.795000000000002</v>
      </c>
      <c r="I8" s="125">
        <v>91.012</v>
      </c>
    </row>
    <row r="9" spans="1:12">
      <c r="A9" s="7">
        <f t="shared" si="1"/>
        <v>1983</v>
      </c>
      <c r="B9" s="3">
        <f t="shared" si="2"/>
        <v>6202242.7951800004</v>
      </c>
      <c r="C9" s="3">
        <f t="shared" si="0"/>
        <v>704611.13870000001</v>
      </c>
      <c r="D9" s="3">
        <f t="shared" si="0"/>
        <v>162994.87737</v>
      </c>
      <c r="G9" s="125">
        <v>55.249000000000002</v>
      </c>
      <c r="H9" s="125">
        <v>50.454999999999998</v>
      </c>
      <c r="I9" s="125">
        <v>92.781000000000006</v>
      </c>
    </row>
    <row r="10" spans="1:12">
      <c r="A10" s="7">
        <f t="shared" si="1"/>
        <v>1984</v>
      </c>
      <c r="B10" s="3">
        <f t="shared" si="2"/>
        <v>6648026.5403999994</v>
      </c>
      <c r="C10" s="3">
        <f t="shared" si="0"/>
        <v>769255.77176000003</v>
      </c>
      <c r="D10" s="3">
        <f t="shared" si="0"/>
        <v>152635.20468</v>
      </c>
      <c r="G10" s="125">
        <v>59.22</v>
      </c>
      <c r="H10" s="125">
        <v>55.084000000000003</v>
      </c>
      <c r="I10" s="125">
        <v>86.884</v>
      </c>
    </row>
    <row r="11" spans="1:12">
      <c r="A11" s="7">
        <f t="shared" si="1"/>
        <v>1985</v>
      </c>
      <c r="B11" s="3">
        <f t="shared" si="2"/>
        <v>6922614.0601199996</v>
      </c>
      <c r="C11" s="3">
        <f t="shared" si="0"/>
        <v>790175.55148000002</v>
      </c>
      <c r="D11" s="3">
        <f t="shared" si="0"/>
        <v>160832.2935</v>
      </c>
      <c r="G11" s="125">
        <v>61.665999999999997</v>
      </c>
      <c r="H11" s="125">
        <v>56.582000000000001</v>
      </c>
      <c r="I11" s="125">
        <v>91.55</v>
      </c>
    </row>
    <row r="12" spans="1:12">
      <c r="A12" s="7">
        <f t="shared" si="1"/>
        <v>1986</v>
      </c>
      <c r="B12" s="3">
        <f t="shared" si="2"/>
        <v>7162625.55528</v>
      </c>
      <c r="C12" s="3">
        <f t="shared" si="0"/>
        <v>789253.85223999992</v>
      </c>
      <c r="D12" s="3">
        <f t="shared" si="0"/>
        <v>154864.54581000001</v>
      </c>
      <c r="G12" s="125">
        <v>63.804000000000002</v>
      </c>
      <c r="H12" s="125">
        <v>56.515999999999998</v>
      </c>
      <c r="I12" s="125">
        <v>88.153000000000006</v>
      </c>
    </row>
    <row r="13" spans="1:12">
      <c r="A13" s="7">
        <f t="shared" si="1"/>
        <v>1987</v>
      </c>
      <c r="B13" s="3">
        <f>B$26*G13/100</f>
        <v>7404433.2075599991</v>
      </c>
      <c r="C13" s="3">
        <f t="shared" si="0"/>
        <v>848326.39444000006</v>
      </c>
      <c r="D13" s="3">
        <f t="shared" si="0"/>
        <v>155224.68366000001</v>
      </c>
      <c r="G13" s="125">
        <v>65.957999999999998</v>
      </c>
      <c r="H13" s="125">
        <v>60.746000000000002</v>
      </c>
      <c r="I13" s="125">
        <v>88.358000000000004</v>
      </c>
      <c r="J13" s="126">
        <v>6475058</v>
      </c>
      <c r="K13" s="126">
        <v>866372</v>
      </c>
      <c r="L13" s="126">
        <v>136786</v>
      </c>
    </row>
    <row r="14" spans="1:12">
      <c r="A14" s="7">
        <f t="shared" si="1"/>
        <v>1988</v>
      </c>
      <c r="B14" s="3">
        <f>B13*J14/J13</f>
        <v>7710457.120237655</v>
      </c>
      <c r="C14" s="3">
        <f>C13*K14/K13</f>
        <v>896730.73689652793</v>
      </c>
      <c r="D14" s="3">
        <f>D13*L14/L13</f>
        <v>158571.20736939527</v>
      </c>
      <c r="J14" s="126">
        <v>6742671</v>
      </c>
      <c r="K14" s="126">
        <v>915806</v>
      </c>
      <c r="L14" s="126">
        <v>139735</v>
      </c>
    </row>
    <row r="15" spans="1:12">
      <c r="A15" s="7">
        <f t="shared" si="1"/>
        <v>1989</v>
      </c>
      <c r="B15" s="3">
        <f t="shared" ref="B15:D23" si="3">B14*J15/J14</f>
        <v>7983453.5542578613</v>
      </c>
      <c r="C15" s="3">
        <f t="shared" si="3"/>
        <v>908194.87173249153</v>
      </c>
      <c r="D15" s="3">
        <f t="shared" si="3"/>
        <v>157109.58562042913</v>
      </c>
      <c r="J15" s="126">
        <v>6981402</v>
      </c>
      <c r="K15" s="126">
        <v>927514</v>
      </c>
      <c r="L15" s="126">
        <v>138447</v>
      </c>
    </row>
    <row r="16" spans="1:12">
      <c r="A16" s="7">
        <f t="shared" si="1"/>
        <v>1990</v>
      </c>
      <c r="B16" s="3">
        <f t="shared" si="3"/>
        <v>8133368.2553531565</v>
      </c>
      <c r="C16" s="3">
        <f t="shared" si="3"/>
        <v>897942.95067573211</v>
      </c>
      <c r="D16" s="3">
        <f t="shared" si="3"/>
        <v>158890.0860273607</v>
      </c>
      <c r="J16" s="126">
        <v>7112500</v>
      </c>
      <c r="K16" s="126">
        <v>917044</v>
      </c>
      <c r="L16" s="126">
        <v>140016</v>
      </c>
    </row>
    <row r="17" spans="1:12">
      <c r="A17" s="7">
        <f t="shared" si="1"/>
        <v>1991</v>
      </c>
      <c r="B17" s="3">
        <f t="shared" si="3"/>
        <v>8119701.9096210338</v>
      </c>
      <c r="C17" s="3">
        <f t="shared" si="3"/>
        <v>885557.41586704541</v>
      </c>
      <c r="D17" s="3">
        <f t="shared" si="3"/>
        <v>158938.88240562589</v>
      </c>
      <c r="J17" s="126">
        <v>7100549</v>
      </c>
      <c r="K17" s="126">
        <v>904395</v>
      </c>
      <c r="L17" s="126">
        <v>140059</v>
      </c>
    </row>
    <row r="18" spans="1:12">
      <c r="A18" s="7">
        <f t="shared" si="1"/>
        <v>1992</v>
      </c>
      <c r="B18" s="3">
        <f t="shared" si="3"/>
        <v>8389599.3731003609</v>
      </c>
      <c r="C18" s="3">
        <f t="shared" si="3"/>
        <v>914823.85984655668</v>
      </c>
      <c r="D18" s="3">
        <f t="shared" si="3"/>
        <v>162735.9215143531</v>
      </c>
      <c r="J18" s="126">
        <v>7336570</v>
      </c>
      <c r="K18" s="126">
        <v>934284</v>
      </c>
      <c r="L18" s="126">
        <v>143405</v>
      </c>
    </row>
    <row r="19" spans="1:12">
      <c r="A19" s="7">
        <f t="shared" si="1"/>
        <v>1993</v>
      </c>
      <c r="B19" s="3">
        <f t="shared" si="3"/>
        <v>8613831.0470669605</v>
      </c>
      <c r="C19" s="3">
        <f t="shared" si="3"/>
        <v>953183.86551223078</v>
      </c>
      <c r="D19" s="3">
        <f t="shared" si="3"/>
        <v>163024.16058596599</v>
      </c>
      <c r="J19" s="126">
        <v>7532657</v>
      </c>
      <c r="K19" s="126">
        <v>973460</v>
      </c>
      <c r="L19" s="126">
        <v>143659</v>
      </c>
    </row>
    <row r="20" spans="1:12">
      <c r="A20" s="7">
        <f t="shared" si="1"/>
        <v>1994</v>
      </c>
      <c r="B20" s="3">
        <f t="shared" si="3"/>
        <v>8960137.0026497934</v>
      </c>
      <c r="C20" s="3">
        <f t="shared" si="3"/>
        <v>1026381.7985206407</v>
      </c>
      <c r="D20" s="3">
        <f t="shared" si="3"/>
        <v>174352.86393994797</v>
      </c>
      <c r="J20" s="126">
        <v>7835496</v>
      </c>
      <c r="K20" s="126">
        <v>1048215</v>
      </c>
      <c r="L20" s="126">
        <v>153642</v>
      </c>
    </row>
    <row r="21" spans="1:12">
      <c r="A21" s="7">
        <f t="shared" si="1"/>
        <v>1995</v>
      </c>
      <c r="B21" s="3">
        <f t="shared" si="3"/>
        <v>9184469.3073941022</v>
      </c>
      <c r="C21" s="3">
        <f t="shared" si="3"/>
        <v>1072785.694490162</v>
      </c>
      <c r="D21" s="3">
        <f t="shared" si="3"/>
        <v>198265.358888872</v>
      </c>
      <c r="J21" s="126">
        <v>8031671</v>
      </c>
      <c r="K21" s="126">
        <v>1095606</v>
      </c>
      <c r="L21" s="126">
        <v>174714</v>
      </c>
    </row>
    <row r="22" spans="1:12">
      <c r="A22" s="7">
        <f t="shared" si="1"/>
        <v>1996</v>
      </c>
      <c r="B22" s="3">
        <f t="shared" si="3"/>
        <v>9524331.4626087211</v>
      </c>
      <c r="C22" s="3">
        <f t="shared" si="3"/>
        <v>1112773.0824668519</v>
      </c>
      <c r="D22" s="3">
        <f t="shared" si="3"/>
        <v>184434.42264943171</v>
      </c>
      <c r="J22" s="126">
        <v>8328875</v>
      </c>
      <c r="K22" s="126">
        <v>1136444</v>
      </c>
      <c r="L22" s="126">
        <v>162526</v>
      </c>
    </row>
    <row r="23" spans="1:12">
      <c r="A23" s="7">
        <f t="shared" si="1"/>
        <v>1997</v>
      </c>
      <c r="B23" s="3">
        <f t="shared" si="3"/>
        <v>9952754.4198670425</v>
      </c>
      <c r="C23" s="3">
        <f t="shared" si="3"/>
        <v>1180305.5316897405</v>
      </c>
      <c r="D23" s="3">
        <f t="shared" si="3"/>
        <v>177707.33124580502</v>
      </c>
      <c r="J23" s="126">
        <v>8703524</v>
      </c>
      <c r="K23" s="126">
        <v>1205413</v>
      </c>
      <c r="L23" s="126">
        <v>156598</v>
      </c>
    </row>
    <row r="24" spans="1:12">
      <c r="A24" s="7">
        <v>1998</v>
      </c>
      <c r="B24" s="3">
        <v>10283520</v>
      </c>
      <c r="C24" s="3">
        <v>1245770</v>
      </c>
      <c r="D24" s="3">
        <v>167379</v>
      </c>
    </row>
    <row r="25" spans="1:12">
      <c r="A25" s="7">
        <f>A24+1</f>
        <v>1999</v>
      </c>
      <c r="B25" s="3">
        <v>10779850</v>
      </c>
      <c r="C25" s="3">
        <v>1312715</v>
      </c>
      <c r="D25" s="3">
        <v>176980</v>
      </c>
    </row>
    <row r="26" spans="1:12">
      <c r="A26" s="7">
        <f t="shared" ref="A26:A35" si="4">A25+1</f>
        <v>2000</v>
      </c>
      <c r="B26" s="3">
        <v>11225982</v>
      </c>
      <c r="C26" s="3">
        <v>1396514</v>
      </c>
      <c r="D26" s="3">
        <v>175677</v>
      </c>
    </row>
    <row r="27" spans="1:12">
      <c r="A27" s="7">
        <f t="shared" si="4"/>
        <v>2001</v>
      </c>
      <c r="B27" s="3">
        <v>11347159</v>
      </c>
      <c r="C27" s="3">
        <v>1332119</v>
      </c>
      <c r="D27" s="3">
        <v>177622</v>
      </c>
    </row>
    <row r="28" spans="1:12">
      <c r="A28" s="7">
        <f t="shared" si="4"/>
        <v>2002</v>
      </c>
      <c r="B28" s="3">
        <v>11552977</v>
      </c>
      <c r="C28" s="3">
        <v>1365339</v>
      </c>
      <c r="D28" s="3">
        <v>171841</v>
      </c>
    </row>
    <row r="29" spans="1:12">
      <c r="A29" s="7">
        <f t="shared" si="4"/>
        <v>2003</v>
      </c>
      <c r="B29" s="3">
        <v>11840705</v>
      </c>
      <c r="C29" s="3">
        <v>1404830</v>
      </c>
      <c r="D29" s="3">
        <v>175425</v>
      </c>
    </row>
    <row r="30" spans="1:12">
      <c r="A30" s="7">
        <f t="shared" si="4"/>
        <v>2004</v>
      </c>
      <c r="B30" s="3">
        <v>12263817</v>
      </c>
      <c r="C30" s="3">
        <v>1517861</v>
      </c>
      <c r="D30" s="3">
        <v>162370</v>
      </c>
    </row>
    <row r="31" spans="1:12">
      <c r="A31" s="7">
        <f t="shared" si="4"/>
        <v>2005</v>
      </c>
      <c r="B31" s="3">
        <v>12638381</v>
      </c>
      <c r="C31" s="3">
        <v>1568037</v>
      </c>
      <c r="D31" s="3">
        <v>172106</v>
      </c>
    </row>
    <row r="32" spans="1:12">
      <c r="A32" s="7">
        <f t="shared" si="4"/>
        <v>2006</v>
      </c>
      <c r="B32" s="3">
        <v>12976250</v>
      </c>
      <c r="C32" s="3">
        <v>1636594</v>
      </c>
      <c r="D32" s="3">
        <v>193070</v>
      </c>
    </row>
    <row r="33" spans="1:6">
      <c r="A33" s="7">
        <f t="shared" si="4"/>
        <v>2007</v>
      </c>
      <c r="B33" s="3">
        <v>13228853</v>
      </c>
      <c r="C33" s="3">
        <v>1690406</v>
      </c>
      <c r="D33" s="3">
        <v>199617</v>
      </c>
    </row>
    <row r="34" spans="1:6">
      <c r="A34" s="7">
        <f t="shared" si="4"/>
        <v>2008</v>
      </c>
      <c r="B34" s="3">
        <v>13228848</v>
      </c>
      <c r="C34" s="3">
        <v>1608633</v>
      </c>
      <c r="D34" s="3">
        <v>178527</v>
      </c>
    </row>
    <row r="35" spans="1:6">
      <c r="A35" s="7">
        <f t="shared" si="4"/>
        <v>2009</v>
      </c>
      <c r="B35" s="3">
        <v>12880611</v>
      </c>
      <c r="C35" s="3">
        <v>1469705</v>
      </c>
      <c r="D35" s="3">
        <v>175432</v>
      </c>
    </row>
    <row r="37" spans="1:6" ht="30" customHeight="1">
      <c r="A37" s="331" t="s">
        <v>1115</v>
      </c>
      <c r="B37" s="331"/>
      <c r="C37" s="331"/>
      <c r="D37" s="331"/>
      <c r="E37" s="331"/>
      <c r="F37" s="331"/>
    </row>
  </sheetData>
  <mergeCells count="1">
    <mergeCell ref="A37:F37"/>
  </mergeCells>
  <pageMargins left="0.7" right="0.7" top="0.75" bottom="0.75" header="0.3" footer="0.3"/>
  <pageSetup orientation="portrait" horizontalDpi="0" verticalDpi="0" r:id="rId1"/>
</worksheet>
</file>

<file path=xl/worksheets/sheet197.xml><?xml version="1.0" encoding="utf-8"?>
<worksheet xmlns="http://schemas.openxmlformats.org/spreadsheetml/2006/main" xmlns:r="http://schemas.openxmlformats.org/officeDocument/2006/relationships">
  <sheetPr codeName="Sheet235"/>
  <dimension ref="A1:Q34"/>
  <sheetViews>
    <sheetView view="pageBreakPreview" zoomScaleNormal="100" zoomScaleSheetLayoutView="100" workbookViewId="0"/>
  </sheetViews>
  <sheetFormatPr defaultRowHeight="15" outlineLevelCol="1"/>
  <cols>
    <col min="2" max="2" width="12.42578125" customWidth="1"/>
    <col min="3" max="13" width="13.85546875" customWidth="1"/>
    <col min="15" max="16" width="0" hidden="1" customWidth="1" outlineLevel="1"/>
    <col min="17" max="17" width="9.140625" collapsed="1"/>
  </cols>
  <sheetData>
    <row r="1" spans="1:16">
      <c r="A1" s="147" t="s">
        <v>1116</v>
      </c>
    </row>
    <row r="3" spans="1:16" ht="105">
      <c r="B3" s="127" t="s">
        <v>1117</v>
      </c>
      <c r="C3" s="127" t="s">
        <v>19</v>
      </c>
      <c r="D3" s="127" t="s">
        <v>551</v>
      </c>
      <c r="E3" s="127" t="s">
        <v>552</v>
      </c>
      <c r="F3" s="127" t="s">
        <v>553</v>
      </c>
      <c r="G3" s="127" t="s">
        <v>554</v>
      </c>
      <c r="H3" s="127" t="s">
        <v>555</v>
      </c>
      <c r="I3" s="128" t="s">
        <v>556</v>
      </c>
      <c r="J3" s="128" t="s">
        <v>557</v>
      </c>
      <c r="K3" s="127" t="s">
        <v>558</v>
      </c>
      <c r="L3" s="127" t="s">
        <v>559</v>
      </c>
      <c r="M3" s="127" t="s">
        <v>560</v>
      </c>
      <c r="O3" s="12" t="s">
        <v>1117</v>
      </c>
      <c r="P3" s="12" t="s">
        <v>19</v>
      </c>
    </row>
    <row r="4" spans="1:16">
      <c r="A4" s="7">
        <v>1987</v>
      </c>
      <c r="B4" s="13">
        <f>100*O4/O$19</f>
        <v>71.541484810978659</v>
      </c>
      <c r="C4" s="13">
        <f>100*P4/P$19</f>
        <v>58.112584666173369</v>
      </c>
      <c r="D4" s="13">
        <v>80.968999999999994</v>
      </c>
      <c r="E4" s="13">
        <v>58.600999999999999</v>
      </c>
      <c r="F4" s="13">
        <v>66.012</v>
      </c>
      <c r="G4" s="13">
        <v>80.415999999999997</v>
      </c>
      <c r="H4" s="13">
        <v>73.13</v>
      </c>
      <c r="I4" s="13">
        <v>77.355999999999995</v>
      </c>
      <c r="J4" s="13">
        <v>90.055999999999997</v>
      </c>
      <c r="K4" s="13">
        <v>72.5</v>
      </c>
      <c r="L4" s="13">
        <v>85.546000000000006</v>
      </c>
      <c r="M4" s="13">
        <v>87.474000000000004</v>
      </c>
      <c r="O4" s="13">
        <v>65.894000000000005</v>
      </c>
      <c r="P4" s="13">
        <v>51.048999999999999</v>
      </c>
    </row>
    <row r="5" spans="1:16">
      <c r="A5" s="7">
        <f>A4+1</f>
        <v>1988</v>
      </c>
      <c r="B5" s="13">
        <f t="shared" ref="B5:C25" si="0">100*O5/O$19</f>
        <v>72.616333355047445</v>
      </c>
      <c r="C5" s="13">
        <f t="shared" si="0"/>
        <v>59.329500825317325</v>
      </c>
      <c r="D5" s="13">
        <v>82.234999999999999</v>
      </c>
      <c r="E5" s="13">
        <v>60.075000000000003</v>
      </c>
      <c r="F5" s="13">
        <v>68.064999999999998</v>
      </c>
      <c r="G5" s="13">
        <v>80.509</v>
      </c>
      <c r="H5" s="13">
        <v>70.290000000000006</v>
      </c>
      <c r="I5" s="13">
        <v>84.245999999999995</v>
      </c>
      <c r="J5" s="13">
        <v>89.897999999999996</v>
      </c>
      <c r="K5" s="13">
        <v>76.138999999999996</v>
      </c>
      <c r="L5" s="13">
        <v>84.488</v>
      </c>
      <c r="M5" s="13">
        <v>89.781000000000006</v>
      </c>
      <c r="O5" s="13">
        <v>66.884</v>
      </c>
      <c r="P5" s="13">
        <v>52.118000000000002</v>
      </c>
    </row>
    <row r="6" spans="1:16">
      <c r="A6" s="7">
        <f t="shared" ref="A6:A25" si="1">A5+1</f>
        <v>1989</v>
      </c>
      <c r="B6" s="13">
        <f t="shared" si="0"/>
        <v>73.367641630295523</v>
      </c>
      <c r="C6" s="13">
        <f t="shared" si="0"/>
        <v>59.936251351812857</v>
      </c>
      <c r="D6" s="13">
        <v>82.745000000000005</v>
      </c>
      <c r="E6" s="13">
        <v>65.084000000000003</v>
      </c>
      <c r="F6" s="13">
        <v>72.64</v>
      </c>
      <c r="G6" s="13">
        <v>81.507000000000005</v>
      </c>
      <c r="H6" s="13">
        <v>70.951999999999998</v>
      </c>
      <c r="I6" s="13">
        <v>83.992999999999995</v>
      </c>
      <c r="J6" s="13">
        <v>90.278999999999996</v>
      </c>
      <c r="K6" s="13">
        <v>67.710999999999999</v>
      </c>
      <c r="L6" s="13">
        <v>85.147999999999996</v>
      </c>
      <c r="M6" s="13">
        <v>85.938000000000002</v>
      </c>
      <c r="O6" s="13">
        <v>67.575999999999993</v>
      </c>
      <c r="P6" s="13">
        <v>52.651000000000003</v>
      </c>
    </row>
    <row r="7" spans="1:16">
      <c r="A7" s="7">
        <f t="shared" si="1"/>
        <v>1990</v>
      </c>
      <c r="B7" s="13">
        <f t="shared" si="0"/>
        <v>74.928886283195453</v>
      </c>
      <c r="C7" s="13">
        <f t="shared" si="0"/>
        <v>61.254482326825652</v>
      </c>
      <c r="D7" s="13">
        <v>81.876999999999995</v>
      </c>
      <c r="E7" s="13">
        <v>64.323999999999998</v>
      </c>
      <c r="F7" s="13">
        <v>72.147000000000006</v>
      </c>
      <c r="G7" s="13">
        <v>82.122</v>
      </c>
      <c r="H7" s="13">
        <v>69.286000000000001</v>
      </c>
      <c r="I7" s="13">
        <v>85.608999999999995</v>
      </c>
      <c r="J7" s="13">
        <v>87.688000000000002</v>
      </c>
      <c r="K7" s="13">
        <v>70.408000000000001</v>
      </c>
      <c r="L7" s="13">
        <v>84.402000000000001</v>
      </c>
      <c r="M7" s="13">
        <v>82.923000000000002</v>
      </c>
      <c r="O7" s="13">
        <v>69.013999999999996</v>
      </c>
      <c r="P7" s="13">
        <v>53.808999999999997</v>
      </c>
    </row>
    <row r="8" spans="1:16">
      <c r="A8" s="7">
        <f t="shared" si="1"/>
        <v>1991</v>
      </c>
      <c r="B8" s="13">
        <f t="shared" si="0"/>
        <v>76.067791457668349</v>
      </c>
      <c r="C8" s="13">
        <f t="shared" si="0"/>
        <v>62.835676475610455</v>
      </c>
      <c r="D8" s="13">
        <v>82.962000000000003</v>
      </c>
      <c r="E8" s="13">
        <v>62.694000000000003</v>
      </c>
      <c r="F8" s="13">
        <v>73.34</v>
      </c>
      <c r="G8" s="13">
        <v>85.084999999999994</v>
      </c>
      <c r="H8" s="13">
        <v>72.072000000000003</v>
      </c>
      <c r="I8" s="13">
        <v>86.200999999999993</v>
      </c>
      <c r="J8" s="13">
        <v>89.716999999999999</v>
      </c>
      <c r="K8" s="13">
        <v>66.947000000000003</v>
      </c>
      <c r="L8" s="13">
        <v>82.83</v>
      </c>
      <c r="M8" s="13">
        <v>84.823999999999998</v>
      </c>
      <c r="O8" s="13">
        <v>70.063000000000002</v>
      </c>
      <c r="P8" s="13">
        <v>55.198</v>
      </c>
    </row>
    <row r="9" spans="1:16">
      <c r="A9" s="7">
        <f t="shared" si="1"/>
        <v>1992</v>
      </c>
      <c r="B9" s="13">
        <f t="shared" si="0"/>
        <v>79.25759451067249</v>
      </c>
      <c r="C9" s="13">
        <f t="shared" si="0"/>
        <v>65.222835676475611</v>
      </c>
      <c r="D9" s="13">
        <v>85.010999999999996</v>
      </c>
      <c r="E9" s="13">
        <v>63.585000000000001</v>
      </c>
      <c r="F9" s="13">
        <v>74.152000000000001</v>
      </c>
      <c r="G9" s="13">
        <v>81.933000000000007</v>
      </c>
      <c r="H9" s="13">
        <v>72.262</v>
      </c>
      <c r="I9" s="13">
        <v>89.150999999999996</v>
      </c>
      <c r="J9" s="13">
        <v>94.350999999999999</v>
      </c>
      <c r="K9" s="13">
        <v>69.363</v>
      </c>
      <c r="L9" s="13">
        <v>86.153999999999996</v>
      </c>
      <c r="M9" s="13">
        <v>87.537000000000006</v>
      </c>
      <c r="O9" s="13">
        <v>73.001000000000005</v>
      </c>
      <c r="P9" s="13">
        <v>57.295000000000002</v>
      </c>
    </row>
    <row r="10" spans="1:16">
      <c r="A10" s="7">
        <f t="shared" si="1"/>
        <v>1993</v>
      </c>
      <c r="B10" s="13">
        <f t="shared" si="0"/>
        <v>79.660391288298271</v>
      </c>
      <c r="C10" s="13">
        <f t="shared" si="0"/>
        <v>66.880300529341454</v>
      </c>
      <c r="D10" s="13">
        <v>85.957999999999998</v>
      </c>
      <c r="E10" s="13">
        <v>64.263000000000005</v>
      </c>
      <c r="F10" s="13">
        <v>76.930999999999997</v>
      </c>
      <c r="G10" s="13">
        <v>84.216999999999999</v>
      </c>
      <c r="H10" s="13">
        <v>74.888999999999996</v>
      </c>
      <c r="I10" s="13">
        <v>87.674999999999997</v>
      </c>
      <c r="J10" s="13">
        <v>93.227999999999994</v>
      </c>
      <c r="K10" s="13">
        <v>68.471000000000004</v>
      </c>
      <c r="L10" s="13">
        <v>86.111999999999995</v>
      </c>
      <c r="M10" s="13">
        <v>94.483000000000004</v>
      </c>
      <c r="O10" s="13">
        <v>73.372</v>
      </c>
      <c r="P10" s="13">
        <v>58.750999999999998</v>
      </c>
    </row>
    <row r="11" spans="1:16">
      <c r="A11" s="7">
        <f t="shared" si="1"/>
        <v>1994</v>
      </c>
      <c r="B11" s="13">
        <f t="shared" si="0"/>
        <v>80.380214101144333</v>
      </c>
      <c r="C11" s="13">
        <f t="shared" si="0"/>
        <v>69.234447037395412</v>
      </c>
      <c r="D11" s="13">
        <v>85.155000000000001</v>
      </c>
      <c r="E11" s="13">
        <v>61.515999999999998</v>
      </c>
      <c r="F11" s="13">
        <v>76.551000000000002</v>
      </c>
      <c r="G11" s="13">
        <v>85.488</v>
      </c>
      <c r="H11" s="13">
        <v>75.59</v>
      </c>
      <c r="I11" s="13">
        <v>88.852000000000004</v>
      </c>
      <c r="J11" s="13">
        <v>90.83</v>
      </c>
      <c r="K11" s="13">
        <v>68.004000000000005</v>
      </c>
      <c r="L11" s="13">
        <v>87.941999999999993</v>
      </c>
      <c r="M11" s="13">
        <v>91.411000000000001</v>
      </c>
      <c r="O11" s="13">
        <v>74.034999999999997</v>
      </c>
      <c r="P11" s="13">
        <v>60.819000000000003</v>
      </c>
    </row>
    <row r="12" spans="1:16">
      <c r="A12" s="7">
        <f t="shared" si="1"/>
        <v>1995</v>
      </c>
      <c r="B12" s="13">
        <f t="shared" si="0"/>
        <v>80.416042385946639</v>
      </c>
      <c r="C12" s="13">
        <f t="shared" si="0"/>
        <v>72.369514485741931</v>
      </c>
      <c r="D12" s="13">
        <v>86.902000000000001</v>
      </c>
      <c r="E12" s="13">
        <v>66.001000000000005</v>
      </c>
      <c r="F12" s="13">
        <v>80.022000000000006</v>
      </c>
      <c r="G12" s="13">
        <v>85.29</v>
      </c>
      <c r="H12" s="13">
        <v>77.751000000000005</v>
      </c>
      <c r="I12" s="13">
        <v>92.003</v>
      </c>
      <c r="J12" s="13">
        <v>91.942999999999998</v>
      </c>
      <c r="K12" s="13">
        <v>64.965999999999994</v>
      </c>
      <c r="L12" s="13">
        <v>89.528999999999996</v>
      </c>
      <c r="M12" s="13">
        <v>93.064999999999998</v>
      </c>
      <c r="O12" s="13">
        <v>74.067999999999998</v>
      </c>
      <c r="P12" s="13">
        <v>63.573</v>
      </c>
    </row>
    <row r="13" spans="1:16">
      <c r="A13" s="7">
        <f t="shared" si="1"/>
        <v>1996</v>
      </c>
      <c r="B13" s="13">
        <f t="shared" si="0"/>
        <v>82.761166482096712</v>
      </c>
      <c r="C13" s="13">
        <f t="shared" si="0"/>
        <v>74.987762536285501</v>
      </c>
      <c r="D13" s="13">
        <v>84.790999999999997</v>
      </c>
      <c r="E13" s="13">
        <v>60.412999999999997</v>
      </c>
      <c r="F13" s="13">
        <v>72.802999999999997</v>
      </c>
      <c r="G13" s="13">
        <v>90.963999999999999</v>
      </c>
      <c r="H13" s="13">
        <v>78.138999999999996</v>
      </c>
      <c r="I13" s="13">
        <v>92.768000000000001</v>
      </c>
      <c r="J13" s="13">
        <v>87.984999999999999</v>
      </c>
      <c r="K13" s="13">
        <v>69.495000000000005</v>
      </c>
      <c r="L13" s="13">
        <v>86.635000000000005</v>
      </c>
      <c r="M13" s="13">
        <v>94.27</v>
      </c>
      <c r="O13" s="13">
        <v>76.227999999999994</v>
      </c>
      <c r="P13" s="13">
        <v>65.873000000000005</v>
      </c>
    </row>
    <row r="14" spans="1:16">
      <c r="A14" s="7">
        <f t="shared" si="1"/>
        <v>1997</v>
      </c>
      <c r="B14" s="13">
        <f t="shared" si="0"/>
        <v>84.221440514190164</v>
      </c>
      <c r="C14" s="13">
        <f t="shared" si="0"/>
        <v>79.088166657180253</v>
      </c>
      <c r="D14" s="13">
        <v>86.879000000000005</v>
      </c>
      <c r="E14" s="13">
        <v>70.366</v>
      </c>
      <c r="F14" s="13">
        <v>80.778000000000006</v>
      </c>
      <c r="G14" s="13">
        <v>92.515000000000001</v>
      </c>
      <c r="H14" s="13">
        <v>78.741</v>
      </c>
      <c r="I14" s="13">
        <v>94.378</v>
      </c>
      <c r="J14" s="13">
        <v>93.01</v>
      </c>
      <c r="K14" s="13">
        <v>58.902999999999999</v>
      </c>
      <c r="L14" s="13">
        <v>87.534999999999997</v>
      </c>
      <c r="M14" s="13">
        <v>89.694000000000003</v>
      </c>
      <c r="O14" s="13">
        <v>77.572999999999993</v>
      </c>
      <c r="P14" s="13">
        <v>69.474999999999994</v>
      </c>
    </row>
    <row r="15" spans="1:16">
      <c r="A15" s="7">
        <f t="shared" si="1"/>
        <v>1998</v>
      </c>
      <c r="B15" s="13">
        <f t="shared" si="0"/>
        <v>86.738106095151252</v>
      </c>
      <c r="C15" s="13">
        <f t="shared" si="0"/>
        <v>83.472024588764299</v>
      </c>
      <c r="D15" s="13">
        <v>90.004000000000005</v>
      </c>
      <c r="E15" s="13">
        <v>76.813999999999993</v>
      </c>
      <c r="F15" s="13">
        <v>87.272999999999996</v>
      </c>
      <c r="G15" s="13">
        <v>94.875</v>
      </c>
      <c r="H15" s="13">
        <v>85.045000000000002</v>
      </c>
      <c r="I15" s="13">
        <v>93.638999999999996</v>
      </c>
      <c r="J15" s="13">
        <v>92.498999999999995</v>
      </c>
      <c r="K15" s="13">
        <v>70.694000000000003</v>
      </c>
      <c r="L15" s="13">
        <v>90.084000000000003</v>
      </c>
      <c r="M15" s="13">
        <v>96.734999999999999</v>
      </c>
      <c r="O15" s="13">
        <v>79.891000000000005</v>
      </c>
      <c r="P15" s="13">
        <v>73.325999999999993</v>
      </c>
    </row>
    <row r="16" spans="1:16">
      <c r="A16" s="7">
        <f t="shared" si="1"/>
        <v>1999</v>
      </c>
      <c r="B16" s="13">
        <f t="shared" si="0"/>
        <v>89.79436735934685</v>
      </c>
      <c r="C16" s="13">
        <f t="shared" si="0"/>
        <v>87.594057715293999</v>
      </c>
      <c r="D16" s="13">
        <v>92.207999999999998</v>
      </c>
      <c r="E16" s="13">
        <v>78.19</v>
      </c>
      <c r="F16" s="13">
        <v>94.173000000000002</v>
      </c>
      <c r="G16" s="13">
        <v>99.052999999999997</v>
      </c>
      <c r="H16" s="13">
        <v>86.572000000000003</v>
      </c>
      <c r="I16" s="13">
        <v>88.366</v>
      </c>
      <c r="J16" s="13">
        <v>93.8</v>
      </c>
      <c r="K16" s="13">
        <v>77.403999999999996</v>
      </c>
      <c r="L16" s="13">
        <v>95.885000000000005</v>
      </c>
      <c r="M16" s="13">
        <v>99.777000000000001</v>
      </c>
      <c r="O16" s="13">
        <v>82.706000000000003</v>
      </c>
      <c r="P16" s="13">
        <v>76.947000000000003</v>
      </c>
    </row>
    <row r="17" spans="1:16">
      <c r="A17" s="7">
        <f t="shared" si="1"/>
        <v>2000</v>
      </c>
      <c r="B17" s="13">
        <f t="shared" si="0"/>
        <v>92.921199487546971</v>
      </c>
      <c r="C17" s="13">
        <f t="shared" si="0"/>
        <v>91.478171779839485</v>
      </c>
      <c r="D17" s="13">
        <v>93.539000000000001</v>
      </c>
      <c r="E17" s="13">
        <v>76.989999999999995</v>
      </c>
      <c r="F17" s="13">
        <v>91.74</v>
      </c>
      <c r="G17" s="13">
        <v>102.34</v>
      </c>
      <c r="H17" s="13">
        <v>88.665000000000006</v>
      </c>
      <c r="I17" s="13">
        <v>89.57</v>
      </c>
      <c r="J17" s="13">
        <v>95.712999999999994</v>
      </c>
      <c r="K17" s="13">
        <v>82.718999999999994</v>
      </c>
      <c r="L17" s="13">
        <v>96.554000000000002</v>
      </c>
      <c r="M17" s="13">
        <v>100.831</v>
      </c>
      <c r="O17" s="13">
        <v>85.585999999999999</v>
      </c>
      <c r="P17" s="13">
        <v>80.358999999999995</v>
      </c>
    </row>
    <row r="18" spans="1:16">
      <c r="A18" s="7">
        <f t="shared" si="1"/>
        <v>2001</v>
      </c>
      <c r="B18" s="13">
        <f t="shared" si="0"/>
        <v>95.695177295724505</v>
      </c>
      <c r="C18" s="13">
        <f t="shared" si="0"/>
        <v>93.225567761397926</v>
      </c>
      <c r="D18" s="13">
        <v>95.444999999999993</v>
      </c>
      <c r="E18" s="13">
        <v>92.048000000000002</v>
      </c>
      <c r="F18" s="13">
        <v>97.26</v>
      </c>
      <c r="G18" s="13">
        <v>100.28100000000001</v>
      </c>
      <c r="H18" s="13">
        <v>95.748999999999995</v>
      </c>
      <c r="I18" s="13">
        <v>92.173000000000002</v>
      </c>
      <c r="J18" s="13">
        <v>95.954999999999998</v>
      </c>
      <c r="K18" s="13">
        <v>89.844999999999999</v>
      </c>
      <c r="L18" s="13">
        <v>98.378</v>
      </c>
      <c r="M18" s="13">
        <v>94.477000000000004</v>
      </c>
      <c r="O18" s="13">
        <v>88.141000000000005</v>
      </c>
      <c r="P18" s="13">
        <v>81.894000000000005</v>
      </c>
    </row>
    <row r="19" spans="1:16">
      <c r="A19" s="7">
        <f t="shared" si="1"/>
        <v>2002</v>
      </c>
      <c r="B19" s="13">
        <f t="shared" si="0"/>
        <v>99.999999999999986</v>
      </c>
      <c r="C19" s="13">
        <f t="shared" si="0"/>
        <v>100</v>
      </c>
      <c r="D19" s="13">
        <v>100</v>
      </c>
      <c r="E19" s="13">
        <v>100</v>
      </c>
      <c r="F19" s="13">
        <v>100</v>
      </c>
      <c r="G19" s="13">
        <v>100</v>
      </c>
      <c r="H19" s="13">
        <v>100</v>
      </c>
      <c r="I19" s="13">
        <v>100</v>
      </c>
      <c r="J19" s="13">
        <v>100</v>
      </c>
      <c r="K19" s="13">
        <v>100</v>
      </c>
      <c r="L19" s="13">
        <v>100</v>
      </c>
      <c r="M19" s="13">
        <v>100</v>
      </c>
      <c r="O19" s="13">
        <v>92.105999999999995</v>
      </c>
      <c r="P19" s="13">
        <v>87.844999999999999</v>
      </c>
    </row>
    <row r="20" spans="1:16">
      <c r="A20" s="7">
        <f t="shared" si="1"/>
        <v>2003</v>
      </c>
      <c r="B20" s="13">
        <f t="shared" si="0"/>
        <v>103.79996960024319</v>
      </c>
      <c r="C20" s="13">
        <f t="shared" si="0"/>
        <v>106.2849336900222</v>
      </c>
      <c r="D20" s="13">
        <v>101.517</v>
      </c>
      <c r="E20" s="13">
        <v>117.724</v>
      </c>
      <c r="F20" s="13">
        <v>100.45099999999999</v>
      </c>
      <c r="G20" s="13">
        <v>100.39700000000001</v>
      </c>
      <c r="H20" s="13">
        <v>97.212999999999994</v>
      </c>
      <c r="I20" s="13">
        <v>104.015</v>
      </c>
      <c r="J20" s="13">
        <v>99.891999999999996</v>
      </c>
      <c r="K20" s="13">
        <v>101.819</v>
      </c>
      <c r="L20" s="13">
        <v>97.921000000000006</v>
      </c>
      <c r="M20" s="13">
        <v>104.849</v>
      </c>
      <c r="O20" s="13">
        <v>95.605999999999995</v>
      </c>
      <c r="P20" s="13">
        <v>93.366</v>
      </c>
    </row>
    <row r="21" spans="1:16">
      <c r="A21" s="7">
        <f t="shared" si="1"/>
        <v>2004</v>
      </c>
      <c r="B21" s="13">
        <f t="shared" si="0"/>
        <v>106.80411699563548</v>
      </c>
      <c r="C21" s="13">
        <f t="shared" si="0"/>
        <v>108.68689168421652</v>
      </c>
      <c r="D21" s="13">
        <v>100.974</v>
      </c>
      <c r="E21" s="13">
        <v>104.57599999999999</v>
      </c>
      <c r="F21" s="13">
        <v>104.879</v>
      </c>
      <c r="G21" s="13">
        <v>107.289</v>
      </c>
      <c r="H21" s="13">
        <v>99.501000000000005</v>
      </c>
      <c r="I21" s="13">
        <v>101.812</v>
      </c>
      <c r="J21" s="13">
        <v>100.43899999999999</v>
      </c>
      <c r="K21" s="13">
        <v>96.46</v>
      </c>
      <c r="L21" s="13">
        <v>100.05500000000001</v>
      </c>
      <c r="M21" s="13">
        <v>106.06699999999999</v>
      </c>
      <c r="O21" s="13">
        <v>98.373000000000005</v>
      </c>
      <c r="P21" s="13">
        <v>95.475999999999999</v>
      </c>
    </row>
    <row r="22" spans="1:16">
      <c r="A22" s="7">
        <f t="shared" si="1"/>
        <v>2005</v>
      </c>
      <c r="B22" s="13">
        <f t="shared" si="0"/>
        <v>108.57056000694853</v>
      </c>
      <c r="C22" s="13">
        <f t="shared" si="0"/>
        <v>113.83687176276396</v>
      </c>
      <c r="D22" s="13">
        <v>106.24</v>
      </c>
      <c r="E22" s="13">
        <v>119.523</v>
      </c>
      <c r="F22" s="13">
        <v>106.645</v>
      </c>
      <c r="G22" s="13">
        <v>120.40900000000001</v>
      </c>
      <c r="H22" s="13">
        <v>103.30200000000001</v>
      </c>
      <c r="I22" s="13">
        <v>101.815</v>
      </c>
      <c r="J22" s="13">
        <v>109.74</v>
      </c>
      <c r="K22" s="13">
        <v>110.53100000000001</v>
      </c>
      <c r="L22" s="13">
        <v>104.318</v>
      </c>
      <c r="M22" s="13">
        <v>102.886</v>
      </c>
      <c r="O22" s="13">
        <v>100</v>
      </c>
      <c r="P22" s="13">
        <v>100</v>
      </c>
    </row>
    <row r="23" spans="1:16">
      <c r="A23" s="7">
        <f t="shared" si="1"/>
        <v>2006</v>
      </c>
      <c r="B23" s="13">
        <f t="shared" si="0"/>
        <v>109.59329468221397</v>
      </c>
      <c r="C23" s="13">
        <f t="shared" si="0"/>
        <v>114.6997552507257</v>
      </c>
      <c r="D23" s="13">
        <v>104.08499999999999</v>
      </c>
      <c r="E23" s="13">
        <v>108.238</v>
      </c>
      <c r="F23" s="13">
        <v>102.301</v>
      </c>
      <c r="G23" s="13">
        <v>113.511</v>
      </c>
      <c r="H23" s="13">
        <v>97.989000000000004</v>
      </c>
      <c r="I23" s="13">
        <v>100.70699999999999</v>
      </c>
      <c r="J23" s="13">
        <v>109.40900000000001</v>
      </c>
      <c r="K23" s="13">
        <v>121.971</v>
      </c>
      <c r="L23" s="13">
        <v>103.78</v>
      </c>
      <c r="M23" s="13">
        <v>102.83799999999999</v>
      </c>
      <c r="O23" s="13">
        <v>100.94199999999999</v>
      </c>
      <c r="P23" s="13">
        <v>100.758</v>
      </c>
    </row>
    <row r="24" spans="1:16">
      <c r="A24" s="7">
        <f t="shared" si="1"/>
        <v>2007</v>
      </c>
      <c r="B24" s="13">
        <f t="shared" si="0"/>
        <v>111.2717955399214</v>
      </c>
      <c r="C24" s="13">
        <f t="shared" si="0"/>
        <v>119.54009903807844</v>
      </c>
      <c r="D24" s="13">
        <v>101.881</v>
      </c>
      <c r="E24" s="13">
        <v>110.152</v>
      </c>
      <c r="F24" s="13">
        <v>105.643</v>
      </c>
      <c r="G24" s="13">
        <v>103.416</v>
      </c>
      <c r="H24" s="13">
        <v>105.514</v>
      </c>
      <c r="I24" s="13">
        <v>100.628</v>
      </c>
      <c r="J24" s="13">
        <v>106.334</v>
      </c>
      <c r="K24" s="13">
        <v>100.702</v>
      </c>
      <c r="L24" s="13">
        <v>101.44799999999999</v>
      </c>
      <c r="M24" s="13">
        <v>95.113</v>
      </c>
      <c r="O24" s="13">
        <v>102.488</v>
      </c>
      <c r="P24" s="13">
        <v>105.01</v>
      </c>
    </row>
    <row r="25" spans="1:16">
      <c r="A25" s="7">
        <f t="shared" si="1"/>
        <v>2008</v>
      </c>
      <c r="B25" s="13">
        <f t="shared" si="0"/>
        <v>112.51818556880117</v>
      </c>
      <c r="C25" s="13">
        <f t="shared" si="0"/>
        <v>119.13483977460299</v>
      </c>
      <c r="D25" s="13">
        <v>101.425</v>
      </c>
      <c r="E25" s="13">
        <v>103.517</v>
      </c>
      <c r="F25" s="13">
        <v>101.785</v>
      </c>
      <c r="G25" s="13">
        <v>95.468999999999994</v>
      </c>
      <c r="H25" s="13">
        <v>103.068</v>
      </c>
      <c r="I25" s="13">
        <v>108.57599999999999</v>
      </c>
      <c r="J25" s="13">
        <v>108.96299999999999</v>
      </c>
      <c r="K25" s="13">
        <v>87.849000000000004</v>
      </c>
      <c r="L25" s="13">
        <v>93.846999999999994</v>
      </c>
      <c r="M25" s="13">
        <v>96.421000000000006</v>
      </c>
      <c r="O25" s="13">
        <v>103.636</v>
      </c>
      <c r="P25" s="13">
        <v>104.654</v>
      </c>
    </row>
    <row r="26" spans="1:16">
      <c r="B26" s="2"/>
    </row>
    <row r="27" spans="1:16" s="146" customFormat="1">
      <c r="A27" s="147" t="s">
        <v>71</v>
      </c>
    </row>
    <row r="28" spans="1:16" s="146" customFormat="1">
      <c r="A28" s="240" t="s">
        <v>1214</v>
      </c>
      <c r="B28" s="2">
        <f>IF(ISERROR((POWER(VLOOKUP(VALUE(RIGHT($A28,4)),$A$4:$M$25,COLUMN(B$15),0)/VLOOKUP(VALUE(LEFT($A28,4)),$A$4:$M$25,COLUMN(B$15),0),1/(VALUE(RIGHT($A28,4))-VALUE(LEFT($A28,4))))-1)*100)=FALSE,(POWER(VLOOKUP(VALUE(RIGHT($A28,4)),$A$4:$M$25,COLUMN(B$15),0)/VLOOKUP(VALUE(LEFT($A28,4)),$A$4:$M$25,COLUMN(B$15),0),1/(VALUE(RIGHT($A28,4))-VALUE(LEFT($A28,4))))-1)*100,"n.a.")</f>
        <v>2.1797860707451155</v>
      </c>
      <c r="C28" s="2">
        <f t="shared" ref="C28:M28" si="2">IF(ISERROR((POWER(VLOOKUP(VALUE(RIGHT($A28,4)),$A$4:$M$25,COLUMN(C$15),0)/VLOOKUP(VALUE(LEFT($A28,4)),$A$4:$M$25,COLUMN(C$15),0),1/(VALUE(RIGHT($A28,4))-VALUE(LEFT($A28,4))))-1)*100)=FALSE,(POWER(VLOOKUP(VALUE(RIGHT($A28,4)),$A$4:$M$25,COLUMN(C$15),0)/VLOOKUP(VALUE(LEFT($A28,4)),$A$4:$M$25,COLUMN(C$15),0),1/(VALUE(RIGHT($A28,4))-VALUE(LEFT($A28,4))))-1)*100,"n.a.")</f>
        <v>3.4775466518399689</v>
      </c>
      <c r="D28" s="2">
        <f t="shared" si="2"/>
        <v>1.0784078415527532</v>
      </c>
      <c r="E28" s="2">
        <f t="shared" si="2"/>
        <v>2.7464873506294118</v>
      </c>
      <c r="F28" s="2">
        <f t="shared" si="2"/>
        <v>2.0834362459280387</v>
      </c>
      <c r="G28" s="2">
        <f t="shared" si="2"/>
        <v>0.82043501573800803</v>
      </c>
      <c r="H28" s="2">
        <f t="shared" si="2"/>
        <v>1.6474725742503304</v>
      </c>
      <c r="I28" s="2">
        <f t="shared" si="2"/>
        <v>1.6275417486454336</v>
      </c>
      <c r="J28" s="2">
        <f t="shared" si="2"/>
        <v>0.91163831960412445</v>
      </c>
      <c r="K28" s="2">
        <f t="shared" si="2"/>
        <v>0.91863603307098529</v>
      </c>
      <c r="L28" s="2">
        <f t="shared" si="2"/>
        <v>0.44198126707533092</v>
      </c>
      <c r="M28" s="2">
        <f t="shared" si="2"/>
        <v>0.46480265224131401</v>
      </c>
    </row>
    <row r="29" spans="1:16" s="146" customFormat="1">
      <c r="A29" s="7" t="s">
        <v>1249</v>
      </c>
      <c r="B29" s="2">
        <f t="shared" ref="B29:M31" si="3">IF(ISERROR((POWER(VLOOKUP(VALUE(RIGHT($A29,4)),$A$4:$M$25,COLUMN(B$15),0)/VLOOKUP(VALUE(LEFT($A29,4)),$A$4:$M$25,COLUMN(B$15),0),1/(VALUE(RIGHT($A29,4))-VALUE(LEFT($A29,4))))-1)*100)=FALSE,(POWER(VLOOKUP(VALUE(RIGHT($A29,4)),$A$4:$M$25,COLUMN(B$15),0)/VLOOKUP(VALUE(LEFT($A29,4)),$A$4:$M$25,COLUMN(B$15),0),1/(VALUE(RIGHT($A29,4))-VALUE(LEFT($A29,4))))-1)*100,"n.a.")</f>
        <v>2.6682994513096636</v>
      </c>
      <c r="C29" s="2">
        <f t="shared" si="3"/>
        <v>3.7947069294429037</v>
      </c>
      <c r="D29" s="2">
        <f t="shared" si="3"/>
        <v>1.4172515085476567</v>
      </c>
      <c r="E29" s="2">
        <f t="shared" si="3"/>
        <v>3.5716276221870125</v>
      </c>
      <c r="F29" s="2">
        <f t="shared" si="3"/>
        <v>2.1236728959285189</v>
      </c>
      <c r="G29" s="2">
        <f t="shared" si="3"/>
        <v>0.28614310032548662</v>
      </c>
      <c r="H29" s="2">
        <f t="shared" si="3"/>
        <v>2.4776969416686612</v>
      </c>
      <c r="I29" s="2">
        <f t="shared" si="3"/>
        <v>1.2821719910540263</v>
      </c>
      <c r="J29" s="2">
        <f t="shared" si="3"/>
        <v>1.449508224035978</v>
      </c>
      <c r="K29" s="2">
        <f t="shared" si="3"/>
        <v>3.7007182349207302</v>
      </c>
      <c r="L29" s="2">
        <f t="shared" si="3"/>
        <v>0.63498099453402901</v>
      </c>
      <c r="M29" s="2">
        <f t="shared" si="3"/>
        <v>0.65962183078280834</v>
      </c>
    </row>
    <row r="30" spans="1:16" s="146" customFormat="1">
      <c r="A30" s="7" t="s">
        <v>27</v>
      </c>
      <c r="B30" s="2">
        <f t="shared" si="3"/>
        <v>3.331019429704063</v>
      </c>
      <c r="C30" s="2">
        <f t="shared" si="3"/>
        <v>4.9708360214951952</v>
      </c>
      <c r="D30" s="2">
        <f t="shared" si="3"/>
        <v>2.4926297587239965</v>
      </c>
      <c r="E30" s="2">
        <f t="shared" si="3"/>
        <v>3.0442632729735353</v>
      </c>
      <c r="F30" s="2">
        <f t="shared" si="3"/>
        <v>4.3330443405559249</v>
      </c>
      <c r="G30" s="2">
        <f t="shared" si="3"/>
        <v>3.4215605128201432</v>
      </c>
      <c r="H30" s="2">
        <f t="shared" si="3"/>
        <v>4.0360283039704514</v>
      </c>
      <c r="I30" s="2">
        <f t="shared" si="3"/>
        <v>-1.7278174585188544</v>
      </c>
      <c r="J30" s="2">
        <f t="shared" si="3"/>
        <v>0.95947762538808323</v>
      </c>
      <c r="K30" s="2">
        <f t="shared" si="3"/>
        <v>11.983994202527871</v>
      </c>
      <c r="L30" s="2">
        <f t="shared" si="3"/>
        <v>3.3228026696083601</v>
      </c>
      <c r="M30" s="2">
        <f t="shared" si="3"/>
        <v>3.9785030433413082</v>
      </c>
    </row>
    <row r="31" spans="1:16" s="146" customFormat="1">
      <c r="A31" s="7" t="s">
        <v>753</v>
      </c>
      <c r="B31" s="2">
        <f t="shared" si="3"/>
        <v>2.4208767326734604</v>
      </c>
      <c r="C31" s="2">
        <f t="shared" si="3"/>
        <v>3.357063875728028</v>
      </c>
      <c r="D31" s="2">
        <f t="shared" si="3"/>
        <v>1.0168999843332527</v>
      </c>
      <c r="E31" s="2">
        <f t="shared" si="3"/>
        <v>3.7700843404336215</v>
      </c>
      <c r="F31" s="2">
        <f t="shared" si="3"/>
        <v>1.3072742876989674</v>
      </c>
      <c r="G31" s="2">
        <f t="shared" si="3"/>
        <v>-0.86497507666408735</v>
      </c>
      <c r="H31" s="2">
        <f t="shared" si="3"/>
        <v>1.8993594038798189</v>
      </c>
      <c r="I31" s="2">
        <f t="shared" si="3"/>
        <v>2.434536807521126</v>
      </c>
      <c r="J31" s="2">
        <f t="shared" si="3"/>
        <v>1.6338822812744125</v>
      </c>
      <c r="K31" s="2">
        <f t="shared" si="3"/>
        <v>0.75496194769111291</v>
      </c>
      <c r="L31" s="2">
        <f t="shared" si="3"/>
        <v>-0.3548270047555091</v>
      </c>
      <c r="M31" s="2">
        <f t="shared" si="3"/>
        <v>-0.55746322264210724</v>
      </c>
    </row>
    <row r="32" spans="1:16" s="146" customFormat="1">
      <c r="D32" s="4"/>
      <c r="E32" s="4"/>
      <c r="G32" s="4"/>
      <c r="H32" s="4"/>
      <c r="I32" s="4"/>
      <c r="J32" s="4"/>
      <c r="K32" s="4"/>
      <c r="N32" s="4"/>
    </row>
    <row r="33" spans="1:1">
      <c r="A33" s="244" t="s">
        <v>1401</v>
      </c>
    </row>
    <row r="34" spans="1:1">
      <c r="A34" t="s">
        <v>1118</v>
      </c>
    </row>
  </sheetData>
  <pageMargins left="0.7" right="0.7" top="0.75" bottom="0.75" header="0.3" footer="0.3"/>
  <pageSetup scale="67" orientation="landscape" horizontalDpi="0" verticalDpi="0" r:id="rId1"/>
</worksheet>
</file>

<file path=xl/worksheets/sheet198.xml><?xml version="1.0" encoding="utf-8"?>
<worksheet xmlns="http://schemas.openxmlformats.org/spreadsheetml/2006/main" xmlns:r="http://schemas.openxmlformats.org/officeDocument/2006/relationships">
  <sheetPr codeName="Sheet236"/>
  <dimension ref="A1:T48"/>
  <sheetViews>
    <sheetView view="pageBreakPreview" zoomScaleNormal="100" zoomScaleSheetLayoutView="100" workbookViewId="0"/>
  </sheetViews>
  <sheetFormatPr defaultRowHeight="15"/>
  <cols>
    <col min="1" max="1" width="11" customWidth="1"/>
    <col min="2" max="2" width="11.42578125" customWidth="1"/>
    <col min="3" max="3" width="12.28515625" customWidth="1"/>
    <col min="4" max="5" width="7.140625" bestFit="1" customWidth="1"/>
    <col min="6" max="6" width="12.140625" customWidth="1"/>
    <col min="7" max="7" width="9.85546875" customWidth="1"/>
    <col min="8" max="8" width="11.140625" customWidth="1"/>
    <col min="9" max="9" width="10.5703125" customWidth="1"/>
    <col min="10" max="10" width="9.5703125" customWidth="1"/>
    <col min="11" max="11" width="8" customWidth="1"/>
    <col min="12" max="12" width="16.42578125" customWidth="1"/>
    <col min="13" max="13" width="13" customWidth="1"/>
    <col min="14" max="14" width="13.42578125" customWidth="1"/>
    <col min="15" max="16" width="10" customWidth="1"/>
    <col min="18" max="18" width="15.85546875" customWidth="1"/>
    <col min="20" max="20" width="11.140625" customWidth="1"/>
  </cols>
  <sheetData>
    <row r="1" spans="1:20">
      <c r="A1" s="9" t="s">
        <v>1119</v>
      </c>
    </row>
    <row r="2" spans="1:20" ht="105">
      <c r="A2" s="129"/>
      <c r="B2" s="34" t="s">
        <v>1120</v>
      </c>
      <c r="C2" s="34" t="s">
        <v>1121</v>
      </c>
      <c r="D2" s="34" t="s">
        <v>1122</v>
      </c>
      <c r="E2" s="34" t="s">
        <v>1123</v>
      </c>
      <c r="F2" s="34" t="s">
        <v>1124</v>
      </c>
      <c r="G2" s="34" t="s">
        <v>1125</v>
      </c>
      <c r="H2" s="34" t="s">
        <v>1126</v>
      </c>
      <c r="I2" s="34" t="s">
        <v>1127</v>
      </c>
      <c r="J2" s="34" t="s">
        <v>1128</v>
      </c>
      <c r="K2" s="34" t="s">
        <v>1036</v>
      </c>
      <c r="L2" s="34" t="s">
        <v>1129</v>
      </c>
      <c r="M2" s="34" t="s">
        <v>1130</v>
      </c>
      <c r="N2" s="34" t="s">
        <v>1131</v>
      </c>
      <c r="O2" s="34" t="s">
        <v>1132</v>
      </c>
      <c r="P2" s="34" t="s">
        <v>1133</v>
      </c>
      <c r="Q2" s="34" t="s">
        <v>1132</v>
      </c>
      <c r="R2" s="34" t="s">
        <v>1131</v>
      </c>
      <c r="S2" s="34" t="s">
        <v>1036</v>
      </c>
      <c r="T2" s="34" t="s">
        <v>1129</v>
      </c>
    </row>
    <row r="3" spans="1:20">
      <c r="A3" s="129"/>
      <c r="B3" s="318" t="s">
        <v>1134</v>
      </c>
      <c r="C3" s="318"/>
      <c r="D3" s="318"/>
      <c r="E3" s="318"/>
      <c r="F3" s="318"/>
      <c r="G3" s="318"/>
      <c r="H3" s="318" t="s">
        <v>1135</v>
      </c>
      <c r="I3" s="318"/>
      <c r="J3" s="318"/>
      <c r="K3" s="318"/>
      <c r="L3" s="318"/>
      <c r="M3" s="318"/>
      <c r="N3" s="318"/>
      <c r="O3" s="318"/>
      <c r="P3" s="318"/>
      <c r="Q3" s="318" t="s">
        <v>1136</v>
      </c>
      <c r="R3" s="318"/>
      <c r="S3" s="318"/>
      <c r="T3" s="318"/>
    </row>
    <row r="4" spans="1:20">
      <c r="A4" s="9">
        <v>1987</v>
      </c>
      <c r="B4" s="130">
        <v>296.036</v>
      </c>
      <c r="C4" s="130">
        <v>33.481000000000002</v>
      </c>
      <c r="D4" s="130">
        <v>48.045999999999999</v>
      </c>
      <c r="E4" s="130">
        <v>6.8869999999999996</v>
      </c>
      <c r="F4" s="130">
        <v>177.13399999999999</v>
      </c>
      <c r="G4" s="130">
        <v>30.488</v>
      </c>
      <c r="H4" s="130">
        <v>71.718999999999994</v>
      </c>
      <c r="I4" s="130">
        <v>72.983999999999995</v>
      </c>
      <c r="J4" s="130">
        <v>79.180000000000007</v>
      </c>
      <c r="K4" s="130">
        <v>78.611999999999995</v>
      </c>
      <c r="L4" s="130">
        <v>99.697000000000003</v>
      </c>
      <c r="M4" s="130">
        <v>77.418000000000006</v>
      </c>
      <c r="N4" s="13">
        <v>77.418000000000006</v>
      </c>
      <c r="O4" s="13">
        <v>100.72199999999999</v>
      </c>
      <c r="P4" s="130">
        <v>79.421000000000006</v>
      </c>
      <c r="Q4" s="88">
        <f t="shared" ref="Q4:Q23" si="0">O4/O$4*100</f>
        <v>100</v>
      </c>
      <c r="R4" s="88">
        <f>N4/N$4*100</f>
        <v>100</v>
      </c>
      <c r="S4" s="88">
        <f>K4/K$4*100</f>
        <v>100</v>
      </c>
      <c r="T4" s="88">
        <f>L4/L$4*100</f>
        <v>100</v>
      </c>
    </row>
    <row r="5" spans="1:20">
      <c r="A5" s="9">
        <v>1988</v>
      </c>
      <c r="B5" s="130">
        <v>319.26900000000001</v>
      </c>
      <c r="C5" s="130">
        <v>36.478999999999999</v>
      </c>
      <c r="D5" s="130">
        <v>50.192999999999998</v>
      </c>
      <c r="E5" s="130">
        <v>6.98</v>
      </c>
      <c r="F5" s="130">
        <v>188.52699999999999</v>
      </c>
      <c r="G5" s="130">
        <v>37.090000000000003</v>
      </c>
      <c r="H5" s="131">
        <v>72.177000000000007</v>
      </c>
      <c r="I5" s="131">
        <v>81.698999999999998</v>
      </c>
      <c r="J5" s="131">
        <v>81.495000000000005</v>
      </c>
      <c r="K5" s="131">
        <v>79.706999999999994</v>
      </c>
      <c r="L5" s="131">
        <v>100.854</v>
      </c>
      <c r="M5" s="131">
        <v>78.980999999999995</v>
      </c>
      <c r="N5" s="13">
        <v>78.980999999999995</v>
      </c>
      <c r="O5" s="13">
        <v>102.24299999999999</v>
      </c>
      <c r="P5" s="131">
        <v>80.805000000000007</v>
      </c>
      <c r="Q5" s="88">
        <f t="shared" si="0"/>
        <v>101.51009709894561</v>
      </c>
      <c r="R5" s="88">
        <f t="shared" ref="R5:R23" si="1">N5/N$4*100</f>
        <v>102.01891033093078</v>
      </c>
      <c r="S5" s="88">
        <f t="shared" ref="S5:T23" si="2">K5/K$4*100</f>
        <v>101.39291711189131</v>
      </c>
      <c r="T5" s="88">
        <f t="shared" si="2"/>
        <v>101.16051636458469</v>
      </c>
    </row>
    <row r="6" spans="1:20">
      <c r="A6" s="9">
        <v>1989</v>
      </c>
      <c r="B6" s="130">
        <v>342.45600000000002</v>
      </c>
      <c r="C6" s="130">
        <v>41.908999999999999</v>
      </c>
      <c r="D6" s="130">
        <v>53.19</v>
      </c>
      <c r="E6" s="130">
        <v>7.1879999999999997</v>
      </c>
      <c r="F6" s="130">
        <v>196.952</v>
      </c>
      <c r="G6" s="130">
        <v>43.216999999999999</v>
      </c>
      <c r="H6" s="131">
        <v>73.412000000000006</v>
      </c>
      <c r="I6" s="131">
        <v>91.872</v>
      </c>
      <c r="J6" s="131">
        <v>82.903000000000006</v>
      </c>
      <c r="K6" s="131">
        <v>81.271000000000001</v>
      </c>
      <c r="L6" s="131">
        <v>102.57899999999999</v>
      </c>
      <c r="M6" s="131">
        <v>81.325000000000003</v>
      </c>
      <c r="N6" s="13">
        <v>81.325000000000003</v>
      </c>
      <c r="O6" s="13">
        <v>102.008</v>
      </c>
      <c r="P6" s="131">
        <v>80.819000000000003</v>
      </c>
      <c r="Q6" s="88">
        <f t="shared" si="0"/>
        <v>101.27678163658386</v>
      </c>
      <c r="R6" s="88">
        <f t="shared" si="1"/>
        <v>105.04662998269137</v>
      </c>
      <c r="S6" s="88">
        <f t="shared" si="2"/>
        <v>103.38243525161555</v>
      </c>
      <c r="T6" s="88">
        <f t="shared" si="2"/>
        <v>102.89075899976929</v>
      </c>
    </row>
    <row r="7" spans="1:20">
      <c r="A7" s="9">
        <v>1990</v>
      </c>
      <c r="B7" s="130">
        <v>360.06099999999998</v>
      </c>
      <c r="C7" s="130">
        <v>49.610999999999997</v>
      </c>
      <c r="D7" s="130">
        <v>54.042999999999999</v>
      </c>
      <c r="E7" s="130">
        <v>6.96</v>
      </c>
      <c r="F7" s="130">
        <v>200.55799999999999</v>
      </c>
      <c r="G7" s="130">
        <v>48.889000000000003</v>
      </c>
      <c r="H7" s="131">
        <v>77.034999999999997</v>
      </c>
      <c r="I7" s="131">
        <v>103.03400000000001</v>
      </c>
      <c r="J7" s="131">
        <v>83.308000000000007</v>
      </c>
      <c r="K7" s="131">
        <v>83.417000000000002</v>
      </c>
      <c r="L7" s="131">
        <v>103.059</v>
      </c>
      <c r="M7" s="131">
        <v>85.153000000000006</v>
      </c>
      <c r="N7" s="13">
        <v>85.153000000000006</v>
      </c>
      <c r="O7" s="13">
        <v>99.87</v>
      </c>
      <c r="P7" s="131">
        <v>80.835999999999999</v>
      </c>
      <c r="Q7" s="88">
        <f t="shared" si="0"/>
        <v>99.154107344969333</v>
      </c>
      <c r="R7" s="88">
        <f t="shared" si="1"/>
        <v>109.99121651295565</v>
      </c>
      <c r="S7" s="88">
        <f t="shared" si="2"/>
        <v>106.11229837683815</v>
      </c>
      <c r="T7" s="88">
        <f t="shared" si="2"/>
        <v>103.37221781999457</v>
      </c>
    </row>
    <row r="8" spans="1:20">
      <c r="A8" s="9">
        <v>1991</v>
      </c>
      <c r="B8" s="130">
        <v>368.59500000000003</v>
      </c>
      <c r="C8" s="130">
        <v>51.83</v>
      </c>
      <c r="D8" s="130">
        <v>56.829000000000001</v>
      </c>
      <c r="E8" s="130">
        <v>7.0170000000000003</v>
      </c>
      <c r="F8" s="130">
        <v>198.74700000000001</v>
      </c>
      <c r="G8" s="130">
        <v>54.173000000000002</v>
      </c>
      <c r="H8" s="131">
        <v>78.841999999999999</v>
      </c>
      <c r="I8" s="131">
        <v>110.557</v>
      </c>
      <c r="J8" s="131">
        <v>84.772000000000006</v>
      </c>
      <c r="K8" s="131">
        <v>85.477999999999994</v>
      </c>
      <c r="L8" s="131">
        <v>100.759</v>
      </c>
      <c r="M8" s="131">
        <v>87.165000000000006</v>
      </c>
      <c r="N8" s="13">
        <v>87.165000000000006</v>
      </c>
      <c r="O8" s="13">
        <v>99.174000000000007</v>
      </c>
      <c r="P8" s="131">
        <v>84.132999999999996</v>
      </c>
      <c r="Q8" s="88">
        <f t="shared" si="0"/>
        <v>98.463096443676662</v>
      </c>
      <c r="R8" s="88">
        <f t="shared" si="1"/>
        <v>112.59009532666822</v>
      </c>
      <c r="S8" s="88">
        <f t="shared" si="2"/>
        <v>108.73403551620618</v>
      </c>
      <c r="T8" s="88">
        <f t="shared" si="2"/>
        <v>101.06522763974843</v>
      </c>
    </row>
    <row r="9" spans="1:20">
      <c r="A9" s="9">
        <v>1992</v>
      </c>
      <c r="B9" s="130">
        <v>381.41</v>
      </c>
      <c r="C9" s="130">
        <v>52.07</v>
      </c>
      <c r="D9" s="130">
        <v>56.841000000000001</v>
      </c>
      <c r="E9" s="130">
        <v>7.3479999999999999</v>
      </c>
      <c r="F9" s="130">
        <v>204.74299999999999</v>
      </c>
      <c r="G9" s="130">
        <v>60.406999999999996</v>
      </c>
      <c r="H9" s="131">
        <v>83.861999999999995</v>
      </c>
      <c r="I9" s="131">
        <v>116.521</v>
      </c>
      <c r="J9" s="131">
        <v>86.432000000000002</v>
      </c>
      <c r="K9" s="131">
        <v>87.722999999999999</v>
      </c>
      <c r="L9" s="131">
        <v>100.794</v>
      </c>
      <c r="M9" s="131">
        <v>91.13</v>
      </c>
      <c r="N9" s="13">
        <v>91.13</v>
      </c>
      <c r="O9" s="13">
        <v>98.528000000000006</v>
      </c>
      <c r="P9" s="131">
        <v>85.751000000000005</v>
      </c>
      <c r="Q9" s="88">
        <f t="shared" si="0"/>
        <v>97.821727130120536</v>
      </c>
      <c r="R9" s="88">
        <f t="shared" si="1"/>
        <v>117.71164328709085</v>
      </c>
      <c r="S9" s="88">
        <f t="shared" si="2"/>
        <v>111.58983361318884</v>
      </c>
      <c r="T9" s="88">
        <f t="shared" si="2"/>
        <v>101.10033401205654</v>
      </c>
    </row>
    <row r="10" spans="1:20">
      <c r="A10" s="9">
        <v>1993</v>
      </c>
      <c r="B10" s="130">
        <v>387.846</v>
      </c>
      <c r="C10" s="130">
        <v>50.283999999999999</v>
      </c>
      <c r="D10" s="130">
        <v>58.802</v>
      </c>
      <c r="E10" s="130">
        <v>7.7640000000000002</v>
      </c>
      <c r="F10" s="130">
        <v>212.50899999999999</v>
      </c>
      <c r="G10" s="130">
        <v>58.487000000000002</v>
      </c>
      <c r="H10" s="131">
        <v>76.168000000000006</v>
      </c>
      <c r="I10" s="131">
        <v>102.846</v>
      </c>
      <c r="J10" s="131">
        <v>86.89</v>
      </c>
      <c r="K10" s="131">
        <v>89.474999999999994</v>
      </c>
      <c r="L10" s="131">
        <v>102.223</v>
      </c>
      <c r="M10" s="131">
        <v>85.23</v>
      </c>
      <c r="N10" s="13">
        <v>85.23</v>
      </c>
      <c r="O10" s="13">
        <v>97.111000000000004</v>
      </c>
      <c r="P10" s="131">
        <v>85.001000000000005</v>
      </c>
      <c r="Q10" s="88">
        <f t="shared" si="0"/>
        <v>96.414884533666935</v>
      </c>
      <c r="R10" s="88">
        <f t="shared" si="1"/>
        <v>110.09067658684026</v>
      </c>
      <c r="S10" s="88">
        <f t="shared" si="2"/>
        <v>113.81850099221494</v>
      </c>
      <c r="T10" s="88">
        <f t="shared" si="2"/>
        <v>102.53367704143554</v>
      </c>
    </row>
    <row r="11" spans="1:20">
      <c r="A11" s="9">
        <v>1994</v>
      </c>
      <c r="B11" s="130">
        <v>396.38900000000001</v>
      </c>
      <c r="C11" s="130">
        <v>50.701000000000001</v>
      </c>
      <c r="D11" s="130">
        <v>60.646999999999998</v>
      </c>
      <c r="E11" s="130">
        <v>8.016</v>
      </c>
      <c r="F11" s="130">
        <v>216.94499999999999</v>
      </c>
      <c r="G11" s="130">
        <v>60.079000000000001</v>
      </c>
      <c r="H11" s="131">
        <v>79.135000000000005</v>
      </c>
      <c r="I11" s="131">
        <v>102.443</v>
      </c>
      <c r="J11" s="131">
        <v>89.108000000000004</v>
      </c>
      <c r="K11" s="131">
        <v>90.617000000000004</v>
      </c>
      <c r="L11" s="131">
        <v>103.36199999999999</v>
      </c>
      <c r="M11" s="131">
        <v>87.323999999999998</v>
      </c>
      <c r="N11" s="13">
        <v>87.323999999999998</v>
      </c>
      <c r="O11" s="13">
        <v>98.334000000000003</v>
      </c>
      <c r="P11" s="131">
        <v>86.21</v>
      </c>
      <c r="Q11" s="88">
        <f t="shared" si="0"/>
        <v>97.629117769702759</v>
      </c>
      <c r="R11" s="88">
        <f t="shared" si="1"/>
        <v>112.79547392079361</v>
      </c>
      <c r="S11" s="88">
        <f t="shared" si="2"/>
        <v>115.27120541393172</v>
      </c>
      <c r="T11" s="88">
        <f t="shared" si="2"/>
        <v>103.67613870026177</v>
      </c>
    </row>
    <row r="12" spans="1:20">
      <c r="A12" s="9">
        <v>1995</v>
      </c>
      <c r="B12" s="130">
        <v>413.81200000000001</v>
      </c>
      <c r="C12" s="130">
        <v>61.802999999999997</v>
      </c>
      <c r="D12" s="130">
        <v>61.823</v>
      </c>
      <c r="E12" s="130">
        <v>7.7809999999999997</v>
      </c>
      <c r="F12" s="130">
        <v>220.26300000000001</v>
      </c>
      <c r="G12" s="130">
        <v>62.142000000000003</v>
      </c>
      <c r="H12" s="131">
        <v>77.876000000000005</v>
      </c>
      <c r="I12" s="131">
        <v>103.857</v>
      </c>
      <c r="J12" s="131">
        <v>91.93</v>
      </c>
      <c r="K12" s="131">
        <v>92.186999999999998</v>
      </c>
      <c r="L12" s="131">
        <v>105.566</v>
      </c>
      <c r="M12" s="131">
        <v>87.316999999999993</v>
      </c>
      <c r="N12" s="13">
        <v>87.316999999999993</v>
      </c>
      <c r="O12" s="13">
        <v>99.721000000000004</v>
      </c>
      <c r="P12" s="131">
        <v>87.082999999999998</v>
      </c>
      <c r="Q12" s="88">
        <f t="shared" si="0"/>
        <v>99.006175413514427</v>
      </c>
      <c r="R12" s="88">
        <f t="shared" si="1"/>
        <v>112.78643209589498</v>
      </c>
      <c r="S12" s="88">
        <f t="shared" si="2"/>
        <v>117.26835597618685</v>
      </c>
      <c r="T12" s="88">
        <f t="shared" si="2"/>
        <v>105.88683711646287</v>
      </c>
    </row>
    <row r="13" spans="1:20">
      <c r="A13" s="9">
        <v>1996</v>
      </c>
      <c r="B13" s="130">
        <v>426.90499999999997</v>
      </c>
      <c r="C13" s="130">
        <v>57.695999999999998</v>
      </c>
      <c r="D13" s="130">
        <v>62.838000000000001</v>
      </c>
      <c r="E13" s="130">
        <v>8.0980000000000008</v>
      </c>
      <c r="F13" s="130">
        <v>233.75700000000001</v>
      </c>
      <c r="G13" s="130">
        <v>64.516000000000005</v>
      </c>
      <c r="H13" s="131">
        <v>82.587000000000003</v>
      </c>
      <c r="I13" s="131">
        <v>103.182</v>
      </c>
      <c r="J13" s="131">
        <v>90.843000000000004</v>
      </c>
      <c r="K13" s="131">
        <v>93.631</v>
      </c>
      <c r="L13" s="131">
        <v>104.681</v>
      </c>
      <c r="M13" s="131">
        <v>90.085999999999999</v>
      </c>
      <c r="N13" s="13">
        <v>90.085999999999999</v>
      </c>
      <c r="O13" s="13">
        <v>97.022000000000006</v>
      </c>
      <c r="P13" s="131">
        <v>86.78</v>
      </c>
      <c r="Q13" s="88">
        <f t="shared" si="0"/>
        <v>96.326522507495895</v>
      </c>
      <c r="R13" s="88">
        <f t="shared" si="1"/>
        <v>116.36311968792785</v>
      </c>
      <c r="S13" s="88">
        <f t="shared" si="2"/>
        <v>119.10522566529285</v>
      </c>
      <c r="T13" s="88">
        <f t="shared" si="2"/>
        <v>104.99914741667251</v>
      </c>
    </row>
    <row r="14" spans="1:20">
      <c r="A14" s="9">
        <v>1997</v>
      </c>
      <c r="B14" s="130">
        <v>442.12900000000002</v>
      </c>
      <c r="C14" s="130">
        <v>60.744999999999997</v>
      </c>
      <c r="D14" s="130">
        <v>64.866</v>
      </c>
      <c r="E14" s="130">
        <v>8.6039999999999992</v>
      </c>
      <c r="F14" s="130">
        <v>240.34</v>
      </c>
      <c r="G14" s="130">
        <v>67.573999999999998</v>
      </c>
      <c r="H14" s="131">
        <v>87.805999999999997</v>
      </c>
      <c r="I14" s="131">
        <v>104.01900000000001</v>
      </c>
      <c r="J14" s="131">
        <v>93.052999999999997</v>
      </c>
      <c r="K14" s="131">
        <v>95.352000000000004</v>
      </c>
      <c r="L14" s="131">
        <v>106.044</v>
      </c>
      <c r="M14" s="131">
        <v>93.802000000000007</v>
      </c>
      <c r="N14" s="13">
        <v>93.802000000000007</v>
      </c>
      <c r="O14" s="13">
        <v>97.587999999999994</v>
      </c>
      <c r="P14" s="131">
        <v>87.748999999999995</v>
      </c>
      <c r="Q14" s="88">
        <f t="shared" si="0"/>
        <v>96.888465280673543</v>
      </c>
      <c r="R14" s="88">
        <f t="shared" si="1"/>
        <v>121.1630370198145</v>
      </c>
      <c r="S14" s="88">
        <f t="shared" si="2"/>
        <v>121.29445886124257</v>
      </c>
      <c r="T14" s="88">
        <f t="shared" si="2"/>
        <v>106.36628985827055</v>
      </c>
    </row>
    <row r="15" spans="1:20">
      <c r="A15" s="9">
        <v>1998</v>
      </c>
      <c r="B15" s="130">
        <v>454.07100000000003</v>
      </c>
      <c r="C15" s="130">
        <v>62.268999999999998</v>
      </c>
      <c r="D15" s="130">
        <v>68.066000000000003</v>
      </c>
      <c r="E15" s="130">
        <v>8.4870000000000001</v>
      </c>
      <c r="F15" s="130">
        <v>243.642</v>
      </c>
      <c r="G15" s="130">
        <v>71.606999999999999</v>
      </c>
      <c r="H15" s="131">
        <v>91.57</v>
      </c>
      <c r="I15" s="131">
        <v>110.214</v>
      </c>
      <c r="J15" s="131">
        <v>95.819000000000003</v>
      </c>
      <c r="K15" s="131">
        <v>97.096000000000004</v>
      </c>
      <c r="L15" s="131">
        <v>105.104</v>
      </c>
      <c r="M15" s="131">
        <v>96.947000000000003</v>
      </c>
      <c r="N15" s="13">
        <v>96.947000000000003</v>
      </c>
      <c r="O15" s="13">
        <v>98.685000000000002</v>
      </c>
      <c r="P15" s="131">
        <v>91.165999999999997</v>
      </c>
      <c r="Q15" s="88">
        <f t="shared" si="0"/>
        <v>97.977601715613289</v>
      </c>
      <c r="R15" s="88">
        <f t="shared" si="1"/>
        <v>125.22539977782945</v>
      </c>
      <c r="S15" s="88">
        <f t="shared" si="2"/>
        <v>123.51294967689412</v>
      </c>
      <c r="T15" s="88">
        <f t="shared" si="2"/>
        <v>105.42343300199603</v>
      </c>
    </row>
    <row r="16" spans="1:20">
      <c r="A16" s="9">
        <v>1999</v>
      </c>
      <c r="B16" s="130">
        <v>460.40899999999999</v>
      </c>
      <c r="C16" s="130">
        <v>82.391000000000005</v>
      </c>
      <c r="D16" s="130">
        <v>71.555999999999997</v>
      </c>
      <c r="E16" s="130">
        <v>9.6579999999999995</v>
      </c>
      <c r="F16" s="130">
        <v>231.39699999999999</v>
      </c>
      <c r="G16" s="130">
        <v>65.406999999999996</v>
      </c>
      <c r="H16" s="131">
        <v>90.480999999999995</v>
      </c>
      <c r="I16" s="131">
        <v>98.099000000000004</v>
      </c>
      <c r="J16" s="131">
        <v>94.927000000000007</v>
      </c>
      <c r="K16" s="131">
        <v>98.278999999999996</v>
      </c>
      <c r="L16" s="131">
        <v>107.905</v>
      </c>
      <c r="M16" s="131">
        <v>95.509</v>
      </c>
      <c r="N16" s="13">
        <v>95.509</v>
      </c>
      <c r="O16" s="13">
        <v>96.59</v>
      </c>
      <c r="P16" s="131">
        <v>87.972999999999999</v>
      </c>
      <c r="Q16" s="88">
        <f t="shared" si="0"/>
        <v>95.897619189452172</v>
      </c>
      <c r="R16" s="88">
        <f t="shared" si="1"/>
        <v>123.36795060580226</v>
      </c>
      <c r="S16" s="88">
        <f t="shared" si="2"/>
        <v>125.01780898590546</v>
      </c>
      <c r="T16" s="88">
        <f t="shared" si="2"/>
        <v>108.23294582585233</v>
      </c>
    </row>
    <row r="17" spans="1:20">
      <c r="A17" s="9">
        <v>2000</v>
      </c>
      <c r="B17" s="130">
        <v>475.03300000000002</v>
      </c>
      <c r="C17" s="130">
        <v>79.081999999999994</v>
      </c>
      <c r="D17" s="130">
        <v>74.614000000000004</v>
      </c>
      <c r="E17" s="130">
        <v>12.407999999999999</v>
      </c>
      <c r="F17" s="130">
        <v>242.31700000000001</v>
      </c>
      <c r="G17" s="130">
        <v>66.611999999999995</v>
      </c>
      <c r="H17" s="131">
        <v>93.477999999999994</v>
      </c>
      <c r="I17" s="131">
        <v>96.320999999999998</v>
      </c>
      <c r="J17" s="131">
        <v>96.337000000000003</v>
      </c>
      <c r="K17" s="131">
        <v>99.516999999999996</v>
      </c>
      <c r="L17" s="131">
        <v>108.71299999999999</v>
      </c>
      <c r="M17" s="131">
        <v>97.491</v>
      </c>
      <c r="N17" s="13">
        <v>97.491</v>
      </c>
      <c r="O17" s="13">
        <v>96.804000000000002</v>
      </c>
      <c r="P17" s="131">
        <v>88.616</v>
      </c>
      <c r="Q17" s="88">
        <f t="shared" si="0"/>
        <v>96.110085184964561</v>
      </c>
      <c r="R17" s="88">
        <f t="shared" si="1"/>
        <v>125.92807874137797</v>
      </c>
      <c r="S17" s="88">
        <f t="shared" si="2"/>
        <v>126.59263216811682</v>
      </c>
      <c r="T17" s="88">
        <f t="shared" si="2"/>
        <v>109.04340150656489</v>
      </c>
    </row>
    <row r="18" spans="1:20">
      <c r="A18" s="9">
        <v>2001</v>
      </c>
      <c r="B18" s="130">
        <v>495.04500000000002</v>
      </c>
      <c r="C18" s="130">
        <v>84.337000000000003</v>
      </c>
      <c r="D18" s="130">
        <v>77.866</v>
      </c>
      <c r="E18" s="130">
        <v>16.209</v>
      </c>
      <c r="F18" s="130">
        <v>250.69399999999999</v>
      </c>
      <c r="G18" s="130">
        <v>65.938999999999993</v>
      </c>
      <c r="H18" s="131">
        <v>92.472999999999999</v>
      </c>
      <c r="I18" s="131">
        <v>94.575999999999993</v>
      </c>
      <c r="J18" s="131">
        <v>96.563999999999993</v>
      </c>
      <c r="K18" s="131">
        <v>99.668999999999997</v>
      </c>
      <c r="L18" s="131">
        <v>107.785</v>
      </c>
      <c r="M18" s="131">
        <v>97.072000000000003</v>
      </c>
      <c r="N18" s="13">
        <v>97.072000000000003</v>
      </c>
      <c r="O18" s="13">
        <v>96.885000000000005</v>
      </c>
      <c r="P18" s="131">
        <v>89.588999999999999</v>
      </c>
      <c r="Q18" s="88">
        <f t="shared" si="0"/>
        <v>96.190504557097768</v>
      </c>
      <c r="R18" s="88">
        <f t="shared" si="1"/>
        <v>125.38686093673306</v>
      </c>
      <c r="S18" s="88">
        <f t="shared" si="2"/>
        <v>126.78598687223325</v>
      </c>
      <c r="T18" s="88">
        <f t="shared" si="2"/>
        <v>108.11258112079601</v>
      </c>
    </row>
    <row r="19" spans="1:20">
      <c r="A19" s="9">
        <v>2002</v>
      </c>
      <c r="B19" s="130">
        <v>489.44099999999997</v>
      </c>
      <c r="C19" s="130">
        <v>84.433999999999997</v>
      </c>
      <c r="D19" s="130">
        <v>80.911000000000001</v>
      </c>
      <c r="E19" s="130">
        <v>11.787000000000001</v>
      </c>
      <c r="F19" s="130">
        <v>248.27600000000001</v>
      </c>
      <c r="G19" s="130">
        <v>64.033000000000001</v>
      </c>
      <c r="H19" s="131">
        <v>94.802999999999997</v>
      </c>
      <c r="I19" s="131">
        <v>90.290999999999997</v>
      </c>
      <c r="J19" s="131">
        <v>96.536000000000001</v>
      </c>
      <c r="K19" s="131">
        <v>100.145</v>
      </c>
      <c r="L19" s="131">
        <v>105.307</v>
      </c>
      <c r="M19" s="131">
        <v>96.762</v>
      </c>
      <c r="N19" s="13">
        <v>96.762</v>
      </c>
      <c r="O19" s="13">
        <v>96.396000000000001</v>
      </c>
      <c r="P19" s="131">
        <v>91.671000000000006</v>
      </c>
      <c r="Q19" s="88">
        <f t="shared" si="0"/>
        <v>95.705009829034381</v>
      </c>
      <c r="R19" s="88">
        <f t="shared" si="1"/>
        <v>124.98643726265209</v>
      </c>
      <c r="S19" s="88">
        <f t="shared" si="2"/>
        <v>127.39149239301888</v>
      </c>
      <c r="T19" s="88">
        <f t="shared" si="2"/>
        <v>105.62704996138299</v>
      </c>
    </row>
    <row r="20" spans="1:20">
      <c r="A20" s="9">
        <v>2003</v>
      </c>
      <c r="B20" s="130">
        <v>515.93200000000002</v>
      </c>
      <c r="C20" s="130">
        <v>78.304000000000002</v>
      </c>
      <c r="D20" s="130">
        <v>84.367999999999995</v>
      </c>
      <c r="E20" s="130">
        <v>12.67</v>
      </c>
      <c r="F20" s="130">
        <v>277.16199999999998</v>
      </c>
      <c r="G20" s="130">
        <v>63.429000000000002</v>
      </c>
      <c r="H20" s="131">
        <v>97.046000000000006</v>
      </c>
      <c r="I20" s="131">
        <v>86.605999999999995</v>
      </c>
      <c r="J20" s="131">
        <v>97.725999999999999</v>
      </c>
      <c r="K20" s="131">
        <v>100.294</v>
      </c>
      <c r="L20" s="131">
        <v>103.741</v>
      </c>
      <c r="M20" s="131">
        <v>97.045000000000002</v>
      </c>
      <c r="N20" s="13">
        <v>97.045000000000002</v>
      </c>
      <c r="O20" s="13">
        <v>97.44</v>
      </c>
      <c r="P20" s="131">
        <v>94.201999999999998</v>
      </c>
      <c r="Q20" s="88">
        <f t="shared" si="0"/>
        <v>96.741526180973381</v>
      </c>
      <c r="R20" s="88">
        <f t="shared" si="1"/>
        <v>125.35198532640987</v>
      </c>
      <c r="S20" s="88">
        <f t="shared" si="2"/>
        <v>127.58103088586985</v>
      </c>
      <c r="T20" s="88">
        <f t="shared" si="2"/>
        <v>104.056290560398</v>
      </c>
    </row>
    <row r="21" spans="1:20">
      <c r="A21" s="9">
        <v>2004</v>
      </c>
      <c r="B21" s="130">
        <v>537.11599999999999</v>
      </c>
      <c r="C21" s="130">
        <v>70.257000000000005</v>
      </c>
      <c r="D21" s="130">
        <v>86.254999999999995</v>
      </c>
      <c r="E21" s="130">
        <v>13.282999999999999</v>
      </c>
      <c r="F21" s="130">
        <v>298.80500000000001</v>
      </c>
      <c r="G21" s="130">
        <v>68.515000000000001</v>
      </c>
      <c r="H21" s="131">
        <v>99.475999999999999</v>
      </c>
      <c r="I21" s="131">
        <v>90.334999999999994</v>
      </c>
      <c r="J21" s="131">
        <v>96.820999999999998</v>
      </c>
      <c r="K21" s="131">
        <v>99.828999999999994</v>
      </c>
      <c r="L21" s="131">
        <v>102.259</v>
      </c>
      <c r="M21" s="131">
        <v>98.518000000000001</v>
      </c>
      <c r="N21" s="13">
        <v>98.518000000000001</v>
      </c>
      <c r="O21" s="13">
        <v>96.986000000000004</v>
      </c>
      <c r="P21" s="131">
        <v>94.682000000000002</v>
      </c>
      <c r="Q21" s="88">
        <f t="shared" si="0"/>
        <v>96.290780564325587</v>
      </c>
      <c r="R21" s="88">
        <f t="shared" si="1"/>
        <v>127.25464362293006</v>
      </c>
      <c r="S21" s="88">
        <f t="shared" si="2"/>
        <v>126.98951813972421</v>
      </c>
      <c r="T21" s="88">
        <f t="shared" si="2"/>
        <v>102.56978645295246</v>
      </c>
    </row>
    <row r="22" spans="1:20">
      <c r="A22" s="9">
        <v>2005</v>
      </c>
      <c r="B22" s="130">
        <v>562.27</v>
      </c>
      <c r="C22" s="130">
        <v>71.989000000000004</v>
      </c>
      <c r="D22" s="130">
        <v>85.730999999999995</v>
      </c>
      <c r="E22" s="130">
        <v>16.266999999999999</v>
      </c>
      <c r="F22" s="130">
        <v>309.31599999999997</v>
      </c>
      <c r="G22" s="130">
        <v>78.966999999999999</v>
      </c>
      <c r="H22" s="131">
        <v>100</v>
      </c>
      <c r="I22" s="131">
        <v>100</v>
      </c>
      <c r="J22" s="131">
        <v>100</v>
      </c>
      <c r="K22" s="131">
        <v>100</v>
      </c>
      <c r="L22" s="131">
        <v>100</v>
      </c>
      <c r="M22" s="131">
        <v>100</v>
      </c>
      <c r="N22" s="13">
        <v>100</v>
      </c>
      <c r="O22" s="13">
        <v>100</v>
      </c>
      <c r="P22" s="131">
        <v>100</v>
      </c>
      <c r="Q22" s="88">
        <f t="shared" si="0"/>
        <v>99.283175473084341</v>
      </c>
      <c r="R22" s="88">
        <f t="shared" si="1"/>
        <v>129.16892712289129</v>
      </c>
      <c r="S22" s="88">
        <f t="shared" si="2"/>
        <v>127.20704218185519</v>
      </c>
      <c r="T22" s="88">
        <f t="shared" si="2"/>
        <v>100.3039208802672</v>
      </c>
    </row>
    <row r="23" spans="1:20">
      <c r="A23" s="9">
        <v>2006</v>
      </c>
      <c r="B23" s="130">
        <v>562.16300000000001</v>
      </c>
      <c r="C23" s="130">
        <v>79.78</v>
      </c>
      <c r="D23" s="130">
        <v>86.484999999999999</v>
      </c>
      <c r="E23" s="130">
        <v>14.723000000000001</v>
      </c>
      <c r="F23" s="130">
        <v>302.23500000000001</v>
      </c>
      <c r="G23" s="130">
        <v>78.94</v>
      </c>
      <c r="H23" s="131">
        <v>94.335999999999999</v>
      </c>
      <c r="I23" s="131">
        <v>96.147000000000006</v>
      </c>
      <c r="J23" s="131">
        <v>99.789000000000001</v>
      </c>
      <c r="K23" s="131">
        <v>100.432</v>
      </c>
      <c r="L23" s="131">
        <v>102.527</v>
      </c>
      <c r="M23" s="131">
        <v>96.382000000000005</v>
      </c>
      <c r="N23" s="13">
        <v>96.382000000000005</v>
      </c>
      <c r="O23" s="13">
        <v>99.36</v>
      </c>
      <c r="P23" s="131">
        <v>97.33</v>
      </c>
      <c r="Q23" s="88">
        <f t="shared" si="0"/>
        <v>98.647763150056605</v>
      </c>
      <c r="R23" s="88">
        <f t="shared" si="1"/>
        <v>124.49559533958509</v>
      </c>
      <c r="S23" s="88">
        <f t="shared" si="2"/>
        <v>127.75657660408082</v>
      </c>
      <c r="T23" s="88">
        <f t="shared" si="2"/>
        <v>102.83860096091155</v>
      </c>
    </row>
    <row r="24" spans="1:20">
      <c r="A24" s="9">
        <v>2007</v>
      </c>
      <c r="B24" s="130">
        <v>598.75800000000004</v>
      </c>
      <c r="C24" s="130">
        <v>81.376000000000005</v>
      </c>
      <c r="D24" s="130">
        <v>92.974999999999994</v>
      </c>
      <c r="E24" s="130">
        <v>16.036000000000001</v>
      </c>
      <c r="F24" s="130">
        <v>326.01499999999999</v>
      </c>
      <c r="G24" s="130">
        <v>82.355999999999995</v>
      </c>
      <c r="H24" s="13">
        <v>87.584999999999994</v>
      </c>
      <c r="I24" s="13">
        <v>94.72</v>
      </c>
      <c r="J24" s="13">
        <v>99.204999999999998</v>
      </c>
      <c r="K24" s="13">
        <v>100.121</v>
      </c>
      <c r="L24" s="13">
        <v>104.181</v>
      </c>
      <c r="M24" s="13">
        <v>92.710999999999999</v>
      </c>
      <c r="N24" s="13">
        <v>92.710999999999999</v>
      </c>
      <c r="O24" s="13">
        <v>99.085999999999999</v>
      </c>
      <c r="P24" s="13">
        <v>95.224000000000004</v>
      </c>
      <c r="Q24" s="88">
        <f>O24/O$4*100</f>
        <v>98.375727249260351</v>
      </c>
      <c r="R24" s="88">
        <f>N24/N$4*100</f>
        <v>119.75380402490376</v>
      </c>
      <c r="S24" s="88">
        <f>K24/K$4*100</f>
        <v>127.36096270289524</v>
      </c>
      <c r="T24" s="88">
        <f>L24/L$4*100</f>
        <v>104.49762781227116</v>
      </c>
    </row>
    <row r="25" spans="1:20">
      <c r="A25" s="9">
        <v>2008</v>
      </c>
      <c r="B25" s="130">
        <v>637.99800000000005</v>
      </c>
      <c r="C25" s="130">
        <v>84.838999999999999</v>
      </c>
      <c r="D25" s="130">
        <v>96.576999999999998</v>
      </c>
      <c r="E25" s="130">
        <v>18.428000000000001</v>
      </c>
      <c r="F25" s="130">
        <v>354.34699999999998</v>
      </c>
      <c r="G25" s="130">
        <v>83.807000000000002</v>
      </c>
      <c r="H25" s="13">
        <v>87.984999999999999</v>
      </c>
      <c r="I25" s="13">
        <v>93.123000000000005</v>
      </c>
      <c r="J25" s="13">
        <v>97.129000000000005</v>
      </c>
      <c r="K25" s="13">
        <v>99.599000000000004</v>
      </c>
      <c r="L25" s="13">
        <v>103.684</v>
      </c>
      <c r="M25" s="13">
        <v>92.665000000000006</v>
      </c>
      <c r="N25" s="13">
        <v>92.665000000000006</v>
      </c>
      <c r="O25" s="13">
        <v>97.52</v>
      </c>
      <c r="P25" s="13">
        <v>93.677999999999997</v>
      </c>
      <c r="Q25" s="88">
        <f>O25/O$4*100</f>
        <v>96.820952721351844</v>
      </c>
      <c r="R25" s="88">
        <f>N25/N$4*100</f>
        <v>119.69438631842723</v>
      </c>
      <c r="S25" s="88">
        <f>K25/K$4*100</f>
        <v>126.69694194270595</v>
      </c>
      <c r="T25" s="88">
        <f>L25/L$4*100</f>
        <v>103.99911732549624</v>
      </c>
    </row>
    <row r="27" spans="1:20">
      <c r="A27" s="183" t="s">
        <v>1137</v>
      </c>
      <c r="B27" s="132"/>
      <c r="C27" s="132"/>
      <c r="D27" s="132"/>
      <c r="E27" s="132"/>
      <c r="F27" s="132"/>
      <c r="G27" s="132"/>
      <c r="H27" s="132"/>
      <c r="I27" s="132"/>
      <c r="J27" s="132"/>
      <c r="K27" s="132"/>
      <c r="L27" s="132"/>
      <c r="M27" s="132"/>
      <c r="O27" s="133"/>
      <c r="P27" s="132"/>
    </row>
    <row r="28" spans="1:20">
      <c r="B28" s="134"/>
      <c r="C28" s="134"/>
      <c r="D28" s="134"/>
      <c r="E28" s="134"/>
      <c r="F28" s="134"/>
      <c r="G28" s="134"/>
      <c r="H28" s="134"/>
      <c r="I28" s="134"/>
      <c r="J28" s="134"/>
      <c r="K28" s="134"/>
      <c r="L28" s="134"/>
      <c r="M28" s="134"/>
      <c r="O28" s="133"/>
      <c r="P28" s="134"/>
    </row>
    <row r="29" spans="1:20">
      <c r="B29" s="134"/>
      <c r="C29" s="134"/>
      <c r="D29" s="134"/>
      <c r="E29" s="134"/>
      <c r="F29" s="134"/>
      <c r="G29" s="134"/>
      <c r="H29" s="134"/>
      <c r="I29" s="134"/>
      <c r="J29" s="134"/>
      <c r="K29" s="134"/>
      <c r="L29" s="134"/>
      <c r="M29" s="134"/>
      <c r="O29" s="133"/>
      <c r="P29" s="134"/>
    </row>
    <row r="30" spans="1:20">
      <c r="B30" s="134"/>
      <c r="C30" s="134"/>
      <c r="D30" s="134"/>
      <c r="E30" s="134"/>
      <c r="F30" s="134"/>
      <c r="G30" s="134"/>
      <c r="H30" s="134"/>
      <c r="I30" s="134"/>
      <c r="J30" s="134"/>
      <c r="K30" s="134"/>
      <c r="L30" s="134"/>
      <c r="M30" s="134"/>
      <c r="O30" s="133"/>
      <c r="P30" s="134"/>
    </row>
    <row r="31" spans="1:20">
      <c r="B31" s="134"/>
      <c r="C31" s="134"/>
      <c r="D31" s="134"/>
      <c r="E31" s="134"/>
      <c r="F31" s="134"/>
      <c r="G31" s="134"/>
      <c r="H31" s="134"/>
      <c r="I31" s="134"/>
      <c r="J31" s="134"/>
      <c r="K31" s="134"/>
      <c r="L31" s="134"/>
      <c r="M31" s="134"/>
      <c r="O31" s="133"/>
      <c r="P31" s="134"/>
    </row>
    <row r="32" spans="1:20">
      <c r="B32" s="134"/>
      <c r="C32" s="134"/>
      <c r="D32" s="134"/>
      <c r="E32" s="134"/>
      <c r="F32" s="134"/>
      <c r="G32" s="134"/>
      <c r="H32" s="134"/>
      <c r="I32" s="134"/>
      <c r="J32" s="134"/>
      <c r="K32" s="134"/>
      <c r="L32" s="134"/>
      <c r="M32" s="134"/>
      <c r="O32" s="133"/>
      <c r="P32" s="134"/>
    </row>
    <row r="33" spans="2:16">
      <c r="B33" s="134"/>
      <c r="C33" s="134"/>
      <c r="D33" s="134"/>
      <c r="E33" s="134"/>
      <c r="F33" s="134"/>
      <c r="G33" s="134"/>
      <c r="H33" s="134"/>
      <c r="I33" s="134"/>
      <c r="J33" s="134"/>
      <c r="K33" s="134"/>
      <c r="L33" s="134"/>
      <c r="M33" s="134"/>
      <c r="O33" s="133"/>
      <c r="P33" s="134"/>
    </row>
    <row r="34" spans="2:16">
      <c r="B34" s="134"/>
      <c r="C34" s="134"/>
      <c r="D34" s="134"/>
      <c r="E34" s="134"/>
      <c r="F34" s="134"/>
      <c r="G34" s="134"/>
      <c r="H34" s="134"/>
      <c r="I34" s="134"/>
      <c r="J34" s="134"/>
      <c r="K34" s="134"/>
      <c r="L34" s="134"/>
      <c r="M34" s="134"/>
      <c r="O34" s="133"/>
      <c r="P34" s="134"/>
    </row>
    <row r="35" spans="2:16">
      <c r="B35" s="134"/>
      <c r="C35" s="134"/>
      <c r="D35" s="134"/>
      <c r="E35" s="134"/>
      <c r="F35" s="134"/>
      <c r="G35" s="134"/>
      <c r="H35" s="134"/>
      <c r="I35" s="134"/>
      <c r="J35" s="134"/>
      <c r="K35" s="134"/>
      <c r="L35" s="134"/>
      <c r="M35" s="134"/>
      <c r="O35" s="133"/>
      <c r="P35" s="134"/>
    </row>
    <row r="36" spans="2:16">
      <c r="B36" s="134"/>
      <c r="C36" s="134"/>
      <c r="D36" s="134"/>
      <c r="E36" s="134"/>
      <c r="F36" s="134"/>
      <c r="G36" s="134"/>
      <c r="H36" s="134"/>
      <c r="I36" s="134"/>
      <c r="J36" s="134"/>
      <c r="K36" s="134"/>
      <c r="L36" s="134"/>
      <c r="M36" s="134"/>
      <c r="O36" s="133"/>
      <c r="P36" s="134"/>
    </row>
    <row r="37" spans="2:16">
      <c r="B37" s="134"/>
      <c r="C37" s="134"/>
      <c r="D37" s="134"/>
      <c r="E37" s="134"/>
      <c r="F37" s="134"/>
      <c r="G37" s="134"/>
      <c r="H37" s="134"/>
      <c r="I37" s="134"/>
      <c r="J37" s="134"/>
      <c r="K37" s="134"/>
      <c r="L37" s="134"/>
      <c r="M37" s="134"/>
      <c r="O37" s="133"/>
      <c r="P37" s="134"/>
    </row>
    <row r="38" spans="2:16">
      <c r="B38" s="134"/>
      <c r="C38" s="134"/>
      <c r="D38" s="134"/>
      <c r="E38" s="134"/>
      <c r="F38" s="134"/>
      <c r="G38" s="134"/>
      <c r="H38" s="134"/>
      <c r="I38" s="134"/>
      <c r="J38" s="134"/>
      <c r="K38" s="134"/>
      <c r="L38" s="134"/>
      <c r="M38" s="134"/>
      <c r="O38" s="133"/>
      <c r="P38" s="134"/>
    </row>
    <row r="39" spans="2:16">
      <c r="B39" s="134"/>
      <c r="C39" s="134"/>
      <c r="D39" s="134"/>
      <c r="E39" s="134"/>
      <c r="F39" s="134"/>
      <c r="G39" s="134"/>
      <c r="H39" s="134"/>
      <c r="I39" s="134"/>
      <c r="J39" s="134"/>
      <c r="K39" s="134"/>
      <c r="L39" s="134"/>
      <c r="M39" s="134"/>
      <c r="O39" s="133"/>
      <c r="P39" s="134"/>
    </row>
    <row r="40" spans="2:16">
      <c r="B40" s="134"/>
      <c r="C40" s="134"/>
      <c r="D40" s="134"/>
      <c r="E40" s="134"/>
      <c r="F40" s="134"/>
      <c r="G40" s="134"/>
      <c r="H40" s="134"/>
      <c r="I40" s="134"/>
      <c r="J40" s="134"/>
      <c r="K40" s="134"/>
      <c r="L40" s="134"/>
      <c r="M40" s="134"/>
      <c r="O40" s="133"/>
      <c r="P40" s="134"/>
    </row>
    <row r="41" spans="2:16">
      <c r="B41" s="134"/>
      <c r="C41" s="134"/>
      <c r="D41" s="134"/>
      <c r="E41" s="134"/>
      <c r="F41" s="134"/>
      <c r="G41" s="134"/>
      <c r="H41" s="134"/>
      <c r="I41" s="134"/>
      <c r="J41" s="134"/>
      <c r="K41" s="134"/>
      <c r="L41" s="134"/>
      <c r="M41" s="134"/>
      <c r="O41" s="133"/>
      <c r="P41" s="134"/>
    </row>
    <row r="42" spans="2:16">
      <c r="B42" s="134"/>
      <c r="C42" s="134"/>
      <c r="D42" s="134"/>
      <c r="E42" s="134"/>
      <c r="F42" s="134"/>
      <c r="G42" s="134"/>
      <c r="H42" s="134"/>
      <c r="I42" s="134"/>
      <c r="J42" s="134"/>
      <c r="K42" s="134"/>
      <c r="L42" s="134"/>
      <c r="M42" s="134"/>
      <c r="O42" s="133"/>
      <c r="P42" s="134"/>
    </row>
    <row r="43" spans="2:16">
      <c r="B43" s="134"/>
      <c r="C43" s="134"/>
      <c r="D43" s="134"/>
      <c r="E43" s="134"/>
      <c r="F43" s="134"/>
      <c r="G43" s="134"/>
      <c r="H43" s="134"/>
      <c r="I43" s="134"/>
      <c r="J43" s="134"/>
      <c r="K43" s="134"/>
      <c r="L43" s="134"/>
      <c r="M43" s="134"/>
      <c r="O43" s="133"/>
      <c r="P43" s="134"/>
    </row>
    <row r="44" spans="2:16">
      <c r="B44" s="134"/>
      <c r="C44" s="134"/>
      <c r="D44" s="134"/>
      <c r="E44" s="134"/>
      <c r="F44" s="134"/>
      <c r="G44" s="134"/>
      <c r="H44" s="134"/>
      <c r="I44" s="134"/>
      <c r="J44" s="134"/>
      <c r="K44" s="134"/>
      <c r="L44" s="134"/>
      <c r="M44" s="134"/>
      <c r="O44" s="133"/>
      <c r="P44" s="134"/>
    </row>
    <row r="45" spans="2:16">
      <c r="B45" s="134"/>
      <c r="C45" s="134"/>
      <c r="D45" s="134"/>
      <c r="E45" s="134"/>
      <c r="F45" s="134"/>
      <c r="G45" s="134"/>
      <c r="H45" s="134"/>
      <c r="I45" s="134"/>
      <c r="J45" s="134"/>
      <c r="K45" s="134"/>
      <c r="L45" s="134"/>
      <c r="M45" s="134"/>
      <c r="O45" s="133"/>
      <c r="P45" s="134"/>
    </row>
    <row r="46" spans="2:16">
      <c r="B46" s="134"/>
      <c r="C46" s="134"/>
      <c r="D46" s="134"/>
      <c r="E46" s="134"/>
      <c r="F46" s="134"/>
      <c r="G46" s="134"/>
      <c r="H46" s="134"/>
      <c r="I46" s="134"/>
      <c r="J46" s="134"/>
      <c r="K46" s="134"/>
      <c r="L46" s="134"/>
      <c r="M46" s="134"/>
      <c r="O46" s="133"/>
      <c r="P46" s="134"/>
    </row>
    <row r="47" spans="2:16">
      <c r="B47" s="133"/>
      <c r="C47" s="133"/>
      <c r="D47" s="133"/>
      <c r="E47" s="133"/>
      <c r="F47" s="133"/>
      <c r="G47" s="133"/>
      <c r="H47" s="133"/>
      <c r="I47" s="133"/>
      <c r="J47" s="133"/>
      <c r="K47" s="133"/>
      <c r="L47" s="133"/>
      <c r="M47" s="133"/>
      <c r="O47" s="133"/>
      <c r="P47" s="133"/>
    </row>
    <row r="48" spans="2:16">
      <c r="B48" s="133"/>
      <c r="C48" s="133"/>
      <c r="D48" s="133"/>
      <c r="E48" s="133"/>
      <c r="F48" s="133"/>
      <c r="G48" s="133"/>
      <c r="H48" s="133"/>
      <c r="I48" s="133"/>
      <c r="J48" s="133"/>
      <c r="K48" s="133"/>
      <c r="L48" s="133"/>
      <c r="M48" s="133"/>
      <c r="O48" s="133"/>
      <c r="P48" s="133"/>
    </row>
  </sheetData>
  <mergeCells count="3">
    <mergeCell ref="B3:G3"/>
    <mergeCell ref="H3:P3"/>
    <mergeCell ref="Q3:T3"/>
  </mergeCells>
  <pageMargins left="0.7" right="0.7" top="0.75" bottom="0.75" header="0.3" footer="0.3"/>
  <pageSetup scale="57" orientation="landscape" horizontalDpi="0" verticalDpi="0" r:id="rId1"/>
</worksheet>
</file>

<file path=xl/worksheets/sheet199.xml><?xml version="1.0" encoding="utf-8"?>
<worksheet xmlns="http://schemas.openxmlformats.org/spreadsheetml/2006/main" xmlns:r="http://schemas.openxmlformats.org/officeDocument/2006/relationships">
  <dimension ref="A1:R19"/>
  <sheetViews>
    <sheetView view="pageBreakPreview" zoomScaleNormal="100" zoomScaleSheetLayoutView="100" workbookViewId="0">
      <selection sqref="A1:J1"/>
    </sheetView>
  </sheetViews>
  <sheetFormatPr defaultRowHeight="15" outlineLevelCol="1"/>
  <cols>
    <col min="1" max="10" width="9.140625" style="193"/>
    <col min="11" max="11" width="27.7109375" style="193" hidden="1" customWidth="1" outlineLevel="1"/>
    <col min="12" max="17" width="0" style="193" hidden="1" customWidth="1" outlineLevel="1"/>
    <col min="18" max="18" width="9.140625" style="193" collapsed="1"/>
    <col min="19" max="16384" width="9.140625" style="193"/>
  </cols>
  <sheetData>
    <row r="1" spans="1:17" ht="29.25" customHeight="1">
      <c r="A1" s="380" t="s">
        <v>1316</v>
      </c>
      <c r="B1" s="331"/>
      <c r="C1" s="331"/>
      <c r="D1" s="331"/>
      <c r="E1" s="331"/>
      <c r="F1" s="331"/>
      <c r="G1" s="331"/>
      <c r="H1" s="331"/>
      <c r="I1" s="331"/>
      <c r="J1" s="331"/>
      <c r="K1" s="200" t="s">
        <v>1260</v>
      </c>
    </row>
    <row r="2" spans="1:17">
      <c r="K2" s="193" t="s">
        <v>1261</v>
      </c>
    </row>
    <row r="3" spans="1:17" ht="16.5" customHeight="1" thickBot="1">
      <c r="A3" s="201"/>
      <c r="B3" s="381" t="s">
        <v>1262</v>
      </c>
      <c r="C3" s="382"/>
      <c r="D3" s="383" t="s">
        <v>1263</v>
      </c>
      <c r="E3" s="382"/>
      <c r="F3" s="383" t="s">
        <v>1264</v>
      </c>
      <c r="G3" s="382"/>
      <c r="H3" s="383" t="s">
        <v>1265</v>
      </c>
      <c r="I3" s="382"/>
      <c r="L3" s="202" t="s">
        <v>565</v>
      </c>
      <c r="M3" s="203"/>
      <c r="N3" s="202" t="s">
        <v>566</v>
      </c>
      <c r="O3" s="203"/>
      <c r="P3" s="202" t="s">
        <v>567</v>
      </c>
      <c r="Q3" s="203"/>
    </row>
    <row r="4" spans="1:17" ht="15.75">
      <c r="A4" s="204"/>
      <c r="B4" s="205" t="s">
        <v>1266</v>
      </c>
      <c r="C4" s="206" t="s">
        <v>1267</v>
      </c>
      <c r="D4" s="207" t="s">
        <v>1266</v>
      </c>
      <c r="E4" s="206" t="s">
        <v>1267</v>
      </c>
      <c r="F4" s="207" t="s">
        <v>1266</v>
      </c>
      <c r="G4" s="206" t="s">
        <v>1267</v>
      </c>
      <c r="H4" s="207" t="s">
        <v>1266</v>
      </c>
      <c r="I4" s="206" t="s">
        <v>1267</v>
      </c>
      <c r="K4" s="7"/>
      <c r="L4" s="208" t="s">
        <v>34</v>
      </c>
      <c r="M4" s="208" t="s">
        <v>1268</v>
      </c>
      <c r="N4" s="208" t="s">
        <v>34</v>
      </c>
      <c r="O4" s="208" t="s">
        <v>1268</v>
      </c>
      <c r="P4" s="208" t="s">
        <v>34</v>
      </c>
      <c r="Q4" s="208" t="s">
        <v>1268</v>
      </c>
    </row>
    <row r="5" spans="1:17" ht="15.75">
      <c r="A5" s="1" t="s">
        <v>1269</v>
      </c>
      <c r="K5" s="7" t="s">
        <v>629</v>
      </c>
      <c r="L5" s="209">
        <v>1.6</v>
      </c>
      <c r="M5" s="209">
        <v>0.5</v>
      </c>
      <c r="N5" s="209">
        <v>1</v>
      </c>
      <c r="O5" s="209">
        <v>1.3</v>
      </c>
      <c r="P5" s="209">
        <v>1.4</v>
      </c>
      <c r="Q5" s="209">
        <v>0.8</v>
      </c>
    </row>
    <row r="6" spans="1:17">
      <c r="A6" s="37"/>
      <c r="B6" s="210">
        <v>38.1</v>
      </c>
      <c r="C6" s="210">
        <v>41.8</v>
      </c>
      <c r="D6" s="210">
        <v>48.3</v>
      </c>
      <c r="E6" s="210">
        <v>53.4</v>
      </c>
      <c r="F6" s="210">
        <v>29.9</v>
      </c>
      <c r="G6" s="210">
        <v>48.6</v>
      </c>
      <c r="H6" s="210">
        <v>35.4</v>
      </c>
      <c r="I6" s="210">
        <v>36.4</v>
      </c>
      <c r="K6" s="7"/>
      <c r="L6" s="209"/>
      <c r="M6" s="209"/>
      <c r="N6" s="209"/>
      <c r="O6" s="209"/>
      <c r="P6" s="209"/>
      <c r="Q6" s="209"/>
    </row>
    <row r="7" spans="1:17" ht="16.5" thickBot="1">
      <c r="A7" s="1" t="s">
        <v>1270</v>
      </c>
      <c r="B7" s="197"/>
      <c r="C7" s="197"/>
      <c r="D7" s="197"/>
      <c r="E7" s="197"/>
      <c r="F7" s="197"/>
      <c r="G7" s="197"/>
      <c r="H7" s="197"/>
      <c r="I7" s="197"/>
      <c r="K7" s="7"/>
      <c r="L7" s="211"/>
      <c r="M7" s="211" t="s">
        <v>565</v>
      </c>
      <c r="N7" s="211"/>
      <c r="O7" s="211" t="s">
        <v>1267</v>
      </c>
      <c r="P7" s="211"/>
      <c r="Q7" s="212"/>
    </row>
    <row r="8" spans="1:17">
      <c r="A8" s="37"/>
      <c r="B8" s="213">
        <v>71.5</v>
      </c>
      <c r="C8" s="213">
        <v>85.5</v>
      </c>
      <c r="D8" s="213">
        <v>76.7</v>
      </c>
      <c r="E8" s="213">
        <v>89.2</v>
      </c>
      <c r="F8" s="213">
        <v>36.5</v>
      </c>
      <c r="G8" s="213">
        <v>57.4</v>
      </c>
      <c r="H8" s="213">
        <v>81</v>
      </c>
      <c r="I8" s="213">
        <v>100.2</v>
      </c>
      <c r="K8" s="7"/>
      <c r="L8" s="214"/>
      <c r="M8" s="214" t="s">
        <v>34</v>
      </c>
      <c r="N8" s="214" t="s">
        <v>1268</v>
      </c>
      <c r="O8" s="214" t="s">
        <v>34</v>
      </c>
      <c r="P8" s="214" t="s">
        <v>1268</v>
      </c>
      <c r="Q8" s="214"/>
    </row>
    <row r="9" spans="1:17" ht="15.75">
      <c r="A9" s="1" t="s">
        <v>1271</v>
      </c>
      <c r="B9" s="197"/>
      <c r="C9" s="197"/>
      <c r="D9" s="197"/>
      <c r="E9" s="197"/>
      <c r="F9" s="197"/>
      <c r="G9" s="197"/>
      <c r="H9" s="197"/>
      <c r="I9" s="197"/>
      <c r="K9" s="7" t="s">
        <v>631</v>
      </c>
      <c r="L9" s="13"/>
      <c r="M9" s="13"/>
      <c r="N9" s="13"/>
      <c r="O9" s="13"/>
      <c r="P9" s="13"/>
      <c r="Q9" s="70"/>
    </row>
    <row r="10" spans="1:17">
      <c r="B10" s="213">
        <v>71</v>
      </c>
      <c r="C10" s="213">
        <v>73.099999999999994</v>
      </c>
      <c r="D10" s="213">
        <v>51.5</v>
      </c>
      <c r="E10" s="213">
        <v>57</v>
      </c>
      <c r="F10" s="213">
        <v>33.5</v>
      </c>
      <c r="G10" s="213">
        <v>52.6</v>
      </c>
      <c r="H10" s="213">
        <v>117.6</v>
      </c>
      <c r="I10" s="213">
        <v>120.1</v>
      </c>
      <c r="K10" s="7" t="s">
        <v>1272</v>
      </c>
      <c r="L10" s="215"/>
      <c r="M10" s="209">
        <v>0.6</v>
      </c>
      <c r="N10" s="209">
        <v>0.5</v>
      </c>
      <c r="O10" s="209">
        <v>0.6</v>
      </c>
      <c r="P10" s="209">
        <v>1.9</v>
      </c>
      <c r="Q10" s="70"/>
    </row>
    <row r="11" spans="1:17">
      <c r="K11" s="7" t="s">
        <v>1273</v>
      </c>
      <c r="L11" s="70"/>
      <c r="M11" s="209">
        <v>1.1000000000000001</v>
      </c>
      <c r="N11" s="209">
        <v>0.3</v>
      </c>
      <c r="O11" s="209">
        <v>0.8</v>
      </c>
      <c r="P11" s="209">
        <v>1.4</v>
      </c>
      <c r="Q11" s="13"/>
    </row>
    <row r="13" spans="1:17">
      <c r="K13" s="193" t="s">
        <v>1274</v>
      </c>
    </row>
    <row r="14" spans="1:17">
      <c r="A14" s="189"/>
      <c r="B14" s="189"/>
      <c r="C14" s="189"/>
      <c r="D14" s="189"/>
      <c r="E14" s="189"/>
      <c r="F14" s="189"/>
      <c r="G14" s="189"/>
      <c r="L14" s="216">
        <v>2002</v>
      </c>
      <c r="M14" s="216">
        <v>2007</v>
      </c>
      <c r="N14" s="217"/>
      <c r="O14" s="217"/>
      <c r="P14" s="217"/>
      <c r="Q14" s="217"/>
    </row>
    <row r="15" spans="1:17">
      <c r="A15" s="189"/>
      <c r="B15" s="189"/>
      <c r="C15" s="189"/>
      <c r="D15" s="189"/>
      <c r="E15" s="189"/>
      <c r="F15" s="189"/>
      <c r="G15" s="189"/>
      <c r="K15" s="7" t="s">
        <v>629</v>
      </c>
      <c r="L15" s="218">
        <v>89.4</v>
      </c>
      <c r="M15" s="218">
        <v>85.4</v>
      </c>
    </row>
    <row r="16" spans="1:17">
      <c r="K16" s="7" t="s">
        <v>631</v>
      </c>
      <c r="L16" s="218">
        <v>139.1</v>
      </c>
      <c r="M16" s="218">
        <v>124.3</v>
      </c>
    </row>
    <row r="17" spans="1:13">
      <c r="K17" s="7" t="s">
        <v>630</v>
      </c>
      <c r="L17" s="218">
        <v>42.3</v>
      </c>
      <c r="M17" s="218">
        <v>45.5</v>
      </c>
    </row>
    <row r="19" spans="1:13">
      <c r="A19" s="219" t="s">
        <v>1275</v>
      </c>
      <c r="K19" s="219" t="s">
        <v>1275</v>
      </c>
    </row>
  </sheetData>
  <mergeCells count="5">
    <mergeCell ref="A1:J1"/>
    <mergeCell ref="B3:C3"/>
    <mergeCell ref="D3:E3"/>
    <mergeCell ref="F3:G3"/>
    <mergeCell ref="H3:I3"/>
  </mergeCells>
  <pageMargins left="0.7" right="0.7" top="0.75" bottom="0.75" header="0.3" footer="0.3"/>
  <pageSetup scale="99" orientation="portrait" horizontalDpi="0" verticalDpi="0" r:id="rId1"/>
  <colBreaks count="1" manualBreakCount="1">
    <brk id="10" max="1048575" man="1"/>
  </colBreaks>
</worksheet>
</file>

<file path=xl/worksheets/sheet2.xml><?xml version="1.0" encoding="utf-8"?>
<worksheet xmlns="http://schemas.openxmlformats.org/spreadsheetml/2006/main" xmlns:r="http://schemas.openxmlformats.org/officeDocument/2006/relationships">
  <dimension ref="A1:T60"/>
  <sheetViews>
    <sheetView topLeftCell="A43" workbookViewId="0">
      <selection activeCell="B57" sqref="B57:D57"/>
    </sheetView>
  </sheetViews>
  <sheetFormatPr defaultRowHeight="15"/>
  <sheetData>
    <row r="1" spans="1:20">
      <c r="A1" s="174" t="s">
        <v>853</v>
      </c>
      <c r="R1" s="174"/>
    </row>
    <row r="2" spans="1:20">
      <c r="B2" s="174" t="s">
        <v>1117</v>
      </c>
      <c r="C2" s="174" t="s">
        <v>19</v>
      </c>
      <c r="D2" s="174" t="s">
        <v>758</v>
      </c>
      <c r="S2" s="174"/>
      <c r="T2" s="174"/>
    </row>
    <row r="3" spans="1:20">
      <c r="A3">
        <f>'13'!A4</f>
        <v>1961</v>
      </c>
      <c r="B3" s="52">
        <f>'13a'!D5</f>
        <v>74</v>
      </c>
      <c r="C3" s="52">
        <f>'14a'!C4</f>
        <v>76.599999999999994</v>
      </c>
      <c r="D3" s="52">
        <f>'14e'!C4</f>
        <v>79.599999999999994</v>
      </c>
      <c r="S3" s="174"/>
      <c r="T3" s="174"/>
    </row>
    <row r="4" spans="1:20">
      <c r="A4" s="174">
        <f>'13'!A5</f>
        <v>1962</v>
      </c>
      <c r="B4" s="52">
        <f>'13a'!D6</f>
        <v>75</v>
      </c>
      <c r="C4" s="52">
        <f>'14a'!C5</f>
        <v>77.400000000000006</v>
      </c>
      <c r="D4" s="52">
        <f>'14e'!C5</f>
        <v>80</v>
      </c>
      <c r="Q4" s="174"/>
      <c r="R4" s="174"/>
      <c r="S4" s="174"/>
      <c r="T4" s="174"/>
    </row>
    <row r="5" spans="1:20">
      <c r="A5" s="174">
        <f>'13'!A6</f>
        <v>1963</v>
      </c>
      <c r="B5" s="52">
        <f>'13a'!D7</f>
        <v>76</v>
      </c>
      <c r="C5" s="52">
        <f>'14a'!C6</f>
        <v>78.3</v>
      </c>
      <c r="D5" s="52">
        <f>'14e'!C6</f>
        <v>80.5</v>
      </c>
      <c r="Q5" s="174"/>
      <c r="R5" s="174"/>
      <c r="S5" s="174"/>
      <c r="T5" s="174"/>
    </row>
    <row r="6" spans="1:20">
      <c r="A6" s="174">
        <f>'13'!A7</f>
        <v>1964</v>
      </c>
      <c r="B6" s="52">
        <f>'13a'!D8</f>
        <v>77</v>
      </c>
      <c r="C6" s="52">
        <f>'14a'!C7</f>
        <v>79.099999999999994</v>
      </c>
      <c r="D6" s="52">
        <f>'14e'!C7</f>
        <v>81</v>
      </c>
      <c r="Q6" s="174"/>
      <c r="R6" s="174"/>
      <c r="S6" s="174"/>
      <c r="T6" s="174"/>
    </row>
    <row r="7" spans="1:20">
      <c r="A7" s="174">
        <f>'13'!A8</f>
        <v>1965</v>
      </c>
      <c r="B7" s="52">
        <f>'13a'!D9</f>
        <v>78.5</v>
      </c>
      <c r="C7" s="52">
        <f>'14a'!C8</f>
        <v>79.900000000000006</v>
      </c>
      <c r="D7" s="52">
        <f>'14e'!C8</f>
        <v>81.5</v>
      </c>
      <c r="Q7" s="174"/>
      <c r="R7" s="174"/>
      <c r="S7" s="174"/>
      <c r="T7" s="174"/>
    </row>
    <row r="8" spans="1:20">
      <c r="A8" s="174">
        <f>'13'!A9</f>
        <v>1966</v>
      </c>
      <c r="B8" s="52">
        <f>'13a'!D10</f>
        <v>79.099999999999994</v>
      </c>
      <c r="C8" s="52">
        <f>'14a'!C9</f>
        <v>80.599999999999994</v>
      </c>
      <c r="D8" s="52">
        <f>'14e'!C9</f>
        <v>81.8</v>
      </c>
      <c r="Q8" s="174"/>
      <c r="R8" s="174"/>
      <c r="S8" s="174"/>
      <c r="T8" s="174"/>
    </row>
    <row r="9" spans="1:20">
      <c r="A9" s="174">
        <f>'13'!A10</f>
        <v>1967</v>
      </c>
      <c r="B9" s="52">
        <f>'13a'!D11</f>
        <v>79.7</v>
      </c>
      <c r="C9" s="52">
        <f>'14a'!C10</f>
        <v>81.2</v>
      </c>
      <c r="D9" s="52">
        <f>'14e'!C10</f>
        <v>82.2</v>
      </c>
      <c r="Q9" s="174"/>
      <c r="R9" s="174"/>
      <c r="S9" s="174"/>
      <c r="T9" s="174"/>
    </row>
    <row r="10" spans="1:20">
      <c r="A10" s="174">
        <f>'13'!A11</f>
        <v>1968</v>
      </c>
      <c r="B10" s="52">
        <f>'13a'!D12</f>
        <v>80.5</v>
      </c>
      <c r="C10" s="52">
        <f>'14a'!C11</f>
        <v>81.599999999999994</v>
      </c>
      <c r="D10" s="52">
        <f>'14e'!C11</f>
        <v>82.5</v>
      </c>
      <c r="Q10" s="174"/>
      <c r="R10" s="174"/>
      <c r="S10" s="174"/>
      <c r="T10" s="174"/>
    </row>
    <row r="11" spans="1:20">
      <c r="A11" s="174">
        <f>'13'!A12</f>
        <v>1969</v>
      </c>
      <c r="B11" s="52">
        <f>'13a'!D13</f>
        <v>80.900000000000006</v>
      </c>
      <c r="C11" s="52">
        <f>'14a'!C12</f>
        <v>82</v>
      </c>
      <c r="D11" s="52">
        <f>'14e'!C12</f>
        <v>82.6</v>
      </c>
      <c r="Q11" s="174"/>
      <c r="R11" s="174"/>
      <c r="S11" s="174"/>
      <c r="T11" s="174"/>
    </row>
    <row r="12" spans="1:20">
      <c r="A12" s="174">
        <f>'13'!A13</f>
        <v>1970</v>
      </c>
      <c r="B12" s="52">
        <f>'13a'!D14</f>
        <v>81.599999999999994</v>
      </c>
      <c r="C12" s="52">
        <f>'14a'!C13</f>
        <v>82.3</v>
      </c>
      <c r="D12" s="52">
        <f>'14e'!C13</f>
        <v>82.9</v>
      </c>
      <c r="Q12" s="174"/>
      <c r="R12" s="174"/>
      <c r="S12" s="174"/>
      <c r="T12" s="174"/>
    </row>
    <row r="13" spans="1:20">
      <c r="A13" s="174">
        <f>'13'!A14</f>
        <v>1971</v>
      </c>
      <c r="B13" s="52">
        <f>'13a'!D15</f>
        <v>82.1</v>
      </c>
      <c r="C13" s="52">
        <f>'14a'!C14</f>
        <v>82.9</v>
      </c>
      <c r="D13" s="52">
        <f>'14e'!C14</f>
        <v>83.4</v>
      </c>
      <c r="Q13" s="174"/>
      <c r="R13" s="174"/>
      <c r="S13" s="174"/>
      <c r="T13" s="174"/>
    </row>
    <row r="14" spans="1:20">
      <c r="A14" s="174">
        <f>'13'!A15</f>
        <v>1972</v>
      </c>
      <c r="B14" s="52">
        <f>'13a'!D16</f>
        <v>83.1</v>
      </c>
      <c r="C14" s="52">
        <f>'14a'!C15</f>
        <v>83.4</v>
      </c>
      <c r="D14" s="52">
        <f>'14e'!C15</f>
        <v>83.9</v>
      </c>
      <c r="Q14" s="174"/>
      <c r="R14" s="174"/>
      <c r="S14" s="174"/>
      <c r="T14" s="174"/>
    </row>
    <row r="15" spans="1:20">
      <c r="A15" s="174">
        <f>'13'!A16</f>
        <v>1973</v>
      </c>
      <c r="B15" s="52">
        <f>'13a'!D17</f>
        <v>83.9</v>
      </c>
      <c r="C15" s="52">
        <f>'14a'!C16</f>
        <v>84</v>
      </c>
      <c r="D15" s="52">
        <f>'14e'!C16</f>
        <v>84.4</v>
      </c>
      <c r="Q15" s="174"/>
      <c r="R15" s="174"/>
      <c r="S15" s="174"/>
      <c r="T15" s="174"/>
    </row>
    <row r="16" spans="1:20">
      <c r="A16" s="174">
        <f>'13'!A17</f>
        <v>1974</v>
      </c>
      <c r="B16" s="52">
        <f>'13a'!D18</f>
        <v>84.2</v>
      </c>
      <c r="C16" s="52">
        <f>'14a'!C17</f>
        <v>84.5</v>
      </c>
      <c r="D16" s="52">
        <f>'14e'!C17</f>
        <v>84.8</v>
      </c>
      <c r="Q16" s="174"/>
      <c r="R16" s="174"/>
      <c r="S16" s="174"/>
      <c r="T16" s="174"/>
    </row>
    <row r="17" spans="1:20">
      <c r="A17" s="174">
        <f>'13'!A18</f>
        <v>1975</v>
      </c>
      <c r="B17" s="52">
        <f>'13a'!D19</f>
        <v>84.5</v>
      </c>
      <c r="C17" s="52">
        <f>'14a'!C18</f>
        <v>84.9</v>
      </c>
      <c r="D17" s="52">
        <f>'14e'!C18</f>
        <v>85.3</v>
      </c>
      <c r="Q17" s="174"/>
      <c r="R17" s="174"/>
      <c r="S17" s="174"/>
      <c r="T17" s="174"/>
    </row>
    <row r="18" spans="1:20">
      <c r="A18" s="174">
        <f>'13'!A19</f>
        <v>1976</v>
      </c>
      <c r="B18" s="52">
        <f>'13a'!D20</f>
        <v>84.8</v>
      </c>
      <c r="C18" s="52">
        <f>'14a'!C19</f>
        <v>85.4</v>
      </c>
      <c r="D18" s="52">
        <f>'14e'!C19</f>
        <v>86</v>
      </c>
      <c r="Q18" s="174"/>
      <c r="R18" s="174"/>
      <c r="S18" s="174"/>
      <c r="T18" s="174"/>
    </row>
    <row r="19" spans="1:20">
      <c r="A19" s="174">
        <f>'13'!A20</f>
        <v>1977</v>
      </c>
      <c r="B19" s="52">
        <f>'13a'!D21</f>
        <v>85.3</v>
      </c>
      <c r="C19" s="52">
        <f>'14a'!C20</f>
        <v>85.9</v>
      </c>
      <c r="D19" s="52">
        <f>'14e'!C20</f>
        <v>86.4</v>
      </c>
      <c r="Q19" s="174"/>
      <c r="R19" s="174"/>
      <c r="S19" s="174"/>
      <c r="T19" s="174"/>
    </row>
    <row r="20" spans="1:20">
      <c r="A20" s="174">
        <f>'13'!A21</f>
        <v>1978</v>
      </c>
      <c r="B20" s="52">
        <f>'13a'!D22</f>
        <v>85.7</v>
      </c>
      <c r="C20" s="52">
        <f>'14a'!C21</f>
        <v>86.2</v>
      </c>
      <c r="D20" s="52">
        <f>'14e'!C21</f>
        <v>86.5</v>
      </c>
      <c r="Q20" s="174"/>
      <c r="R20" s="174"/>
      <c r="S20" s="174"/>
      <c r="T20" s="174"/>
    </row>
    <row r="21" spans="1:20">
      <c r="A21" s="174">
        <f>'13'!A22</f>
        <v>1979</v>
      </c>
      <c r="B21" s="52">
        <f>'13a'!D23</f>
        <v>85.9</v>
      </c>
      <c r="C21" s="52">
        <f>'14a'!C22</f>
        <v>86.5</v>
      </c>
      <c r="D21" s="52">
        <f>'14e'!C22</f>
        <v>86.9</v>
      </c>
      <c r="Q21" s="174"/>
      <c r="R21" s="174"/>
      <c r="S21" s="174"/>
      <c r="T21" s="174"/>
    </row>
    <row r="22" spans="1:20">
      <c r="A22" s="174">
        <f>'13'!A23</f>
        <v>1980</v>
      </c>
      <c r="B22" s="52">
        <f>'13a'!D24</f>
        <v>86.6</v>
      </c>
      <c r="C22" s="52">
        <f>'14a'!C23</f>
        <v>87.1</v>
      </c>
      <c r="D22" s="52">
        <f>'14e'!C23</f>
        <v>87.1</v>
      </c>
      <c r="Q22" s="174"/>
      <c r="R22" s="174"/>
      <c r="S22" s="174"/>
      <c r="T22" s="174"/>
    </row>
    <row r="23" spans="1:20">
      <c r="A23" s="174">
        <f>'13'!A24</f>
        <v>1981</v>
      </c>
      <c r="B23" s="52">
        <f>'13a'!D25</f>
        <v>86.9</v>
      </c>
      <c r="C23" s="52">
        <f>'14a'!C24</f>
        <v>87.5</v>
      </c>
      <c r="D23" s="52">
        <f>'14e'!C24</f>
        <v>87.4</v>
      </c>
      <c r="Q23" s="174"/>
      <c r="R23" s="174"/>
      <c r="S23" s="174"/>
      <c r="T23" s="174"/>
    </row>
    <row r="24" spans="1:20">
      <c r="A24" s="174">
        <f>'13'!A25</f>
        <v>1982</v>
      </c>
      <c r="B24" s="52">
        <f>'13a'!D26</f>
        <v>87.8</v>
      </c>
      <c r="C24" s="52">
        <f>'14a'!C25</f>
        <v>88.5</v>
      </c>
      <c r="D24" s="52">
        <f>'14e'!C25</f>
        <v>88.3</v>
      </c>
      <c r="Q24" s="174"/>
      <c r="R24" s="174"/>
      <c r="S24" s="174"/>
      <c r="T24" s="174"/>
    </row>
    <row r="25" spans="1:20">
      <c r="A25" s="174">
        <f>'13'!A26</f>
        <v>1983</v>
      </c>
      <c r="B25" s="52">
        <f>'13a'!D27</f>
        <v>88.4</v>
      </c>
      <c r="C25" s="52">
        <f>'14a'!C26</f>
        <v>89.3</v>
      </c>
      <c r="D25" s="52">
        <f>'14e'!C26</f>
        <v>89.6</v>
      </c>
      <c r="Q25" s="174"/>
      <c r="R25" s="174"/>
      <c r="S25" s="174"/>
      <c r="T25" s="174"/>
    </row>
    <row r="26" spans="1:20">
      <c r="A26" s="174">
        <f>'13'!A27</f>
        <v>1984</v>
      </c>
      <c r="B26" s="52">
        <f>'13a'!D28</f>
        <v>88.8</v>
      </c>
      <c r="C26" s="52">
        <f>'14a'!C27</f>
        <v>89.8</v>
      </c>
      <c r="D26" s="52">
        <f>'14e'!C27</f>
        <v>90.3</v>
      </c>
      <c r="Q26" s="174"/>
      <c r="R26" s="174"/>
      <c r="S26" s="174"/>
      <c r="T26" s="174"/>
    </row>
    <row r="27" spans="1:20">
      <c r="A27" s="174">
        <f>'13'!A28</f>
        <v>1985</v>
      </c>
      <c r="B27" s="52">
        <f>'13a'!D29</f>
        <v>88.7</v>
      </c>
      <c r="C27" s="52">
        <f>'14a'!C28</f>
        <v>90.4</v>
      </c>
      <c r="D27" s="52">
        <f>'14e'!C28</f>
        <v>90.8</v>
      </c>
      <c r="Q27" s="174"/>
      <c r="R27" s="174"/>
      <c r="S27" s="174"/>
      <c r="T27" s="174"/>
    </row>
    <row r="28" spans="1:20">
      <c r="A28" s="174">
        <f>'13'!A29</f>
        <v>1986</v>
      </c>
      <c r="B28" s="52">
        <f>'13a'!D30</f>
        <v>89.7</v>
      </c>
      <c r="C28" s="52">
        <f>'14a'!C29</f>
        <v>90.9</v>
      </c>
      <c r="D28" s="52">
        <f>'14e'!C29</f>
        <v>91.6</v>
      </c>
      <c r="Q28" s="174"/>
      <c r="R28" s="174"/>
      <c r="S28" s="174"/>
      <c r="T28" s="174"/>
    </row>
    <row r="29" spans="1:20">
      <c r="A29" s="174">
        <f>'13'!A30</f>
        <v>1987</v>
      </c>
      <c r="B29" s="52">
        <f>'13a'!D31</f>
        <v>90.3</v>
      </c>
      <c r="C29" s="52">
        <f>'14a'!C30</f>
        <v>91.3</v>
      </c>
      <c r="D29" s="52">
        <f>'14e'!C30</f>
        <v>92.1</v>
      </c>
      <c r="Q29" s="174"/>
      <c r="R29" s="174"/>
      <c r="S29" s="174"/>
      <c r="T29" s="174"/>
    </row>
    <row r="30" spans="1:20">
      <c r="A30" s="174">
        <f>'13'!A31</f>
        <v>1988</v>
      </c>
      <c r="B30" s="52">
        <f>'13a'!D32</f>
        <v>91</v>
      </c>
      <c r="C30" s="52">
        <f>'14a'!C31</f>
        <v>91.7</v>
      </c>
      <c r="D30" s="52">
        <f>'14e'!C31</f>
        <v>92.4</v>
      </c>
      <c r="F30" s="174" t="s">
        <v>1246</v>
      </c>
      <c r="K30" s="174" t="s">
        <v>1247</v>
      </c>
      <c r="Q30" s="174"/>
      <c r="R30" s="174"/>
      <c r="S30" s="174"/>
      <c r="T30" s="174"/>
    </row>
    <row r="31" spans="1:20">
      <c r="A31" s="174">
        <f>'13'!A32</f>
        <v>1989</v>
      </c>
      <c r="B31" s="52">
        <f>'13a'!D33</f>
        <v>91.5</v>
      </c>
      <c r="C31" s="52">
        <f>'14a'!C32</f>
        <v>92.1</v>
      </c>
      <c r="D31" s="52">
        <f>'14e'!C32</f>
        <v>92.6</v>
      </c>
      <c r="G31" s="174" t="s">
        <v>501</v>
      </c>
      <c r="H31" s="174" t="s">
        <v>19</v>
      </c>
      <c r="I31" s="174" t="s">
        <v>758</v>
      </c>
      <c r="K31" s="174"/>
      <c r="L31" s="174" t="s">
        <v>501</v>
      </c>
      <c r="M31" s="174" t="s">
        <v>19</v>
      </c>
      <c r="N31" s="174" t="s">
        <v>758</v>
      </c>
      <c r="Q31" s="174"/>
      <c r="R31" s="174"/>
      <c r="S31" s="174"/>
      <c r="T31" s="174"/>
    </row>
    <row r="32" spans="1:20">
      <c r="A32" s="174">
        <f>'13'!A33</f>
        <v>1990</v>
      </c>
      <c r="B32" s="52">
        <f>'13a'!D34</f>
        <v>92.1</v>
      </c>
      <c r="C32" s="52">
        <f>'14a'!C33</f>
        <v>92.7</v>
      </c>
      <c r="D32" s="52">
        <f>'14e'!C33</f>
        <v>93.4</v>
      </c>
      <c r="F32">
        <f>A32</f>
        <v>1990</v>
      </c>
      <c r="G32" s="52">
        <f>'10'!L3</f>
        <v>12.938833445408974</v>
      </c>
      <c r="H32" s="52">
        <f>'10k'!L3</f>
        <v>12.127627920589239</v>
      </c>
      <c r="I32" s="52">
        <f>'10a'!L3</f>
        <v>11.733377659574469</v>
      </c>
      <c r="J32" s="52"/>
      <c r="K32" s="174">
        <f>F32</f>
        <v>1990</v>
      </c>
      <c r="L32" s="52">
        <f>100*'10'!I3/'10'!B3</f>
        <v>14.47762562660472</v>
      </c>
      <c r="M32" s="52">
        <f>100*'10k'!I3/'10k'!B3</f>
        <v>8.5166577240134647</v>
      </c>
      <c r="N32" s="52">
        <f>100*'10a'!I3/'10a'!B3</f>
        <v>5.585106382978724</v>
      </c>
      <c r="Q32" s="174"/>
      <c r="R32" s="174"/>
      <c r="S32" s="174"/>
      <c r="T32" s="174"/>
    </row>
    <row r="33" spans="1:20">
      <c r="A33" s="174">
        <f>'13'!A34</f>
        <v>1991</v>
      </c>
      <c r="B33" s="52">
        <f>'13a'!D35</f>
        <v>92.8</v>
      </c>
      <c r="C33" s="52">
        <f>'14a'!C34</f>
        <v>93.2</v>
      </c>
      <c r="D33" s="52">
        <f>'14e'!C34</f>
        <v>94</v>
      </c>
      <c r="F33" s="174">
        <f t="shared" ref="F33:F49" si="0">A33</f>
        <v>1991</v>
      </c>
      <c r="G33" s="52">
        <f>'10'!L4</f>
        <v>13.00969869491499</v>
      </c>
      <c r="H33" s="52">
        <f>'10k'!L4</f>
        <v>12.117580150248651</v>
      </c>
      <c r="I33" s="52">
        <f>'10a'!L4</f>
        <v>11.97410268059973</v>
      </c>
      <c r="J33" s="52"/>
      <c r="K33" s="174">
        <f t="shared" ref="K33:K49" si="1">F33</f>
        <v>1991</v>
      </c>
      <c r="L33" s="52">
        <f>100*'10'!I4/'10'!B4</f>
        <v>15.087809354924014</v>
      </c>
      <c r="M33" s="52">
        <f>100*'10k'!I4/'10k'!B4</f>
        <v>8.496455401544809</v>
      </c>
      <c r="N33" s="52">
        <f>100*'10a'!I4/'10a'!B4</f>
        <v>7.133121308496138</v>
      </c>
      <c r="Q33" s="174"/>
      <c r="R33" s="174"/>
      <c r="S33" s="174"/>
      <c r="T33" s="174"/>
    </row>
    <row r="34" spans="1:20">
      <c r="A34" s="174">
        <f>'13'!A35</f>
        <v>1992</v>
      </c>
      <c r="B34" s="52">
        <f>'13a'!D36</f>
        <v>93.5</v>
      </c>
      <c r="C34" s="52">
        <f>'14a'!C35</f>
        <v>93.9</v>
      </c>
      <c r="D34" s="52">
        <f>'14e'!C35</f>
        <v>94.9</v>
      </c>
      <c r="F34" s="174">
        <f t="shared" si="0"/>
        <v>1992</v>
      </c>
      <c r="G34" s="52">
        <f>'10'!L5</f>
        <v>13.093830758233903</v>
      </c>
      <c r="H34" s="52">
        <f>'10k'!L5</f>
        <v>12.156296500413337</v>
      </c>
      <c r="I34" s="52">
        <f>'10a'!L5</f>
        <v>12.01087438970262</v>
      </c>
      <c r="J34" s="52"/>
      <c r="K34" s="174">
        <f t="shared" si="1"/>
        <v>1992</v>
      </c>
      <c r="L34" s="52">
        <f>100*'10'!I5/'10'!B5</f>
        <v>16.127689322828708</v>
      </c>
      <c r="M34" s="52">
        <f>100*'10k'!I5/'10k'!B5</f>
        <v>9.170570405070265</v>
      </c>
      <c r="N34" s="52">
        <f>100*'10a'!I5/'10a'!B5</f>
        <v>7.1016422547714155</v>
      </c>
      <c r="Q34" s="174"/>
      <c r="R34" s="174"/>
      <c r="S34" s="174"/>
      <c r="T34" s="174"/>
    </row>
    <row r="35" spans="1:20">
      <c r="A35" s="174">
        <f>'13'!A36</f>
        <v>1993</v>
      </c>
      <c r="B35" s="52">
        <f>'13a'!D37</f>
        <v>94.5</v>
      </c>
      <c r="C35" s="52">
        <f>'14a'!C36</f>
        <v>94.9</v>
      </c>
      <c r="D35" s="52">
        <f>'14e'!C36</f>
        <v>95.7</v>
      </c>
      <c r="F35" s="174">
        <f t="shared" si="0"/>
        <v>1993</v>
      </c>
      <c r="G35" s="52">
        <f>'10'!L6</f>
        <v>13.204659688728725</v>
      </c>
      <c r="H35" s="52">
        <f>'10k'!L6</f>
        <v>12.200792491007194</v>
      </c>
      <c r="I35" s="52">
        <f>'10a'!L6</f>
        <v>12.138744690891931</v>
      </c>
      <c r="J35" s="52"/>
      <c r="K35" s="174">
        <f t="shared" si="1"/>
        <v>1993</v>
      </c>
      <c r="L35" s="52">
        <f>100*'10'!I6/'10'!B6</f>
        <v>17.242646196659035</v>
      </c>
      <c r="M35" s="52">
        <f>100*'10k'!I6/'10k'!B6</f>
        <v>10.167491007194243</v>
      </c>
      <c r="N35" s="52">
        <f>100*'10a'!I6/'10a'!B6</f>
        <v>7.8810759792354883</v>
      </c>
      <c r="Q35" s="174"/>
      <c r="R35" s="174"/>
      <c r="S35" s="174"/>
      <c r="T35" s="174"/>
    </row>
    <row r="36" spans="1:20">
      <c r="A36" s="174">
        <f>'13'!A37</f>
        <v>1994</v>
      </c>
      <c r="B36" s="52">
        <f>'13a'!D38</f>
        <v>94.9</v>
      </c>
      <c r="C36" s="52">
        <f>'14a'!C37</f>
        <v>95.5</v>
      </c>
      <c r="D36" s="52">
        <f>'14e'!C37</f>
        <v>96.1</v>
      </c>
      <c r="F36" s="174">
        <f t="shared" si="0"/>
        <v>1994</v>
      </c>
      <c r="G36" s="52">
        <f>'10'!L7</f>
        <v>13.276241126605251</v>
      </c>
      <c r="H36" s="52">
        <f>'10k'!L7</f>
        <v>12.239770732777536</v>
      </c>
      <c r="I36" s="52">
        <f>'10a'!L7</f>
        <v>12.083219021490626</v>
      </c>
      <c r="J36" s="52"/>
      <c r="K36" s="174">
        <f t="shared" si="1"/>
        <v>1994</v>
      </c>
      <c r="L36" s="52">
        <f>100*'10'!I7/'10'!B7</f>
        <v>17.773591551992158</v>
      </c>
      <c r="M36" s="52">
        <f>100*'10k'!I7/'10k'!B7</f>
        <v>9.8179025888547624</v>
      </c>
      <c r="N36" s="52">
        <f>100*'10a'!I7/'10a'!B7</f>
        <v>7.0416095107453138</v>
      </c>
      <c r="Q36" s="174"/>
      <c r="R36" s="174"/>
      <c r="S36" s="174"/>
      <c r="T36" s="174"/>
    </row>
    <row r="37" spans="1:20">
      <c r="A37" s="174">
        <f>'13'!A38</f>
        <v>1995</v>
      </c>
      <c r="B37" s="52">
        <f>'13a'!D39</f>
        <v>95.6</v>
      </c>
      <c r="C37" s="52">
        <f>'14a'!C38</f>
        <v>96.3</v>
      </c>
      <c r="D37" s="52">
        <f>'14e'!C38</f>
        <v>96.4</v>
      </c>
      <c r="F37" s="174">
        <f t="shared" si="0"/>
        <v>1995</v>
      </c>
      <c r="G37" s="52">
        <f>'10'!L8</f>
        <v>13.338030446620635</v>
      </c>
      <c r="H37" s="52">
        <f>'10k'!L8</f>
        <v>12.37286622196544</v>
      </c>
      <c r="I37" s="52">
        <f>'10a'!L8</f>
        <v>12.228321033210333</v>
      </c>
      <c r="J37" s="52"/>
      <c r="K37" s="174">
        <f t="shared" si="1"/>
        <v>1995</v>
      </c>
      <c r="L37" s="52">
        <f>100*'10'!I8/'10'!B8</f>
        <v>17.993441340614048</v>
      </c>
      <c r="M37" s="52">
        <f>100*'10k'!I8/'10k'!B8</f>
        <v>10.221125059089237</v>
      </c>
      <c r="N37" s="52">
        <f>100*'10a'!I8/'10a'!B8</f>
        <v>7.6568265682656831</v>
      </c>
      <c r="Q37" s="174"/>
      <c r="R37" s="174"/>
      <c r="S37" s="174"/>
      <c r="T37" s="174"/>
    </row>
    <row r="38" spans="1:20">
      <c r="A38" s="174">
        <f>'13'!A39</f>
        <v>1996</v>
      </c>
      <c r="B38" s="52">
        <f>'13a'!D40</f>
        <v>95.9</v>
      </c>
      <c r="C38" s="52">
        <f>'14a'!C39</f>
        <v>96.6</v>
      </c>
      <c r="D38" s="52">
        <f>'14e'!C39</f>
        <v>96.9</v>
      </c>
      <c r="F38" s="174">
        <f t="shared" si="0"/>
        <v>1996</v>
      </c>
      <c r="G38" s="52">
        <f>'10'!L9</f>
        <v>13.378678826351944</v>
      </c>
      <c r="H38" s="52">
        <f>'10k'!L9</f>
        <v>12.392994391358537</v>
      </c>
      <c r="I38" s="52">
        <f>'10a'!L9</f>
        <v>12.31147176522899</v>
      </c>
      <c r="J38" s="52"/>
      <c r="K38" s="174">
        <f t="shared" si="1"/>
        <v>1996</v>
      </c>
      <c r="L38" s="52">
        <f>100*'10'!I9/'10'!B9</f>
        <v>18.135961971180354</v>
      </c>
      <c r="M38" s="52">
        <f>100*'10k'!I9/'10k'!B9</f>
        <v>10.324054840049856</v>
      </c>
      <c r="N38" s="52">
        <f>100*'10a'!I9/'10a'!B9</f>
        <v>8.0035571365051137</v>
      </c>
      <c r="Q38" s="174"/>
      <c r="R38" s="174"/>
      <c r="S38" s="174"/>
      <c r="T38" s="174"/>
    </row>
    <row r="39" spans="1:20">
      <c r="A39" s="174">
        <f>'13'!A40</f>
        <v>1997</v>
      </c>
      <c r="B39" s="52">
        <f>'13a'!D41</f>
        <v>96.6</v>
      </c>
      <c r="C39" s="52">
        <f>'14a'!C40</f>
        <v>97.9</v>
      </c>
      <c r="D39" s="52">
        <f>'14e'!C40</f>
        <v>97.9</v>
      </c>
      <c r="F39" s="174">
        <f t="shared" si="0"/>
        <v>1997</v>
      </c>
      <c r="G39" s="52">
        <f>'10'!L10</f>
        <v>13.463220487377793</v>
      </c>
      <c r="H39" s="52">
        <f>'10k'!L10</f>
        <v>12.425903824158336</v>
      </c>
      <c r="I39" s="52">
        <f>'10a'!L10</f>
        <v>12.426731793960924</v>
      </c>
      <c r="J39" s="52"/>
      <c r="K39" s="174">
        <f t="shared" si="1"/>
        <v>1997</v>
      </c>
      <c r="L39" s="52">
        <f>100*'10'!I10/'10'!B10</f>
        <v>18.607179337516417</v>
      </c>
      <c r="M39" s="52">
        <f>100*'10k'!I10/'10k'!B10</f>
        <v>10.666865582574966</v>
      </c>
      <c r="N39" s="52">
        <f>100*'10a'!I10/'10a'!B10</f>
        <v>8.9253996447602137</v>
      </c>
      <c r="Q39" s="174"/>
      <c r="R39" s="174"/>
      <c r="S39" s="174"/>
      <c r="T39" s="174"/>
    </row>
    <row r="40" spans="1:20">
      <c r="A40" s="174">
        <f>'13'!A41</f>
        <v>1998</v>
      </c>
      <c r="B40" s="52">
        <f>'13a'!D42</f>
        <v>97.1</v>
      </c>
      <c r="C40" s="52">
        <f>'14a'!C41</f>
        <v>98.6</v>
      </c>
      <c r="D40" s="52">
        <f>'14e'!C41</f>
        <v>98.1</v>
      </c>
      <c r="F40" s="174">
        <f t="shared" si="0"/>
        <v>1998</v>
      </c>
      <c r="G40" s="52">
        <f>'10'!L11</f>
        <v>13.489288917999174</v>
      </c>
      <c r="H40" s="52">
        <f>'10k'!L11</f>
        <v>12.409935514688321</v>
      </c>
      <c r="I40" s="52">
        <f>'10a'!L11</f>
        <v>12.431299385425811</v>
      </c>
      <c r="J40" s="52"/>
      <c r="K40" s="174">
        <f t="shared" si="1"/>
        <v>1998</v>
      </c>
      <c r="L40" s="52">
        <f>100*'10'!I11/'10'!B11</f>
        <v>18.840682889322377</v>
      </c>
      <c r="M40" s="52">
        <f>100*'10k'!I11/'10k'!B11</f>
        <v>11.258657750179125</v>
      </c>
      <c r="N40" s="52">
        <f>100*'10a'!I11/'10a'!B11</f>
        <v>8.1211589113257237</v>
      </c>
      <c r="Q40" s="174"/>
      <c r="R40" s="174"/>
      <c r="S40" s="174"/>
      <c r="T40" s="174"/>
    </row>
    <row r="41" spans="1:20">
      <c r="A41" s="174">
        <f>'13'!A42</f>
        <v>1999</v>
      </c>
      <c r="B41" s="52">
        <f>'13a'!D43</f>
        <v>97.6</v>
      </c>
      <c r="C41" s="52">
        <f>'14a'!C42</f>
        <v>98</v>
      </c>
      <c r="D41" s="52">
        <f>'14e'!C42</f>
        <v>97.1</v>
      </c>
      <c r="F41" s="174">
        <f t="shared" si="0"/>
        <v>1999</v>
      </c>
      <c r="G41" s="52">
        <f>'10'!L12</f>
        <v>13.514354432312743</v>
      </c>
      <c r="H41" s="52">
        <f>'10k'!L12</f>
        <v>12.473305954825461</v>
      </c>
      <c r="I41" s="52">
        <f>'10a'!L12</f>
        <v>12.406552330694813</v>
      </c>
      <c r="J41" s="52"/>
      <c r="K41" s="174">
        <f t="shared" si="1"/>
        <v>1999</v>
      </c>
      <c r="L41" s="52">
        <f>100*'10'!I12/'10'!B12</f>
        <v>19.213282708739683</v>
      </c>
      <c r="M41" s="52">
        <f>100*'10k'!I12/'10k'!B12</f>
        <v>11.471594798083503</v>
      </c>
      <c r="N41" s="52">
        <f>100*'10a'!I12/'10a'!B12</f>
        <v>7.6956904133685136</v>
      </c>
      <c r="Q41" s="174"/>
      <c r="R41" s="174"/>
      <c r="S41" s="174"/>
      <c r="T41" s="174"/>
    </row>
    <row r="42" spans="1:20">
      <c r="A42" s="174">
        <f>'13'!A43</f>
        <v>2000</v>
      </c>
      <c r="B42" s="52">
        <f>'13a'!D44</f>
        <v>98.6</v>
      </c>
      <c r="C42" s="52">
        <f>'14a'!C43</f>
        <v>98.6</v>
      </c>
      <c r="D42" s="52">
        <f>'14e'!C43</f>
        <v>98.3</v>
      </c>
      <c r="F42" s="174">
        <f t="shared" si="0"/>
        <v>2000</v>
      </c>
      <c r="G42" s="52">
        <f>'10'!L13</f>
        <v>13.550483602227008</v>
      </c>
      <c r="H42" s="52">
        <f>'10k'!L13</f>
        <v>12.443009557679485</v>
      </c>
      <c r="I42" s="52">
        <f>'10a'!L13</f>
        <v>12.596830985915492</v>
      </c>
      <c r="J42" s="52"/>
      <c r="K42" s="174">
        <f t="shared" si="1"/>
        <v>2000</v>
      </c>
      <c r="L42" s="52">
        <f>100*'10'!I13/'10'!B13</f>
        <v>19.759282588965199</v>
      </c>
      <c r="M42" s="52">
        <f>100*'10k'!I13/'10k'!B13</f>
        <v>12.687263836408093</v>
      </c>
      <c r="N42" s="52">
        <f>100*'10a'!I13/'10a'!B13</f>
        <v>8.8468309859154939</v>
      </c>
      <c r="Q42" s="174"/>
      <c r="R42" s="174"/>
      <c r="S42" s="174"/>
      <c r="T42" s="174"/>
    </row>
    <row r="43" spans="1:20">
      <c r="A43" s="174">
        <f>'13'!A44</f>
        <v>2001</v>
      </c>
      <c r="B43" s="52">
        <f>'13a'!D45</f>
        <v>99.5</v>
      </c>
      <c r="C43" s="52">
        <f>'14a'!C44</f>
        <v>99.2</v>
      </c>
      <c r="D43" s="52">
        <f>'14e'!C44</f>
        <v>98.3</v>
      </c>
      <c r="F43" s="174">
        <f t="shared" si="0"/>
        <v>2001</v>
      </c>
      <c r="G43" s="52">
        <f>'10'!L14</f>
        <v>13.613182614979056</v>
      </c>
      <c r="H43" s="52">
        <f>'10k'!L14</f>
        <v>12.318236877523551</v>
      </c>
      <c r="I43" s="52">
        <f>'10a'!L14</f>
        <v>12.531462585034015</v>
      </c>
      <c r="J43" s="52"/>
      <c r="K43" s="174">
        <f t="shared" si="1"/>
        <v>2001</v>
      </c>
      <c r="L43" s="52">
        <f>100*'10'!I14/'10'!B14</f>
        <v>20.255315732426972</v>
      </c>
      <c r="M43" s="52">
        <f>100*'10k'!I14/'10k'!B14</f>
        <v>12.898160610139076</v>
      </c>
      <c r="N43" s="52">
        <f>100*'10a'!I14/'10a'!B14</f>
        <v>8.5884353741496611</v>
      </c>
      <c r="Q43" s="174"/>
      <c r="R43" s="174"/>
      <c r="S43" s="174"/>
      <c r="T43" s="174"/>
    </row>
    <row r="44" spans="1:20">
      <c r="A44" s="174">
        <f>'13'!A45</f>
        <v>2002</v>
      </c>
      <c r="B44" s="52">
        <f>'13a'!D46</f>
        <v>100</v>
      </c>
      <c r="C44" s="52">
        <f>'14a'!C45</f>
        <v>100</v>
      </c>
      <c r="D44" s="52">
        <f>'14e'!C45</f>
        <v>100</v>
      </c>
      <c r="F44" s="174">
        <f t="shared" si="0"/>
        <v>2002</v>
      </c>
      <c r="G44" s="52">
        <f>'10'!L15</f>
        <v>13.631420472358659</v>
      </c>
      <c r="H44" s="52">
        <f>'10k'!L15</f>
        <v>12.395463295126433</v>
      </c>
      <c r="I44" s="52">
        <f>'10a'!L15</f>
        <v>12.709734863474477</v>
      </c>
      <c r="J44" s="52"/>
      <c r="K44" s="174">
        <f t="shared" si="1"/>
        <v>2002</v>
      </c>
      <c r="L44" s="52">
        <f>100*'10'!I15/'10'!B15</f>
        <v>20.446232626188735</v>
      </c>
      <c r="M44" s="52">
        <f>100*'10k'!I15/'10k'!B15</f>
        <v>12.792020299238777</v>
      </c>
      <c r="N44" s="52">
        <f>100*'10a'!I15/'10a'!B15</f>
        <v>9.7744360902255636</v>
      </c>
      <c r="Q44" s="174"/>
      <c r="R44" s="174"/>
      <c r="S44" s="174"/>
      <c r="T44" s="174"/>
    </row>
    <row r="45" spans="1:20">
      <c r="A45" s="174">
        <f>'13'!A46</f>
        <v>2003</v>
      </c>
      <c r="B45" s="52">
        <f>'13a'!D47</f>
        <v>100.5</v>
      </c>
      <c r="C45" s="52">
        <f>'14a'!C46</f>
        <v>100.6</v>
      </c>
      <c r="D45" s="52">
        <f>'14e'!C46</f>
        <v>100.2</v>
      </c>
      <c r="F45" s="174">
        <f t="shared" si="0"/>
        <v>2003</v>
      </c>
      <c r="G45" s="52">
        <f>'10'!L16</f>
        <v>13.674875417137244</v>
      </c>
      <c r="H45" s="52">
        <f>'10k'!L16</f>
        <v>12.483869549929677</v>
      </c>
      <c r="I45" s="52">
        <f>'10a'!L16</f>
        <v>12.700843234955924</v>
      </c>
      <c r="J45" s="52"/>
      <c r="K45" s="174">
        <f t="shared" si="1"/>
        <v>2003</v>
      </c>
      <c r="L45" s="52">
        <f>100*'10'!I16/'10'!B16</f>
        <v>20.939491969908694</v>
      </c>
      <c r="M45" s="52">
        <f>100*'10k'!I16/'10k'!B16</f>
        <v>13.383438818565402</v>
      </c>
      <c r="N45" s="52">
        <f>100*'10a'!I16/'10a'!B16</f>
        <v>9.8121885779992351</v>
      </c>
      <c r="Q45" s="174"/>
      <c r="R45" s="174"/>
      <c r="S45" s="174"/>
      <c r="T45" s="174"/>
    </row>
    <row r="46" spans="1:20">
      <c r="A46" s="174">
        <f>'13'!A47</f>
        <v>2004</v>
      </c>
      <c r="B46" s="52">
        <f>'13a'!D48</f>
        <v>100.9</v>
      </c>
      <c r="C46" s="52">
        <f>'14a'!C47</f>
        <v>100.9</v>
      </c>
      <c r="D46" s="52">
        <f>'14e'!C47</f>
        <v>101.4</v>
      </c>
      <c r="F46" s="174">
        <f t="shared" si="0"/>
        <v>2004</v>
      </c>
      <c r="G46" s="52">
        <f>'10'!L17</f>
        <v>13.69206747350599</v>
      </c>
      <c r="H46" s="52">
        <f>'10k'!L17</f>
        <v>12.492474150342483</v>
      </c>
      <c r="I46" s="52">
        <f>'10a'!L17</f>
        <v>12.734272128749085</v>
      </c>
      <c r="J46" s="52"/>
      <c r="K46" s="174">
        <f t="shared" si="1"/>
        <v>2004</v>
      </c>
      <c r="L46" s="52">
        <f>100*'10'!I17/'10'!B17</f>
        <v>21.219038063585629</v>
      </c>
      <c r="M46" s="52">
        <f>100*'10k'!I17/'10k'!B17</f>
        <v>13.55961781772174</v>
      </c>
      <c r="N46" s="52">
        <f>100*'10a'!I17/'10a'!B17</f>
        <v>10.826627651792247</v>
      </c>
      <c r="Q46" s="174"/>
      <c r="R46" s="174"/>
      <c r="S46" s="174"/>
      <c r="T46" s="174"/>
    </row>
    <row r="47" spans="1:20">
      <c r="A47" s="174">
        <f>'13'!A48</f>
        <v>2005</v>
      </c>
      <c r="B47" s="52">
        <f>'13a'!D49</f>
        <v>101.7</v>
      </c>
      <c r="C47" s="52">
        <f>'14a'!C48</f>
        <v>101.6</v>
      </c>
      <c r="D47" s="52">
        <f>'14e'!C48</f>
        <v>101.7</v>
      </c>
      <c r="F47" s="174">
        <f t="shared" si="0"/>
        <v>2005</v>
      </c>
      <c r="G47" s="52">
        <f>'10'!L18</f>
        <v>13.760382072642038</v>
      </c>
      <c r="H47" s="52">
        <f>'10k'!L18</f>
        <v>12.540181200453002</v>
      </c>
      <c r="I47" s="52">
        <f>'10a'!L18</f>
        <v>12.830160507652108</v>
      </c>
      <c r="J47" s="52"/>
      <c r="K47" s="174">
        <f t="shared" si="1"/>
        <v>2005</v>
      </c>
      <c r="L47" s="52">
        <f>100*'10'!I18/'10'!B18</f>
        <v>22.304680977383622</v>
      </c>
      <c r="M47" s="52">
        <f>100*'10k'!I18/'10k'!B18</f>
        <v>14.695356738391844</v>
      </c>
      <c r="N47" s="52">
        <f>100*'10a'!I18/'10a'!B18</f>
        <v>11.683463979096679</v>
      </c>
      <c r="Q47" s="174"/>
      <c r="R47" s="174"/>
      <c r="S47" s="174"/>
      <c r="T47" s="174"/>
    </row>
    <row r="48" spans="1:20">
      <c r="A48" s="174">
        <f>'13'!A49</f>
        <v>2006</v>
      </c>
      <c r="B48" s="52">
        <f>'13a'!D50</f>
        <v>102</v>
      </c>
      <c r="C48" s="52">
        <f>'14a'!C49</f>
        <v>102.4</v>
      </c>
      <c r="D48" s="52">
        <f>'14e'!C49</f>
        <v>102.1</v>
      </c>
      <c r="F48" s="174">
        <f t="shared" si="0"/>
        <v>2006</v>
      </c>
      <c r="G48" s="52">
        <f>'10'!L19</f>
        <v>13.792526828558085</v>
      </c>
      <c r="H48" s="52">
        <f>'10k'!L19</f>
        <v>12.598691977145014</v>
      </c>
      <c r="I48" s="52">
        <f>'10a'!L19</f>
        <v>12.841415721548691</v>
      </c>
      <c r="J48" s="52"/>
      <c r="K48" s="174">
        <f t="shared" si="1"/>
        <v>2006</v>
      </c>
      <c r="L48" s="52">
        <f>100*'10'!I19/'10'!B19</f>
        <v>23.105621712781254</v>
      </c>
      <c r="M48" s="52">
        <f>100*'10k'!I19/'10k'!B19</f>
        <v>15.823771072389858</v>
      </c>
      <c r="N48" s="52">
        <f>100*'10a'!I19/'10a'!B19</f>
        <v>12.592882283926478</v>
      </c>
      <c r="Q48" s="174"/>
      <c r="R48" s="174"/>
      <c r="S48" s="174"/>
      <c r="T48" s="174"/>
    </row>
    <row r="49" spans="1:20">
      <c r="A49" s="174">
        <f>'13'!A50</f>
        <v>2007</v>
      </c>
      <c r="B49" s="52">
        <f>'13a'!D51</f>
        <v>102.4</v>
      </c>
      <c r="C49" s="52">
        <f>'14a'!C50</f>
        <v>103.1</v>
      </c>
      <c r="D49" s="52">
        <f>'14e'!C50</f>
        <v>102.2</v>
      </c>
      <c r="F49" s="174">
        <f t="shared" si="0"/>
        <v>2007</v>
      </c>
      <c r="G49" s="52">
        <f>'10'!L20</f>
        <v>13.833455864914859</v>
      </c>
      <c r="H49" s="52">
        <f>'10k'!L20</f>
        <v>12.617267348036576</v>
      </c>
      <c r="I49" s="52">
        <f>'10a'!L20</f>
        <v>12.874082657396677</v>
      </c>
      <c r="J49" s="52"/>
      <c r="K49" s="174">
        <f t="shared" si="1"/>
        <v>2007</v>
      </c>
      <c r="L49" s="52">
        <f>100*'10'!I20/'10'!B20</f>
        <v>23.484561020727597</v>
      </c>
      <c r="M49" s="52">
        <f>100*'10k'!I20/'10k'!B20</f>
        <v>16.675632060247445</v>
      </c>
      <c r="N49" s="52">
        <f>100*'10a'!I20/'10a'!B20</f>
        <v>12.244109694862882</v>
      </c>
      <c r="Q49" s="174"/>
      <c r="R49" s="174"/>
      <c r="S49" s="174"/>
      <c r="T49" s="174"/>
    </row>
    <row r="50" spans="1:20">
      <c r="A50" s="174"/>
      <c r="B50" s="174"/>
      <c r="C50" s="174"/>
      <c r="D50" s="174"/>
      <c r="K50" s="174"/>
      <c r="L50" s="174"/>
      <c r="M50" s="174"/>
      <c r="N50" s="174"/>
    </row>
    <row r="51" spans="1:20">
      <c r="K51" s="174"/>
      <c r="L51" s="174"/>
      <c r="M51" s="174"/>
      <c r="N51" s="174"/>
    </row>
    <row r="52" spans="1:20">
      <c r="A52" s="19" t="s">
        <v>509</v>
      </c>
      <c r="B52" s="2">
        <f t="shared" ref="B52:D58" si="2">(POWER(VLOOKUP(VALUE(RIGHT($A52,4)),$A$3:$O$49,COLUMN(B$49),0)/VLOOKUP(VALUE(LEFT($A52,4)),$A$3:$O$49,COLUMN(B$49),0),1/(VALUE(RIGHT($A52,4))-VALUE(LEFT($A52,4))))-1)*100</f>
        <v>0.70863295967706907</v>
      </c>
      <c r="C52" s="2">
        <f t="shared" si="2"/>
        <v>0.64796486396963004</v>
      </c>
      <c r="D52" s="2">
        <f t="shared" si="2"/>
        <v>0.54477764362770298</v>
      </c>
      <c r="F52" s="19" t="s">
        <v>722</v>
      </c>
      <c r="G52" s="2">
        <f>(POWER(VLOOKUP(VALUE(RIGHT($F52,4)),$A$3:$O$49,COLUMN(G$49),0)/VLOOKUP(VALUE(LEFT($F52,4)),$A$3:$O$49,COLUMN(G$49),0),1/(VALUE(RIGHT($F52,4))-VALUE(LEFT($F52,4))))-1)*100</f>
        <v>0.39405000393779588</v>
      </c>
      <c r="H52" s="2">
        <f>(POWER(VLOOKUP(VALUE(RIGHT($F52,4)),$A$3:$O$49,COLUMN(H$49),0)/VLOOKUP(VALUE(LEFT($F52,4)),$A$3:$O$49,COLUMN(H$49),0),1/(VALUE(RIGHT($F52,4))-VALUE(LEFT($F52,4))))-1)*100</f>
        <v>0.23309566517564217</v>
      </c>
      <c r="I52" s="2">
        <f>(POWER(VLOOKUP(VALUE(RIGHT($F52,4)),$A$3:$O$49,COLUMN(I$49),0)/VLOOKUP(VALUE(LEFT($F52,4)),$A$3:$O$49,COLUMN(I$49),0),1/(VALUE(RIGHT($F52,4))-VALUE(LEFT($F52,4))))-1)*100</f>
        <v>0.547248566432601</v>
      </c>
      <c r="K52" s="19" t="s">
        <v>722</v>
      </c>
      <c r="L52" s="2">
        <f>(POWER(VLOOKUP(VALUE(RIGHT($F52,4)),$A$3:$O$49,COLUMN(L$49),0)/VLOOKUP(VALUE(LEFT($F52,4)),$A$3:$O$49,COLUMN(L$49),0),1/(VALUE(RIGHT($F52,4))-VALUE(LEFT($F52,4))))-1)*100</f>
        <v>2.8863942720061431</v>
      </c>
      <c r="M52" s="2">
        <f>(POWER(VLOOKUP(VALUE(RIGHT($F52,4)),$A$3:$O$49,COLUMN(M$49),0)/VLOOKUP(VALUE(LEFT($F52,4)),$A$3:$O$49,COLUMN(M$49),0),1/(VALUE(RIGHT($F52,4))-VALUE(LEFT($F52,4))))-1)*100</f>
        <v>4.0316476963198289</v>
      </c>
      <c r="N52" s="2">
        <f>(POWER(VLOOKUP(VALUE(RIGHT($F52,4)),$A$3:$O$49,COLUMN(N$49),0)/VLOOKUP(VALUE(LEFT($F52,4)),$A$3:$O$49,COLUMN(N$49),0),1/(VALUE(RIGHT($F52,4))-VALUE(LEFT($F52,4))))-1)*100</f>
        <v>4.7255601288715976</v>
      </c>
    </row>
    <row r="53" spans="1:20">
      <c r="A53" s="19" t="s">
        <v>530</v>
      </c>
      <c r="B53" s="2">
        <f t="shared" si="2"/>
        <v>1.0518309241103641</v>
      </c>
      <c r="C53" s="2">
        <f t="shared" si="2"/>
        <v>0.77145820658188757</v>
      </c>
      <c r="D53" s="2">
        <f t="shared" si="2"/>
        <v>0.48913662610614583</v>
      </c>
      <c r="G53" s="239">
        <f>100*(G49/G32-1)</f>
        <v>6.9142432606497328</v>
      </c>
      <c r="H53" s="239">
        <f t="shared" ref="H53:I53" si="3">100*(H49/H32-1)</f>
        <v>4.0373882729042965</v>
      </c>
      <c r="I53" s="239">
        <f t="shared" si="3"/>
        <v>9.7218808677089754</v>
      </c>
      <c r="K53" s="174" t="s">
        <v>1248</v>
      </c>
      <c r="L53" s="239">
        <f>100*(L49/L32-1)</f>
        <v>62.212793909875245</v>
      </c>
      <c r="M53" s="239">
        <f t="shared" ref="M53:N53" si="4">100*(M49/M32-1)</f>
        <v>95.800190645551424</v>
      </c>
      <c r="N53" s="239">
        <f t="shared" si="4"/>
        <v>119.22786882230683</v>
      </c>
    </row>
    <row r="54" spans="1:20">
      <c r="A54" s="19" t="s">
        <v>531</v>
      </c>
      <c r="B54" s="2">
        <f t="shared" si="2"/>
        <v>0.44012093470215952</v>
      </c>
      <c r="C54" s="2">
        <f t="shared" si="2"/>
        <v>0.51157905128700332</v>
      </c>
      <c r="D54" s="2">
        <f t="shared" si="2"/>
        <v>0.43755299312968621</v>
      </c>
    </row>
    <row r="55" spans="1:20">
      <c r="A55" s="19" t="s">
        <v>1</v>
      </c>
      <c r="B55" s="2">
        <f t="shared" si="2"/>
        <v>0.64684481322361265</v>
      </c>
      <c r="C55" s="2">
        <f t="shared" si="2"/>
        <v>0.64250715208076237</v>
      </c>
      <c r="D55" s="2">
        <f t="shared" si="2"/>
        <v>0.72503900923990283</v>
      </c>
    </row>
    <row r="56" spans="1:20">
      <c r="A56" s="19" t="s">
        <v>2</v>
      </c>
      <c r="B56" s="2">
        <f t="shared" si="2"/>
        <v>0.6816974997755576</v>
      </c>
      <c r="C56" s="2">
        <f t="shared" si="2"/>
        <v>0.62189230057771994</v>
      </c>
      <c r="D56" s="2">
        <f t="shared" si="2"/>
        <v>0.54452157248701116</v>
      </c>
    </row>
    <row r="57" spans="1:20" s="303" customFormat="1">
      <c r="A57" s="19" t="s">
        <v>1411</v>
      </c>
      <c r="B57" s="239">
        <f t="shared" si="2"/>
        <v>0.73862774858739488</v>
      </c>
      <c r="C57" s="239">
        <f t="shared" si="2"/>
        <v>0.64946967151824353</v>
      </c>
      <c r="D57" s="239">
        <f t="shared" si="2"/>
        <v>0.54251743846405187</v>
      </c>
    </row>
    <row r="58" spans="1:20">
      <c r="A58" s="19" t="s">
        <v>3</v>
      </c>
      <c r="B58" s="2">
        <f t="shared" si="2"/>
        <v>0.54168255187572178</v>
      </c>
      <c r="C58" s="2">
        <f t="shared" si="2"/>
        <v>0.63958134804669164</v>
      </c>
      <c r="D58" s="2">
        <f t="shared" si="2"/>
        <v>0.5573711454126995</v>
      </c>
    </row>
    <row r="59" spans="1:20">
      <c r="A59" s="174"/>
      <c r="B59" s="174"/>
      <c r="C59" s="174"/>
      <c r="D59" s="174"/>
    </row>
    <row r="60" spans="1:20">
      <c r="A60" s="174"/>
      <c r="B60" s="174"/>
      <c r="C60" s="174"/>
      <c r="D60" s="174"/>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sheetPr codeName="Sheet72"/>
  <dimension ref="A1:Q25"/>
  <sheetViews>
    <sheetView view="pageBreakPreview" zoomScaleNormal="100" zoomScaleSheetLayoutView="100" workbookViewId="0"/>
  </sheetViews>
  <sheetFormatPr defaultRowHeight="15"/>
  <cols>
    <col min="2" max="11" width="14.85546875" customWidth="1"/>
  </cols>
  <sheetData>
    <row r="1" spans="1:11">
      <c r="A1" t="s">
        <v>514</v>
      </c>
    </row>
    <row r="3" spans="1:11" ht="90">
      <c r="A3" s="53"/>
      <c r="B3" s="55" t="s">
        <v>7</v>
      </c>
      <c r="C3" s="55" t="s">
        <v>8</v>
      </c>
      <c r="D3" s="55" t="s">
        <v>9</v>
      </c>
      <c r="E3" s="55" t="s">
        <v>11</v>
      </c>
      <c r="F3" s="55" t="s">
        <v>12</v>
      </c>
      <c r="G3" s="55" t="s">
        <v>13</v>
      </c>
      <c r="H3" s="55" t="s">
        <v>14</v>
      </c>
      <c r="I3" s="55" t="s">
        <v>15</v>
      </c>
      <c r="J3" s="55" t="s">
        <v>16</v>
      </c>
      <c r="K3" s="55" t="s">
        <v>17</v>
      </c>
    </row>
    <row r="4" spans="1:11">
      <c r="A4" s="53">
        <v>1991</v>
      </c>
      <c r="B4" s="8">
        <f>'3b'!B4-'3c'!B4-'3d'!B4</f>
        <v>9198</v>
      </c>
      <c r="C4" s="8">
        <f>'3b'!C4-'3c'!C4-'3d'!C4</f>
        <v>477</v>
      </c>
      <c r="D4" s="8">
        <f>'3b'!D4-'3c'!D4-'3d'!D4</f>
        <v>425</v>
      </c>
      <c r="E4" s="8">
        <f>'3b'!E4-'3c'!E4-'3d'!E4</f>
        <v>53</v>
      </c>
      <c r="F4" s="8">
        <f>'3b'!F4-'3c'!F4-'3d'!F4</f>
        <v>448</v>
      </c>
      <c r="G4" s="8">
        <f>'3b'!G4-'3c'!G4-'3d'!G4</f>
        <v>956</v>
      </c>
      <c r="H4" s="8">
        <f>'3b'!H4-'3c'!H4-'3d'!H4</f>
        <v>721</v>
      </c>
      <c r="I4" s="8">
        <f>'3b'!I4-'3c'!I4-'3d'!I4</f>
        <v>1871</v>
      </c>
      <c r="J4" s="8">
        <f>'3b'!J4-'3c'!J4-'3d'!J4</f>
        <v>3114</v>
      </c>
      <c r="K4" s="8">
        <f>'3b'!K4-'3c'!K4-'3d'!K4</f>
        <v>1131</v>
      </c>
    </row>
    <row r="5" spans="1:11">
      <c r="A5" s="53">
        <v>1992</v>
      </c>
      <c r="B5" s="8">
        <f>'3b'!B5-'3c'!B5-'3d'!B5</f>
        <v>11219</v>
      </c>
      <c r="C5" s="8">
        <f>'3b'!C5-'3c'!C5-'3d'!C5</f>
        <v>633</v>
      </c>
      <c r="D5" s="8">
        <f>'3b'!D5-'3c'!D5-'3d'!D5</f>
        <v>556</v>
      </c>
      <c r="E5" s="8">
        <f>'3b'!E5-'3c'!E5-'3d'!E5</f>
        <v>196</v>
      </c>
      <c r="F5" s="8">
        <f>'3b'!F5-'3c'!F5-'3d'!F5</f>
        <v>548</v>
      </c>
      <c r="G5" s="8">
        <f>'3b'!G5-'3c'!G5-'3d'!G5</f>
        <v>1751</v>
      </c>
      <c r="H5" s="8">
        <f>'3b'!H5-'3c'!H5-'3d'!H5</f>
        <v>1223</v>
      </c>
      <c r="I5" s="8">
        <f>'3b'!I5-'3c'!I5-'3d'!I5</f>
        <v>1984</v>
      </c>
      <c r="J5" s="8">
        <f>'3b'!J5-'3c'!J5-'3d'!J5</f>
        <v>2989</v>
      </c>
      <c r="K5" s="8">
        <f>'3b'!K5-'3c'!K5-'3d'!K5</f>
        <v>1339</v>
      </c>
    </row>
    <row r="6" spans="1:11">
      <c r="A6" s="53">
        <v>1993</v>
      </c>
      <c r="B6" s="8">
        <f>'3b'!B6-'3c'!B6-'3d'!B6</f>
        <v>11693</v>
      </c>
      <c r="C6" s="8">
        <f>'3b'!C6-'3c'!C6-'3d'!C6</f>
        <v>642</v>
      </c>
      <c r="D6" s="8">
        <f>'3b'!D6-'3c'!D6-'3d'!D6</f>
        <v>798</v>
      </c>
      <c r="E6" s="8">
        <f>'3b'!E6-'3c'!E6-'3d'!E6</f>
        <v>189</v>
      </c>
      <c r="F6" s="8">
        <f>'3b'!F6-'3c'!F6-'3d'!F6</f>
        <v>580</v>
      </c>
      <c r="G6" s="8">
        <f>'3b'!G6-'3c'!G6-'3d'!G6</f>
        <v>1467</v>
      </c>
      <c r="H6" s="8">
        <f>'3b'!H6-'3c'!H6-'3d'!H6</f>
        <v>1472</v>
      </c>
      <c r="I6" s="8">
        <f>'3b'!I6-'3c'!I6-'3d'!I6</f>
        <v>2259</v>
      </c>
      <c r="J6" s="8">
        <f>'3b'!J6-'3c'!J6-'3d'!J6</f>
        <v>2894</v>
      </c>
      <c r="K6" s="8">
        <f>'3b'!K6-'3c'!K6-'3d'!K6</f>
        <v>1393</v>
      </c>
    </row>
    <row r="7" spans="1:11">
      <c r="A7" s="53">
        <v>1994</v>
      </c>
      <c r="B7" s="8">
        <f>'3b'!B7-'3c'!B7-'3d'!B7</f>
        <v>11386</v>
      </c>
      <c r="C7" s="8">
        <f>'3b'!C7-'3c'!C7-'3d'!C7</f>
        <v>813</v>
      </c>
      <c r="D7" s="8">
        <f>'3b'!D7-'3c'!D7-'3d'!D7</f>
        <v>1075</v>
      </c>
      <c r="E7" s="8">
        <f>'3b'!E7-'3c'!E7-'3d'!E7</f>
        <v>148</v>
      </c>
      <c r="F7" s="8">
        <f>'3b'!F7-'3c'!F7-'3d'!F7</f>
        <v>546</v>
      </c>
      <c r="G7" s="8">
        <f>'3b'!G7-'3c'!G7-'3d'!G7</f>
        <v>1366</v>
      </c>
      <c r="H7" s="8">
        <f>'3b'!H7-'3c'!H7-'3d'!H7</f>
        <v>1888</v>
      </c>
      <c r="I7" s="8">
        <f>'3b'!I7-'3c'!I7-'3d'!I7</f>
        <v>1679</v>
      </c>
      <c r="J7" s="8">
        <f>'3b'!J7-'3c'!J7-'3d'!J7</f>
        <v>2478</v>
      </c>
      <c r="K7" s="8">
        <f>'3b'!K7-'3c'!K7-'3d'!K7</f>
        <v>1393</v>
      </c>
    </row>
    <row r="8" spans="1:11">
      <c r="A8" s="53">
        <v>1995</v>
      </c>
      <c r="B8" s="8">
        <f>'3b'!B8-'3c'!B8-'3d'!B8</f>
        <v>11715</v>
      </c>
      <c r="C8" s="8">
        <f>'3b'!C8-'3c'!C8-'3d'!C8</f>
        <v>657</v>
      </c>
      <c r="D8" s="8">
        <f>'3b'!D8-'3c'!D8-'3d'!D8</f>
        <v>764</v>
      </c>
      <c r="E8" s="8">
        <f>'3b'!E8-'3c'!E8-'3d'!E8</f>
        <v>327</v>
      </c>
      <c r="F8" s="8">
        <f>'3b'!F8-'3c'!F8-'3d'!F8</f>
        <v>698</v>
      </c>
      <c r="G8" s="8">
        <f>'3b'!G8-'3c'!G8-'3d'!G8</f>
        <v>1491</v>
      </c>
      <c r="H8" s="8">
        <f>'3b'!H8-'3c'!H8-'3d'!H8</f>
        <v>2120</v>
      </c>
      <c r="I8" s="8">
        <f>'3b'!I8-'3c'!I8-'3d'!I8</f>
        <v>1984</v>
      </c>
      <c r="J8" s="8">
        <f>'3b'!J8-'3c'!J8-'3d'!J8</f>
        <v>2250</v>
      </c>
      <c r="K8" s="8">
        <f>'3b'!K8-'3c'!K8-'3d'!K8</f>
        <v>1425</v>
      </c>
    </row>
    <row r="9" spans="1:11">
      <c r="A9" s="53">
        <v>1996</v>
      </c>
      <c r="B9" s="8">
        <f>'3b'!B9-'3c'!B9-'3d'!B9</f>
        <v>13714</v>
      </c>
      <c r="C9" s="8">
        <f>'3b'!C9-'3c'!C9-'3d'!C9</f>
        <v>530</v>
      </c>
      <c r="D9" s="8">
        <f>'3b'!D9-'3c'!D9-'3d'!D9</f>
        <v>566</v>
      </c>
      <c r="E9" s="8">
        <f>'3b'!E9-'3c'!E9-'3d'!E9</f>
        <v>304</v>
      </c>
      <c r="F9" s="8">
        <f>'3b'!F9-'3c'!F9-'3d'!F9</f>
        <v>924</v>
      </c>
      <c r="G9" s="8">
        <f>'3b'!G9-'3c'!G9-'3d'!G9</f>
        <v>1567</v>
      </c>
      <c r="H9" s="8">
        <f>'3b'!H9-'3c'!H9-'3d'!H9</f>
        <v>2921</v>
      </c>
      <c r="I9" s="8">
        <f>'3b'!I9-'3c'!I9-'3d'!I9</f>
        <v>2933</v>
      </c>
      <c r="J9" s="8">
        <f>'3b'!J9-'3c'!J9-'3d'!J9</f>
        <v>2189</v>
      </c>
      <c r="K9" s="8">
        <f>'3b'!K9-'3c'!K9-'3d'!K9</f>
        <v>1778</v>
      </c>
    </row>
    <row r="10" spans="1:11">
      <c r="A10" s="53">
        <v>1997</v>
      </c>
      <c r="B10" s="8">
        <f>'3b'!B10-'3c'!B10-'3d'!B10</f>
        <v>14807</v>
      </c>
      <c r="C10" s="8">
        <f>'3b'!C10-'3c'!C10-'3d'!C10</f>
        <v>690</v>
      </c>
      <c r="D10" s="8">
        <f>'3b'!D10-'3c'!D10-'3d'!D10</f>
        <v>717</v>
      </c>
      <c r="E10" s="8">
        <f>'3b'!E10-'3c'!E10-'3d'!E10</f>
        <v>351</v>
      </c>
      <c r="F10" s="8">
        <f>'3b'!F10-'3c'!F10-'3d'!F10</f>
        <v>1490</v>
      </c>
      <c r="G10" s="8">
        <f>'3b'!G10-'3c'!G10-'3d'!G10</f>
        <v>1605</v>
      </c>
      <c r="H10" s="8">
        <f>'3b'!H10-'3c'!H10-'3d'!H10</f>
        <v>3390</v>
      </c>
      <c r="I10" s="8">
        <f>'3b'!I10-'3c'!I10-'3d'!I10</f>
        <v>2190</v>
      </c>
      <c r="J10" s="8">
        <f>'3b'!J10-'3c'!J10-'3d'!J10</f>
        <v>2273</v>
      </c>
      <c r="K10" s="8">
        <f>'3b'!K10-'3c'!K10-'3d'!K10</f>
        <v>2100</v>
      </c>
    </row>
    <row r="11" spans="1:11">
      <c r="A11" s="53">
        <v>1998</v>
      </c>
      <c r="B11" s="8">
        <f>'3b'!B11-'3c'!B11-'3d'!B11</f>
        <v>13026</v>
      </c>
      <c r="C11" s="8">
        <f>'3b'!C11-'3c'!C11-'3d'!C11</f>
        <v>594</v>
      </c>
      <c r="D11" s="8">
        <f>'3b'!D11-'3c'!D11-'3d'!D11</f>
        <v>526</v>
      </c>
      <c r="E11" s="8">
        <f>'3b'!E11-'3c'!E11-'3d'!E11</f>
        <v>469</v>
      </c>
      <c r="F11" s="8">
        <f>'3b'!F11-'3c'!F11-'3d'!F11</f>
        <v>1298</v>
      </c>
      <c r="G11" s="8">
        <f>'3b'!G11-'3c'!G11-'3d'!G11</f>
        <v>1369</v>
      </c>
      <c r="H11" s="8">
        <f>'3b'!H11-'3c'!H11-'3d'!H11</f>
        <v>3221</v>
      </c>
      <c r="I11" s="8">
        <f>'3b'!I11-'3c'!I11-'3d'!I11</f>
        <v>1772</v>
      </c>
      <c r="J11" s="8">
        <f>'3b'!J11-'3c'!J11-'3d'!J11</f>
        <v>2397</v>
      </c>
      <c r="K11" s="8">
        <f>'3b'!K11-'3c'!K11-'3d'!K11</f>
        <v>1379</v>
      </c>
    </row>
    <row r="12" spans="1:11">
      <c r="A12" s="53">
        <v>1999</v>
      </c>
      <c r="B12" s="8">
        <f>'3b'!B12-'3c'!B12-'3d'!B12</f>
        <v>19192</v>
      </c>
      <c r="C12" s="8">
        <f>'3b'!C12-'3c'!C12-'3d'!C12</f>
        <v>977</v>
      </c>
      <c r="D12" s="8">
        <f>'3b'!D12-'3c'!D12-'3d'!D12</f>
        <v>798</v>
      </c>
      <c r="E12" s="8">
        <f>'3b'!E12-'3c'!E12-'3d'!E12</f>
        <v>920</v>
      </c>
      <c r="F12" s="8">
        <f>'3b'!F12-'3c'!F12-'3d'!F12</f>
        <v>2018</v>
      </c>
      <c r="G12" s="8">
        <f>'3b'!G12-'3c'!G12-'3d'!G12</f>
        <v>1822</v>
      </c>
      <c r="H12" s="8">
        <f>'3b'!H12-'3c'!H12-'3d'!H12</f>
        <v>4605</v>
      </c>
      <c r="I12" s="8">
        <f>'3b'!I12-'3c'!I12-'3d'!I12</f>
        <v>2533</v>
      </c>
      <c r="J12" s="8">
        <f>'3b'!J12-'3c'!J12-'3d'!J12</f>
        <v>3781</v>
      </c>
      <c r="K12" s="8">
        <f>'3b'!K12-'3c'!K12-'3d'!K12</f>
        <v>1738</v>
      </c>
    </row>
    <row r="13" spans="1:11">
      <c r="A13" s="53">
        <v>2000</v>
      </c>
      <c r="B13" s="8">
        <f>'3b'!B13-'3c'!B13-'3d'!B13</f>
        <v>24288</v>
      </c>
      <c r="C13" s="8">
        <f>'3b'!C13-'3c'!C13-'3d'!C13</f>
        <v>1321</v>
      </c>
      <c r="D13" s="8">
        <f>'3b'!D13-'3c'!D13-'3d'!D13</f>
        <v>1024</v>
      </c>
      <c r="E13" s="8">
        <f>'3b'!E13-'3c'!E13-'3d'!E13</f>
        <v>1461</v>
      </c>
      <c r="F13" s="8">
        <f>'3b'!F13-'3c'!F13-'3d'!F13</f>
        <v>2458</v>
      </c>
      <c r="G13" s="8">
        <f>'3b'!G13-'3c'!G13-'3d'!G13</f>
        <v>2178</v>
      </c>
      <c r="H13" s="8">
        <f>'3b'!H13-'3c'!H13-'3d'!H13</f>
        <v>6065</v>
      </c>
      <c r="I13" s="8">
        <f>'3b'!I13-'3c'!I13-'3d'!I13</f>
        <v>3000</v>
      </c>
      <c r="J13" s="8">
        <f>'3b'!J13-'3c'!J13-'3d'!J13</f>
        <v>4429</v>
      </c>
      <c r="K13" s="8">
        <f>'3b'!K13-'3c'!K13-'3d'!K13</f>
        <v>2348</v>
      </c>
    </row>
    <row r="14" spans="1:11">
      <c r="A14" s="53">
        <v>2001</v>
      </c>
      <c r="B14" s="8">
        <f>'3b'!B14-'3c'!B14-'3d'!B14</f>
        <v>13449</v>
      </c>
      <c r="C14" s="8">
        <f>'3b'!C14-'3c'!C14-'3d'!C14</f>
        <v>979</v>
      </c>
      <c r="D14" s="8">
        <f>'3b'!D14-'3c'!D14-'3d'!D14</f>
        <v>308</v>
      </c>
      <c r="E14" s="8">
        <f>'3b'!E14-'3c'!E14-'3d'!E14</f>
        <v>1940</v>
      </c>
      <c r="F14" s="8">
        <f>'3b'!F14-'3c'!F14-'3d'!F14</f>
        <v>1237</v>
      </c>
      <c r="G14" s="8">
        <f>'3b'!G14-'3c'!G14-'3d'!G14</f>
        <v>1570</v>
      </c>
      <c r="H14" s="8">
        <f>'3b'!H14-'3c'!H14-'3d'!H14</f>
        <v>3768</v>
      </c>
      <c r="I14" s="8">
        <f>'3b'!I14-'3c'!I14-'3d'!I14</f>
        <v>1411</v>
      </c>
      <c r="J14" s="8">
        <f>'3b'!J14-'3c'!J14-'3d'!J14</f>
        <v>1249</v>
      </c>
      <c r="K14" s="8">
        <f>'3b'!K14-'3c'!K14-'3d'!K14</f>
        <v>986</v>
      </c>
    </row>
    <row r="15" spans="1:11">
      <c r="A15" s="53">
        <v>2002</v>
      </c>
      <c r="B15" s="8">
        <f>'3b'!B15-'3c'!B15-'3d'!B15</f>
        <v>13325</v>
      </c>
      <c r="C15" s="8">
        <f>'3b'!C15-'3c'!C15-'3d'!C15</f>
        <v>863</v>
      </c>
      <c r="D15" s="8">
        <f>'3b'!D15-'3c'!D15-'3d'!D15</f>
        <v>315</v>
      </c>
      <c r="E15" s="8">
        <f>'3b'!E15-'3c'!E15-'3d'!E15</f>
        <v>2043</v>
      </c>
      <c r="F15" s="8">
        <f>'3b'!F15-'3c'!F15-'3d'!F15</f>
        <v>1154</v>
      </c>
      <c r="G15" s="8">
        <f>'3b'!G15-'3c'!G15-'3d'!G15</f>
        <v>1407</v>
      </c>
      <c r="H15" s="8">
        <f>'3b'!H15-'3c'!H15-'3d'!H15</f>
        <v>3170</v>
      </c>
      <c r="I15" s="8">
        <f>'3b'!I15-'3c'!I15-'3d'!I15</f>
        <v>2168</v>
      </c>
      <c r="J15" s="8">
        <f>'3b'!J15-'3c'!J15-'3d'!J15</f>
        <v>1209</v>
      </c>
      <c r="K15" s="8">
        <f>'3b'!K15-'3c'!K15-'3d'!K15</f>
        <v>995</v>
      </c>
    </row>
    <row r="16" spans="1:11">
      <c r="A16" s="53">
        <v>2003</v>
      </c>
      <c r="B16" s="8">
        <f>'3b'!B16-'3c'!B16-'3d'!B16</f>
        <v>16680</v>
      </c>
      <c r="C16" s="8">
        <f>'3b'!C16-'3c'!C16-'3d'!C16</f>
        <v>910</v>
      </c>
      <c r="D16" s="8">
        <f>'3b'!D16-'3c'!D16-'3d'!D16</f>
        <v>378</v>
      </c>
      <c r="E16" s="8">
        <f>'3b'!E16-'3c'!E16-'3d'!E16</f>
        <v>2410</v>
      </c>
      <c r="F16" s="8">
        <f>'3b'!F16-'3c'!F16-'3d'!F16</f>
        <v>1261</v>
      </c>
      <c r="G16" s="8">
        <f>'3b'!G16-'3c'!G16-'3d'!G16</f>
        <v>1457</v>
      </c>
      <c r="H16" s="8">
        <f>'3b'!H16-'3c'!H16-'3d'!H16</f>
        <v>4089</v>
      </c>
      <c r="I16" s="8">
        <f>'3b'!I16-'3c'!I16-'3d'!I16</f>
        <v>3516</v>
      </c>
      <c r="J16" s="8">
        <f>'3b'!J16-'3c'!J16-'3d'!J16</f>
        <v>1388</v>
      </c>
      <c r="K16" s="8">
        <f>'3b'!K16-'3c'!K16-'3d'!K16</f>
        <v>1271</v>
      </c>
    </row>
    <row r="17" spans="1:17">
      <c r="A17" s="53">
        <v>2004</v>
      </c>
      <c r="B17" s="8">
        <f>'3b'!B17-'3c'!B17-'3d'!B17</f>
        <v>17068</v>
      </c>
      <c r="C17" s="8">
        <f>'3b'!C17-'3c'!C17-'3d'!C17</f>
        <v>827</v>
      </c>
      <c r="D17" s="8">
        <f>'3b'!D17-'3c'!D17-'3d'!D17</f>
        <v>369</v>
      </c>
      <c r="E17" s="8">
        <f>'3b'!E17-'3c'!E17-'3d'!E17</f>
        <v>2569</v>
      </c>
      <c r="F17" s="8">
        <f>'3b'!F17-'3c'!F17-'3d'!F17</f>
        <v>1353</v>
      </c>
      <c r="G17" s="8">
        <f>'3b'!G17-'3c'!G17-'3d'!G17</f>
        <v>1561</v>
      </c>
      <c r="H17" s="8">
        <f>'3b'!H17-'3c'!H17-'3d'!H17</f>
        <v>4228</v>
      </c>
      <c r="I17" s="8">
        <f>'3b'!I17-'3c'!I17-'3d'!I17</f>
        <v>3320</v>
      </c>
      <c r="J17" s="8">
        <f>'3b'!J17-'3c'!J17-'3d'!J17</f>
        <v>1382</v>
      </c>
      <c r="K17" s="8">
        <f>'3b'!K17-'3c'!K17-'3d'!K17</f>
        <v>1460</v>
      </c>
    </row>
    <row r="18" spans="1:17">
      <c r="A18" s="53">
        <v>2005</v>
      </c>
      <c r="B18" s="8">
        <f>'3b'!B18-'3c'!B18-'3d'!B18</f>
        <v>12430</v>
      </c>
      <c r="C18" s="8">
        <f>'3b'!C18-'3c'!C18-'3d'!C18</f>
        <v>572</v>
      </c>
      <c r="D18" s="8">
        <f>'3b'!D18-'3c'!D18-'3d'!D18</f>
        <v>282</v>
      </c>
      <c r="E18" s="8">
        <f>'3b'!E18-'3c'!E18-'3d'!E18</f>
        <v>1992</v>
      </c>
      <c r="F18" s="8">
        <f>'3b'!F18-'3c'!F18-'3d'!F18</f>
        <v>956</v>
      </c>
      <c r="G18" s="8">
        <f>'3b'!G18-'3c'!G18-'3d'!G18</f>
        <v>1140</v>
      </c>
      <c r="H18" s="8">
        <f>'3b'!H18-'3c'!H18-'3d'!H18</f>
        <v>3297</v>
      </c>
      <c r="I18" s="8">
        <f>'3b'!I18-'3c'!I18-'3d'!I18</f>
        <v>2089</v>
      </c>
      <c r="J18" s="8">
        <f>'3b'!J18-'3c'!J18-'3d'!J18</f>
        <v>1005</v>
      </c>
      <c r="K18" s="8">
        <f>'3b'!K18-'3c'!K18-'3d'!K18</f>
        <v>1096</v>
      </c>
    </row>
    <row r="19" spans="1:17">
      <c r="A19" s="53">
        <v>2006</v>
      </c>
      <c r="B19" s="8">
        <f>'3b'!B19-'3c'!B19-'3d'!B19</f>
        <v>8723</v>
      </c>
      <c r="C19" s="8">
        <f>'3b'!C19-'3c'!C19-'3d'!C19</f>
        <v>362</v>
      </c>
      <c r="D19" s="8">
        <f>'3b'!D19-'3c'!D19-'3d'!D19</f>
        <v>209</v>
      </c>
      <c r="E19" s="8">
        <f>'3b'!E19-'3c'!E19-'3d'!E19</f>
        <v>1319</v>
      </c>
      <c r="F19" s="8">
        <f>'3b'!F19-'3c'!F19-'3d'!F19</f>
        <v>665</v>
      </c>
      <c r="G19" s="8">
        <f>'3b'!G19-'3c'!G19-'3d'!G19</f>
        <v>782</v>
      </c>
      <c r="H19" s="8">
        <f>'3b'!H19-'3c'!H19-'3d'!H19</f>
        <v>2204</v>
      </c>
      <c r="I19" s="8">
        <f>'3b'!I19-'3c'!I19-'3d'!I19</f>
        <v>1343</v>
      </c>
      <c r="J19" s="8">
        <f>'3b'!J19-'3c'!J19-'3d'!J19</f>
        <v>1080</v>
      </c>
      <c r="K19" s="8">
        <f>'3b'!K19-'3c'!K19-'3d'!K19</f>
        <v>760</v>
      </c>
    </row>
    <row r="20" spans="1:17">
      <c r="A20" s="53">
        <v>2007</v>
      </c>
      <c r="B20" s="8">
        <f>'3b'!B20-'3c'!B20-'3d'!B20</f>
        <v>7177</v>
      </c>
      <c r="C20" s="8">
        <f>'3b'!C20-'3c'!C20-'3d'!C20</f>
        <v>296</v>
      </c>
      <c r="D20" s="8">
        <f>'3b'!D20-'3c'!D20-'3d'!D20</f>
        <v>242</v>
      </c>
      <c r="E20" s="8">
        <f>'3b'!E20-'3c'!E20-'3d'!E20</f>
        <v>659</v>
      </c>
      <c r="F20" s="8">
        <f>'3b'!F20-'3c'!F20-'3d'!F20</f>
        <v>552</v>
      </c>
      <c r="G20" s="8">
        <f>'3b'!G20-'3c'!G20-'3d'!G20</f>
        <v>649</v>
      </c>
      <c r="H20" s="8">
        <f>'3b'!H20-'3c'!H20-'3d'!H20</f>
        <v>1837</v>
      </c>
      <c r="I20" s="8">
        <f>'3b'!I20-'3c'!I20-'3d'!I20</f>
        <v>1108</v>
      </c>
      <c r="J20" s="8">
        <f>'3b'!J20-'3c'!J20-'3d'!J20</f>
        <v>1241</v>
      </c>
      <c r="K20" s="8">
        <f>'3b'!K20-'3c'!K20-'3d'!K20</f>
        <v>593</v>
      </c>
    </row>
    <row r="21" spans="1:17">
      <c r="A21" s="53">
        <v>2008</v>
      </c>
      <c r="B21" s="8">
        <f>'3b'!B21-'3c'!B21-'3d'!B21</f>
        <v>6523</v>
      </c>
      <c r="C21" s="8" t="s">
        <v>446</v>
      </c>
      <c r="D21" s="8">
        <f>'3b'!D21-'3c'!D21-'3d'!D21</f>
        <v>238</v>
      </c>
      <c r="E21" s="8">
        <f>'3b'!E21-'3c'!E21-'3d'!E21</f>
        <v>523</v>
      </c>
      <c r="F21" s="8">
        <f>'3b'!F21-'3c'!F21-'3d'!F21</f>
        <v>496</v>
      </c>
      <c r="G21" s="8">
        <f>'3b'!G21-'3c'!G21-'3d'!G21</f>
        <v>648</v>
      </c>
      <c r="H21" s="8">
        <f>'3b'!H21-'3c'!H21-'3d'!H21</f>
        <v>1672</v>
      </c>
      <c r="I21" s="8">
        <f>'3b'!I21-'3c'!I21-'3d'!I21</f>
        <v>953</v>
      </c>
      <c r="J21" s="8">
        <f>'3b'!J21-'3c'!J21-'3d'!J21</f>
        <v>1163</v>
      </c>
      <c r="K21" s="8">
        <f>'3b'!K21-'3c'!K21-'3d'!K21</f>
        <v>537</v>
      </c>
    </row>
    <row r="22" spans="1:17">
      <c r="A22" s="53">
        <v>2009</v>
      </c>
      <c r="B22" s="8">
        <f>'3b'!B22-'3c'!B22-'3d'!B22</f>
        <v>8224</v>
      </c>
      <c r="C22" s="8" t="s">
        <v>446</v>
      </c>
      <c r="D22" s="8" t="s">
        <v>446</v>
      </c>
      <c r="E22" s="8" t="s">
        <v>446</v>
      </c>
      <c r="F22" s="8" t="s">
        <v>446</v>
      </c>
      <c r="G22" s="8">
        <f>'3b'!G22-'3c'!G22-'3d'!G22</f>
        <v>699</v>
      </c>
      <c r="H22" s="8">
        <f>'3b'!H22-'3c'!H22-'3d'!H22</f>
        <v>2188</v>
      </c>
      <c r="I22" s="8">
        <f>'3b'!I22-'3c'!I22-'3d'!I22</f>
        <v>961</v>
      </c>
      <c r="J22" s="8">
        <f>'3b'!J22-'3c'!J22-'3d'!J22</f>
        <v>2588</v>
      </c>
      <c r="K22" s="8">
        <f>'3b'!K22-'3c'!K22-'3d'!K22</f>
        <v>699</v>
      </c>
    </row>
    <row r="24" spans="1:17">
      <c r="A24" s="56" t="s">
        <v>511</v>
      </c>
      <c r="B24" s="57"/>
      <c r="C24" s="57"/>
      <c r="D24" s="57"/>
      <c r="E24" s="57"/>
      <c r="F24" s="57"/>
      <c r="G24" s="57"/>
      <c r="H24" s="57"/>
      <c r="I24" s="57"/>
      <c r="J24" s="57"/>
      <c r="K24" s="57"/>
      <c r="L24" s="57"/>
      <c r="M24" s="57"/>
      <c r="N24" s="57"/>
      <c r="O24" s="57"/>
      <c r="P24" s="57"/>
      <c r="Q24" s="57"/>
    </row>
    <row r="25" spans="1:17" ht="30" customHeight="1">
      <c r="A25" s="331" t="s">
        <v>515</v>
      </c>
      <c r="B25" s="331"/>
      <c r="C25" s="331"/>
      <c r="D25" s="331"/>
      <c r="E25" s="331"/>
      <c r="F25" s="331"/>
      <c r="G25" s="331"/>
      <c r="H25" s="331"/>
      <c r="I25" s="331"/>
      <c r="J25" s="331"/>
      <c r="K25" s="331"/>
    </row>
  </sheetData>
  <mergeCells count="1">
    <mergeCell ref="A25:K25"/>
  </mergeCells>
  <pageMargins left="0.7" right="0.7" top="0.75" bottom="0.75" header="0.3" footer="0.3"/>
  <pageSetup scale="77" orientation="landscape" horizontalDpi="0" verticalDpi="0" r:id="rId1"/>
</worksheet>
</file>

<file path=xl/worksheets/sheet200.xml><?xml version="1.0" encoding="utf-8"?>
<worksheet xmlns="http://schemas.openxmlformats.org/spreadsheetml/2006/main" xmlns:r="http://schemas.openxmlformats.org/officeDocument/2006/relationships">
  <dimension ref="A1:G19"/>
  <sheetViews>
    <sheetView view="pageBreakPreview" zoomScaleNormal="100" zoomScaleSheetLayoutView="100" workbookViewId="0">
      <selection sqref="A1:G1"/>
    </sheetView>
  </sheetViews>
  <sheetFormatPr defaultRowHeight="15"/>
  <cols>
    <col min="1" max="1" width="27.7109375" style="193" customWidth="1"/>
    <col min="2" max="16384" width="9.140625" style="193"/>
  </cols>
  <sheetData>
    <row r="1" spans="1:7" ht="30" customHeight="1">
      <c r="A1" s="380" t="s">
        <v>1318</v>
      </c>
      <c r="B1" s="331"/>
      <c r="C1" s="331"/>
      <c r="D1" s="331"/>
      <c r="E1" s="331"/>
      <c r="F1" s="331"/>
      <c r="G1" s="331"/>
    </row>
    <row r="2" spans="1:7">
      <c r="A2" s="196" t="s">
        <v>1261</v>
      </c>
    </row>
    <row r="3" spans="1:7" ht="15.75" thickBot="1">
      <c r="B3" s="384" t="s">
        <v>565</v>
      </c>
      <c r="C3" s="385"/>
      <c r="D3" s="384" t="s">
        <v>566</v>
      </c>
      <c r="E3" s="385"/>
      <c r="F3" s="384" t="s">
        <v>567</v>
      </c>
      <c r="G3" s="385"/>
    </row>
    <row r="4" spans="1:7">
      <c r="A4" s="7"/>
      <c r="B4" s="220" t="s">
        <v>34</v>
      </c>
      <c r="C4" s="220" t="s">
        <v>1268</v>
      </c>
      <c r="D4" s="220" t="s">
        <v>34</v>
      </c>
      <c r="E4" s="220" t="s">
        <v>1268</v>
      </c>
      <c r="F4" s="220" t="s">
        <v>34</v>
      </c>
      <c r="G4" s="220" t="s">
        <v>1268</v>
      </c>
    </row>
    <row r="5" spans="1:7">
      <c r="A5" s="7" t="s">
        <v>629</v>
      </c>
      <c r="B5" s="213">
        <v>1.6</v>
      </c>
      <c r="C5" s="213">
        <v>0.5</v>
      </c>
      <c r="D5" s="213">
        <v>1</v>
      </c>
      <c r="E5" s="213">
        <v>1.3</v>
      </c>
      <c r="F5" s="213">
        <v>1.4</v>
      </c>
      <c r="G5" s="213">
        <v>0.8</v>
      </c>
    </row>
    <row r="6" spans="1:7">
      <c r="A6" s="7"/>
      <c r="B6" s="213"/>
      <c r="C6" s="213"/>
      <c r="D6" s="213"/>
      <c r="E6" s="213"/>
      <c r="F6" s="213"/>
      <c r="G6" s="213"/>
    </row>
    <row r="7" spans="1:7">
      <c r="A7" s="11" t="s">
        <v>631</v>
      </c>
      <c r="B7" s="213"/>
      <c r="C7" s="213"/>
      <c r="D7" s="213"/>
      <c r="E7" s="213"/>
      <c r="F7" s="213"/>
      <c r="G7" s="213"/>
    </row>
    <row r="8" spans="1:7" ht="15.75" thickBot="1">
      <c r="B8" s="221"/>
      <c r="C8" s="384" t="s">
        <v>565</v>
      </c>
      <c r="D8" s="385"/>
      <c r="E8" s="384" t="s">
        <v>1267</v>
      </c>
      <c r="F8" s="385"/>
      <c r="G8" s="222"/>
    </row>
    <row r="9" spans="1:7">
      <c r="A9" s="7"/>
      <c r="B9" s="223"/>
      <c r="C9" s="223" t="s">
        <v>34</v>
      </c>
      <c r="D9" s="223" t="s">
        <v>1268</v>
      </c>
      <c r="E9" s="223" t="s">
        <v>34</v>
      </c>
      <c r="F9" s="223" t="s">
        <v>1268</v>
      </c>
      <c r="G9" s="223"/>
    </row>
    <row r="10" spans="1:7">
      <c r="A10" s="7" t="s">
        <v>1272</v>
      </c>
      <c r="B10" s="224"/>
      <c r="C10" s="213">
        <v>0.6</v>
      </c>
      <c r="D10" s="213">
        <v>0.5</v>
      </c>
      <c r="E10" s="213">
        <v>0.6</v>
      </c>
      <c r="F10" s="213">
        <v>1.9</v>
      </c>
      <c r="G10" s="225"/>
    </row>
    <row r="11" spans="1:7">
      <c r="A11" s="7" t="s">
        <v>1273</v>
      </c>
      <c r="B11" s="225"/>
      <c r="C11" s="213">
        <v>1.1000000000000001</v>
      </c>
      <c r="D11" s="213">
        <v>0.3</v>
      </c>
      <c r="E11" s="213">
        <v>0.8</v>
      </c>
      <c r="F11" s="213">
        <v>1.4</v>
      </c>
      <c r="G11" s="226"/>
    </row>
    <row r="12" spans="1:7">
      <c r="B12" s="37"/>
      <c r="C12" s="37"/>
      <c r="D12" s="37"/>
      <c r="E12" s="37"/>
      <c r="F12" s="37"/>
      <c r="G12" s="37"/>
    </row>
    <row r="13" spans="1:7">
      <c r="A13" s="11"/>
      <c r="B13" s="194"/>
      <c r="C13" s="194"/>
      <c r="D13" s="194"/>
      <c r="E13" s="194"/>
      <c r="F13" s="194"/>
      <c r="G13" s="194"/>
    </row>
    <row r="14" spans="1:7">
      <c r="A14" s="189"/>
      <c r="B14" s="227"/>
      <c r="C14" s="227"/>
      <c r="D14" s="194"/>
      <c r="E14" s="194"/>
      <c r="F14" s="194"/>
      <c r="G14" s="194"/>
    </row>
    <row r="15" spans="1:7">
      <c r="A15" s="189"/>
      <c r="B15" s="213"/>
      <c r="C15" s="213"/>
      <c r="D15" s="194"/>
      <c r="E15" s="194"/>
      <c r="F15" s="194"/>
      <c r="G15" s="194"/>
    </row>
    <row r="16" spans="1:7">
      <c r="A16" s="189"/>
      <c r="B16" s="213"/>
      <c r="C16" s="213"/>
      <c r="D16" s="194"/>
      <c r="E16" s="194"/>
      <c r="F16" s="194"/>
      <c r="G16" s="194"/>
    </row>
    <row r="17" spans="1:7">
      <c r="A17" s="189"/>
      <c r="B17" s="213"/>
      <c r="C17" s="213"/>
      <c r="D17" s="194"/>
      <c r="E17" s="194"/>
      <c r="F17" s="194"/>
      <c r="G17" s="194"/>
    </row>
    <row r="18" spans="1:7">
      <c r="A18" s="189"/>
      <c r="B18" s="189"/>
      <c r="C18" s="189"/>
      <c r="D18" s="189"/>
      <c r="E18" s="189"/>
      <c r="F18" s="189"/>
      <c r="G18" s="189"/>
    </row>
    <row r="19" spans="1:7">
      <c r="A19" s="219" t="s">
        <v>1275</v>
      </c>
    </row>
  </sheetData>
  <mergeCells count="6">
    <mergeCell ref="A1:G1"/>
    <mergeCell ref="B3:C3"/>
    <mergeCell ref="D3:E3"/>
    <mergeCell ref="F3:G3"/>
    <mergeCell ref="C8:D8"/>
    <mergeCell ref="E8:F8"/>
  </mergeCells>
  <pageMargins left="0.7" right="0.7" top="0.75" bottom="0.75" header="0.3" footer="0.3"/>
  <pageSetup scale="110" orientation="portrait" horizontalDpi="0" verticalDpi="0" r:id="rId1"/>
</worksheet>
</file>

<file path=xl/worksheets/sheet201.xml><?xml version="1.0" encoding="utf-8"?>
<worksheet xmlns="http://schemas.openxmlformats.org/spreadsheetml/2006/main" xmlns:r="http://schemas.openxmlformats.org/officeDocument/2006/relationships">
  <dimension ref="A1:I19"/>
  <sheetViews>
    <sheetView view="pageBreakPreview" zoomScaleNormal="100" zoomScaleSheetLayoutView="100" workbookViewId="0">
      <selection sqref="A1:I1"/>
    </sheetView>
  </sheetViews>
  <sheetFormatPr defaultRowHeight="15"/>
  <cols>
    <col min="1" max="1" width="27" style="193" customWidth="1"/>
    <col min="2" max="7" width="9.140625" style="193"/>
    <col min="8" max="8" width="6.85546875" style="193" customWidth="1"/>
    <col min="9" max="9" width="3.28515625" style="193" customWidth="1"/>
    <col min="10" max="16384" width="9.140625" style="193"/>
  </cols>
  <sheetData>
    <row r="1" spans="1:9" ht="30" customHeight="1">
      <c r="A1" s="380" t="s">
        <v>1317</v>
      </c>
      <c r="B1" s="331"/>
      <c r="C1" s="331"/>
      <c r="D1" s="331"/>
      <c r="E1" s="331"/>
      <c r="F1" s="331"/>
      <c r="G1" s="331"/>
      <c r="H1" s="331"/>
      <c r="I1" s="331"/>
    </row>
    <row r="3" spans="1:9">
      <c r="B3" s="195">
        <v>2002</v>
      </c>
      <c r="C3" s="195">
        <v>2007</v>
      </c>
    </row>
    <row r="4" spans="1:9" ht="15.75">
      <c r="A4" s="1" t="s">
        <v>1276</v>
      </c>
      <c r="B4" s="213"/>
      <c r="C4" s="213"/>
    </row>
    <row r="5" spans="1:9">
      <c r="A5" s="193" t="s">
        <v>629</v>
      </c>
      <c r="B5" s="213">
        <v>89.4</v>
      </c>
      <c r="C5" s="213">
        <v>85.4</v>
      </c>
    </row>
    <row r="6" spans="1:9">
      <c r="A6" s="193" t="s">
        <v>630</v>
      </c>
      <c r="B6" s="213">
        <v>42.3</v>
      </c>
      <c r="C6" s="213">
        <v>45.5</v>
      </c>
    </row>
    <row r="7" spans="1:9">
      <c r="A7" s="193" t="s">
        <v>631</v>
      </c>
      <c r="B7" s="213">
        <v>139.1</v>
      </c>
      <c r="C7" s="213">
        <v>124.3</v>
      </c>
    </row>
    <row r="8" spans="1:9">
      <c r="B8" s="213"/>
      <c r="C8" s="213"/>
    </row>
    <row r="9" spans="1:9" ht="15.75">
      <c r="A9" s="1" t="s">
        <v>1277</v>
      </c>
      <c r="B9" s="213"/>
      <c r="C9" s="213"/>
    </row>
    <row r="10" spans="1:9">
      <c r="A10" s="193" t="s">
        <v>629</v>
      </c>
      <c r="B10" s="213">
        <v>89.4</v>
      </c>
      <c r="C10" s="213">
        <v>85.4</v>
      </c>
    </row>
    <row r="11" spans="1:9">
      <c r="A11" s="193" t="s">
        <v>630</v>
      </c>
      <c r="B11" s="213">
        <v>85</v>
      </c>
      <c r="C11" s="213">
        <v>95.5</v>
      </c>
    </row>
    <row r="12" spans="1:9">
      <c r="A12" s="193" t="s">
        <v>631</v>
      </c>
      <c r="B12" s="213">
        <v>97.2</v>
      </c>
      <c r="C12" s="213">
        <v>87.3</v>
      </c>
    </row>
    <row r="13" spans="1:9">
      <c r="B13" s="213"/>
      <c r="C13" s="213"/>
    </row>
    <row r="14" spans="1:9" ht="15.75">
      <c r="A14" s="1" t="s">
        <v>1278</v>
      </c>
      <c r="B14" s="213"/>
      <c r="C14" s="213"/>
    </row>
    <row r="15" spans="1:9">
      <c r="A15" s="193" t="s">
        <v>629</v>
      </c>
      <c r="B15" s="213">
        <v>89.4</v>
      </c>
      <c r="C15" s="213">
        <v>85.4</v>
      </c>
    </row>
    <row r="16" spans="1:9">
      <c r="A16" s="193" t="s">
        <v>630</v>
      </c>
      <c r="B16" s="213">
        <v>73.900000000000006</v>
      </c>
      <c r="C16" s="213">
        <v>78.5</v>
      </c>
    </row>
    <row r="17" spans="1:3">
      <c r="A17" s="193" t="s">
        <v>631</v>
      </c>
      <c r="B17" s="213">
        <v>104.4</v>
      </c>
      <c r="C17" s="213">
        <v>95.8</v>
      </c>
    </row>
    <row r="19" spans="1:3">
      <c r="A19" s="219" t="s">
        <v>1275</v>
      </c>
    </row>
  </sheetData>
  <mergeCells count="1">
    <mergeCell ref="A1:I1"/>
  </mergeCells>
  <pageMargins left="0.7" right="0.7" top="0.75" bottom="0.75" header="0.3" footer="0.3"/>
  <pageSetup scale="99" orientation="portrait" horizontalDpi="0" verticalDpi="0" r:id="rId1"/>
</worksheet>
</file>

<file path=xl/worksheets/sheet202.xml><?xml version="1.0" encoding="utf-8"?>
<worksheet xmlns="http://schemas.openxmlformats.org/spreadsheetml/2006/main" xmlns:r="http://schemas.openxmlformats.org/officeDocument/2006/relationships">
  <dimension ref="A1:F25"/>
  <sheetViews>
    <sheetView view="pageBreakPreview" zoomScaleNormal="100" zoomScaleSheetLayoutView="100" workbookViewId="0"/>
  </sheetViews>
  <sheetFormatPr defaultRowHeight="11.25"/>
  <cols>
    <col min="1" max="1" width="16.7109375" style="219" customWidth="1"/>
    <col min="2" max="2" width="48.7109375" style="219" customWidth="1"/>
    <col min="3" max="3" width="6.7109375" style="219" customWidth="1"/>
    <col min="4" max="5" width="10.7109375" style="219" customWidth="1"/>
    <col min="6" max="16384" width="9.140625" style="219"/>
  </cols>
  <sheetData>
    <row r="1" spans="1:6" ht="15">
      <c r="A1" s="245" t="s">
        <v>1279</v>
      </c>
    </row>
    <row r="2" spans="1:6" ht="12" thickBot="1"/>
    <row r="3" spans="1:6" ht="11.25" customHeight="1">
      <c r="A3" s="287"/>
      <c r="B3" s="395" t="s">
        <v>1418</v>
      </c>
      <c r="C3" s="397" t="s">
        <v>1417</v>
      </c>
      <c r="D3" s="399" t="s">
        <v>758</v>
      </c>
      <c r="E3" s="386" t="s">
        <v>1416</v>
      </c>
      <c r="F3" s="286"/>
    </row>
    <row r="4" spans="1:6" ht="24" customHeight="1" thickBot="1">
      <c r="A4" s="249"/>
      <c r="B4" s="396"/>
      <c r="C4" s="398"/>
      <c r="D4" s="400"/>
      <c r="E4" s="387"/>
    </row>
    <row r="5" spans="1:6">
      <c r="A5" s="285" t="s">
        <v>1415</v>
      </c>
      <c r="B5" s="273"/>
      <c r="C5" s="273"/>
      <c r="D5" s="284"/>
      <c r="E5" s="283"/>
    </row>
    <row r="6" spans="1:6">
      <c r="A6" s="389" t="s">
        <v>1259</v>
      </c>
      <c r="B6" s="269" t="s">
        <v>1403</v>
      </c>
      <c r="C6" s="268" t="s">
        <v>1404</v>
      </c>
      <c r="D6" s="267" t="s">
        <v>509</v>
      </c>
      <c r="E6" s="266" t="s">
        <v>509</v>
      </c>
    </row>
    <row r="7" spans="1:6">
      <c r="A7" s="389"/>
      <c r="B7" s="269" t="s">
        <v>1414</v>
      </c>
      <c r="C7" s="268" t="s">
        <v>1404</v>
      </c>
      <c r="D7" s="267" t="s">
        <v>4</v>
      </c>
      <c r="E7" s="266" t="s">
        <v>4</v>
      </c>
    </row>
    <row r="8" spans="1:6">
      <c r="A8" s="388" t="s">
        <v>1407</v>
      </c>
      <c r="B8" s="273" t="s">
        <v>1413</v>
      </c>
      <c r="C8" s="272" t="s">
        <v>1404</v>
      </c>
      <c r="D8" s="271" t="s">
        <v>449</v>
      </c>
      <c r="E8" s="270" t="s">
        <v>449</v>
      </c>
    </row>
    <row r="9" spans="1:6">
      <c r="A9" s="388"/>
      <c r="B9" s="273" t="s">
        <v>1403</v>
      </c>
      <c r="C9" s="272" t="s">
        <v>1402</v>
      </c>
      <c r="D9" s="271" t="s">
        <v>509</v>
      </c>
      <c r="E9" s="270" t="s">
        <v>10</v>
      </c>
    </row>
    <row r="10" spans="1:6">
      <c r="A10" s="389" t="s">
        <v>1406</v>
      </c>
      <c r="B10" s="269" t="s">
        <v>1413</v>
      </c>
      <c r="C10" s="268" t="s">
        <v>1404</v>
      </c>
      <c r="D10" s="267" t="s">
        <v>447</v>
      </c>
      <c r="E10" s="266" t="s">
        <v>447</v>
      </c>
    </row>
    <row r="11" spans="1:6">
      <c r="A11" s="390"/>
      <c r="B11" s="259" t="s">
        <v>1403</v>
      </c>
      <c r="C11" s="258" t="s">
        <v>1402</v>
      </c>
      <c r="D11" s="257" t="s">
        <v>10</v>
      </c>
      <c r="E11" s="256" t="s">
        <v>10</v>
      </c>
    </row>
    <row r="12" spans="1:6">
      <c r="A12" s="393" t="s">
        <v>1257</v>
      </c>
      <c r="B12" s="273" t="s">
        <v>1410</v>
      </c>
      <c r="C12" s="272" t="s">
        <v>1404</v>
      </c>
      <c r="D12" s="271" t="s">
        <v>503</v>
      </c>
      <c r="E12" s="270" t="s">
        <v>503</v>
      </c>
    </row>
    <row r="13" spans="1:6">
      <c r="A13" s="393"/>
      <c r="B13" s="273" t="s">
        <v>1409</v>
      </c>
      <c r="C13" s="272" t="s">
        <v>1404</v>
      </c>
      <c r="D13" s="271" t="s">
        <v>984</v>
      </c>
      <c r="E13" s="270" t="s">
        <v>984</v>
      </c>
    </row>
    <row r="14" spans="1:6">
      <c r="A14" s="394"/>
      <c r="B14" s="282" t="s">
        <v>1412</v>
      </c>
      <c r="C14" s="281" t="s">
        <v>1404</v>
      </c>
      <c r="D14" s="280" t="s">
        <v>1411</v>
      </c>
      <c r="E14" s="279" t="s">
        <v>10</v>
      </c>
    </row>
    <row r="15" spans="1:6">
      <c r="A15" s="391" t="s">
        <v>1258</v>
      </c>
      <c r="B15" s="269" t="s">
        <v>1410</v>
      </c>
      <c r="C15" s="268" t="s">
        <v>1404</v>
      </c>
      <c r="D15" s="267" t="s">
        <v>503</v>
      </c>
      <c r="E15" s="266" t="s">
        <v>10</v>
      </c>
    </row>
    <row r="16" spans="1:6">
      <c r="A16" s="391"/>
      <c r="B16" s="269" t="s">
        <v>1409</v>
      </c>
      <c r="C16" s="268" t="s">
        <v>1404</v>
      </c>
      <c r="D16" s="267" t="s">
        <v>984</v>
      </c>
      <c r="E16" s="266" t="s">
        <v>984</v>
      </c>
    </row>
    <row r="17" spans="1:5">
      <c r="A17" s="392"/>
      <c r="B17" s="259" t="s">
        <v>1403</v>
      </c>
      <c r="C17" s="258" t="s">
        <v>1408</v>
      </c>
      <c r="D17" s="257" t="s">
        <v>509</v>
      </c>
      <c r="E17" s="256" t="s">
        <v>10</v>
      </c>
    </row>
    <row r="18" spans="1:5">
      <c r="A18" s="278" t="s">
        <v>883</v>
      </c>
      <c r="B18" s="277"/>
      <c r="C18" s="276"/>
      <c r="D18" s="275"/>
      <c r="E18" s="274"/>
    </row>
    <row r="19" spans="1:5">
      <c r="A19" s="269" t="s">
        <v>1259</v>
      </c>
      <c r="B19" s="269" t="s">
        <v>1405</v>
      </c>
      <c r="C19" s="268" t="s">
        <v>1404</v>
      </c>
      <c r="D19" s="267" t="s">
        <v>706</v>
      </c>
      <c r="E19" s="266" t="s">
        <v>1364</v>
      </c>
    </row>
    <row r="20" spans="1:5">
      <c r="A20" s="273" t="s">
        <v>1407</v>
      </c>
      <c r="B20" s="273" t="s">
        <v>1405</v>
      </c>
      <c r="C20" s="272" t="s">
        <v>1404</v>
      </c>
      <c r="D20" s="271" t="s">
        <v>706</v>
      </c>
      <c r="E20" s="270" t="s">
        <v>1364</v>
      </c>
    </row>
    <row r="21" spans="1:5">
      <c r="A21" s="269" t="s">
        <v>1406</v>
      </c>
      <c r="B21" s="269" t="s">
        <v>1405</v>
      </c>
      <c r="C21" s="268" t="s">
        <v>1404</v>
      </c>
      <c r="D21" s="267" t="s">
        <v>706</v>
      </c>
      <c r="E21" s="266" t="s">
        <v>1364</v>
      </c>
    </row>
    <row r="22" spans="1:5">
      <c r="A22" s="265" t="s">
        <v>1036</v>
      </c>
      <c r="B22" s="264" t="s">
        <v>1403</v>
      </c>
      <c r="C22" s="263" t="s">
        <v>1402</v>
      </c>
      <c r="D22" s="262" t="s">
        <v>509</v>
      </c>
      <c r="E22" s="261" t="s">
        <v>10</v>
      </c>
    </row>
    <row r="23" spans="1:5">
      <c r="A23" s="260" t="s">
        <v>629</v>
      </c>
      <c r="B23" s="259" t="s">
        <v>1403</v>
      </c>
      <c r="C23" s="258" t="s">
        <v>1402</v>
      </c>
      <c r="D23" s="257" t="s">
        <v>509</v>
      </c>
      <c r="E23" s="256" t="s">
        <v>10</v>
      </c>
    </row>
    <row r="24" spans="1:5">
      <c r="A24" s="255" t="s">
        <v>832</v>
      </c>
      <c r="B24" s="254" t="s">
        <v>1403</v>
      </c>
      <c r="C24" s="253" t="s">
        <v>1402</v>
      </c>
      <c r="D24" s="252" t="s">
        <v>10</v>
      </c>
      <c r="E24" s="251" t="s">
        <v>10</v>
      </c>
    </row>
    <row r="25" spans="1:5" ht="12" thickBot="1">
      <c r="A25" s="250" t="s">
        <v>631</v>
      </c>
      <c r="B25" s="249" t="s">
        <v>1403</v>
      </c>
      <c r="C25" s="248" t="s">
        <v>1402</v>
      </c>
      <c r="D25" s="247" t="s">
        <v>509</v>
      </c>
      <c r="E25" s="246" t="s">
        <v>10</v>
      </c>
    </row>
  </sheetData>
  <mergeCells count="9">
    <mergeCell ref="E3:E4"/>
    <mergeCell ref="A8:A9"/>
    <mergeCell ref="A10:A11"/>
    <mergeCell ref="A6:A7"/>
    <mergeCell ref="A15:A17"/>
    <mergeCell ref="A12:A14"/>
    <mergeCell ref="B3:B4"/>
    <mergeCell ref="C3:C4"/>
    <mergeCell ref="D3:D4"/>
  </mergeCells>
  <pageMargins left="0.70866141732283472" right="0.70866141732283472" top="0.74803149606299213" bottom="0.74803149606299213" header="0.31496062992125984" footer="0.31496062992125984"/>
  <pageSetup scale="105" orientation="landscape" r:id="rId1"/>
</worksheet>
</file>

<file path=xl/worksheets/sheet203.xml><?xml version="1.0" encoding="utf-8"?>
<worksheet xmlns="http://schemas.openxmlformats.org/spreadsheetml/2006/main" xmlns:r="http://schemas.openxmlformats.org/officeDocument/2006/relationships">
  <dimension ref="A1:X47"/>
  <sheetViews>
    <sheetView view="pageBreakPreview" zoomScaleNormal="100" zoomScaleSheetLayoutView="100" workbookViewId="0"/>
  </sheetViews>
  <sheetFormatPr defaultRowHeight="15" outlineLevelRow="1" outlineLevelCol="1"/>
  <cols>
    <col min="1" max="1" width="9.140625" style="193"/>
    <col min="2" max="11" width="13.85546875" style="193" customWidth="1"/>
    <col min="12" max="13" width="9.140625" style="193"/>
    <col min="14" max="23" width="0" style="193" hidden="1" customWidth="1" outlineLevel="1"/>
    <col min="24" max="24" width="9.140625" style="193" collapsed="1"/>
    <col min="25" max="16384" width="9.140625" style="193"/>
  </cols>
  <sheetData>
    <row r="1" spans="1:23">
      <c r="A1" s="193" t="s">
        <v>1310</v>
      </c>
    </row>
    <row r="2" spans="1:23">
      <c r="N2" s="193">
        <v>311</v>
      </c>
      <c r="O2" s="193">
        <v>3111</v>
      </c>
      <c r="P2" s="193">
        <v>3112</v>
      </c>
      <c r="Q2" s="193">
        <v>3113</v>
      </c>
      <c r="R2" s="193">
        <v>3114</v>
      </c>
      <c r="S2" s="193">
        <v>3115</v>
      </c>
      <c r="T2" s="193">
        <v>3116</v>
      </c>
      <c r="U2" s="193">
        <v>3117</v>
      </c>
      <c r="V2" s="193">
        <v>3118</v>
      </c>
      <c r="W2" s="193">
        <v>3119</v>
      </c>
    </row>
    <row r="3" spans="1:23" ht="75" customHeight="1">
      <c r="B3" s="12" t="s">
        <v>758</v>
      </c>
      <c r="C3" s="12" t="s">
        <v>1297</v>
      </c>
      <c r="D3" s="12" t="s">
        <v>1296</v>
      </c>
      <c r="E3" s="12" t="s">
        <v>1295</v>
      </c>
      <c r="F3" s="12" t="s">
        <v>1294</v>
      </c>
      <c r="G3" s="12" t="s">
        <v>1293</v>
      </c>
      <c r="H3" s="12" t="s">
        <v>1292</v>
      </c>
      <c r="I3" s="12" t="s">
        <v>1291</v>
      </c>
      <c r="J3" s="12" t="s">
        <v>1290</v>
      </c>
      <c r="K3" s="12" t="s">
        <v>1289</v>
      </c>
      <c r="N3" s="193" t="s">
        <v>758</v>
      </c>
      <c r="O3" s="193" t="s">
        <v>1288</v>
      </c>
      <c r="P3" s="193" t="s">
        <v>1287</v>
      </c>
      <c r="Q3" s="193" t="s">
        <v>1286</v>
      </c>
      <c r="R3" s="193" t="s">
        <v>1285</v>
      </c>
      <c r="S3" s="193" t="s">
        <v>1284</v>
      </c>
      <c r="T3" s="193" t="s">
        <v>1283</v>
      </c>
      <c r="U3" s="193" t="s">
        <v>1282</v>
      </c>
      <c r="V3" s="193" t="s">
        <v>1281</v>
      </c>
      <c r="W3" s="193" t="s">
        <v>1280</v>
      </c>
    </row>
    <row r="4" spans="1:23">
      <c r="A4" s="193">
        <v>1992</v>
      </c>
      <c r="B4" s="3">
        <f t="shared" ref="B4:B22" si="0">N4/1000000</f>
        <v>5802.22505</v>
      </c>
      <c r="C4" s="3">
        <f t="shared" ref="C4:C22" si="1">O4/1000000</f>
        <v>219.63758799999999</v>
      </c>
      <c r="D4" s="3">
        <f t="shared" ref="D4:D22" si="2">P4/1000000</f>
        <v>804.97058500000003</v>
      </c>
      <c r="E4" s="3">
        <f t="shared" ref="E4:E22" si="3">Q4/1000000</f>
        <v>332.758242</v>
      </c>
      <c r="F4" s="3">
        <f t="shared" ref="F4:F22" si="4">R4/1000000</f>
        <v>304.00644299999999</v>
      </c>
      <c r="G4" s="3">
        <f t="shared" ref="G4:G22" si="5">S4/1000000</f>
        <v>207.81510800000001</v>
      </c>
      <c r="H4" s="3">
        <f t="shared" ref="H4:H22" si="6">T4/1000000</f>
        <v>1474.0221879999999</v>
      </c>
      <c r="I4" s="3">
        <f t="shared" ref="I4:I22" si="7">U4/1000000</f>
        <v>1905.098285</v>
      </c>
      <c r="J4" s="3">
        <f t="shared" ref="J4:J22" si="8">V4/1000000</f>
        <v>241.97806700000001</v>
      </c>
      <c r="K4" s="3">
        <f t="shared" ref="K4:K22" si="9">W4/1000000</f>
        <v>311.93854399999998</v>
      </c>
      <c r="N4" s="193">
        <v>5802225050</v>
      </c>
      <c r="O4" s="193">
        <v>219637588</v>
      </c>
      <c r="P4" s="193">
        <v>804970585</v>
      </c>
      <c r="Q4" s="193">
        <v>332758242</v>
      </c>
      <c r="R4" s="193">
        <v>304006443</v>
      </c>
      <c r="S4" s="193">
        <v>207815108</v>
      </c>
      <c r="T4" s="193">
        <v>1474022188</v>
      </c>
      <c r="U4" s="193">
        <v>1905098285</v>
      </c>
      <c r="V4" s="193">
        <v>241978067</v>
      </c>
      <c r="W4" s="193">
        <v>311938544</v>
      </c>
    </row>
    <row r="5" spans="1:23">
      <c r="A5" s="193">
        <v>1993</v>
      </c>
      <c r="B5" s="3">
        <f t="shared" si="0"/>
        <v>6575.9277430000002</v>
      </c>
      <c r="C5" s="3">
        <f t="shared" si="1"/>
        <v>281.91400700000003</v>
      </c>
      <c r="D5" s="3">
        <f t="shared" si="2"/>
        <v>955.892833</v>
      </c>
      <c r="E5" s="3">
        <f t="shared" si="3"/>
        <v>384.992276</v>
      </c>
      <c r="F5" s="3">
        <f t="shared" si="4"/>
        <v>395.88279899999998</v>
      </c>
      <c r="G5" s="3">
        <f t="shared" si="5"/>
        <v>178.95410799999999</v>
      </c>
      <c r="H5" s="3">
        <f t="shared" si="6"/>
        <v>1752.0685550000001</v>
      </c>
      <c r="I5" s="3">
        <f t="shared" si="7"/>
        <v>1939.8803849999999</v>
      </c>
      <c r="J5" s="3">
        <f t="shared" si="8"/>
        <v>313.77537799999999</v>
      </c>
      <c r="K5" s="3">
        <f t="shared" si="9"/>
        <v>372.56740200000002</v>
      </c>
      <c r="N5" s="193">
        <v>6575927743</v>
      </c>
      <c r="O5" s="193">
        <v>281914007</v>
      </c>
      <c r="P5" s="193">
        <v>955892833</v>
      </c>
      <c r="Q5" s="193">
        <v>384992276</v>
      </c>
      <c r="R5" s="193">
        <v>395882799</v>
      </c>
      <c r="S5" s="193">
        <v>178954108</v>
      </c>
      <c r="T5" s="193">
        <v>1752068555</v>
      </c>
      <c r="U5" s="193">
        <v>1939880385</v>
      </c>
      <c r="V5" s="193">
        <v>313775378</v>
      </c>
      <c r="W5" s="193">
        <v>372567402</v>
      </c>
    </row>
    <row r="6" spans="1:23">
      <c r="A6" s="193">
        <v>1994</v>
      </c>
      <c r="B6" s="3">
        <f t="shared" si="0"/>
        <v>7539.5557580000004</v>
      </c>
      <c r="C6" s="3">
        <f t="shared" si="1"/>
        <v>351.339947</v>
      </c>
      <c r="D6" s="3">
        <f t="shared" si="2"/>
        <v>1176.5614700000001</v>
      </c>
      <c r="E6" s="3">
        <f t="shared" si="3"/>
        <v>458.27451600000001</v>
      </c>
      <c r="F6" s="3">
        <f t="shared" si="4"/>
        <v>493.60255599999999</v>
      </c>
      <c r="G6" s="3">
        <f t="shared" si="5"/>
        <v>207.839338</v>
      </c>
      <c r="H6" s="3">
        <f t="shared" si="6"/>
        <v>1908.914458</v>
      </c>
      <c r="I6" s="3">
        <f t="shared" si="7"/>
        <v>2126.8503380000002</v>
      </c>
      <c r="J6" s="3">
        <f t="shared" si="8"/>
        <v>386.498357</v>
      </c>
      <c r="K6" s="3">
        <f t="shared" si="9"/>
        <v>429.674778</v>
      </c>
      <c r="N6" s="193">
        <v>7539555758</v>
      </c>
      <c r="O6" s="193">
        <v>351339947</v>
      </c>
      <c r="P6" s="193">
        <v>1176561470</v>
      </c>
      <c r="Q6" s="193">
        <v>458274516</v>
      </c>
      <c r="R6" s="193">
        <v>493602556</v>
      </c>
      <c r="S6" s="193">
        <v>207839338</v>
      </c>
      <c r="T6" s="193">
        <v>1908914458</v>
      </c>
      <c r="U6" s="193">
        <v>2126850338</v>
      </c>
      <c r="V6" s="193">
        <v>386498357</v>
      </c>
      <c r="W6" s="193">
        <v>429674778</v>
      </c>
    </row>
    <row r="7" spans="1:23">
      <c r="A7" s="193">
        <v>1995</v>
      </c>
      <c r="B7" s="3">
        <f t="shared" si="0"/>
        <v>8606.1779260000003</v>
      </c>
      <c r="C7" s="3">
        <f t="shared" si="1"/>
        <v>434.866356</v>
      </c>
      <c r="D7" s="3">
        <f t="shared" si="2"/>
        <v>1297.9119370000001</v>
      </c>
      <c r="E7" s="3">
        <f t="shared" si="3"/>
        <v>524.90098999999998</v>
      </c>
      <c r="F7" s="3">
        <f t="shared" si="4"/>
        <v>613.74502900000005</v>
      </c>
      <c r="G7" s="3">
        <f t="shared" si="5"/>
        <v>306.48476299999999</v>
      </c>
      <c r="H7" s="3">
        <f t="shared" si="6"/>
        <v>2238.928629</v>
      </c>
      <c r="I7" s="3">
        <f t="shared" si="7"/>
        <v>2257.1552700000002</v>
      </c>
      <c r="J7" s="3">
        <f t="shared" si="8"/>
        <v>446.28504099999998</v>
      </c>
      <c r="K7" s="3">
        <f t="shared" si="9"/>
        <v>485.89991099999997</v>
      </c>
      <c r="N7" s="193">
        <v>8606177926</v>
      </c>
      <c r="O7" s="193">
        <v>434866356</v>
      </c>
      <c r="P7" s="193">
        <v>1297911937</v>
      </c>
      <c r="Q7" s="193">
        <v>524900990</v>
      </c>
      <c r="R7" s="193">
        <v>613745029</v>
      </c>
      <c r="S7" s="193">
        <v>306484763</v>
      </c>
      <c r="T7" s="193">
        <v>2238928629</v>
      </c>
      <c r="U7" s="193">
        <v>2257155270</v>
      </c>
      <c r="V7" s="193">
        <v>446285041</v>
      </c>
      <c r="W7" s="193">
        <v>485899911</v>
      </c>
    </row>
    <row r="8" spans="1:23">
      <c r="A8" s="193">
        <v>1996</v>
      </c>
      <c r="B8" s="3">
        <f t="shared" si="0"/>
        <v>9770.0490260000006</v>
      </c>
      <c r="C8" s="3">
        <f t="shared" si="1"/>
        <v>538.62632099999996</v>
      </c>
      <c r="D8" s="3">
        <f t="shared" si="2"/>
        <v>1724.965377</v>
      </c>
      <c r="E8" s="3">
        <f t="shared" si="3"/>
        <v>533.65048000000002</v>
      </c>
      <c r="F8" s="3">
        <f t="shared" si="4"/>
        <v>736.51635799999997</v>
      </c>
      <c r="G8" s="3">
        <f t="shared" si="5"/>
        <v>388.82912700000003</v>
      </c>
      <c r="H8" s="3">
        <f t="shared" si="6"/>
        <v>2575.0979950000001</v>
      </c>
      <c r="I8" s="3">
        <f t="shared" si="7"/>
        <v>2223.8671469999999</v>
      </c>
      <c r="J8" s="3">
        <f t="shared" si="8"/>
        <v>522.97904000000005</v>
      </c>
      <c r="K8" s="3">
        <f t="shared" si="9"/>
        <v>525.51718100000005</v>
      </c>
      <c r="N8" s="193">
        <v>9770049026</v>
      </c>
      <c r="O8" s="193">
        <v>538626321</v>
      </c>
      <c r="P8" s="193">
        <v>1724965377</v>
      </c>
      <c r="Q8" s="193">
        <v>533650480</v>
      </c>
      <c r="R8" s="193">
        <v>736516358</v>
      </c>
      <c r="S8" s="193">
        <v>388829127</v>
      </c>
      <c r="T8" s="193">
        <v>2575097995</v>
      </c>
      <c r="U8" s="193">
        <v>2223867147</v>
      </c>
      <c r="V8" s="193">
        <v>522979040</v>
      </c>
      <c r="W8" s="193">
        <v>525517181</v>
      </c>
    </row>
    <row r="9" spans="1:23">
      <c r="A9" s="193">
        <v>1997</v>
      </c>
      <c r="B9" s="3">
        <f t="shared" si="0"/>
        <v>11039.156299</v>
      </c>
      <c r="C9" s="3">
        <f t="shared" si="1"/>
        <v>580.47512500000005</v>
      </c>
      <c r="D9" s="3">
        <f t="shared" si="2"/>
        <v>1842.911717</v>
      </c>
      <c r="E9" s="3">
        <f t="shared" si="3"/>
        <v>680.83961599999998</v>
      </c>
      <c r="F9" s="3">
        <f t="shared" si="4"/>
        <v>968.77412200000003</v>
      </c>
      <c r="G9" s="3">
        <f t="shared" si="5"/>
        <v>416.85517199999998</v>
      </c>
      <c r="H9" s="3">
        <f t="shared" si="6"/>
        <v>3135.4625019999999</v>
      </c>
      <c r="I9" s="3">
        <f t="shared" si="7"/>
        <v>2187.1882329999999</v>
      </c>
      <c r="J9" s="3">
        <f t="shared" si="8"/>
        <v>601.76917400000002</v>
      </c>
      <c r="K9" s="3">
        <f t="shared" si="9"/>
        <v>624.88063799999998</v>
      </c>
      <c r="N9" s="193">
        <v>11039156299</v>
      </c>
      <c r="O9" s="193">
        <v>580475125</v>
      </c>
      <c r="P9" s="193">
        <v>1842911717</v>
      </c>
      <c r="Q9" s="193">
        <v>680839616</v>
      </c>
      <c r="R9" s="193">
        <v>968774122</v>
      </c>
      <c r="S9" s="193">
        <v>416855172</v>
      </c>
      <c r="T9" s="193">
        <v>3135462502</v>
      </c>
      <c r="U9" s="193">
        <v>2187188233</v>
      </c>
      <c r="V9" s="193">
        <v>601769174</v>
      </c>
      <c r="W9" s="193">
        <v>624880638</v>
      </c>
    </row>
    <row r="10" spans="1:23">
      <c r="A10" s="193">
        <v>1998</v>
      </c>
      <c r="B10" s="3">
        <f t="shared" si="0"/>
        <v>12148.985102000001</v>
      </c>
      <c r="C10" s="3">
        <f t="shared" si="1"/>
        <v>566.34118799999999</v>
      </c>
      <c r="D10" s="3">
        <f t="shared" si="2"/>
        <v>2071.4821139999999</v>
      </c>
      <c r="E10" s="3">
        <f t="shared" si="3"/>
        <v>933.99504200000001</v>
      </c>
      <c r="F10" s="3">
        <f t="shared" si="4"/>
        <v>1057.500765</v>
      </c>
      <c r="G10" s="3">
        <f t="shared" si="5"/>
        <v>472.68991899999997</v>
      </c>
      <c r="H10" s="3">
        <f t="shared" si="6"/>
        <v>3118.16167</v>
      </c>
      <c r="I10" s="3">
        <f t="shared" si="7"/>
        <v>2319.5298939999998</v>
      </c>
      <c r="J10" s="3">
        <f t="shared" si="8"/>
        <v>761.47315500000002</v>
      </c>
      <c r="K10" s="3">
        <f t="shared" si="9"/>
        <v>847.81135500000005</v>
      </c>
      <c r="N10" s="193">
        <v>12148985102</v>
      </c>
      <c r="O10" s="193">
        <v>566341188</v>
      </c>
      <c r="P10" s="193">
        <v>2071482114</v>
      </c>
      <c r="Q10" s="193">
        <v>933995042</v>
      </c>
      <c r="R10" s="193">
        <v>1057500765</v>
      </c>
      <c r="S10" s="193">
        <v>472689919</v>
      </c>
      <c r="T10" s="193">
        <v>3118161670</v>
      </c>
      <c r="U10" s="193">
        <v>2319529894</v>
      </c>
      <c r="V10" s="193">
        <v>761473155</v>
      </c>
      <c r="W10" s="193">
        <v>847811355</v>
      </c>
    </row>
    <row r="11" spans="1:23">
      <c r="A11" s="193">
        <v>1999</v>
      </c>
      <c r="B11" s="3">
        <f t="shared" si="0"/>
        <v>13062.587089000001</v>
      </c>
      <c r="C11" s="3">
        <f t="shared" si="1"/>
        <v>527.02265</v>
      </c>
      <c r="D11" s="3">
        <f t="shared" si="2"/>
        <v>1687.3446799999999</v>
      </c>
      <c r="E11" s="3">
        <f t="shared" si="3"/>
        <v>924.949746</v>
      </c>
      <c r="F11" s="3">
        <f t="shared" si="4"/>
        <v>1276.845955</v>
      </c>
      <c r="G11" s="3">
        <f t="shared" si="5"/>
        <v>421.68441300000001</v>
      </c>
      <c r="H11" s="3">
        <f t="shared" si="6"/>
        <v>3643.139267</v>
      </c>
      <c r="I11" s="3">
        <f t="shared" si="7"/>
        <v>2756.8050370000001</v>
      </c>
      <c r="J11" s="3">
        <f t="shared" si="8"/>
        <v>874.33830499999999</v>
      </c>
      <c r="K11" s="3">
        <f t="shared" si="9"/>
        <v>950.45703600000002</v>
      </c>
      <c r="N11" s="193">
        <v>13062587089</v>
      </c>
      <c r="O11" s="193">
        <v>527022650</v>
      </c>
      <c r="P11" s="193">
        <v>1687344680</v>
      </c>
      <c r="Q11" s="193">
        <v>924949746</v>
      </c>
      <c r="R11" s="193">
        <v>1276845955</v>
      </c>
      <c r="S11" s="193">
        <v>421684413</v>
      </c>
      <c r="T11" s="193">
        <v>3643139267</v>
      </c>
      <c r="U11" s="193">
        <v>2756805037</v>
      </c>
      <c r="V11" s="193">
        <v>874338305</v>
      </c>
      <c r="W11" s="193">
        <v>950457036</v>
      </c>
    </row>
    <row r="12" spans="1:23">
      <c r="A12" s="193">
        <v>2000</v>
      </c>
      <c r="B12" s="3">
        <f t="shared" si="0"/>
        <v>14302.507331000001</v>
      </c>
      <c r="C12" s="3">
        <f t="shared" si="1"/>
        <v>525.72527700000001</v>
      </c>
      <c r="D12" s="3">
        <f t="shared" si="2"/>
        <v>1655.0164440000001</v>
      </c>
      <c r="E12" s="3">
        <f t="shared" si="3"/>
        <v>1031.1681679999999</v>
      </c>
      <c r="F12" s="3">
        <f t="shared" si="4"/>
        <v>1364.592785</v>
      </c>
      <c r="G12" s="3">
        <f t="shared" si="5"/>
        <v>372.35218600000002</v>
      </c>
      <c r="H12" s="3">
        <f t="shared" si="6"/>
        <v>4374.4722670000001</v>
      </c>
      <c r="I12" s="3">
        <f t="shared" si="7"/>
        <v>2961.217541</v>
      </c>
      <c r="J12" s="3">
        <f t="shared" si="8"/>
        <v>974.24721999999997</v>
      </c>
      <c r="K12" s="3">
        <f t="shared" si="9"/>
        <v>1043.7154430000001</v>
      </c>
      <c r="N12" s="193">
        <v>14302507331</v>
      </c>
      <c r="O12" s="193">
        <v>525725277</v>
      </c>
      <c r="P12" s="193">
        <v>1655016444</v>
      </c>
      <c r="Q12" s="193">
        <v>1031168168</v>
      </c>
      <c r="R12" s="193">
        <v>1364592785</v>
      </c>
      <c r="S12" s="193">
        <v>372352186</v>
      </c>
      <c r="T12" s="193">
        <v>4374472267</v>
      </c>
      <c r="U12" s="193">
        <v>2961217541</v>
      </c>
      <c r="V12" s="193">
        <v>974247220</v>
      </c>
      <c r="W12" s="193">
        <v>1043715443</v>
      </c>
    </row>
    <row r="13" spans="1:23">
      <c r="A13" s="193">
        <v>2001</v>
      </c>
      <c r="B13" s="3">
        <f t="shared" si="0"/>
        <v>16178.746096999999</v>
      </c>
      <c r="C13" s="3">
        <f t="shared" si="1"/>
        <v>594.54935399999999</v>
      </c>
      <c r="D13" s="3">
        <f t="shared" si="2"/>
        <v>1695.9952479999999</v>
      </c>
      <c r="E13" s="3">
        <f t="shared" si="3"/>
        <v>1311.1955210000001</v>
      </c>
      <c r="F13" s="3">
        <f t="shared" si="4"/>
        <v>1523.7684300000001</v>
      </c>
      <c r="G13" s="3">
        <f t="shared" si="5"/>
        <v>533.72447</v>
      </c>
      <c r="H13" s="3">
        <f t="shared" si="6"/>
        <v>5268.8955150000002</v>
      </c>
      <c r="I13" s="3">
        <f t="shared" si="7"/>
        <v>3024.047067</v>
      </c>
      <c r="J13" s="3">
        <f t="shared" si="8"/>
        <v>1051.5578929999999</v>
      </c>
      <c r="K13" s="3">
        <f t="shared" si="9"/>
        <v>1175.0125989999999</v>
      </c>
      <c r="N13" s="193">
        <v>16178746097</v>
      </c>
      <c r="O13" s="193">
        <v>594549354</v>
      </c>
      <c r="P13" s="193">
        <v>1695995248</v>
      </c>
      <c r="Q13" s="193">
        <v>1311195521</v>
      </c>
      <c r="R13" s="193">
        <v>1523768430</v>
      </c>
      <c r="S13" s="193">
        <v>533724470</v>
      </c>
      <c r="T13" s="193">
        <v>5268895515</v>
      </c>
      <c r="U13" s="193">
        <v>3024047067</v>
      </c>
      <c r="V13" s="193">
        <v>1051557893</v>
      </c>
      <c r="W13" s="193">
        <v>1175012599</v>
      </c>
    </row>
    <row r="14" spans="1:23">
      <c r="A14" s="193">
        <v>2002</v>
      </c>
      <c r="B14" s="3">
        <f t="shared" si="0"/>
        <v>17144.780482999999</v>
      </c>
      <c r="C14" s="3">
        <f t="shared" si="1"/>
        <v>617.06943999999999</v>
      </c>
      <c r="D14" s="3">
        <f t="shared" si="2"/>
        <v>1748.1152979999999</v>
      </c>
      <c r="E14" s="3">
        <f t="shared" si="3"/>
        <v>1438.4162389999999</v>
      </c>
      <c r="F14" s="3">
        <f t="shared" si="4"/>
        <v>1681.140146</v>
      </c>
      <c r="G14" s="3">
        <f t="shared" si="5"/>
        <v>484.76168699999999</v>
      </c>
      <c r="H14" s="3">
        <f t="shared" si="6"/>
        <v>5234.1881469999998</v>
      </c>
      <c r="I14" s="3">
        <f t="shared" si="7"/>
        <v>3444.0463880000002</v>
      </c>
      <c r="J14" s="3">
        <f t="shared" si="8"/>
        <v>1149.9653499999999</v>
      </c>
      <c r="K14" s="3">
        <f t="shared" si="9"/>
        <v>1347.0777880000001</v>
      </c>
      <c r="N14" s="193">
        <v>17144780483</v>
      </c>
      <c r="O14" s="193">
        <v>617069440</v>
      </c>
      <c r="P14" s="193">
        <v>1748115298</v>
      </c>
      <c r="Q14" s="193">
        <v>1438416239</v>
      </c>
      <c r="R14" s="193">
        <v>1681140146</v>
      </c>
      <c r="S14" s="193">
        <v>484761687</v>
      </c>
      <c r="T14" s="193">
        <v>5234188147</v>
      </c>
      <c r="U14" s="193">
        <v>3444046388</v>
      </c>
      <c r="V14" s="193">
        <v>1149965350</v>
      </c>
      <c r="W14" s="193">
        <v>1347077788</v>
      </c>
    </row>
    <row r="15" spans="1:23">
      <c r="A15" s="193">
        <v>2003</v>
      </c>
      <c r="B15" s="3">
        <f t="shared" si="0"/>
        <v>16872.656604</v>
      </c>
      <c r="C15" s="3">
        <f t="shared" si="1"/>
        <v>511.11735299999998</v>
      </c>
      <c r="D15" s="3">
        <f t="shared" si="2"/>
        <v>1973.6115589999999</v>
      </c>
      <c r="E15" s="3">
        <f t="shared" si="3"/>
        <v>1747.388091</v>
      </c>
      <c r="F15" s="3">
        <f t="shared" si="4"/>
        <v>1772.8256859999999</v>
      </c>
      <c r="G15" s="3">
        <f t="shared" si="5"/>
        <v>452.397333</v>
      </c>
      <c r="H15" s="3">
        <f t="shared" si="6"/>
        <v>4533.0543479999997</v>
      </c>
      <c r="I15" s="3">
        <f t="shared" si="7"/>
        <v>3335.6150120000002</v>
      </c>
      <c r="J15" s="3">
        <f t="shared" si="8"/>
        <v>1274.9459469999999</v>
      </c>
      <c r="K15" s="3">
        <f t="shared" si="9"/>
        <v>1271.7012749999999</v>
      </c>
      <c r="N15" s="193">
        <v>16872656604</v>
      </c>
      <c r="O15" s="193">
        <v>511117353</v>
      </c>
      <c r="P15" s="193">
        <v>1973611559</v>
      </c>
      <c r="Q15" s="193">
        <v>1747388091</v>
      </c>
      <c r="R15" s="193">
        <v>1772825686</v>
      </c>
      <c r="S15" s="193">
        <v>452397333</v>
      </c>
      <c r="T15" s="193">
        <v>4533054348</v>
      </c>
      <c r="U15" s="193">
        <v>3335615012</v>
      </c>
      <c r="V15" s="193">
        <v>1274945947</v>
      </c>
      <c r="W15" s="193">
        <v>1271701275</v>
      </c>
    </row>
    <row r="16" spans="1:23">
      <c r="A16" s="193">
        <v>2004</v>
      </c>
      <c r="B16" s="3">
        <f t="shared" si="0"/>
        <v>18426.982112999998</v>
      </c>
      <c r="C16" s="3">
        <f t="shared" si="1"/>
        <v>469.334678</v>
      </c>
      <c r="D16" s="3">
        <f t="shared" si="2"/>
        <v>2464.9698320000002</v>
      </c>
      <c r="E16" s="3">
        <f t="shared" si="3"/>
        <v>1706.9069400000001</v>
      </c>
      <c r="F16" s="3">
        <f t="shared" si="4"/>
        <v>1985.2296490000001</v>
      </c>
      <c r="G16" s="3">
        <f t="shared" si="5"/>
        <v>402.39497299999999</v>
      </c>
      <c r="H16" s="3">
        <f t="shared" si="6"/>
        <v>5391.7315369999997</v>
      </c>
      <c r="I16" s="3">
        <f t="shared" si="7"/>
        <v>3317.6671150000002</v>
      </c>
      <c r="J16" s="3">
        <f t="shared" si="8"/>
        <v>1358.7183399999999</v>
      </c>
      <c r="K16" s="3">
        <f t="shared" si="9"/>
        <v>1330.029049</v>
      </c>
      <c r="N16" s="193">
        <v>18426982113</v>
      </c>
      <c r="O16" s="193">
        <v>469334678</v>
      </c>
      <c r="P16" s="193">
        <v>2464969832</v>
      </c>
      <c r="Q16" s="193">
        <v>1706906940</v>
      </c>
      <c r="R16" s="193">
        <v>1985229649</v>
      </c>
      <c r="S16" s="193">
        <v>402394973</v>
      </c>
      <c r="T16" s="193">
        <v>5391731537</v>
      </c>
      <c r="U16" s="193">
        <v>3317667115</v>
      </c>
      <c r="V16" s="193">
        <v>1358718340</v>
      </c>
      <c r="W16" s="193">
        <v>1330029049</v>
      </c>
    </row>
    <row r="17" spans="1:23">
      <c r="A17" s="193">
        <v>2005</v>
      </c>
      <c r="B17" s="3">
        <f t="shared" si="0"/>
        <v>17936.168882999998</v>
      </c>
      <c r="C17" s="3">
        <f t="shared" si="1"/>
        <v>458.70831800000002</v>
      </c>
      <c r="D17" s="3">
        <f t="shared" si="2"/>
        <v>2072.0595800000001</v>
      </c>
      <c r="E17" s="3">
        <f t="shared" si="3"/>
        <v>1645.3280950000001</v>
      </c>
      <c r="F17" s="3">
        <f t="shared" si="4"/>
        <v>1944.8113189999999</v>
      </c>
      <c r="G17" s="3">
        <f t="shared" si="5"/>
        <v>388.08252099999999</v>
      </c>
      <c r="H17" s="3">
        <f t="shared" si="6"/>
        <v>5574.9133739999997</v>
      </c>
      <c r="I17" s="3">
        <f t="shared" si="7"/>
        <v>3128.7416859999998</v>
      </c>
      <c r="J17" s="3">
        <f t="shared" si="8"/>
        <v>1369.2475850000001</v>
      </c>
      <c r="K17" s="3">
        <f t="shared" si="9"/>
        <v>1354.2764050000001</v>
      </c>
      <c r="N17" s="193">
        <v>17936168883</v>
      </c>
      <c r="O17" s="193">
        <v>458708318</v>
      </c>
      <c r="P17" s="193">
        <v>2072059580</v>
      </c>
      <c r="Q17" s="193">
        <v>1645328095</v>
      </c>
      <c r="R17" s="193">
        <v>1944811319</v>
      </c>
      <c r="S17" s="193">
        <v>388082521</v>
      </c>
      <c r="T17" s="193">
        <v>5574913374</v>
      </c>
      <c r="U17" s="193">
        <v>3128741686</v>
      </c>
      <c r="V17" s="193">
        <v>1369247585</v>
      </c>
      <c r="W17" s="193">
        <v>1354276405</v>
      </c>
    </row>
    <row r="18" spans="1:23">
      <c r="A18" s="193">
        <v>2006</v>
      </c>
      <c r="B18" s="3">
        <f t="shared" si="0"/>
        <v>17086.297866000001</v>
      </c>
      <c r="C18" s="3">
        <f t="shared" si="1"/>
        <v>454.95097700000002</v>
      </c>
      <c r="D18" s="3">
        <f t="shared" si="2"/>
        <v>2261.0495860000001</v>
      </c>
      <c r="E18" s="3">
        <f t="shared" si="3"/>
        <v>1574.803375</v>
      </c>
      <c r="F18" s="3">
        <f t="shared" si="4"/>
        <v>2035.3688480000001</v>
      </c>
      <c r="G18" s="3">
        <f t="shared" si="5"/>
        <v>398.68345900000003</v>
      </c>
      <c r="H18" s="3">
        <f t="shared" si="6"/>
        <v>4708.395227</v>
      </c>
      <c r="I18" s="3">
        <f t="shared" si="7"/>
        <v>2881.7484789999999</v>
      </c>
      <c r="J18" s="3">
        <f t="shared" si="8"/>
        <v>1416.8998509999999</v>
      </c>
      <c r="K18" s="3">
        <f t="shared" si="9"/>
        <v>1354.398064</v>
      </c>
      <c r="N18" s="193">
        <v>17086297866</v>
      </c>
      <c r="O18" s="193">
        <v>454950977</v>
      </c>
      <c r="P18" s="193">
        <v>2261049586</v>
      </c>
      <c r="Q18" s="193">
        <v>1574803375</v>
      </c>
      <c r="R18" s="193">
        <v>2035368848</v>
      </c>
      <c r="S18" s="193">
        <v>398683459</v>
      </c>
      <c r="T18" s="193">
        <v>4708395227</v>
      </c>
      <c r="U18" s="193">
        <v>2881748479</v>
      </c>
      <c r="V18" s="193">
        <v>1416899851</v>
      </c>
      <c r="W18" s="193">
        <v>1354398064</v>
      </c>
    </row>
    <row r="19" spans="1:23">
      <c r="A19" s="193">
        <v>2007</v>
      </c>
      <c r="B19" s="3">
        <f t="shared" si="0"/>
        <v>17442.133086999998</v>
      </c>
      <c r="C19" s="3">
        <f t="shared" si="1"/>
        <v>474.66012999999998</v>
      </c>
      <c r="D19" s="3">
        <f t="shared" si="2"/>
        <v>2736.261332</v>
      </c>
      <c r="E19" s="3">
        <f t="shared" si="3"/>
        <v>1449.93388</v>
      </c>
      <c r="F19" s="3">
        <f t="shared" si="4"/>
        <v>2268.4542080000001</v>
      </c>
      <c r="G19" s="3">
        <f t="shared" si="5"/>
        <v>419.381755</v>
      </c>
      <c r="H19" s="3">
        <f t="shared" si="6"/>
        <v>4569.2315669999998</v>
      </c>
      <c r="I19" s="3">
        <f t="shared" si="7"/>
        <v>2729.5272479999999</v>
      </c>
      <c r="J19" s="3">
        <f t="shared" si="8"/>
        <v>1499.0211300000001</v>
      </c>
      <c r="K19" s="3">
        <f t="shared" si="9"/>
        <v>1295.6618370000001</v>
      </c>
      <c r="N19" s="193">
        <v>17442133087</v>
      </c>
      <c r="O19" s="193">
        <v>474660130</v>
      </c>
      <c r="P19" s="193">
        <v>2736261332</v>
      </c>
      <c r="Q19" s="193">
        <v>1449933880</v>
      </c>
      <c r="R19" s="193">
        <v>2268454208</v>
      </c>
      <c r="S19" s="193">
        <v>419381755</v>
      </c>
      <c r="T19" s="193">
        <v>4569231567</v>
      </c>
      <c r="U19" s="193">
        <v>2729527248</v>
      </c>
      <c r="V19" s="193">
        <v>1499021130</v>
      </c>
      <c r="W19" s="193">
        <v>1295661837</v>
      </c>
    </row>
    <row r="20" spans="1:23">
      <c r="A20" s="193">
        <v>2008</v>
      </c>
      <c r="B20" s="3">
        <f t="shared" si="0"/>
        <v>19640.724842</v>
      </c>
      <c r="C20" s="3">
        <f t="shared" si="1"/>
        <v>505.87877500000002</v>
      </c>
      <c r="D20" s="3">
        <f t="shared" si="2"/>
        <v>4057.288626</v>
      </c>
      <c r="E20" s="3">
        <f t="shared" si="3"/>
        <v>1531.068716</v>
      </c>
      <c r="F20" s="3">
        <f t="shared" si="4"/>
        <v>2347.735502</v>
      </c>
      <c r="G20" s="3">
        <f t="shared" si="5"/>
        <v>372.32706100000001</v>
      </c>
      <c r="H20" s="3">
        <f t="shared" si="6"/>
        <v>5098.9224180000001</v>
      </c>
      <c r="I20" s="3">
        <f t="shared" si="7"/>
        <v>2755.5619040000001</v>
      </c>
      <c r="J20" s="3">
        <f t="shared" si="8"/>
        <v>1597.973506</v>
      </c>
      <c r="K20" s="3">
        <f t="shared" si="9"/>
        <v>1373.9683339999999</v>
      </c>
      <c r="N20" s="193">
        <v>19640724842</v>
      </c>
      <c r="O20" s="193">
        <v>505878775</v>
      </c>
      <c r="P20" s="193">
        <v>4057288626</v>
      </c>
      <c r="Q20" s="193">
        <v>1531068716</v>
      </c>
      <c r="R20" s="193">
        <v>2347735502</v>
      </c>
      <c r="S20" s="193">
        <v>372327061</v>
      </c>
      <c r="T20" s="193">
        <v>5098922418</v>
      </c>
      <c r="U20" s="193">
        <v>2755561904</v>
      </c>
      <c r="V20" s="193">
        <v>1597973506</v>
      </c>
      <c r="W20" s="193">
        <v>1373968334</v>
      </c>
    </row>
    <row r="21" spans="1:23">
      <c r="A21" s="193">
        <v>2009</v>
      </c>
      <c r="B21" s="3">
        <f t="shared" si="0"/>
        <v>18450.450800999999</v>
      </c>
      <c r="C21" s="3">
        <f t="shared" si="1"/>
        <v>518.083034</v>
      </c>
      <c r="D21" s="3">
        <f t="shared" si="2"/>
        <v>3585.5641000000001</v>
      </c>
      <c r="E21" s="3">
        <f t="shared" si="3"/>
        <v>1404.157207</v>
      </c>
      <c r="F21" s="3">
        <f t="shared" si="4"/>
        <v>2275.0476859999999</v>
      </c>
      <c r="G21" s="3">
        <f t="shared" si="5"/>
        <v>347.96293900000001</v>
      </c>
      <c r="H21" s="3">
        <f t="shared" si="6"/>
        <v>4698.7803459999996</v>
      </c>
      <c r="I21" s="3">
        <f t="shared" si="7"/>
        <v>2527.9447340000002</v>
      </c>
      <c r="J21" s="3">
        <f t="shared" si="8"/>
        <v>1646.65318</v>
      </c>
      <c r="K21" s="3">
        <f t="shared" si="9"/>
        <v>1446.2575750000001</v>
      </c>
      <c r="N21" s="193">
        <v>18450450801</v>
      </c>
      <c r="O21" s="193">
        <v>518083034</v>
      </c>
      <c r="P21" s="193">
        <v>3585564100</v>
      </c>
      <c r="Q21" s="193">
        <v>1404157207</v>
      </c>
      <c r="R21" s="193">
        <v>2275047686</v>
      </c>
      <c r="S21" s="193">
        <v>347962939</v>
      </c>
      <c r="T21" s="193">
        <v>4698780346</v>
      </c>
      <c r="U21" s="193">
        <v>2527944734</v>
      </c>
      <c r="V21" s="193">
        <v>1646653180</v>
      </c>
      <c r="W21" s="193">
        <v>1446257575</v>
      </c>
    </row>
    <row r="22" spans="1:23">
      <c r="A22" s="193">
        <v>2010</v>
      </c>
      <c r="B22" s="3">
        <f t="shared" si="0"/>
        <v>19934.138730999999</v>
      </c>
      <c r="C22" s="3">
        <f t="shared" si="1"/>
        <v>547.88117599999998</v>
      </c>
      <c r="D22" s="3">
        <f t="shared" si="2"/>
        <v>4200.1046550000001</v>
      </c>
      <c r="E22" s="3">
        <f t="shared" si="3"/>
        <v>1672.0823330000001</v>
      </c>
      <c r="F22" s="3">
        <f t="shared" si="4"/>
        <v>2075.7627729999999</v>
      </c>
      <c r="G22" s="3">
        <f t="shared" si="5"/>
        <v>338.30083000000002</v>
      </c>
      <c r="H22" s="3">
        <f t="shared" si="6"/>
        <v>5158.5980419999996</v>
      </c>
      <c r="I22" s="3">
        <f t="shared" si="7"/>
        <v>2771.720264</v>
      </c>
      <c r="J22" s="3">
        <f t="shared" si="8"/>
        <v>1690.74683</v>
      </c>
      <c r="K22" s="3">
        <f t="shared" si="9"/>
        <v>1478.941828</v>
      </c>
      <c r="N22" s="193">
        <v>19934138731</v>
      </c>
      <c r="O22" s="193">
        <v>547881176</v>
      </c>
      <c r="P22" s="193">
        <v>4200104655</v>
      </c>
      <c r="Q22" s="193">
        <v>1672082333</v>
      </c>
      <c r="R22" s="193">
        <v>2075762773</v>
      </c>
      <c r="S22" s="193">
        <v>338300830</v>
      </c>
      <c r="T22" s="193">
        <v>5158598042</v>
      </c>
      <c r="U22" s="193">
        <v>2771720264</v>
      </c>
      <c r="V22" s="193">
        <v>1690746830</v>
      </c>
      <c r="W22" s="193">
        <v>1478941828</v>
      </c>
    </row>
    <row r="23" spans="1:23">
      <c r="B23" s="2"/>
      <c r="C23" s="3"/>
      <c r="D23" s="3"/>
      <c r="E23" s="3"/>
      <c r="F23" s="3"/>
      <c r="G23" s="3"/>
      <c r="H23" s="3"/>
      <c r="I23" s="3"/>
      <c r="J23" s="3"/>
      <c r="K23" s="3"/>
    </row>
    <row r="24" spans="1:23">
      <c r="A24" s="196" t="s">
        <v>71</v>
      </c>
      <c r="B24" s="195"/>
      <c r="C24" s="3"/>
      <c r="D24" s="3"/>
      <c r="E24" s="3"/>
      <c r="F24" s="3"/>
      <c r="G24" s="3"/>
      <c r="H24" s="3"/>
      <c r="I24" s="3"/>
      <c r="J24" s="3"/>
      <c r="K24" s="3"/>
    </row>
    <row r="25" spans="1:23">
      <c r="A25" s="7" t="s">
        <v>466</v>
      </c>
      <c r="B25" s="2">
        <f t="shared" ref="B25:K28" si="10">IF(ISERROR((POWER(VLOOKUP(VALUE(RIGHT($A25,4)),$A$4:$K$22,COLUMN(B$22),0)/VLOOKUP(VALUE(LEFT($A25,4)),$A$4:$K$22,COLUMN(B$22),0),1/(VALUE(RIGHT($A25,4))-VALUE(LEFT($A25,4))))-1)*100)=FALSE,(POWER(VLOOKUP(VALUE(RIGHT($A25,4)),$A$4:$K$22,COLUMN(B$22),0)/VLOOKUP(VALUE(LEFT($A25,4)),$A$4:$K$22,COLUMN(B$22),0),1/(VALUE(RIGHT($A25,4))-VALUE(LEFT($A25,4))))-1)*100,"n.a.")</f>
        <v>7.0971562730998361</v>
      </c>
      <c r="C25" s="2">
        <f>IF(ISERROR((POWER(VLOOKUP(VALUE(RIGHT($A25,4)),$A$4:$K$22,COLUMN(C$22),0)/VLOOKUP(VALUE(LEFT($A25,4)),$A$4:$K$22,COLUMN(C$22),0),1/(VALUE(RIGHT($A25,4))-VALUE(LEFT($A25,4))))-1)*100)=FALSE,(POWER(VLOOKUP(VALUE(RIGHT($A25,4)),$A$4:$K$22,COLUMN(C$22),0)/VLOOKUP(VALUE(LEFT($A25,4)),$A$4:$K$22,COLUMN(C$22),0),1/(VALUE(RIGHT($A25,4))-VALUE(LEFT($A25,4))))-1)*100,"n.a.")</f>
        <v>5.2093720594827531</v>
      </c>
      <c r="D25" s="2">
        <f t="shared" si="10"/>
        <v>9.6124804483409108</v>
      </c>
      <c r="E25" s="2">
        <f t="shared" si="10"/>
        <v>9.3834462145535156</v>
      </c>
      <c r="F25" s="2">
        <f t="shared" si="10"/>
        <v>11.262731685581095</v>
      </c>
      <c r="G25" s="2">
        <f t="shared" si="10"/>
        <v>2.7441247842251437</v>
      </c>
      <c r="H25" s="2">
        <f t="shared" si="10"/>
        <v>7.2071520927922128</v>
      </c>
      <c r="I25" s="2">
        <f t="shared" si="10"/>
        <v>2.1048150114909125</v>
      </c>
      <c r="J25" s="2">
        <f t="shared" si="10"/>
        <v>11.405260584675192</v>
      </c>
      <c r="K25" s="2">
        <f t="shared" si="10"/>
        <v>9.0307508362515101</v>
      </c>
    </row>
    <row r="26" spans="1:23">
      <c r="A26" s="7" t="s">
        <v>467</v>
      </c>
      <c r="B26" s="2">
        <f t="shared" si="10"/>
        <v>11.937911871565543</v>
      </c>
      <c r="C26" s="2">
        <f t="shared" si="10"/>
        <v>11.527386218220382</v>
      </c>
      <c r="D26" s="2">
        <f t="shared" si="10"/>
        <v>9.4278301859818114</v>
      </c>
      <c r="E26" s="2">
        <f t="shared" si="10"/>
        <v>15.186102789966194</v>
      </c>
      <c r="F26" s="2">
        <f t="shared" si="10"/>
        <v>20.646585550454578</v>
      </c>
      <c r="G26" s="2">
        <f t="shared" si="10"/>
        <v>7.5621807891878001</v>
      </c>
      <c r="H26" s="2">
        <f t="shared" si="10"/>
        <v>14.565196895750109</v>
      </c>
      <c r="I26" s="2">
        <f t="shared" si="10"/>
        <v>5.6681528918488322</v>
      </c>
      <c r="J26" s="2">
        <f t="shared" si="10"/>
        <v>19.017725536007024</v>
      </c>
      <c r="K26" s="2">
        <f t="shared" si="10"/>
        <v>16.295827590988022</v>
      </c>
    </row>
    <row r="27" spans="1:23">
      <c r="A27" s="7" t="s">
        <v>448</v>
      </c>
      <c r="B27" s="2">
        <f t="shared" si="10"/>
        <v>3.3757157994235065</v>
      </c>
      <c r="C27" s="2">
        <f t="shared" si="10"/>
        <v>0.41364959892127295</v>
      </c>
      <c r="D27" s="2">
        <f t="shared" si="10"/>
        <v>9.7604249718940892</v>
      </c>
      <c r="E27" s="2">
        <f t="shared" si="10"/>
        <v>4.9525067566331016</v>
      </c>
      <c r="F27" s="2">
        <f t="shared" si="10"/>
        <v>4.2839481018339232</v>
      </c>
      <c r="G27" s="2">
        <f t="shared" si="10"/>
        <v>-0.95446195636601505</v>
      </c>
      <c r="H27" s="2">
        <f t="shared" si="10"/>
        <v>1.6624571227731755</v>
      </c>
      <c r="I27" s="2">
        <f t="shared" si="10"/>
        <v>-0.65914160650329956</v>
      </c>
      <c r="J27" s="2">
        <f t="shared" si="10"/>
        <v>5.6673803269203571</v>
      </c>
      <c r="K27" s="2">
        <f t="shared" si="10"/>
        <v>3.5468515511666743</v>
      </c>
    </row>
    <row r="28" spans="1:23">
      <c r="A28" s="7" t="s">
        <v>3</v>
      </c>
      <c r="B28" s="2">
        <f t="shared" si="10"/>
        <v>2.8756253385197272</v>
      </c>
      <c r="C28" s="2">
        <f t="shared" si="10"/>
        <v>-1.4491086866658232</v>
      </c>
      <c r="D28" s="2">
        <f t="shared" si="10"/>
        <v>7.4468303768441046</v>
      </c>
      <c r="E28" s="2">
        <f t="shared" si="10"/>
        <v>4.9894180772246832</v>
      </c>
      <c r="F28" s="2">
        <f t="shared" si="10"/>
        <v>7.5306871015396792</v>
      </c>
      <c r="G28" s="2">
        <f t="shared" si="10"/>
        <v>1.7136817854565667</v>
      </c>
      <c r="H28" s="2">
        <f t="shared" si="10"/>
        <v>0.6242137969526329</v>
      </c>
      <c r="I28" s="2">
        <f t="shared" si="10"/>
        <v>-1.1571400392778264</v>
      </c>
      <c r="J28" s="2">
        <f t="shared" si="10"/>
        <v>6.3491646046221373</v>
      </c>
      <c r="K28" s="2">
        <f t="shared" si="10"/>
        <v>3.1372746214292313</v>
      </c>
    </row>
    <row r="30" spans="1:23">
      <c r="A30" s="228" t="s">
        <v>1360</v>
      </c>
    </row>
    <row r="31" spans="1:23">
      <c r="N31" s="193" t="str">
        <f>C3</f>
        <v>Animal Food Manufacturing</v>
      </c>
      <c r="O31" s="193" t="str">
        <f t="shared" ref="O31:U31" si="11">D3</f>
        <v>Grain and Oilseed Milling</v>
      </c>
      <c r="P31" s="193" t="str">
        <f t="shared" si="11"/>
        <v>Sugar and Confectionery Product Manufacturing</v>
      </c>
      <c r="Q31" s="193" t="str">
        <f t="shared" si="11"/>
        <v>Fruit and Vegetable Preserving and Specialty Food Manufacturing</v>
      </c>
      <c r="R31" s="193" t="str">
        <f t="shared" si="11"/>
        <v>Dairy Product Manufacturing</v>
      </c>
      <c r="S31" s="193" t="str">
        <f t="shared" si="11"/>
        <v>Meat Product Manufacturing</v>
      </c>
      <c r="T31" s="193" t="str">
        <f t="shared" si="11"/>
        <v>Seafood Product Preparation and Packaging</v>
      </c>
      <c r="U31" s="193" t="str">
        <f t="shared" si="11"/>
        <v>Bakeries and Tortilla Manufacturing</v>
      </c>
      <c r="V31" s="193" t="str">
        <f>K3</f>
        <v>Other Food Manufacturing</v>
      </c>
    </row>
    <row r="32" spans="1:23">
      <c r="N32" s="52">
        <f>100*C22/$B$22</f>
        <v>2.7484567223763645</v>
      </c>
      <c r="O32" s="52">
        <f t="shared" ref="O32:V32" si="12">100*D22/$B$22</f>
        <v>21.069907818331416</v>
      </c>
      <c r="P32" s="52">
        <f t="shared" si="12"/>
        <v>8.3880339931602332</v>
      </c>
      <c r="Q32" s="52">
        <f t="shared" si="12"/>
        <v>10.413104880081614</v>
      </c>
      <c r="R32" s="52">
        <f t="shared" si="12"/>
        <v>1.6970927842189703</v>
      </c>
      <c r="S32" s="52">
        <f t="shared" si="12"/>
        <v>25.878208793529438</v>
      </c>
      <c r="T32" s="52">
        <f t="shared" si="12"/>
        <v>13.90438935638408</v>
      </c>
      <c r="U32" s="52">
        <f t="shared" si="12"/>
        <v>8.4816648103822221</v>
      </c>
      <c r="V32" s="52">
        <f t="shared" si="12"/>
        <v>7.4191408415356639</v>
      </c>
    </row>
    <row r="33" spans="1:11" hidden="1" outlineLevel="1">
      <c r="A33" s="193">
        <v>2010</v>
      </c>
    </row>
    <row r="34" spans="1:11" hidden="1" outlineLevel="1">
      <c r="B34" s="193" t="str">
        <f>B3</f>
        <v>Food Manufacturing</v>
      </c>
      <c r="C34" s="193" t="str">
        <f t="shared" ref="C34:I34" si="13">C3</f>
        <v>Animal Food Manufacturing</v>
      </c>
      <c r="D34" s="193" t="str">
        <f t="shared" si="13"/>
        <v>Grain and Oilseed Milling</v>
      </c>
      <c r="E34" s="193" t="str">
        <f t="shared" si="13"/>
        <v>Sugar and Confectionery Product Manufacturing</v>
      </c>
      <c r="F34" s="193" t="str">
        <f t="shared" si="13"/>
        <v>Fruit and Vegetable Preserving and Specialty Food Manufacturing</v>
      </c>
      <c r="G34" s="193" t="str">
        <f t="shared" si="13"/>
        <v>Dairy Product Manufacturing</v>
      </c>
      <c r="H34" s="193" t="str">
        <f t="shared" si="13"/>
        <v>Meat Product Manufacturing</v>
      </c>
      <c r="I34" s="193" t="str">
        <f t="shared" si="13"/>
        <v>Seafood Product Preparation and Packaging</v>
      </c>
      <c r="J34" s="193" t="str">
        <f>J3</f>
        <v>Bakeries and Tortilla Manufacturing</v>
      </c>
      <c r="K34" s="193" t="str">
        <f>K3</f>
        <v>Other Food Manufacturing</v>
      </c>
    </row>
    <row r="35" spans="1:11" hidden="1" outlineLevel="1">
      <c r="A35" s="193" t="s">
        <v>1319</v>
      </c>
      <c r="B35" s="5">
        <f t="shared" ref="B35:K35" si="14">B$22</f>
        <v>19934.138730999999</v>
      </c>
      <c r="C35" s="5">
        <f t="shared" si="14"/>
        <v>547.88117599999998</v>
      </c>
      <c r="D35" s="5">
        <f t="shared" si="14"/>
        <v>4200.1046550000001</v>
      </c>
      <c r="E35" s="5">
        <f t="shared" si="14"/>
        <v>1672.0823330000001</v>
      </c>
      <c r="F35" s="5">
        <f t="shared" si="14"/>
        <v>2075.7627729999999</v>
      </c>
      <c r="G35" s="5">
        <f t="shared" si="14"/>
        <v>338.30083000000002</v>
      </c>
      <c r="H35" s="5">
        <f t="shared" si="14"/>
        <v>5158.5980419999996</v>
      </c>
      <c r="I35" s="5">
        <f t="shared" si="14"/>
        <v>2771.720264</v>
      </c>
      <c r="J35" s="5">
        <f t="shared" si="14"/>
        <v>1690.74683</v>
      </c>
      <c r="K35" s="5">
        <f t="shared" si="14"/>
        <v>1478.941828</v>
      </c>
    </row>
    <row r="36" spans="1:11" hidden="1" outlineLevel="1">
      <c r="A36" s="193" t="s">
        <v>1320</v>
      </c>
      <c r="B36" s="5">
        <f>'35'!$B$22</f>
        <v>17175.850493999998</v>
      </c>
      <c r="C36" s="5">
        <f>'35'!$C$22</f>
        <v>709.47658100000001</v>
      </c>
      <c r="D36" s="5">
        <f>'35'!$D$22</f>
        <v>2670.873118</v>
      </c>
      <c r="E36" s="5">
        <f>'35'!$E$22</f>
        <v>2102.6260430000002</v>
      </c>
      <c r="F36" s="5">
        <f>'35'!$F$22</f>
        <v>2749.0522890000002</v>
      </c>
      <c r="G36" s="5">
        <f>'35'!$G$22</f>
        <v>568.84726999999998</v>
      </c>
      <c r="H36" s="5">
        <f>'35'!$H$22</f>
        <v>2405.8458169999999</v>
      </c>
      <c r="I36" s="5">
        <f>'35'!$I$22</f>
        <v>1848.5442700000001</v>
      </c>
      <c r="J36" s="5">
        <f>'35'!$J$22</f>
        <v>1149.8114860000001</v>
      </c>
      <c r="K36" s="5">
        <f>'35'!$K$22</f>
        <v>2970.7736199999999</v>
      </c>
    </row>
    <row r="37" spans="1:11" hidden="1" outlineLevel="1">
      <c r="A37" s="193" t="s">
        <v>1321</v>
      </c>
      <c r="B37" s="5">
        <f>'36'!$B$22</f>
        <v>2758.2882370000002</v>
      </c>
      <c r="C37" s="5">
        <f>'36'!$C$22</f>
        <v>-161.595405</v>
      </c>
      <c r="D37" s="5">
        <f>'36'!$D$22</f>
        <v>1529.2315369999999</v>
      </c>
      <c r="E37" s="5">
        <f>'36'!$E$22</f>
        <v>-430.54370999999998</v>
      </c>
      <c r="F37" s="5">
        <f>'36'!$F$22</f>
        <v>-673.28951600000005</v>
      </c>
      <c r="G37" s="5">
        <f>'36'!$G$22</f>
        <v>-230.54643999999999</v>
      </c>
      <c r="H37" s="5">
        <f>'36'!$H$22</f>
        <v>2752.7522250000002</v>
      </c>
      <c r="I37" s="5">
        <f>'36'!$I$22</f>
        <v>923.17599399999995</v>
      </c>
      <c r="J37" s="5">
        <f>'36'!$J$22</f>
        <v>540.93534399999999</v>
      </c>
      <c r="K37" s="5">
        <f>'36'!$K$22</f>
        <v>-1491.831792</v>
      </c>
    </row>
    <row r="38" spans="1:11" hidden="1" outlineLevel="1">
      <c r="A38" s="193" t="s">
        <v>1322</v>
      </c>
    </row>
    <row r="39" spans="1:11" hidden="1" outlineLevel="1">
      <c r="A39" s="193" t="s">
        <v>1324</v>
      </c>
    </row>
    <row r="40" spans="1:11" hidden="1" outlineLevel="1"/>
    <row r="41" spans="1:11" hidden="1" outlineLevel="1">
      <c r="A41" s="193">
        <v>2008</v>
      </c>
    </row>
    <row r="42" spans="1:11" hidden="1" outlineLevel="1">
      <c r="A42" s="193" t="s">
        <v>1319</v>
      </c>
      <c r="B42" s="5">
        <f t="shared" ref="B42:K42" si="15">B$20</f>
        <v>19640.724842</v>
      </c>
      <c r="C42" s="5">
        <f t="shared" si="15"/>
        <v>505.87877500000002</v>
      </c>
      <c r="D42" s="5">
        <f t="shared" si="15"/>
        <v>4057.288626</v>
      </c>
      <c r="E42" s="5">
        <f t="shared" si="15"/>
        <v>1531.068716</v>
      </c>
      <c r="F42" s="5">
        <f t="shared" si="15"/>
        <v>2347.735502</v>
      </c>
      <c r="G42" s="5">
        <f t="shared" si="15"/>
        <v>372.32706100000001</v>
      </c>
      <c r="H42" s="5">
        <f t="shared" si="15"/>
        <v>5098.9224180000001</v>
      </c>
      <c r="I42" s="5">
        <f t="shared" si="15"/>
        <v>2755.5619040000001</v>
      </c>
      <c r="J42" s="5">
        <f t="shared" si="15"/>
        <v>1597.973506</v>
      </c>
      <c r="K42" s="5">
        <f t="shared" si="15"/>
        <v>1373.9683339999999</v>
      </c>
    </row>
    <row r="43" spans="1:11" hidden="1" outlineLevel="1">
      <c r="A43" s="193" t="s">
        <v>1320</v>
      </c>
      <c r="B43" s="5">
        <f>'35'!$B$20</f>
        <v>16686.851807999999</v>
      </c>
      <c r="C43" s="5">
        <f>'35'!$C$20</f>
        <v>722.15112599999998</v>
      </c>
      <c r="D43" s="5">
        <f>'35'!$D$20</f>
        <v>2719.7006740000002</v>
      </c>
      <c r="E43" s="5">
        <f>'35'!$E$20</f>
        <v>1869.8024270000001</v>
      </c>
      <c r="F43" s="5">
        <f>'35'!$F$20</f>
        <v>2736.343425</v>
      </c>
      <c r="G43" s="5">
        <f>'35'!$G$20</f>
        <v>699.180477</v>
      </c>
      <c r="H43" s="5">
        <f>'35'!$H$20</f>
        <v>2252.6528950000002</v>
      </c>
      <c r="I43" s="5">
        <f>'35'!$I$20</f>
        <v>1747.5994619999999</v>
      </c>
      <c r="J43" s="5">
        <f>'35'!$J$20</f>
        <v>1118.682419</v>
      </c>
      <c r="K43" s="5">
        <f>'35'!$K$20</f>
        <v>2820.7389029999999</v>
      </c>
    </row>
    <row r="44" spans="1:11" hidden="1" outlineLevel="1">
      <c r="A44" s="193" t="s">
        <v>1321</v>
      </c>
      <c r="B44" s="5">
        <f>'36'!$B$20</f>
        <v>2953.8730340000002</v>
      </c>
      <c r="C44" s="5">
        <f>'36'!$C$20</f>
        <v>-216.27235099999999</v>
      </c>
      <c r="D44" s="5">
        <f>'36'!$D$20</f>
        <v>1337.5879520000001</v>
      </c>
      <c r="E44" s="5">
        <f>'36'!$E$20</f>
        <v>-338.73371100000003</v>
      </c>
      <c r="F44" s="5">
        <f>'36'!$F$20</f>
        <v>-388.60792300000003</v>
      </c>
      <c r="G44" s="5">
        <f>'36'!$G$20</f>
        <v>-326.85341599999998</v>
      </c>
      <c r="H44" s="5">
        <f>'36'!$H$20</f>
        <v>2846.2695229999999</v>
      </c>
      <c r="I44" s="5">
        <f>'36'!$I$20</f>
        <v>1007.962442</v>
      </c>
      <c r="J44" s="5">
        <f>'36'!$J$20</f>
        <v>479.291087</v>
      </c>
      <c r="K44" s="5">
        <f>'36'!$K$20</f>
        <v>-1446.770569</v>
      </c>
    </row>
    <row r="45" spans="1:11" hidden="1" outlineLevel="1">
      <c r="A45" s="193" t="s">
        <v>1322</v>
      </c>
      <c r="B45" s="52">
        <f>'39'!$B$20</f>
        <v>26.05</v>
      </c>
      <c r="C45" s="52">
        <f>'39'!$C$20</f>
        <v>8.98</v>
      </c>
      <c r="D45" s="52">
        <f>'39'!$D$20</f>
        <v>46.73</v>
      </c>
      <c r="E45" s="52">
        <f>'39'!$E$20</f>
        <v>41.78</v>
      </c>
      <c r="F45" s="52">
        <f>'39'!$F$20</f>
        <v>39.869999999999997</v>
      </c>
      <c r="G45" s="52">
        <f>'39'!$G$20</f>
        <v>2.9</v>
      </c>
      <c r="H45" s="52">
        <f>'39'!$H$20</f>
        <v>23.85</v>
      </c>
      <c r="I45" s="52">
        <f>'39'!$I$20</f>
        <v>73.09</v>
      </c>
      <c r="J45" s="52">
        <f>'39'!$J$20</f>
        <v>22.64</v>
      </c>
      <c r="K45" s="52">
        <f>'39'!$K$20</f>
        <v>21.79</v>
      </c>
    </row>
    <row r="46" spans="1:11" hidden="1" outlineLevel="1">
      <c r="A46" s="193" t="s">
        <v>1324</v>
      </c>
      <c r="B46" s="52">
        <f>'40'!$B$20</f>
        <v>22.063448718203823</v>
      </c>
      <c r="C46" s="52">
        <f>'40'!$C$20</f>
        <v>12.831901418168835</v>
      </c>
      <c r="D46" s="52">
        <f>'40'!$D$20</f>
        <v>31.118617818500145</v>
      </c>
      <c r="E46" s="52">
        <f>'40'!$E$20</f>
        <v>51.528847893532067</v>
      </c>
      <c r="F46" s="52">
        <f>'40'!$F$20</f>
        <v>46.589273494802768</v>
      </c>
      <c r="G46" s="52">
        <f>'40'!$G$20</f>
        <v>5.4824425834541985</v>
      </c>
      <c r="H46" s="52">
        <f>'40'!$H$20</f>
        <v>10.525144354311278</v>
      </c>
      <c r="I46" s="52">
        <f>'40'!$I$20</f>
        <v>45.705370797786273</v>
      </c>
      <c r="J46" s="52">
        <f>'40'!$J$20</f>
        <v>15.770990139668907</v>
      </c>
      <c r="K46" s="52">
        <f>'40'!$K$20</f>
        <v>45.770533318926063</v>
      </c>
    </row>
    <row r="47" spans="1:11" collapsed="1"/>
  </sheetData>
  <hyperlinks>
    <hyperlink ref="A30" r:id="rId1" location="tag" display="http://www.ic.gc.ca/sc_mrkti/tdst/tdo/tdo.php#tag"/>
  </hyperlinks>
  <pageMargins left="0.7" right="0.7" top="0.75" bottom="0.75" header="0.3" footer="0.3"/>
  <pageSetup scale="82" orientation="landscape" horizontalDpi="0" verticalDpi="0" r:id="rId2"/>
</worksheet>
</file>

<file path=xl/worksheets/sheet204.xml><?xml version="1.0" encoding="utf-8"?>
<worksheet xmlns="http://schemas.openxmlformats.org/spreadsheetml/2006/main" xmlns:r="http://schemas.openxmlformats.org/officeDocument/2006/relationships">
  <dimension ref="A1:X57"/>
  <sheetViews>
    <sheetView view="pageBreakPreview" zoomScaleNormal="100" zoomScaleSheetLayoutView="100" workbookViewId="0"/>
  </sheetViews>
  <sheetFormatPr defaultRowHeight="15" outlineLevelRow="1" outlineLevelCol="1"/>
  <cols>
    <col min="1" max="1" width="9.28515625" style="193" bestFit="1" customWidth="1"/>
    <col min="2" max="11" width="13.85546875" style="193" customWidth="1"/>
    <col min="12" max="13" width="9.140625" style="193"/>
    <col min="14" max="14" width="14.7109375" style="193" hidden="1" customWidth="1" outlineLevel="1"/>
    <col min="15" max="15" width="12.28515625" style="193" hidden="1" customWidth="1" outlineLevel="1"/>
    <col min="16" max="17" width="13.42578125" style="193" hidden="1" customWidth="1" outlineLevel="1"/>
    <col min="18" max="23" width="0" style="193" hidden="1" customWidth="1" outlineLevel="1"/>
    <col min="24" max="24" width="9.140625" style="193" collapsed="1"/>
    <col min="25" max="16384" width="9.140625" style="193"/>
  </cols>
  <sheetData>
    <row r="1" spans="1:23">
      <c r="A1" s="193" t="s">
        <v>1311</v>
      </c>
    </row>
    <row r="2" spans="1:23">
      <c r="N2" s="193">
        <v>311</v>
      </c>
      <c r="O2" s="193">
        <v>3111</v>
      </c>
      <c r="P2" s="193">
        <v>3112</v>
      </c>
      <c r="Q2" s="193">
        <v>3113</v>
      </c>
      <c r="R2" s="193">
        <v>3114</v>
      </c>
      <c r="S2" s="193">
        <v>3115</v>
      </c>
      <c r="T2" s="193">
        <v>3116</v>
      </c>
      <c r="U2" s="193">
        <v>3117</v>
      </c>
      <c r="V2" s="193">
        <v>3118</v>
      </c>
      <c r="W2" s="193">
        <v>3119</v>
      </c>
    </row>
    <row r="3" spans="1:23" ht="75" customHeight="1">
      <c r="B3" s="12" t="s">
        <v>758</v>
      </c>
      <c r="C3" s="12" t="s">
        <v>1297</v>
      </c>
      <c r="D3" s="12" t="s">
        <v>1296</v>
      </c>
      <c r="E3" s="12" t="s">
        <v>1295</v>
      </c>
      <c r="F3" s="12" t="s">
        <v>1294</v>
      </c>
      <c r="G3" s="12" t="s">
        <v>1293</v>
      </c>
      <c r="H3" s="12" t="s">
        <v>1292</v>
      </c>
      <c r="I3" s="12" t="s">
        <v>1291</v>
      </c>
      <c r="J3" s="12" t="s">
        <v>1290</v>
      </c>
      <c r="K3" s="12" t="s">
        <v>1289</v>
      </c>
      <c r="N3" s="193" t="s">
        <v>758</v>
      </c>
      <c r="O3" s="193" t="s">
        <v>1288</v>
      </c>
      <c r="P3" s="193" t="s">
        <v>1287</v>
      </c>
      <c r="Q3" s="193" t="s">
        <v>1286</v>
      </c>
      <c r="R3" s="193" t="s">
        <v>1285</v>
      </c>
      <c r="S3" s="193" t="s">
        <v>1284</v>
      </c>
      <c r="T3" s="193" t="s">
        <v>1283</v>
      </c>
      <c r="U3" s="193" t="s">
        <v>1282</v>
      </c>
      <c r="V3" s="193" t="s">
        <v>1281</v>
      </c>
      <c r="W3" s="193" t="s">
        <v>1280</v>
      </c>
    </row>
    <row r="4" spans="1:23">
      <c r="A4" s="193">
        <v>1992</v>
      </c>
      <c r="B4" s="3">
        <f t="shared" ref="B4:B22" si="0">N4/1000000</f>
        <v>5829.822596</v>
      </c>
      <c r="C4" s="3">
        <f t="shared" ref="C4:C22" si="1">O4/1000000</f>
        <v>317.10609799999997</v>
      </c>
      <c r="D4" s="3">
        <f t="shared" ref="D4:D22" si="2">P4/1000000</f>
        <v>640.17001000000005</v>
      </c>
      <c r="E4" s="3">
        <f t="shared" ref="E4:E22" si="3">Q4/1000000</f>
        <v>741.09545300000002</v>
      </c>
      <c r="F4" s="3">
        <f t="shared" ref="F4:F22" si="4">R4/1000000</f>
        <v>1166.420697</v>
      </c>
      <c r="G4" s="3">
        <f t="shared" ref="G4:G22" si="5">S4/1000000</f>
        <v>189.73154700000001</v>
      </c>
      <c r="H4" s="3">
        <f t="shared" ref="H4:H22" si="6">T4/1000000</f>
        <v>1021.9741</v>
      </c>
      <c r="I4" s="3">
        <f t="shared" ref="I4:I22" si="7">U4/1000000</f>
        <v>712.19993399999998</v>
      </c>
      <c r="J4" s="3">
        <f t="shared" ref="J4:J22" si="8">V4/1000000</f>
        <v>345.63074499999999</v>
      </c>
      <c r="K4" s="3">
        <f t="shared" ref="K4:K22" si="9">W4/1000000</f>
        <v>695.494012</v>
      </c>
      <c r="N4" s="193">
        <v>5829822596</v>
      </c>
      <c r="O4" s="193">
        <v>317106098</v>
      </c>
      <c r="P4" s="193">
        <v>640170010</v>
      </c>
      <c r="Q4" s="193">
        <v>741095453</v>
      </c>
      <c r="R4" s="193">
        <v>1166420697</v>
      </c>
      <c r="S4" s="193">
        <v>189731547</v>
      </c>
      <c r="T4" s="193">
        <v>1021974100</v>
      </c>
      <c r="U4" s="193">
        <v>712199934</v>
      </c>
      <c r="V4" s="193">
        <v>345630745</v>
      </c>
      <c r="W4" s="193">
        <v>695494012</v>
      </c>
    </row>
    <row r="5" spans="1:23">
      <c r="A5" s="193">
        <v>1993</v>
      </c>
      <c r="B5" s="3">
        <f t="shared" si="0"/>
        <v>6614.3172800000002</v>
      </c>
      <c r="C5" s="3">
        <f t="shared" si="1"/>
        <v>372.26263499999999</v>
      </c>
      <c r="D5" s="3">
        <f t="shared" si="2"/>
        <v>717.48434299999997</v>
      </c>
      <c r="E5" s="3">
        <f t="shared" si="3"/>
        <v>856.45970999999997</v>
      </c>
      <c r="F5" s="3">
        <f t="shared" si="4"/>
        <v>1209.8180010000001</v>
      </c>
      <c r="G5" s="3">
        <f t="shared" si="5"/>
        <v>214.368166</v>
      </c>
      <c r="H5" s="3">
        <f t="shared" si="6"/>
        <v>1187.084249</v>
      </c>
      <c r="I5" s="3">
        <f t="shared" si="7"/>
        <v>915.50641099999996</v>
      </c>
      <c r="J5" s="3">
        <f t="shared" si="8"/>
        <v>401.71237500000001</v>
      </c>
      <c r="K5" s="3">
        <f t="shared" si="9"/>
        <v>739.62139000000002</v>
      </c>
      <c r="N5" s="193">
        <v>6614317280</v>
      </c>
      <c r="O5" s="193">
        <v>372262635</v>
      </c>
      <c r="P5" s="193">
        <v>717484343</v>
      </c>
      <c r="Q5" s="193">
        <v>856459710</v>
      </c>
      <c r="R5" s="193">
        <v>1209818001</v>
      </c>
      <c r="S5" s="193">
        <v>214368166</v>
      </c>
      <c r="T5" s="193">
        <v>1187084249</v>
      </c>
      <c r="U5" s="193">
        <v>915506411</v>
      </c>
      <c r="V5" s="193">
        <v>401712375</v>
      </c>
      <c r="W5" s="193">
        <v>739621390</v>
      </c>
    </row>
    <row r="6" spans="1:23">
      <c r="A6" s="193">
        <v>1994</v>
      </c>
      <c r="B6" s="3">
        <f t="shared" si="0"/>
        <v>7743.4211459999997</v>
      </c>
      <c r="C6" s="3">
        <f t="shared" si="1"/>
        <v>425.51772</v>
      </c>
      <c r="D6" s="3">
        <f t="shared" si="2"/>
        <v>830.03001300000005</v>
      </c>
      <c r="E6" s="3">
        <f t="shared" si="3"/>
        <v>997.02513699999997</v>
      </c>
      <c r="F6" s="3">
        <f t="shared" si="4"/>
        <v>1337.4952579999999</v>
      </c>
      <c r="G6" s="3">
        <f t="shared" si="5"/>
        <v>241.14810199999999</v>
      </c>
      <c r="H6" s="3">
        <f t="shared" si="6"/>
        <v>1324.2147010000001</v>
      </c>
      <c r="I6" s="3">
        <f t="shared" si="7"/>
        <v>1049.859911</v>
      </c>
      <c r="J6" s="3">
        <f t="shared" si="8"/>
        <v>469.53401200000002</v>
      </c>
      <c r="K6" s="3">
        <f t="shared" si="9"/>
        <v>1068.5962919999999</v>
      </c>
      <c r="N6" s="193">
        <v>7743421146</v>
      </c>
      <c r="O6" s="193">
        <v>425517720</v>
      </c>
      <c r="P6" s="193">
        <v>830030013</v>
      </c>
      <c r="Q6" s="193">
        <v>997025137</v>
      </c>
      <c r="R6" s="193">
        <v>1337495258</v>
      </c>
      <c r="S6" s="193">
        <v>241148102</v>
      </c>
      <c r="T6" s="193">
        <v>1324214701</v>
      </c>
      <c r="U6" s="193">
        <v>1049859911</v>
      </c>
      <c r="V6" s="193">
        <v>469534012</v>
      </c>
      <c r="W6" s="193">
        <v>1068596292</v>
      </c>
    </row>
    <row r="7" spans="1:23">
      <c r="A7" s="193">
        <v>1995</v>
      </c>
      <c r="B7" s="3">
        <f t="shared" si="0"/>
        <v>8068.4406349999999</v>
      </c>
      <c r="C7" s="3">
        <f t="shared" si="1"/>
        <v>445.61406899999997</v>
      </c>
      <c r="D7" s="3">
        <f t="shared" si="2"/>
        <v>893.44680200000005</v>
      </c>
      <c r="E7" s="3">
        <f t="shared" si="3"/>
        <v>1012.90202</v>
      </c>
      <c r="F7" s="3">
        <f t="shared" si="4"/>
        <v>1452.4014729999999</v>
      </c>
      <c r="G7" s="3">
        <f t="shared" si="5"/>
        <v>251.832245</v>
      </c>
      <c r="H7" s="3">
        <f t="shared" si="6"/>
        <v>1308.075554</v>
      </c>
      <c r="I7" s="3">
        <f t="shared" si="7"/>
        <v>1185.8850259999999</v>
      </c>
      <c r="J7" s="3">
        <f t="shared" si="8"/>
        <v>510.02418</v>
      </c>
      <c r="K7" s="3">
        <f t="shared" si="9"/>
        <v>1008.259266</v>
      </c>
      <c r="N7" s="193">
        <v>8068440635</v>
      </c>
      <c r="O7" s="193">
        <v>445614069</v>
      </c>
      <c r="P7" s="193">
        <v>893446802</v>
      </c>
      <c r="Q7" s="193">
        <v>1012902020</v>
      </c>
      <c r="R7" s="193">
        <v>1452401473</v>
      </c>
      <c r="S7" s="193">
        <v>251832245</v>
      </c>
      <c r="T7" s="193">
        <v>1308075554</v>
      </c>
      <c r="U7" s="193">
        <v>1185885026</v>
      </c>
      <c r="V7" s="193">
        <v>510024180</v>
      </c>
      <c r="W7" s="193">
        <v>1008259266</v>
      </c>
    </row>
    <row r="8" spans="1:23">
      <c r="A8" s="193">
        <v>1996</v>
      </c>
      <c r="B8" s="3">
        <f t="shared" si="0"/>
        <v>8540.4997629999998</v>
      </c>
      <c r="C8" s="3">
        <f t="shared" si="1"/>
        <v>441.459654</v>
      </c>
      <c r="D8" s="3">
        <f t="shared" si="2"/>
        <v>1093.8063360000001</v>
      </c>
      <c r="E8" s="3">
        <f t="shared" si="3"/>
        <v>1117.884086</v>
      </c>
      <c r="F8" s="3">
        <f t="shared" si="4"/>
        <v>1457.397273</v>
      </c>
      <c r="G8" s="3">
        <f t="shared" si="5"/>
        <v>288.326548</v>
      </c>
      <c r="H8" s="3">
        <f t="shared" si="6"/>
        <v>1251.334752</v>
      </c>
      <c r="I8" s="3">
        <f t="shared" si="7"/>
        <v>1314.2132630000001</v>
      </c>
      <c r="J8" s="3">
        <f t="shared" si="8"/>
        <v>529.49374799999998</v>
      </c>
      <c r="K8" s="3">
        <f t="shared" si="9"/>
        <v>1046.5841029999999</v>
      </c>
      <c r="N8" s="193">
        <v>8540499763</v>
      </c>
      <c r="O8" s="193">
        <v>441459654</v>
      </c>
      <c r="P8" s="193">
        <v>1093806336</v>
      </c>
      <c r="Q8" s="193">
        <v>1117884086</v>
      </c>
      <c r="R8" s="193">
        <v>1457397273</v>
      </c>
      <c r="S8" s="193">
        <v>288326548</v>
      </c>
      <c r="T8" s="193">
        <v>1251334752</v>
      </c>
      <c r="U8" s="193">
        <v>1314213263</v>
      </c>
      <c r="V8" s="193">
        <v>529493748</v>
      </c>
      <c r="W8" s="193">
        <v>1046584103</v>
      </c>
    </row>
    <row r="9" spans="1:23">
      <c r="A9" s="193">
        <v>1997</v>
      </c>
      <c r="B9" s="3">
        <f t="shared" si="0"/>
        <v>9464.5600620000005</v>
      </c>
      <c r="C9" s="3">
        <f t="shared" si="1"/>
        <v>473.60883000000001</v>
      </c>
      <c r="D9" s="3">
        <f t="shared" si="2"/>
        <v>1285.9051099999999</v>
      </c>
      <c r="E9" s="3">
        <f t="shared" si="3"/>
        <v>1199.1861819999999</v>
      </c>
      <c r="F9" s="3">
        <f t="shared" si="4"/>
        <v>1584.039025</v>
      </c>
      <c r="G9" s="3">
        <f t="shared" si="5"/>
        <v>309.49556799999999</v>
      </c>
      <c r="H9" s="3">
        <f t="shared" si="6"/>
        <v>1455.9914510000001</v>
      </c>
      <c r="I9" s="3">
        <f t="shared" si="7"/>
        <v>1283.6550850000001</v>
      </c>
      <c r="J9" s="3">
        <f t="shared" si="8"/>
        <v>582.59271799999999</v>
      </c>
      <c r="K9" s="3">
        <f t="shared" si="9"/>
        <v>1290.0860929999999</v>
      </c>
      <c r="N9" s="193">
        <v>9464560062</v>
      </c>
      <c r="O9" s="193">
        <v>473608830</v>
      </c>
      <c r="P9" s="193">
        <v>1285905110</v>
      </c>
      <c r="Q9" s="193">
        <v>1199186182</v>
      </c>
      <c r="R9" s="193">
        <v>1584039025</v>
      </c>
      <c r="S9" s="193">
        <v>309495568</v>
      </c>
      <c r="T9" s="193">
        <v>1455991451</v>
      </c>
      <c r="U9" s="193">
        <v>1283655085</v>
      </c>
      <c r="V9" s="193">
        <v>582592718</v>
      </c>
      <c r="W9" s="193">
        <v>1290086093</v>
      </c>
    </row>
    <row r="10" spans="1:23">
      <c r="A10" s="193">
        <v>1998</v>
      </c>
      <c r="B10" s="3">
        <f t="shared" si="0"/>
        <v>10334.595348999999</v>
      </c>
      <c r="C10" s="3">
        <f t="shared" si="1"/>
        <v>536.927685</v>
      </c>
      <c r="D10" s="3">
        <f t="shared" si="2"/>
        <v>1367.7155809999999</v>
      </c>
      <c r="E10" s="3">
        <f t="shared" si="3"/>
        <v>1247.0527870000001</v>
      </c>
      <c r="F10" s="3">
        <f t="shared" si="4"/>
        <v>1717.692018</v>
      </c>
      <c r="G10" s="3">
        <f t="shared" si="5"/>
        <v>352.49038999999999</v>
      </c>
      <c r="H10" s="3">
        <f t="shared" si="6"/>
        <v>1485.315098</v>
      </c>
      <c r="I10" s="3">
        <f t="shared" si="7"/>
        <v>1470.4277360000001</v>
      </c>
      <c r="J10" s="3">
        <f t="shared" si="8"/>
        <v>630.93972699999995</v>
      </c>
      <c r="K10" s="3">
        <f t="shared" si="9"/>
        <v>1526.0343270000001</v>
      </c>
      <c r="N10" s="193">
        <v>10334595349</v>
      </c>
      <c r="O10" s="193">
        <v>536927685</v>
      </c>
      <c r="P10" s="193">
        <v>1367715581</v>
      </c>
      <c r="Q10" s="193">
        <v>1247052787</v>
      </c>
      <c r="R10" s="193">
        <v>1717692018</v>
      </c>
      <c r="S10" s="193">
        <v>352490390</v>
      </c>
      <c r="T10" s="193">
        <v>1485315098</v>
      </c>
      <c r="U10" s="193">
        <v>1470427736</v>
      </c>
      <c r="V10" s="193">
        <v>630939727</v>
      </c>
      <c r="W10" s="193">
        <v>1526034327</v>
      </c>
    </row>
    <row r="11" spans="1:23">
      <c r="A11" s="193">
        <v>1999</v>
      </c>
      <c r="B11" s="3">
        <f t="shared" si="0"/>
        <v>10531.494955</v>
      </c>
      <c r="C11" s="3">
        <f t="shared" si="1"/>
        <v>534.90438200000006</v>
      </c>
      <c r="D11" s="3">
        <f t="shared" si="2"/>
        <v>1345.589191</v>
      </c>
      <c r="E11" s="3">
        <f t="shared" si="3"/>
        <v>1160.076937</v>
      </c>
      <c r="F11" s="3">
        <f t="shared" si="4"/>
        <v>1808.1619599999999</v>
      </c>
      <c r="G11" s="3">
        <f t="shared" si="5"/>
        <v>390.84891299999998</v>
      </c>
      <c r="H11" s="3">
        <f t="shared" si="6"/>
        <v>1501.698545</v>
      </c>
      <c r="I11" s="3">
        <f t="shared" si="7"/>
        <v>1559.3351279999999</v>
      </c>
      <c r="J11" s="3">
        <f t="shared" si="8"/>
        <v>657.42502400000001</v>
      </c>
      <c r="K11" s="3">
        <f t="shared" si="9"/>
        <v>1573.4548749999999</v>
      </c>
      <c r="N11" s="193">
        <v>10531494955</v>
      </c>
      <c r="O11" s="193">
        <v>534904382</v>
      </c>
      <c r="P11" s="193">
        <v>1345589191</v>
      </c>
      <c r="Q11" s="193">
        <v>1160076937</v>
      </c>
      <c r="R11" s="193">
        <v>1808161960</v>
      </c>
      <c r="S11" s="193">
        <v>390848913</v>
      </c>
      <c r="T11" s="193">
        <v>1501698545</v>
      </c>
      <c r="U11" s="193">
        <v>1559335128</v>
      </c>
      <c r="V11" s="193">
        <v>657425024</v>
      </c>
      <c r="W11" s="193">
        <v>1573454875</v>
      </c>
    </row>
    <row r="12" spans="1:23">
      <c r="A12" s="193">
        <v>2000</v>
      </c>
      <c r="B12" s="3">
        <f t="shared" si="0"/>
        <v>10978.407782</v>
      </c>
      <c r="C12" s="3">
        <f t="shared" si="1"/>
        <v>560.76599199999998</v>
      </c>
      <c r="D12" s="3">
        <f t="shared" si="2"/>
        <v>1457.4590700000001</v>
      </c>
      <c r="E12" s="3">
        <f t="shared" si="3"/>
        <v>1205.65798</v>
      </c>
      <c r="F12" s="3">
        <f t="shared" si="4"/>
        <v>1836.32509</v>
      </c>
      <c r="G12" s="3">
        <f t="shared" si="5"/>
        <v>482.11048799999998</v>
      </c>
      <c r="H12" s="3">
        <f t="shared" si="6"/>
        <v>1616.2032810000001</v>
      </c>
      <c r="I12" s="3">
        <f t="shared" si="7"/>
        <v>1598.265114</v>
      </c>
      <c r="J12" s="3">
        <f t="shared" si="8"/>
        <v>680.91081699999995</v>
      </c>
      <c r="K12" s="3">
        <f t="shared" si="9"/>
        <v>1540.7099499999999</v>
      </c>
      <c r="N12" s="193">
        <v>10978407782</v>
      </c>
      <c r="O12" s="193">
        <v>560765992</v>
      </c>
      <c r="P12" s="193">
        <v>1457459070</v>
      </c>
      <c r="Q12" s="193">
        <v>1205657980</v>
      </c>
      <c r="R12" s="193">
        <v>1836325090</v>
      </c>
      <c r="S12" s="193">
        <v>482110488</v>
      </c>
      <c r="T12" s="193">
        <v>1616203281</v>
      </c>
      <c r="U12" s="193">
        <v>1598265114</v>
      </c>
      <c r="V12" s="193">
        <v>680910817</v>
      </c>
      <c r="W12" s="193">
        <v>1540709950</v>
      </c>
    </row>
    <row r="13" spans="1:23">
      <c r="A13" s="193">
        <v>2001</v>
      </c>
      <c r="B13" s="3">
        <f t="shared" si="0"/>
        <v>11993.231889999999</v>
      </c>
      <c r="C13" s="3">
        <f t="shared" si="1"/>
        <v>576.17627200000004</v>
      </c>
      <c r="D13" s="3">
        <f t="shared" si="2"/>
        <v>1612.7732920000001</v>
      </c>
      <c r="E13" s="3">
        <f t="shared" si="3"/>
        <v>1397.772573</v>
      </c>
      <c r="F13" s="3">
        <f t="shared" si="4"/>
        <v>1918.075513</v>
      </c>
      <c r="G13" s="3">
        <f t="shared" si="5"/>
        <v>564.93201699999997</v>
      </c>
      <c r="H13" s="3">
        <f t="shared" si="6"/>
        <v>1871.5210039999999</v>
      </c>
      <c r="I13" s="3">
        <f t="shared" si="7"/>
        <v>1656.1728619999999</v>
      </c>
      <c r="J13" s="3">
        <f t="shared" si="8"/>
        <v>747.97294199999999</v>
      </c>
      <c r="K13" s="3">
        <f t="shared" si="9"/>
        <v>1647.835415</v>
      </c>
      <c r="N13" s="193">
        <v>11993231890</v>
      </c>
      <c r="O13" s="193">
        <v>576176272</v>
      </c>
      <c r="P13" s="193">
        <v>1612773292</v>
      </c>
      <c r="Q13" s="193">
        <v>1397772573</v>
      </c>
      <c r="R13" s="193">
        <v>1918075513</v>
      </c>
      <c r="S13" s="193">
        <v>564932017</v>
      </c>
      <c r="T13" s="193">
        <v>1871521004</v>
      </c>
      <c r="U13" s="193">
        <v>1656172862</v>
      </c>
      <c r="V13" s="193">
        <v>747972942</v>
      </c>
      <c r="W13" s="193">
        <v>1647835415</v>
      </c>
    </row>
    <row r="14" spans="1:23">
      <c r="A14" s="193">
        <v>2002</v>
      </c>
      <c r="B14" s="3">
        <f t="shared" si="0"/>
        <v>12597.194976999999</v>
      </c>
      <c r="C14" s="3">
        <f t="shared" si="1"/>
        <v>587.39882299999999</v>
      </c>
      <c r="D14" s="3">
        <f t="shared" si="2"/>
        <v>1778.334308</v>
      </c>
      <c r="E14" s="3">
        <f t="shared" si="3"/>
        <v>1414.027466</v>
      </c>
      <c r="F14" s="3">
        <f t="shared" si="4"/>
        <v>2114.4456169999999</v>
      </c>
      <c r="G14" s="3">
        <f t="shared" si="5"/>
        <v>564.91099999999994</v>
      </c>
      <c r="H14" s="3">
        <f t="shared" si="6"/>
        <v>1910.0738980000001</v>
      </c>
      <c r="I14" s="3">
        <f t="shared" si="7"/>
        <v>1608.297047</v>
      </c>
      <c r="J14" s="3">
        <f t="shared" si="8"/>
        <v>766.38826300000005</v>
      </c>
      <c r="K14" s="3">
        <f t="shared" si="9"/>
        <v>1853.3185550000001</v>
      </c>
      <c r="N14" s="193">
        <v>12597194977</v>
      </c>
      <c r="O14" s="193">
        <v>587398823</v>
      </c>
      <c r="P14" s="193">
        <v>1778334308</v>
      </c>
      <c r="Q14" s="193">
        <v>1414027466</v>
      </c>
      <c r="R14" s="193">
        <v>2114445617</v>
      </c>
      <c r="S14" s="193">
        <v>564911000</v>
      </c>
      <c r="T14" s="193">
        <v>1910073898</v>
      </c>
      <c r="U14" s="193">
        <v>1608297047</v>
      </c>
      <c r="V14" s="193">
        <v>766388263</v>
      </c>
      <c r="W14" s="193">
        <v>1853318555</v>
      </c>
    </row>
    <row r="15" spans="1:23">
      <c r="A15" s="193">
        <v>2003</v>
      </c>
      <c r="B15" s="3">
        <f t="shared" si="0"/>
        <v>12374.143359</v>
      </c>
      <c r="C15" s="3">
        <f t="shared" si="1"/>
        <v>546.32624599999997</v>
      </c>
      <c r="D15" s="3">
        <f t="shared" si="2"/>
        <v>1796.1546949999999</v>
      </c>
      <c r="E15" s="3">
        <f t="shared" si="3"/>
        <v>1512.7580170000001</v>
      </c>
      <c r="F15" s="3">
        <f t="shared" si="4"/>
        <v>1980.0237609999999</v>
      </c>
      <c r="G15" s="3">
        <f t="shared" si="5"/>
        <v>555.51997700000004</v>
      </c>
      <c r="H15" s="3">
        <f t="shared" si="6"/>
        <v>1809.236576</v>
      </c>
      <c r="I15" s="3">
        <f t="shared" si="7"/>
        <v>1515.366182</v>
      </c>
      <c r="J15" s="3">
        <f t="shared" si="8"/>
        <v>840.43239700000004</v>
      </c>
      <c r="K15" s="3">
        <f t="shared" si="9"/>
        <v>1818.3255079999999</v>
      </c>
      <c r="N15" s="193">
        <v>12374143359</v>
      </c>
      <c r="O15" s="193">
        <v>546326246</v>
      </c>
      <c r="P15" s="193">
        <v>1796154695</v>
      </c>
      <c r="Q15" s="193">
        <v>1512758017</v>
      </c>
      <c r="R15" s="193">
        <v>1980023761</v>
      </c>
      <c r="S15" s="193">
        <v>555519977</v>
      </c>
      <c r="T15" s="193">
        <v>1809236576</v>
      </c>
      <c r="U15" s="193">
        <v>1515366182</v>
      </c>
      <c r="V15" s="193">
        <v>840432397</v>
      </c>
      <c r="W15" s="193">
        <v>1818325508</v>
      </c>
    </row>
    <row r="16" spans="1:23">
      <c r="A16" s="193">
        <v>2004</v>
      </c>
      <c r="B16" s="3">
        <f t="shared" si="0"/>
        <v>12279.281741000001</v>
      </c>
      <c r="C16" s="3">
        <f t="shared" si="1"/>
        <v>528.55618700000002</v>
      </c>
      <c r="D16" s="3">
        <f t="shared" si="2"/>
        <v>1961.295693</v>
      </c>
      <c r="E16" s="3">
        <f t="shared" si="3"/>
        <v>1509.2931639999999</v>
      </c>
      <c r="F16" s="3">
        <f t="shared" si="4"/>
        <v>1949.26917</v>
      </c>
      <c r="G16" s="3">
        <f t="shared" si="5"/>
        <v>598.30134699999996</v>
      </c>
      <c r="H16" s="3">
        <f t="shared" si="6"/>
        <v>1475.6669919999999</v>
      </c>
      <c r="I16" s="3">
        <f t="shared" si="7"/>
        <v>1542.160179</v>
      </c>
      <c r="J16" s="3">
        <f t="shared" si="8"/>
        <v>836.96452999999997</v>
      </c>
      <c r="K16" s="3">
        <f t="shared" si="9"/>
        <v>1877.7744789999999</v>
      </c>
      <c r="N16" s="193">
        <v>12279281741</v>
      </c>
      <c r="O16" s="193">
        <v>528556187</v>
      </c>
      <c r="P16" s="193">
        <v>1961295693</v>
      </c>
      <c r="Q16" s="193">
        <v>1509293164</v>
      </c>
      <c r="R16" s="193">
        <v>1949269170</v>
      </c>
      <c r="S16" s="193">
        <v>598301347</v>
      </c>
      <c r="T16" s="193">
        <v>1475666992</v>
      </c>
      <c r="U16" s="193">
        <v>1542160179</v>
      </c>
      <c r="V16" s="193">
        <v>836964530</v>
      </c>
      <c r="W16" s="193">
        <v>1877774479</v>
      </c>
    </row>
    <row r="17" spans="1:23">
      <c r="A17" s="193">
        <v>2005</v>
      </c>
      <c r="B17" s="3">
        <f t="shared" si="0"/>
        <v>12742.794014999999</v>
      </c>
      <c r="C17" s="3">
        <f t="shared" si="1"/>
        <v>539.99087599999996</v>
      </c>
      <c r="D17" s="3">
        <f t="shared" si="2"/>
        <v>1887.9727310000001</v>
      </c>
      <c r="E17" s="3">
        <f t="shared" si="3"/>
        <v>1521.1911720000001</v>
      </c>
      <c r="F17" s="3">
        <f t="shared" si="4"/>
        <v>2049.276018</v>
      </c>
      <c r="G17" s="3">
        <f t="shared" si="5"/>
        <v>595.75730999999996</v>
      </c>
      <c r="H17" s="3">
        <f t="shared" si="6"/>
        <v>1625.441787</v>
      </c>
      <c r="I17" s="3">
        <f t="shared" si="7"/>
        <v>1566.1601989999999</v>
      </c>
      <c r="J17" s="3">
        <f t="shared" si="8"/>
        <v>831.51940500000001</v>
      </c>
      <c r="K17" s="3">
        <f t="shared" si="9"/>
        <v>2125.4845169999999</v>
      </c>
      <c r="N17" s="193">
        <v>12742794015</v>
      </c>
      <c r="O17" s="193">
        <v>539990876</v>
      </c>
      <c r="P17" s="193">
        <v>1887972731</v>
      </c>
      <c r="Q17" s="193">
        <v>1521191172</v>
      </c>
      <c r="R17" s="193">
        <v>2049276018</v>
      </c>
      <c r="S17" s="193">
        <v>595757310</v>
      </c>
      <c r="T17" s="193">
        <v>1625441787</v>
      </c>
      <c r="U17" s="193">
        <v>1566160199</v>
      </c>
      <c r="V17" s="193">
        <v>831519405</v>
      </c>
      <c r="W17" s="193">
        <v>2125484517</v>
      </c>
    </row>
    <row r="18" spans="1:23">
      <c r="A18" s="193">
        <v>2006</v>
      </c>
      <c r="B18" s="3">
        <f t="shared" si="0"/>
        <v>13636.986408000001</v>
      </c>
      <c r="C18" s="3">
        <f t="shared" si="1"/>
        <v>582.10094100000003</v>
      </c>
      <c r="D18" s="3">
        <f t="shared" si="2"/>
        <v>1951.04621</v>
      </c>
      <c r="E18" s="3">
        <f t="shared" si="3"/>
        <v>1669.4339709999999</v>
      </c>
      <c r="F18" s="3">
        <f t="shared" si="4"/>
        <v>2265.007705</v>
      </c>
      <c r="G18" s="3">
        <f t="shared" si="5"/>
        <v>539.88063199999999</v>
      </c>
      <c r="H18" s="3">
        <f t="shared" si="6"/>
        <v>1802.8653449999999</v>
      </c>
      <c r="I18" s="3">
        <f t="shared" si="7"/>
        <v>1649.2387980000001</v>
      </c>
      <c r="J18" s="3">
        <f t="shared" si="8"/>
        <v>872.70223199999998</v>
      </c>
      <c r="K18" s="3">
        <f t="shared" si="9"/>
        <v>2304.7105740000002</v>
      </c>
      <c r="N18" s="193">
        <v>13636986408</v>
      </c>
      <c r="O18" s="193">
        <v>582100941</v>
      </c>
      <c r="P18" s="193">
        <v>1951046210</v>
      </c>
      <c r="Q18" s="193">
        <v>1669433971</v>
      </c>
      <c r="R18" s="193">
        <v>2265007705</v>
      </c>
      <c r="S18" s="193">
        <v>539880632</v>
      </c>
      <c r="T18" s="193">
        <v>1802865345</v>
      </c>
      <c r="U18" s="193">
        <v>1649238798</v>
      </c>
      <c r="V18" s="193">
        <v>872702232</v>
      </c>
      <c r="W18" s="193">
        <v>2304710574</v>
      </c>
    </row>
    <row r="19" spans="1:23">
      <c r="A19" s="193">
        <v>2007</v>
      </c>
      <c r="B19" s="3">
        <f t="shared" si="0"/>
        <v>14807.041461000001</v>
      </c>
      <c r="C19" s="3">
        <f t="shared" si="1"/>
        <v>621.49039700000003</v>
      </c>
      <c r="D19" s="3">
        <f t="shared" si="2"/>
        <v>2252.732638</v>
      </c>
      <c r="E19" s="3">
        <f t="shared" si="3"/>
        <v>1619.8392120000001</v>
      </c>
      <c r="F19" s="3">
        <f t="shared" si="4"/>
        <v>2455.3980419999998</v>
      </c>
      <c r="G19" s="3">
        <f t="shared" si="5"/>
        <v>627.18821000000003</v>
      </c>
      <c r="H19" s="3">
        <f t="shared" si="6"/>
        <v>2111.0204760000001</v>
      </c>
      <c r="I19" s="3">
        <f t="shared" si="7"/>
        <v>1732.563089</v>
      </c>
      <c r="J19" s="3">
        <f t="shared" si="8"/>
        <v>937.72537</v>
      </c>
      <c r="K19" s="3">
        <f t="shared" si="9"/>
        <v>2449.0840269999999</v>
      </c>
      <c r="N19" s="193">
        <v>14807041461</v>
      </c>
      <c r="O19" s="193">
        <v>621490397</v>
      </c>
      <c r="P19" s="193">
        <v>2252732638</v>
      </c>
      <c r="Q19" s="193">
        <v>1619839212</v>
      </c>
      <c r="R19" s="193">
        <v>2455398042</v>
      </c>
      <c r="S19" s="193">
        <v>627188210</v>
      </c>
      <c r="T19" s="193">
        <v>2111020476</v>
      </c>
      <c r="U19" s="193">
        <v>1732563089</v>
      </c>
      <c r="V19" s="193">
        <v>937725370</v>
      </c>
      <c r="W19" s="193">
        <v>2449084027</v>
      </c>
    </row>
    <row r="20" spans="1:23">
      <c r="A20" s="193">
        <v>2008</v>
      </c>
      <c r="B20" s="3">
        <f t="shared" si="0"/>
        <v>16686.851807999999</v>
      </c>
      <c r="C20" s="3">
        <f t="shared" si="1"/>
        <v>722.15112599999998</v>
      </c>
      <c r="D20" s="3">
        <f t="shared" si="2"/>
        <v>2719.7006740000002</v>
      </c>
      <c r="E20" s="3">
        <f t="shared" si="3"/>
        <v>1869.8024270000001</v>
      </c>
      <c r="F20" s="3">
        <f t="shared" si="4"/>
        <v>2736.343425</v>
      </c>
      <c r="G20" s="3">
        <f t="shared" si="5"/>
        <v>699.180477</v>
      </c>
      <c r="H20" s="3">
        <f t="shared" si="6"/>
        <v>2252.6528950000002</v>
      </c>
      <c r="I20" s="3">
        <f t="shared" si="7"/>
        <v>1747.5994619999999</v>
      </c>
      <c r="J20" s="3">
        <f t="shared" si="8"/>
        <v>1118.682419</v>
      </c>
      <c r="K20" s="3">
        <f t="shared" si="9"/>
        <v>2820.7389029999999</v>
      </c>
      <c r="N20" s="193">
        <v>16686851808</v>
      </c>
      <c r="O20" s="193">
        <v>722151126</v>
      </c>
      <c r="P20" s="193">
        <v>2719700674</v>
      </c>
      <c r="Q20" s="193">
        <v>1869802427</v>
      </c>
      <c r="R20" s="193">
        <v>2736343425</v>
      </c>
      <c r="S20" s="193">
        <v>699180477</v>
      </c>
      <c r="T20" s="193">
        <v>2252652895</v>
      </c>
      <c r="U20" s="193">
        <v>1747599462</v>
      </c>
      <c r="V20" s="193">
        <v>1118682419</v>
      </c>
      <c r="W20" s="193">
        <v>2820738903</v>
      </c>
    </row>
    <row r="21" spans="1:23">
      <c r="A21" s="193">
        <v>2009</v>
      </c>
      <c r="B21" s="3">
        <f t="shared" si="0"/>
        <v>17426.473205999999</v>
      </c>
      <c r="C21" s="3">
        <f t="shared" si="1"/>
        <v>750.93046200000003</v>
      </c>
      <c r="D21" s="3">
        <f t="shared" si="2"/>
        <v>2915.7224270000002</v>
      </c>
      <c r="E21" s="3">
        <f t="shared" si="3"/>
        <v>1969.4755600000001</v>
      </c>
      <c r="F21" s="3">
        <f t="shared" si="4"/>
        <v>2848.3898650000001</v>
      </c>
      <c r="G21" s="3">
        <f t="shared" si="5"/>
        <v>550.826188</v>
      </c>
      <c r="H21" s="3">
        <f t="shared" si="6"/>
        <v>2344.549066</v>
      </c>
      <c r="I21" s="3">
        <f t="shared" si="7"/>
        <v>1894.5007430000001</v>
      </c>
      <c r="J21" s="3">
        <f t="shared" si="8"/>
        <v>1207.6671610000001</v>
      </c>
      <c r="K21" s="3">
        <f t="shared" si="9"/>
        <v>2944.4117339999998</v>
      </c>
      <c r="N21" s="193">
        <v>17426473206</v>
      </c>
      <c r="O21" s="193">
        <v>750930462</v>
      </c>
      <c r="P21" s="193">
        <v>2915722427</v>
      </c>
      <c r="Q21" s="193">
        <v>1969475560</v>
      </c>
      <c r="R21" s="193">
        <v>2848389865</v>
      </c>
      <c r="S21" s="193">
        <v>550826188</v>
      </c>
      <c r="T21" s="193">
        <v>2344549066</v>
      </c>
      <c r="U21" s="193">
        <v>1894500743</v>
      </c>
      <c r="V21" s="193">
        <v>1207667161</v>
      </c>
      <c r="W21" s="193">
        <v>2944411734</v>
      </c>
    </row>
    <row r="22" spans="1:23">
      <c r="A22" s="193">
        <v>2010</v>
      </c>
      <c r="B22" s="3">
        <f t="shared" si="0"/>
        <v>17175.850493999998</v>
      </c>
      <c r="C22" s="3">
        <f t="shared" si="1"/>
        <v>709.47658100000001</v>
      </c>
      <c r="D22" s="3">
        <f t="shared" si="2"/>
        <v>2670.873118</v>
      </c>
      <c r="E22" s="3">
        <f t="shared" si="3"/>
        <v>2102.6260430000002</v>
      </c>
      <c r="F22" s="3">
        <f t="shared" si="4"/>
        <v>2749.0522890000002</v>
      </c>
      <c r="G22" s="3">
        <f t="shared" si="5"/>
        <v>568.84726999999998</v>
      </c>
      <c r="H22" s="3">
        <f t="shared" si="6"/>
        <v>2405.8458169999999</v>
      </c>
      <c r="I22" s="3">
        <f t="shared" si="7"/>
        <v>1848.5442700000001</v>
      </c>
      <c r="J22" s="3">
        <f t="shared" si="8"/>
        <v>1149.8114860000001</v>
      </c>
      <c r="K22" s="3">
        <f t="shared" si="9"/>
        <v>2970.7736199999999</v>
      </c>
      <c r="N22" s="193">
        <v>17175850494</v>
      </c>
      <c r="O22" s="193">
        <v>709476581</v>
      </c>
      <c r="P22" s="193">
        <v>2670873118</v>
      </c>
      <c r="Q22" s="193">
        <v>2102626043</v>
      </c>
      <c r="R22" s="193">
        <v>2749052289</v>
      </c>
      <c r="S22" s="193">
        <v>568847270</v>
      </c>
      <c r="T22" s="193">
        <v>2405845817</v>
      </c>
      <c r="U22" s="193">
        <v>1848544270</v>
      </c>
      <c r="V22" s="193">
        <v>1149811486</v>
      </c>
      <c r="W22" s="193">
        <v>2970773620</v>
      </c>
    </row>
    <row r="23" spans="1:23">
      <c r="C23" s="3">
        <f>RANK(C22,$C$22:$K$22,0)</f>
        <v>8</v>
      </c>
      <c r="D23" s="3">
        <f t="shared" ref="D23:J23" si="10">RANK(D22,$C$22:$K$22,0)</f>
        <v>3</v>
      </c>
      <c r="E23" s="3">
        <f t="shared" si="10"/>
        <v>5</v>
      </c>
      <c r="F23" s="3">
        <f t="shared" si="10"/>
        <v>2</v>
      </c>
      <c r="G23" s="3">
        <f t="shared" si="10"/>
        <v>9</v>
      </c>
      <c r="H23" s="3">
        <f t="shared" si="10"/>
        <v>4</v>
      </c>
      <c r="I23" s="3">
        <f t="shared" si="10"/>
        <v>6</v>
      </c>
      <c r="J23" s="3">
        <f t="shared" si="10"/>
        <v>7</v>
      </c>
      <c r="K23" s="3">
        <f>RANK(K22,$C$22:$K$22,0)</f>
        <v>1</v>
      </c>
    </row>
    <row r="24" spans="1:23">
      <c r="A24" s="196" t="s">
        <v>71</v>
      </c>
      <c r="B24" s="195"/>
    </row>
    <row r="25" spans="1:23">
      <c r="A25" s="7" t="s">
        <v>466</v>
      </c>
      <c r="B25" s="2">
        <f t="shared" ref="B25:K28" si="11">IF(ISERROR((POWER(VLOOKUP(VALUE(RIGHT($A25,4)),$A$4:$K$22,COLUMN(B$22),0)/VLOOKUP(VALUE(LEFT($A25,4)),$A$4:$K$22,COLUMN(B$22),0),1/(VALUE(RIGHT($A25,4))-VALUE(LEFT($A25,4))))-1)*100)=FALSE,(POWER(VLOOKUP(VALUE(RIGHT($A25,4)),$A$4:$K$22,COLUMN(B$22),0)/VLOOKUP(VALUE(LEFT($A25,4)),$A$4:$K$22,COLUMN(B$22),0),1/(VALUE(RIGHT($A25,4))-VALUE(LEFT($A25,4))))-1)*100,"n.a.")</f>
        <v>6.1867091644227434</v>
      </c>
      <c r="C25" s="2">
        <f t="shared" si="11"/>
        <v>4.5754247629834044</v>
      </c>
      <c r="D25" s="2">
        <f t="shared" si="11"/>
        <v>8.2590793721160072</v>
      </c>
      <c r="E25" s="2">
        <f t="shared" si="11"/>
        <v>5.964511014604823</v>
      </c>
      <c r="F25" s="2">
        <f t="shared" si="11"/>
        <v>4.8781159131686458</v>
      </c>
      <c r="G25" s="2">
        <f t="shared" si="11"/>
        <v>6.2899021497659691</v>
      </c>
      <c r="H25" s="2">
        <f t="shared" si="11"/>
        <v>4.8714096390764627</v>
      </c>
      <c r="I25" s="2">
        <f t="shared" si="11"/>
        <v>5.4417639279824126</v>
      </c>
      <c r="J25" s="2">
        <f t="shared" si="11"/>
        <v>6.9056831435050148</v>
      </c>
      <c r="K25" s="2">
        <f t="shared" si="11"/>
        <v>8.4006806336046402</v>
      </c>
    </row>
    <row r="26" spans="1:23">
      <c r="A26" s="7" t="s">
        <v>467</v>
      </c>
      <c r="B26" s="2">
        <f t="shared" si="11"/>
        <v>8.2332008666629264</v>
      </c>
      <c r="C26" s="2">
        <f t="shared" si="11"/>
        <v>7.3858685848049443</v>
      </c>
      <c r="D26" s="2">
        <f t="shared" si="11"/>
        <v>10.831351793432088</v>
      </c>
      <c r="E26" s="2">
        <f t="shared" si="11"/>
        <v>6.2719738474997566</v>
      </c>
      <c r="F26" s="2">
        <f t="shared" si="11"/>
        <v>5.8368227810201345</v>
      </c>
      <c r="G26" s="2">
        <f t="shared" si="11"/>
        <v>12.363660516389551</v>
      </c>
      <c r="H26" s="2">
        <f t="shared" si="11"/>
        <v>5.8965988502450495</v>
      </c>
      <c r="I26" s="2">
        <f t="shared" si="11"/>
        <v>10.632024900888371</v>
      </c>
      <c r="J26" s="2">
        <f t="shared" si="11"/>
        <v>8.8453131688933873</v>
      </c>
      <c r="K26" s="2">
        <f t="shared" si="11"/>
        <v>10.453234064116646</v>
      </c>
    </row>
    <row r="27" spans="1:23">
      <c r="A27" s="7" t="s">
        <v>448</v>
      </c>
      <c r="B27" s="2">
        <f t="shared" si="11"/>
        <v>4.5774118197291713</v>
      </c>
      <c r="C27" s="2">
        <f t="shared" si="11"/>
        <v>2.3801212788919113</v>
      </c>
      <c r="D27" s="2">
        <f t="shared" si="11"/>
        <v>6.2443121091074305</v>
      </c>
      <c r="E27" s="2">
        <f t="shared" si="11"/>
        <v>5.7191813422328819</v>
      </c>
      <c r="F27" s="2">
        <f t="shared" si="11"/>
        <v>4.1174069020718518</v>
      </c>
      <c r="G27" s="2">
        <f t="shared" si="11"/>
        <v>1.6681473945841852</v>
      </c>
      <c r="H27" s="2">
        <f t="shared" si="11"/>
        <v>4.0584088219942194</v>
      </c>
      <c r="I27" s="2">
        <f t="shared" si="11"/>
        <v>1.4654307871532879</v>
      </c>
      <c r="J27" s="2">
        <f t="shared" si="11"/>
        <v>5.3788951605898028</v>
      </c>
      <c r="K27" s="2">
        <f t="shared" si="11"/>
        <v>6.7861347884810685</v>
      </c>
    </row>
    <row r="28" spans="1:23">
      <c r="A28" s="7" t="s">
        <v>3</v>
      </c>
      <c r="B28" s="2">
        <f t="shared" si="11"/>
        <v>4.3665377212018797</v>
      </c>
      <c r="C28" s="2">
        <f t="shared" si="11"/>
        <v>1.4796510016241715</v>
      </c>
      <c r="D28" s="2">
        <f t="shared" si="11"/>
        <v>6.4182672882604264</v>
      </c>
      <c r="E28" s="2">
        <f t="shared" si="11"/>
        <v>4.3088390683198918</v>
      </c>
      <c r="F28" s="2">
        <f t="shared" si="11"/>
        <v>4.2376518677255115</v>
      </c>
      <c r="G28" s="2">
        <f t="shared" si="11"/>
        <v>3.8297038288982677</v>
      </c>
      <c r="H28" s="2">
        <f t="shared" si="11"/>
        <v>3.8893246569599027</v>
      </c>
      <c r="I28" s="2">
        <f t="shared" si="11"/>
        <v>1.1592843463611668</v>
      </c>
      <c r="J28" s="2">
        <f t="shared" si="11"/>
        <v>4.6779145441575576</v>
      </c>
      <c r="K28" s="2">
        <f t="shared" si="11"/>
        <v>6.8451186080892068</v>
      </c>
    </row>
    <row r="30" spans="1:23">
      <c r="A30" s="228" t="s">
        <v>1360</v>
      </c>
    </row>
    <row r="32" spans="1:23" hidden="1" outlineLevel="1">
      <c r="B32" s="193" t="s">
        <v>1329</v>
      </c>
    </row>
    <row r="33" spans="1:4" hidden="1" outlineLevel="1">
      <c r="B33" s="193" t="s">
        <v>1319</v>
      </c>
      <c r="C33" s="193" t="s">
        <v>1328</v>
      </c>
      <c r="D33" s="193" t="s">
        <v>1330</v>
      </c>
    </row>
    <row r="34" spans="1:4" hidden="1" outlineLevel="1">
      <c r="A34" s="193">
        <f>A4</f>
        <v>1992</v>
      </c>
      <c r="B34" s="5">
        <f>'34'!B4/1000</f>
        <v>5.8022250499999997</v>
      </c>
      <c r="C34" s="5">
        <f>B4/1000</f>
        <v>5.8298225959999996</v>
      </c>
      <c r="D34" s="5">
        <f>B34-C34</f>
        <v>-2.7597545999999973E-2</v>
      </c>
    </row>
    <row r="35" spans="1:4" hidden="1" outlineLevel="1">
      <c r="A35" s="193">
        <f t="shared" ref="A35:A52" si="12">A5</f>
        <v>1993</v>
      </c>
      <c r="B35" s="5">
        <f>'34'!B5/1000</f>
        <v>6.5759277430000003</v>
      </c>
      <c r="C35" s="5">
        <f t="shared" ref="C35:C52" si="13">B5/1000</f>
        <v>6.6143172799999999</v>
      </c>
      <c r="D35" s="5">
        <f t="shared" ref="D35:D52" si="14">B35-C35</f>
        <v>-3.8389536999999585E-2</v>
      </c>
    </row>
    <row r="36" spans="1:4" hidden="1" outlineLevel="1">
      <c r="A36" s="193">
        <f t="shared" si="12"/>
        <v>1994</v>
      </c>
      <c r="B36" s="5">
        <f>'34'!B6/1000</f>
        <v>7.5395557580000006</v>
      </c>
      <c r="C36" s="5">
        <f t="shared" si="13"/>
        <v>7.7434211459999993</v>
      </c>
      <c r="D36" s="5">
        <f t="shared" si="14"/>
        <v>-0.20386538799999876</v>
      </c>
    </row>
    <row r="37" spans="1:4" hidden="1" outlineLevel="1">
      <c r="A37" s="193">
        <f t="shared" si="12"/>
        <v>1995</v>
      </c>
      <c r="B37" s="5">
        <f>'34'!B7/1000</f>
        <v>8.6061779260000009</v>
      </c>
      <c r="C37" s="5">
        <f t="shared" si="13"/>
        <v>8.068440635</v>
      </c>
      <c r="D37" s="5">
        <f t="shared" si="14"/>
        <v>0.53773729100000089</v>
      </c>
    </row>
    <row r="38" spans="1:4" hidden="1" outlineLevel="1">
      <c r="A38" s="193">
        <f t="shared" si="12"/>
        <v>1996</v>
      </c>
      <c r="B38" s="5">
        <f>'34'!B8/1000</f>
        <v>9.7700490260000006</v>
      </c>
      <c r="C38" s="5">
        <f t="shared" si="13"/>
        <v>8.5404997629999997</v>
      </c>
      <c r="D38" s="5">
        <f t="shared" si="14"/>
        <v>1.2295492630000009</v>
      </c>
    </row>
    <row r="39" spans="1:4" hidden="1" outlineLevel="1">
      <c r="A39" s="193">
        <f t="shared" si="12"/>
        <v>1997</v>
      </c>
      <c r="B39" s="5">
        <f>'34'!B9/1000</f>
        <v>11.039156299</v>
      </c>
      <c r="C39" s="5">
        <f t="shared" si="13"/>
        <v>9.4645600620000003</v>
      </c>
      <c r="D39" s="5">
        <f t="shared" si="14"/>
        <v>1.5745962369999997</v>
      </c>
    </row>
    <row r="40" spans="1:4" hidden="1" outlineLevel="1">
      <c r="A40" s="193">
        <f t="shared" si="12"/>
        <v>1998</v>
      </c>
      <c r="B40" s="5">
        <f>'34'!B10/1000</f>
        <v>12.148985102000001</v>
      </c>
      <c r="C40" s="5">
        <f t="shared" si="13"/>
        <v>10.334595348999999</v>
      </c>
      <c r="D40" s="5">
        <f t="shared" si="14"/>
        <v>1.8143897530000022</v>
      </c>
    </row>
    <row r="41" spans="1:4" hidden="1" outlineLevel="1">
      <c r="A41" s="193">
        <f t="shared" si="12"/>
        <v>1999</v>
      </c>
      <c r="B41" s="5">
        <f>'34'!B11/1000</f>
        <v>13.062587089000001</v>
      </c>
      <c r="C41" s="5">
        <f t="shared" si="13"/>
        <v>10.531494954999999</v>
      </c>
      <c r="D41" s="5">
        <f t="shared" si="14"/>
        <v>2.5310921340000014</v>
      </c>
    </row>
    <row r="42" spans="1:4" hidden="1" outlineLevel="1">
      <c r="A42" s="193">
        <f t="shared" si="12"/>
        <v>2000</v>
      </c>
      <c r="B42" s="5">
        <f>'34'!B12/1000</f>
        <v>14.302507331000001</v>
      </c>
      <c r="C42" s="5">
        <f t="shared" si="13"/>
        <v>10.978407782</v>
      </c>
      <c r="D42" s="5">
        <f t="shared" si="14"/>
        <v>3.3240995490000014</v>
      </c>
    </row>
    <row r="43" spans="1:4" hidden="1" outlineLevel="1">
      <c r="A43" s="193">
        <f t="shared" si="12"/>
        <v>2001</v>
      </c>
      <c r="B43" s="5">
        <f>'34'!B13/1000</f>
        <v>16.178746096999998</v>
      </c>
      <c r="C43" s="5">
        <f t="shared" si="13"/>
        <v>11.993231889999999</v>
      </c>
      <c r="D43" s="5">
        <f t="shared" si="14"/>
        <v>4.1855142069999989</v>
      </c>
    </row>
    <row r="44" spans="1:4" hidden="1" outlineLevel="1">
      <c r="A44" s="193">
        <f t="shared" si="12"/>
        <v>2002</v>
      </c>
      <c r="B44" s="5">
        <f>'34'!B14/1000</f>
        <v>17.144780482999998</v>
      </c>
      <c r="C44" s="5">
        <f t="shared" si="13"/>
        <v>12.597194976999999</v>
      </c>
      <c r="D44" s="5">
        <f t="shared" si="14"/>
        <v>4.547585505999999</v>
      </c>
    </row>
    <row r="45" spans="1:4" hidden="1" outlineLevel="1">
      <c r="A45" s="193">
        <f t="shared" si="12"/>
        <v>2003</v>
      </c>
      <c r="B45" s="5">
        <f>'34'!B15/1000</f>
        <v>16.872656603999999</v>
      </c>
      <c r="C45" s="5">
        <f t="shared" si="13"/>
        <v>12.374143359</v>
      </c>
      <c r="D45" s="5">
        <f t="shared" si="14"/>
        <v>4.4985132449999998</v>
      </c>
    </row>
    <row r="46" spans="1:4" hidden="1" outlineLevel="1">
      <c r="A46" s="193">
        <f t="shared" si="12"/>
        <v>2004</v>
      </c>
      <c r="B46" s="5">
        <f>'34'!B16/1000</f>
        <v>18.426982112999998</v>
      </c>
      <c r="C46" s="5">
        <f t="shared" si="13"/>
        <v>12.279281741</v>
      </c>
      <c r="D46" s="5">
        <f t="shared" si="14"/>
        <v>6.1477003719999974</v>
      </c>
    </row>
    <row r="47" spans="1:4" hidden="1" outlineLevel="1">
      <c r="A47" s="193">
        <f t="shared" si="12"/>
        <v>2005</v>
      </c>
      <c r="B47" s="5">
        <f>'34'!B17/1000</f>
        <v>17.936168882999997</v>
      </c>
      <c r="C47" s="5">
        <f t="shared" si="13"/>
        <v>12.742794014999999</v>
      </c>
      <c r="D47" s="5">
        <f t="shared" si="14"/>
        <v>5.1933748679999976</v>
      </c>
    </row>
    <row r="48" spans="1:4" hidden="1" outlineLevel="1">
      <c r="A48" s="193">
        <f t="shared" si="12"/>
        <v>2006</v>
      </c>
      <c r="B48" s="5">
        <f>'34'!B18/1000</f>
        <v>17.086297866000002</v>
      </c>
      <c r="C48" s="5">
        <f t="shared" si="13"/>
        <v>13.636986408</v>
      </c>
      <c r="D48" s="5">
        <f t="shared" si="14"/>
        <v>3.4493114580000022</v>
      </c>
    </row>
    <row r="49" spans="1:4" hidden="1" outlineLevel="1">
      <c r="A49" s="193">
        <f t="shared" si="12"/>
        <v>2007</v>
      </c>
      <c r="B49" s="5">
        <f>'34'!B19/1000</f>
        <v>17.442133086999998</v>
      </c>
      <c r="C49" s="5">
        <f t="shared" si="13"/>
        <v>14.807041461000001</v>
      </c>
      <c r="D49" s="5">
        <f t="shared" si="14"/>
        <v>2.6350916259999977</v>
      </c>
    </row>
    <row r="50" spans="1:4" hidden="1" outlineLevel="1">
      <c r="A50" s="193">
        <f t="shared" si="12"/>
        <v>2008</v>
      </c>
      <c r="B50" s="5">
        <f>'34'!B20/1000</f>
        <v>19.640724842000001</v>
      </c>
      <c r="C50" s="5">
        <f t="shared" si="13"/>
        <v>16.686851808</v>
      </c>
      <c r="D50" s="5">
        <f t="shared" si="14"/>
        <v>2.9538730340000008</v>
      </c>
    </row>
    <row r="51" spans="1:4" hidden="1" outlineLevel="1">
      <c r="A51" s="193">
        <f t="shared" si="12"/>
        <v>2009</v>
      </c>
      <c r="B51" s="5">
        <f>'34'!B21/1000</f>
        <v>18.450450800999999</v>
      </c>
      <c r="C51" s="5">
        <f t="shared" si="13"/>
        <v>17.426473205999997</v>
      </c>
      <c r="D51" s="5">
        <f t="shared" si="14"/>
        <v>1.0239775950000016</v>
      </c>
    </row>
    <row r="52" spans="1:4" hidden="1" outlineLevel="1">
      <c r="A52" s="193">
        <f t="shared" si="12"/>
        <v>2010</v>
      </c>
      <c r="B52" s="5">
        <f>'34'!B22/1000</f>
        <v>19.934138730999997</v>
      </c>
      <c r="C52" s="5">
        <f t="shared" si="13"/>
        <v>17.175850493999999</v>
      </c>
      <c r="D52" s="5">
        <f t="shared" si="14"/>
        <v>2.7582882369999986</v>
      </c>
    </row>
    <row r="53" spans="1:4" collapsed="1">
      <c r="B53" s="5"/>
      <c r="C53" s="5"/>
    </row>
    <row r="54" spans="1:4">
      <c r="B54" s="5"/>
      <c r="C54" s="5"/>
    </row>
    <row r="55" spans="1:4">
      <c r="B55" s="5"/>
      <c r="C55" s="5"/>
    </row>
    <row r="56" spans="1:4">
      <c r="B56" s="5"/>
      <c r="C56" s="5"/>
    </row>
    <row r="57" spans="1:4">
      <c r="B57" s="5"/>
      <c r="C57" s="5"/>
    </row>
  </sheetData>
  <hyperlinks>
    <hyperlink ref="A30" r:id="rId1" location="tag" display="http://www.ic.gc.ca/sc_mrkti/tdst/tdo/tdo.php#tag"/>
  </hyperlinks>
  <pageMargins left="0.7" right="0.7" top="0.75" bottom="0.75" header="0.3" footer="0.3"/>
  <pageSetup scale="82" orientation="landscape" horizontalDpi="0" verticalDpi="0" r:id="rId2"/>
</worksheet>
</file>

<file path=xl/worksheets/sheet205.xml><?xml version="1.0" encoding="utf-8"?>
<worksheet xmlns="http://schemas.openxmlformats.org/spreadsheetml/2006/main" xmlns:r="http://schemas.openxmlformats.org/officeDocument/2006/relationships">
  <dimension ref="A1:X30"/>
  <sheetViews>
    <sheetView view="pageBreakPreview" zoomScaleNormal="100" zoomScaleSheetLayoutView="100" workbookViewId="0"/>
  </sheetViews>
  <sheetFormatPr defaultRowHeight="15" outlineLevelCol="1"/>
  <cols>
    <col min="1" max="1" width="9.28515625" style="193" bestFit="1" customWidth="1"/>
    <col min="2" max="11" width="13.85546875" style="193" customWidth="1"/>
    <col min="12" max="13" width="0" style="193" hidden="1" customWidth="1" outlineLevel="1"/>
    <col min="14" max="14" width="13.42578125" style="193" hidden="1" customWidth="1" outlineLevel="1"/>
    <col min="15" max="15" width="13" style="193" hidden="1" customWidth="1" outlineLevel="1"/>
    <col min="16" max="16" width="13.42578125" style="193" hidden="1" customWidth="1" outlineLevel="1"/>
    <col min="17" max="17" width="13" style="193" hidden="1" customWidth="1" outlineLevel="1"/>
    <col min="18" max="23" width="0" style="193" hidden="1" customWidth="1" outlineLevel="1"/>
    <col min="24" max="24" width="9.140625" style="193" collapsed="1"/>
    <col min="25" max="16384" width="9.140625" style="193"/>
  </cols>
  <sheetData>
    <row r="1" spans="1:23">
      <c r="A1" s="193" t="s">
        <v>1312</v>
      </c>
    </row>
    <row r="2" spans="1:23">
      <c r="N2" s="193">
        <v>311</v>
      </c>
      <c r="O2" s="193">
        <v>3111</v>
      </c>
      <c r="P2" s="193">
        <v>3112</v>
      </c>
      <c r="Q2" s="193">
        <v>3113</v>
      </c>
      <c r="R2" s="193">
        <v>3114</v>
      </c>
      <c r="S2" s="193">
        <v>3115</v>
      </c>
      <c r="T2" s="193">
        <v>3116</v>
      </c>
      <c r="U2" s="193">
        <v>3117</v>
      </c>
      <c r="V2" s="193">
        <v>3118</v>
      </c>
      <c r="W2" s="193">
        <v>3119</v>
      </c>
    </row>
    <row r="3" spans="1:23" ht="75.75" customHeight="1">
      <c r="B3" s="12" t="s">
        <v>758</v>
      </c>
      <c r="C3" s="12" t="s">
        <v>1297</v>
      </c>
      <c r="D3" s="12" t="s">
        <v>1296</v>
      </c>
      <c r="E3" s="12" t="s">
        <v>1295</v>
      </c>
      <c r="F3" s="12" t="s">
        <v>1294</v>
      </c>
      <c r="G3" s="12" t="s">
        <v>1293</v>
      </c>
      <c r="H3" s="12" t="s">
        <v>1292</v>
      </c>
      <c r="I3" s="12" t="s">
        <v>1291</v>
      </c>
      <c r="J3" s="12" t="s">
        <v>1290</v>
      </c>
      <c r="K3" s="12" t="s">
        <v>1289</v>
      </c>
      <c r="N3" s="193" t="s">
        <v>758</v>
      </c>
      <c r="O3" s="193" t="s">
        <v>1288</v>
      </c>
      <c r="P3" s="193" t="s">
        <v>1287</v>
      </c>
      <c r="Q3" s="193" t="s">
        <v>1286</v>
      </c>
      <c r="R3" s="193" t="s">
        <v>1285</v>
      </c>
      <c r="S3" s="193" t="s">
        <v>1284</v>
      </c>
      <c r="T3" s="193" t="s">
        <v>1283</v>
      </c>
      <c r="U3" s="193" t="s">
        <v>1282</v>
      </c>
      <c r="V3" s="193" t="s">
        <v>1281</v>
      </c>
      <c r="W3" s="193" t="s">
        <v>1280</v>
      </c>
    </row>
    <row r="4" spans="1:23">
      <c r="A4" s="193">
        <v>1992</v>
      </c>
      <c r="B4" s="3">
        <f t="shared" ref="B4:B22" si="0">N4/1000000</f>
        <v>-27.597546000000001</v>
      </c>
      <c r="C4" s="3">
        <f t="shared" ref="C4:C22" si="1">O4/1000000</f>
        <v>-97.468509999999995</v>
      </c>
      <c r="D4" s="3">
        <f t="shared" ref="D4:D22" si="2">P4/1000000</f>
        <v>164.80057500000001</v>
      </c>
      <c r="E4" s="3">
        <f t="shared" ref="E4:E22" si="3">Q4/1000000</f>
        <v>-408.33721100000002</v>
      </c>
      <c r="F4" s="3">
        <f t="shared" ref="F4:F22" si="4">R4/1000000</f>
        <v>-862.41425400000003</v>
      </c>
      <c r="G4" s="3">
        <f t="shared" ref="G4:G22" si="5">S4/1000000</f>
        <v>18.083561</v>
      </c>
      <c r="H4" s="3">
        <f t="shared" ref="H4:H22" si="6">T4/1000000</f>
        <v>452.04808800000001</v>
      </c>
      <c r="I4" s="3">
        <f t="shared" ref="I4:I22" si="7">U4/1000000</f>
        <v>1192.898351</v>
      </c>
      <c r="J4" s="3">
        <f t="shared" ref="J4:J22" si="8">V4/1000000</f>
        <v>-103.65267799999999</v>
      </c>
      <c r="K4" s="3">
        <f t="shared" ref="K4:K22" si="9">W4/1000000</f>
        <v>-383.55546800000002</v>
      </c>
      <c r="N4" s="193">
        <v>-27597546</v>
      </c>
      <c r="O4" s="193">
        <v>-97468510</v>
      </c>
      <c r="P4" s="193">
        <v>164800575</v>
      </c>
      <c r="Q4" s="193">
        <v>-408337211</v>
      </c>
      <c r="R4" s="193">
        <v>-862414254</v>
      </c>
      <c r="S4" s="193">
        <v>18083561</v>
      </c>
      <c r="T4" s="193">
        <v>452048088</v>
      </c>
      <c r="U4" s="193">
        <v>1192898351</v>
      </c>
      <c r="V4" s="193">
        <v>-103652678</v>
      </c>
      <c r="W4" s="193">
        <v>-383555468</v>
      </c>
    </row>
    <row r="5" spans="1:23">
      <c r="A5" s="193">
        <v>1993</v>
      </c>
      <c r="B5" s="3">
        <f t="shared" si="0"/>
        <v>-38.389536999999997</v>
      </c>
      <c r="C5" s="3">
        <f t="shared" si="1"/>
        <v>-90.348628000000005</v>
      </c>
      <c r="D5" s="3">
        <f t="shared" si="2"/>
        <v>238.40849</v>
      </c>
      <c r="E5" s="3">
        <f t="shared" si="3"/>
        <v>-471.46743400000003</v>
      </c>
      <c r="F5" s="3">
        <f t="shared" si="4"/>
        <v>-813.935202</v>
      </c>
      <c r="G5" s="3">
        <f t="shared" si="5"/>
        <v>-35.414057999999997</v>
      </c>
      <c r="H5" s="3">
        <f t="shared" si="6"/>
        <v>564.98430599999995</v>
      </c>
      <c r="I5" s="3">
        <f t="shared" si="7"/>
        <v>1024.3739740000001</v>
      </c>
      <c r="J5" s="3">
        <f t="shared" si="8"/>
        <v>-87.936997000000005</v>
      </c>
      <c r="K5" s="3">
        <f t="shared" si="9"/>
        <v>-367.053988</v>
      </c>
      <c r="N5" s="193">
        <v>-38389537</v>
      </c>
      <c r="O5" s="193">
        <v>-90348628</v>
      </c>
      <c r="P5" s="193">
        <v>238408490</v>
      </c>
      <c r="Q5" s="193">
        <v>-471467434</v>
      </c>
      <c r="R5" s="193">
        <v>-813935202</v>
      </c>
      <c r="S5" s="193">
        <v>-35414058</v>
      </c>
      <c r="T5" s="193">
        <v>564984306</v>
      </c>
      <c r="U5" s="193">
        <v>1024373974</v>
      </c>
      <c r="V5" s="193">
        <v>-87936997</v>
      </c>
      <c r="W5" s="193">
        <v>-367053988</v>
      </c>
    </row>
    <row r="6" spans="1:23">
      <c r="A6" s="193">
        <v>1994</v>
      </c>
      <c r="B6" s="3">
        <f t="shared" si="0"/>
        <v>-203.865388</v>
      </c>
      <c r="C6" s="3">
        <f t="shared" si="1"/>
        <v>-74.177773000000002</v>
      </c>
      <c r="D6" s="3">
        <f t="shared" si="2"/>
        <v>346.53145699999999</v>
      </c>
      <c r="E6" s="3">
        <f t="shared" si="3"/>
        <v>-538.75062100000002</v>
      </c>
      <c r="F6" s="3">
        <f t="shared" si="4"/>
        <v>-843.89270199999999</v>
      </c>
      <c r="G6" s="3">
        <f t="shared" si="5"/>
        <v>-33.308763999999996</v>
      </c>
      <c r="H6" s="3">
        <f t="shared" si="6"/>
        <v>584.69975699999998</v>
      </c>
      <c r="I6" s="3">
        <f t="shared" si="7"/>
        <v>1076.990427</v>
      </c>
      <c r="J6" s="3">
        <f t="shared" si="8"/>
        <v>-83.035655000000006</v>
      </c>
      <c r="K6" s="3">
        <f t="shared" si="9"/>
        <v>-638.921514</v>
      </c>
      <c r="L6" s="3"/>
      <c r="N6" s="193">
        <v>-203865388</v>
      </c>
      <c r="O6" s="193">
        <v>-74177773</v>
      </c>
      <c r="P6" s="193">
        <v>346531457</v>
      </c>
      <c r="Q6" s="193">
        <v>-538750621</v>
      </c>
      <c r="R6" s="193">
        <v>-843892702</v>
      </c>
      <c r="S6" s="193">
        <v>-33308764</v>
      </c>
      <c r="T6" s="193">
        <v>584699757</v>
      </c>
      <c r="U6" s="193">
        <v>1076990427</v>
      </c>
      <c r="V6" s="193">
        <v>-83035655</v>
      </c>
      <c r="W6" s="193">
        <v>-638921514</v>
      </c>
    </row>
    <row r="7" spans="1:23">
      <c r="A7" s="193">
        <v>1995</v>
      </c>
      <c r="B7" s="3">
        <f t="shared" si="0"/>
        <v>537.73729100000003</v>
      </c>
      <c r="C7" s="3">
        <f t="shared" si="1"/>
        <v>-10.747712999999999</v>
      </c>
      <c r="D7" s="3">
        <f t="shared" si="2"/>
        <v>404.46513499999998</v>
      </c>
      <c r="E7" s="3">
        <f t="shared" si="3"/>
        <v>-488.00103000000001</v>
      </c>
      <c r="F7" s="3">
        <f t="shared" si="4"/>
        <v>-838.65644399999996</v>
      </c>
      <c r="G7" s="3">
        <f t="shared" si="5"/>
        <v>54.652518000000001</v>
      </c>
      <c r="H7" s="3">
        <f t="shared" si="6"/>
        <v>930.85307499999999</v>
      </c>
      <c r="I7" s="3">
        <f t="shared" si="7"/>
        <v>1071.270244</v>
      </c>
      <c r="J7" s="3">
        <f t="shared" si="8"/>
        <v>-63.739139000000002</v>
      </c>
      <c r="K7" s="3">
        <f t="shared" si="9"/>
        <v>-522.35935500000005</v>
      </c>
      <c r="L7" s="3" t="b">
        <f t="shared" ref="L7:L15" si="10">B7&gt;B6</f>
        <v>1</v>
      </c>
      <c r="N7" s="193">
        <v>537737291</v>
      </c>
      <c r="O7" s="193">
        <v>-10747713</v>
      </c>
      <c r="P7" s="193">
        <v>404465135</v>
      </c>
      <c r="Q7" s="193">
        <v>-488001030</v>
      </c>
      <c r="R7" s="193">
        <v>-838656444</v>
      </c>
      <c r="S7" s="193">
        <v>54652518</v>
      </c>
      <c r="T7" s="193">
        <v>930853075</v>
      </c>
      <c r="U7" s="193">
        <v>1071270244</v>
      </c>
      <c r="V7" s="193">
        <v>-63739139</v>
      </c>
      <c r="W7" s="193">
        <v>-522359355</v>
      </c>
    </row>
    <row r="8" spans="1:23">
      <c r="A8" s="193">
        <v>1996</v>
      </c>
      <c r="B8" s="3">
        <f t="shared" si="0"/>
        <v>1229.5492630000001</v>
      </c>
      <c r="C8" s="3">
        <f t="shared" si="1"/>
        <v>97.166667000000004</v>
      </c>
      <c r="D8" s="3">
        <f t="shared" si="2"/>
        <v>631.159041</v>
      </c>
      <c r="E8" s="3">
        <f t="shared" si="3"/>
        <v>-584.23360600000001</v>
      </c>
      <c r="F8" s="3">
        <f t="shared" si="4"/>
        <v>-720.88091499999996</v>
      </c>
      <c r="G8" s="3">
        <f t="shared" si="5"/>
        <v>100.502579</v>
      </c>
      <c r="H8" s="3">
        <f t="shared" si="6"/>
        <v>1323.7632430000001</v>
      </c>
      <c r="I8" s="3">
        <f t="shared" si="7"/>
        <v>909.65388399999995</v>
      </c>
      <c r="J8" s="3">
        <f t="shared" si="8"/>
        <v>-6.5147079999999997</v>
      </c>
      <c r="K8" s="3">
        <f t="shared" si="9"/>
        <v>-521.06692199999998</v>
      </c>
      <c r="L8" s="3" t="b">
        <f t="shared" si="10"/>
        <v>1</v>
      </c>
      <c r="N8" s="193">
        <v>1229549263</v>
      </c>
      <c r="O8" s="193">
        <v>97166667</v>
      </c>
      <c r="P8" s="193">
        <v>631159041</v>
      </c>
      <c r="Q8" s="193">
        <v>-584233606</v>
      </c>
      <c r="R8" s="193">
        <v>-720880915</v>
      </c>
      <c r="S8" s="193">
        <v>100502579</v>
      </c>
      <c r="T8" s="193">
        <v>1323763243</v>
      </c>
      <c r="U8" s="193">
        <v>909653884</v>
      </c>
      <c r="V8" s="193">
        <v>-6514708</v>
      </c>
      <c r="W8" s="193">
        <v>-521066922</v>
      </c>
    </row>
    <row r="9" spans="1:23">
      <c r="A9" s="193">
        <v>1997</v>
      </c>
      <c r="B9" s="3">
        <f t="shared" si="0"/>
        <v>1574.596237</v>
      </c>
      <c r="C9" s="3">
        <f t="shared" si="1"/>
        <v>106.86629499999999</v>
      </c>
      <c r="D9" s="3">
        <f t="shared" si="2"/>
        <v>557.00660700000003</v>
      </c>
      <c r="E9" s="3">
        <f t="shared" si="3"/>
        <v>-518.34656600000005</v>
      </c>
      <c r="F9" s="3">
        <f t="shared" si="4"/>
        <v>-615.264903</v>
      </c>
      <c r="G9" s="3">
        <f t="shared" si="5"/>
        <v>107.359604</v>
      </c>
      <c r="H9" s="3">
        <f t="shared" si="6"/>
        <v>1679.471051</v>
      </c>
      <c r="I9" s="3">
        <f t="shared" si="7"/>
        <v>903.53314799999998</v>
      </c>
      <c r="J9" s="3">
        <f t="shared" si="8"/>
        <v>19.176456000000002</v>
      </c>
      <c r="K9" s="3">
        <f t="shared" si="9"/>
        <v>-665.20545500000003</v>
      </c>
      <c r="L9" s="3" t="b">
        <f t="shared" si="10"/>
        <v>1</v>
      </c>
      <c r="N9" s="193">
        <v>1574596237</v>
      </c>
      <c r="O9" s="193">
        <v>106866295</v>
      </c>
      <c r="P9" s="193">
        <v>557006607</v>
      </c>
      <c r="Q9" s="193">
        <v>-518346566</v>
      </c>
      <c r="R9" s="193">
        <v>-615264903</v>
      </c>
      <c r="S9" s="193">
        <v>107359604</v>
      </c>
      <c r="T9" s="193">
        <v>1679471051</v>
      </c>
      <c r="U9" s="193">
        <v>903533148</v>
      </c>
      <c r="V9" s="193">
        <v>19176456</v>
      </c>
      <c r="W9" s="193">
        <v>-665205455</v>
      </c>
    </row>
    <row r="10" spans="1:23">
      <c r="A10" s="193">
        <v>1998</v>
      </c>
      <c r="B10" s="3">
        <f t="shared" si="0"/>
        <v>1814.3897529999999</v>
      </c>
      <c r="C10" s="3">
        <f t="shared" si="1"/>
        <v>29.413502999999999</v>
      </c>
      <c r="D10" s="3">
        <f t="shared" si="2"/>
        <v>703.76653299999998</v>
      </c>
      <c r="E10" s="3">
        <f t="shared" si="3"/>
        <v>-313.05774500000001</v>
      </c>
      <c r="F10" s="3">
        <f t="shared" si="4"/>
        <v>-660.19125299999996</v>
      </c>
      <c r="G10" s="3">
        <f t="shared" si="5"/>
        <v>120.199529</v>
      </c>
      <c r="H10" s="3">
        <f t="shared" si="6"/>
        <v>1632.8465719999999</v>
      </c>
      <c r="I10" s="3">
        <f t="shared" si="7"/>
        <v>849.10215800000003</v>
      </c>
      <c r="J10" s="3">
        <f t="shared" si="8"/>
        <v>130.53342799999999</v>
      </c>
      <c r="K10" s="3">
        <f t="shared" si="9"/>
        <v>-678.22297200000003</v>
      </c>
      <c r="L10" s="3" t="b">
        <f t="shared" si="10"/>
        <v>1</v>
      </c>
      <c r="N10" s="193">
        <v>1814389753</v>
      </c>
      <c r="O10" s="193">
        <v>29413503</v>
      </c>
      <c r="P10" s="193">
        <v>703766533</v>
      </c>
      <c r="Q10" s="193">
        <v>-313057745</v>
      </c>
      <c r="R10" s="193">
        <v>-660191253</v>
      </c>
      <c r="S10" s="193">
        <v>120199529</v>
      </c>
      <c r="T10" s="193">
        <v>1632846572</v>
      </c>
      <c r="U10" s="193">
        <v>849102158</v>
      </c>
      <c r="V10" s="193">
        <v>130533428</v>
      </c>
      <c r="W10" s="193">
        <v>-678222972</v>
      </c>
    </row>
    <row r="11" spans="1:23">
      <c r="A11" s="193">
        <v>1999</v>
      </c>
      <c r="B11" s="3">
        <f t="shared" si="0"/>
        <v>2531.092134</v>
      </c>
      <c r="C11" s="3">
        <f t="shared" si="1"/>
        <v>-7.8817320000000004</v>
      </c>
      <c r="D11" s="3">
        <f t="shared" si="2"/>
        <v>341.75548900000001</v>
      </c>
      <c r="E11" s="3">
        <f t="shared" si="3"/>
        <v>-235.12719100000001</v>
      </c>
      <c r="F11" s="3">
        <f t="shared" si="4"/>
        <v>-531.31600500000002</v>
      </c>
      <c r="G11" s="3">
        <f t="shared" si="5"/>
        <v>30.8355</v>
      </c>
      <c r="H11" s="3">
        <f t="shared" si="6"/>
        <v>2141.4407219999998</v>
      </c>
      <c r="I11" s="3">
        <f t="shared" si="7"/>
        <v>1197.4699089999999</v>
      </c>
      <c r="J11" s="3">
        <f t="shared" si="8"/>
        <v>216.91328100000001</v>
      </c>
      <c r="K11" s="3">
        <f t="shared" si="9"/>
        <v>-622.997839</v>
      </c>
      <c r="L11" s="3" t="b">
        <f t="shared" si="10"/>
        <v>1</v>
      </c>
      <c r="N11" s="193">
        <v>2531092134</v>
      </c>
      <c r="O11" s="193">
        <v>-7881732</v>
      </c>
      <c r="P11" s="193">
        <v>341755489</v>
      </c>
      <c r="Q11" s="193">
        <v>-235127191</v>
      </c>
      <c r="R11" s="193">
        <v>-531316005</v>
      </c>
      <c r="S11" s="193">
        <v>30835500</v>
      </c>
      <c r="T11" s="193">
        <v>2141440722</v>
      </c>
      <c r="U11" s="193">
        <v>1197469909</v>
      </c>
      <c r="V11" s="193">
        <v>216913281</v>
      </c>
      <c r="W11" s="193">
        <v>-622997839</v>
      </c>
    </row>
    <row r="12" spans="1:23">
      <c r="A12" s="193">
        <v>2000</v>
      </c>
      <c r="B12" s="3">
        <f t="shared" si="0"/>
        <v>3324.099549</v>
      </c>
      <c r="C12" s="3">
        <f t="shared" si="1"/>
        <v>-35.040714999999999</v>
      </c>
      <c r="D12" s="3">
        <f t="shared" si="2"/>
        <v>197.55737400000001</v>
      </c>
      <c r="E12" s="3">
        <f t="shared" si="3"/>
        <v>-174.489812</v>
      </c>
      <c r="F12" s="3">
        <f t="shared" si="4"/>
        <v>-471.732305</v>
      </c>
      <c r="G12" s="3">
        <f t="shared" si="5"/>
        <v>-109.758302</v>
      </c>
      <c r="H12" s="3">
        <f t="shared" si="6"/>
        <v>2758.268986</v>
      </c>
      <c r="I12" s="3">
        <f t="shared" si="7"/>
        <v>1362.9524269999999</v>
      </c>
      <c r="J12" s="3">
        <f t="shared" si="8"/>
        <v>293.33640300000002</v>
      </c>
      <c r="K12" s="3">
        <f t="shared" si="9"/>
        <v>-496.994507</v>
      </c>
      <c r="L12" s="3" t="b">
        <f t="shared" si="10"/>
        <v>1</v>
      </c>
      <c r="N12" s="193">
        <v>3324099549</v>
      </c>
      <c r="O12" s="193">
        <v>-35040715</v>
      </c>
      <c r="P12" s="193">
        <v>197557374</v>
      </c>
      <c r="Q12" s="193">
        <v>-174489812</v>
      </c>
      <c r="R12" s="193">
        <v>-471732305</v>
      </c>
      <c r="S12" s="193">
        <v>-109758302</v>
      </c>
      <c r="T12" s="193">
        <v>2758268986</v>
      </c>
      <c r="U12" s="193">
        <v>1362952427</v>
      </c>
      <c r="V12" s="193">
        <v>293336403</v>
      </c>
      <c r="W12" s="193">
        <v>-496994507</v>
      </c>
    </row>
    <row r="13" spans="1:23">
      <c r="A13" s="193">
        <v>2001</v>
      </c>
      <c r="B13" s="3">
        <f t="shared" si="0"/>
        <v>4185.5142070000002</v>
      </c>
      <c r="C13" s="3">
        <f t="shared" si="1"/>
        <v>18.373082</v>
      </c>
      <c r="D13" s="3">
        <f t="shared" si="2"/>
        <v>83.221956000000006</v>
      </c>
      <c r="E13" s="3">
        <f t="shared" si="3"/>
        <v>-86.577051999999995</v>
      </c>
      <c r="F13" s="3">
        <f t="shared" si="4"/>
        <v>-394.30708299999998</v>
      </c>
      <c r="G13" s="3">
        <f t="shared" si="5"/>
        <v>-31.207547000000002</v>
      </c>
      <c r="H13" s="3">
        <f t="shared" si="6"/>
        <v>3397.374511</v>
      </c>
      <c r="I13" s="3">
        <f t="shared" si="7"/>
        <v>1367.8742050000001</v>
      </c>
      <c r="J13" s="3">
        <f t="shared" si="8"/>
        <v>303.58495099999999</v>
      </c>
      <c r="K13" s="3">
        <f t="shared" si="9"/>
        <v>-472.82281599999999</v>
      </c>
      <c r="L13" s="3" t="b">
        <f t="shared" si="10"/>
        <v>1</v>
      </c>
      <c r="N13" s="193">
        <v>4185514207</v>
      </c>
      <c r="O13" s="193">
        <v>18373082</v>
      </c>
      <c r="P13" s="193">
        <v>83221956</v>
      </c>
      <c r="Q13" s="193">
        <v>-86577052</v>
      </c>
      <c r="R13" s="193">
        <v>-394307083</v>
      </c>
      <c r="S13" s="193">
        <v>-31207547</v>
      </c>
      <c r="T13" s="193">
        <v>3397374511</v>
      </c>
      <c r="U13" s="193">
        <v>1367874205</v>
      </c>
      <c r="V13" s="193">
        <v>303584951</v>
      </c>
      <c r="W13" s="193">
        <v>-472822816</v>
      </c>
    </row>
    <row r="14" spans="1:23">
      <c r="A14" s="193">
        <v>2002</v>
      </c>
      <c r="B14" s="3">
        <f t="shared" si="0"/>
        <v>4547.5855060000004</v>
      </c>
      <c r="C14" s="3">
        <f t="shared" si="1"/>
        <v>29.670617</v>
      </c>
      <c r="D14" s="3">
        <f t="shared" si="2"/>
        <v>-30.219010000000001</v>
      </c>
      <c r="E14" s="3">
        <f t="shared" si="3"/>
        <v>24.388773</v>
      </c>
      <c r="F14" s="3">
        <f t="shared" si="4"/>
        <v>-433.30547100000001</v>
      </c>
      <c r="G14" s="3">
        <f t="shared" si="5"/>
        <v>-80.149313000000006</v>
      </c>
      <c r="H14" s="3">
        <f t="shared" si="6"/>
        <v>3324.1142490000002</v>
      </c>
      <c r="I14" s="3">
        <f t="shared" si="7"/>
        <v>1835.749341</v>
      </c>
      <c r="J14" s="3">
        <f t="shared" si="8"/>
        <v>383.57708700000001</v>
      </c>
      <c r="K14" s="3">
        <f t="shared" si="9"/>
        <v>-506.24076700000001</v>
      </c>
      <c r="L14" s="3" t="b">
        <f t="shared" si="10"/>
        <v>1</v>
      </c>
      <c r="N14" s="193">
        <v>4547585506</v>
      </c>
      <c r="O14" s="193">
        <v>29670617</v>
      </c>
      <c r="P14" s="193">
        <v>-30219010</v>
      </c>
      <c r="Q14" s="193">
        <v>24388773</v>
      </c>
      <c r="R14" s="193">
        <v>-433305471</v>
      </c>
      <c r="S14" s="193">
        <v>-80149313</v>
      </c>
      <c r="T14" s="193">
        <v>3324114249</v>
      </c>
      <c r="U14" s="193">
        <v>1835749341</v>
      </c>
      <c r="V14" s="193">
        <v>383577087</v>
      </c>
      <c r="W14" s="193">
        <v>-506240767</v>
      </c>
    </row>
    <row r="15" spans="1:23">
      <c r="A15" s="193">
        <v>2003</v>
      </c>
      <c r="B15" s="3">
        <f t="shared" si="0"/>
        <v>4498.5132450000001</v>
      </c>
      <c r="C15" s="3">
        <f t="shared" si="1"/>
        <v>-35.208893000000003</v>
      </c>
      <c r="D15" s="3">
        <f t="shared" si="2"/>
        <v>177.456864</v>
      </c>
      <c r="E15" s="3">
        <f t="shared" si="3"/>
        <v>234.63007400000001</v>
      </c>
      <c r="F15" s="3">
        <f t="shared" si="4"/>
        <v>-207.19807499999999</v>
      </c>
      <c r="G15" s="3">
        <f t="shared" si="5"/>
        <v>-103.12264399999999</v>
      </c>
      <c r="H15" s="3">
        <f t="shared" si="6"/>
        <v>2723.8177719999999</v>
      </c>
      <c r="I15" s="3">
        <f t="shared" si="7"/>
        <v>1820.24883</v>
      </c>
      <c r="J15" s="3">
        <f t="shared" si="8"/>
        <v>434.51355000000001</v>
      </c>
      <c r="K15" s="3">
        <f t="shared" si="9"/>
        <v>-546.624233</v>
      </c>
      <c r="L15" s="3" t="b">
        <f t="shared" si="10"/>
        <v>0</v>
      </c>
      <c r="N15" s="193">
        <v>4498513245</v>
      </c>
      <c r="O15" s="193">
        <v>-35208893</v>
      </c>
      <c r="P15" s="193">
        <v>177456864</v>
      </c>
      <c r="Q15" s="193">
        <v>234630074</v>
      </c>
      <c r="R15" s="193">
        <v>-207198075</v>
      </c>
      <c r="S15" s="193">
        <v>-103122644</v>
      </c>
      <c r="T15" s="193">
        <v>2723817772</v>
      </c>
      <c r="U15" s="193">
        <v>1820248830</v>
      </c>
      <c r="V15" s="193">
        <v>434513550</v>
      </c>
      <c r="W15" s="193">
        <v>-546624233</v>
      </c>
    </row>
    <row r="16" spans="1:23">
      <c r="A16" s="193">
        <v>2004</v>
      </c>
      <c r="B16" s="3">
        <f t="shared" si="0"/>
        <v>6147.7003720000002</v>
      </c>
      <c r="C16" s="3">
        <f t="shared" si="1"/>
        <v>-59.221508999999998</v>
      </c>
      <c r="D16" s="3">
        <f t="shared" si="2"/>
        <v>503.67413900000003</v>
      </c>
      <c r="E16" s="3">
        <f t="shared" si="3"/>
        <v>197.613776</v>
      </c>
      <c r="F16" s="3">
        <f t="shared" si="4"/>
        <v>35.960478999999999</v>
      </c>
      <c r="G16" s="3">
        <f t="shared" si="5"/>
        <v>-195.906374</v>
      </c>
      <c r="H16" s="3">
        <f t="shared" si="6"/>
        <v>3916.0645450000002</v>
      </c>
      <c r="I16" s="3">
        <f t="shared" si="7"/>
        <v>1775.506936</v>
      </c>
      <c r="J16" s="3">
        <f t="shared" si="8"/>
        <v>521.75381000000004</v>
      </c>
      <c r="K16" s="3">
        <f t="shared" si="9"/>
        <v>-547.74543000000006</v>
      </c>
      <c r="L16" s="3" t="b">
        <f>B16&gt;B15</f>
        <v>1</v>
      </c>
      <c r="N16" s="193">
        <v>6147700372</v>
      </c>
      <c r="O16" s="193">
        <v>-59221509</v>
      </c>
      <c r="P16" s="193">
        <v>503674139</v>
      </c>
      <c r="Q16" s="193">
        <v>197613776</v>
      </c>
      <c r="R16" s="193">
        <v>35960479</v>
      </c>
      <c r="S16" s="193">
        <v>-195906374</v>
      </c>
      <c r="T16" s="193">
        <v>3916064545</v>
      </c>
      <c r="U16" s="193">
        <v>1775506936</v>
      </c>
      <c r="V16" s="193">
        <v>521753810</v>
      </c>
      <c r="W16" s="193">
        <v>-547745430</v>
      </c>
    </row>
    <row r="17" spans="1:23">
      <c r="A17" s="193">
        <v>2005</v>
      </c>
      <c r="B17" s="3">
        <f t="shared" si="0"/>
        <v>5193.3748679999999</v>
      </c>
      <c r="C17" s="3">
        <f t="shared" si="1"/>
        <v>-81.282557999999995</v>
      </c>
      <c r="D17" s="3">
        <f t="shared" si="2"/>
        <v>184.086849</v>
      </c>
      <c r="E17" s="3">
        <f t="shared" si="3"/>
        <v>124.136923</v>
      </c>
      <c r="F17" s="3">
        <f t="shared" si="4"/>
        <v>-104.464699</v>
      </c>
      <c r="G17" s="3">
        <f t="shared" si="5"/>
        <v>-207.674789</v>
      </c>
      <c r="H17" s="3">
        <f t="shared" si="6"/>
        <v>3949.471587</v>
      </c>
      <c r="I17" s="3">
        <f t="shared" si="7"/>
        <v>1562.5814869999999</v>
      </c>
      <c r="J17" s="3">
        <f t="shared" si="8"/>
        <v>537.72817999999995</v>
      </c>
      <c r="K17" s="3">
        <f t="shared" si="9"/>
        <v>-771.20811200000003</v>
      </c>
      <c r="N17" s="193">
        <v>5193374868</v>
      </c>
      <c r="O17" s="193">
        <v>-81282558</v>
      </c>
      <c r="P17" s="193">
        <v>184086849</v>
      </c>
      <c r="Q17" s="193">
        <v>124136923</v>
      </c>
      <c r="R17" s="193">
        <v>-104464699</v>
      </c>
      <c r="S17" s="193">
        <v>-207674789</v>
      </c>
      <c r="T17" s="193">
        <v>3949471587</v>
      </c>
      <c r="U17" s="193">
        <v>1562581487</v>
      </c>
      <c r="V17" s="193">
        <v>537728180</v>
      </c>
      <c r="W17" s="193">
        <v>-771208112</v>
      </c>
    </row>
    <row r="18" spans="1:23">
      <c r="A18" s="193">
        <v>2006</v>
      </c>
      <c r="B18" s="3">
        <f t="shared" si="0"/>
        <v>3449.3114580000001</v>
      </c>
      <c r="C18" s="3">
        <f t="shared" si="1"/>
        <v>-127.149964</v>
      </c>
      <c r="D18" s="3">
        <f t="shared" si="2"/>
        <v>310.003376</v>
      </c>
      <c r="E18" s="3">
        <f t="shared" si="3"/>
        <v>-94.630595999999997</v>
      </c>
      <c r="F18" s="3">
        <f t="shared" si="4"/>
        <v>-229.638857</v>
      </c>
      <c r="G18" s="3">
        <f t="shared" si="5"/>
        <v>-141.19717299999999</v>
      </c>
      <c r="H18" s="3">
        <f t="shared" si="6"/>
        <v>2905.5298819999998</v>
      </c>
      <c r="I18" s="3">
        <f t="shared" si="7"/>
        <v>1232.509681</v>
      </c>
      <c r="J18" s="3">
        <f t="shared" si="8"/>
        <v>544.19761900000003</v>
      </c>
      <c r="K18" s="3">
        <f t="shared" si="9"/>
        <v>-950.31250999999997</v>
      </c>
      <c r="N18" s="193">
        <v>3449311458</v>
      </c>
      <c r="O18" s="193">
        <v>-127149964</v>
      </c>
      <c r="P18" s="193">
        <v>310003376</v>
      </c>
      <c r="Q18" s="193">
        <v>-94630596</v>
      </c>
      <c r="R18" s="193">
        <v>-229638857</v>
      </c>
      <c r="S18" s="193">
        <v>-141197173</v>
      </c>
      <c r="T18" s="193">
        <v>2905529882</v>
      </c>
      <c r="U18" s="193">
        <v>1232509681</v>
      </c>
      <c r="V18" s="193">
        <v>544197619</v>
      </c>
      <c r="W18" s="193">
        <v>-950312510</v>
      </c>
    </row>
    <row r="19" spans="1:23">
      <c r="A19" s="193">
        <v>2007</v>
      </c>
      <c r="B19" s="3">
        <f t="shared" si="0"/>
        <v>2635.0916259999999</v>
      </c>
      <c r="C19" s="3">
        <f t="shared" si="1"/>
        <v>-146.83026699999999</v>
      </c>
      <c r="D19" s="3">
        <f t="shared" si="2"/>
        <v>483.52869399999997</v>
      </c>
      <c r="E19" s="3">
        <f t="shared" si="3"/>
        <v>-169.90533199999999</v>
      </c>
      <c r="F19" s="3">
        <f t="shared" si="4"/>
        <v>-186.94383400000001</v>
      </c>
      <c r="G19" s="3">
        <f t="shared" si="5"/>
        <v>-207.806455</v>
      </c>
      <c r="H19" s="3">
        <f t="shared" si="6"/>
        <v>2458.2110910000001</v>
      </c>
      <c r="I19" s="3">
        <f t="shared" si="7"/>
        <v>996.964159</v>
      </c>
      <c r="J19" s="3">
        <f t="shared" si="8"/>
        <v>561.29575999999997</v>
      </c>
      <c r="K19" s="3">
        <f t="shared" si="9"/>
        <v>-1153.42219</v>
      </c>
      <c r="N19" s="193">
        <v>2635091626</v>
      </c>
      <c r="O19" s="193">
        <v>-146830267</v>
      </c>
      <c r="P19" s="193">
        <v>483528694</v>
      </c>
      <c r="Q19" s="193">
        <v>-169905332</v>
      </c>
      <c r="R19" s="193">
        <v>-186943834</v>
      </c>
      <c r="S19" s="193">
        <v>-207806455</v>
      </c>
      <c r="T19" s="193">
        <v>2458211091</v>
      </c>
      <c r="U19" s="193">
        <v>996964159</v>
      </c>
      <c r="V19" s="193">
        <v>561295760</v>
      </c>
      <c r="W19" s="193">
        <v>-1153422190</v>
      </c>
    </row>
    <row r="20" spans="1:23">
      <c r="A20" s="193">
        <v>2008</v>
      </c>
      <c r="B20" s="3">
        <f t="shared" si="0"/>
        <v>2953.8730340000002</v>
      </c>
      <c r="C20" s="3">
        <f t="shared" si="1"/>
        <v>-216.27235099999999</v>
      </c>
      <c r="D20" s="3">
        <f t="shared" si="2"/>
        <v>1337.5879520000001</v>
      </c>
      <c r="E20" s="3">
        <f t="shared" si="3"/>
        <v>-338.73371100000003</v>
      </c>
      <c r="F20" s="3">
        <f t="shared" si="4"/>
        <v>-388.60792300000003</v>
      </c>
      <c r="G20" s="3">
        <f t="shared" si="5"/>
        <v>-326.85341599999998</v>
      </c>
      <c r="H20" s="3">
        <f t="shared" si="6"/>
        <v>2846.2695229999999</v>
      </c>
      <c r="I20" s="3">
        <f t="shared" si="7"/>
        <v>1007.962442</v>
      </c>
      <c r="J20" s="3">
        <f t="shared" si="8"/>
        <v>479.291087</v>
      </c>
      <c r="K20" s="3">
        <f t="shared" si="9"/>
        <v>-1446.770569</v>
      </c>
      <c r="N20" s="193">
        <v>2953873034</v>
      </c>
      <c r="O20" s="193">
        <v>-216272351</v>
      </c>
      <c r="P20" s="193">
        <v>1337587952</v>
      </c>
      <c r="Q20" s="193">
        <v>-338733711</v>
      </c>
      <c r="R20" s="193">
        <v>-388607923</v>
      </c>
      <c r="S20" s="193">
        <v>-326853416</v>
      </c>
      <c r="T20" s="193">
        <v>2846269523</v>
      </c>
      <c r="U20" s="193">
        <v>1007962442</v>
      </c>
      <c r="V20" s="193">
        <v>479291087</v>
      </c>
      <c r="W20" s="193">
        <v>-1446770569</v>
      </c>
    </row>
    <row r="21" spans="1:23">
      <c r="A21" s="193">
        <v>2009</v>
      </c>
      <c r="B21" s="3">
        <f t="shared" si="0"/>
        <v>1023.977595</v>
      </c>
      <c r="C21" s="3">
        <f t="shared" si="1"/>
        <v>-232.84742800000001</v>
      </c>
      <c r="D21" s="3">
        <f t="shared" si="2"/>
        <v>669.84167300000001</v>
      </c>
      <c r="E21" s="3">
        <f t="shared" si="3"/>
        <v>-565.318353</v>
      </c>
      <c r="F21" s="3">
        <f t="shared" si="4"/>
        <v>-573.34217899999999</v>
      </c>
      <c r="G21" s="3">
        <f t="shared" si="5"/>
        <v>-202.863249</v>
      </c>
      <c r="H21" s="3">
        <f t="shared" si="6"/>
        <v>2354.23128</v>
      </c>
      <c r="I21" s="3">
        <f t="shared" si="7"/>
        <v>633.44399099999998</v>
      </c>
      <c r="J21" s="3">
        <f t="shared" si="8"/>
        <v>438.986019</v>
      </c>
      <c r="K21" s="3">
        <f t="shared" si="9"/>
        <v>-1498.1541589999999</v>
      </c>
      <c r="N21" s="193">
        <v>1023977595</v>
      </c>
      <c r="O21" s="193">
        <v>-232847428</v>
      </c>
      <c r="P21" s="193">
        <v>669841673</v>
      </c>
      <c r="Q21" s="193">
        <v>-565318353</v>
      </c>
      <c r="R21" s="193">
        <v>-573342179</v>
      </c>
      <c r="S21" s="193">
        <v>-202863249</v>
      </c>
      <c r="T21" s="193">
        <v>2354231280</v>
      </c>
      <c r="U21" s="193">
        <v>633443991</v>
      </c>
      <c r="V21" s="193">
        <v>438986019</v>
      </c>
      <c r="W21" s="193">
        <v>-1498154159</v>
      </c>
    </row>
    <row r="22" spans="1:23">
      <c r="A22" s="193">
        <v>2010</v>
      </c>
      <c r="B22" s="3">
        <f t="shared" si="0"/>
        <v>2758.2882370000002</v>
      </c>
      <c r="C22" s="3">
        <f t="shared" si="1"/>
        <v>-161.595405</v>
      </c>
      <c r="D22" s="3">
        <f t="shared" si="2"/>
        <v>1529.2315369999999</v>
      </c>
      <c r="E22" s="3">
        <f t="shared" si="3"/>
        <v>-430.54370999999998</v>
      </c>
      <c r="F22" s="3">
        <f t="shared" si="4"/>
        <v>-673.28951600000005</v>
      </c>
      <c r="G22" s="3">
        <f t="shared" si="5"/>
        <v>-230.54643999999999</v>
      </c>
      <c r="H22" s="3">
        <f t="shared" si="6"/>
        <v>2752.7522250000002</v>
      </c>
      <c r="I22" s="3">
        <f t="shared" si="7"/>
        <v>923.17599399999995</v>
      </c>
      <c r="J22" s="3">
        <f t="shared" si="8"/>
        <v>540.93534399999999</v>
      </c>
      <c r="K22" s="3">
        <f t="shared" si="9"/>
        <v>-1491.831792</v>
      </c>
      <c r="N22" s="193">
        <v>2758288237</v>
      </c>
      <c r="O22" s="193">
        <v>-161595405</v>
      </c>
      <c r="P22" s="193">
        <v>1529231537</v>
      </c>
      <c r="Q22" s="193">
        <v>-430543710</v>
      </c>
      <c r="R22" s="193">
        <v>-673289516</v>
      </c>
      <c r="S22" s="193">
        <v>-230546440</v>
      </c>
      <c r="T22" s="193">
        <v>2752752225</v>
      </c>
      <c r="U22" s="193">
        <v>923175994</v>
      </c>
      <c r="V22" s="193">
        <v>540935344</v>
      </c>
      <c r="W22" s="193">
        <v>-1491831792</v>
      </c>
    </row>
    <row r="23" spans="1:23">
      <c r="C23" s="3">
        <f>RANK(C22,$C$22:$K$22,0)</f>
        <v>5</v>
      </c>
      <c r="D23" s="3">
        <f t="shared" ref="D23:J23" si="11">RANK(D22,$C$22:$K$22,0)</f>
        <v>2</v>
      </c>
      <c r="E23" s="3">
        <f t="shared" si="11"/>
        <v>7</v>
      </c>
      <c r="F23" s="3">
        <f t="shared" si="11"/>
        <v>8</v>
      </c>
      <c r="G23" s="3">
        <f t="shared" si="11"/>
        <v>6</v>
      </c>
      <c r="H23" s="3">
        <f t="shared" si="11"/>
        <v>1</v>
      </c>
      <c r="I23" s="3">
        <f t="shared" si="11"/>
        <v>3</v>
      </c>
      <c r="J23" s="3">
        <f t="shared" si="11"/>
        <v>4</v>
      </c>
      <c r="K23" s="3">
        <f>RANK(K22,$C$22:$K$22,0)</f>
        <v>9</v>
      </c>
    </row>
    <row r="24" spans="1:23">
      <c r="A24" s="196" t="s">
        <v>71</v>
      </c>
      <c r="B24" s="195"/>
    </row>
    <row r="25" spans="1:23">
      <c r="A25" s="7" t="s">
        <v>466</v>
      </c>
      <c r="B25" s="2" t="str">
        <f t="shared" ref="B25:K28" si="12">IF(ISERROR((POWER(VLOOKUP(VALUE(RIGHT($A25,4)),$A$4:$K$22,COLUMN(B$22),0)/VLOOKUP(VALUE(LEFT($A25,4)),$A$4:$K$22,COLUMN(B$22),0),1/(VALUE(RIGHT($A25,4))-VALUE(LEFT($A25,4))))-1)*100)=FALSE,(POWER(VLOOKUP(VALUE(RIGHT($A25,4)),$A$4:$K$22,COLUMN(B$22),0)/VLOOKUP(VALUE(LEFT($A25,4)),$A$4:$K$22,COLUMN(B$22),0),1/(VALUE(RIGHT($A25,4))-VALUE(LEFT($A25,4))))-1)*100,"n.a.")</f>
        <v>n.a.</v>
      </c>
      <c r="C25" s="2">
        <f t="shared" si="12"/>
        <v>2.8485179296288354</v>
      </c>
      <c r="D25" s="2">
        <f t="shared" si="12"/>
        <v>13.175079136096969</v>
      </c>
      <c r="E25" s="2">
        <f t="shared" si="12"/>
        <v>0.29463052520204425</v>
      </c>
      <c r="F25" s="2">
        <f t="shared" si="12"/>
        <v>-1.3659204996554819</v>
      </c>
      <c r="G25" s="2" t="str">
        <f t="shared" si="12"/>
        <v>n.a.</v>
      </c>
      <c r="H25" s="2">
        <f t="shared" si="12"/>
        <v>10.557425229831562</v>
      </c>
      <c r="I25" s="2">
        <f t="shared" si="12"/>
        <v>-1.4139163132251165</v>
      </c>
      <c r="J25" s="2" t="str">
        <f t="shared" si="12"/>
        <v>n.a.</v>
      </c>
      <c r="K25" s="2">
        <f t="shared" si="12"/>
        <v>7.8379839302855192</v>
      </c>
    </row>
    <row r="26" spans="1:23">
      <c r="A26" s="7" t="s">
        <v>467</v>
      </c>
      <c r="B26" s="2" t="str">
        <f t="shared" si="12"/>
        <v>n.a.</v>
      </c>
      <c r="C26" s="2">
        <f t="shared" si="12"/>
        <v>-12.003868706117016</v>
      </c>
      <c r="D26" s="2">
        <f t="shared" si="12"/>
        <v>2.2920342234321378</v>
      </c>
      <c r="E26" s="2">
        <f t="shared" si="12"/>
        <v>-10.082569156036991</v>
      </c>
      <c r="F26" s="2">
        <f t="shared" si="12"/>
        <v>-7.2641917282487363</v>
      </c>
      <c r="G26" s="2" t="str">
        <f t="shared" si="12"/>
        <v>n.a.</v>
      </c>
      <c r="H26" s="2">
        <f t="shared" si="12"/>
        <v>25.36649887684943</v>
      </c>
      <c r="I26" s="2">
        <f t="shared" si="12"/>
        <v>1.679793931025797</v>
      </c>
      <c r="J26" s="2" t="str">
        <f t="shared" si="12"/>
        <v>n.a.</v>
      </c>
      <c r="K26" s="2">
        <f t="shared" si="12"/>
        <v>3.2917002562807163</v>
      </c>
    </row>
    <row r="27" spans="1:23">
      <c r="A27" s="7" t="s">
        <v>448</v>
      </c>
      <c r="B27" s="2">
        <f t="shared" si="12"/>
        <v>-1.8485855413932328</v>
      </c>
      <c r="C27" s="2">
        <f t="shared" si="12"/>
        <v>16.516010180382157</v>
      </c>
      <c r="D27" s="2">
        <f t="shared" si="12"/>
        <v>22.709447332436095</v>
      </c>
      <c r="E27" s="2">
        <f t="shared" si="12"/>
        <v>9.452255963120848</v>
      </c>
      <c r="F27" s="2">
        <f t="shared" si="12"/>
        <v>3.6216786172409199</v>
      </c>
      <c r="G27" s="2">
        <f t="shared" si="12"/>
        <v>7.7040672780553043</v>
      </c>
      <c r="H27" s="2">
        <f t="shared" si="12"/>
        <v>-2.0018832870938308E-2</v>
      </c>
      <c r="I27" s="2">
        <f t="shared" si="12"/>
        <v>-3.8209727034709373</v>
      </c>
      <c r="J27" s="2">
        <f t="shared" si="12"/>
        <v>6.3109354581582178</v>
      </c>
      <c r="K27" s="2">
        <f t="shared" si="12"/>
        <v>11.618665780829884</v>
      </c>
    </row>
    <row r="28" spans="1:23">
      <c r="A28" s="7" t="s">
        <v>3</v>
      </c>
      <c r="B28" s="2">
        <f t="shared" si="12"/>
        <v>-3.2638465945353357</v>
      </c>
      <c r="C28" s="2">
        <f t="shared" si="12"/>
        <v>22.713347719770248</v>
      </c>
      <c r="D28" s="2">
        <f t="shared" si="12"/>
        <v>13.640389934570774</v>
      </c>
      <c r="E28" s="2">
        <f t="shared" si="12"/>
        <v>-0.37963391334945307</v>
      </c>
      <c r="F28" s="2">
        <f t="shared" si="12"/>
        <v>-12.38597210404464</v>
      </c>
      <c r="G28" s="2">
        <f t="shared" si="12"/>
        <v>9.5476570258434599</v>
      </c>
      <c r="H28" s="2">
        <f t="shared" si="12"/>
        <v>-1.6318166257773048</v>
      </c>
      <c r="I28" s="2">
        <f t="shared" si="12"/>
        <v>-4.3687493437338247</v>
      </c>
      <c r="J28" s="2">
        <f t="shared" si="12"/>
        <v>9.7136916565289777</v>
      </c>
      <c r="K28" s="2">
        <f t="shared" si="12"/>
        <v>12.780448209721328</v>
      </c>
    </row>
    <row r="30" spans="1:23">
      <c r="A30" s="228" t="s">
        <v>1360</v>
      </c>
    </row>
  </sheetData>
  <hyperlinks>
    <hyperlink ref="A30" r:id="rId1" location="tag" display="http://www.ic.gc.ca/sc_mrkti/tdst/tdo/tdo.php#tag"/>
  </hyperlinks>
  <pageMargins left="0.7" right="0.7" top="0.75" bottom="0.75" header="0.3" footer="0.3"/>
  <pageSetup scale="82" orientation="landscape" horizontalDpi="0" verticalDpi="0" r:id="rId2"/>
  <colBreaks count="1" manualBreakCount="1">
    <brk id="11" max="1048575" man="1"/>
  </colBreaks>
</worksheet>
</file>

<file path=xl/worksheets/sheet206.xml><?xml version="1.0" encoding="utf-8"?>
<worksheet xmlns="http://schemas.openxmlformats.org/spreadsheetml/2006/main" xmlns:r="http://schemas.openxmlformats.org/officeDocument/2006/relationships">
  <dimension ref="A1:X28"/>
  <sheetViews>
    <sheetView view="pageBreakPreview" zoomScaleNormal="100" zoomScaleSheetLayoutView="100" workbookViewId="0"/>
  </sheetViews>
  <sheetFormatPr defaultRowHeight="15" outlineLevelCol="1"/>
  <cols>
    <col min="1" max="1" width="9.140625" style="193"/>
    <col min="2" max="11" width="13.85546875" style="193" customWidth="1"/>
    <col min="12" max="12" width="9.140625" style="193"/>
    <col min="13" max="23" width="0" style="193" hidden="1" customWidth="1" outlineLevel="1"/>
    <col min="24" max="24" width="9.140625" style="193" collapsed="1"/>
    <col min="25" max="16384" width="9.140625" style="193"/>
  </cols>
  <sheetData>
    <row r="1" spans="1:23">
      <c r="A1" s="193" t="s">
        <v>1323</v>
      </c>
    </row>
    <row r="3" spans="1:23" ht="75" customHeight="1">
      <c r="B3" s="12" t="s">
        <v>758</v>
      </c>
      <c r="C3" s="12" t="s">
        <v>1308</v>
      </c>
      <c r="D3" s="12" t="s">
        <v>1307</v>
      </c>
      <c r="E3" s="12" t="s">
        <v>1306</v>
      </c>
      <c r="F3" s="12" t="s">
        <v>1305</v>
      </c>
      <c r="G3" s="12" t="s">
        <v>1304</v>
      </c>
      <c r="H3" s="12" t="s">
        <v>1303</v>
      </c>
      <c r="I3" s="12" t="s">
        <v>1302</v>
      </c>
      <c r="J3" s="12" t="s">
        <v>1301</v>
      </c>
      <c r="K3" s="12" t="s">
        <v>1300</v>
      </c>
      <c r="N3" s="193" t="s">
        <v>1299</v>
      </c>
      <c r="O3" s="193" t="s">
        <v>1288</v>
      </c>
      <c r="P3" s="193" t="s">
        <v>1287</v>
      </c>
      <c r="Q3" s="193" t="s">
        <v>1286</v>
      </c>
      <c r="R3" s="193" t="s">
        <v>1285</v>
      </c>
      <c r="S3" s="193" t="s">
        <v>1284</v>
      </c>
      <c r="T3" s="193" t="s">
        <v>1283</v>
      </c>
      <c r="U3" s="193" t="s">
        <v>1282</v>
      </c>
      <c r="V3" s="193" t="s">
        <v>1281</v>
      </c>
      <c r="W3" s="193" t="s">
        <v>1280</v>
      </c>
    </row>
    <row r="4" spans="1:23">
      <c r="A4" s="193">
        <v>1992</v>
      </c>
      <c r="B4" s="13">
        <f t="shared" ref="B4:B20" si="0">N4/1000000</f>
        <v>39290.559999999998</v>
      </c>
      <c r="C4" s="13">
        <f t="shared" ref="C4:C20" si="1">O4/1000000</f>
        <v>2717.788</v>
      </c>
      <c r="D4" s="13">
        <f t="shared" ref="D4:D20" si="2">P4/1000000</f>
        <v>3540.7910000000002</v>
      </c>
      <c r="E4" s="13">
        <f t="shared" ref="E4:E20" si="3">Q4/1000000</f>
        <v>1955.3489999999999</v>
      </c>
      <c r="F4" s="13">
        <f t="shared" ref="F4:F20" si="4">R4/1000000</f>
        <v>3626.7109999999998</v>
      </c>
      <c r="G4" s="13">
        <f t="shared" ref="G4:G20" si="5">S4/1000000</f>
        <v>7502.1390000000001</v>
      </c>
      <c r="H4" s="13">
        <f t="shared" ref="H4:H20" si="6">T4/1000000</f>
        <v>11001.558000000001</v>
      </c>
      <c r="I4" s="13">
        <f t="shared" ref="I4:I20" si="7">U4/1000000</f>
        <v>2449.2489999999998</v>
      </c>
      <c r="J4" s="13">
        <f t="shared" ref="J4:J20" si="8">V4/1000000</f>
        <v>3348.0070000000001</v>
      </c>
      <c r="K4" s="13">
        <f t="shared" ref="K4:K20" si="9">W4/1000000</f>
        <v>3148.9679999999998</v>
      </c>
      <c r="M4" s="193">
        <v>1992</v>
      </c>
      <c r="N4" s="193">
        <v>39290560000</v>
      </c>
      <c r="O4" s="193">
        <v>2717788000</v>
      </c>
      <c r="P4" s="193">
        <v>3540791000</v>
      </c>
      <c r="Q4" s="193">
        <v>1955349000</v>
      </c>
      <c r="R4" s="193">
        <v>3626711000</v>
      </c>
      <c r="S4" s="193">
        <v>7502139000</v>
      </c>
      <c r="T4" s="193">
        <v>11001558000</v>
      </c>
      <c r="U4" s="193">
        <v>2449249000</v>
      </c>
      <c r="V4" s="193">
        <v>3348007000</v>
      </c>
      <c r="W4" s="193">
        <v>3148968000</v>
      </c>
    </row>
    <row r="5" spans="1:23">
      <c r="A5" s="193">
        <v>1993</v>
      </c>
      <c r="B5" s="13">
        <f t="shared" si="0"/>
        <v>40631.519999999997</v>
      </c>
      <c r="C5" s="13">
        <f t="shared" si="1"/>
        <v>2874.598</v>
      </c>
      <c r="D5" s="13">
        <f t="shared" si="2"/>
        <v>3649.8690000000001</v>
      </c>
      <c r="E5" s="13">
        <f t="shared" si="3"/>
        <v>2105.91</v>
      </c>
      <c r="F5" s="13">
        <f t="shared" si="4"/>
        <v>3821.6489999999999</v>
      </c>
      <c r="G5" s="13">
        <f t="shared" si="5"/>
        <v>7361.3310000000001</v>
      </c>
      <c r="H5" s="13">
        <f t="shared" si="6"/>
        <v>11821.07</v>
      </c>
      <c r="I5" s="13">
        <f t="shared" si="7"/>
        <v>2551.5790000000002</v>
      </c>
      <c r="J5" s="13">
        <f t="shared" si="8"/>
        <v>3317.0740000000001</v>
      </c>
      <c r="K5" s="13">
        <f t="shared" si="9"/>
        <v>3128.44</v>
      </c>
      <c r="M5" s="193">
        <v>1993</v>
      </c>
      <c r="N5" s="193">
        <v>40631520000</v>
      </c>
      <c r="O5" s="193">
        <v>2874598000</v>
      </c>
      <c r="P5" s="193">
        <v>3649869000</v>
      </c>
      <c r="Q5" s="193">
        <v>2105910000</v>
      </c>
      <c r="R5" s="193">
        <v>3821649000</v>
      </c>
      <c r="S5" s="193">
        <v>7361331000</v>
      </c>
      <c r="T5" s="193">
        <v>11821070000</v>
      </c>
      <c r="U5" s="193">
        <v>2551579000</v>
      </c>
      <c r="V5" s="193">
        <v>3317074000</v>
      </c>
      <c r="W5" s="193">
        <v>3128440000</v>
      </c>
    </row>
    <row r="6" spans="1:23">
      <c r="A6" s="193">
        <v>1994</v>
      </c>
      <c r="B6" s="13">
        <f t="shared" si="0"/>
        <v>43075.341999999997</v>
      </c>
      <c r="C6" s="13">
        <f t="shared" si="1"/>
        <v>3162.75</v>
      </c>
      <c r="D6" s="13">
        <f t="shared" si="2"/>
        <v>4313.3459999999995</v>
      </c>
      <c r="E6" s="13">
        <f t="shared" si="3"/>
        <v>2185.1129999999998</v>
      </c>
      <c r="F6" s="13">
        <f t="shared" si="4"/>
        <v>3893.9639999999999</v>
      </c>
      <c r="G6" s="13">
        <f t="shared" si="5"/>
        <v>7458.6779999999999</v>
      </c>
      <c r="H6" s="13">
        <f t="shared" si="6"/>
        <v>12209.396000000001</v>
      </c>
      <c r="I6" s="13">
        <f t="shared" si="7"/>
        <v>2891.6750000000002</v>
      </c>
      <c r="J6" s="13">
        <f t="shared" si="8"/>
        <v>3645.45</v>
      </c>
      <c r="K6" s="13">
        <f t="shared" si="9"/>
        <v>3314.97</v>
      </c>
      <c r="M6" s="193">
        <v>1994</v>
      </c>
      <c r="N6" s="193">
        <v>43075342000</v>
      </c>
      <c r="O6" s="193">
        <v>3162750000</v>
      </c>
      <c r="P6" s="193">
        <v>4313346000</v>
      </c>
      <c r="Q6" s="193">
        <v>2185113000</v>
      </c>
      <c r="R6" s="193">
        <v>3893964000</v>
      </c>
      <c r="S6" s="193">
        <v>7458678000</v>
      </c>
      <c r="T6" s="193">
        <v>12209396000</v>
      </c>
      <c r="U6" s="193">
        <v>2891675000</v>
      </c>
      <c r="V6" s="193">
        <v>3645450000</v>
      </c>
      <c r="W6" s="193">
        <v>3314970000</v>
      </c>
    </row>
    <row r="7" spans="1:23">
      <c r="A7" s="193">
        <v>1995</v>
      </c>
      <c r="B7" s="13">
        <f t="shared" si="0"/>
        <v>45170.010999999999</v>
      </c>
      <c r="C7" s="13">
        <f t="shared" si="1"/>
        <v>3447.7629999999999</v>
      </c>
      <c r="D7" s="13">
        <f t="shared" si="2"/>
        <v>4902.5150000000003</v>
      </c>
      <c r="E7" s="13">
        <f t="shared" si="3"/>
        <v>2336.7620000000002</v>
      </c>
      <c r="F7" s="13">
        <f t="shared" si="4"/>
        <v>4115.8500000000004</v>
      </c>
      <c r="G7" s="13">
        <f t="shared" si="5"/>
        <v>7856.5770000000002</v>
      </c>
      <c r="H7" s="13">
        <f t="shared" si="6"/>
        <v>12311.505999999999</v>
      </c>
      <c r="I7" s="13">
        <f t="shared" si="7"/>
        <v>2966.7469999999998</v>
      </c>
      <c r="J7" s="13">
        <f t="shared" si="8"/>
        <v>3636.9059999999999</v>
      </c>
      <c r="K7" s="13">
        <f t="shared" si="9"/>
        <v>3595.3850000000002</v>
      </c>
      <c r="M7" s="193">
        <v>1995</v>
      </c>
      <c r="N7" s="193">
        <v>45170011000</v>
      </c>
      <c r="O7" s="193">
        <v>3447763000</v>
      </c>
      <c r="P7" s="193">
        <v>4902515000</v>
      </c>
      <c r="Q7" s="193">
        <v>2336762000</v>
      </c>
      <c r="R7" s="193">
        <v>4115850000</v>
      </c>
      <c r="S7" s="193">
        <v>7856577000</v>
      </c>
      <c r="T7" s="193">
        <v>12311506000</v>
      </c>
      <c r="U7" s="193">
        <v>2966747000</v>
      </c>
      <c r="V7" s="193">
        <v>3636906000</v>
      </c>
      <c r="W7" s="193">
        <v>3595385000</v>
      </c>
    </row>
    <row r="8" spans="1:23">
      <c r="A8" s="193">
        <v>1996</v>
      </c>
      <c r="B8" s="13">
        <f t="shared" si="0"/>
        <v>48245.959000000003</v>
      </c>
      <c r="C8" s="13">
        <f t="shared" si="1"/>
        <v>4013.1770000000001</v>
      </c>
      <c r="D8" s="13">
        <f t="shared" si="2"/>
        <v>5671.4390000000003</v>
      </c>
      <c r="E8" s="13">
        <f t="shared" si="3"/>
        <v>2512.6149999999998</v>
      </c>
      <c r="F8" s="13">
        <f t="shared" si="4"/>
        <v>4271.1859999999997</v>
      </c>
      <c r="G8" s="13">
        <f t="shared" si="5"/>
        <v>8228.17</v>
      </c>
      <c r="H8" s="13">
        <f t="shared" si="6"/>
        <v>13188.225</v>
      </c>
      <c r="I8" s="13">
        <f t="shared" si="7"/>
        <v>2944.2460000000001</v>
      </c>
      <c r="J8" s="13">
        <f t="shared" si="8"/>
        <v>3776.2489999999998</v>
      </c>
      <c r="K8" s="13">
        <f t="shared" si="9"/>
        <v>3640.652</v>
      </c>
      <c r="M8" s="193">
        <v>1996</v>
      </c>
      <c r="N8" s="193">
        <v>48245959000</v>
      </c>
      <c r="O8" s="193">
        <v>4013177000</v>
      </c>
      <c r="P8" s="193">
        <v>5671439000</v>
      </c>
      <c r="Q8" s="193">
        <v>2512615000</v>
      </c>
      <c r="R8" s="193">
        <v>4271186000</v>
      </c>
      <c r="S8" s="193">
        <v>8228170000</v>
      </c>
      <c r="T8" s="193">
        <v>13188225000</v>
      </c>
      <c r="U8" s="193">
        <v>2944246000</v>
      </c>
      <c r="V8" s="193">
        <v>3776249000</v>
      </c>
      <c r="W8" s="193">
        <v>3640652000</v>
      </c>
    </row>
    <row r="9" spans="1:23">
      <c r="A9" s="193">
        <v>1997</v>
      </c>
      <c r="B9" s="13">
        <f t="shared" si="0"/>
        <v>50513.438999999998</v>
      </c>
      <c r="C9" s="13">
        <f t="shared" si="1"/>
        <v>4304.4219999999996</v>
      </c>
      <c r="D9" s="13">
        <f t="shared" si="2"/>
        <v>6072.5870000000004</v>
      </c>
      <c r="E9" s="13">
        <f t="shared" si="3"/>
        <v>2591.7550000000001</v>
      </c>
      <c r="F9" s="13">
        <f t="shared" si="4"/>
        <v>4357.7650000000003</v>
      </c>
      <c r="G9" s="13">
        <f t="shared" si="5"/>
        <v>8177.1360000000004</v>
      </c>
      <c r="H9" s="13">
        <f t="shared" si="6"/>
        <v>14335.031000000001</v>
      </c>
      <c r="I9" s="13">
        <f t="shared" si="7"/>
        <v>2886.1219999999998</v>
      </c>
      <c r="J9" s="13">
        <f t="shared" si="8"/>
        <v>3884.886</v>
      </c>
      <c r="K9" s="13">
        <f t="shared" si="9"/>
        <v>3903.7350000000001</v>
      </c>
      <c r="M9" s="193">
        <v>1997</v>
      </c>
      <c r="N9" s="193">
        <v>50513439000</v>
      </c>
      <c r="O9" s="193">
        <v>4304422000</v>
      </c>
      <c r="P9" s="193">
        <v>6072587000</v>
      </c>
      <c r="Q9" s="193">
        <v>2591755000</v>
      </c>
      <c r="R9" s="193">
        <v>4357765000</v>
      </c>
      <c r="S9" s="193">
        <v>8177136000</v>
      </c>
      <c r="T9" s="193">
        <v>14335031000</v>
      </c>
      <c r="U9" s="193">
        <v>2886122000</v>
      </c>
      <c r="V9" s="193">
        <v>3884886000</v>
      </c>
      <c r="W9" s="193">
        <v>3903735000</v>
      </c>
    </row>
    <row r="10" spans="1:23">
      <c r="A10" s="193">
        <v>1998</v>
      </c>
      <c r="B10" s="13">
        <f t="shared" si="0"/>
        <v>51465.904999999999</v>
      </c>
      <c r="C10" s="13">
        <f t="shared" si="1"/>
        <v>4178.6360000000004</v>
      </c>
      <c r="D10" s="13">
        <f t="shared" si="2"/>
        <v>5946.5290000000005</v>
      </c>
      <c r="E10" s="13">
        <f t="shared" si="3"/>
        <v>2911.922</v>
      </c>
      <c r="F10" s="13">
        <f t="shared" si="4"/>
        <v>4413.2569999999996</v>
      </c>
      <c r="G10" s="13">
        <f t="shared" si="5"/>
        <v>8619.9470000000001</v>
      </c>
      <c r="H10" s="13">
        <f t="shared" si="6"/>
        <v>14264.973</v>
      </c>
      <c r="I10" s="13">
        <f t="shared" si="7"/>
        <v>3018.181</v>
      </c>
      <c r="J10" s="13">
        <f t="shared" si="8"/>
        <v>3992.431</v>
      </c>
      <c r="K10" s="13">
        <f t="shared" si="9"/>
        <v>4120.0290000000005</v>
      </c>
      <c r="M10" s="193">
        <v>1998</v>
      </c>
      <c r="N10" s="193">
        <v>51465905000</v>
      </c>
      <c r="O10" s="193">
        <v>4178636000</v>
      </c>
      <c r="P10" s="193">
        <v>5946529000</v>
      </c>
      <c r="Q10" s="193">
        <v>2911922000</v>
      </c>
      <c r="R10" s="193">
        <v>4413257000</v>
      </c>
      <c r="S10" s="193">
        <v>8619947000</v>
      </c>
      <c r="T10" s="193">
        <v>14264973000</v>
      </c>
      <c r="U10" s="193">
        <v>3018181000</v>
      </c>
      <c r="V10" s="193">
        <v>3992431000</v>
      </c>
      <c r="W10" s="193">
        <v>4120029000</v>
      </c>
    </row>
    <row r="11" spans="1:23">
      <c r="A11" s="193">
        <v>1999</v>
      </c>
      <c r="B11" s="13">
        <f t="shared" si="0"/>
        <v>52938.483</v>
      </c>
      <c r="C11" s="13">
        <f t="shared" si="1"/>
        <v>4107.4939999999997</v>
      </c>
      <c r="D11" s="13">
        <f t="shared" si="2"/>
        <v>5509.5529999999999</v>
      </c>
      <c r="E11" s="13">
        <f t="shared" si="3"/>
        <v>3127.3589999999999</v>
      </c>
      <c r="F11" s="13">
        <f t="shared" si="4"/>
        <v>4945.2820000000002</v>
      </c>
      <c r="G11" s="13">
        <f t="shared" si="5"/>
        <v>8785.8349999999991</v>
      </c>
      <c r="H11" s="13">
        <f t="shared" si="6"/>
        <v>14760.715</v>
      </c>
      <c r="I11" s="13">
        <f t="shared" si="7"/>
        <v>3407.9969999999998</v>
      </c>
      <c r="J11" s="13">
        <f t="shared" si="8"/>
        <v>4203.5360000000001</v>
      </c>
      <c r="K11" s="13">
        <f t="shared" si="9"/>
        <v>4090.712</v>
      </c>
      <c r="M11" s="193">
        <v>1999</v>
      </c>
      <c r="N11" s="193">
        <v>52938483000</v>
      </c>
      <c r="O11" s="193">
        <v>4107494000</v>
      </c>
      <c r="P11" s="193">
        <v>5509553000</v>
      </c>
      <c r="Q11" s="193">
        <v>3127359000</v>
      </c>
      <c r="R11" s="193">
        <v>4945282000</v>
      </c>
      <c r="S11" s="193">
        <v>8785835000</v>
      </c>
      <c r="T11" s="193">
        <v>14760715000</v>
      </c>
      <c r="U11" s="193">
        <v>3407997000</v>
      </c>
      <c r="V11" s="193">
        <v>4203536000</v>
      </c>
      <c r="W11" s="193">
        <v>4090712000</v>
      </c>
    </row>
    <row r="12" spans="1:23">
      <c r="A12" s="193">
        <v>2000</v>
      </c>
      <c r="B12" s="13">
        <f t="shared" si="0"/>
        <v>57305.002999999997</v>
      </c>
      <c r="C12" s="13">
        <f t="shared" si="1"/>
        <v>4632.2659999999996</v>
      </c>
      <c r="D12" s="13">
        <f t="shared" si="2"/>
        <v>5105.1490000000003</v>
      </c>
      <c r="E12" s="13">
        <f t="shared" si="3"/>
        <v>2853.116</v>
      </c>
      <c r="F12" s="13">
        <f t="shared" si="4"/>
        <v>5474.348</v>
      </c>
      <c r="G12" s="13">
        <f t="shared" si="5"/>
        <v>9068.1810000000005</v>
      </c>
      <c r="H12" s="13">
        <f t="shared" si="6"/>
        <v>17249.532999999999</v>
      </c>
      <c r="I12" s="13">
        <f t="shared" si="7"/>
        <v>3945.2539999999999</v>
      </c>
      <c r="J12" s="13">
        <f t="shared" si="8"/>
        <v>4542.6779999999999</v>
      </c>
      <c r="K12" s="13">
        <f t="shared" si="9"/>
        <v>4434.4780000000001</v>
      </c>
      <c r="M12" s="193">
        <v>2000</v>
      </c>
      <c r="N12" s="193">
        <v>57305003000</v>
      </c>
      <c r="O12" s="193">
        <v>4632266000</v>
      </c>
      <c r="P12" s="193">
        <v>5105149000</v>
      </c>
      <c r="Q12" s="193">
        <v>2853116000</v>
      </c>
      <c r="R12" s="193">
        <v>5474348000</v>
      </c>
      <c r="S12" s="193">
        <v>9068181000</v>
      </c>
      <c r="T12" s="193">
        <v>17249533000</v>
      </c>
      <c r="U12" s="193">
        <v>3945254000</v>
      </c>
      <c r="V12" s="193">
        <v>4542678000</v>
      </c>
      <c r="W12" s="193">
        <v>4434478000</v>
      </c>
    </row>
    <row r="13" spans="1:23">
      <c r="A13" s="193">
        <v>2001</v>
      </c>
      <c r="B13" s="13">
        <f t="shared" si="0"/>
        <v>61640.218999999997</v>
      </c>
      <c r="C13" s="13">
        <f t="shared" si="1"/>
        <v>4878.6840000000002</v>
      </c>
      <c r="D13" s="13">
        <f t="shared" si="2"/>
        <v>5325.2070000000003</v>
      </c>
      <c r="E13" s="13">
        <f t="shared" si="3"/>
        <v>3286.5889999999999</v>
      </c>
      <c r="F13" s="13">
        <f t="shared" si="4"/>
        <v>5785.3370000000004</v>
      </c>
      <c r="G13" s="13">
        <f t="shared" si="5"/>
        <v>9876.0830000000005</v>
      </c>
      <c r="H13" s="13">
        <f t="shared" si="6"/>
        <v>18971.895</v>
      </c>
      <c r="I13" s="13">
        <f t="shared" si="7"/>
        <v>4095.6010000000001</v>
      </c>
      <c r="J13" s="13">
        <f t="shared" si="8"/>
        <v>4821.0590000000002</v>
      </c>
      <c r="K13" s="13">
        <f t="shared" si="9"/>
        <v>4599.7640000000001</v>
      </c>
      <c r="M13" s="193">
        <v>2001</v>
      </c>
      <c r="N13" s="193">
        <v>61640219000</v>
      </c>
      <c r="O13" s="193">
        <v>4878684000</v>
      </c>
      <c r="P13" s="193">
        <v>5325207000</v>
      </c>
      <c r="Q13" s="193">
        <v>3286589000</v>
      </c>
      <c r="R13" s="193">
        <v>5785337000</v>
      </c>
      <c r="S13" s="193">
        <v>9876083000</v>
      </c>
      <c r="T13" s="193">
        <v>18971895000</v>
      </c>
      <c r="U13" s="193">
        <v>4095601000</v>
      </c>
      <c r="V13" s="193">
        <v>4821059000</v>
      </c>
      <c r="W13" s="193">
        <v>4599764000</v>
      </c>
    </row>
    <row r="14" spans="1:23">
      <c r="A14" s="193">
        <v>2002</v>
      </c>
      <c r="B14" s="13">
        <f t="shared" si="0"/>
        <v>63716.828000000001</v>
      </c>
      <c r="C14" s="13">
        <f t="shared" si="1"/>
        <v>5352.2690000000002</v>
      </c>
      <c r="D14" s="13">
        <f t="shared" si="2"/>
        <v>5795.01</v>
      </c>
      <c r="E14" s="13">
        <f t="shared" si="3"/>
        <v>3396.66</v>
      </c>
      <c r="F14" s="13">
        <f t="shared" si="4"/>
        <v>6122.2510000000002</v>
      </c>
      <c r="G14" s="13">
        <f t="shared" si="5"/>
        <v>9688.1640000000007</v>
      </c>
      <c r="H14" s="13">
        <f t="shared" si="6"/>
        <v>18880.333999999999</v>
      </c>
      <c r="I14" s="13">
        <f t="shared" si="7"/>
        <v>4472.2749999999996</v>
      </c>
      <c r="J14" s="13">
        <f t="shared" si="8"/>
        <v>4948.9629999999997</v>
      </c>
      <c r="K14" s="13">
        <f t="shared" si="9"/>
        <v>5060.902</v>
      </c>
      <c r="M14" s="193">
        <v>2002</v>
      </c>
      <c r="N14" s="193">
        <v>63716828000</v>
      </c>
      <c r="O14" s="193">
        <v>5352269000</v>
      </c>
      <c r="P14" s="193">
        <v>5795010000</v>
      </c>
      <c r="Q14" s="193">
        <v>3396660000</v>
      </c>
      <c r="R14" s="193">
        <v>6122251000</v>
      </c>
      <c r="S14" s="193">
        <v>9688164000</v>
      </c>
      <c r="T14" s="193">
        <v>18880334000</v>
      </c>
      <c r="U14" s="193">
        <v>4472275000</v>
      </c>
      <c r="V14" s="193">
        <v>4948963000</v>
      </c>
      <c r="W14" s="193">
        <v>5060902000</v>
      </c>
    </row>
    <row r="15" spans="1:23">
      <c r="A15" s="193">
        <v>2003</v>
      </c>
      <c r="B15" s="13">
        <f t="shared" si="0"/>
        <v>64983.656000000003</v>
      </c>
      <c r="C15" s="13">
        <f t="shared" si="1"/>
        <v>5359.0249999999996</v>
      </c>
      <c r="D15" s="13">
        <f t="shared" si="2"/>
        <v>6005.643</v>
      </c>
      <c r="E15" s="13">
        <f t="shared" si="3"/>
        <v>3896.2289999999998</v>
      </c>
      <c r="F15" s="13">
        <f t="shared" si="4"/>
        <v>5871.6480000000001</v>
      </c>
      <c r="G15" s="13">
        <f t="shared" si="5"/>
        <v>10422.135</v>
      </c>
      <c r="H15" s="13">
        <f t="shared" si="6"/>
        <v>18630.550999999999</v>
      </c>
      <c r="I15" s="13">
        <f t="shared" si="7"/>
        <v>4558.1660000000002</v>
      </c>
      <c r="J15" s="13">
        <f t="shared" si="8"/>
        <v>4940.9939999999997</v>
      </c>
      <c r="K15" s="13">
        <f t="shared" si="9"/>
        <v>5299.2650000000003</v>
      </c>
      <c r="M15" s="193">
        <v>2003</v>
      </c>
      <c r="N15" s="193">
        <v>64983656000</v>
      </c>
      <c r="O15" s="193">
        <v>5359025000</v>
      </c>
      <c r="P15" s="193">
        <v>6005643000</v>
      </c>
      <c r="Q15" s="193">
        <v>3896229000</v>
      </c>
      <c r="R15" s="193">
        <v>5871648000</v>
      </c>
      <c r="S15" s="193">
        <v>10422135000</v>
      </c>
      <c r="T15" s="193">
        <v>18630551000</v>
      </c>
      <c r="U15" s="193">
        <v>4558166000</v>
      </c>
      <c r="V15" s="193">
        <v>4940994000</v>
      </c>
      <c r="W15" s="193">
        <v>5299265000</v>
      </c>
    </row>
    <row r="16" spans="1:23">
      <c r="A16" s="193">
        <v>2004</v>
      </c>
      <c r="B16" s="13">
        <f t="shared" si="0"/>
        <v>67836.354999999996</v>
      </c>
      <c r="C16" s="13">
        <f t="shared" si="1"/>
        <v>5463.2790000000005</v>
      </c>
      <c r="D16" s="13">
        <f t="shared" si="2"/>
        <v>6118.2740000000003</v>
      </c>
      <c r="E16" s="13">
        <f t="shared" si="3"/>
        <v>3920.8690000000001</v>
      </c>
      <c r="F16" s="13">
        <f t="shared" si="4"/>
        <v>5830.3729999999996</v>
      </c>
      <c r="G16" s="13">
        <f t="shared" si="5"/>
        <v>10909.975</v>
      </c>
      <c r="H16" s="13">
        <f t="shared" si="6"/>
        <v>20140.774000000001</v>
      </c>
      <c r="I16" s="13">
        <f t="shared" si="7"/>
        <v>4270.4380000000001</v>
      </c>
      <c r="J16" s="13">
        <f t="shared" si="8"/>
        <v>5745.7089999999998</v>
      </c>
      <c r="K16" s="13">
        <f t="shared" si="9"/>
        <v>5436.6639999999998</v>
      </c>
      <c r="M16" s="193">
        <v>2004</v>
      </c>
      <c r="N16" s="193">
        <v>67836355000</v>
      </c>
      <c r="O16" s="193">
        <v>5463279000</v>
      </c>
      <c r="P16" s="193">
        <v>6118274000</v>
      </c>
      <c r="Q16" s="193">
        <v>3920869000</v>
      </c>
      <c r="R16" s="193">
        <v>5830373000</v>
      </c>
      <c r="S16" s="193">
        <v>10909975000</v>
      </c>
      <c r="T16" s="193">
        <v>20140774000</v>
      </c>
      <c r="U16" s="193">
        <v>4270438000</v>
      </c>
      <c r="V16" s="193">
        <v>5745709000</v>
      </c>
      <c r="W16" s="193">
        <v>5436664000</v>
      </c>
    </row>
    <row r="17" spans="1:23">
      <c r="A17" s="193">
        <v>2005</v>
      </c>
      <c r="B17" s="13">
        <f t="shared" si="0"/>
        <v>67158.703999999998</v>
      </c>
      <c r="C17" s="13">
        <f t="shared" si="1"/>
        <v>4694.8710000000001</v>
      </c>
      <c r="D17" s="13">
        <f t="shared" si="2"/>
        <v>5875.1940000000004</v>
      </c>
      <c r="E17" s="13">
        <f t="shared" si="3"/>
        <v>3883.3150000000001</v>
      </c>
      <c r="F17" s="13">
        <f t="shared" si="4"/>
        <v>5445.5</v>
      </c>
      <c r="G17" s="13">
        <f t="shared" si="5"/>
        <v>11195.334999999999</v>
      </c>
      <c r="H17" s="13">
        <f t="shared" si="6"/>
        <v>20576.302</v>
      </c>
      <c r="I17" s="13">
        <f t="shared" si="7"/>
        <v>3990.3510000000001</v>
      </c>
      <c r="J17" s="13">
        <f t="shared" si="8"/>
        <v>5881.1869999999999</v>
      </c>
      <c r="K17" s="13">
        <f t="shared" si="9"/>
        <v>5616.6490000000003</v>
      </c>
      <c r="M17" s="193">
        <v>2005</v>
      </c>
      <c r="N17" s="193">
        <v>67158704000</v>
      </c>
      <c r="O17" s="193">
        <v>4694871000</v>
      </c>
      <c r="P17" s="193">
        <v>5875194000</v>
      </c>
      <c r="Q17" s="193">
        <v>3883315000</v>
      </c>
      <c r="R17" s="193">
        <v>5445500000</v>
      </c>
      <c r="S17" s="193">
        <v>11195335000</v>
      </c>
      <c r="T17" s="193">
        <v>20576302000</v>
      </c>
      <c r="U17" s="193">
        <v>3990351000</v>
      </c>
      <c r="V17" s="193">
        <v>5881187000</v>
      </c>
      <c r="W17" s="193">
        <v>5616649000</v>
      </c>
    </row>
    <row r="18" spans="1:23">
      <c r="A18" s="193">
        <v>2006</v>
      </c>
      <c r="B18" s="13">
        <f t="shared" si="0"/>
        <v>68040.494999999995</v>
      </c>
      <c r="C18" s="13">
        <f t="shared" si="1"/>
        <v>4629.1019999999999</v>
      </c>
      <c r="D18" s="13">
        <f t="shared" si="2"/>
        <v>5974.6390000000001</v>
      </c>
      <c r="E18" s="13">
        <f t="shared" si="3"/>
        <v>3906.2190000000001</v>
      </c>
      <c r="F18" s="13">
        <f t="shared" si="4"/>
        <v>5815.6610000000001</v>
      </c>
      <c r="G18" s="13">
        <f t="shared" si="5"/>
        <v>11296.130999999999</v>
      </c>
      <c r="H18" s="13">
        <f t="shared" si="6"/>
        <v>20920.307000000001</v>
      </c>
      <c r="I18" s="13">
        <f t="shared" si="7"/>
        <v>3955.4929999999999</v>
      </c>
      <c r="J18" s="13">
        <f t="shared" si="8"/>
        <v>5904.9009999999998</v>
      </c>
      <c r="K18" s="13">
        <f t="shared" si="9"/>
        <v>5638.0420000000004</v>
      </c>
      <c r="M18" s="193">
        <v>2006</v>
      </c>
      <c r="N18" s="193">
        <v>68040495000</v>
      </c>
      <c r="O18" s="193">
        <v>4629102000</v>
      </c>
      <c r="P18" s="193">
        <v>5974639000</v>
      </c>
      <c r="Q18" s="193">
        <v>3906219000</v>
      </c>
      <c r="R18" s="193">
        <v>5815661000</v>
      </c>
      <c r="S18" s="193">
        <v>11296131000</v>
      </c>
      <c r="T18" s="193">
        <v>20920307000</v>
      </c>
      <c r="U18" s="193">
        <v>3955493000</v>
      </c>
      <c r="V18" s="193">
        <v>5904901000</v>
      </c>
      <c r="W18" s="193">
        <v>5638042000</v>
      </c>
    </row>
    <row r="19" spans="1:23">
      <c r="A19" s="193">
        <v>2007</v>
      </c>
      <c r="B19" s="13">
        <f t="shared" si="0"/>
        <v>71810.187000000005</v>
      </c>
      <c r="C19" s="13">
        <f t="shared" si="1"/>
        <v>5038.402</v>
      </c>
      <c r="D19" s="13">
        <f t="shared" si="2"/>
        <v>6815.8590000000004</v>
      </c>
      <c r="E19" s="13">
        <f t="shared" si="3"/>
        <v>3746.8919999999998</v>
      </c>
      <c r="F19" s="13">
        <f t="shared" si="4"/>
        <v>5885.21</v>
      </c>
      <c r="G19" s="13">
        <f t="shared" si="5"/>
        <v>12636.879000000001</v>
      </c>
      <c r="H19" s="13">
        <f t="shared" si="6"/>
        <v>21634.756000000001</v>
      </c>
      <c r="I19" s="13">
        <f t="shared" si="7"/>
        <v>3850.9279999999999</v>
      </c>
      <c r="J19" s="13">
        <f t="shared" si="8"/>
        <v>6421.5659999999998</v>
      </c>
      <c r="K19" s="13">
        <f t="shared" si="9"/>
        <v>5779.6949999999997</v>
      </c>
      <c r="M19" s="193">
        <v>2007</v>
      </c>
      <c r="N19" s="193">
        <v>71810187000</v>
      </c>
      <c r="O19" s="193">
        <v>5038402000</v>
      </c>
      <c r="P19" s="193">
        <v>6815859000</v>
      </c>
      <c r="Q19" s="193">
        <v>3746892000</v>
      </c>
      <c r="R19" s="193">
        <v>5885210000</v>
      </c>
      <c r="S19" s="193">
        <v>12636879000</v>
      </c>
      <c r="T19" s="193">
        <v>21634756000</v>
      </c>
      <c r="U19" s="193">
        <v>3850928000</v>
      </c>
      <c r="V19" s="193">
        <v>6421566000</v>
      </c>
      <c r="W19" s="193">
        <v>5779695000</v>
      </c>
    </row>
    <row r="20" spans="1:23">
      <c r="A20" s="193">
        <v>2008</v>
      </c>
      <c r="B20" s="13">
        <f t="shared" si="0"/>
        <v>74127.425000000003</v>
      </c>
      <c r="C20" s="13">
        <f t="shared" si="1"/>
        <v>5616.0450000000001</v>
      </c>
      <c r="D20" s="13">
        <f t="shared" si="2"/>
        <v>8566.2990000000009</v>
      </c>
      <c r="E20" s="13">
        <f t="shared" si="3"/>
        <v>3474.3229999999999</v>
      </c>
      <c r="F20" s="13">
        <f t="shared" si="4"/>
        <v>5780.2889999999998</v>
      </c>
      <c r="G20" s="13">
        <f t="shared" si="5"/>
        <v>12639.388000000001</v>
      </c>
      <c r="H20" s="13">
        <f t="shared" si="6"/>
        <v>21361.848999999998</v>
      </c>
      <c r="I20" s="13">
        <f t="shared" si="7"/>
        <v>3681.0360000000001</v>
      </c>
      <c r="J20" s="13">
        <f t="shared" si="8"/>
        <v>6974.2079999999996</v>
      </c>
      <c r="K20" s="13">
        <f t="shared" si="9"/>
        <v>6033.9880000000003</v>
      </c>
      <c r="M20" s="193">
        <v>2008</v>
      </c>
      <c r="N20" s="193">
        <v>74127425000</v>
      </c>
      <c r="O20" s="193">
        <v>5616045000</v>
      </c>
      <c r="P20" s="193">
        <v>8566299000</v>
      </c>
      <c r="Q20" s="193">
        <v>3474323000</v>
      </c>
      <c r="R20" s="193">
        <v>5780289000</v>
      </c>
      <c r="S20" s="193">
        <v>12639388000</v>
      </c>
      <c r="T20" s="193">
        <v>21361849000</v>
      </c>
      <c r="U20" s="193">
        <v>3681036000</v>
      </c>
      <c r="V20" s="193">
        <v>6974208000</v>
      </c>
      <c r="W20" s="193">
        <v>6033988000</v>
      </c>
    </row>
    <row r="21" spans="1:23">
      <c r="C21" s="58">
        <f>RANK(C20,$C$20:$K$20,0)</f>
        <v>7</v>
      </c>
      <c r="D21" s="58">
        <f t="shared" ref="D21:K21" si="10">RANK(D20,$C$20:$K$20,0)</f>
        <v>3</v>
      </c>
      <c r="E21" s="58">
        <f t="shared" si="10"/>
        <v>9</v>
      </c>
      <c r="F21" s="58">
        <f t="shared" si="10"/>
        <v>6</v>
      </c>
      <c r="G21" s="58">
        <f t="shared" si="10"/>
        <v>2</v>
      </c>
      <c r="H21" s="58">
        <f t="shared" si="10"/>
        <v>1</v>
      </c>
      <c r="I21" s="58">
        <f t="shared" si="10"/>
        <v>8</v>
      </c>
      <c r="J21" s="58">
        <f t="shared" si="10"/>
        <v>4</v>
      </c>
      <c r="K21" s="58">
        <f t="shared" si="10"/>
        <v>5</v>
      </c>
    </row>
    <row r="22" spans="1:23">
      <c r="A22" s="196" t="s">
        <v>71</v>
      </c>
      <c r="B22" s="195"/>
    </row>
    <row r="23" spans="1:23">
      <c r="A23" s="7" t="s">
        <v>1298</v>
      </c>
      <c r="B23" s="2">
        <f t="shared" ref="B23:K26" si="11">IF(ISERROR((POWER(VLOOKUP(VALUE(RIGHT($A23,4)),$A$4:$K$21,COLUMN(B$21),0)/VLOOKUP(VALUE(LEFT($A23,4)),$A$4:$K$21,COLUMN(B$21),0),1/(VALUE(RIGHT($A23,4))-VALUE(LEFT($A23,4))))-1)*100)=FALSE,(POWER(VLOOKUP(VALUE(RIGHT($A23,4)),$A$4:$K$21,COLUMN(B$21),0)/VLOOKUP(VALUE(LEFT($A23,4)),$A$4:$K$21,COLUMN(B$21),0),1/(VALUE(RIGHT($A23,4))-VALUE(LEFT($A23,4))))-1)*100,"n.a.")</f>
        <v>4.0472649237174751</v>
      </c>
      <c r="C23" s="2">
        <f t="shared" si="11"/>
        <v>4.6407726241990188</v>
      </c>
      <c r="D23" s="2">
        <f t="shared" si="11"/>
        <v>5.6770809466650141</v>
      </c>
      <c r="E23" s="2">
        <f t="shared" si="11"/>
        <v>3.6580105076212233</v>
      </c>
      <c r="F23" s="2">
        <f t="shared" si="11"/>
        <v>2.9561485166125001</v>
      </c>
      <c r="G23" s="2">
        <f t="shared" si="11"/>
        <v>3.3139125269165737</v>
      </c>
      <c r="H23" s="2">
        <f t="shared" si="11"/>
        <v>4.2345127268952787</v>
      </c>
      <c r="I23" s="2">
        <f t="shared" si="11"/>
        <v>2.5790258265835142</v>
      </c>
      <c r="J23" s="2">
        <f t="shared" si="11"/>
        <v>4.693395072950346</v>
      </c>
      <c r="K23" s="2">
        <f t="shared" si="11"/>
        <v>4.148318410221008</v>
      </c>
    </row>
    <row r="24" spans="1:23">
      <c r="A24" s="7" t="s">
        <v>467</v>
      </c>
      <c r="B24" s="2">
        <f t="shared" si="11"/>
        <v>4.8305924225995556</v>
      </c>
      <c r="C24" s="2">
        <f t="shared" si="11"/>
        <v>6.892501157441222</v>
      </c>
      <c r="D24" s="2">
        <f t="shared" si="11"/>
        <v>4.6799523229606343</v>
      </c>
      <c r="E24" s="2">
        <f t="shared" si="11"/>
        <v>4.836350275085799</v>
      </c>
      <c r="F24" s="2">
        <f t="shared" si="11"/>
        <v>5.2815891108420887</v>
      </c>
      <c r="G24" s="2">
        <f t="shared" si="11"/>
        <v>2.3980966567552553</v>
      </c>
      <c r="H24" s="2">
        <f t="shared" si="11"/>
        <v>5.7828816757530044</v>
      </c>
      <c r="I24" s="2">
        <f t="shared" si="11"/>
        <v>6.1402860380731061</v>
      </c>
      <c r="J24" s="2">
        <f t="shared" si="11"/>
        <v>3.8880751154816817</v>
      </c>
      <c r="K24" s="2">
        <f t="shared" si="11"/>
        <v>4.3720664663476017</v>
      </c>
    </row>
    <row r="25" spans="1:23">
      <c r="A25" s="7" t="s">
        <v>753</v>
      </c>
      <c r="B25" s="2">
        <f t="shared" si="11"/>
        <v>3.2697906968271351</v>
      </c>
      <c r="C25" s="2">
        <f t="shared" si="11"/>
        <v>2.4364775529163829</v>
      </c>
      <c r="D25" s="2">
        <f t="shared" si="11"/>
        <v>6.6837077165774028</v>
      </c>
      <c r="E25" s="2">
        <f t="shared" si="11"/>
        <v>2.4929150452468685</v>
      </c>
      <c r="F25" s="2">
        <f t="shared" si="11"/>
        <v>0.6820718313337748</v>
      </c>
      <c r="G25" s="2">
        <f t="shared" si="11"/>
        <v>4.2379191617055945</v>
      </c>
      <c r="H25" s="2">
        <f t="shared" si="11"/>
        <v>2.7088076189521804</v>
      </c>
      <c r="I25" s="2">
        <f t="shared" si="11"/>
        <v>-0.86274559542429685</v>
      </c>
      <c r="J25" s="2">
        <f t="shared" si="11"/>
        <v>5.5049577125861227</v>
      </c>
      <c r="K25" s="2">
        <f t="shared" si="11"/>
        <v>3.9250500149300649</v>
      </c>
    </row>
    <row r="26" spans="1:23">
      <c r="A26" s="7" t="s">
        <v>3</v>
      </c>
      <c r="B26" s="2">
        <f t="shared" si="11"/>
        <v>3.2759203739300968</v>
      </c>
      <c r="C26" s="2">
        <f t="shared" si="11"/>
        <v>1.2078477431837209</v>
      </c>
      <c r="D26" s="2">
        <f t="shared" si="11"/>
        <v>4.2150187005248974</v>
      </c>
      <c r="E26" s="2">
        <f t="shared" si="11"/>
        <v>3.9698439851843403</v>
      </c>
      <c r="F26" s="2">
        <f t="shared" si="11"/>
        <v>1.039208972276251</v>
      </c>
      <c r="G26" s="2">
        <f t="shared" si="11"/>
        <v>4.8548494457393732</v>
      </c>
      <c r="H26" s="2">
        <f t="shared" si="11"/>
        <v>3.288869198059885</v>
      </c>
      <c r="I26" s="2">
        <f t="shared" si="11"/>
        <v>-0.34510569821957215</v>
      </c>
      <c r="J26" s="2">
        <f t="shared" si="11"/>
        <v>5.0692351864171536</v>
      </c>
      <c r="K26" s="2">
        <f t="shared" si="11"/>
        <v>3.8574100221749896</v>
      </c>
    </row>
    <row r="28" spans="1:23">
      <c r="A28" s="228" t="s">
        <v>1360</v>
      </c>
    </row>
  </sheetData>
  <hyperlinks>
    <hyperlink ref="A28" r:id="rId1" location="tag" display="http://www.ic.gc.ca/sc_mrkti/tdst/tdo/tdo.php#tag"/>
  </hyperlinks>
  <pageMargins left="0.7" right="0.7" top="0.75" bottom="0.75" header="0.3" footer="0.3"/>
  <pageSetup scale="82" orientation="landscape" horizontalDpi="0" verticalDpi="0" r:id="rId2"/>
</worksheet>
</file>

<file path=xl/worksheets/sheet207.xml><?xml version="1.0" encoding="utf-8"?>
<worksheet xmlns="http://schemas.openxmlformats.org/spreadsheetml/2006/main" xmlns:r="http://schemas.openxmlformats.org/officeDocument/2006/relationships">
  <dimension ref="A1:X30"/>
  <sheetViews>
    <sheetView view="pageBreakPreview" zoomScaleNormal="100" zoomScaleSheetLayoutView="100" workbookViewId="0"/>
  </sheetViews>
  <sheetFormatPr defaultRowHeight="15" outlineLevelCol="1"/>
  <cols>
    <col min="1" max="1" width="9.140625" style="193"/>
    <col min="2" max="11" width="13.85546875" style="193" customWidth="1"/>
    <col min="12" max="12" width="9.140625" style="193"/>
    <col min="13" max="23" width="0" style="193" hidden="1" customWidth="1" outlineLevel="1"/>
    <col min="24" max="24" width="9.140625" style="193" collapsed="1"/>
    <col min="25" max="16384" width="9.140625" style="193"/>
  </cols>
  <sheetData>
    <row r="1" spans="1:23">
      <c r="A1" s="193" t="s">
        <v>1313</v>
      </c>
    </row>
    <row r="3" spans="1:23" ht="75" customHeight="1">
      <c r="B3" s="12" t="s">
        <v>758</v>
      </c>
      <c r="C3" s="12" t="s">
        <v>1308</v>
      </c>
      <c r="D3" s="12" t="s">
        <v>1307</v>
      </c>
      <c r="E3" s="12" t="s">
        <v>1306</v>
      </c>
      <c r="F3" s="12" t="s">
        <v>1305</v>
      </c>
      <c r="G3" s="12" t="s">
        <v>1304</v>
      </c>
      <c r="H3" s="12" t="s">
        <v>1303</v>
      </c>
      <c r="I3" s="12" t="s">
        <v>1302</v>
      </c>
      <c r="J3" s="12" t="s">
        <v>1301</v>
      </c>
      <c r="K3" s="12" t="s">
        <v>1300</v>
      </c>
      <c r="N3" s="193" t="s">
        <v>1299</v>
      </c>
      <c r="O3" s="193" t="s">
        <v>1288</v>
      </c>
      <c r="P3" s="193" t="s">
        <v>1287</v>
      </c>
      <c r="Q3" s="193" t="s">
        <v>1286</v>
      </c>
      <c r="R3" s="193" t="s">
        <v>1285</v>
      </c>
      <c r="S3" s="193" t="s">
        <v>1284</v>
      </c>
      <c r="T3" s="193" t="s">
        <v>1283</v>
      </c>
      <c r="U3" s="193" t="s">
        <v>1282</v>
      </c>
      <c r="V3" s="193" t="s">
        <v>1281</v>
      </c>
      <c r="W3" s="193" t="s">
        <v>1280</v>
      </c>
    </row>
    <row r="4" spans="1:23">
      <c r="A4" s="193">
        <v>1992</v>
      </c>
      <c r="B4" s="13">
        <f t="shared" ref="B4:B22" si="0">N4/1000000</f>
        <v>84.255677000000006</v>
      </c>
      <c r="C4" s="13">
        <f t="shared" ref="C4:C22" si="1">O4/1000000</f>
        <v>0.97626800000000002</v>
      </c>
      <c r="D4" s="13">
        <f t="shared" ref="D4:D22" si="2">P4/1000000</f>
        <v>2.272888</v>
      </c>
      <c r="E4" s="13">
        <f t="shared" ref="E4:E22" si="3">Q4/1000000</f>
        <v>4.2372249999999996</v>
      </c>
      <c r="F4" s="13">
        <f t="shared" ref="F4:F22" si="4">R4/1000000</f>
        <v>13.934751</v>
      </c>
      <c r="G4" s="13">
        <f t="shared" ref="G4:G22" si="5">S4/1000000</f>
        <v>0.58692699999999998</v>
      </c>
      <c r="H4" s="13">
        <f t="shared" ref="H4:H22" si="6">T4/1000000</f>
        <v>4.7010769999999997</v>
      </c>
      <c r="I4" s="13">
        <f t="shared" ref="I4:I22" si="7">U4/1000000</f>
        <v>35.868085999999998</v>
      </c>
      <c r="J4" s="13">
        <f t="shared" ref="J4:J22" si="8">V4/1000000</f>
        <v>0.96914599999999995</v>
      </c>
      <c r="K4" s="13">
        <f t="shared" ref="K4:K22" si="9">W4/1000000</f>
        <v>20.709309000000001</v>
      </c>
      <c r="M4" s="193">
        <v>1992</v>
      </c>
      <c r="N4" s="193">
        <v>84255677</v>
      </c>
      <c r="O4" s="193">
        <v>976268</v>
      </c>
      <c r="P4" s="193">
        <v>2272888</v>
      </c>
      <c r="Q4" s="193">
        <v>4237225</v>
      </c>
      <c r="R4" s="193">
        <v>13934751</v>
      </c>
      <c r="S4" s="193">
        <v>586927</v>
      </c>
      <c r="T4" s="193">
        <v>4701077</v>
      </c>
      <c r="U4" s="193">
        <v>35868086</v>
      </c>
      <c r="V4" s="193">
        <v>969146</v>
      </c>
      <c r="W4" s="193">
        <v>20709309</v>
      </c>
    </row>
    <row r="5" spans="1:23">
      <c r="A5" s="193">
        <v>1993</v>
      </c>
      <c r="B5" s="13">
        <f t="shared" si="0"/>
        <v>141.88009600000001</v>
      </c>
      <c r="C5" s="13">
        <f t="shared" si="1"/>
        <v>0.97749200000000003</v>
      </c>
      <c r="D5" s="13">
        <f t="shared" si="2"/>
        <v>2.135475</v>
      </c>
      <c r="E5" s="13">
        <f t="shared" si="3"/>
        <v>6.6169630000000002</v>
      </c>
      <c r="F5" s="13">
        <f t="shared" si="4"/>
        <v>12.012078000000001</v>
      </c>
      <c r="G5" s="13">
        <f t="shared" si="5"/>
        <v>0.51439800000000002</v>
      </c>
      <c r="H5" s="13">
        <f t="shared" si="6"/>
        <v>3.8465189999999998</v>
      </c>
      <c r="I5" s="13">
        <f t="shared" si="7"/>
        <v>92.540790000000001</v>
      </c>
      <c r="J5" s="13">
        <f t="shared" si="8"/>
        <v>0.78574600000000006</v>
      </c>
      <c r="K5" s="13">
        <f t="shared" si="9"/>
        <v>22.450634999999998</v>
      </c>
      <c r="M5" s="193">
        <v>1993</v>
      </c>
      <c r="N5" s="193">
        <v>141880096</v>
      </c>
      <c r="O5" s="193">
        <v>977492</v>
      </c>
      <c r="P5" s="193">
        <v>2135475</v>
      </c>
      <c r="Q5" s="193">
        <v>6616963</v>
      </c>
      <c r="R5" s="193">
        <v>12012078</v>
      </c>
      <c r="S5" s="193">
        <v>514398</v>
      </c>
      <c r="T5" s="193">
        <v>3846519</v>
      </c>
      <c r="U5" s="193">
        <v>92540790</v>
      </c>
      <c r="V5" s="193">
        <v>785746</v>
      </c>
      <c r="W5" s="193">
        <v>22450635</v>
      </c>
    </row>
    <row r="6" spans="1:23">
      <c r="A6" s="193">
        <v>1994</v>
      </c>
      <c r="B6" s="13">
        <f t="shared" si="0"/>
        <v>201.92435599999999</v>
      </c>
      <c r="C6" s="13">
        <f t="shared" si="1"/>
        <v>2.4589319999999999</v>
      </c>
      <c r="D6" s="13">
        <f t="shared" si="2"/>
        <v>3.6428980000000002</v>
      </c>
      <c r="E6" s="13">
        <f t="shared" si="3"/>
        <v>10.045210000000001</v>
      </c>
      <c r="F6" s="13">
        <f t="shared" si="4"/>
        <v>17.218226999999999</v>
      </c>
      <c r="G6" s="13">
        <f t="shared" si="5"/>
        <v>1.828227</v>
      </c>
      <c r="H6" s="13">
        <f t="shared" si="6"/>
        <v>15.012737</v>
      </c>
      <c r="I6" s="13">
        <f t="shared" si="7"/>
        <v>120.258511</v>
      </c>
      <c r="J6" s="13">
        <f t="shared" si="8"/>
        <v>1.078254</v>
      </c>
      <c r="K6" s="13">
        <f t="shared" si="9"/>
        <v>30.381360000000001</v>
      </c>
      <c r="M6" s="193">
        <v>1994</v>
      </c>
      <c r="N6" s="193">
        <v>201924356</v>
      </c>
      <c r="O6" s="193">
        <v>2458932</v>
      </c>
      <c r="P6" s="193">
        <v>3642898</v>
      </c>
      <c r="Q6" s="193">
        <v>10045210</v>
      </c>
      <c r="R6" s="193">
        <v>17218227</v>
      </c>
      <c r="S6" s="193">
        <v>1828227</v>
      </c>
      <c r="T6" s="193">
        <v>15012737</v>
      </c>
      <c r="U6" s="193">
        <v>120258511</v>
      </c>
      <c r="V6" s="193">
        <v>1078254</v>
      </c>
      <c r="W6" s="193">
        <v>30381360</v>
      </c>
    </row>
    <row r="7" spans="1:23">
      <c r="A7" s="193">
        <v>1995</v>
      </c>
      <c r="B7" s="13">
        <f t="shared" si="0"/>
        <v>237.355569</v>
      </c>
      <c r="C7" s="13">
        <f t="shared" si="1"/>
        <v>1.3449990000000001</v>
      </c>
      <c r="D7" s="13">
        <f t="shared" si="2"/>
        <v>4.3332100000000002</v>
      </c>
      <c r="E7" s="13">
        <f t="shared" si="3"/>
        <v>7.540305</v>
      </c>
      <c r="F7" s="13">
        <f t="shared" si="4"/>
        <v>20.467234999999999</v>
      </c>
      <c r="G7" s="13">
        <f t="shared" si="5"/>
        <v>3.2015989999999999</v>
      </c>
      <c r="H7" s="13">
        <f t="shared" si="6"/>
        <v>18.469442999999998</v>
      </c>
      <c r="I7" s="13">
        <f t="shared" si="7"/>
        <v>143.02019899999999</v>
      </c>
      <c r="J7" s="13">
        <f t="shared" si="8"/>
        <v>1.3772610000000001</v>
      </c>
      <c r="K7" s="13">
        <f t="shared" si="9"/>
        <v>37.601317999999999</v>
      </c>
      <c r="M7" s="193">
        <v>1995</v>
      </c>
      <c r="N7" s="193">
        <v>237355569</v>
      </c>
      <c r="O7" s="193">
        <v>1344999</v>
      </c>
      <c r="P7" s="193">
        <v>4333210</v>
      </c>
      <c r="Q7" s="193">
        <v>7540305</v>
      </c>
      <c r="R7" s="193">
        <v>20467235</v>
      </c>
      <c r="S7" s="193">
        <v>3201599</v>
      </c>
      <c r="T7" s="193">
        <v>18469443</v>
      </c>
      <c r="U7" s="193">
        <v>143020199</v>
      </c>
      <c r="V7" s="193">
        <v>1377261</v>
      </c>
      <c r="W7" s="193">
        <v>37601318</v>
      </c>
    </row>
    <row r="8" spans="1:23">
      <c r="A8" s="193">
        <v>1996</v>
      </c>
      <c r="B8" s="13">
        <f t="shared" si="0"/>
        <v>304.55274800000001</v>
      </c>
      <c r="C8" s="13">
        <f t="shared" si="1"/>
        <v>1.893259</v>
      </c>
      <c r="D8" s="13">
        <f t="shared" si="2"/>
        <v>14.141121999999999</v>
      </c>
      <c r="E8" s="13">
        <f t="shared" si="3"/>
        <v>9.9336660000000006</v>
      </c>
      <c r="F8" s="13">
        <f t="shared" si="4"/>
        <v>29.911116</v>
      </c>
      <c r="G8" s="13">
        <f t="shared" si="5"/>
        <v>2.0750679999999999</v>
      </c>
      <c r="H8" s="13">
        <f t="shared" si="6"/>
        <v>15.976637</v>
      </c>
      <c r="I8" s="13">
        <f t="shared" si="7"/>
        <v>191.60860500000001</v>
      </c>
      <c r="J8" s="13">
        <f t="shared" si="8"/>
        <v>1.543356</v>
      </c>
      <c r="K8" s="13">
        <f t="shared" si="9"/>
        <v>37.469918999999997</v>
      </c>
      <c r="M8" s="193">
        <v>1996</v>
      </c>
      <c r="N8" s="193">
        <v>304552748</v>
      </c>
      <c r="O8" s="193">
        <v>1893259</v>
      </c>
      <c r="P8" s="193">
        <v>14141122</v>
      </c>
      <c r="Q8" s="193">
        <v>9933666</v>
      </c>
      <c r="R8" s="193">
        <v>29911116</v>
      </c>
      <c r="S8" s="193">
        <v>2075068</v>
      </c>
      <c r="T8" s="193">
        <v>15976637</v>
      </c>
      <c r="U8" s="193">
        <v>191608605</v>
      </c>
      <c r="V8" s="193">
        <v>1543356</v>
      </c>
      <c r="W8" s="193">
        <v>37469919</v>
      </c>
    </row>
    <row r="9" spans="1:23">
      <c r="A9" s="193">
        <v>1997</v>
      </c>
      <c r="B9" s="13">
        <f t="shared" si="0"/>
        <v>306.40343300000001</v>
      </c>
      <c r="C9" s="13">
        <f t="shared" si="1"/>
        <v>5.230912</v>
      </c>
      <c r="D9" s="13">
        <f t="shared" si="2"/>
        <v>12.129526</v>
      </c>
      <c r="E9" s="13">
        <f t="shared" si="3"/>
        <v>33.182327000000001</v>
      </c>
      <c r="F9" s="13">
        <f t="shared" si="4"/>
        <v>29.582481000000001</v>
      </c>
      <c r="G9" s="13">
        <f t="shared" si="5"/>
        <v>2.2669419999999998</v>
      </c>
      <c r="H9" s="13">
        <f t="shared" si="6"/>
        <v>7.4828469999999996</v>
      </c>
      <c r="I9" s="13">
        <f t="shared" si="7"/>
        <v>155.170976</v>
      </c>
      <c r="J9" s="13">
        <f t="shared" si="8"/>
        <v>2.9240780000000002</v>
      </c>
      <c r="K9" s="13">
        <f t="shared" si="9"/>
        <v>58.433343999999998</v>
      </c>
      <c r="M9" s="193">
        <v>1997</v>
      </c>
      <c r="N9" s="193">
        <v>306403433</v>
      </c>
      <c r="O9" s="193">
        <v>5230912</v>
      </c>
      <c r="P9" s="193">
        <v>12129526</v>
      </c>
      <c r="Q9" s="193">
        <v>33182327</v>
      </c>
      <c r="R9" s="193">
        <v>29582481</v>
      </c>
      <c r="S9" s="193">
        <v>2266942</v>
      </c>
      <c r="T9" s="193">
        <v>7482847</v>
      </c>
      <c r="U9" s="193">
        <v>155170976</v>
      </c>
      <c r="V9" s="193">
        <v>2924078</v>
      </c>
      <c r="W9" s="193">
        <v>58433344</v>
      </c>
    </row>
    <row r="10" spans="1:23">
      <c r="A10" s="193">
        <v>1998</v>
      </c>
      <c r="B10" s="13">
        <f t="shared" si="0"/>
        <v>342.21042</v>
      </c>
      <c r="C10" s="13">
        <f t="shared" si="1"/>
        <v>5.0025709999999997</v>
      </c>
      <c r="D10" s="13">
        <f t="shared" si="2"/>
        <v>11.210307999999999</v>
      </c>
      <c r="E10" s="13">
        <f t="shared" si="3"/>
        <v>62.881368000000002</v>
      </c>
      <c r="F10" s="13">
        <f t="shared" si="4"/>
        <v>19.791242</v>
      </c>
      <c r="G10" s="13">
        <f t="shared" si="5"/>
        <v>6.4974160000000003</v>
      </c>
      <c r="H10" s="13">
        <f t="shared" si="6"/>
        <v>7.0744090000000002</v>
      </c>
      <c r="I10" s="13">
        <f t="shared" si="7"/>
        <v>163.68605099999999</v>
      </c>
      <c r="J10" s="13">
        <f t="shared" si="8"/>
        <v>4.207808</v>
      </c>
      <c r="K10" s="13">
        <f t="shared" si="9"/>
        <v>61.859247000000003</v>
      </c>
      <c r="M10" s="193">
        <v>1998</v>
      </c>
      <c r="N10" s="193">
        <v>342210420</v>
      </c>
      <c r="O10" s="193">
        <v>5002571</v>
      </c>
      <c r="P10" s="193">
        <v>11210308</v>
      </c>
      <c r="Q10" s="193">
        <v>62881368</v>
      </c>
      <c r="R10" s="193">
        <v>19791242</v>
      </c>
      <c r="S10" s="193">
        <v>6497416</v>
      </c>
      <c r="T10" s="193">
        <v>7074409</v>
      </c>
      <c r="U10" s="193">
        <v>163686051</v>
      </c>
      <c r="V10" s="193">
        <v>4207808</v>
      </c>
      <c r="W10" s="193">
        <v>61859247</v>
      </c>
    </row>
    <row r="11" spans="1:23">
      <c r="A11" s="193">
        <v>1999</v>
      </c>
      <c r="B11" s="13">
        <f t="shared" si="0"/>
        <v>349.80327699999998</v>
      </c>
      <c r="C11" s="13">
        <f t="shared" si="1"/>
        <v>2.9086150000000002</v>
      </c>
      <c r="D11" s="13">
        <f t="shared" si="2"/>
        <v>10.960506000000001</v>
      </c>
      <c r="E11" s="13">
        <f t="shared" si="3"/>
        <v>65.530319000000006</v>
      </c>
      <c r="F11" s="13">
        <f t="shared" si="4"/>
        <v>29.416269</v>
      </c>
      <c r="G11" s="13">
        <f t="shared" si="5"/>
        <v>4.7034039999999999</v>
      </c>
      <c r="H11" s="13">
        <f t="shared" si="6"/>
        <v>5.785914</v>
      </c>
      <c r="I11" s="13">
        <f t="shared" si="7"/>
        <v>170.62482600000001</v>
      </c>
      <c r="J11" s="13">
        <f t="shared" si="8"/>
        <v>2.7972800000000002</v>
      </c>
      <c r="K11" s="13">
        <f t="shared" si="9"/>
        <v>57.076143999999999</v>
      </c>
      <c r="M11" s="193">
        <v>1999</v>
      </c>
      <c r="N11" s="193">
        <v>349803277</v>
      </c>
      <c r="O11" s="193">
        <v>2908615</v>
      </c>
      <c r="P11" s="193">
        <v>10960506</v>
      </c>
      <c r="Q11" s="193">
        <v>65530319</v>
      </c>
      <c r="R11" s="193">
        <v>29416269</v>
      </c>
      <c r="S11" s="193">
        <v>4703404</v>
      </c>
      <c r="T11" s="193">
        <v>5785914</v>
      </c>
      <c r="U11" s="193">
        <v>170624826</v>
      </c>
      <c r="V11" s="193">
        <v>2797280</v>
      </c>
      <c r="W11" s="193">
        <v>57076144</v>
      </c>
    </row>
    <row r="12" spans="1:23">
      <c r="A12" s="193">
        <v>2000</v>
      </c>
      <c r="B12" s="13">
        <f t="shared" si="0"/>
        <v>342.23551800000001</v>
      </c>
      <c r="C12" s="13">
        <f t="shared" si="1"/>
        <v>3.8720279999999998</v>
      </c>
      <c r="D12" s="13">
        <f t="shared" si="2"/>
        <v>14.776483000000001</v>
      </c>
      <c r="E12" s="13">
        <f t="shared" si="3"/>
        <v>68.219307999999998</v>
      </c>
      <c r="F12" s="13">
        <f t="shared" si="4"/>
        <v>34.903412000000003</v>
      </c>
      <c r="G12" s="13">
        <f t="shared" si="5"/>
        <v>6.6726169999999998</v>
      </c>
      <c r="H12" s="13">
        <f t="shared" si="6"/>
        <v>17.214162999999999</v>
      </c>
      <c r="I12" s="13">
        <f t="shared" si="7"/>
        <v>130.43738300000001</v>
      </c>
      <c r="J12" s="13">
        <f t="shared" si="8"/>
        <v>3.4366150000000002</v>
      </c>
      <c r="K12" s="13">
        <f t="shared" si="9"/>
        <v>62.703508999999997</v>
      </c>
      <c r="M12" s="193">
        <v>2000</v>
      </c>
      <c r="N12" s="193">
        <v>342235518</v>
      </c>
      <c r="O12" s="193">
        <v>3872028</v>
      </c>
      <c r="P12" s="193">
        <v>14776483</v>
      </c>
      <c r="Q12" s="193">
        <v>68219308</v>
      </c>
      <c r="R12" s="193">
        <v>34903412</v>
      </c>
      <c r="S12" s="193">
        <v>6672617</v>
      </c>
      <c r="T12" s="193">
        <v>17214163</v>
      </c>
      <c r="U12" s="193">
        <v>130437383</v>
      </c>
      <c r="V12" s="193">
        <v>3436615</v>
      </c>
      <c r="W12" s="193">
        <v>62703509</v>
      </c>
    </row>
    <row r="13" spans="1:23">
      <c r="A13" s="193">
        <v>2001</v>
      </c>
      <c r="B13" s="13">
        <f t="shared" si="0"/>
        <v>326.68243100000001</v>
      </c>
      <c r="C13" s="13">
        <f t="shared" si="1"/>
        <v>3.7905310000000001</v>
      </c>
      <c r="D13" s="13">
        <f t="shared" si="2"/>
        <v>15.297929999999999</v>
      </c>
      <c r="E13" s="13">
        <f t="shared" si="3"/>
        <v>60.335116999999997</v>
      </c>
      <c r="F13" s="13">
        <f t="shared" si="4"/>
        <v>32.346392999999999</v>
      </c>
      <c r="G13" s="13">
        <f t="shared" si="5"/>
        <v>9.4965309999999992</v>
      </c>
      <c r="H13" s="13">
        <f t="shared" si="6"/>
        <v>18.877779</v>
      </c>
      <c r="I13" s="13">
        <f t="shared" si="7"/>
        <v>119.01312799999999</v>
      </c>
      <c r="J13" s="13">
        <f t="shared" si="8"/>
        <v>2.1815329999999999</v>
      </c>
      <c r="K13" s="13">
        <f t="shared" si="9"/>
        <v>65.343489000000005</v>
      </c>
      <c r="M13" s="193">
        <v>2001</v>
      </c>
      <c r="N13" s="193">
        <v>326682431</v>
      </c>
      <c r="O13" s="193">
        <v>3790531</v>
      </c>
      <c r="P13" s="193">
        <v>15297930</v>
      </c>
      <c r="Q13" s="193">
        <v>60335117</v>
      </c>
      <c r="R13" s="193">
        <v>32346393</v>
      </c>
      <c r="S13" s="193">
        <v>9496531</v>
      </c>
      <c r="T13" s="193">
        <v>18877779</v>
      </c>
      <c r="U13" s="193">
        <v>119013128</v>
      </c>
      <c r="V13" s="193">
        <v>2181533</v>
      </c>
      <c r="W13" s="193">
        <v>65343489</v>
      </c>
    </row>
    <row r="14" spans="1:23">
      <c r="A14" s="193">
        <v>2002</v>
      </c>
      <c r="B14" s="13">
        <f t="shared" si="0"/>
        <v>330.08195799999999</v>
      </c>
      <c r="C14" s="13">
        <f t="shared" si="1"/>
        <v>2.3959649999999999</v>
      </c>
      <c r="D14" s="13">
        <f t="shared" si="2"/>
        <v>14.608943</v>
      </c>
      <c r="E14" s="13">
        <f t="shared" si="3"/>
        <v>42.934596999999997</v>
      </c>
      <c r="F14" s="13">
        <f t="shared" si="4"/>
        <v>43.444828000000001</v>
      </c>
      <c r="G14" s="13">
        <f t="shared" si="5"/>
        <v>14.312110000000001</v>
      </c>
      <c r="H14" s="13">
        <f t="shared" si="6"/>
        <v>12.535231</v>
      </c>
      <c r="I14" s="13">
        <f t="shared" si="7"/>
        <v>119.731292</v>
      </c>
      <c r="J14" s="13">
        <f t="shared" si="8"/>
        <v>4.0448209999999998</v>
      </c>
      <c r="K14" s="13">
        <f t="shared" si="9"/>
        <v>76.074171000000007</v>
      </c>
      <c r="M14" s="193">
        <v>2002</v>
      </c>
      <c r="N14" s="193">
        <v>330081958</v>
      </c>
      <c r="O14" s="193">
        <v>2395965</v>
      </c>
      <c r="P14" s="193">
        <v>14608943</v>
      </c>
      <c r="Q14" s="193">
        <v>42934597</v>
      </c>
      <c r="R14" s="193">
        <v>43444828</v>
      </c>
      <c r="S14" s="193">
        <v>14312110</v>
      </c>
      <c r="T14" s="193">
        <v>12535231</v>
      </c>
      <c r="U14" s="193">
        <v>119731292</v>
      </c>
      <c r="V14" s="193">
        <v>4044821</v>
      </c>
      <c r="W14" s="193">
        <v>76074171</v>
      </c>
    </row>
    <row r="15" spans="1:23">
      <c r="A15" s="193">
        <v>2003</v>
      </c>
      <c r="B15" s="13">
        <f t="shared" si="0"/>
        <v>325.986986</v>
      </c>
      <c r="C15" s="13">
        <f t="shared" si="1"/>
        <v>3.096838</v>
      </c>
      <c r="D15" s="13">
        <f t="shared" si="2"/>
        <v>19.440805000000001</v>
      </c>
      <c r="E15" s="13">
        <f t="shared" si="3"/>
        <v>47.948754000000001</v>
      </c>
      <c r="F15" s="13">
        <f t="shared" si="4"/>
        <v>44.193949000000003</v>
      </c>
      <c r="G15" s="13">
        <f t="shared" si="5"/>
        <v>35.401744999999998</v>
      </c>
      <c r="H15" s="13">
        <f t="shared" si="6"/>
        <v>10.273427</v>
      </c>
      <c r="I15" s="13">
        <f t="shared" si="7"/>
        <v>97.701464999999999</v>
      </c>
      <c r="J15" s="13">
        <f t="shared" si="8"/>
        <v>4.0755999999999997</v>
      </c>
      <c r="K15" s="13">
        <f t="shared" si="9"/>
        <v>63.854402999999998</v>
      </c>
      <c r="M15" s="193">
        <v>2003</v>
      </c>
      <c r="N15" s="193">
        <v>325986986</v>
      </c>
      <c r="O15" s="193">
        <v>3096838</v>
      </c>
      <c r="P15" s="193">
        <v>19440805</v>
      </c>
      <c r="Q15" s="193">
        <v>47948754</v>
      </c>
      <c r="R15" s="193">
        <v>44193949</v>
      </c>
      <c r="S15" s="193">
        <v>35401745</v>
      </c>
      <c r="T15" s="193">
        <v>10273427</v>
      </c>
      <c r="U15" s="193">
        <v>97701465</v>
      </c>
      <c r="V15" s="193">
        <v>4075600</v>
      </c>
      <c r="W15" s="193">
        <v>63854403</v>
      </c>
    </row>
    <row r="16" spans="1:23">
      <c r="A16" s="193">
        <v>2004</v>
      </c>
      <c r="B16" s="13">
        <f t="shared" si="0"/>
        <v>292.785324</v>
      </c>
      <c r="C16" s="13">
        <f t="shared" si="1"/>
        <v>2.528915</v>
      </c>
      <c r="D16" s="13">
        <f t="shared" si="2"/>
        <v>22.732171999999998</v>
      </c>
      <c r="E16" s="13">
        <f t="shared" si="3"/>
        <v>63.343862000000001</v>
      </c>
      <c r="F16" s="13">
        <f t="shared" si="4"/>
        <v>40.349221</v>
      </c>
      <c r="G16" s="13">
        <f t="shared" si="5"/>
        <v>4.4340539999999997</v>
      </c>
      <c r="H16" s="13">
        <f t="shared" si="6"/>
        <v>5.4030279999999999</v>
      </c>
      <c r="I16" s="13">
        <f t="shared" si="7"/>
        <v>87.505486000000005</v>
      </c>
      <c r="J16" s="13">
        <f t="shared" si="8"/>
        <v>4.8108040000000001</v>
      </c>
      <c r="K16" s="13">
        <f t="shared" si="9"/>
        <v>61.677782000000001</v>
      </c>
      <c r="M16" s="193">
        <v>2004</v>
      </c>
      <c r="N16" s="193">
        <v>292785324</v>
      </c>
      <c r="O16" s="193">
        <v>2528915</v>
      </c>
      <c r="P16" s="193">
        <v>22732172</v>
      </c>
      <c r="Q16" s="193">
        <v>63343862</v>
      </c>
      <c r="R16" s="193">
        <v>40349221</v>
      </c>
      <c r="S16" s="193">
        <v>4434054</v>
      </c>
      <c r="T16" s="193">
        <v>5403028</v>
      </c>
      <c r="U16" s="193">
        <v>87505486</v>
      </c>
      <c r="V16" s="193">
        <v>4810804</v>
      </c>
      <c r="W16" s="193">
        <v>61677782</v>
      </c>
    </row>
    <row r="17" spans="1:23">
      <c r="A17" s="193">
        <v>2005</v>
      </c>
      <c r="B17" s="13">
        <f t="shared" si="0"/>
        <v>280.21022799999997</v>
      </c>
      <c r="C17" s="13">
        <f t="shared" si="1"/>
        <v>2.924855</v>
      </c>
      <c r="D17" s="13">
        <f t="shared" si="2"/>
        <v>28.964838</v>
      </c>
      <c r="E17" s="13">
        <f t="shared" si="3"/>
        <v>52.540306999999999</v>
      </c>
      <c r="F17" s="13">
        <f t="shared" si="4"/>
        <v>30.967261000000001</v>
      </c>
      <c r="G17" s="13">
        <f t="shared" si="5"/>
        <v>5.7365000000000004</v>
      </c>
      <c r="H17" s="13">
        <f t="shared" si="6"/>
        <v>8.6467580000000002</v>
      </c>
      <c r="I17" s="13">
        <f t="shared" si="7"/>
        <v>76.475323000000003</v>
      </c>
      <c r="J17" s="13">
        <f t="shared" si="8"/>
        <v>6.2151399999999999</v>
      </c>
      <c r="K17" s="13">
        <f t="shared" si="9"/>
        <v>67.739245999999994</v>
      </c>
      <c r="M17" s="193">
        <v>2005</v>
      </c>
      <c r="N17" s="193">
        <v>280210228</v>
      </c>
      <c r="O17" s="193">
        <v>2924855</v>
      </c>
      <c r="P17" s="193">
        <v>28964838</v>
      </c>
      <c r="Q17" s="193">
        <v>52540307</v>
      </c>
      <c r="R17" s="193">
        <v>30967261</v>
      </c>
      <c r="S17" s="193">
        <v>5736500</v>
      </c>
      <c r="T17" s="193">
        <v>8646758</v>
      </c>
      <c r="U17" s="193">
        <v>76475323</v>
      </c>
      <c r="V17" s="193">
        <v>6215140</v>
      </c>
      <c r="W17" s="193">
        <v>67739246</v>
      </c>
    </row>
    <row r="18" spans="1:23">
      <c r="A18" s="193">
        <v>2006</v>
      </c>
      <c r="B18" s="13">
        <f t="shared" si="0"/>
        <v>315.29471899999999</v>
      </c>
      <c r="C18" s="13">
        <f t="shared" si="1"/>
        <v>1.07897</v>
      </c>
      <c r="D18" s="13">
        <f t="shared" si="2"/>
        <v>26.053879999999999</v>
      </c>
      <c r="E18" s="13">
        <f t="shared" si="3"/>
        <v>67.774056999999999</v>
      </c>
      <c r="F18" s="13">
        <f t="shared" si="4"/>
        <v>34.005142999999997</v>
      </c>
      <c r="G18" s="13">
        <f t="shared" si="5"/>
        <v>10.524858</v>
      </c>
      <c r="H18" s="13">
        <f t="shared" si="6"/>
        <v>7.3265529999999996</v>
      </c>
      <c r="I18" s="13">
        <f t="shared" si="7"/>
        <v>82.404546999999994</v>
      </c>
      <c r="J18" s="13">
        <f t="shared" si="8"/>
        <v>11.827672</v>
      </c>
      <c r="K18" s="13">
        <f t="shared" si="9"/>
        <v>74.299038999999993</v>
      </c>
      <c r="M18" s="193">
        <v>2006</v>
      </c>
      <c r="N18" s="193">
        <v>315294719</v>
      </c>
      <c r="O18" s="193">
        <v>1078970</v>
      </c>
      <c r="P18" s="193">
        <v>26053880</v>
      </c>
      <c r="Q18" s="193">
        <v>67774057</v>
      </c>
      <c r="R18" s="193">
        <v>34005143</v>
      </c>
      <c r="S18" s="193">
        <v>10524858</v>
      </c>
      <c r="T18" s="193">
        <v>7326553</v>
      </c>
      <c r="U18" s="193">
        <v>82404547</v>
      </c>
      <c r="V18" s="193">
        <v>11827672</v>
      </c>
      <c r="W18" s="193">
        <v>74299039</v>
      </c>
    </row>
    <row r="19" spans="1:23">
      <c r="A19" s="193">
        <v>2007</v>
      </c>
      <c r="B19" s="13">
        <f t="shared" si="0"/>
        <v>291.95195999999999</v>
      </c>
      <c r="C19" s="13">
        <f t="shared" si="1"/>
        <v>0.87730600000000003</v>
      </c>
      <c r="D19" s="13">
        <f t="shared" si="2"/>
        <v>30.694680000000002</v>
      </c>
      <c r="E19" s="13">
        <f t="shared" si="3"/>
        <v>49.534858999999997</v>
      </c>
      <c r="F19" s="13">
        <f t="shared" si="4"/>
        <v>31.253274999999999</v>
      </c>
      <c r="G19" s="13">
        <f t="shared" si="5"/>
        <v>4.677003</v>
      </c>
      <c r="H19" s="13">
        <f t="shared" si="6"/>
        <v>3.3619870000000001</v>
      </c>
      <c r="I19" s="13">
        <f t="shared" si="7"/>
        <v>90.074663999999999</v>
      </c>
      <c r="J19" s="13">
        <f t="shared" si="8"/>
        <v>17.823903000000001</v>
      </c>
      <c r="K19" s="13">
        <f t="shared" si="9"/>
        <v>63.654283</v>
      </c>
      <c r="M19" s="193">
        <v>2007</v>
      </c>
      <c r="N19" s="193">
        <v>291951960</v>
      </c>
      <c r="O19" s="193">
        <v>877306</v>
      </c>
      <c r="P19" s="193">
        <v>30694680</v>
      </c>
      <c r="Q19" s="193">
        <v>49534859</v>
      </c>
      <c r="R19" s="193">
        <v>31253275</v>
      </c>
      <c r="S19" s="193">
        <v>4677003</v>
      </c>
      <c r="T19" s="193">
        <v>3361987</v>
      </c>
      <c r="U19" s="193">
        <v>90074664</v>
      </c>
      <c r="V19" s="193">
        <v>17823903</v>
      </c>
      <c r="W19" s="193">
        <v>63654283</v>
      </c>
    </row>
    <row r="20" spans="1:23">
      <c r="A20" s="193">
        <v>2008</v>
      </c>
      <c r="B20" s="13">
        <f t="shared" si="0"/>
        <v>331.78540700000002</v>
      </c>
      <c r="C20" s="13">
        <f t="shared" si="1"/>
        <v>1.505768</v>
      </c>
      <c r="D20" s="13">
        <f t="shared" si="2"/>
        <v>53.986826999999998</v>
      </c>
      <c r="E20" s="13">
        <f t="shared" si="3"/>
        <v>79.523813000000004</v>
      </c>
      <c r="F20" s="13">
        <f t="shared" si="4"/>
        <v>43.348773999999999</v>
      </c>
      <c r="G20" s="13">
        <f t="shared" si="5"/>
        <v>6.2332869999999998</v>
      </c>
      <c r="H20" s="13">
        <f t="shared" si="6"/>
        <v>4.2874509999999999</v>
      </c>
      <c r="I20" s="13">
        <f t="shared" si="7"/>
        <v>65.168308999999994</v>
      </c>
      <c r="J20" s="13">
        <f t="shared" si="8"/>
        <v>18.780763</v>
      </c>
      <c r="K20" s="13">
        <f t="shared" si="9"/>
        <v>58.950415</v>
      </c>
      <c r="M20" s="193">
        <v>2008</v>
      </c>
      <c r="N20" s="193">
        <v>331785407</v>
      </c>
      <c r="O20" s="193">
        <v>1505768</v>
      </c>
      <c r="P20" s="193">
        <v>53986827</v>
      </c>
      <c r="Q20" s="193">
        <v>79523813</v>
      </c>
      <c r="R20" s="193">
        <v>43348774</v>
      </c>
      <c r="S20" s="193">
        <v>6233287</v>
      </c>
      <c r="T20" s="193">
        <v>4287451</v>
      </c>
      <c r="U20" s="193">
        <v>65168309</v>
      </c>
      <c r="V20" s="193">
        <v>18780763</v>
      </c>
      <c r="W20" s="193">
        <v>58950415</v>
      </c>
    </row>
    <row r="21" spans="1:23">
      <c r="A21" s="193">
        <v>2009</v>
      </c>
      <c r="B21" s="13">
        <f t="shared" si="0"/>
        <v>243.05748199999999</v>
      </c>
      <c r="C21" s="13">
        <f t="shared" si="1"/>
        <v>2.0555110000000001</v>
      </c>
      <c r="D21" s="13">
        <f t="shared" si="2"/>
        <v>20.409894999999999</v>
      </c>
      <c r="E21" s="13">
        <f t="shared" si="3"/>
        <v>30.393643999999998</v>
      </c>
      <c r="F21" s="13">
        <f t="shared" si="4"/>
        <v>32.931744999999999</v>
      </c>
      <c r="G21" s="13">
        <f t="shared" si="5"/>
        <v>4.6381189999999997</v>
      </c>
      <c r="H21" s="13">
        <f t="shared" si="6"/>
        <v>3.7522039999999999</v>
      </c>
      <c r="I21" s="13">
        <f t="shared" si="7"/>
        <v>68.921494999999993</v>
      </c>
      <c r="J21" s="13">
        <f t="shared" si="8"/>
        <v>16.560416</v>
      </c>
      <c r="K21" s="13">
        <f t="shared" si="9"/>
        <v>63.394452999999999</v>
      </c>
      <c r="M21" s="193">
        <v>2009</v>
      </c>
      <c r="N21" s="193">
        <v>243057482</v>
      </c>
      <c r="O21" s="193">
        <v>2055511</v>
      </c>
      <c r="P21" s="193">
        <v>20409895</v>
      </c>
      <c r="Q21" s="193">
        <v>30393644</v>
      </c>
      <c r="R21" s="193">
        <v>32931745</v>
      </c>
      <c r="S21" s="193">
        <v>4638119</v>
      </c>
      <c r="T21" s="193">
        <v>3752204</v>
      </c>
      <c r="U21" s="193">
        <v>68921495</v>
      </c>
      <c r="V21" s="193">
        <v>16560416</v>
      </c>
      <c r="W21" s="193">
        <v>63394453</v>
      </c>
    </row>
    <row r="22" spans="1:23">
      <c r="A22" s="193">
        <v>2010</v>
      </c>
      <c r="B22" s="13">
        <f t="shared" si="0"/>
        <v>295.308156</v>
      </c>
      <c r="C22" s="13">
        <f t="shared" si="1"/>
        <v>3.0030960000000002</v>
      </c>
      <c r="D22" s="13">
        <f t="shared" si="2"/>
        <v>17.271528</v>
      </c>
      <c r="E22" s="13">
        <f t="shared" si="3"/>
        <v>72.321976000000006</v>
      </c>
      <c r="F22" s="13">
        <f t="shared" si="4"/>
        <v>29.488990999999999</v>
      </c>
      <c r="G22" s="13">
        <f t="shared" si="5"/>
        <v>4.3056640000000002</v>
      </c>
      <c r="H22" s="13">
        <f t="shared" si="6"/>
        <v>4.045255</v>
      </c>
      <c r="I22" s="13">
        <f t="shared" si="7"/>
        <v>84.458984000000001</v>
      </c>
      <c r="J22" s="13">
        <f t="shared" si="8"/>
        <v>15.310988</v>
      </c>
      <c r="K22" s="13">
        <f t="shared" si="9"/>
        <v>65.101674000000003</v>
      </c>
      <c r="M22" s="193">
        <v>2010</v>
      </c>
      <c r="N22" s="193">
        <v>295308156</v>
      </c>
      <c r="O22" s="193">
        <v>3003096</v>
      </c>
      <c r="P22" s="193">
        <v>17271528</v>
      </c>
      <c r="Q22" s="193">
        <v>72321976</v>
      </c>
      <c r="R22" s="193">
        <v>29488991</v>
      </c>
      <c r="S22" s="193">
        <v>4305664</v>
      </c>
      <c r="T22" s="193">
        <v>4045255</v>
      </c>
      <c r="U22" s="193">
        <v>84458984</v>
      </c>
      <c r="V22" s="193">
        <v>15310988</v>
      </c>
      <c r="W22" s="193">
        <v>65101674</v>
      </c>
    </row>
    <row r="23" spans="1:23">
      <c r="C23" s="3">
        <f>RANK(C22,$C$22:$K$22,0)</f>
        <v>9</v>
      </c>
      <c r="D23" s="3">
        <f t="shared" ref="D23:J23" si="10">RANK(D22,$C$22:$K$22,0)</f>
        <v>5</v>
      </c>
      <c r="E23" s="3">
        <f t="shared" si="10"/>
        <v>2</v>
      </c>
      <c r="F23" s="3">
        <f t="shared" si="10"/>
        <v>4</v>
      </c>
      <c r="G23" s="3">
        <f t="shared" si="10"/>
        <v>7</v>
      </c>
      <c r="H23" s="3">
        <f t="shared" si="10"/>
        <v>8</v>
      </c>
      <c r="I23" s="3">
        <f t="shared" si="10"/>
        <v>1</v>
      </c>
      <c r="J23" s="3">
        <f t="shared" si="10"/>
        <v>6</v>
      </c>
      <c r="K23" s="3">
        <f>RANK(K22,$C$22:$K$22,0)</f>
        <v>3</v>
      </c>
    </row>
    <row r="24" spans="1:23">
      <c r="A24" s="196" t="s">
        <v>71</v>
      </c>
      <c r="B24" s="195"/>
    </row>
    <row r="25" spans="1:23">
      <c r="A25" s="7" t="s">
        <v>1298</v>
      </c>
      <c r="B25" s="2">
        <f t="shared" ref="B25:K28" si="11">IF(ISERROR((POWER(VLOOKUP(VALUE(RIGHT($A25,4)),$A$4:$K$23,COLUMN(B$23),0)/VLOOKUP(VALUE(LEFT($A25,4)),$A$4:$K$23,COLUMN(B$23),0),1/(VALUE(RIGHT($A25,4))-VALUE(LEFT($A25,4))))-1)*100)=FALSE,(POWER(VLOOKUP(VALUE(RIGHT($A25,4)),$A$4:$K$23,COLUMN(B$23),0)/VLOOKUP(VALUE(LEFT($A25,4)),$A$4:$K$23,COLUMN(B$23),0),1/(VALUE(RIGHT($A25,4))-VALUE(LEFT($A25,4))))-1)*100,"n.a.")</f>
        <v>8.9440789958889368</v>
      </c>
      <c r="C25" s="2">
        <f t="shared" si="11"/>
        <v>2.7452641621276808</v>
      </c>
      <c r="D25" s="2">
        <f t="shared" si="11"/>
        <v>21.893868544629779</v>
      </c>
      <c r="E25" s="2">
        <f t="shared" si="11"/>
        <v>20.112575488550789</v>
      </c>
      <c r="F25" s="2">
        <f t="shared" si="11"/>
        <v>7.3506925164862791</v>
      </c>
      <c r="G25" s="2">
        <f t="shared" si="11"/>
        <v>15.913311881838666</v>
      </c>
      <c r="H25" s="2">
        <f t="shared" si="11"/>
        <v>-0.57396677771734961</v>
      </c>
      <c r="I25" s="2">
        <f t="shared" si="11"/>
        <v>3.8025483590342857</v>
      </c>
      <c r="J25" s="2">
        <f t="shared" si="11"/>
        <v>20.353230365777208</v>
      </c>
      <c r="K25" s="2">
        <f t="shared" si="11"/>
        <v>6.7566847579579647</v>
      </c>
    </row>
    <row r="26" spans="1:23">
      <c r="A26" s="7" t="s">
        <v>467</v>
      </c>
      <c r="B26" s="2">
        <f t="shared" si="11"/>
        <v>19.149092362998331</v>
      </c>
      <c r="C26" s="2">
        <f t="shared" si="11"/>
        <v>18.794457713793022</v>
      </c>
      <c r="D26" s="2">
        <f t="shared" si="11"/>
        <v>26.364222727495523</v>
      </c>
      <c r="E26" s="2">
        <f t="shared" si="11"/>
        <v>41.53153697778373</v>
      </c>
      <c r="F26" s="2">
        <f t="shared" si="11"/>
        <v>12.162087583251658</v>
      </c>
      <c r="G26" s="2">
        <f t="shared" si="11"/>
        <v>35.507712374615522</v>
      </c>
      <c r="H26" s="2">
        <f t="shared" si="11"/>
        <v>17.614554606282873</v>
      </c>
      <c r="I26" s="2">
        <f t="shared" si="11"/>
        <v>17.513222083565381</v>
      </c>
      <c r="J26" s="2">
        <f t="shared" si="11"/>
        <v>17.143368783375877</v>
      </c>
      <c r="K26" s="2">
        <f t="shared" si="11"/>
        <v>14.85258640061835</v>
      </c>
    </row>
    <row r="27" spans="1:23">
      <c r="A27" s="7" t="s">
        <v>753</v>
      </c>
      <c r="B27" s="2">
        <f t="shared" si="11"/>
        <v>-0.38688408885989567</v>
      </c>
      <c r="C27" s="2">
        <f t="shared" si="11"/>
        <v>-11.135674921981709</v>
      </c>
      <c r="D27" s="2">
        <f t="shared" si="11"/>
        <v>17.581660916927522</v>
      </c>
      <c r="E27" s="2">
        <f t="shared" si="11"/>
        <v>1.9350958702400556</v>
      </c>
      <c r="F27" s="2">
        <f t="shared" si="11"/>
        <v>2.7456909199860879</v>
      </c>
      <c r="G27" s="2">
        <f t="shared" si="11"/>
        <v>-0.84774042770031643</v>
      </c>
      <c r="H27" s="2">
        <f t="shared" si="11"/>
        <v>-15.949721397912974</v>
      </c>
      <c r="I27" s="2">
        <f t="shared" si="11"/>
        <v>-8.308453680493832</v>
      </c>
      <c r="J27" s="2">
        <f t="shared" si="11"/>
        <v>23.651045807497951</v>
      </c>
      <c r="K27" s="2">
        <f t="shared" si="11"/>
        <v>-0.76854080798781643</v>
      </c>
    </row>
    <row r="28" spans="1:23">
      <c r="A28" s="7" t="s">
        <v>3</v>
      </c>
      <c r="B28" s="2">
        <f t="shared" si="11"/>
        <v>-2.2445673387724741</v>
      </c>
      <c r="C28" s="2">
        <f t="shared" si="11"/>
        <v>-19.111363317712893</v>
      </c>
      <c r="D28" s="2">
        <f t="shared" si="11"/>
        <v>11.008441266780933</v>
      </c>
      <c r="E28" s="2">
        <f t="shared" si="11"/>
        <v>-4.4692088362906279</v>
      </c>
      <c r="F28" s="2">
        <f t="shared" si="11"/>
        <v>-1.5656207005943723</v>
      </c>
      <c r="G28" s="2">
        <f t="shared" si="11"/>
        <v>-4.9497935680682943</v>
      </c>
      <c r="H28" s="2">
        <f t="shared" si="11"/>
        <v>-20.809538463790346</v>
      </c>
      <c r="I28" s="2">
        <f t="shared" si="11"/>
        <v>-5.1518960895099886</v>
      </c>
      <c r="J28" s="2">
        <f t="shared" si="11"/>
        <v>26.509914212875074</v>
      </c>
      <c r="K28" s="2">
        <f t="shared" si="11"/>
        <v>0.21521986076460387</v>
      </c>
    </row>
    <row r="30" spans="1:23">
      <c r="A30" s="228" t="s">
        <v>1360</v>
      </c>
    </row>
  </sheetData>
  <hyperlinks>
    <hyperlink ref="A30" r:id="rId1" location="tag" display="http://www.ic.gc.ca/sc_mrkti/tdst/tdo/tdo.php#tag"/>
  </hyperlinks>
  <pageMargins left="0.7" right="0.7" top="0.75" bottom="0.75" header="0.3" footer="0.3"/>
  <pageSetup scale="82" orientation="landscape" horizontalDpi="0" verticalDpi="0" r:id="rId2"/>
</worksheet>
</file>

<file path=xl/worksheets/sheet208.xml><?xml version="1.0" encoding="utf-8"?>
<worksheet xmlns="http://schemas.openxmlformats.org/spreadsheetml/2006/main" xmlns:r="http://schemas.openxmlformats.org/officeDocument/2006/relationships">
  <dimension ref="A1:W34"/>
  <sheetViews>
    <sheetView view="pageBreakPreview" zoomScaleNormal="100" zoomScaleSheetLayoutView="100" workbookViewId="0"/>
  </sheetViews>
  <sheetFormatPr defaultRowHeight="15" outlineLevelRow="1" outlineLevelCol="1"/>
  <cols>
    <col min="1" max="1" width="9.140625" style="193"/>
    <col min="2" max="11" width="13.85546875" style="193" customWidth="1"/>
    <col min="12" max="22" width="0" style="193" hidden="1" customWidth="1" outlineLevel="1"/>
    <col min="23" max="23" width="9.140625" style="193" collapsed="1"/>
    <col min="24" max="16384" width="9.140625" style="193"/>
  </cols>
  <sheetData>
    <row r="1" spans="1:13">
      <c r="A1" s="193" t="s">
        <v>1314</v>
      </c>
    </row>
    <row r="3" spans="1:13" ht="75" customHeight="1">
      <c r="B3" s="12" t="s">
        <v>758</v>
      </c>
      <c r="C3" s="12" t="s">
        <v>1308</v>
      </c>
      <c r="D3" s="12" t="s">
        <v>1307</v>
      </c>
      <c r="E3" s="12" t="s">
        <v>1306</v>
      </c>
      <c r="F3" s="12" t="s">
        <v>1305</v>
      </c>
      <c r="G3" s="12" t="s">
        <v>1304</v>
      </c>
      <c r="H3" s="12" t="s">
        <v>1303</v>
      </c>
      <c r="I3" s="12" t="s">
        <v>1302</v>
      </c>
      <c r="J3" s="12" t="s">
        <v>1301</v>
      </c>
      <c r="K3" s="12" t="s">
        <v>1300</v>
      </c>
    </row>
    <row r="4" spans="1:13">
      <c r="A4" s="193">
        <v>1992</v>
      </c>
      <c r="B4" s="13">
        <v>14.55</v>
      </c>
      <c r="C4" s="13">
        <v>8.0500000000000007</v>
      </c>
      <c r="D4" s="13">
        <v>22.67</v>
      </c>
      <c r="E4" s="13">
        <v>16.8</v>
      </c>
      <c r="F4" s="13">
        <v>8</v>
      </c>
      <c r="G4" s="13">
        <v>2.76</v>
      </c>
      <c r="H4" s="13">
        <v>13.36</v>
      </c>
      <c r="I4" s="13">
        <v>76.319999999999993</v>
      </c>
      <c r="J4" s="13">
        <v>7.2</v>
      </c>
      <c r="K4" s="13">
        <v>9.25</v>
      </c>
      <c r="M4" s="52"/>
    </row>
    <row r="5" spans="1:13">
      <c r="A5" s="193">
        <v>1993</v>
      </c>
      <c r="B5" s="13">
        <v>15.84</v>
      </c>
      <c r="C5" s="13">
        <v>9.77</v>
      </c>
      <c r="D5" s="13">
        <v>26.13</v>
      </c>
      <c r="E5" s="13">
        <v>17.97</v>
      </c>
      <c r="F5" s="13">
        <v>10.039999999999999</v>
      </c>
      <c r="G5" s="13">
        <v>2.42</v>
      </c>
      <c r="H5" s="13">
        <v>14.79</v>
      </c>
      <c r="I5" s="13">
        <v>72.400000000000006</v>
      </c>
      <c r="J5" s="13">
        <v>9.44</v>
      </c>
      <c r="K5" s="13">
        <v>11.19</v>
      </c>
      <c r="M5" s="52"/>
    </row>
    <row r="6" spans="1:13">
      <c r="A6" s="193">
        <v>1994</v>
      </c>
      <c r="B6" s="13">
        <v>17.03</v>
      </c>
      <c r="C6" s="13">
        <v>11.03</v>
      </c>
      <c r="D6" s="13">
        <v>27.19</v>
      </c>
      <c r="E6" s="13">
        <v>20.51</v>
      </c>
      <c r="F6" s="13">
        <v>12.23</v>
      </c>
      <c r="G6" s="13">
        <v>2.76</v>
      </c>
      <c r="H6" s="13">
        <v>15.51</v>
      </c>
      <c r="I6" s="13">
        <v>69.39</v>
      </c>
      <c r="J6" s="13">
        <v>10.57</v>
      </c>
      <c r="K6" s="13">
        <v>12.05</v>
      </c>
      <c r="M6" s="52"/>
    </row>
    <row r="7" spans="1:13">
      <c r="A7" s="193">
        <v>1995</v>
      </c>
      <c r="B7" s="13">
        <v>18.53</v>
      </c>
      <c r="C7" s="13">
        <v>12.57</v>
      </c>
      <c r="D7" s="13">
        <v>26.39</v>
      </c>
      <c r="E7" s="13">
        <v>22.14</v>
      </c>
      <c r="F7" s="13">
        <v>14.41</v>
      </c>
      <c r="G7" s="13">
        <v>3.86</v>
      </c>
      <c r="H7" s="13">
        <v>18.04</v>
      </c>
      <c r="I7" s="13">
        <v>71.260000000000005</v>
      </c>
      <c r="J7" s="13">
        <v>12.23</v>
      </c>
      <c r="K7" s="13">
        <v>12.47</v>
      </c>
      <c r="M7" s="52"/>
    </row>
    <row r="8" spans="1:13">
      <c r="A8" s="193">
        <v>1996</v>
      </c>
      <c r="B8" s="13">
        <v>19.62</v>
      </c>
      <c r="C8" s="13">
        <v>13.37</v>
      </c>
      <c r="D8" s="13">
        <v>30.17</v>
      </c>
      <c r="E8" s="13">
        <v>20.84</v>
      </c>
      <c r="F8" s="13">
        <v>16.54</v>
      </c>
      <c r="G8" s="13">
        <v>4.7</v>
      </c>
      <c r="H8" s="13">
        <v>19.399999999999999</v>
      </c>
      <c r="I8" s="13">
        <v>69.02</v>
      </c>
      <c r="J8" s="13">
        <v>13.81</v>
      </c>
      <c r="K8" s="13">
        <v>13.41</v>
      </c>
      <c r="M8" s="52"/>
    </row>
    <row r="9" spans="1:13">
      <c r="A9" s="193">
        <v>1997</v>
      </c>
      <c r="B9" s="13">
        <v>21.25</v>
      </c>
      <c r="C9" s="13">
        <v>13.36</v>
      </c>
      <c r="D9" s="13">
        <v>30.15</v>
      </c>
      <c r="E9" s="13">
        <v>24.99</v>
      </c>
      <c r="F9" s="13">
        <v>21.55</v>
      </c>
      <c r="G9" s="13">
        <v>5.07</v>
      </c>
      <c r="H9" s="13">
        <v>21.82</v>
      </c>
      <c r="I9" s="13">
        <v>70.41</v>
      </c>
      <c r="J9" s="13">
        <v>15.41</v>
      </c>
      <c r="K9" s="13">
        <v>14.51</v>
      </c>
      <c r="M9" s="52"/>
    </row>
    <row r="10" spans="1:13">
      <c r="A10" s="193">
        <v>1998</v>
      </c>
      <c r="B10" s="13">
        <v>22.94</v>
      </c>
      <c r="C10" s="13">
        <v>13.43</v>
      </c>
      <c r="D10" s="13">
        <v>34.65</v>
      </c>
      <c r="E10" s="13">
        <v>29.92</v>
      </c>
      <c r="F10" s="13">
        <v>23.51</v>
      </c>
      <c r="G10" s="13">
        <v>5.41</v>
      </c>
      <c r="H10" s="13">
        <v>21.81</v>
      </c>
      <c r="I10" s="13">
        <v>71.430000000000007</v>
      </c>
      <c r="J10" s="13">
        <v>18.97</v>
      </c>
      <c r="K10" s="13">
        <v>19.079999999999998</v>
      </c>
      <c r="M10" s="52"/>
    </row>
    <row r="11" spans="1:13">
      <c r="A11" s="193">
        <v>1999</v>
      </c>
      <c r="B11" s="13">
        <v>24.01</v>
      </c>
      <c r="C11" s="13">
        <v>12.76</v>
      </c>
      <c r="D11" s="13">
        <v>30.43</v>
      </c>
      <c r="E11" s="13">
        <v>27.48</v>
      </c>
      <c r="F11" s="13">
        <v>25.22</v>
      </c>
      <c r="G11" s="13">
        <v>4.75</v>
      </c>
      <c r="H11" s="13">
        <v>24.64</v>
      </c>
      <c r="I11" s="13">
        <v>75.89</v>
      </c>
      <c r="J11" s="13">
        <v>20.73</v>
      </c>
      <c r="K11" s="13">
        <v>21.84</v>
      </c>
      <c r="M11" s="52"/>
    </row>
    <row r="12" spans="1:13">
      <c r="A12" s="193">
        <v>2000</v>
      </c>
      <c r="B12" s="13">
        <v>24.36</v>
      </c>
      <c r="C12" s="13">
        <v>11.27</v>
      </c>
      <c r="D12" s="13">
        <v>32.130000000000003</v>
      </c>
      <c r="E12" s="13">
        <v>33.75</v>
      </c>
      <c r="F12" s="13">
        <v>24.29</v>
      </c>
      <c r="G12" s="13">
        <v>4.03</v>
      </c>
      <c r="H12" s="13">
        <v>25.26</v>
      </c>
      <c r="I12" s="13">
        <v>71.75</v>
      </c>
      <c r="J12" s="13">
        <v>21.37</v>
      </c>
      <c r="K12" s="13">
        <v>22.12</v>
      </c>
      <c r="M12" s="52"/>
    </row>
    <row r="13" spans="1:13">
      <c r="A13" s="193">
        <v>2001</v>
      </c>
      <c r="B13" s="13">
        <v>25.72</v>
      </c>
      <c r="C13" s="13">
        <v>12.11</v>
      </c>
      <c r="D13" s="13">
        <v>31.56</v>
      </c>
      <c r="E13" s="13">
        <v>38.06</v>
      </c>
      <c r="F13" s="13">
        <v>25.78</v>
      </c>
      <c r="G13" s="13">
        <v>5.31</v>
      </c>
      <c r="H13" s="13">
        <v>27.67</v>
      </c>
      <c r="I13" s="13">
        <v>70.930000000000007</v>
      </c>
      <c r="J13" s="13">
        <v>21.77</v>
      </c>
      <c r="K13" s="13">
        <v>24.12</v>
      </c>
      <c r="M13" s="52"/>
    </row>
    <row r="14" spans="1:13">
      <c r="A14" s="193">
        <v>2002</v>
      </c>
      <c r="B14" s="13">
        <v>26.39</v>
      </c>
      <c r="C14" s="13">
        <v>11.48</v>
      </c>
      <c r="D14" s="13">
        <v>29.91</v>
      </c>
      <c r="E14" s="13">
        <v>41.08</v>
      </c>
      <c r="F14" s="13">
        <v>26.75</v>
      </c>
      <c r="G14" s="13">
        <v>4.8600000000000003</v>
      </c>
      <c r="H14" s="13">
        <v>27.66</v>
      </c>
      <c r="I14" s="13">
        <v>74.33</v>
      </c>
      <c r="J14" s="13">
        <v>23.15</v>
      </c>
      <c r="K14" s="13">
        <v>25.11</v>
      </c>
      <c r="M14" s="52"/>
    </row>
    <row r="15" spans="1:13">
      <c r="A15" s="193">
        <v>2003</v>
      </c>
      <c r="B15" s="13">
        <v>25.46</v>
      </c>
      <c r="C15" s="13">
        <v>9.48</v>
      </c>
      <c r="D15" s="13">
        <v>32.54</v>
      </c>
      <c r="E15" s="13">
        <v>43.62</v>
      </c>
      <c r="F15" s="13">
        <v>29.44</v>
      </c>
      <c r="G15" s="13">
        <v>4</v>
      </c>
      <c r="H15" s="13">
        <v>24.28</v>
      </c>
      <c r="I15" s="13">
        <v>71.040000000000006</v>
      </c>
      <c r="J15" s="13">
        <v>25.72</v>
      </c>
      <c r="K15" s="13">
        <v>22.79</v>
      </c>
      <c r="M15" s="52"/>
    </row>
    <row r="16" spans="1:13">
      <c r="A16" s="193">
        <v>2004</v>
      </c>
      <c r="B16" s="13">
        <v>26.73</v>
      </c>
      <c r="C16" s="13">
        <v>8.5399999999999991</v>
      </c>
      <c r="D16" s="13">
        <v>39.92</v>
      </c>
      <c r="E16" s="13">
        <v>41.92</v>
      </c>
      <c r="F16" s="13">
        <v>33.36</v>
      </c>
      <c r="G16" s="13">
        <v>3.65</v>
      </c>
      <c r="H16" s="13">
        <v>26.74</v>
      </c>
      <c r="I16" s="13">
        <v>75.64</v>
      </c>
      <c r="J16" s="13">
        <v>23.56</v>
      </c>
      <c r="K16" s="13">
        <v>23.33</v>
      </c>
      <c r="M16" s="52"/>
    </row>
    <row r="17" spans="1:23">
      <c r="A17" s="193">
        <v>2005</v>
      </c>
      <c r="B17" s="13">
        <v>26.29</v>
      </c>
      <c r="C17" s="13">
        <v>9.7100000000000009</v>
      </c>
      <c r="D17" s="13">
        <v>34.770000000000003</v>
      </c>
      <c r="E17" s="13">
        <v>41.02</v>
      </c>
      <c r="F17" s="13">
        <v>35.15</v>
      </c>
      <c r="G17" s="13">
        <v>3.42</v>
      </c>
      <c r="H17" s="13">
        <v>27.05</v>
      </c>
      <c r="I17" s="13">
        <v>76.489999999999995</v>
      </c>
      <c r="J17" s="13">
        <v>23.18</v>
      </c>
      <c r="K17" s="13">
        <v>22.91</v>
      </c>
      <c r="M17" s="52"/>
    </row>
    <row r="18" spans="1:23">
      <c r="A18" s="193">
        <v>2006</v>
      </c>
      <c r="B18" s="13">
        <v>24.65</v>
      </c>
      <c r="C18" s="13">
        <v>9.8000000000000007</v>
      </c>
      <c r="D18" s="13">
        <v>37.409999999999997</v>
      </c>
      <c r="E18" s="13">
        <v>38.58</v>
      </c>
      <c r="F18" s="13">
        <v>34.409999999999997</v>
      </c>
      <c r="G18" s="13">
        <v>3.44</v>
      </c>
      <c r="H18" s="13">
        <v>22.47</v>
      </c>
      <c r="I18" s="13">
        <v>70.77</v>
      </c>
      <c r="J18" s="13">
        <v>23.8</v>
      </c>
      <c r="K18" s="13">
        <v>22.7</v>
      </c>
      <c r="M18" s="52"/>
    </row>
    <row r="19" spans="1:23">
      <c r="A19" s="193">
        <v>2007</v>
      </c>
      <c r="B19" s="13">
        <v>23.88</v>
      </c>
      <c r="C19" s="13">
        <v>9.4</v>
      </c>
      <c r="D19" s="13">
        <v>39.700000000000003</v>
      </c>
      <c r="E19" s="13">
        <v>37.369999999999997</v>
      </c>
      <c r="F19" s="13">
        <v>38.01</v>
      </c>
      <c r="G19" s="13">
        <v>3.28</v>
      </c>
      <c r="H19" s="13">
        <v>21.1</v>
      </c>
      <c r="I19" s="13">
        <v>68.540000000000006</v>
      </c>
      <c r="J19" s="13">
        <v>23.07</v>
      </c>
      <c r="K19" s="13">
        <v>21.32</v>
      </c>
      <c r="M19" s="52"/>
    </row>
    <row r="20" spans="1:23">
      <c r="A20" s="193">
        <v>2008</v>
      </c>
      <c r="B20" s="13">
        <v>26.05</v>
      </c>
      <c r="C20" s="13">
        <v>8.98</v>
      </c>
      <c r="D20" s="13">
        <v>46.73</v>
      </c>
      <c r="E20" s="13">
        <v>41.78</v>
      </c>
      <c r="F20" s="13">
        <v>39.869999999999997</v>
      </c>
      <c r="G20" s="13">
        <v>2.9</v>
      </c>
      <c r="H20" s="13">
        <v>23.85</v>
      </c>
      <c r="I20" s="13">
        <v>73.09</v>
      </c>
      <c r="J20" s="13">
        <v>22.64</v>
      </c>
      <c r="K20" s="13">
        <v>21.79</v>
      </c>
      <c r="M20" s="52" t="str">
        <f>$G3</f>
        <v xml:space="preserve"> Dairy Product Manufacturing</v>
      </c>
      <c r="N20" s="52" t="str">
        <f>$C3</f>
        <v xml:space="preserve"> Animal Food Manufacturing</v>
      </c>
      <c r="O20" s="52" t="str">
        <f>$K3</f>
        <v xml:space="preserve"> Other Food Manufacturing</v>
      </c>
      <c r="P20" s="52" t="str">
        <f>$J3</f>
        <v xml:space="preserve"> Bakeries and Tortilla Manufacturing</v>
      </c>
      <c r="Q20" s="52" t="str">
        <f>$H3</f>
        <v xml:space="preserve"> Meat Product Manufacturing</v>
      </c>
      <c r="R20" s="52" t="str">
        <f>$B3</f>
        <v>Food Manufacturing</v>
      </c>
      <c r="S20" s="52" t="str">
        <f>$F3</f>
        <v xml:space="preserve"> Fruit and Vegetable Preserving and Specialty Food Manufacturing</v>
      </c>
      <c r="T20" s="52" t="str">
        <f>$E3</f>
        <v xml:space="preserve"> Sugar and Confectionery Product Manufacturing</v>
      </c>
      <c r="U20" s="52" t="str">
        <f>$D3</f>
        <v xml:space="preserve"> Grain and Oilseed Milling</v>
      </c>
      <c r="V20" s="52" t="str">
        <f>$I3</f>
        <v xml:space="preserve"> Seafood Product Preparation and Packaging</v>
      </c>
      <c r="W20" s="52"/>
    </row>
    <row r="21" spans="1:23">
      <c r="C21" s="58"/>
      <c r="D21" s="58"/>
      <c r="E21" s="58"/>
      <c r="F21" s="58"/>
      <c r="G21" s="58"/>
      <c r="H21" s="58"/>
      <c r="I21" s="58"/>
      <c r="J21" s="58"/>
      <c r="K21" s="58"/>
      <c r="L21" s="193">
        <v>1992</v>
      </c>
      <c r="M21" s="52">
        <f>G4</f>
        <v>2.76</v>
      </c>
      <c r="N21" s="52">
        <f>C4</f>
        <v>8.0500000000000007</v>
      </c>
      <c r="O21" s="52">
        <f>K4</f>
        <v>9.25</v>
      </c>
      <c r="P21" s="52">
        <f>J4</f>
        <v>7.2</v>
      </c>
      <c r="Q21" s="52">
        <f>H4</f>
        <v>13.36</v>
      </c>
      <c r="R21" s="52">
        <f>B4</f>
        <v>14.55</v>
      </c>
      <c r="S21" s="52">
        <f>F4</f>
        <v>8</v>
      </c>
      <c r="T21" s="52">
        <f>E4</f>
        <v>16.8</v>
      </c>
      <c r="U21" s="52">
        <f>D4</f>
        <v>22.67</v>
      </c>
      <c r="V21" s="52">
        <f>I4</f>
        <v>76.319999999999993</v>
      </c>
      <c r="W21" s="52"/>
    </row>
    <row r="22" spans="1:23">
      <c r="A22" s="196" t="s">
        <v>71</v>
      </c>
      <c r="B22" s="13"/>
      <c r="L22" s="193">
        <v>2000</v>
      </c>
      <c r="M22" s="52">
        <f>G12</f>
        <v>4.03</v>
      </c>
      <c r="N22" s="52">
        <f>C12</f>
        <v>11.27</v>
      </c>
      <c r="O22" s="52">
        <f>K12</f>
        <v>22.12</v>
      </c>
      <c r="P22" s="52">
        <f>J12</f>
        <v>21.37</v>
      </c>
      <c r="Q22" s="52">
        <f>H12</f>
        <v>25.26</v>
      </c>
      <c r="R22" s="52">
        <f>B12</f>
        <v>24.36</v>
      </c>
      <c r="S22" s="52">
        <f>F12</f>
        <v>24.29</v>
      </c>
      <c r="T22" s="52">
        <f>E12</f>
        <v>33.75</v>
      </c>
      <c r="U22" s="52">
        <f>D12</f>
        <v>32.130000000000003</v>
      </c>
      <c r="V22" s="52">
        <f>I12</f>
        <v>71.75</v>
      </c>
    </row>
    <row r="23" spans="1:23">
      <c r="A23" s="7" t="s">
        <v>1298</v>
      </c>
      <c r="B23" s="2">
        <f t="shared" ref="B23:K26" si="0">IF(ISERROR((POWER(VLOOKUP(VALUE(RIGHT($A23,4)),$A$4:$K$21,COLUMN(B$21),0)/VLOOKUP(VALUE(LEFT($A23,4)),$A$4:$K$21,COLUMN(B$21),0),1/(VALUE(RIGHT($A23,4))-VALUE(LEFT($A23,4))))-1)*100)=FALSE,(POWER(VLOOKUP(VALUE(RIGHT($A23,4)),$A$4:$K$21,COLUMN(B$21),0)/VLOOKUP(VALUE(LEFT($A23,4)),$A$4:$K$21,COLUMN(B$21),0),1/(VALUE(RIGHT($A23,4))-VALUE(LEFT($A23,4))))-1)*100,"n.a.")</f>
        <v>3.7072327220215362</v>
      </c>
      <c r="C23" s="2">
        <f t="shared" si="0"/>
        <v>0.68563850480729549</v>
      </c>
      <c r="D23" s="2">
        <f t="shared" si="0"/>
        <v>4.6246495529250753</v>
      </c>
      <c r="E23" s="2">
        <f t="shared" si="0"/>
        <v>5.8592218170762767</v>
      </c>
      <c r="F23" s="2">
        <f t="shared" si="0"/>
        <v>10.559805381494037</v>
      </c>
      <c r="G23" s="2">
        <f t="shared" si="0"/>
        <v>0.30972903012003172</v>
      </c>
      <c r="H23" s="2">
        <f t="shared" si="0"/>
        <v>3.688387425091233</v>
      </c>
      <c r="I23" s="2">
        <f t="shared" si="0"/>
        <v>-0.26990677396490081</v>
      </c>
      <c r="J23" s="2">
        <f t="shared" si="0"/>
        <v>7.4228067298275135</v>
      </c>
      <c r="K23" s="2">
        <f t="shared" si="0"/>
        <v>5.5011560659954162</v>
      </c>
      <c r="L23" s="193">
        <v>2008</v>
      </c>
      <c r="M23" s="52">
        <f>$G$20</f>
        <v>2.9</v>
      </c>
      <c r="N23" s="52">
        <f>$C$20</f>
        <v>8.98</v>
      </c>
      <c r="O23" s="52">
        <f>$K$20</f>
        <v>21.79</v>
      </c>
      <c r="P23" s="52">
        <f>$J$20</f>
        <v>22.64</v>
      </c>
      <c r="Q23" s="52">
        <f>$H$20</f>
        <v>23.85</v>
      </c>
      <c r="R23" s="52">
        <f>$B$20</f>
        <v>26.05</v>
      </c>
      <c r="S23" s="52">
        <f>$F$20</f>
        <v>39.869999999999997</v>
      </c>
      <c r="T23" s="52">
        <f>$E$20</f>
        <v>41.78</v>
      </c>
      <c r="U23" s="52">
        <f>$D$20</f>
        <v>46.73</v>
      </c>
      <c r="V23" s="52">
        <f>$I$20</f>
        <v>73.09</v>
      </c>
    </row>
    <row r="24" spans="1:23">
      <c r="A24" s="7" t="s">
        <v>467</v>
      </c>
      <c r="B24" s="2">
        <f t="shared" si="0"/>
        <v>6.6539111643787008</v>
      </c>
      <c r="C24" s="2">
        <f t="shared" si="0"/>
        <v>4.2956042188392995</v>
      </c>
      <c r="D24" s="2">
        <f t="shared" si="0"/>
        <v>4.4557617840177421</v>
      </c>
      <c r="E24" s="2">
        <f t="shared" si="0"/>
        <v>9.1115089673372793</v>
      </c>
      <c r="F24" s="2">
        <f t="shared" si="0"/>
        <v>14.892635295425126</v>
      </c>
      <c r="G24" s="2">
        <f t="shared" si="0"/>
        <v>4.8454276613283831</v>
      </c>
      <c r="H24" s="2">
        <f t="shared" si="0"/>
        <v>8.2875083785900685</v>
      </c>
      <c r="I24" s="2">
        <f t="shared" si="0"/>
        <v>-0.76886862276448475</v>
      </c>
      <c r="J24" s="2">
        <f t="shared" si="0"/>
        <v>14.566858132248917</v>
      </c>
      <c r="K24" s="2">
        <f t="shared" si="0"/>
        <v>11.514264352400993</v>
      </c>
    </row>
    <row r="25" spans="1:23">
      <c r="A25" s="7" t="s">
        <v>753</v>
      </c>
      <c r="B25" s="2">
        <f t="shared" si="0"/>
        <v>0.84196633242323848</v>
      </c>
      <c r="C25" s="2">
        <f t="shared" si="0"/>
        <v>-2.7993760902001341</v>
      </c>
      <c r="D25" s="2">
        <f t="shared" si="0"/>
        <v>4.7938103855485581</v>
      </c>
      <c r="E25" s="2">
        <f t="shared" si="0"/>
        <v>2.7038756018995747</v>
      </c>
      <c r="F25" s="2">
        <f t="shared" si="0"/>
        <v>6.3903751059713132</v>
      </c>
      <c r="G25" s="2">
        <f t="shared" si="0"/>
        <v>-4.0297515825058028</v>
      </c>
      <c r="H25" s="2">
        <f t="shared" si="0"/>
        <v>-0.71540247072955365</v>
      </c>
      <c r="I25" s="2">
        <f t="shared" si="0"/>
        <v>0.23156399439554498</v>
      </c>
      <c r="J25" s="2">
        <f t="shared" si="0"/>
        <v>0.72423730424031607</v>
      </c>
      <c r="K25" s="2">
        <f t="shared" si="0"/>
        <v>-0.1877114475008268</v>
      </c>
    </row>
    <row r="26" spans="1:23">
      <c r="A26" s="7" t="s">
        <v>3</v>
      </c>
      <c r="B26" s="2">
        <f t="shared" si="0"/>
        <v>-0.28389844853498047</v>
      </c>
      <c r="C26" s="2">
        <f t="shared" si="0"/>
        <v>-2.5586214173435096</v>
      </c>
      <c r="D26" s="2">
        <f t="shared" si="0"/>
        <v>3.0684353082845117</v>
      </c>
      <c r="E26" s="2">
        <f t="shared" si="0"/>
        <v>1.4661849455266385</v>
      </c>
      <c r="F26" s="2">
        <f t="shared" si="0"/>
        <v>6.6059584940510341</v>
      </c>
      <c r="G26" s="2">
        <f t="shared" si="0"/>
        <v>-2.8989080173423609</v>
      </c>
      <c r="H26" s="2">
        <f t="shared" si="0"/>
        <v>-2.5379399025965976</v>
      </c>
      <c r="I26" s="2">
        <f t="shared" si="0"/>
        <v>-0.65172894833015471</v>
      </c>
      <c r="J26" s="2">
        <f t="shared" si="0"/>
        <v>1.0995006045864786</v>
      </c>
      <c r="K26" s="2">
        <f t="shared" si="0"/>
        <v>-0.52485461903998276</v>
      </c>
    </row>
    <row r="28" spans="1:23">
      <c r="A28" s="228" t="s">
        <v>1360</v>
      </c>
    </row>
    <row r="31" spans="1:23" hidden="1" outlineLevel="1">
      <c r="D31" s="193" t="s">
        <v>1325</v>
      </c>
      <c r="E31" s="193" t="s">
        <v>1325</v>
      </c>
      <c r="F31" s="193" t="s">
        <v>1327</v>
      </c>
      <c r="J31" s="193" t="s">
        <v>1326</v>
      </c>
      <c r="K31" s="193" t="s">
        <v>1325</v>
      </c>
    </row>
    <row r="32" spans="1:23" hidden="1" outlineLevel="1">
      <c r="C32" s="193" t="str">
        <f>C3</f>
        <v xml:space="preserve"> Animal Food Manufacturing</v>
      </c>
      <c r="D32" s="193" t="str">
        <f t="shared" ref="D32:K32" si="1">D3</f>
        <v xml:space="preserve"> Grain and Oilseed Milling</v>
      </c>
      <c r="E32" s="193" t="str">
        <f t="shared" si="1"/>
        <v xml:space="preserve"> Sugar and Confectionery Product Manufacturing</v>
      </c>
      <c r="F32" s="193" t="str">
        <f t="shared" si="1"/>
        <v xml:space="preserve"> Fruit and Vegetable Preserving and Specialty Food Manufacturing</v>
      </c>
      <c r="G32" s="193" t="str">
        <f t="shared" si="1"/>
        <v xml:space="preserve"> Dairy Product Manufacturing</v>
      </c>
      <c r="H32" s="193" t="str">
        <f t="shared" si="1"/>
        <v xml:space="preserve"> Meat Product Manufacturing</v>
      </c>
      <c r="I32" s="193" t="str">
        <f t="shared" si="1"/>
        <v xml:space="preserve"> Seafood Product Preparation and Packaging</v>
      </c>
      <c r="J32" s="193" t="str">
        <f t="shared" si="1"/>
        <v xml:space="preserve"> Bakeries and Tortilla Manufacturing</v>
      </c>
      <c r="K32" s="193" t="str">
        <f t="shared" si="1"/>
        <v xml:space="preserve"> Other Food Manufacturing</v>
      </c>
    </row>
    <row r="33" spans="3:11" hidden="1" outlineLevel="1">
      <c r="C33" s="13">
        <f t="shared" ref="C33:K33" si="2">100*(C20/C4-1)</f>
        <v>11.552795031055908</v>
      </c>
      <c r="D33" s="13">
        <f t="shared" si="2"/>
        <v>106.13145125716805</v>
      </c>
      <c r="E33" s="13">
        <f t="shared" si="2"/>
        <v>148.6904761904762</v>
      </c>
      <c r="F33" s="13">
        <f t="shared" si="2"/>
        <v>398.37499999999994</v>
      </c>
      <c r="G33" s="13">
        <f t="shared" si="2"/>
        <v>5.0724637681159424</v>
      </c>
      <c r="H33" s="13">
        <f t="shared" si="2"/>
        <v>78.517964071856312</v>
      </c>
      <c r="I33" s="13">
        <f t="shared" si="2"/>
        <v>-4.2321802935010311</v>
      </c>
      <c r="J33" s="13">
        <f t="shared" si="2"/>
        <v>214.44444444444443</v>
      </c>
      <c r="K33" s="13">
        <f t="shared" si="2"/>
        <v>135.56756756756755</v>
      </c>
    </row>
    <row r="34" spans="3:11" collapsed="1"/>
  </sheetData>
  <sortState columnSort="1" ref="M20:V21">
    <sortCondition ref="M21:V21"/>
  </sortState>
  <hyperlinks>
    <hyperlink ref="A28" r:id="rId1" location="tag" display="http://www.ic.gc.ca/sc_mrkti/tdst/tdo/tdo.php#tag"/>
  </hyperlinks>
  <pageMargins left="0.7" right="0.7" top="0.75" bottom="0.75" header="0.3" footer="0.3"/>
  <pageSetup scale="82" orientation="landscape" horizontalDpi="0" verticalDpi="0" r:id="rId2"/>
</worksheet>
</file>

<file path=xl/worksheets/sheet209.xml><?xml version="1.0" encoding="utf-8"?>
<worksheet xmlns="http://schemas.openxmlformats.org/spreadsheetml/2006/main" xmlns:r="http://schemas.openxmlformats.org/officeDocument/2006/relationships">
  <dimension ref="A1:K29"/>
  <sheetViews>
    <sheetView view="pageBreakPreview" zoomScaleNormal="100" zoomScaleSheetLayoutView="100" workbookViewId="0"/>
  </sheetViews>
  <sheetFormatPr defaultRowHeight="15"/>
  <cols>
    <col min="1" max="1" width="9.140625" style="193"/>
    <col min="2" max="11" width="13.85546875" style="193" customWidth="1"/>
    <col min="12" max="16384" width="9.140625" style="193"/>
  </cols>
  <sheetData>
    <row r="1" spans="1:11">
      <c r="A1" s="193" t="s">
        <v>1315</v>
      </c>
    </row>
    <row r="3" spans="1:11" ht="75" customHeight="1">
      <c r="B3" s="12" t="s">
        <v>758</v>
      </c>
      <c r="C3" s="12" t="s">
        <v>1308</v>
      </c>
      <c r="D3" s="12" t="s">
        <v>1307</v>
      </c>
      <c r="E3" s="12" t="s">
        <v>1306</v>
      </c>
      <c r="F3" s="12" t="s">
        <v>1305</v>
      </c>
      <c r="G3" s="12" t="s">
        <v>1304</v>
      </c>
      <c r="H3" s="12" t="s">
        <v>1303</v>
      </c>
      <c r="I3" s="12" t="s">
        <v>1302</v>
      </c>
      <c r="J3" s="12" t="s">
        <v>1301</v>
      </c>
      <c r="K3" s="12" t="s">
        <v>1300</v>
      </c>
    </row>
    <row r="4" spans="1:11">
      <c r="A4" s="193">
        <v>1992</v>
      </c>
      <c r="B4" s="13">
        <f>100*('35'!B4-'38'!B4)/'37'!B4</f>
        <v>14.623275715591735</v>
      </c>
      <c r="C4" s="13">
        <f>100*('35'!C4-'38'!C4)/'37'!C4</f>
        <v>11.631879675677425</v>
      </c>
      <c r="D4" s="13">
        <f>100*('35'!D4-'38'!D4)/'37'!D4</f>
        <v>18.015667177192896</v>
      </c>
      <c r="E4" s="13">
        <f>100*('35'!E4-'38'!E4)/'37'!E4</f>
        <v>37.684230692321428</v>
      </c>
      <c r="F4" s="13">
        <f>100*('35'!F4-'38'!F4)/'37'!F4</f>
        <v>31.777716669456154</v>
      </c>
      <c r="G4" s="13">
        <f>100*('35'!G4-'38'!G4)/'37'!G4</f>
        <v>2.5212092177977508</v>
      </c>
      <c r="H4" s="13">
        <f>100*('35'!H4-'38'!H4)/'37'!H4</f>
        <v>9.2466269141152537</v>
      </c>
      <c r="I4" s="13">
        <f>100*('35'!I4-'38'!I4)/'37'!I4</f>
        <v>27.613846040153536</v>
      </c>
      <c r="J4" s="13">
        <f>100*('35'!J4-'38'!J4)/'37'!J4</f>
        <v>10.294530417648469</v>
      </c>
      <c r="K4" s="13">
        <f>100*('35'!K4-'38'!K4)/'37'!K4</f>
        <v>21.428757072158245</v>
      </c>
    </row>
    <row r="5" spans="1:11">
      <c r="A5" s="193">
        <v>1993</v>
      </c>
      <c r="B5" s="13">
        <f>100*('35'!B5-'38'!B5)/'37'!B5</f>
        <v>15.929596490606309</v>
      </c>
      <c r="C5" s="13">
        <f>100*('35'!C5-'38'!C5)/'37'!C5</f>
        <v>12.916071847263515</v>
      </c>
      <c r="D5" s="13">
        <f>100*('35'!D5-'38'!D5)/'37'!D5</f>
        <v>19.599302550310707</v>
      </c>
      <c r="E5" s="13">
        <f>100*('35'!E5-'38'!E5)/'37'!E5</f>
        <v>40.355131368387063</v>
      </c>
      <c r="F5" s="13">
        <f>100*('35'!F5-'38'!F5)/'37'!F5</f>
        <v>31.342646145682146</v>
      </c>
      <c r="G5" s="13">
        <f>100*('35'!G5-'38'!G5)/'37'!G5</f>
        <v>2.9050964832310897</v>
      </c>
      <c r="H5" s="13">
        <f>100*('35'!H5-'38'!H5)/'37'!H5</f>
        <v>10.009565377753452</v>
      </c>
      <c r="I5" s="13">
        <f>100*('35'!I5-'38'!I5)/'37'!I5</f>
        <v>32.253189926708124</v>
      </c>
      <c r="J5" s="13">
        <f>100*('35'!J5-'38'!J5)/'37'!J5</f>
        <v>12.08675564669344</v>
      </c>
      <c r="K5" s="13">
        <f>100*('35'!K5-'38'!K5)/'37'!K5</f>
        <v>22.924229168531276</v>
      </c>
    </row>
    <row r="6" spans="1:11">
      <c r="A6" s="193">
        <v>1994</v>
      </c>
      <c r="B6" s="13">
        <f>100*('35'!B6-'38'!B6)/'37'!B6</f>
        <v>17.507688714346131</v>
      </c>
      <c r="C6" s="13">
        <f>100*('35'!C6-'38'!C6)/'37'!C6</f>
        <v>13.376295565567938</v>
      </c>
      <c r="D6" s="13">
        <f>100*('35'!D6-'38'!D6)/'37'!D6</f>
        <v>19.158841303248106</v>
      </c>
      <c r="E6" s="13">
        <f>100*('35'!E6-'38'!E6)/'37'!E6</f>
        <v>45.168370102598814</v>
      </c>
      <c r="F6" s="13">
        <f>100*('35'!F6-'38'!F6)/'37'!F6</f>
        <v>33.905732847042238</v>
      </c>
      <c r="G6" s="13">
        <f>100*('35'!G6-'38'!G6)/'37'!G6</f>
        <v>3.2086098233493923</v>
      </c>
      <c r="H6" s="13">
        <f>100*('35'!H6-'38'!H6)/'37'!H6</f>
        <v>10.722905244452715</v>
      </c>
      <c r="I6" s="13">
        <f>100*('35'!I6-'38'!I6)/'37'!I6</f>
        <v>32.147506203152147</v>
      </c>
      <c r="J6" s="13">
        <f>100*('35'!J6-'38'!J6)/'37'!J6</f>
        <v>12.850423349655049</v>
      </c>
      <c r="K6" s="13">
        <f>100*('35'!K6-'38'!K6)/'37'!K6</f>
        <v>31.318984244201303</v>
      </c>
    </row>
    <row r="7" spans="1:11">
      <c r="A7" s="193">
        <v>1995</v>
      </c>
      <c r="B7" s="13">
        <f>100*('35'!B7-'38'!B7)/'37'!B7</f>
        <v>17.33691201890564</v>
      </c>
      <c r="C7" s="13">
        <f>100*('35'!C7-'38'!C7)/'37'!C7</f>
        <v>12.885719523064665</v>
      </c>
      <c r="D7" s="13">
        <f>100*('35'!D7-'38'!D7)/'37'!D7</f>
        <v>18.135866835695555</v>
      </c>
      <c r="E7" s="13">
        <f>100*('35'!E7-'38'!E7)/'37'!E7</f>
        <v>43.023710373585324</v>
      </c>
      <c r="F7" s="13">
        <f>100*('35'!F7-'38'!F7)/'37'!F7</f>
        <v>34.790729448352096</v>
      </c>
      <c r="G7" s="13">
        <f>100*('35'!G7-'38'!G7)/'37'!G7</f>
        <v>3.1646179500309106</v>
      </c>
      <c r="H7" s="13">
        <f>100*('35'!H7-'38'!H7)/'37'!H7</f>
        <v>10.474803902950622</v>
      </c>
      <c r="I7" s="13">
        <f>100*('35'!I7-'38'!I7)/'37'!I7</f>
        <v>35.151795114312073</v>
      </c>
      <c r="J7" s="13">
        <f>100*('35'!J7-'38'!J7)/'37'!J7</f>
        <v>13.985704304702955</v>
      </c>
      <c r="K7" s="13">
        <f>100*('35'!K7-'38'!K7)/'37'!K7</f>
        <v>26.997329854799972</v>
      </c>
    </row>
    <row r="8" spans="1:11">
      <c r="A8" s="193">
        <v>1996</v>
      </c>
      <c r="B8" s="13">
        <f>100*('35'!B8-'38'!B8)/'37'!B8</f>
        <v>17.070749935761459</v>
      </c>
      <c r="C8" s="13">
        <f>100*('35'!C8-'38'!C8)/'37'!C8</f>
        <v>10.953077698790757</v>
      </c>
      <c r="D8" s="13">
        <f>100*('35'!D8-'38'!D8)/'37'!D8</f>
        <v>19.036883126134303</v>
      </c>
      <c r="E8" s="13">
        <f>100*('35'!E8-'38'!E8)/'37'!E8</f>
        <v>44.095510852239606</v>
      </c>
      <c r="F8" s="13">
        <f>100*('35'!F8-'38'!F8)/'37'!F8</f>
        <v>33.421306330372879</v>
      </c>
      <c r="G8" s="13">
        <f>100*('35'!G8-'38'!G8)/'37'!G8</f>
        <v>3.4789203431625744</v>
      </c>
      <c r="H8" s="13">
        <f>100*('35'!H8-'38'!H8)/'37'!H8</f>
        <v>9.3671295037808342</v>
      </c>
      <c r="I8" s="13">
        <f>100*('35'!I8-'38'!I8)/'37'!I8</f>
        <v>38.1287656669993</v>
      </c>
      <c r="J8" s="13">
        <f>100*('35'!J8-'38'!J8)/'37'!J8</f>
        <v>13.98081514222182</v>
      </c>
      <c r="K8" s="13">
        <f>100*('35'!K8-'38'!K8)/'37'!K8</f>
        <v>27.717952278877519</v>
      </c>
    </row>
    <row r="9" spans="1:11">
      <c r="A9" s="193">
        <v>1997</v>
      </c>
      <c r="B9" s="13">
        <f>100*('35'!B9-'38'!B9)/'37'!B9</f>
        <v>18.130138850771974</v>
      </c>
      <c r="C9" s="13">
        <f>100*('35'!C9-'38'!C9)/'37'!C9</f>
        <v>10.881319675440745</v>
      </c>
      <c r="D9" s="13">
        <f>100*('35'!D9-'38'!D9)/'37'!D9</f>
        <v>20.975830959688182</v>
      </c>
      <c r="E9" s="13">
        <f>100*('35'!E9-'38'!E9)/'37'!E9</f>
        <v>44.988969057646258</v>
      </c>
      <c r="F9" s="13">
        <f>100*('35'!F9-'38'!F9)/'37'!F9</f>
        <v>35.670958484452463</v>
      </c>
      <c r="G9" s="13">
        <f>100*('35'!G9-'38'!G9)/'37'!G9</f>
        <v>3.7571666412298876</v>
      </c>
      <c r="H9" s="13">
        <f>100*('35'!H9-'38'!H9)/'37'!H9</f>
        <v>10.104677164632569</v>
      </c>
      <c r="I9" s="13">
        <f>100*('35'!I9-'38'!I9)/'37'!I9</f>
        <v>39.100360587667467</v>
      </c>
      <c r="J9" s="13">
        <f>100*('35'!J9-'38'!J9)/'37'!J9</f>
        <v>14.92112355420468</v>
      </c>
      <c r="K9" s="13">
        <f>100*('35'!K9-'38'!K9)/'37'!K9</f>
        <v>31.550623928109871</v>
      </c>
    </row>
    <row r="10" spans="1:11">
      <c r="A10" s="193">
        <v>1998</v>
      </c>
      <c r="B10" s="13">
        <f>100*('35'!B10-'38'!B10)/'37'!B10</f>
        <v>19.415543026009161</v>
      </c>
      <c r="C10" s="13">
        <f>100*('35'!C10-'38'!C10)/'37'!C10</f>
        <v>12.729635077092141</v>
      </c>
      <c r="D10" s="13">
        <f>100*('35'!D10-'38'!D10)/'37'!D10</f>
        <v>22.811715422559946</v>
      </c>
      <c r="E10" s="13">
        <f>100*('35'!E10-'38'!E10)/'37'!E10</f>
        <v>40.666316577161062</v>
      </c>
      <c r="F10" s="13">
        <f>100*('35'!F10-'38'!F10)/'37'!F10</f>
        <v>38.472737391001701</v>
      </c>
      <c r="G10" s="13">
        <f>100*('35'!G10-'38'!G10)/'37'!G10</f>
        <v>4.0138642847804054</v>
      </c>
      <c r="H10" s="13">
        <f>100*('35'!H10-'38'!H10)/'37'!H10</f>
        <v>10.362730367593404</v>
      </c>
      <c r="I10" s="13">
        <f>100*('35'!I10-'38'!I10)/'37'!I10</f>
        <v>43.295669974729819</v>
      </c>
      <c r="J10" s="13">
        <f>100*('35'!J10-'38'!J10)/'37'!J10</f>
        <v>15.698002520268979</v>
      </c>
      <c r="K10" s="13">
        <f>100*('35'!K10-'38'!K10)/'37'!K10</f>
        <v>35.537979951111993</v>
      </c>
    </row>
    <row r="11" spans="1:11">
      <c r="A11" s="193">
        <v>1999</v>
      </c>
      <c r="B11" s="13">
        <f>100*('35'!B11-'38'!B11)/'37'!B11</f>
        <v>19.233062794791454</v>
      </c>
      <c r="C11" s="13">
        <f>100*('35'!C11-'38'!C11)/'37'!C11</f>
        <v>12.951833088496295</v>
      </c>
      <c r="D11" s="13">
        <f>100*('35'!D11-'38'!D11)/'37'!D11</f>
        <v>24.223901376391154</v>
      </c>
      <c r="E11" s="13">
        <f>100*('35'!E11-'38'!E11)/'37'!E11</f>
        <v>34.999071676772637</v>
      </c>
      <c r="F11" s="13">
        <f>100*('35'!F11-'38'!F11)/'37'!F11</f>
        <v>35.968539124765783</v>
      </c>
      <c r="G11" s="13">
        <f>100*('35'!G11-'38'!G11)/'37'!G11</f>
        <v>4.3950917471133941</v>
      </c>
      <c r="H11" s="13">
        <f>100*('35'!H11-'38'!H11)/'37'!H11</f>
        <v>10.134418495310015</v>
      </c>
      <c r="I11" s="13">
        <f>100*('35'!I11-'38'!I11)/'37'!I11</f>
        <v>40.748577595578872</v>
      </c>
      <c r="J11" s="13">
        <f>100*('35'!J11-'38'!J11)/'37'!J11</f>
        <v>15.573263652315575</v>
      </c>
      <c r="K11" s="13">
        <f>100*('35'!K11-'38'!K11)/'37'!K11</f>
        <v>37.068821540113305</v>
      </c>
    </row>
    <row r="12" spans="1:11">
      <c r="A12" s="193">
        <v>2000</v>
      </c>
      <c r="B12" s="13">
        <f>100*('35'!B12-'38'!B12)/'37'!B12</f>
        <v>18.560634686643329</v>
      </c>
      <c r="C12" s="13">
        <f>100*('35'!C12-'38'!C12)/'37'!C12</f>
        <v>12.022063586158481</v>
      </c>
      <c r="D12" s="13">
        <f>100*('35'!D12-'38'!D12)/'37'!D12</f>
        <v>28.259362988230116</v>
      </c>
      <c r="E12" s="13">
        <f>100*('35'!E12-'38'!E12)/'37'!E12</f>
        <v>39.866541423482253</v>
      </c>
      <c r="F12" s="13">
        <f>100*('35'!F12-'38'!F12)/'37'!F12</f>
        <v>32.906597790275669</v>
      </c>
      <c r="G12" s="13">
        <f>100*('35'!G12-'38'!G12)/'37'!G12</f>
        <v>5.2429243637726231</v>
      </c>
      <c r="H12" s="13">
        <f>100*('35'!H12-'38'!H12)/'37'!H12</f>
        <v>9.269753088387958</v>
      </c>
      <c r="I12" s="13">
        <f>100*('35'!I12-'38'!I12)/'37'!I12</f>
        <v>37.204898113023908</v>
      </c>
      <c r="J12" s="13">
        <f>100*('35'!J12-'38'!J12)/'37'!J12</f>
        <v>14.913542232137077</v>
      </c>
      <c r="K12" s="13">
        <f>100*('35'!K12-'38'!K12)/'37'!K12</f>
        <v>33.329885524293957</v>
      </c>
    </row>
    <row r="13" spans="1:11">
      <c r="A13" s="193">
        <v>2001</v>
      </c>
      <c r="B13" s="13">
        <f>100*('35'!B13-'38'!B13)/'37'!B13</f>
        <v>18.926846218700163</v>
      </c>
      <c r="C13" s="13">
        <f>100*('35'!C13-'38'!C13)/'37'!C13</f>
        <v>11.732379899989423</v>
      </c>
      <c r="D13" s="13">
        <f>100*('35'!D13-'38'!D13)/'37'!D13</f>
        <v>29.998371180688373</v>
      </c>
      <c r="E13" s="13">
        <f>100*('35'!E13-'38'!E13)/'37'!E13</f>
        <v>40.693784832846454</v>
      </c>
      <c r="F13" s="13">
        <f>100*('35'!F13-'38'!F13)/'37'!F13</f>
        <v>32.59497450191752</v>
      </c>
      <c r="G13" s="13">
        <f>100*('35'!G13-'38'!G13)/'37'!G13</f>
        <v>5.6240463552199786</v>
      </c>
      <c r="H13" s="13">
        <f>100*('35'!H13-'38'!H13)/'37'!H13</f>
        <v>9.7651986003506774</v>
      </c>
      <c r="I13" s="13">
        <f>100*('35'!I13-'38'!I13)/'37'!I13</f>
        <v>37.531969886715032</v>
      </c>
      <c r="J13" s="13">
        <f>100*('35'!J13-'38'!J13)/'37'!J13</f>
        <v>15.469452022885427</v>
      </c>
      <c r="K13" s="13">
        <f>100*('35'!K13-'38'!K13)/'37'!K13</f>
        <v>34.403763453951107</v>
      </c>
    </row>
    <row r="14" spans="1:11">
      <c r="A14" s="193">
        <v>2002</v>
      </c>
      <c r="B14" s="13">
        <f>100*('35'!B14-'38'!B14)/'37'!B14</f>
        <v>19.252548194960362</v>
      </c>
      <c r="C14" s="13">
        <f>100*('35'!C14-'38'!C14)/'37'!C14</f>
        <v>10.929997315157365</v>
      </c>
      <c r="D14" s="13">
        <f>100*('35'!D14-'38'!D14)/'37'!D14</f>
        <v>30.435242820978736</v>
      </c>
      <c r="E14" s="13">
        <f>100*('35'!E14-'38'!E14)/'37'!E14</f>
        <v>40.365914427702513</v>
      </c>
      <c r="F14" s="13">
        <f>100*('35'!F14-'38'!F14)/'37'!F14</f>
        <v>33.827440086987608</v>
      </c>
      <c r="G14" s="13">
        <f>100*('35'!G14-'38'!G14)/'37'!G14</f>
        <v>5.6832119068174309</v>
      </c>
      <c r="H14" s="13">
        <f>100*('35'!H14-'38'!H14)/'37'!H14</f>
        <v>10.050344803222233</v>
      </c>
      <c r="I14" s="13">
        <f>100*('35'!I14-'38'!I14)/'37'!I14</f>
        <v>33.284307315627956</v>
      </c>
      <c r="J14" s="13">
        <f>100*('35'!J14-'38'!J14)/'37'!J14</f>
        <v>15.404104698297402</v>
      </c>
      <c r="K14" s="13">
        <f>100*('35'!K14-'38'!K14)/'37'!K14</f>
        <v>35.117146785296377</v>
      </c>
    </row>
    <row r="15" spans="1:11">
      <c r="A15" s="193">
        <v>2003</v>
      </c>
      <c r="B15" s="13">
        <f>100*('35'!B15-'38'!B15)/'37'!B15</f>
        <v>18.540287073106505</v>
      </c>
      <c r="C15" s="13">
        <f>100*('35'!C15-'38'!C15)/'37'!C15</f>
        <v>10.136720914718628</v>
      </c>
      <c r="D15" s="13">
        <f>100*('35'!D15-'38'!D15)/'37'!D15</f>
        <v>29.584074344745432</v>
      </c>
      <c r="E15" s="13">
        <f>100*('35'!E15-'38'!E15)/'37'!E15</f>
        <v>37.595563890110164</v>
      </c>
      <c r="F15" s="13">
        <f>100*('35'!F15-'38'!F15)/'37'!F15</f>
        <v>32.969105300590222</v>
      </c>
      <c r="G15" s="13">
        <f>100*('35'!G15-'38'!G15)/'37'!G15</f>
        <v>4.9905152063372817</v>
      </c>
      <c r="H15" s="13">
        <f>100*('35'!H15-'38'!H15)/'37'!H15</f>
        <v>9.655984672702381</v>
      </c>
      <c r="I15" s="13">
        <f>100*('35'!I15-'38'!I15)/'37'!I15</f>
        <v>31.101647395026855</v>
      </c>
      <c r="J15" s="13">
        <f>100*('35'!J15-'38'!J15)/'37'!J15</f>
        <v>16.926893596713537</v>
      </c>
      <c r="K15" s="13">
        <f>100*('35'!K15-'38'!K15)/'37'!K15</f>
        <v>33.107819763684205</v>
      </c>
    </row>
    <row r="16" spans="1:11">
      <c r="A16" s="193">
        <v>2004</v>
      </c>
      <c r="B16" s="13">
        <f>100*('35'!B16-'38'!B16)/'37'!B16</f>
        <v>17.669723582583412</v>
      </c>
      <c r="C16" s="13">
        <f>100*('35'!C16-'38'!C16)/'37'!C16</f>
        <v>9.6284167804719463</v>
      </c>
      <c r="D16" s="13">
        <f>100*('35'!D16-'38'!D16)/'37'!D16</f>
        <v>31.684810471057688</v>
      </c>
      <c r="E16" s="13">
        <f>100*('35'!E16-'38'!E16)/'37'!E16</f>
        <v>36.878286471697983</v>
      </c>
      <c r="F16" s="13">
        <f>100*('35'!F16-'38'!F16)/'37'!F16</f>
        <v>32.74095755108636</v>
      </c>
      <c r="G16" s="13">
        <f>100*('35'!G16-'38'!G16)/'37'!G16</f>
        <v>5.4433423816278221</v>
      </c>
      <c r="H16" s="13">
        <f>100*('35'!H16-'38'!H16)/'37'!H16</f>
        <v>7.2999377481719412</v>
      </c>
      <c r="I16" s="13">
        <f>100*('35'!I16-'38'!I16)/'37'!I16</f>
        <v>34.063360549901439</v>
      </c>
      <c r="J16" s="13">
        <f>100*('35'!J16-'38'!J16)/'37'!J16</f>
        <v>14.483046844175368</v>
      </c>
      <c r="K16" s="13">
        <f>100*('35'!K16-'38'!K16)/'37'!K16</f>
        <v>33.404615348677055</v>
      </c>
    </row>
    <row r="17" spans="1:11">
      <c r="A17" s="193">
        <v>2005</v>
      </c>
      <c r="B17" s="13">
        <f>100*('35'!B17-'38'!B17)/'37'!B17</f>
        <v>18.556915254052551</v>
      </c>
      <c r="C17" s="13">
        <f>100*('35'!C17-'38'!C17)/'37'!C17</f>
        <v>11.43942018854192</v>
      </c>
      <c r="D17" s="13">
        <f>100*('35'!D17-'38'!D17)/'37'!D17</f>
        <v>31.641642692990221</v>
      </c>
      <c r="E17" s="13">
        <f>100*('35'!E17-'38'!E17)/'37'!E17</f>
        <v>37.819514126461542</v>
      </c>
      <c r="F17" s="13">
        <f>100*('35'!F17-'38'!F17)/'37'!F17</f>
        <v>37.063791332292716</v>
      </c>
      <c r="G17" s="13">
        <f>100*('35'!G17-'38'!G17)/'37'!G17</f>
        <v>5.2702380947064116</v>
      </c>
      <c r="H17" s="13">
        <f>100*('35'!H17-'38'!H17)/'37'!H17</f>
        <v>7.8575588023542808</v>
      </c>
      <c r="I17" s="13">
        <f>100*('35'!I17-'38'!I17)/'37'!I17</f>
        <v>37.332176442623719</v>
      </c>
      <c r="J17" s="13">
        <f>100*('35'!J17-'38'!J17)/'37'!J17</f>
        <v>14.032953976807743</v>
      </c>
      <c r="K17" s="13">
        <f>100*('35'!K17-'38'!K17)/'37'!K17</f>
        <v>36.636529557036582</v>
      </c>
    </row>
    <row r="18" spans="1:11">
      <c r="A18" s="193">
        <v>2006</v>
      </c>
      <c r="B18" s="13">
        <f>100*('35'!B18-'38'!B18)/'37'!B18</f>
        <v>19.579063451845851</v>
      </c>
      <c r="C18" s="13">
        <f>100*('35'!C18-'38'!C18)/'37'!C18</f>
        <v>12.551505043526801</v>
      </c>
      <c r="D18" s="13">
        <f>100*('35'!D18-'38'!D18)/'37'!D18</f>
        <v>32.219391497963308</v>
      </c>
      <c r="E18" s="13">
        <f>100*('35'!E18-'38'!E18)/'37'!E18</f>
        <v>41.002819196773146</v>
      </c>
      <c r="F18" s="13">
        <f>100*('35'!F18-'38'!F18)/'37'!F18</f>
        <v>38.361977460515668</v>
      </c>
      <c r="G18" s="13">
        <f>100*('35'!G18-'38'!G18)/'37'!G18</f>
        <v>4.6861688661365566</v>
      </c>
      <c r="H18" s="13">
        <f>100*('35'!H18-'38'!H18)/'37'!H18</f>
        <v>8.582755463387798</v>
      </c>
      <c r="I18" s="13">
        <f>100*('35'!I18-'38'!I18)/'37'!I18</f>
        <v>39.611604697568673</v>
      </c>
      <c r="J18" s="13">
        <f>100*('35'!J18-'38'!J18)/'37'!J18</f>
        <v>14.578983796680079</v>
      </c>
      <c r="K18" s="13">
        <f>100*('35'!K18-'38'!K18)/'37'!K18</f>
        <v>39.560037598159077</v>
      </c>
    </row>
    <row r="19" spans="1:11">
      <c r="A19" s="193">
        <v>2007</v>
      </c>
      <c r="B19" s="13">
        <f>100*('35'!B19-'38'!B19)/'37'!B19</f>
        <v>20.213134246538029</v>
      </c>
      <c r="C19" s="13">
        <f>100*('35'!C19-'38'!C19)/'37'!C19</f>
        <v>12.317657284988377</v>
      </c>
      <c r="D19" s="13">
        <f>100*('35'!D19-'38'!D19)/'37'!D19</f>
        <v>32.600996558174103</v>
      </c>
      <c r="E19" s="13">
        <f>100*('35'!E19-'38'!E19)/'37'!E19</f>
        <v>41.909517354650205</v>
      </c>
      <c r="F19" s="13">
        <f>100*('35'!F19-'38'!F19)/'37'!F19</f>
        <v>41.190454835086591</v>
      </c>
      <c r="G19" s="13">
        <f>100*('35'!G19-'38'!G19)/'37'!G19</f>
        <v>4.9261467724744374</v>
      </c>
      <c r="H19" s="13">
        <f>100*('35'!H19-'38'!H19)/'37'!H19</f>
        <v>9.7420025860240802</v>
      </c>
      <c r="I19" s="13">
        <f>100*('35'!I19-'38'!I19)/'37'!I19</f>
        <v>42.651756277967287</v>
      </c>
      <c r="J19" s="13">
        <f>100*('35'!J19-'38'!J19)/'37'!J19</f>
        <v>14.325189011527717</v>
      </c>
      <c r="K19" s="13">
        <f>100*('35'!K19-'38'!K19)/'37'!K19</f>
        <v>41.272588674661904</v>
      </c>
    </row>
    <row r="20" spans="1:11">
      <c r="A20" s="193">
        <v>2008</v>
      </c>
      <c r="B20" s="13">
        <f>100*('35'!B20-'38'!B20)/'37'!B20</f>
        <v>22.063448718203823</v>
      </c>
      <c r="C20" s="13">
        <f>100*('35'!C20-'38'!C20)/'37'!C20</f>
        <v>12.831901418168835</v>
      </c>
      <c r="D20" s="13">
        <f>100*('35'!D20-'38'!D20)/'37'!D20</f>
        <v>31.118617818500145</v>
      </c>
      <c r="E20" s="13">
        <f>100*('35'!E20-'38'!E20)/'37'!E20</f>
        <v>51.528847893532067</v>
      </c>
      <c r="F20" s="13">
        <f>100*('35'!F20-'38'!F20)/'37'!F20</f>
        <v>46.589273494802768</v>
      </c>
      <c r="G20" s="13">
        <f>100*('35'!G20-'38'!G20)/'37'!G20</f>
        <v>5.4824425834541985</v>
      </c>
      <c r="H20" s="13">
        <f>100*('35'!H20-'38'!H20)/'37'!H20</f>
        <v>10.525144354311278</v>
      </c>
      <c r="I20" s="13">
        <f>100*('35'!I20-'38'!I20)/'37'!I20</f>
        <v>45.705370797786273</v>
      </c>
      <c r="J20" s="13">
        <f>100*('35'!J20-'38'!J20)/'37'!J20</f>
        <v>15.770990139668907</v>
      </c>
      <c r="K20" s="13">
        <f>100*('35'!K20-'38'!K20)/'37'!K20</f>
        <v>45.770533318926063</v>
      </c>
    </row>
    <row r="21" spans="1:11">
      <c r="B21" s="13"/>
      <c r="C21" s="58">
        <f>RANK(C20,$C$20:$K$20,0)</f>
        <v>7</v>
      </c>
      <c r="D21" s="58">
        <f t="shared" ref="D21:K21" si="0">RANK(D20,$C$20:$K$20,0)</f>
        <v>5</v>
      </c>
      <c r="E21" s="58">
        <f t="shared" si="0"/>
        <v>1</v>
      </c>
      <c r="F21" s="58">
        <f t="shared" si="0"/>
        <v>2</v>
      </c>
      <c r="G21" s="58">
        <f t="shared" si="0"/>
        <v>9</v>
      </c>
      <c r="H21" s="58">
        <f t="shared" si="0"/>
        <v>8</v>
      </c>
      <c r="I21" s="58">
        <f t="shared" si="0"/>
        <v>4</v>
      </c>
      <c r="J21" s="58">
        <f t="shared" si="0"/>
        <v>6</v>
      </c>
      <c r="K21" s="58">
        <f t="shared" si="0"/>
        <v>3</v>
      </c>
    </row>
    <row r="22" spans="1:11">
      <c r="A22" s="196" t="s">
        <v>71</v>
      </c>
      <c r="B22" s="195"/>
    </row>
    <row r="23" spans="1:11">
      <c r="A23" s="7" t="s">
        <v>1298</v>
      </c>
      <c r="B23" s="2">
        <f>IF(ISERROR((POWER(VLOOKUP(VALUE(RIGHT($A23,4)),$A$4:$K$21,COLUMN(B$21),0)/VLOOKUP(VALUE(LEFT($A23,4)),$A$4:$K$21,COLUMN(B$21),0),1/(VALUE(RIGHT($A23,4))-VALUE(LEFT($A23,4))))-1)*100)=FALSE,(POWER(VLOOKUP(VALUE(RIGHT($A23,4)),$A$4:$K$21,COLUMN(B$21),0)/VLOOKUP(VALUE(LEFT($A23,4)),$A$4:$K$21,COLUMN(B$21),0),1/(VALUE(RIGHT($A23,4))-VALUE(LEFT($A23,4))))-1)*100,"n.a.")</f>
        <v>2.6040008419144112</v>
      </c>
      <c r="C23" s="2">
        <f t="shared" ref="B23:K26" si="1">IF(ISERROR((POWER(VLOOKUP(VALUE(RIGHT($A23,4)),$A$4:$K$21,COLUMN(C$21),0)/VLOOKUP(VALUE(LEFT($A23,4)),$A$4:$K$21,COLUMN(C$21),0),1/(VALUE(RIGHT($A23,4))-VALUE(LEFT($A23,4))))-1)*100)=FALSE,(POWER(VLOOKUP(VALUE(RIGHT($A23,4)),$A$4:$K$21,COLUMN(C$21),0)/VLOOKUP(VALUE(LEFT($A23,4)),$A$4:$K$21,COLUMN(C$21),0),1/(VALUE(RIGHT($A23,4))-VALUE(LEFT($A23,4))))-1)*100,"n.a.")</f>
        <v>0.61554167001010018</v>
      </c>
      <c r="D23" s="2">
        <f t="shared" si="1"/>
        <v>3.4750444900698341</v>
      </c>
      <c r="E23" s="2">
        <f t="shared" si="1"/>
        <v>1.9748731287805965</v>
      </c>
      <c r="F23" s="2">
        <f t="shared" si="1"/>
        <v>2.4201017856030349</v>
      </c>
      <c r="G23" s="2">
        <f t="shared" si="1"/>
        <v>4.974865136610318</v>
      </c>
      <c r="H23" s="2">
        <f t="shared" si="1"/>
        <v>0.8127113876774672</v>
      </c>
      <c r="I23" s="2">
        <f t="shared" si="1"/>
        <v>3.1994828784874141</v>
      </c>
      <c r="J23" s="2">
        <f t="shared" si="1"/>
        <v>2.7018522328050576</v>
      </c>
      <c r="K23" s="2">
        <f t="shared" si="1"/>
        <v>4.8574548157303221</v>
      </c>
    </row>
    <row r="24" spans="1:11">
      <c r="A24" s="7" t="s">
        <v>467</v>
      </c>
      <c r="B24" s="2">
        <f t="shared" si="1"/>
        <v>3.025212579159331</v>
      </c>
      <c r="C24" s="2">
        <f t="shared" si="1"/>
        <v>0.41327685900847122</v>
      </c>
      <c r="D24" s="2">
        <f t="shared" si="1"/>
        <v>5.7886322731492745</v>
      </c>
      <c r="E24" s="2">
        <f t="shared" si="1"/>
        <v>0.70617786355153811</v>
      </c>
      <c r="F24" s="2">
        <f t="shared" si="1"/>
        <v>0.43730173448435217</v>
      </c>
      <c r="G24" s="2">
        <f t="shared" si="1"/>
        <v>9.583606222191964</v>
      </c>
      <c r="H24" s="2">
        <f t="shared" si="1"/>
        <v>3.1228832424945452E-2</v>
      </c>
      <c r="I24" s="2">
        <f t="shared" si="1"/>
        <v>3.7968449083210842</v>
      </c>
      <c r="J24" s="2">
        <f t="shared" si="1"/>
        <v>4.74222214985216</v>
      </c>
      <c r="K24" s="2">
        <f t="shared" si="1"/>
        <v>5.6767881102353535</v>
      </c>
    </row>
    <row r="25" spans="1:11">
      <c r="A25" s="7" t="s">
        <v>753</v>
      </c>
      <c r="B25" s="2">
        <f t="shared" si="1"/>
        <v>2.184511200874395</v>
      </c>
      <c r="C25" s="2">
        <f t="shared" si="1"/>
        <v>0.81821390774901026</v>
      </c>
      <c r="D25" s="2">
        <f t="shared" si="1"/>
        <v>1.2120546617516714</v>
      </c>
      <c r="E25" s="2">
        <f t="shared" si="1"/>
        <v>3.2595514023033179</v>
      </c>
      <c r="F25" s="2">
        <f t="shared" si="1"/>
        <v>4.4420456207025616</v>
      </c>
      <c r="G25" s="2">
        <f t="shared" si="1"/>
        <v>0.55995317498414021</v>
      </c>
      <c r="H25" s="2">
        <f t="shared" si="1"/>
        <v>1.6002991861754579</v>
      </c>
      <c r="I25" s="2">
        <f t="shared" si="1"/>
        <v>2.6055587315200412</v>
      </c>
      <c r="J25" s="2">
        <f t="shared" si="1"/>
        <v>0.70122855479071156</v>
      </c>
      <c r="K25" s="2">
        <f t="shared" si="1"/>
        <v>4.0444739762865112</v>
      </c>
    </row>
    <row r="26" spans="1:11">
      <c r="A26" s="7" t="s">
        <v>3</v>
      </c>
      <c r="B26" s="2">
        <f t="shared" si="1"/>
        <v>1.2258770254968798</v>
      </c>
      <c r="C26" s="2">
        <f t="shared" si="1"/>
        <v>0.34760547761090166</v>
      </c>
      <c r="D26" s="2">
        <f t="shared" si="1"/>
        <v>2.0626709997987103</v>
      </c>
      <c r="E26" s="2">
        <f t="shared" si="1"/>
        <v>0.71649080523952247</v>
      </c>
      <c r="F26" s="2">
        <f t="shared" si="1"/>
        <v>3.259618205799808</v>
      </c>
      <c r="G26" s="2">
        <f t="shared" si="1"/>
        <v>-0.88636743360031023</v>
      </c>
      <c r="H26" s="2">
        <f t="shared" si="1"/>
        <v>0.7123819846238888</v>
      </c>
      <c r="I26" s="2">
        <f t="shared" si="1"/>
        <v>1.9710017131521429</v>
      </c>
      <c r="J26" s="2">
        <f t="shared" si="1"/>
        <v>-0.57335313223464413</v>
      </c>
      <c r="K26" s="2">
        <f t="shared" si="1"/>
        <v>3.1005843458203231</v>
      </c>
    </row>
    <row r="28" spans="1:11">
      <c r="A28" s="193" t="s">
        <v>1309</v>
      </c>
    </row>
    <row r="29" spans="1:11">
      <c r="A29" s="228" t="s">
        <v>1360</v>
      </c>
    </row>
  </sheetData>
  <hyperlinks>
    <hyperlink ref="A29" r:id="rId1" location="tag" display="http://www.ic.gc.ca/sc_mrkti/tdst/tdo/tdo.php#tag"/>
  </hyperlinks>
  <pageMargins left="0.7" right="0.7" top="0.75" bottom="0.75" header="0.3" footer="0.3"/>
  <pageSetup scale="82" orientation="landscape" horizontalDpi="0" verticalDpi="0" r:id="rId2"/>
</worksheet>
</file>

<file path=xl/worksheets/sheet21.xml><?xml version="1.0" encoding="utf-8"?>
<worksheet xmlns="http://schemas.openxmlformats.org/spreadsheetml/2006/main" xmlns:r="http://schemas.openxmlformats.org/officeDocument/2006/relationships">
  <sheetPr codeName="Sheet73"/>
  <dimension ref="A1:AA82"/>
  <sheetViews>
    <sheetView view="pageBreakPreview" zoomScaleNormal="100" zoomScaleSheetLayoutView="100" workbookViewId="0"/>
  </sheetViews>
  <sheetFormatPr defaultRowHeight="15" outlineLevelRow="1" outlineLevelCol="1"/>
  <cols>
    <col min="2" max="11" width="14.85546875" customWidth="1"/>
    <col min="13" max="22" width="14.85546875" hidden="1" customWidth="1" outlineLevel="1"/>
    <col min="23" max="23" width="0" hidden="1" customWidth="1" outlineLevel="1"/>
    <col min="24" max="24" width="19.85546875" hidden="1" customWidth="1" outlineLevel="1"/>
    <col min="25" max="26" width="0" hidden="1" customWidth="1" outlineLevel="1"/>
    <col min="27" max="27" width="9.140625" collapsed="1"/>
  </cols>
  <sheetData>
    <row r="1" spans="1:26" ht="15" customHeight="1">
      <c r="A1" t="s">
        <v>516</v>
      </c>
      <c r="X1" t="s">
        <v>517</v>
      </c>
      <c r="Y1" t="s">
        <v>518</v>
      </c>
      <c r="Z1" s="171" t="s">
        <v>519</v>
      </c>
    </row>
    <row r="2" spans="1:26" ht="90">
      <c r="A2" s="7"/>
      <c r="B2" s="54" t="s">
        <v>520</v>
      </c>
      <c r="C2" s="55" t="s">
        <v>6</v>
      </c>
      <c r="D2" s="55" t="s">
        <v>7</v>
      </c>
      <c r="E2" s="55" t="s">
        <v>8</v>
      </c>
      <c r="F2" s="55" t="s">
        <v>11</v>
      </c>
      <c r="G2" s="55" t="s">
        <v>12</v>
      </c>
      <c r="H2" s="55" t="s">
        <v>13</v>
      </c>
      <c r="I2" s="55" t="s">
        <v>14</v>
      </c>
      <c r="J2" s="55" t="s">
        <v>15</v>
      </c>
      <c r="K2" s="55" t="s">
        <v>55</v>
      </c>
      <c r="M2" s="12" t="s">
        <v>520</v>
      </c>
      <c r="N2" s="12" t="s">
        <v>6</v>
      </c>
      <c r="O2" s="12" t="s">
        <v>7</v>
      </c>
      <c r="P2" s="12" t="s">
        <v>8</v>
      </c>
      <c r="Q2" s="12" t="s">
        <v>11</v>
      </c>
      <c r="R2" s="12" t="s">
        <v>12</v>
      </c>
      <c r="S2" s="12" t="s">
        <v>13</v>
      </c>
      <c r="T2" s="12" t="s">
        <v>14</v>
      </c>
      <c r="U2" s="12" t="s">
        <v>15</v>
      </c>
      <c r="V2" s="12" t="s">
        <v>55</v>
      </c>
      <c r="X2" s="14" t="s">
        <v>521</v>
      </c>
      <c r="Y2" t="s">
        <v>19</v>
      </c>
      <c r="Z2" t="s">
        <v>20</v>
      </c>
    </row>
    <row r="3" spans="1:26">
      <c r="A3" s="16">
        <v>1961</v>
      </c>
      <c r="B3" s="58">
        <f t="shared" ref="B3:D37" si="0">B4*X3/X4</f>
        <v>13094.594449089269</v>
      </c>
      <c r="C3" s="58">
        <f t="shared" si="0"/>
        <v>2881.1223455030249</v>
      </c>
      <c r="D3" s="58">
        <f t="shared" si="0"/>
        <v>422.58970972985986</v>
      </c>
      <c r="O3" s="163" t="s">
        <v>20</v>
      </c>
      <c r="P3" s="163" t="s">
        <v>21</v>
      </c>
      <c r="Q3" s="163" t="s">
        <v>22</v>
      </c>
      <c r="R3" s="163" t="s">
        <v>23</v>
      </c>
      <c r="S3" s="163" t="s">
        <v>1140</v>
      </c>
      <c r="T3" s="163" t="s">
        <v>1139</v>
      </c>
      <c r="U3" s="163" t="s">
        <v>26</v>
      </c>
      <c r="V3" s="163" t="s">
        <v>94</v>
      </c>
      <c r="X3">
        <v>13345287000</v>
      </c>
      <c r="Y3">
        <v>2898163000</v>
      </c>
      <c r="Z3">
        <v>396749000</v>
      </c>
    </row>
    <row r="4" spans="1:26">
      <c r="A4" s="16">
        <v>1962</v>
      </c>
      <c r="B4" s="58">
        <f t="shared" si="0"/>
        <v>13500.62215592147</v>
      </c>
      <c r="C4" s="58">
        <f t="shared" si="0"/>
        <v>2985.0526405246001</v>
      </c>
      <c r="D4" s="58">
        <f t="shared" si="0"/>
        <v>424.40788856461143</v>
      </c>
      <c r="X4">
        <v>13759088000</v>
      </c>
      <c r="Y4">
        <v>3002708000</v>
      </c>
      <c r="Z4">
        <v>398456000</v>
      </c>
    </row>
    <row r="5" spans="1:26">
      <c r="A5" s="16">
        <v>1963</v>
      </c>
      <c r="B5" s="58">
        <f t="shared" si="0"/>
        <v>13720.104229611612</v>
      </c>
      <c r="C5" s="58">
        <f t="shared" si="0"/>
        <v>3061.1028348825366</v>
      </c>
      <c r="D5" s="58">
        <f t="shared" si="0"/>
        <v>421.00053408753445</v>
      </c>
      <c r="X5">
        <v>13982772000</v>
      </c>
      <c r="Y5">
        <v>3079208000</v>
      </c>
      <c r="Z5">
        <v>395257000</v>
      </c>
    </row>
    <row r="6" spans="1:26">
      <c r="A6" s="16">
        <v>1964</v>
      </c>
      <c r="B6" s="58">
        <f t="shared" si="0"/>
        <v>14157.531794458504</v>
      </c>
      <c r="C6" s="58">
        <f t="shared" si="0"/>
        <v>3214.418038467762</v>
      </c>
      <c r="D6" s="58">
        <f t="shared" si="0"/>
        <v>433.22184864520295</v>
      </c>
      <c r="X6">
        <v>14428574000</v>
      </c>
      <c r="Y6">
        <v>3233430000</v>
      </c>
      <c r="Z6">
        <v>406731000</v>
      </c>
    </row>
    <row r="7" spans="1:26">
      <c r="A7" s="16">
        <v>1965</v>
      </c>
      <c r="B7" s="58">
        <f t="shared" si="0"/>
        <v>14565.999782746989</v>
      </c>
      <c r="C7" s="58">
        <f t="shared" si="0"/>
        <v>3368.2213550651413</v>
      </c>
      <c r="D7" s="58">
        <f t="shared" si="0"/>
        <v>441.65023125761633</v>
      </c>
      <c r="X7">
        <v>14844862000</v>
      </c>
      <c r="Y7">
        <v>3388143000</v>
      </c>
      <c r="Z7">
        <v>414644000</v>
      </c>
    </row>
    <row r="8" spans="1:26">
      <c r="A8" s="16">
        <v>1966</v>
      </c>
      <c r="B8" s="58">
        <f t="shared" si="0"/>
        <v>15234.116857871748</v>
      </c>
      <c r="C8" s="58">
        <f t="shared" si="0"/>
        <v>3532.2203683074222</v>
      </c>
      <c r="D8" s="58">
        <f t="shared" si="0"/>
        <v>448.82708479514201</v>
      </c>
      <c r="X8">
        <v>15525770000</v>
      </c>
      <c r="Y8">
        <v>3553112000</v>
      </c>
      <c r="Z8">
        <v>421382000</v>
      </c>
    </row>
    <row r="9" spans="1:26">
      <c r="A9" s="16">
        <v>1967</v>
      </c>
      <c r="B9" s="58">
        <f t="shared" si="0"/>
        <v>15617.443176777699</v>
      </c>
      <c r="C9" s="58">
        <f t="shared" si="0"/>
        <v>3567.8277651899393</v>
      </c>
      <c r="D9" s="58">
        <f t="shared" si="0"/>
        <v>462.70574338729995</v>
      </c>
      <c r="X9">
        <v>15916435000</v>
      </c>
      <c r="Y9">
        <v>3588930000</v>
      </c>
      <c r="Z9">
        <v>434412000</v>
      </c>
    </row>
    <row r="10" spans="1:26">
      <c r="A10" s="16">
        <v>1968</v>
      </c>
      <c r="B10" s="58">
        <f t="shared" si="0"/>
        <v>15604.578468223885</v>
      </c>
      <c r="C10" s="58">
        <f t="shared" si="0"/>
        <v>3575.8204914989301</v>
      </c>
      <c r="D10" s="58">
        <f t="shared" si="0"/>
        <v>464.81896354438675</v>
      </c>
      <c r="X10">
        <v>15903324000</v>
      </c>
      <c r="Y10">
        <v>3596970000</v>
      </c>
      <c r="Z10">
        <v>436396000</v>
      </c>
    </row>
    <row r="11" spans="1:26">
      <c r="A11" s="16">
        <v>1969</v>
      </c>
      <c r="B11" s="58">
        <f t="shared" si="0"/>
        <v>15926.192257209646</v>
      </c>
      <c r="C11" s="58">
        <f t="shared" si="0"/>
        <v>3627.4988353355702</v>
      </c>
      <c r="D11" s="58">
        <f t="shared" si="0"/>
        <v>452.84262914605802</v>
      </c>
      <c r="X11">
        <v>16231095000</v>
      </c>
      <c r="Y11">
        <v>3648954000</v>
      </c>
      <c r="Z11">
        <v>425152000</v>
      </c>
    </row>
    <row r="12" spans="1:26">
      <c r="A12" s="16">
        <v>1970</v>
      </c>
      <c r="B12" s="58">
        <f t="shared" si="0"/>
        <v>15900.342150669319</v>
      </c>
      <c r="C12" s="58">
        <f t="shared" si="0"/>
        <v>3542.1307524584577</v>
      </c>
      <c r="D12" s="58">
        <f t="shared" si="0"/>
        <v>449.44805624251177</v>
      </c>
      <c r="X12">
        <v>16204750000</v>
      </c>
      <c r="Y12">
        <v>3563081000</v>
      </c>
      <c r="Z12">
        <v>421965000</v>
      </c>
    </row>
    <row r="13" spans="1:26">
      <c r="A13" s="16">
        <v>1971</v>
      </c>
      <c r="B13" s="58">
        <f t="shared" si="0"/>
        <v>16095.584291470022</v>
      </c>
      <c r="C13" s="58">
        <f t="shared" si="0"/>
        <v>3549.4782947656404</v>
      </c>
      <c r="D13" s="58">
        <f t="shared" si="0"/>
        <v>443.74321392327943</v>
      </c>
      <c r="X13">
        <v>16403730000</v>
      </c>
      <c r="Y13">
        <v>3570472000</v>
      </c>
      <c r="Z13">
        <v>416609000</v>
      </c>
    </row>
    <row r="14" spans="1:26">
      <c r="A14" s="16">
        <v>1972</v>
      </c>
      <c r="B14" s="58">
        <f t="shared" si="0"/>
        <v>16438.535579671043</v>
      </c>
      <c r="C14" s="58">
        <f t="shared" si="0"/>
        <v>3663.3716623081991</v>
      </c>
      <c r="D14" s="58">
        <f t="shared" si="0"/>
        <v>444.8243220177568</v>
      </c>
      <c r="X14">
        <v>16753247000</v>
      </c>
      <c r="Y14">
        <v>3685039000</v>
      </c>
      <c r="Z14">
        <v>417624000</v>
      </c>
    </row>
    <row r="15" spans="1:26">
      <c r="A15" s="16">
        <v>1973</v>
      </c>
      <c r="B15" s="58">
        <f t="shared" si="0"/>
        <v>17138.239924856392</v>
      </c>
      <c r="C15" s="58">
        <f t="shared" si="0"/>
        <v>3798.2111422052903</v>
      </c>
      <c r="D15" s="58">
        <f t="shared" si="0"/>
        <v>444.12666112920243</v>
      </c>
      <c r="X15">
        <v>17466347000</v>
      </c>
      <c r="Y15">
        <v>3820676000</v>
      </c>
      <c r="Z15">
        <v>416969000</v>
      </c>
    </row>
    <row r="16" spans="1:26">
      <c r="A16" s="16">
        <v>1974</v>
      </c>
      <c r="B16" s="58">
        <f t="shared" si="0"/>
        <v>17726.812851683379</v>
      </c>
      <c r="C16" s="58">
        <f t="shared" si="0"/>
        <v>3819.2944431457236</v>
      </c>
      <c r="D16" s="58">
        <f t="shared" si="0"/>
        <v>435.29139842605969</v>
      </c>
      <c r="X16">
        <v>18066188000</v>
      </c>
      <c r="Y16">
        <v>3841884000</v>
      </c>
      <c r="Z16">
        <v>408674000</v>
      </c>
    </row>
    <row r="17" spans="1:26">
      <c r="A17" s="16">
        <v>1975</v>
      </c>
      <c r="B17" s="58">
        <f t="shared" si="0"/>
        <v>17811.455392601518</v>
      </c>
      <c r="C17" s="58">
        <f t="shared" si="0"/>
        <v>3671.8157191823993</v>
      </c>
      <c r="D17" s="58">
        <f t="shared" si="0"/>
        <v>432.49329895394925</v>
      </c>
      <c r="X17">
        <v>18152451000</v>
      </c>
      <c r="Y17">
        <v>3693533000</v>
      </c>
      <c r="Z17">
        <v>406047000</v>
      </c>
    </row>
    <row r="18" spans="1:26">
      <c r="A18" s="16">
        <v>1976</v>
      </c>
      <c r="B18" s="58">
        <f t="shared" si="0"/>
        <v>17970.34940864686</v>
      </c>
      <c r="C18" s="58">
        <f t="shared" si="0"/>
        <v>3671.570171496041</v>
      </c>
      <c r="D18" s="58">
        <f t="shared" si="0"/>
        <v>427.92495154782762</v>
      </c>
      <c r="X18">
        <v>18314387000</v>
      </c>
      <c r="Y18">
        <v>3693286000</v>
      </c>
      <c r="Z18">
        <v>401758000</v>
      </c>
    </row>
    <row r="19" spans="1:26">
      <c r="A19" s="16">
        <v>1977</v>
      </c>
      <c r="B19" s="58">
        <f t="shared" si="0"/>
        <v>18102.097133268984</v>
      </c>
      <c r="C19" s="58">
        <f t="shared" si="0"/>
        <v>3596.1820611831026</v>
      </c>
      <c r="D19" s="58">
        <f t="shared" si="0"/>
        <v>431.16827583125973</v>
      </c>
      <c r="X19">
        <v>18448657000</v>
      </c>
      <c r="Y19">
        <v>3617452000</v>
      </c>
      <c r="Z19">
        <v>404803000</v>
      </c>
    </row>
    <row r="20" spans="1:26">
      <c r="A20" s="16">
        <v>1978</v>
      </c>
      <c r="B20" s="58">
        <f t="shared" si="0"/>
        <v>18648.862455637049</v>
      </c>
      <c r="C20" s="58">
        <f t="shared" si="0"/>
        <v>3729.3643427273223</v>
      </c>
      <c r="D20" s="58">
        <f t="shared" si="0"/>
        <v>439.51251308459553</v>
      </c>
      <c r="X20">
        <v>19005890000</v>
      </c>
      <c r="Y20">
        <v>3751422000</v>
      </c>
      <c r="Z20">
        <v>412637000</v>
      </c>
    </row>
    <row r="21" spans="1:26">
      <c r="A21" s="16">
        <v>1979</v>
      </c>
      <c r="B21" s="58">
        <f t="shared" si="0"/>
        <v>19399.045401352563</v>
      </c>
      <c r="C21" s="58">
        <f t="shared" si="0"/>
        <v>3842.8759681178099</v>
      </c>
      <c r="D21" s="58">
        <f t="shared" si="0"/>
        <v>446.49338249464944</v>
      </c>
      <c r="X21">
        <v>19770435000</v>
      </c>
      <c r="Y21">
        <v>3865605000</v>
      </c>
      <c r="Z21">
        <v>419191000</v>
      </c>
    </row>
    <row r="22" spans="1:26">
      <c r="A22" s="16">
        <v>1980</v>
      </c>
      <c r="B22" s="58">
        <f t="shared" si="0"/>
        <v>19697.010930033583</v>
      </c>
      <c r="C22" s="58">
        <f t="shared" si="0"/>
        <v>3788.5353704185482</v>
      </c>
      <c r="D22" s="58">
        <f t="shared" si="0"/>
        <v>441.06653939971125</v>
      </c>
      <c r="X22">
        <v>20074105000</v>
      </c>
      <c r="Y22">
        <v>3810943000</v>
      </c>
      <c r="Z22">
        <v>414096000</v>
      </c>
    </row>
    <row r="23" spans="1:26">
      <c r="A23" s="16">
        <v>1981</v>
      </c>
      <c r="B23" s="58">
        <f t="shared" si="0"/>
        <v>20286.385509433865</v>
      </c>
      <c r="C23" s="58">
        <f t="shared" si="0"/>
        <v>3742.3624641813099</v>
      </c>
      <c r="D23" s="58">
        <f t="shared" si="0"/>
        <v>427.33806429653981</v>
      </c>
      <c r="X23">
        <v>20674763000</v>
      </c>
      <c r="Y23">
        <v>3764497000</v>
      </c>
      <c r="Z23">
        <v>401207000</v>
      </c>
    </row>
    <row r="24" spans="1:26">
      <c r="A24" s="16">
        <v>1982</v>
      </c>
      <c r="B24" s="58">
        <f t="shared" si="0"/>
        <v>19462.663450608539</v>
      </c>
      <c r="C24" s="58">
        <f t="shared" si="0"/>
        <v>3371.5158693671301</v>
      </c>
      <c r="D24" s="58">
        <f t="shared" si="0"/>
        <v>411.07351197863869</v>
      </c>
      <c r="X24">
        <v>19835271000</v>
      </c>
      <c r="Y24">
        <v>3391457000</v>
      </c>
      <c r="Z24">
        <v>385937000</v>
      </c>
    </row>
    <row r="25" spans="1:26">
      <c r="A25" s="16">
        <v>1983</v>
      </c>
      <c r="B25" s="58">
        <f t="shared" si="0"/>
        <v>19580.645711398654</v>
      </c>
      <c r="C25" s="58">
        <f t="shared" si="0"/>
        <v>3328.5002888459803</v>
      </c>
      <c r="D25" s="58">
        <f t="shared" si="0"/>
        <v>400.24325867356868</v>
      </c>
      <c r="X25">
        <v>19955512000</v>
      </c>
      <c r="Y25">
        <v>3348187000</v>
      </c>
      <c r="Z25">
        <v>375769000</v>
      </c>
    </row>
    <row r="26" spans="1:26">
      <c r="A26" s="16">
        <v>1984</v>
      </c>
      <c r="B26" s="58">
        <f t="shared" si="0"/>
        <v>20086.359945995693</v>
      </c>
      <c r="C26" s="58">
        <f t="shared" si="0"/>
        <v>3417.0028326748647</v>
      </c>
      <c r="D26" s="58">
        <f t="shared" si="0"/>
        <v>393.07918670957366</v>
      </c>
      <c r="X26">
        <v>20470908000</v>
      </c>
      <c r="Y26">
        <v>3437213000</v>
      </c>
      <c r="Z26">
        <v>369043000</v>
      </c>
    </row>
    <row r="27" spans="1:26">
      <c r="A27" s="16">
        <v>1985</v>
      </c>
      <c r="B27" s="58">
        <f t="shared" si="0"/>
        <v>20804.68186269352</v>
      </c>
      <c r="C27" s="58">
        <f t="shared" si="0"/>
        <v>3517.7827608216649</v>
      </c>
      <c r="D27" s="58">
        <f t="shared" si="0"/>
        <v>406.85878810686813</v>
      </c>
      <c r="X27">
        <v>21202982000</v>
      </c>
      <c r="Y27">
        <v>3538589000</v>
      </c>
      <c r="Z27">
        <v>381980000</v>
      </c>
    </row>
    <row r="28" spans="1:26">
      <c r="A28" s="16">
        <v>1986</v>
      </c>
      <c r="B28" s="58">
        <f t="shared" si="0"/>
        <v>21421.035926984023</v>
      </c>
      <c r="C28" s="58">
        <f t="shared" si="0"/>
        <v>3652.5407228633658</v>
      </c>
      <c r="D28" s="58">
        <f t="shared" si="0"/>
        <v>417.62619867541184</v>
      </c>
      <c r="X28">
        <v>21831136000</v>
      </c>
      <c r="Y28">
        <v>3674144000</v>
      </c>
      <c r="Z28">
        <v>392089000</v>
      </c>
    </row>
    <row r="29" spans="1:26">
      <c r="A29" s="16">
        <v>1987</v>
      </c>
      <c r="B29" s="58">
        <f t="shared" si="0"/>
        <v>22197.328019973462</v>
      </c>
      <c r="C29" s="58">
        <f t="shared" si="0"/>
        <v>3791.2244655262366</v>
      </c>
      <c r="D29" s="58">
        <f t="shared" si="0"/>
        <v>426.66596655504691</v>
      </c>
      <c r="X29">
        <v>22622290000</v>
      </c>
      <c r="Y29">
        <v>3813648000</v>
      </c>
      <c r="Z29">
        <v>400576000</v>
      </c>
    </row>
    <row r="30" spans="1:26">
      <c r="A30" s="16">
        <v>1988</v>
      </c>
      <c r="B30" s="58">
        <f t="shared" si="0"/>
        <v>23093.306744034307</v>
      </c>
      <c r="C30" s="58">
        <f t="shared" si="0"/>
        <v>4006.0289850803701</v>
      </c>
      <c r="D30" s="58">
        <f t="shared" si="0"/>
        <v>436.67606889189273</v>
      </c>
      <c r="X30">
        <v>23535422000</v>
      </c>
      <c r="Y30">
        <v>4029723000</v>
      </c>
      <c r="Z30">
        <v>409974000</v>
      </c>
    </row>
    <row r="31" spans="1:26">
      <c r="A31" s="16">
        <v>1989</v>
      </c>
      <c r="B31" s="58">
        <f t="shared" si="0"/>
        <v>23564.780503481175</v>
      </c>
      <c r="C31" s="58">
        <f t="shared" si="0"/>
        <v>3974.9875822198924</v>
      </c>
      <c r="D31" s="58">
        <f t="shared" si="0"/>
        <v>436.48114989554853</v>
      </c>
      <c r="X31">
        <v>24015922000</v>
      </c>
      <c r="Y31">
        <v>3998498000</v>
      </c>
      <c r="Z31">
        <v>409791000</v>
      </c>
    </row>
    <row r="32" spans="1:26">
      <c r="A32" s="16">
        <v>1990</v>
      </c>
      <c r="B32" s="58">
        <f t="shared" si="0"/>
        <v>23537.226026659559</v>
      </c>
      <c r="C32" s="58">
        <f t="shared" si="0"/>
        <v>3751.7628646760631</v>
      </c>
      <c r="D32" s="58">
        <f t="shared" si="0"/>
        <v>423.29908706081739</v>
      </c>
      <c r="X32">
        <v>23987840000</v>
      </c>
      <c r="Y32">
        <v>3773953000</v>
      </c>
      <c r="Z32">
        <v>397415000</v>
      </c>
    </row>
    <row r="33" spans="1:26">
      <c r="A33" s="16">
        <v>1991</v>
      </c>
      <c r="B33" s="58">
        <f t="shared" si="0"/>
        <v>22850.023340515025</v>
      </c>
      <c r="C33" s="58">
        <f t="shared" si="0"/>
        <v>3433.8969111443912</v>
      </c>
      <c r="D33" s="58">
        <f t="shared" si="0"/>
        <v>409.13710358872743</v>
      </c>
      <c r="X33">
        <v>23287481000</v>
      </c>
      <c r="Y33">
        <v>3454207000</v>
      </c>
      <c r="Z33">
        <v>384119000</v>
      </c>
    </row>
    <row r="34" spans="1:26">
      <c r="A34" s="16">
        <v>1992</v>
      </c>
      <c r="B34" s="58">
        <f t="shared" si="0"/>
        <v>22585.931312611581</v>
      </c>
      <c r="C34" s="58">
        <f t="shared" si="0"/>
        <v>3305.7906072784936</v>
      </c>
      <c r="D34" s="58">
        <f t="shared" si="0"/>
        <v>411.86170901303592</v>
      </c>
      <c r="X34">
        <v>23018333000</v>
      </c>
      <c r="Y34">
        <v>3325343000</v>
      </c>
      <c r="Z34">
        <v>386677000</v>
      </c>
    </row>
    <row r="35" spans="1:26">
      <c r="A35" s="16">
        <v>1993</v>
      </c>
      <c r="B35" s="58">
        <f t="shared" si="0"/>
        <v>22881.08762303392</v>
      </c>
      <c r="C35" s="58">
        <f t="shared" si="0"/>
        <v>3309.1537158734336</v>
      </c>
      <c r="D35" s="58">
        <f t="shared" si="0"/>
        <v>401.71100936735172</v>
      </c>
      <c r="X35">
        <v>23319140000</v>
      </c>
      <c r="Y35">
        <v>3328726000</v>
      </c>
      <c r="Z35">
        <v>377147000</v>
      </c>
    </row>
    <row r="36" spans="1:26">
      <c r="A36" s="16">
        <v>1994</v>
      </c>
      <c r="B36" s="58">
        <f t="shared" si="0"/>
        <v>23525.38668767624</v>
      </c>
      <c r="C36" s="58">
        <f t="shared" si="0"/>
        <v>3404.3009590368083</v>
      </c>
      <c r="D36" s="58">
        <f>D37*Z36/Z37</f>
        <v>406.07911212149139</v>
      </c>
      <c r="X36">
        <v>23975774000</v>
      </c>
      <c r="Y36">
        <v>3424436000</v>
      </c>
      <c r="Z36">
        <v>381248000</v>
      </c>
    </row>
    <row r="37" spans="1:26">
      <c r="A37" s="16">
        <v>1995</v>
      </c>
      <c r="B37" s="58">
        <f t="shared" si="0"/>
        <v>23845.331430117116</v>
      </c>
      <c r="C37" s="58">
        <f t="shared" si="0"/>
        <v>3518.0114084648335</v>
      </c>
      <c r="D37" s="58">
        <f t="shared" si="0"/>
        <v>405.6221708677665</v>
      </c>
      <c r="X37">
        <v>24301844000</v>
      </c>
      <c r="Y37">
        <v>3538819000</v>
      </c>
      <c r="Z37">
        <v>380819000</v>
      </c>
    </row>
    <row r="38" spans="1:26">
      <c r="A38" s="16">
        <v>1996</v>
      </c>
      <c r="B38" s="58">
        <f>B39*X38/X39</f>
        <v>24187.759730776437</v>
      </c>
      <c r="C38" s="58">
        <f>C39*Y38/Y39</f>
        <v>3603.849710190721</v>
      </c>
      <c r="D38" s="58">
        <f>D39*Z38/Z39</f>
        <v>416.68355762751787</v>
      </c>
      <c r="X38">
        <v>24650828000</v>
      </c>
      <c r="Y38">
        <v>3625165000</v>
      </c>
      <c r="Z38">
        <v>391204000</v>
      </c>
    </row>
    <row r="39" spans="1:26">
      <c r="A39" s="16">
        <v>1997</v>
      </c>
      <c r="B39" s="58">
        <f>M39/10^6</f>
        <v>24780.388999999999</v>
      </c>
      <c r="C39" s="58">
        <f t="shared" ref="C39:K51" si="1">N39/10^6</f>
        <v>3717.2489999999998</v>
      </c>
      <c r="D39" s="58">
        <f t="shared" si="1"/>
        <v>416.053</v>
      </c>
      <c r="E39" s="58">
        <f t="shared" si="1"/>
        <v>22.103999999999999</v>
      </c>
      <c r="F39" s="58">
        <f t="shared" si="1"/>
        <v>24.797000000000001</v>
      </c>
      <c r="G39" s="58">
        <f t="shared" si="1"/>
        <v>41.223999999999997</v>
      </c>
      <c r="H39" s="58">
        <f t="shared" si="1"/>
        <v>47.905999999999999</v>
      </c>
      <c r="I39" s="58">
        <f t="shared" si="1"/>
        <v>104.468</v>
      </c>
      <c r="J39" s="58">
        <f t="shared" si="1"/>
        <v>36.954000000000001</v>
      </c>
      <c r="K39" s="58">
        <f t="shared" si="1"/>
        <v>138.6</v>
      </c>
      <c r="L39" s="59"/>
      <c r="M39">
        <v>24780389000</v>
      </c>
      <c r="N39">
        <v>3717249000</v>
      </c>
      <c r="O39">
        <v>416053000</v>
      </c>
      <c r="P39">
        <v>22104000</v>
      </c>
      <c r="Q39">
        <v>24797000</v>
      </c>
      <c r="R39">
        <v>41224000</v>
      </c>
      <c r="S39">
        <v>47906000</v>
      </c>
      <c r="T39">
        <v>104468000</v>
      </c>
      <c r="U39">
        <v>36954000</v>
      </c>
      <c r="V39">
        <v>138600000</v>
      </c>
      <c r="X39">
        <v>25254803000</v>
      </c>
      <c r="Y39">
        <v>3739235000</v>
      </c>
      <c r="Z39">
        <v>390612000</v>
      </c>
    </row>
    <row r="40" spans="1:26">
      <c r="A40" s="16">
        <v>1998</v>
      </c>
      <c r="B40" s="58">
        <f t="shared" ref="B40:B51" si="2">M40/10^6</f>
        <v>25327.304</v>
      </c>
      <c r="C40" s="58">
        <f t="shared" si="1"/>
        <v>3727.6779999999999</v>
      </c>
      <c r="D40" s="58">
        <f t="shared" si="1"/>
        <v>410.03800000000001</v>
      </c>
      <c r="E40" s="58">
        <f t="shared" si="1"/>
        <v>21.521999999999998</v>
      </c>
      <c r="F40" s="58">
        <f t="shared" si="1"/>
        <v>24.991</v>
      </c>
      <c r="G40" s="58">
        <f t="shared" si="1"/>
        <v>38.914999999999999</v>
      </c>
      <c r="H40" s="58">
        <f t="shared" si="1"/>
        <v>48.381</v>
      </c>
      <c r="I40" s="58">
        <f t="shared" si="1"/>
        <v>99.344999999999999</v>
      </c>
      <c r="J40" s="58">
        <f t="shared" si="1"/>
        <v>37.317</v>
      </c>
      <c r="K40" s="58">
        <f t="shared" si="1"/>
        <v>139.56700000000001</v>
      </c>
      <c r="L40" s="59"/>
      <c r="M40">
        <v>25327304000</v>
      </c>
      <c r="N40">
        <v>3727678000</v>
      </c>
      <c r="O40">
        <v>410038000</v>
      </c>
      <c r="P40">
        <v>21522000</v>
      </c>
      <c r="Q40">
        <v>24991000</v>
      </c>
      <c r="R40">
        <v>38915000</v>
      </c>
      <c r="S40">
        <v>48381000</v>
      </c>
      <c r="T40">
        <v>99345000</v>
      </c>
      <c r="U40">
        <v>37317000</v>
      </c>
      <c r="V40">
        <v>139567000</v>
      </c>
      <c r="X40">
        <v>25799889000</v>
      </c>
      <c r="Y40">
        <v>3906073000</v>
      </c>
    </row>
    <row r="41" spans="1:26">
      <c r="A41" s="16">
        <v>1999</v>
      </c>
      <c r="B41" s="58">
        <f t="shared" si="2"/>
        <v>26035.213</v>
      </c>
      <c r="C41" s="58">
        <f t="shared" si="1"/>
        <v>3872.5250000000001</v>
      </c>
      <c r="D41" s="58">
        <f t="shared" si="1"/>
        <v>441.851</v>
      </c>
      <c r="E41" s="58">
        <f t="shared" si="1"/>
        <v>23.617999999999999</v>
      </c>
      <c r="F41" s="58">
        <f t="shared" si="1"/>
        <v>26.635000000000002</v>
      </c>
      <c r="G41" s="58">
        <f t="shared" si="1"/>
        <v>40.439</v>
      </c>
      <c r="H41" s="58">
        <f t="shared" si="1"/>
        <v>51.024999999999999</v>
      </c>
      <c r="I41" s="58">
        <f t="shared" si="1"/>
        <v>105.41500000000001</v>
      </c>
      <c r="J41" s="58">
        <f t="shared" si="1"/>
        <v>43.573999999999998</v>
      </c>
      <c r="K41" s="58">
        <f t="shared" si="1"/>
        <v>151.14500000000001</v>
      </c>
      <c r="L41" s="59"/>
      <c r="M41">
        <v>26035213000</v>
      </c>
      <c r="N41">
        <v>3872525000</v>
      </c>
      <c r="O41">
        <v>441851000</v>
      </c>
      <c r="P41">
        <v>23618000</v>
      </c>
      <c r="Q41">
        <v>26635000</v>
      </c>
      <c r="R41">
        <v>40439000</v>
      </c>
      <c r="S41">
        <v>51025000</v>
      </c>
      <c r="T41">
        <v>105415000</v>
      </c>
      <c r="U41">
        <v>43574000</v>
      </c>
      <c r="V41">
        <v>151145000</v>
      </c>
      <c r="X41">
        <v>26586770000</v>
      </c>
      <c r="Y41">
        <v>4040786000</v>
      </c>
    </row>
    <row r="42" spans="1:26">
      <c r="A42" s="16">
        <v>2000</v>
      </c>
      <c r="B42" s="58">
        <f t="shared" si="2"/>
        <v>26606.046999999999</v>
      </c>
      <c r="C42" s="58">
        <f t="shared" si="1"/>
        <v>4019.9870000000001</v>
      </c>
      <c r="D42" s="58">
        <f t="shared" si="1"/>
        <v>426.13400000000001</v>
      </c>
      <c r="E42" s="58">
        <f t="shared" si="1"/>
        <v>26.277999999999999</v>
      </c>
      <c r="F42" s="58">
        <f t="shared" si="1"/>
        <v>23.103999999999999</v>
      </c>
      <c r="G42" s="58">
        <f t="shared" si="1"/>
        <v>39.695</v>
      </c>
      <c r="H42" s="58">
        <f t="shared" si="1"/>
        <v>44.542999999999999</v>
      </c>
      <c r="I42" s="58">
        <f t="shared" si="1"/>
        <v>107.446</v>
      </c>
      <c r="J42" s="58">
        <f t="shared" si="1"/>
        <v>48.686999999999998</v>
      </c>
      <c r="K42" s="58">
        <f t="shared" si="1"/>
        <v>136.381</v>
      </c>
      <c r="L42" s="59"/>
      <c r="M42">
        <v>26606047000</v>
      </c>
      <c r="N42">
        <v>4019987000</v>
      </c>
      <c r="O42">
        <v>426134000</v>
      </c>
      <c r="P42">
        <v>26278000</v>
      </c>
      <c r="Q42">
        <v>23104000</v>
      </c>
      <c r="R42">
        <v>39695000</v>
      </c>
      <c r="S42">
        <v>44543000</v>
      </c>
      <c r="T42">
        <v>107446000</v>
      </c>
      <c r="U42">
        <v>48687000</v>
      </c>
      <c r="V42">
        <v>136381000</v>
      </c>
      <c r="X42">
        <v>27278313000</v>
      </c>
      <c r="Y42">
        <v>4176776000</v>
      </c>
    </row>
    <row r="43" spans="1:26">
      <c r="A43" s="16">
        <v>2001</v>
      </c>
      <c r="B43" s="58">
        <f t="shared" si="2"/>
        <v>26792.776999999998</v>
      </c>
      <c r="C43" s="58">
        <f t="shared" si="1"/>
        <v>3947.2350000000001</v>
      </c>
      <c r="D43" s="58">
        <f t="shared" si="1"/>
        <v>425.51</v>
      </c>
      <c r="E43" s="58">
        <f t="shared" si="1"/>
        <v>25.164000000000001</v>
      </c>
      <c r="F43" s="58">
        <f t="shared" si="1"/>
        <v>21.056999999999999</v>
      </c>
      <c r="G43" s="58">
        <f t="shared" si="1"/>
        <v>42.012</v>
      </c>
      <c r="H43" s="58">
        <f t="shared" si="1"/>
        <v>45.643000000000001</v>
      </c>
      <c r="I43" s="58">
        <f t="shared" si="1"/>
        <v>118.232</v>
      </c>
      <c r="J43" s="58">
        <f t="shared" si="1"/>
        <v>43.970999999999997</v>
      </c>
      <c r="K43" s="58">
        <f t="shared" si="1"/>
        <v>129.43100000000001</v>
      </c>
      <c r="L43" s="59"/>
      <c r="M43">
        <v>26792777000</v>
      </c>
      <c r="N43">
        <v>3947235000</v>
      </c>
      <c r="O43">
        <v>425510000</v>
      </c>
      <c r="P43">
        <v>25164000</v>
      </c>
      <c r="Q43">
        <v>21057000</v>
      </c>
      <c r="R43">
        <v>42012000</v>
      </c>
      <c r="S43">
        <v>45643000</v>
      </c>
      <c r="T43">
        <v>118232000</v>
      </c>
      <c r="U43">
        <v>43971000</v>
      </c>
      <c r="V43">
        <v>129431000</v>
      </c>
      <c r="X43">
        <v>27284742000</v>
      </c>
      <c r="Y43">
        <v>4119980000</v>
      </c>
    </row>
    <row r="44" spans="1:26">
      <c r="A44" s="16">
        <v>2002</v>
      </c>
      <c r="B44" s="58">
        <f t="shared" si="2"/>
        <v>27188.28</v>
      </c>
      <c r="C44" s="58">
        <f t="shared" si="1"/>
        <v>3915.2719999999999</v>
      </c>
      <c r="D44" s="58">
        <f t="shared" si="1"/>
        <v>418.78500000000003</v>
      </c>
      <c r="E44" s="58">
        <f t="shared" si="1"/>
        <v>22.23</v>
      </c>
      <c r="F44" s="58">
        <f t="shared" si="1"/>
        <v>23.318000000000001</v>
      </c>
      <c r="G44" s="58">
        <f t="shared" si="1"/>
        <v>42.594999999999999</v>
      </c>
      <c r="H44" s="58">
        <f t="shared" si="1"/>
        <v>43.404000000000003</v>
      </c>
      <c r="I44" s="58">
        <f t="shared" si="1"/>
        <v>111.655</v>
      </c>
      <c r="J44" s="58">
        <f t="shared" si="1"/>
        <v>44.703000000000003</v>
      </c>
      <c r="K44" s="58">
        <f t="shared" si="1"/>
        <v>130.88</v>
      </c>
      <c r="L44" s="59"/>
      <c r="M44">
        <v>27188280000</v>
      </c>
      <c r="N44">
        <v>3915272000</v>
      </c>
      <c r="O44">
        <v>418785000</v>
      </c>
      <c r="P44">
        <v>22230000</v>
      </c>
      <c r="Q44">
        <v>23318000</v>
      </c>
      <c r="R44">
        <v>42595000</v>
      </c>
      <c r="S44">
        <v>43404000</v>
      </c>
      <c r="T44">
        <v>111655000</v>
      </c>
      <c r="U44">
        <v>44703000</v>
      </c>
      <c r="V44">
        <v>130880000</v>
      </c>
    </row>
    <row r="45" spans="1:26">
      <c r="A45" s="16">
        <v>2003</v>
      </c>
      <c r="B45" s="58">
        <f t="shared" si="2"/>
        <v>27601.745999999999</v>
      </c>
      <c r="C45" s="58">
        <f t="shared" si="1"/>
        <v>3874.252</v>
      </c>
      <c r="D45" s="58">
        <f t="shared" si="1"/>
        <v>425.49</v>
      </c>
      <c r="E45" s="58">
        <f t="shared" si="1"/>
        <v>19.841999999999999</v>
      </c>
      <c r="F45" s="58">
        <f t="shared" si="1"/>
        <v>24.251999999999999</v>
      </c>
      <c r="G45" s="58">
        <f t="shared" si="1"/>
        <v>45.383000000000003</v>
      </c>
      <c r="H45" s="58">
        <f t="shared" si="1"/>
        <v>45.37</v>
      </c>
      <c r="I45" s="58">
        <f t="shared" si="1"/>
        <v>117.982</v>
      </c>
      <c r="J45" s="58">
        <f t="shared" si="1"/>
        <v>43.526000000000003</v>
      </c>
      <c r="K45" s="58">
        <f t="shared" si="1"/>
        <v>129.13499999999999</v>
      </c>
      <c r="L45" s="59"/>
      <c r="M45">
        <v>27601746000</v>
      </c>
      <c r="N45">
        <v>3874252000</v>
      </c>
      <c r="O45">
        <v>425490000</v>
      </c>
      <c r="P45">
        <v>19842000</v>
      </c>
      <c r="Q45">
        <v>24252000</v>
      </c>
      <c r="R45">
        <v>45383000</v>
      </c>
      <c r="S45">
        <v>45370000</v>
      </c>
      <c r="T45">
        <v>117982000</v>
      </c>
      <c r="U45">
        <v>43526000</v>
      </c>
      <c r="V45">
        <v>129135000</v>
      </c>
    </row>
    <row r="46" spans="1:26">
      <c r="A46" s="16">
        <v>2004</v>
      </c>
      <c r="B46" s="58">
        <f t="shared" si="2"/>
        <v>28370.559000000001</v>
      </c>
      <c r="C46" s="58">
        <f t="shared" si="1"/>
        <v>3906.0120000000002</v>
      </c>
      <c r="D46" s="58">
        <f t="shared" si="1"/>
        <v>426.762</v>
      </c>
      <c r="E46" s="58">
        <f t="shared" si="1"/>
        <v>19.989000000000001</v>
      </c>
      <c r="F46" s="58">
        <f t="shared" si="1"/>
        <v>23.734000000000002</v>
      </c>
      <c r="G46" s="58">
        <f t="shared" si="1"/>
        <v>45.213999999999999</v>
      </c>
      <c r="H46" s="58">
        <f t="shared" si="1"/>
        <v>46.676000000000002</v>
      </c>
      <c r="I46" s="58">
        <f t="shared" si="1"/>
        <v>121.17100000000001</v>
      </c>
      <c r="J46" s="58">
        <f t="shared" si="1"/>
        <v>45.011000000000003</v>
      </c>
      <c r="K46" s="58">
        <f t="shared" si="1"/>
        <v>124.967</v>
      </c>
      <c r="L46" s="59"/>
      <c r="M46">
        <v>28370559000</v>
      </c>
      <c r="N46">
        <v>3906012000</v>
      </c>
      <c r="O46">
        <v>426762000</v>
      </c>
      <c r="P46">
        <v>19989000</v>
      </c>
      <c r="Q46">
        <v>23734000</v>
      </c>
      <c r="R46">
        <v>45214000</v>
      </c>
      <c r="S46">
        <v>46676000</v>
      </c>
      <c r="T46">
        <v>121171000</v>
      </c>
      <c r="U46">
        <v>45011000</v>
      </c>
      <c r="V46">
        <v>124967000</v>
      </c>
    </row>
    <row r="47" spans="1:26">
      <c r="A47" s="16">
        <v>2005</v>
      </c>
      <c r="B47" s="58">
        <f t="shared" si="2"/>
        <v>28603.091</v>
      </c>
      <c r="C47" s="58">
        <f t="shared" si="1"/>
        <v>3833.5529999999999</v>
      </c>
      <c r="D47" s="58">
        <f t="shared" si="1"/>
        <v>419.32299999999998</v>
      </c>
      <c r="E47" s="58">
        <f t="shared" si="1"/>
        <v>17.841999999999999</v>
      </c>
      <c r="F47" s="58">
        <f t="shared" si="1"/>
        <v>23.901</v>
      </c>
      <c r="G47" s="58">
        <f t="shared" si="1"/>
        <v>44.987000000000002</v>
      </c>
      <c r="H47" s="58">
        <f t="shared" si="1"/>
        <v>49.603999999999999</v>
      </c>
      <c r="I47" s="58">
        <f t="shared" si="1"/>
        <v>116.905</v>
      </c>
      <c r="J47" s="58">
        <f t="shared" si="1"/>
        <v>47.392000000000003</v>
      </c>
      <c r="K47" s="58">
        <f t="shared" si="1"/>
        <v>118.69199999999999</v>
      </c>
      <c r="L47" s="59"/>
      <c r="M47">
        <v>28603091000</v>
      </c>
      <c r="N47">
        <v>3833553000</v>
      </c>
      <c r="O47">
        <v>419323000</v>
      </c>
      <c r="P47">
        <v>17842000</v>
      </c>
      <c r="Q47">
        <v>23901000</v>
      </c>
      <c r="R47">
        <v>44987000</v>
      </c>
      <c r="S47">
        <v>49604000</v>
      </c>
      <c r="T47">
        <v>116905000</v>
      </c>
      <c r="U47">
        <v>47392000</v>
      </c>
      <c r="V47">
        <v>118692000</v>
      </c>
    </row>
    <row r="48" spans="1:26">
      <c r="A48" s="16">
        <v>2006</v>
      </c>
      <c r="B48" s="58">
        <f t="shared" si="2"/>
        <v>29110.876</v>
      </c>
      <c r="C48" s="58">
        <f t="shared" si="1"/>
        <v>3729.2420000000002</v>
      </c>
      <c r="D48" s="58">
        <f t="shared" si="1"/>
        <v>413.05</v>
      </c>
      <c r="E48" s="58">
        <f t="shared" si="1"/>
        <v>17.103999999999999</v>
      </c>
      <c r="F48" s="58">
        <f t="shared" si="1"/>
        <v>23.3</v>
      </c>
      <c r="G48" s="58">
        <f t="shared" si="1"/>
        <v>46.387</v>
      </c>
      <c r="H48" s="58">
        <f t="shared" si="1"/>
        <v>46.161999999999999</v>
      </c>
      <c r="I48" s="58">
        <f t="shared" si="1"/>
        <v>117.452</v>
      </c>
      <c r="J48" s="58">
        <f t="shared" si="1"/>
        <v>46.893999999999998</v>
      </c>
      <c r="K48" s="58">
        <f t="shared" si="1"/>
        <v>115.751</v>
      </c>
      <c r="L48" s="59"/>
      <c r="M48">
        <v>29110876000</v>
      </c>
      <c r="N48">
        <v>3729242000</v>
      </c>
      <c r="O48">
        <v>413050000</v>
      </c>
      <c r="P48">
        <v>17104000</v>
      </c>
      <c r="Q48">
        <v>23300000</v>
      </c>
      <c r="R48">
        <v>46387000</v>
      </c>
      <c r="S48">
        <v>46162000</v>
      </c>
      <c r="T48">
        <v>117452000</v>
      </c>
      <c r="U48">
        <v>46894000</v>
      </c>
      <c r="V48">
        <v>115751000</v>
      </c>
    </row>
    <row r="49" spans="1:22">
      <c r="A49" s="51">
        <v>2007</v>
      </c>
      <c r="B49" s="58">
        <f t="shared" si="2"/>
        <v>29682.996999999999</v>
      </c>
      <c r="C49" s="58">
        <f t="shared" si="1"/>
        <v>3613.299</v>
      </c>
      <c r="D49" s="58">
        <f t="shared" si="1"/>
        <v>403.65499999999997</v>
      </c>
      <c r="E49" s="58">
        <f t="shared" si="1"/>
        <v>17.151</v>
      </c>
      <c r="F49" s="58">
        <f t="shared" si="1"/>
        <v>23.6</v>
      </c>
      <c r="G49" s="58">
        <f t="shared" si="1"/>
        <v>46.862000000000002</v>
      </c>
      <c r="H49" s="58">
        <f t="shared" si="1"/>
        <v>43.908999999999999</v>
      </c>
      <c r="I49" s="58">
        <f t="shared" si="1"/>
        <v>112.339</v>
      </c>
      <c r="J49" s="58">
        <f t="shared" si="1"/>
        <v>44.491999999999997</v>
      </c>
      <c r="K49" s="58">
        <f t="shared" si="1"/>
        <v>115.30200000000001</v>
      </c>
      <c r="L49" s="59"/>
      <c r="M49">
        <v>29682997000</v>
      </c>
      <c r="N49">
        <v>3613299000</v>
      </c>
      <c r="O49">
        <v>403655000</v>
      </c>
      <c r="P49">
        <v>17151000</v>
      </c>
      <c r="Q49">
        <v>23600000</v>
      </c>
      <c r="R49">
        <v>46862000</v>
      </c>
      <c r="S49">
        <v>43909000</v>
      </c>
      <c r="T49">
        <v>112339000</v>
      </c>
      <c r="U49">
        <v>44492000</v>
      </c>
      <c r="V49">
        <v>115302000</v>
      </c>
    </row>
    <row r="50" spans="1:22">
      <c r="A50" s="51">
        <v>2008</v>
      </c>
      <c r="B50" s="58">
        <f t="shared" si="2"/>
        <v>29989.739000000001</v>
      </c>
      <c r="C50" s="58">
        <f t="shared" si="1"/>
        <v>3484.13</v>
      </c>
      <c r="D50" s="58">
        <f t="shared" si="1"/>
        <v>420.98599999999999</v>
      </c>
      <c r="E50" s="58">
        <f t="shared" si="1"/>
        <v>17.771000000000001</v>
      </c>
      <c r="F50" s="58">
        <f t="shared" si="1"/>
        <v>19.337</v>
      </c>
      <c r="G50" s="58">
        <f t="shared" si="1"/>
        <v>48.356999999999999</v>
      </c>
      <c r="H50" s="58">
        <f t="shared" si="1"/>
        <v>48.704999999999998</v>
      </c>
      <c r="I50" s="58">
        <f t="shared" si="1"/>
        <v>121.083</v>
      </c>
      <c r="J50" s="58">
        <f t="shared" si="1"/>
        <v>48.445</v>
      </c>
      <c r="K50" s="58">
        <f t="shared" si="1"/>
        <v>117.288</v>
      </c>
      <c r="L50" s="59"/>
      <c r="M50">
        <v>29989739000</v>
      </c>
      <c r="N50">
        <v>3484130000</v>
      </c>
      <c r="O50">
        <v>420986000</v>
      </c>
      <c r="P50">
        <v>17771000</v>
      </c>
      <c r="Q50">
        <v>19337000</v>
      </c>
      <c r="R50">
        <v>48357000</v>
      </c>
      <c r="S50">
        <v>48705000</v>
      </c>
      <c r="T50">
        <v>121083000</v>
      </c>
      <c r="U50">
        <v>48445000</v>
      </c>
      <c r="V50">
        <v>117288000</v>
      </c>
    </row>
    <row r="51" spans="1:22">
      <c r="A51" s="51">
        <v>2009</v>
      </c>
      <c r="B51" s="58">
        <f t="shared" si="2"/>
        <v>28990.43</v>
      </c>
      <c r="C51" s="58">
        <f t="shared" si="1"/>
        <v>3063.3850000000002</v>
      </c>
      <c r="D51" s="58">
        <f t="shared" si="1"/>
        <v>385.72399999999999</v>
      </c>
      <c r="E51" s="58">
        <f t="shared" si="1"/>
        <v>16.079999999999998</v>
      </c>
      <c r="F51" s="58">
        <f t="shared" si="1"/>
        <v>18.315000000000001</v>
      </c>
      <c r="G51" s="58">
        <f t="shared" si="1"/>
        <v>45.430999999999997</v>
      </c>
      <c r="H51" s="58">
        <f t="shared" si="1"/>
        <v>44.551000000000002</v>
      </c>
      <c r="I51" s="58">
        <f t="shared" si="1"/>
        <v>109.673</v>
      </c>
      <c r="J51" s="58">
        <f t="shared" si="1"/>
        <v>42.137999999999998</v>
      </c>
      <c r="K51" s="58">
        <f t="shared" si="1"/>
        <v>109.536</v>
      </c>
      <c r="L51" s="59"/>
      <c r="M51">
        <v>28990430000</v>
      </c>
      <c r="N51">
        <v>3063385000</v>
      </c>
      <c r="O51">
        <v>385724000</v>
      </c>
      <c r="P51">
        <v>16080000</v>
      </c>
      <c r="Q51">
        <v>18315000</v>
      </c>
      <c r="R51">
        <v>45431000</v>
      </c>
      <c r="S51">
        <v>44551000</v>
      </c>
      <c r="T51">
        <v>109673000</v>
      </c>
      <c r="U51">
        <v>42138000</v>
      </c>
      <c r="V51">
        <v>109536000</v>
      </c>
    </row>
    <row r="52" spans="1:22">
      <c r="B52" s="58"/>
      <c r="C52" s="8"/>
      <c r="D52" s="8"/>
      <c r="E52" s="8"/>
      <c r="F52" s="8"/>
      <c r="G52" s="8"/>
      <c r="H52" s="8"/>
      <c r="I52" s="8"/>
      <c r="J52" s="8"/>
      <c r="K52" s="8"/>
    </row>
    <row r="53" spans="1:22">
      <c r="A53" s="9" t="s">
        <v>71</v>
      </c>
      <c r="B53" s="8"/>
      <c r="C53" s="8"/>
      <c r="D53" s="8"/>
      <c r="E53" s="8"/>
      <c r="F53" s="8"/>
      <c r="G53" s="8"/>
      <c r="H53" s="8"/>
      <c r="I53" s="8"/>
      <c r="J53" s="8"/>
      <c r="K53" s="8"/>
    </row>
    <row r="54" spans="1:22">
      <c r="A54" s="7" t="s">
        <v>502</v>
      </c>
      <c r="B54" s="2">
        <f>IF(ISERROR((POWER(VLOOKUP(VALUE(RIGHT($A54,4)),'4'!$A$3:$K$51,COLUMN(B$51),0)/VLOOKUP(VALUE(LEFT($A54,4)),'4'!$A$3:$K$51,COLUMN(B$51),0),1/(VALUE(RIGHT($A54,4))-VALUE(LEFT($A54,4))))-1)*100)=FALSE,(POWER(VLOOKUP(VALUE(RIGHT($A54,4)),'4'!$A$3:$K$51,COLUMN(B$51),0)/VLOOKUP(VALUE(LEFT($A54,4)),'4'!$A$3:$K$51,COLUMN(B$51),0),1/(VALUE(RIGHT($A54,4))-VALUE(LEFT($A54,4))))-1)*100,"n.a.")</f>
        <v>1.6695467849541012</v>
      </c>
      <c r="C54" s="2">
        <f>IF(ISERROR((POWER(VLOOKUP(VALUE(RIGHT($A54,4)),'4'!$A$3:$K$51,COLUMN(C$51),0)/VLOOKUP(VALUE(LEFT($A54,4)),'4'!$A$3:$K$51,COLUMN(C$51),0),1/(VALUE(RIGHT($A54,4))-VALUE(LEFT($A54,4))))-1)*100)=FALSE,(POWER(VLOOKUP(VALUE(RIGHT($A54,4)),'4'!$A$3:$K$51,COLUMN(C$51),0)/VLOOKUP(VALUE(LEFT($A54,4)),'4'!$A$3:$K$51,COLUMN(C$51),0),1/(VALUE(RIGHT($A54,4))-VALUE(LEFT($A54,4))))-1)*100,"n.a.")</f>
        <v>0.12787459030290105</v>
      </c>
      <c r="D54" s="2">
        <f>IF(ISERROR((POWER(VLOOKUP(VALUE(RIGHT($A54,4)),'4'!$A$3:$K$51,COLUMN(D$51),0)/VLOOKUP(VALUE(LEFT($A54,4)),'4'!$A$3:$K$51,COLUMN(D$51),0),1/(VALUE(RIGHT($A54,4))-VALUE(LEFT($A54,4))))-1)*100)=FALSE,(POWER(VLOOKUP(VALUE(RIGHT($A54,4)),'4'!$A$3:$K$51,COLUMN(D$51),0)/VLOOKUP(VALUE(LEFT($A54,4)),'4'!$A$3:$K$51,COLUMN(D$51),0),1/(VALUE(RIGHT($A54,4))-VALUE(LEFT($A54,4))))-1)*100,"n.a.")</f>
        <v>-0.18998527235561946</v>
      </c>
      <c r="E54" s="2" t="str">
        <f>IF(ISERROR((POWER(VLOOKUP(VALUE(RIGHT($A54,4)),'4'!$A$3:$K$51,COLUMN(E$51),0)/VLOOKUP(VALUE(LEFT($A54,4)),'4'!$A$3:$K$51,COLUMN(E$51),0),1/(VALUE(RIGHT($A54,4))-VALUE(LEFT($A54,4))))-1)*100)=FALSE,(POWER(VLOOKUP(VALUE(RIGHT($A54,4)),'4'!$A$3:$K$51,COLUMN(E$51),0)/VLOOKUP(VALUE(LEFT($A54,4)),'4'!$A$3:$K$51,COLUMN(E$51),0),1/(VALUE(RIGHT($A54,4))-VALUE(LEFT($A54,4))))-1)*100,"n.a.")</f>
        <v>n.a.</v>
      </c>
      <c r="F54" s="2" t="str">
        <f>IF(ISERROR((POWER(VLOOKUP(VALUE(RIGHT($A54,4)),'4'!$A$3:$K$51,COLUMN(F$51),0)/VLOOKUP(VALUE(LEFT($A54,4)),'4'!$A$3:$K$51,COLUMN(F$51),0),1/(VALUE(RIGHT($A54,4))-VALUE(LEFT($A54,4))))-1)*100)=FALSE,(POWER(VLOOKUP(VALUE(RIGHT($A54,4)),'4'!$A$3:$K$51,COLUMN(F$51),0)/VLOOKUP(VALUE(LEFT($A54,4)),'4'!$A$3:$K$51,COLUMN(F$51),0),1/(VALUE(RIGHT($A54,4))-VALUE(LEFT($A54,4))))-1)*100,"n.a.")</f>
        <v>n.a.</v>
      </c>
      <c r="G54" s="2" t="str">
        <f>IF(ISERROR((POWER(VLOOKUP(VALUE(RIGHT($A54,4)),'4'!$A$3:$K$51,COLUMN(G$51),0)/VLOOKUP(VALUE(LEFT($A54,4)),'4'!$A$3:$K$51,COLUMN(G$51),0),1/(VALUE(RIGHT($A54,4))-VALUE(LEFT($A54,4))))-1)*100)=FALSE,(POWER(VLOOKUP(VALUE(RIGHT($A54,4)),'4'!$A$3:$K$51,COLUMN(G$51),0)/VLOOKUP(VALUE(LEFT($A54,4)),'4'!$A$3:$K$51,COLUMN(G$51),0),1/(VALUE(RIGHT($A54,4))-VALUE(LEFT($A54,4))))-1)*100,"n.a.")</f>
        <v>n.a.</v>
      </c>
      <c r="H54" s="2" t="str">
        <f>IF(ISERROR((POWER(VLOOKUP(VALUE(RIGHT($A54,4)),'4'!$A$3:$K$51,COLUMN(H$51),0)/VLOOKUP(VALUE(LEFT($A54,4)),'4'!$A$3:$K$51,COLUMN(H$51),0),1/(VALUE(RIGHT($A54,4))-VALUE(LEFT($A54,4))))-1)*100)=FALSE,(POWER(VLOOKUP(VALUE(RIGHT($A54,4)),'4'!$A$3:$K$51,COLUMN(H$51),0)/VLOOKUP(VALUE(LEFT($A54,4)),'4'!$A$3:$K$51,COLUMN(H$51),0),1/(VALUE(RIGHT($A54,4))-VALUE(LEFT($A54,4))))-1)*100,"n.a.")</f>
        <v>n.a.</v>
      </c>
      <c r="I54" s="2" t="str">
        <f>IF(ISERROR((POWER(VLOOKUP(VALUE(RIGHT($A54,4)),'4'!$A$3:$K$51,COLUMN(I$51),0)/VLOOKUP(VALUE(LEFT($A54,4)),'4'!$A$3:$K$51,COLUMN(I$51),0),1/(VALUE(RIGHT($A54,4))-VALUE(LEFT($A54,4))))-1)*100)=FALSE,(POWER(VLOOKUP(VALUE(RIGHT($A54,4)),'4'!$A$3:$K$51,COLUMN(I$51),0)/VLOOKUP(VALUE(LEFT($A54,4)),'4'!$A$3:$K$51,COLUMN(I$51),0),1/(VALUE(RIGHT($A54,4))-VALUE(LEFT($A54,4))))-1)*100,"n.a.")</f>
        <v>n.a.</v>
      </c>
      <c r="J54" s="2" t="str">
        <f>IF(ISERROR((POWER(VLOOKUP(VALUE(RIGHT($A54,4)),'4'!$A$3:$K$51,COLUMN(J$51),0)/VLOOKUP(VALUE(LEFT($A54,4)),'4'!$A$3:$K$51,COLUMN(J$51),0),1/(VALUE(RIGHT($A54,4))-VALUE(LEFT($A54,4))))-1)*100)=FALSE,(POWER(VLOOKUP(VALUE(RIGHT($A54,4)),'4'!$A$3:$K$51,COLUMN(J$51),0)/VLOOKUP(VALUE(LEFT($A54,4)),'4'!$A$3:$K$51,COLUMN(J$51),0),1/(VALUE(RIGHT($A54,4))-VALUE(LEFT($A54,4))))-1)*100,"n.a.")</f>
        <v>n.a.</v>
      </c>
      <c r="K54" s="2" t="str">
        <f>IF(ISERROR((POWER(VLOOKUP(VALUE(RIGHT($A54,4)),'4'!$A$3:$K$51,COLUMN(K$51),0)/VLOOKUP(VALUE(LEFT($A54,4)),'4'!$A$3:$K$51,COLUMN(K$51),0),1/(VALUE(RIGHT($A54,4))-VALUE(LEFT($A54,4))))-1)*100)=FALSE,(POWER(VLOOKUP(VALUE(RIGHT($A54,4)),'4'!$A$3:$K$51,COLUMN(K$51),0)/VLOOKUP(VALUE(LEFT($A54,4)),'4'!$A$3:$K$51,COLUMN(K$51),0),1/(VALUE(RIGHT($A54,4))-VALUE(LEFT($A54,4))))-1)*100,"n.a.")</f>
        <v>n.a.</v>
      </c>
    </row>
    <row r="55" spans="1:22">
      <c r="A55" s="7" t="s">
        <v>522</v>
      </c>
      <c r="B55" s="2">
        <f>IF(ISERROR((POWER(VLOOKUP(VALUE(RIGHT($A55,4)),'4'!$A$3:$K$51,COLUMN(B$51),0)/VLOOKUP(VALUE(LEFT($A55,4)),'4'!$A$3:$K$51,COLUMN(B$51),0),1/(VALUE(RIGHT($A55,4))-VALUE(LEFT($A55,4))))-1)*100)=FALSE,(POWER(VLOOKUP(VALUE(RIGHT($A55,4)),'4'!$A$3:$K$51,COLUMN(B$51),0)/VLOOKUP(VALUE(LEFT($A55,4)),'4'!$A$3:$K$51,COLUMN(B$51),0),1/(VALUE(RIGHT($A55,4))-VALUE(LEFT($A55,4))))-1)*100,"n.a.")</f>
        <v>2.1205775612006761</v>
      </c>
      <c r="C55" s="2">
        <f>IF(ISERROR((POWER(VLOOKUP(VALUE(RIGHT($A55,4)),'4'!$A$3:$K$51,COLUMN(C$51),0)/VLOOKUP(VALUE(LEFT($A55,4)),'4'!$A$3:$K$51,COLUMN(C$51),0),1/(VALUE(RIGHT($A55,4))-VALUE(LEFT($A55,4))))-1)*100)=FALSE,(POWER(VLOOKUP(VALUE(RIGHT($A55,4)),'4'!$A$3:$K$51,COLUMN(C$51),0)/VLOOKUP(VALUE(LEFT($A55,4)),'4'!$A$3:$K$51,COLUMN(C$51),0),1/(VALUE(RIGHT($A55,4))-VALUE(LEFT($A55,4))))-1)*100,"n.a.")</f>
        <v>1.1560660356867869</v>
      </c>
      <c r="D55" s="2">
        <f>IF(ISERROR((POWER(VLOOKUP(VALUE(RIGHT($A55,4)),'4'!$A$3:$K$51,COLUMN(D$51),0)/VLOOKUP(VALUE(LEFT($A55,4)),'4'!$A$3:$K$51,COLUMN(D$51),0),1/(VALUE(RIGHT($A55,4))-VALUE(LEFT($A55,4))))-1)*100)=FALSE,(POWER(VLOOKUP(VALUE(RIGHT($A55,4)),'4'!$A$3:$K$51,COLUMN(D$51),0)/VLOOKUP(VALUE(LEFT($A55,4)),'4'!$A$3:$K$51,COLUMN(D$51),0),1/(VALUE(RIGHT($A55,4))-VALUE(LEFT($A55,4))))-1)*100,"n.a.")</f>
        <v>0.11557900792353859</v>
      </c>
      <c r="E55" s="2" t="str">
        <f>IF(ISERROR((POWER(VLOOKUP(VALUE(RIGHT($A55,4)),'4'!$A$3:$K$51,COLUMN(E$51),0)/VLOOKUP(VALUE(LEFT($A55,4)),'4'!$A$3:$K$51,COLUMN(E$51),0),1/(VALUE(RIGHT($A55,4))-VALUE(LEFT($A55,4))))-1)*100)=FALSE,(POWER(VLOOKUP(VALUE(RIGHT($A55,4)),'4'!$A$3:$K$51,COLUMN(E$51),0)/VLOOKUP(VALUE(LEFT($A55,4)),'4'!$A$3:$K$51,COLUMN(E$51),0),1/(VALUE(RIGHT($A55,4))-VALUE(LEFT($A55,4))))-1)*100,"n.a.")</f>
        <v>n.a.</v>
      </c>
      <c r="F55" s="2" t="str">
        <f>IF(ISERROR((POWER(VLOOKUP(VALUE(RIGHT($A55,4)),'4'!$A$3:$K$51,COLUMN(F$51),0)/VLOOKUP(VALUE(LEFT($A55,4)),'4'!$A$3:$K$51,COLUMN(F$51),0),1/(VALUE(RIGHT($A55,4))-VALUE(LEFT($A55,4))))-1)*100)=FALSE,(POWER(VLOOKUP(VALUE(RIGHT($A55,4)),'4'!$A$3:$K$51,COLUMN(F$51),0)/VLOOKUP(VALUE(LEFT($A55,4)),'4'!$A$3:$K$51,COLUMN(F$51),0),1/(VALUE(RIGHT($A55,4))-VALUE(LEFT($A55,4))))-1)*100,"n.a.")</f>
        <v>n.a.</v>
      </c>
      <c r="G55" s="2" t="str">
        <f>IF(ISERROR((POWER(VLOOKUP(VALUE(RIGHT($A55,4)),'4'!$A$3:$K$51,COLUMN(G$51),0)/VLOOKUP(VALUE(LEFT($A55,4)),'4'!$A$3:$K$51,COLUMN(G$51),0),1/(VALUE(RIGHT($A55,4))-VALUE(LEFT($A55,4))))-1)*100)=FALSE,(POWER(VLOOKUP(VALUE(RIGHT($A55,4)),'4'!$A$3:$K$51,COLUMN(G$51),0)/VLOOKUP(VALUE(LEFT($A55,4)),'4'!$A$3:$K$51,COLUMN(G$51),0),1/(VALUE(RIGHT($A55,4))-VALUE(LEFT($A55,4))))-1)*100,"n.a.")</f>
        <v>n.a.</v>
      </c>
      <c r="H55" s="2" t="str">
        <f>IF(ISERROR((POWER(VLOOKUP(VALUE(RIGHT($A55,4)),'4'!$A$3:$K$51,COLUMN(H$51),0)/VLOOKUP(VALUE(LEFT($A55,4)),'4'!$A$3:$K$51,COLUMN(H$51),0),1/(VALUE(RIGHT($A55,4))-VALUE(LEFT($A55,4))))-1)*100)=FALSE,(POWER(VLOOKUP(VALUE(RIGHT($A55,4)),'4'!$A$3:$K$51,COLUMN(H$51),0)/VLOOKUP(VALUE(LEFT($A55,4)),'4'!$A$3:$K$51,COLUMN(H$51),0),1/(VALUE(RIGHT($A55,4))-VALUE(LEFT($A55,4))))-1)*100,"n.a.")</f>
        <v>n.a.</v>
      </c>
      <c r="I55" s="2" t="str">
        <f>IF(ISERROR((POWER(VLOOKUP(VALUE(RIGHT($A55,4)),'4'!$A$3:$K$51,COLUMN(I$51),0)/VLOOKUP(VALUE(LEFT($A55,4)),'4'!$A$3:$K$51,COLUMN(I$51),0),1/(VALUE(RIGHT($A55,4))-VALUE(LEFT($A55,4))))-1)*100)=FALSE,(POWER(VLOOKUP(VALUE(RIGHT($A55,4)),'4'!$A$3:$K$51,COLUMN(I$51),0)/VLOOKUP(VALUE(LEFT($A55,4)),'4'!$A$3:$K$51,COLUMN(I$51),0),1/(VALUE(RIGHT($A55,4))-VALUE(LEFT($A55,4))))-1)*100,"n.a.")</f>
        <v>n.a.</v>
      </c>
      <c r="J55" s="2" t="str">
        <f>IF(ISERROR((POWER(VLOOKUP(VALUE(RIGHT($A55,4)),'4'!$A$3:$K$51,COLUMN(J$51),0)/VLOOKUP(VALUE(LEFT($A55,4)),'4'!$A$3:$K$51,COLUMN(J$51),0),1/(VALUE(RIGHT($A55,4))-VALUE(LEFT($A55,4))))-1)*100)=FALSE,(POWER(VLOOKUP(VALUE(RIGHT($A55,4)),'4'!$A$3:$K$51,COLUMN(J$51),0)/VLOOKUP(VALUE(LEFT($A55,4)),'4'!$A$3:$K$51,COLUMN(J$51),0),1/(VALUE(RIGHT($A55,4))-VALUE(LEFT($A55,4))))-1)*100,"n.a.")</f>
        <v>n.a.</v>
      </c>
      <c r="K55" s="2" t="str">
        <f>IF(ISERROR((POWER(VLOOKUP(VALUE(RIGHT($A55,4)),'4'!$A$3:$K$51,COLUMN(K$51),0)/VLOOKUP(VALUE(LEFT($A55,4)),'4'!$A$3:$K$51,COLUMN(K$51),0),1/(VALUE(RIGHT($A55,4))-VALUE(LEFT($A55,4))))-1)*100)=FALSE,(POWER(VLOOKUP(VALUE(RIGHT($A55,4)),'4'!$A$3:$K$51,COLUMN(K$51),0)/VLOOKUP(VALUE(LEFT($A55,4)),'4'!$A$3:$K$51,COLUMN(K$51),0),1/(VALUE(RIGHT($A55,4))-VALUE(LEFT($A55,4))))-1)*100,"n.a.")</f>
        <v>n.a.</v>
      </c>
    </row>
    <row r="56" spans="1:22">
      <c r="A56" s="7" t="s">
        <v>2</v>
      </c>
      <c r="B56" s="2">
        <f>IF(ISERROR((POWER(VLOOKUP(VALUE(RIGHT($A56,4)),'4'!$A$3:$K$51,COLUMN(B$51),0)/VLOOKUP(VALUE(LEFT($A56,4)),'4'!$A$3:$K$51,COLUMN(B$51),0),1/(VALUE(RIGHT($A56,4))-VALUE(LEFT($A56,4))))-1)*100)=FALSE,(POWER(VLOOKUP(VALUE(RIGHT($A56,4)),'4'!$A$3:$K$51,COLUMN(B$51),0)/VLOOKUP(VALUE(LEFT($A56,4)),'4'!$A$3:$K$51,COLUMN(B$51),0),1/(VALUE(RIGHT($A56,4))-VALUE(LEFT($A56,4))))-1)*100,"n.a.")</f>
        <v>1.1096135463060985</v>
      </c>
      <c r="C56" s="2">
        <f>IF(ISERROR((POWER(VLOOKUP(VALUE(RIGHT($A56,4)),'4'!$A$3:$K$51,COLUMN(C$51),0)/VLOOKUP(VALUE(LEFT($A56,4)),'4'!$A$3:$K$51,COLUMN(C$51),0),1/(VALUE(RIGHT($A56,4))-VALUE(LEFT($A56,4))))-1)*100)=FALSE,(POWER(VLOOKUP(VALUE(RIGHT($A56,4)),'4'!$A$3:$K$51,COLUMN(C$51),0)/VLOOKUP(VALUE(LEFT($A56,4)),'4'!$A$3:$K$51,COLUMN(C$51),0),1/(VALUE(RIGHT($A56,4))-VALUE(LEFT($A56,4))))-1)*100,"n.a.")</f>
        <v>0.10238915160543094</v>
      </c>
      <c r="D56" s="2">
        <f>IF(ISERROR((POWER(VLOOKUP(VALUE(RIGHT($A56,4)),'4'!$A$3:$K$51,COLUMN(D$51),0)/VLOOKUP(VALUE(LEFT($A56,4)),'4'!$A$3:$K$51,COLUMN(D$51),0),1/(VALUE(RIGHT($A56,4))-VALUE(LEFT($A56,4))))-1)*100)=FALSE,(POWER(VLOOKUP(VALUE(RIGHT($A56,4)),'4'!$A$3:$K$51,COLUMN(D$51),0)/VLOOKUP(VALUE(LEFT($A56,4)),'4'!$A$3:$K$51,COLUMN(D$51),0),1/(VALUE(RIGHT($A56,4))-VALUE(LEFT($A56,4))))-1)*100,"n.a.")</f>
        <v>-0.21786540885296857</v>
      </c>
      <c r="E56" s="2" t="str">
        <f>IF(ISERROR((POWER(VLOOKUP(VALUE(RIGHT($A56,4)),'4'!$A$3:$K$51,COLUMN(E$51),0)/VLOOKUP(VALUE(LEFT($A56,4)),'4'!$A$3:$K$51,COLUMN(E$51),0),1/(VALUE(RIGHT($A56,4))-VALUE(LEFT($A56,4))))-1)*100)=FALSE,(POWER(VLOOKUP(VALUE(RIGHT($A56,4)),'4'!$A$3:$K$51,COLUMN(E$51),0)/VLOOKUP(VALUE(LEFT($A56,4)),'4'!$A$3:$K$51,COLUMN(E$51),0),1/(VALUE(RIGHT($A56,4))-VALUE(LEFT($A56,4))))-1)*100,"n.a.")</f>
        <v>n.a.</v>
      </c>
      <c r="F56" s="2" t="str">
        <f>IF(ISERROR((POWER(VLOOKUP(VALUE(RIGHT($A56,4)),'4'!$A$3:$K$51,COLUMN(F$51),0)/VLOOKUP(VALUE(LEFT($A56,4)),'4'!$A$3:$K$51,COLUMN(F$51),0),1/(VALUE(RIGHT($A56,4))-VALUE(LEFT($A56,4))))-1)*100)=FALSE,(POWER(VLOOKUP(VALUE(RIGHT($A56,4)),'4'!$A$3:$K$51,COLUMN(F$51),0)/VLOOKUP(VALUE(LEFT($A56,4)),'4'!$A$3:$K$51,COLUMN(F$51),0),1/(VALUE(RIGHT($A56,4))-VALUE(LEFT($A56,4))))-1)*100,"n.a.")</f>
        <v>n.a.</v>
      </c>
      <c r="G56" s="2" t="str">
        <f>IF(ISERROR((POWER(VLOOKUP(VALUE(RIGHT($A56,4)),'4'!$A$3:$K$51,COLUMN(G$51),0)/VLOOKUP(VALUE(LEFT($A56,4)),'4'!$A$3:$K$51,COLUMN(G$51),0),1/(VALUE(RIGHT($A56,4))-VALUE(LEFT($A56,4))))-1)*100)=FALSE,(POWER(VLOOKUP(VALUE(RIGHT($A56,4)),'4'!$A$3:$K$51,COLUMN(G$51),0)/VLOOKUP(VALUE(LEFT($A56,4)),'4'!$A$3:$K$51,COLUMN(G$51),0),1/(VALUE(RIGHT($A56,4))-VALUE(LEFT($A56,4))))-1)*100,"n.a.")</f>
        <v>n.a.</v>
      </c>
      <c r="H56" s="2" t="str">
        <f>IF(ISERROR((POWER(VLOOKUP(VALUE(RIGHT($A56,4)),'4'!$A$3:$K$51,COLUMN(H$51),0)/VLOOKUP(VALUE(LEFT($A56,4)),'4'!$A$3:$K$51,COLUMN(H$51),0),1/(VALUE(RIGHT($A56,4))-VALUE(LEFT($A56,4))))-1)*100)=FALSE,(POWER(VLOOKUP(VALUE(RIGHT($A56,4)),'4'!$A$3:$K$51,COLUMN(H$51),0)/VLOOKUP(VALUE(LEFT($A56,4)),'4'!$A$3:$K$51,COLUMN(H$51),0),1/(VALUE(RIGHT($A56,4))-VALUE(LEFT($A56,4))))-1)*100,"n.a.")</f>
        <v>n.a.</v>
      </c>
      <c r="I56" s="2" t="str">
        <f>IF(ISERROR((POWER(VLOOKUP(VALUE(RIGHT($A56,4)),'4'!$A$3:$K$51,COLUMN(I$51),0)/VLOOKUP(VALUE(LEFT($A56,4)),'4'!$A$3:$K$51,COLUMN(I$51),0),1/(VALUE(RIGHT($A56,4))-VALUE(LEFT($A56,4))))-1)*100)=FALSE,(POWER(VLOOKUP(VALUE(RIGHT($A56,4)),'4'!$A$3:$K$51,COLUMN(I$51),0)/VLOOKUP(VALUE(LEFT($A56,4)),'4'!$A$3:$K$51,COLUMN(I$51),0),1/(VALUE(RIGHT($A56,4))-VALUE(LEFT($A56,4))))-1)*100,"n.a.")</f>
        <v>n.a.</v>
      </c>
      <c r="J56" s="2" t="str">
        <f>IF(ISERROR((POWER(VLOOKUP(VALUE(RIGHT($A56,4)),'4'!$A$3:$K$51,COLUMN(J$51),0)/VLOOKUP(VALUE(LEFT($A56,4)),'4'!$A$3:$K$51,COLUMN(J$51),0),1/(VALUE(RIGHT($A56,4))-VALUE(LEFT($A56,4))))-1)*100)=FALSE,(POWER(VLOOKUP(VALUE(RIGHT($A56,4)),'4'!$A$3:$K$51,COLUMN(J$51),0)/VLOOKUP(VALUE(LEFT($A56,4)),'4'!$A$3:$K$51,COLUMN(J$51),0),1/(VALUE(RIGHT($A56,4))-VALUE(LEFT($A56,4))))-1)*100,"n.a.")</f>
        <v>n.a.</v>
      </c>
      <c r="K56" s="2" t="str">
        <f>IF(ISERROR((POWER(VLOOKUP(VALUE(RIGHT($A56,4)),'4'!$A$3:$K$51,COLUMN(K$51),0)/VLOOKUP(VALUE(LEFT($A56,4)),'4'!$A$3:$K$51,COLUMN(K$51),0),1/(VALUE(RIGHT($A56,4))-VALUE(LEFT($A56,4))))-1)*100)=FALSE,(POWER(VLOOKUP(VALUE(RIGHT($A56,4)),'4'!$A$3:$K$51,COLUMN(K$51),0)/VLOOKUP(VALUE(LEFT($A56,4)),'4'!$A$3:$K$51,COLUMN(K$51),0),1/(VALUE(RIGHT($A56,4))-VALUE(LEFT($A56,4))))-1)*100,"n.a.")</f>
        <v>n.a.</v>
      </c>
    </row>
    <row r="57" spans="1:22">
      <c r="A57" s="7" t="s">
        <v>4</v>
      </c>
      <c r="B57" s="2">
        <f>IF(ISERROR((POWER(VLOOKUP(VALUE(RIGHT($A57,4)),'4'!$A$3:$K$51,COLUMN(B$51),0)/VLOOKUP(VALUE(LEFT($A57,4)),'4'!$A$3:$K$51,COLUMN(B$51),0),1/(VALUE(RIGHT($A57,4))-VALUE(LEFT($A57,4))))-1)*100)=FALSE,(POWER(VLOOKUP(VALUE(RIGHT($A57,4)),'4'!$A$3:$K$51,COLUMN(B$51),0)/VLOOKUP(VALUE(LEFT($A57,4)),'4'!$A$3:$K$51,COLUMN(B$51),0),1/(VALUE(RIGHT($A57,4))-VALUE(LEFT($A57,4))))-1)*100,"n.a.")</f>
        <v>1.8216107156183936</v>
      </c>
      <c r="C57" s="2">
        <f>IF(ISERROR((POWER(VLOOKUP(VALUE(RIGHT($A57,4)),'4'!$A$3:$K$51,COLUMN(C$51),0)/VLOOKUP(VALUE(LEFT($A57,4)),'4'!$A$3:$K$51,COLUMN(C$51),0),1/(VALUE(RIGHT($A57,4))-VALUE(LEFT($A57,4))))-1)*100)=FALSE,(POWER(VLOOKUP(VALUE(RIGHT($A57,4)),'4'!$A$3:$K$51,COLUMN(C$51),0)/VLOOKUP(VALUE(LEFT($A57,4)),'4'!$A$3:$K$51,COLUMN(C$51),0),1/(VALUE(RIGHT($A57,4))-VALUE(LEFT($A57,4))))-1)*100,"n.a.")</f>
        <v>-0.28322489064405154</v>
      </c>
      <c r="D57" s="2">
        <f>IF(ISERROR((POWER(VLOOKUP(VALUE(RIGHT($A57,4)),'4'!$A$3:$K$51,COLUMN(D$51),0)/VLOOKUP(VALUE(LEFT($A57,4)),'4'!$A$3:$K$51,COLUMN(D$51),0),1/(VALUE(RIGHT($A57,4))-VALUE(LEFT($A57,4))))-1)*100)=FALSE,(POWER(VLOOKUP(VALUE(RIGHT($A57,4)),'4'!$A$3:$K$51,COLUMN(D$51),0)/VLOOKUP(VALUE(LEFT($A57,4)),'4'!$A$3:$K$51,COLUMN(D$51),0),1/(VALUE(RIGHT($A57,4))-VALUE(LEFT($A57,4))))-1)*100,"n.a.")</f>
        <v>-0.30206389880588214</v>
      </c>
      <c r="E57" s="2">
        <f>IF(ISERROR((POWER(VLOOKUP(VALUE(RIGHT($A57,4)),'4'!$A$3:$K$51,COLUMN(E$51),0)/VLOOKUP(VALUE(LEFT($A57,4)),'4'!$A$3:$K$51,COLUMN(E$51),0),1/(VALUE(RIGHT($A57,4))-VALUE(LEFT($A57,4))))-1)*100)=FALSE,(POWER(VLOOKUP(VALUE(RIGHT($A57,4)),'4'!$A$3:$K$51,COLUMN(E$51),0)/VLOOKUP(VALUE(LEFT($A57,4)),'4'!$A$3:$K$51,COLUMN(E$51),0),1/(VALUE(RIGHT($A57,4))-VALUE(LEFT($A57,4))))-1)*100,"n.a.")</f>
        <v>-2.5051091277084936</v>
      </c>
      <c r="F57" s="2">
        <f>IF(ISERROR((POWER(VLOOKUP(VALUE(RIGHT($A57,4)),'4'!$A$3:$K$51,COLUMN(F$51),0)/VLOOKUP(VALUE(LEFT($A57,4)),'4'!$A$3:$K$51,COLUMN(F$51),0),1/(VALUE(RIGHT($A57,4))-VALUE(LEFT($A57,4))))-1)*100)=FALSE,(POWER(VLOOKUP(VALUE(RIGHT($A57,4)),'4'!$A$3:$K$51,COLUMN(F$51),0)/VLOOKUP(VALUE(LEFT($A57,4)),'4'!$A$3:$K$51,COLUMN(F$51),0),1/(VALUE(RIGHT($A57,4))-VALUE(LEFT($A57,4))))-1)*100,"n.a.")</f>
        <v>-0.49353774121170257</v>
      </c>
      <c r="G57" s="2">
        <f>IF(ISERROR((POWER(VLOOKUP(VALUE(RIGHT($A57,4)),'4'!$A$3:$K$51,COLUMN(G$51),0)/VLOOKUP(VALUE(LEFT($A57,4)),'4'!$A$3:$K$51,COLUMN(G$51),0),1/(VALUE(RIGHT($A57,4))-VALUE(LEFT($A57,4))))-1)*100)=FALSE,(POWER(VLOOKUP(VALUE(RIGHT($A57,4)),'4'!$A$3:$K$51,COLUMN(G$51),0)/VLOOKUP(VALUE(LEFT($A57,4)),'4'!$A$3:$K$51,COLUMN(G$51),0),1/(VALUE(RIGHT($A57,4))-VALUE(LEFT($A57,4))))-1)*100,"n.a.")</f>
        <v>1.2901161225808977</v>
      </c>
      <c r="H57" s="2">
        <f>IF(ISERROR((POWER(VLOOKUP(VALUE(RIGHT($A57,4)),'4'!$A$3:$K$51,COLUMN(H$51),0)/VLOOKUP(VALUE(LEFT($A57,4)),'4'!$A$3:$K$51,COLUMN(H$51),0),1/(VALUE(RIGHT($A57,4))-VALUE(LEFT($A57,4))))-1)*100)=FALSE,(POWER(VLOOKUP(VALUE(RIGHT($A57,4)),'4'!$A$3:$K$51,COLUMN(H$51),0)/VLOOKUP(VALUE(LEFT($A57,4)),'4'!$A$3:$K$51,COLUMN(H$51),0),1/(VALUE(RIGHT($A57,4))-VALUE(LEFT($A57,4))))-1)*100,"n.a.")</f>
        <v>-0.86743039458336835</v>
      </c>
      <c r="I57" s="2">
        <f>IF(ISERROR((POWER(VLOOKUP(VALUE(RIGHT($A57,4)),'4'!$A$3:$K$51,COLUMN(I$51),0)/VLOOKUP(VALUE(LEFT($A57,4)),'4'!$A$3:$K$51,COLUMN(I$51),0),1/(VALUE(RIGHT($A57,4))-VALUE(LEFT($A57,4))))-1)*100)=FALSE,(POWER(VLOOKUP(VALUE(RIGHT($A57,4)),'4'!$A$3:$K$51,COLUMN(I$51),0)/VLOOKUP(VALUE(LEFT($A57,4)),'4'!$A$3:$K$51,COLUMN(I$51),0),1/(VALUE(RIGHT($A57,4))-VALUE(LEFT($A57,4))))-1)*100,"n.a.")</f>
        <v>0.72904751609403906</v>
      </c>
      <c r="J57" s="2">
        <f>IF(ISERROR((POWER(VLOOKUP(VALUE(RIGHT($A57,4)),'4'!$A$3:$K$51,COLUMN(J$51),0)/VLOOKUP(VALUE(LEFT($A57,4)),'4'!$A$3:$K$51,COLUMN(J$51),0),1/(VALUE(RIGHT($A57,4))-VALUE(LEFT($A57,4))))-1)*100)=FALSE,(POWER(VLOOKUP(VALUE(RIGHT($A57,4)),'4'!$A$3:$K$51,COLUMN(J$51),0)/VLOOKUP(VALUE(LEFT($A57,4)),'4'!$A$3:$K$51,COLUMN(J$51),0),1/(VALUE(RIGHT($A57,4))-VALUE(LEFT($A57,4))))-1)*100,"n.a.")</f>
        <v>1.8736924027040969</v>
      </c>
      <c r="K57" s="2">
        <f>IF(ISERROR((POWER(VLOOKUP(VALUE(RIGHT($A57,4)),'4'!$A$3:$K$51,COLUMN(K$51),0)/VLOOKUP(VALUE(LEFT($A57,4)),'4'!$A$3:$K$51,COLUMN(K$51),0),1/(VALUE(RIGHT($A57,4))-VALUE(LEFT($A57,4))))-1)*100)=FALSE,(POWER(VLOOKUP(VALUE(RIGHT($A57,4)),'4'!$A$3:$K$51,COLUMN(K$51),0)/VLOOKUP(VALUE(LEFT($A57,4)),'4'!$A$3:$K$51,COLUMN(K$51),0),1/(VALUE(RIGHT($A57,4))-VALUE(LEFT($A57,4))))-1)*100,"n.a.")</f>
        <v>-1.823541681395191</v>
      </c>
    </row>
    <row r="58" spans="1:22">
      <c r="A58" s="7" t="s">
        <v>27</v>
      </c>
      <c r="B58" s="2">
        <f>IF(ISERROR((POWER(VLOOKUP(VALUE(RIGHT($A58,4)),'4'!$A$3:$K$51,COLUMN(B$51),0)/VLOOKUP(VALUE(LEFT($A58,4)),'4'!$A$3:$K$51,COLUMN(B$51),0),1/(VALUE(RIGHT($A58,4))-VALUE(LEFT($A58,4))))-1)*100)=FALSE,(POWER(VLOOKUP(VALUE(RIGHT($A58,4)),'4'!$A$3:$K$51,COLUMN(B$51),0)/VLOOKUP(VALUE(LEFT($A58,4)),'4'!$A$3:$K$51,COLUMN(B$51),0),1/(VALUE(RIGHT($A58,4))-VALUE(LEFT($A58,4))))-1)*100,"n.a.")</f>
        <v>2.3978280065860558</v>
      </c>
      <c r="C58" s="2">
        <f>IF(ISERROR((POWER(VLOOKUP(VALUE(RIGHT($A58,4)),'4'!$A$3:$K$51,COLUMN(C$51),0)/VLOOKUP(VALUE(LEFT($A58,4)),'4'!$A$3:$K$51,COLUMN(C$51),0),1/(VALUE(RIGHT($A58,4))-VALUE(LEFT($A58,4))))-1)*100)=FALSE,(POWER(VLOOKUP(VALUE(RIGHT($A58,4)),'4'!$A$3:$K$51,COLUMN(C$51),0)/VLOOKUP(VALUE(LEFT($A58,4)),'4'!$A$3:$K$51,COLUMN(C$51),0),1/(VALUE(RIGHT($A58,4))-VALUE(LEFT($A58,4))))-1)*100,"n.a.")</f>
        <v>2.6441805185174028</v>
      </c>
      <c r="D58" s="2">
        <f>IF(ISERROR((POWER(VLOOKUP(VALUE(RIGHT($A58,4)),'4'!$A$3:$K$51,COLUMN(D$51),0)/VLOOKUP(VALUE(LEFT($A58,4)),'4'!$A$3:$K$51,COLUMN(D$51),0),1/(VALUE(RIGHT($A58,4))-VALUE(LEFT($A58,4))))-1)*100)=FALSE,(POWER(VLOOKUP(VALUE(RIGHT($A58,4)),'4'!$A$3:$K$51,COLUMN(D$51),0)/VLOOKUP(VALUE(LEFT($A58,4)),'4'!$A$3:$K$51,COLUMN(D$51),0),1/(VALUE(RIGHT($A58,4))-VALUE(LEFT($A58,4))))-1)*100,"n.a.")</f>
        <v>0.80123265238170038</v>
      </c>
      <c r="E58" s="2">
        <f>IF(ISERROR((POWER(VLOOKUP(VALUE(RIGHT($A58,4)),'4'!$A$3:$K$51,COLUMN(E$51),0)/VLOOKUP(VALUE(LEFT($A58,4)),'4'!$A$3:$K$51,COLUMN(E$51),0),1/(VALUE(RIGHT($A58,4))-VALUE(LEFT($A58,4))))-1)*100)=FALSE,(POWER(VLOOKUP(VALUE(RIGHT($A58,4)),'4'!$A$3:$K$51,COLUMN(E$51),0)/VLOOKUP(VALUE(LEFT($A58,4)),'4'!$A$3:$K$51,COLUMN(E$51),0),1/(VALUE(RIGHT($A58,4))-VALUE(LEFT($A58,4))))-1)*100,"n.a.")</f>
        <v>5.9352458448413303</v>
      </c>
      <c r="F58" s="2">
        <f>IF(ISERROR((POWER(VLOOKUP(VALUE(RIGHT($A58,4)),'4'!$A$3:$K$51,COLUMN(F$51),0)/VLOOKUP(VALUE(LEFT($A58,4)),'4'!$A$3:$K$51,COLUMN(F$51),0),1/(VALUE(RIGHT($A58,4))-VALUE(LEFT($A58,4))))-1)*100)=FALSE,(POWER(VLOOKUP(VALUE(RIGHT($A58,4)),'4'!$A$3:$K$51,COLUMN(F$51),0)/VLOOKUP(VALUE(LEFT($A58,4)),'4'!$A$3:$K$51,COLUMN(F$51),0),1/(VALUE(RIGHT($A58,4))-VALUE(LEFT($A58,4))))-1)*100,"n.a.")</f>
        <v>-2.3296648550844901</v>
      </c>
      <c r="G58" s="2">
        <f>IF(ISERROR((POWER(VLOOKUP(VALUE(RIGHT($A58,4)),'4'!$A$3:$K$51,COLUMN(G$51),0)/VLOOKUP(VALUE(LEFT($A58,4)),'4'!$A$3:$K$51,COLUMN(G$51),0),1/(VALUE(RIGHT($A58,4))-VALUE(LEFT($A58,4))))-1)*100)=FALSE,(POWER(VLOOKUP(VALUE(RIGHT($A58,4)),'4'!$A$3:$K$51,COLUMN(G$51),0)/VLOOKUP(VALUE(LEFT($A58,4)),'4'!$A$3:$K$51,COLUMN(G$51),0),1/(VALUE(RIGHT($A58,4))-VALUE(LEFT($A58,4))))-1)*100,"n.a.")</f>
        <v>-1.2519430263144726</v>
      </c>
      <c r="H58" s="2">
        <f>IF(ISERROR((POWER(VLOOKUP(VALUE(RIGHT($A58,4)),'4'!$A$3:$K$51,COLUMN(H$51),0)/VLOOKUP(VALUE(LEFT($A58,4)),'4'!$A$3:$K$51,COLUMN(H$51),0),1/(VALUE(RIGHT($A58,4))-VALUE(LEFT($A58,4))))-1)*100)=FALSE,(POWER(VLOOKUP(VALUE(RIGHT($A58,4)),'4'!$A$3:$K$51,COLUMN(H$51),0)/VLOOKUP(VALUE(LEFT($A58,4)),'4'!$A$3:$K$51,COLUMN(H$51),0),1/(VALUE(RIGHT($A58,4))-VALUE(LEFT($A58,4))))-1)*100,"n.a.")</f>
        <v>-2.3969959909837635</v>
      </c>
      <c r="I58" s="2">
        <f>IF(ISERROR((POWER(VLOOKUP(VALUE(RIGHT($A58,4)),'4'!$A$3:$K$51,COLUMN(I$51),0)/VLOOKUP(VALUE(LEFT($A58,4)),'4'!$A$3:$K$51,COLUMN(I$51),0),1/(VALUE(RIGHT($A58,4))-VALUE(LEFT($A58,4))))-1)*100)=FALSE,(POWER(VLOOKUP(VALUE(RIGHT($A58,4)),'4'!$A$3:$K$51,COLUMN(I$51),0)/VLOOKUP(VALUE(LEFT($A58,4)),'4'!$A$3:$K$51,COLUMN(I$51),0),1/(VALUE(RIGHT($A58,4))-VALUE(LEFT($A58,4))))-1)*100,"n.a.")</f>
        <v>0.94132254447170105</v>
      </c>
      <c r="J58" s="2">
        <f>IF(ISERROR((POWER(VLOOKUP(VALUE(RIGHT($A58,4)),'4'!$A$3:$K$51,COLUMN(J$51),0)/VLOOKUP(VALUE(LEFT($A58,4)),'4'!$A$3:$K$51,COLUMN(J$51),0),1/(VALUE(RIGHT($A58,4))-VALUE(LEFT($A58,4))))-1)*100)=FALSE,(POWER(VLOOKUP(VALUE(RIGHT($A58,4)),'4'!$A$3:$K$51,COLUMN(J$51),0)/VLOOKUP(VALUE(LEFT($A58,4)),'4'!$A$3:$K$51,COLUMN(J$51),0),1/(VALUE(RIGHT($A58,4))-VALUE(LEFT($A58,4))))-1)*100,"n.a.")</f>
        <v>9.6269134829296554</v>
      </c>
      <c r="K58" s="2">
        <f>IF(ISERROR((POWER(VLOOKUP(VALUE(RIGHT($A58,4)),'4'!$A$3:$K$51,COLUMN(K$51),0)/VLOOKUP(VALUE(LEFT($A58,4)),'4'!$A$3:$K$51,COLUMN(K$51),0),1/(VALUE(RIGHT($A58,4))-VALUE(LEFT($A58,4))))-1)*100)=FALSE,(POWER(VLOOKUP(VALUE(RIGHT($A58,4)),'4'!$A$3:$K$51,COLUMN(K$51),0)/VLOOKUP(VALUE(LEFT($A58,4)),'4'!$A$3:$K$51,COLUMN(K$51),0),1/(VALUE(RIGHT($A58,4))-VALUE(LEFT($A58,4))))-1)*100,"n.a.")</f>
        <v>-0.53654367617717025</v>
      </c>
    </row>
    <row r="59" spans="1:22">
      <c r="A59" s="7" t="s">
        <v>533</v>
      </c>
      <c r="B59" s="2">
        <f>IF(ISERROR((POWER(VLOOKUP(VALUE(RIGHT($A59,4)),'4'!$A$3:$K$51,COLUMN(B$51),0)/VLOOKUP(VALUE(LEFT($A59,4)),'4'!$A$3:$K$51,COLUMN(B$51),0),1/(VALUE(RIGHT($A59,4))-VALUE(LEFT($A59,4))))-1)*100)=FALSE,(POWER(VLOOKUP(VALUE(RIGHT($A59,4)),'4'!$A$3:$K$51,COLUMN(B$51),0)/VLOOKUP(VALUE(LEFT($A59,4)),'4'!$A$3:$K$51,COLUMN(B$51),0),1/(VALUE(RIGHT($A59,4))-VALUE(LEFT($A59,4))))-1)*100,"n.a.")</f>
        <v>0.95819776232410891</v>
      </c>
      <c r="C59" s="2">
        <f>IF(ISERROR((POWER(VLOOKUP(VALUE(RIGHT($A59,4)),'4'!$A$3:$K$51,COLUMN(C$51),0)/VLOOKUP(VALUE(LEFT($A59,4)),'4'!$A$3:$K$51,COLUMN(C$51),0),1/(VALUE(RIGHT($A59,4))-VALUE(LEFT($A59,4))))-1)*100)=FALSE,(POWER(VLOOKUP(VALUE(RIGHT($A59,4)),'4'!$A$3:$K$51,COLUMN(C$51),0)/VLOOKUP(VALUE(LEFT($A59,4)),'4'!$A$3:$K$51,COLUMN(C$51),0),1/(VALUE(RIGHT($A59,4))-VALUE(LEFT($A59,4))))-1)*100,"n.a.")</f>
        <v>-2.9744025018307196</v>
      </c>
      <c r="D59" s="2">
        <f>IF(ISERROR((POWER(VLOOKUP(VALUE(RIGHT($A59,4)),'4'!$A$3:$K$51,COLUMN(D$51),0)/VLOOKUP(VALUE(LEFT($A59,4)),'4'!$A$3:$K$51,COLUMN(D$51),0),1/(VALUE(RIGHT($A59,4))-VALUE(LEFT($A59,4))))-1)*100)=FALSE,(POWER(VLOOKUP(VALUE(RIGHT($A59,4)),'4'!$A$3:$K$51,COLUMN(D$51),0)/VLOOKUP(VALUE(LEFT($A59,4)),'4'!$A$3:$K$51,COLUMN(D$51),0),1/(VALUE(RIGHT($A59,4))-VALUE(LEFT($A59,4))))-1)*100,"n.a.")</f>
        <v>-1.100914675258402</v>
      </c>
      <c r="E59" s="2">
        <f>IF(ISERROR((POWER(VLOOKUP(VALUE(RIGHT($A59,4)),'4'!$A$3:$K$51,COLUMN(E$51),0)/VLOOKUP(VALUE(LEFT($A59,4)),'4'!$A$3:$K$51,COLUMN(E$51),0),1/(VALUE(RIGHT($A59,4))-VALUE(LEFT($A59,4))))-1)*100)=FALSE,(POWER(VLOOKUP(VALUE(RIGHT($A59,4)),'4'!$A$3:$K$51,COLUMN(E$51),0)/VLOOKUP(VALUE(LEFT($A59,4)),'4'!$A$3:$K$51,COLUMN(E$51),0),1/(VALUE(RIGHT($A59,4))-VALUE(LEFT($A59,4))))-1)*100,"n.a.")</f>
        <v>-5.3110492807438074</v>
      </c>
      <c r="F59" s="2">
        <f>IF(ISERROR((POWER(VLOOKUP(VALUE(RIGHT($A59,4)),'4'!$A$3:$K$51,COLUMN(F$51),0)/VLOOKUP(VALUE(LEFT($A59,4)),'4'!$A$3:$K$51,COLUMN(F$51),0),1/(VALUE(RIGHT($A59,4))-VALUE(LEFT($A59,4))))-1)*100)=FALSE,(POWER(VLOOKUP(VALUE(RIGHT($A59,4)),'4'!$A$3:$K$51,COLUMN(F$51),0)/VLOOKUP(VALUE(LEFT($A59,4)),'4'!$A$3:$K$51,COLUMN(F$51),0),1/(VALUE(RIGHT($A59,4))-VALUE(LEFT($A59,4))))-1)*100,"n.a.")</f>
        <v>-2.5479267418529905</v>
      </c>
      <c r="G59" s="2">
        <f>IF(ISERROR((POWER(VLOOKUP(VALUE(RIGHT($A59,4)),'4'!$A$3:$K$51,COLUMN(G$51),0)/VLOOKUP(VALUE(LEFT($A59,4)),'4'!$A$3:$K$51,COLUMN(G$51),0),1/(VALUE(RIGHT($A59,4))-VALUE(LEFT($A59,4))))-1)*100)=FALSE,(POWER(VLOOKUP(VALUE(RIGHT($A59,4)),'4'!$A$3:$K$51,COLUMN(G$51),0)/VLOOKUP(VALUE(LEFT($A59,4)),'4'!$A$3:$K$51,COLUMN(G$51),0),1/(VALUE(RIGHT($A59,4))-VALUE(LEFT($A59,4))))-1)*100,"n.a.")</f>
        <v>1.5109619580292888</v>
      </c>
      <c r="H59" s="2">
        <f>IF(ISERROR((POWER(VLOOKUP(VALUE(RIGHT($A59,4)),'4'!$A$3:$K$51,COLUMN(H$51),0)/VLOOKUP(VALUE(LEFT($A59,4)),'4'!$A$3:$K$51,COLUMN(H$51),0),1/(VALUE(RIGHT($A59,4))-VALUE(LEFT($A59,4))))-1)*100)=FALSE,(POWER(VLOOKUP(VALUE(RIGHT($A59,4)),'4'!$A$3:$K$51,COLUMN(H$51),0)/VLOOKUP(VALUE(LEFT($A59,4)),'4'!$A$3:$K$51,COLUMN(H$51),0),1/(VALUE(RIGHT($A59,4))-VALUE(LEFT($A59,4))))-1)*100,"n.a.")</f>
        <v>1.9954155381141092E-3</v>
      </c>
      <c r="I59" s="2">
        <f>IF(ISERROR((POWER(VLOOKUP(VALUE(RIGHT($A59,4)),'4'!$A$3:$K$51,COLUMN(I$51),0)/VLOOKUP(VALUE(LEFT($A59,4)),'4'!$A$3:$K$51,COLUMN(I$51),0),1/(VALUE(RIGHT($A59,4))-VALUE(LEFT($A59,4))))-1)*100)=FALSE,(POWER(VLOOKUP(VALUE(RIGHT($A59,4)),'4'!$A$3:$K$51,COLUMN(I$51),0)/VLOOKUP(VALUE(LEFT($A59,4)),'4'!$A$3:$K$51,COLUMN(I$51),0),1/(VALUE(RIGHT($A59,4))-VALUE(LEFT($A59,4))))-1)*100,"n.a.")</f>
        <v>0.22820237963203649</v>
      </c>
      <c r="J59" s="2">
        <f>IF(ISERROR((POWER(VLOOKUP(VALUE(RIGHT($A59,4)),'4'!$A$3:$K$51,COLUMN(J$51),0)/VLOOKUP(VALUE(LEFT($A59,4)),'4'!$A$3:$K$51,COLUMN(J$51),0),1/(VALUE(RIGHT($A59,4))-VALUE(LEFT($A59,4))))-1)*100)=FALSE,(POWER(VLOOKUP(VALUE(RIGHT($A59,4)),'4'!$A$3:$K$51,COLUMN(J$51),0)/VLOOKUP(VALUE(LEFT($A59,4)),'4'!$A$3:$K$51,COLUMN(J$51),0),1/(VALUE(RIGHT($A59,4))-VALUE(LEFT($A59,4))))-1)*100,"n.a.")</f>
        <v>-1.5923208948705136</v>
      </c>
      <c r="K59" s="2">
        <f>IF(ISERROR((POWER(VLOOKUP(VALUE(RIGHT($A59,4)),'4'!$A$3:$K$51,COLUMN(K$51),0)/VLOOKUP(VALUE(LEFT($A59,4)),'4'!$A$3:$K$51,COLUMN(K$51),0),1/(VALUE(RIGHT($A59,4))-VALUE(LEFT($A59,4))))-1)*100)=FALSE,(POWER(VLOOKUP(VALUE(RIGHT($A59,4)),'4'!$A$3:$K$51,COLUMN(K$51),0)/VLOOKUP(VALUE(LEFT($A59,4)),'4'!$A$3:$K$51,COLUMN(K$51),0),1/(VALUE(RIGHT($A59,4))-VALUE(LEFT($A59,4))))-1)*100,"n.a.")</f>
        <v>-2.4061263120821241</v>
      </c>
    </row>
    <row r="60" spans="1:22">
      <c r="F60" s="229"/>
      <c r="G60" s="229"/>
      <c r="H60" s="229"/>
      <c r="I60" s="229"/>
      <c r="J60" s="229"/>
      <c r="K60" s="229"/>
    </row>
    <row r="61" spans="1:22" ht="30.75" customHeight="1">
      <c r="A61" s="331" t="s">
        <v>523</v>
      </c>
      <c r="B61" s="331"/>
      <c r="C61" s="331"/>
      <c r="D61" s="331"/>
      <c r="E61" s="331"/>
      <c r="F61" s="331"/>
      <c r="G61" s="331"/>
      <c r="H61" s="331"/>
      <c r="I61" s="331"/>
      <c r="J61" s="331"/>
      <c r="K61" s="331"/>
    </row>
    <row r="62" spans="1:22">
      <c r="A62" s="331" t="s">
        <v>524</v>
      </c>
      <c r="B62" s="331"/>
      <c r="C62" s="331"/>
      <c r="D62" s="331"/>
      <c r="E62" s="331"/>
      <c r="F62" s="331"/>
      <c r="G62" s="331"/>
      <c r="H62" s="331"/>
      <c r="I62" s="331"/>
    </row>
    <row r="63" spans="1:22" ht="30" customHeight="1">
      <c r="A63" s="331" t="s">
        <v>1339</v>
      </c>
      <c r="B63" s="331"/>
      <c r="C63" s="331"/>
      <c r="D63" s="331"/>
      <c r="E63" s="331"/>
      <c r="F63" s="331"/>
      <c r="G63" s="331"/>
      <c r="H63" s="331"/>
      <c r="I63" s="331"/>
      <c r="J63" s="331"/>
      <c r="K63" s="331"/>
    </row>
    <row r="64" spans="1:22" ht="15" customHeight="1">
      <c r="A64" t="s">
        <v>525</v>
      </c>
    </row>
    <row r="65" spans="4:11" ht="15" customHeight="1"/>
    <row r="66" spans="4:11" ht="90" hidden="1" outlineLevel="1">
      <c r="D66" s="55" t="s">
        <v>8</v>
      </c>
      <c r="E66" s="55" t="s">
        <v>11</v>
      </c>
      <c r="F66" s="55" t="s">
        <v>55</v>
      </c>
      <c r="G66" s="55" t="s">
        <v>15</v>
      </c>
      <c r="H66" s="55" t="s">
        <v>7</v>
      </c>
      <c r="I66" s="55" t="s">
        <v>13</v>
      </c>
      <c r="J66" s="55" t="s">
        <v>14</v>
      </c>
      <c r="K66" s="55" t="s">
        <v>12</v>
      </c>
    </row>
    <row r="67" spans="4:11" hidden="1" outlineLevel="1">
      <c r="D67" s="4">
        <v>-5.3110492807438074</v>
      </c>
      <c r="E67" s="4">
        <v>-2.5479267418529905</v>
      </c>
      <c r="F67" s="4">
        <v>-2.4061263120821241</v>
      </c>
      <c r="G67" s="4">
        <v>-1.5923208948705136</v>
      </c>
      <c r="H67" s="4">
        <v>-1.100914675258402</v>
      </c>
      <c r="I67" s="4">
        <v>1.9954155381141092E-3</v>
      </c>
      <c r="J67" s="4">
        <v>0.22820237963203649</v>
      </c>
      <c r="K67" s="4">
        <v>1.5109619580292888</v>
      </c>
    </row>
    <row r="68" spans="4:11" hidden="1" outlineLevel="1"/>
    <row r="69" spans="4:11" hidden="1" outlineLevel="1"/>
    <row r="70" spans="4:11" hidden="1" outlineLevel="1">
      <c r="D70">
        <f>D42/$D$42*100</f>
        <v>100</v>
      </c>
      <c r="E70" s="232">
        <f t="shared" ref="E70:K70" si="3">E42/$D$42*100</f>
        <v>6.1666048707683494</v>
      </c>
      <c r="F70" s="232">
        <f t="shared" si="3"/>
        <v>5.4217687394106076</v>
      </c>
      <c r="G70" s="232">
        <f t="shared" si="3"/>
        <v>9.3151450013376067</v>
      </c>
      <c r="H70" s="232">
        <f t="shared" si="3"/>
        <v>10.452815311615595</v>
      </c>
      <c r="I70" s="232">
        <f t="shared" si="3"/>
        <v>25.214134521066146</v>
      </c>
      <c r="J70" s="232">
        <f t="shared" si="3"/>
        <v>11.42527937221625</v>
      </c>
      <c r="K70" s="232">
        <f t="shared" si="3"/>
        <v>32.00425218358545</v>
      </c>
    </row>
    <row r="71" spans="4:11" hidden="1" outlineLevel="1">
      <c r="D71" s="232">
        <f t="shared" ref="D71:K71" si="4">D51/$D$51*100</f>
        <v>100</v>
      </c>
      <c r="E71" s="232">
        <f t="shared" si="4"/>
        <v>4.1687838972944382</v>
      </c>
      <c r="F71" s="232">
        <f t="shared" si="4"/>
        <v>4.7482137486907741</v>
      </c>
      <c r="G71" s="232">
        <f t="shared" si="4"/>
        <v>11.778110773506445</v>
      </c>
      <c r="H71" s="232">
        <f t="shared" si="4"/>
        <v>11.549968371166949</v>
      </c>
      <c r="I71" s="232">
        <f t="shared" si="4"/>
        <v>28.433024649749562</v>
      </c>
      <c r="J71" s="232">
        <f t="shared" si="4"/>
        <v>10.924391533842853</v>
      </c>
      <c r="K71" s="232">
        <f t="shared" si="4"/>
        <v>28.397507025748979</v>
      </c>
    </row>
    <row r="72" spans="4:11" collapsed="1">
      <c r="D72" s="232"/>
      <c r="E72" s="232"/>
      <c r="F72" s="232"/>
      <c r="G72" s="232"/>
      <c r="H72" s="232"/>
      <c r="I72" s="232"/>
      <c r="J72" s="232"/>
      <c r="K72" s="232"/>
    </row>
    <row r="73" spans="4:11">
      <c r="D73" s="232"/>
      <c r="E73" s="232"/>
      <c r="F73" s="232"/>
      <c r="G73" s="232"/>
      <c r="H73" s="232"/>
      <c r="I73" s="232"/>
      <c r="J73" s="232"/>
      <c r="K73" s="232"/>
    </row>
    <row r="74" spans="4:11">
      <c r="D74" s="232"/>
      <c r="E74" s="232"/>
      <c r="F74" s="232"/>
      <c r="G74" s="232"/>
      <c r="H74" s="232"/>
      <c r="I74" s="232"/>
      <c r="J74" s="232"/>
      <c r="K74" s="232"/>
    </row>
    <row r="75" spans="4:11">
      <c r="D75" s="232"/>
      <c r="E75" s="232"/>
      <c r="F75" s="232"/>
      <c r="G75" s="232"/>
      <c r="H75" s="232"/>
      <c r="I75" s="232"/>
      <c r="J75" s="232"/>
      <c r="K75" s="232"/>
    </row>
    <row r="76" spans="4:11">
      <c r="D76" s="232"/>
      <c r="E76" s="232"/>
      <c r="F76" s="232"/>
      <c r="G76" s="232"/>
      <c r="H76" s="232"/>
      <c r="I76" s="232"/>
      <c r="J76" s="232"/>
      <c r="K76" s="232"/>
    </row>
    <row r="77" spans="4:11">
      <c r="D77" s="232"/>
      <c r="E77" s="232"/>
      <c r="F77" s="232"/>
      <c r="G77" s="232"/>
      <c r="H77" s="232"/>
      <c r="I77" s="232"/>
      <c r="J77" s="232"/>
      <c r="K77" s="232"/>
    </row>
    <row r="78" spans="4:11">
      <c r="D78" s="232"/>
      <c r="E78" s="232"/>
      <c r="F78" s="232"/>
      <c r="G78" s="232"/>
      <c r="H78" s="232"/>
      <c r="I78" s="232"/>
      <c r="J78" s="232"/>
      <c r="K78" s="232"/>
    </row>
    <row r="80" spans="4:11">
      <c r="D80" s="232"/>
      <c r="E80" s="232"/>
      <c r="F80" s="232"/>
      <c r="G80" s="232"/>
      <c r="H80" s="232"/>
      <c r="I80" s="232"/>
      <c r="J80" s="232"/>
      <c r="K80" s="232"/>
    </row>
    <row r="81" spans="4:11">
      <c r="D81" s="232"/>
      <c r="E81" s="232"/>
      <c r="F81" s="232"/>
      <c r="G81" s="232"/>
      <c r="H81" s="232"/>
      <c r="I81" s="232"/>
      <c r="J81" s="232"/>
      <c r="K81" s="232"/>
    </row>
    <row r="82" spans="4:11">
      <c r="D82" s="232"/>
      <c r="E82" s="232"/>
      <c r="F82" s="232"/>
      <c r="G82" s="232"/>
      <c r="H82" s="232"/>
      <c r="I82" s="232"/>
      <c r="J82" s="232"/>
      <c r="K82" s="232"/>
    </row>
  </sheetData>
  <sortState columnSort="1" ref="D66:K67">
    <sortCondition ref="D67:K67"/>
  </sortState>
  <mergeCells count="3">
    <mergeCell ref="A62:I62"/>
    <mergeCell ref="A61:K61"/>
    <mergeCell ref="A63:K63"/>
  </mergeCells>
  <pageMargins left="0.7" right="0.7" top="0.75" bottom="0.75" header="0.3" footer="0.3"/>
  <pageSetup scale="58" orientation="portrait" horizontalDpi="0" verticalDpi="0" r:id="rId1"/>
  <colBreaks count="1" manualBreakCount="1">
    <brk id="11" max="1048575" man="1"/>
  </colBreaks>
</worksheet>
</file>

<file path=xl/worksheets/sheet210.xml><?xml version="1.0" encoding="utf-8"?>
<worksheet xmlns="http://schemas.openxmlformats.org/spreadsheetml/2006/main" xmlns:r="http://schemas.openxmlformats.org/officeDocument/2006/relationships">
  <dimension ref="A1:X54"/>
  <sheetViews>
    <sheetView view="pageBreakPreview" zoomScale="60" zoomScaleNormal="100" workbookViewId="0"/>
  </sheetViews>
  <sheetFormatPr defaultRowHeight="15" outlineLevelRow="1"/>
  <cols>
    <col min="1" max="1" width="9.140625" style="303"/>
    <col min="2" max="2" width="69.85546875" style="303" customWidth="1"/>
    <col min="3" max="3" width="9.140625" style="303"/>
    <col min="4" max="10" width="0" style="303" hidden="1" customWidth="1"/>
    <col min="11" max="11" width="9.140625" style="303"/>
    <col min="12" max="19" width="0" style="303" hidden="1" customWidth="1"/>
    <col min="20" max="16384" width="9.140625" style="303"/>
  </cols>
  <sheetData>
    <row r="1" spans="1:24">
      <c r="A1" s="303" t="s">
        <v>1469</v>
      </c>
    </row>
    <row r="2" spans="1:24">
      <c r="C2" s="357" t="s">
        <v>1468</v>
      </c>
      <c r="D2" s="357"/>
      <c r="E2" s="357"/>
      <c r="F2" s="357"/>
      <c r="G2" s="357"/>
      <c r="H2" s="357"/>
      <c r="I2" s="357"/>
      <c r="J2" s="357"/>
      <c r="K2" s="357"/>
      <c r="L2" s="357"/>
      <c r="M2" s="357"/>
      <c r="N2" s="357"/>
      <c r="O2" s="357"/>
      <c r="P2" s="357"/>
      <c r="Q2" s="357"/>
      <c r="R2" s="357"/>
      <c r="S2" s="357"/>
      <c r="T2" s="357"/>
      <c r="V2" s="357" t="s">
        <v>1467</v>
      </c>
      <c r="W2" s="357"/>
      <c r="X2" s="357"/>
    </row>
    <row r="3" spans="1:24">
      <c r="C3" s="304">
        <v>1992</v>
      </c>
      <c r="D3" s="304">
        <v>1993</v>
      </c>
      <c r="E3" s="304">
        <v>1994</v>
      </c>
      <c r="F3" s="304">
        <v>1995</v>
      </c>
      <c r="G3" s="304">
        <v>1996</v>
      </c>
      <c r="H3" s="304">
        <v>1997</v>
      </c>
      <c r="I3" s="304">
        <v>1998</v>
      </c>
      <c r="J3" s="304">
        <v>1999</v>
      </c>
      <c r="K3" s="304">
        <v>2000</v>
      </c>
      <c r="L3" s="304">
        <v>2001</v>
      </c>
      <c r="M3" s="304">
        <v>2002</v>
      </c>
      <c r="N3" s="304">
        <v>2003</v>
      </c>
      <c r="O3" s="304">
        <v>2004</v>
      </c>
      <c r="P3" s="304">
        <v>2005</v>
      </c>
      <c r="Q3" s="304">
        <v>2006</v>
      </c>
      <c r="R3" s="304">
        <v>2007</v>
      </c>
      <c r="S3" s="304">
        <v>2008</v>
      </c>
      <c r="T3" s="304">
        <v>2009</v>
      </c>
      <c r="V3" s="304">
        <v>1992</v>
      </c>
      <c r="W3" s="304">
        <v>2000</v>
      </c>
      <c r="X3" s="304">
        <v>2009</v>
      </c>
    </row>
    <row r="4" spans="1:24">
      <c r="A4" s="303">
        <v>311</v>
      </c>
      <c r="B4" s="240" t="s">
        <v>1470</v>
      </c>
      <c r="C4" s="243">
        <v>14.55</v>
      </c>
      <c r="D4" s="243">
        <v>15.84</v>
      </c>
      <c r="E4" s="243">
        <v>17.03</v>
      </c>
      <c r="F4" s="243">
        <v>18.53</v>
      </c>
      <c r="G4" s="243">
        <v>19.62</v>
      </c>
      <c r="H4" s="243">
        <v>21.25</v>
      </c>
      <c r="I4" s="243">
        <v>22.94</v>
      </c>
      <c r="J4" s="243">
        <v>24.01</v>
      </c>
      <c r="K4" s="243">
        <v>24.36</v>
      </c>
      <c r="L4" s="243">
        <v>25.72</v>
      </c>
      <c r="M4" s="243">
        <v>26.39</v>
      </c>
      <c r="N4" s="243">
        <v>25.46</v>
      </c>
      <c r="O4" s="243">
        <v>26.73</v>
      </c>
      <c r="P4" s="243">
        <v>26.29</v>
      </c>
      <c r="Q4" s="243">
        <v>24.65</v>
      </c>
      <c r="R4" s="243">
        <v>23.88</v>
      </c>
      <c r="S4" s="243">
        <v>25.92</v>
      </c>
      <c r="T4" s="243">
        <v>24.32</v>
      </c>
      <c r="V4" s="304">
        <f t="shared" ref="V4:V24" si="0">RANK(C4,$C$4:$C$24,0)</f>
        <v>18</v>
      </c>
      <c r="W4" s="304">
        <f t="shared" ref="W4:W24" si="1">RANK(K4,$K$4:$K$24,0)</f>
        <v>19</v>
      </c>
      <c r="X4" s="304">
        <f t="shared" ref="X4:X24" si="2">RANK(T4,$T$4:$T$24,0)</f>
        <v>17</v>
      </c>
    </row>
    <row r="5" spans="1:24">
      <c r="A5" s="303">
        <v>312</v>
      </c>
      <c r="B5" s="240" t="s">
        <v>1471</v>
      </c>
      <c r="C5" s="243">
        <v>15.21</v>
      </c>
      <c r="D5" s="243">
        <v>19.809999999999999</v>
      </c>
      <c r="E5" s="243">
        <v>13.42</v>
      </c>
      <c r="F5" s="243">
        <v>12.68</v>
      </c>
      <c r="G5" s="243">
        <v>13.71</v>
      </c>
      <c r="H5" s="243">
        <v>14.02</v>
      </c>
      <c r="I5" s="243">
        <v>13.53</v>
      </c>
      <c r="J5" s="243">
        <v>13.93</v>
      </c>
      <c r="K5" s="243">
        <v>13.35</v>
      </c>
      <c r="L5" s="243">
        <v>14.05</v>
      </c>
      <c r="M5" s="243">
        <v>12.85</v>
      </c>
      <c r="N5" s="243">
        <v>12.07</v>
      </c>
      <c r="O5" s="243">
        <v>10.89</v>
      </c>
      <c r="P5" s="243">
        <v>9.39</v>
      </c>
      <c r="Q5" s="243">
        <v>10.37</v>
      </c>
      <c r="R5" s="243">
        <v>10.15</v>
      </c>
      <c r="S5" s="243">
        <v>8.75</v>
      </c>
      <c r="T5" s="243">
        <v>7.49</v>
      </c>
      <c r="V5" s="304">
        <f t="shared" si="0"/>
        <v>17</v>
      </c>
      <c r="W5" s="304">
        <f t="shared" si="1"/>
        <v>21</v>
      </c>
      <c r="X5" s="304">
        <f t="shared" si="2"/>
        <v>21</v>
      </c>
    </row>
    <row r="6" spans="1:24">
      <c r="A6" s="303">
        <v>313</v>
      </c>
      <c r="B6" s="240" t="s">
        <v>1472</v>
      </c>
      <c r="C6" s="243">
        <v>16.420000000000002</v>
      </c>
      <c r="D6" s="243">
        <v>18.66</v>
      </c>
      <c r="E6" s="243">
        <v>22.66</v>
      </c>
      <c r="F6" s="243">
        <v>25.64</v>
      </c>
      <c r="G6" s="243">
        <v>30.09</v>
      </c>
      <c r="H6" s="243">
        <v>33.61</v>
      </c>
      <c r="I6" s="243">
        <v>36.67</v>
      </c>
      <c r="J6" s="243">
        <v>38.799999999999997</v>
      </c>
      <c r="K6" s="243">
        <v>41.68</v>
      </c>
      <c r="L6" s="243">
        <v>40.92</v>
      </c>
      <c r="M6" s="243">
        <v>41.06</v>
      </c>
      <c r="N6" s="243">
        <v>42.67</v>
      </c>
      <c r="O6" s="243">
        <v>41.38</v>
      </c>
      <c r="P6" s="243">
        <v>43.46</v>
      </c>
      <c r="Q6" s="243">
        <v>45.91</v>
      </c>
      <c r="R6" s="243">
        <v>48.1</v>
      </c>
      <c r="S6" s="243">
        <v>47.12</v>
      </c>
      <c r="T6" s="243">
        <v>49.93</v>
      </c>
      <c r="V6" s="304">
        <f t="shared" si="0"/>
        <v>15</v>
      </c>
      <c r="W6" s="304">
        <f t="shared" si="1"/>
        <v>12</v>
      </c>
      <c r="X6" s="304">
        <f t="shared" si="2"/>
        <v>8</v>
      </c>
    </row>
    <row r="7" spans="1:24">
      <c r="A7" s="303">
        <v>314</v>
      </c>
      <c r="B7" s="240" t="s">
        <v>1473</v>
      </c>
      <c r="C7" s="243">
        <v>13.88</v>
      </c>
      <c r="D7" s="243">
        <v>16.399999999999999</v>
      </c>
      <c r="E7" s="243">
        <v>19.11</v>
      </c>
      <c r="F7" s="243">
        <v>21.73</v>
      </c>
      <c r="G7" s="243">
        <v>24.46</v>
      </c>
      <c r="H7" s="243">
        <v>24.79</v>
      </c>
      <c r="I7" s="243">
        <v>28.8</v>
      </c>
      <c r="J7" s="243">
        <v>29.25</v>
      </c>
      <c r="K7" s="243">
        <v>26.1</v>
      </c>
      <c r="L7" s="243">
        <v>29.95</v>
      </c>
      <c r="M7" s="243">
        <v>31.04</v>
      </c>
      <c r="N7" s="243">
        <v>27.86</v>
      </c>
      <c r="O7" s="243">
        <v>29.9</v>
      </c>
      <c r="P7" s="243">
        <v>28.74</v>
      </c>
      <c r="Q7" s="243">
        <v>27.77</v>
      </c>
      <c r="R7" s="243">
        <v>27.09</v>
      </c>
      <c r="S7" s="243">
        <v>29.26</v>
      </c>
      <c r="T7" s="243">
        <v>28.4</v>
      </c>
      <c r="V7" s="304">
        <f t="shared" si="0"/>
        <v>19</v>
      </c>
      <c r="W7" s="304">
        <f t="shared" si="1"/>
        <v>17</v>
      </c>
      <c r="X7" s="304">
        <f t="shared" si="2"/>
        <v>15</v>
      </c>
    </row>
    <row r="8" spans="1:24">
      <c r="A8" s="303">
        <v>315</v>
      </c>
      <c r="B8" s="240" t="s">
        <v>1474</v>
      </c>
      <c r="C8" s="243">
        <v>9.9499999999999993</v>
      </c>
      <c r="D8" s="243">
        <v>13.18</v>
      </c>
      <c r="E8" s="243">
        <v>16.739999999999998</v>
      </c>
      <c r="F8" s="243">
        <v>19.98</v>
      </c>
      <c r="G8" s="243">
        <v>24</v>
      </c>
      <c r="H8" s="243">
        <v>28.69</v>
      </c>
      <c r="I8" s="243">
        <v>35.020000000000003</v>
      </c>
      <c r="J8" s="243">
        <v>39.43</v>
      </c>
      <c r="K8" s="243">
        <v>37.159999999999997</v>
      </c>
      <c r="L8" s="243">
        <v>36.159999999999997</v>
      </c>
      <c r="M8" s="243">
        <v>38.880000000000003</v>
      </c>
      <c r="N8" s="243">
        <v>35.08</v>
      </c>
      <c r="O8" s="243">
        <v>37.69</v>
      </c>
      <c r="P8" s="243">
        <v>37.39</v>
      </c>
      <c r="Q8" s="243">
        <v>34.04</v>
      </c>
      <c r="R8" s="243">
        <v>32.18</v>
      </c>
      <c r="S8" s="243">
        <v>31.52</v>
      </c>
      <c r="T8" s="243">
        <v>29.21</v>
      </c>
      <c r="V8" s="304">
        <f t="shared" si="0"/>
        <v>20</v>
      </c>
      <c r="W8" s="304">
        <f t="shared" si="1"/>
        <v>13</v>
      </c>
      <c r="X8" s="304">
        <f t="shared" si="2"/>
        <v>13</v>
      </c>
    </row>
    <row r="9" spans="1:24">
      <c r="A9" s="303">
        <v>316</v>
      </c>
      <c r="B9" s="240" t="s">
        <v>1475</v>
      </c>
      <c r="C9" s="243">
        <v>16.149999999999999</v>
      </c>
      <c r="D9" s="243">
        <v>19.27</v>
      </c>
      <c r="E9" s="243">
        <v>24.65</v>
      </c>
      <c r="F9" s="243">
        <v>27.35</v>
      </c>
      <c r="G9" s="243">
        <v>31.56</v>
      </c>
      <c r="H9" s="243">
        <v>31.72</v>
      </c>
      <c r="I9" s="243">
        <v>32.75</v>
      </c>
      <c r="J9" s="243">
        <v>32.659999999999997</v>
      </c>
      <c r="K9" s="243">
        <v>27.81</v>
      </c>
      <c r="L9" s="243">
        <v>28.1</v>
      </c>
      <c r="M9" s="243">
        <v>28.35</v>
      </c>
      <c r="N9" s="243">
        <v>28.11</v>
      </c>
      <c r="O9" s="243">
        <v>38.909999999999997</v>
      </c>
      <c r="P9" s="243">
        <v>49.44</v>
      </c>
      <c r="Q9" s="243">
        <v>49.31</v>
      </c>
      <c r="R9" s="243">
        <v>44.8</v>
      </c>
      <c r="S9" s="243">
        <v>45.59</v>
      </c>
      <c r="T9" s="243">
        <v>47.09</v>
      </c>
      <c r="V9" s="304">
        <f t="shared" si="0"/>
        <v>16</v>
      </c>
      <c r="W9" s="304">
        <f t="shared" si="1"/>
        <v>15</v>
      </c>
      <c r="X9" s="304">
        <f t="shared" si="2"/>
        <v>9</v>
      </c>
    </row>
    <row r="10" spans="1:24">
      <c r="A10" s="303">
        <v>321</v>
      </c>
      <c r="B10" s="240" t="s">
        <v>1476</v>
      </c>
      <c r="C10" s="243">
        <v>57.12</v>
      </c>
      <c r="D10" s="243">
        <v>62.97</v>
      </c>
      <c r="E10" s="243">
        <v>63.92</v>
      </c>
      <c r="F10" s="243">
        <v>63.32</v>
      </c>
      <c r="G10" s="243">
        <v>67.849999999999994</v>
      </c>
      <c r="H10" s="243">
        <v>67.36</v>
      </c>
      <c r="I10" s="243">
        <v>66.97</v>
      </c>
      <c r="J10" s="243">
        <v>69.540000000000006</v>
      </c>
      <c r="K10" s="243">
        <v>61.22</v>
      </c>
      <c r="L10" s="243">
        <v>61.83</v>
      </c>
      <c r="M10" s="243">
        <v>57</v>
      </c>
      <c r="N10" s="243">
        <v>54.3</v>
      </c>
      <c r="O10" s="243">
        <v>59.59</v>
      </c>
      <c r="P10" s="243">
        <v>57.83</v>
      </c>
      <c r="Q10" s="243">
        <v>53.38</v>
      </c>
      <c r="R10" s="243">
        <v>48.73</v>
      </c>
      <c r="S10" s="243">
        <v>42.13</v>
      </c>
      <c r="T10" s="243">
        <v>38.909999999999997</v>
      </c>
      <c r="V10" s="304">
        <f t="shared" si="0"/>
        <v>6</v>
      </c>
      <c r="W10" s="304">
        <f t="shared" si="1"/>
        <v>5</v>
      </c>
      <c r="X10" s="304">
        <f t="shared" si="2"/>
        <v>11</v>
      </c>
    </row>
    <row r="11" spans="1:24">
      <c r="A11" s="303">
        <v>322</v>
      </c>
      <c r="B11" s="240" t="s">
        <v>1477</v>
      </c>
      <c r="C11" s="243">
        <v>70.349999999999994</v>
      </c>
      <c r="D11" s="243">
        <v>70.45</v>
      </c>
      <c r="E11" s="243">
        <v>71.14</v>
      </c>
      <c r="F11" s="243">
        <v>73.569999999999993</v>
      </c>
      <c r="G11" s="243">
        <v>70.55</v>
      </c>
      <c r="H11" s="243">
        <v>70.62</v>
      </c>
      <c r="I11" s="243">
        <v>72.98</v>
      </c>
      <c r="J11" s="243">
        <v>72.209999999999994</v>
      </c>
      <c r="K11" s="243">
        <v>71.59</v>
      </c>
      <c r="L11" s="243">
        <v>70.760000000000005</v>
      </c>
      <c r="M11" s="243">
        <v>69.400000000000006</v>
      </c>
      <c r="N11" s="243">
        <v>65.150000000000006</v>
      </c>
      <c r="O11" s="243">
        <v>66.459999999999994</v>
      </c>
      <c r="P11" s="243">
        <v>66.959999999999994</v>
      </c>
      <c r="Q11" s="243">
        <v>68.209999999999994</v>
      </c>
      <c r="R11" s="243">
        <v>66.83</v>
      </c>
      <c r="S11" s="243">
        <v>70.28</v>
      </c>
      <c r="T11" s="243">
        <v>63.6</v>
      </c>
      <c r="V11" s="304">
        <f t="shared" si="0"/>
        <v>2</v>
      </c>
      <c r="W11" s="304">
        <f t="shared" si="1"/>
        <v>4</v>
      </c>
      <c r="X11" s="304">
        <f t="shared" si="2"/>
        <v>5</v>
      </c>
    </row>
    <row r="12" spans="1:24">
      <c r="A12" s="303">
        <v>323</v>
      </c>
      <c r="B12" s="240" t="s">
        <v>1478</v>
      </c>
      <c r="C12" s="243">
        <v>6.26</v>
      </c>
      <c r="D12" s="243">
        <v>8.57</v>
      </c>
      <c r="E12" s="243">
        <v>9.0399999999999991</v>
      </c>
      <c r="F12" s="243">
        <v>10.77</v>
      </c>
      <c r="G12" s="243">
        <v>10.98</v>
      </c>
      <c r="H12" s="243">
        <v>12.12</v>
      </c>
      <c r="I12" s="243">
        <v>13.67</v>
      </c>
      <c r="J12" s="243">
        <v>14.58</v>
      </c>
      <c r="K12" s="243">
        <v>14.6</v>
      </c>
      <c r="L12" s="243">
        <v>15.14</v>
      </c>
      <c r="M12" s="243">
        <v>17.100000000000001</v>
      </c>
      <c r="N12" s="243">
        <v>15.11</v>
      </c>
      <c r="O12" s="243">
        <v>13.54</v>
      </c>
      <c r="P12" s="243">
        <v>14</v>
      </c>
      <c r="Q12" s="243">
        <v>13.2</v>
      </c>
      <c r="R12" s="243">
        <v>11.91</v>
      </c>
      <c r="S12" s="243">
        <v>10.97</v>
      </c>
      <c r="T12" s="243">
        <v>9.36</v>
      </c>
      <c r="V12" s="304">
        <f t="shared" si="0"/>
        <v>21</v>
      </c>
      <c r="W12" s="304">
        <f t="shared" si="1"/>
        <v>20</v>
      </c>
      <c r="X12" s="304">
        <f t="shared" si="2"/>
        <v>20</v>
      </c>
    </row>
    <row r="13" spans="1:24">
      <c r="A13" s="303">
        <v>324</v>
      </c>
      <c r="B13" s="240" t="s">
        <v>1479</v>
      </c>
      <c r="C13" s="243">
        <v>19.11</v>
      </c>
      <c r="D13" s="243">
        <v>24.54</v>
      </c>
      <c r="E13" s="243">
        <v>25.08</v>
      </c>
      <c r="F13" s="243">
        <v>27.98</v>
      </c>
      <c r="G13" s="243">
        <v>32.14</v>
      </c>
      <c r="H13" s="243">
        <v>30.51</v>
      </c>
      <c r="I13" s="243">
        <v>26.84</v>
      </c>
      <c r="J13" s="243">
        <v>24.32</v>
      </c>
      <c r="K13" s="243">
        <v>25.45</v>
      </c>
      <c r="L13" s="243">
        <v>28.61</v>
      </c>
      <c r="M13" s="243">
        <v>27.22</v>
      </c>
      <c r="N13" s="243">
        <v>28.24</v>
      </c>
      <c r="O13" s="243">
        <v>26.8</v>
      </c>
      <c r="P13" s="243">
        <v>26.54</v>
      </c>
      <c r="Q13" s="243">
        <v>25.39</v>
      </c>
      <c r="R13" s="243">
        <v>24.65</v>
      </c>
      <c r="S13" s="243">
        <v>26.45</v>
      </c>
      <c r="T13" s="243">
        <v>25.76</v>
      </c>
      <c r="V13" s="304">
        <f t="shared" si="0"/>
        <v>12</v>
      </c>
      <c r="W13" s="304">
        <f t="shared" si="1"/>
        <v>18</v>
      </c>
      <c r="X13" s="304">
        <f t="shared" si="2"/>
        <v>16</v>
      </c>
    </row>
    <row r="14" spans="1:24">
      <c r="A14" s="303">
        <v>325</v>
      </c>
      <c r="B14" s="240" t="s">
        <v>1480</v>
      </c>
      <c r="C14" s="243">
        <v>31.63</v>
      </c>
      <c r="D14" s="243">
        <v>33.770000000000003</v>
      </c>
      <c r="E14" s="243">
        <v>37.770000000000003</v>
      </c>
      <c r="F14" s="243">
        <v>43.58</v>
      </c>
      <c r="G14" s="243">
        <v>44.79</v>
      </c>
      <c r="H14" s="243">
        <v>46.98</v>
      </c>
      <c r="I14" s="243">
        <v>47.98</v>
      </c>
      <c r="J14" s="243">
        <v>48.26</v>
      </c>
      <c r="K14" s="243">
        <v>48.75</v>
      </c>
      <c r="L14" s="243">
        <v>50.1</v>
      </c>
      <c r="M14" s="243">
        <v>48.1</v>
      </c>
      <c r="N14" s="243">
        <v>45.8</v>
      </c>
      <c r="O14" s="243">
        <v>49.46</v>
      </c>
      <c r="P14" s="243">
        <v>52.99</v>
      </c>
      <c r="Q14" s="243">
        <v>55.26</v>
      </c>
      <c r="R14" s="243">
        <v>62.62</v>
      </c>
      <c r="S14" s="243">
        <v>62.07</v>
      </c>
      <c r="T14" s="243">
        <v>63.73</v>
      </c>
      <c r="V14" s="304">
        <f t="shared" si="0"/>
        <v>9</v>
      </c>
      <c r="W14" s="304">
        <f t="shared" si="1"/>
        <v>11</v>
      </c>
      <c r="X14" s="304">
        <f t="shared" si="2"/>
        <v>4</v>
      </c>
    </row>
    <row r="15" spans="1:24">
      <c r="A15" s="303">
        <v>326</v>
      </c>
      <c r="B15" s="240" t="s">
        <v>1481</v>
      </c>
      <c r="C15" s="243">
        <v>32.68</v>
      </c>
      <c r="D15" s="243">
        <v>36.51</v>
      </c>
      <c r="E15" s="243">
        <v>40.21</v>
      </c>
      <c r="F15" s="243">
        <v>41.21</v>
      </c>
      <c r="G15" s="243">
        <v>43.72</v>
      </c>
      <c r="H15" s="243">
        <v>45.73</v>
      </c>
      <c r="I15" s="243">
        <v>49.65</v>
      </c>
      <c r="J15" s="243">
        <v>50.85</v>
      </c>
      <c r="K15" s="243">
        <v>49.47</v>
      </c>
      <c r="L15" s="243">
        <v>48.92</v>
      </c>
      <c r="M15" s="243">
        <v>49.06</v>
      </c>
      <c r="N15" s="243">
        <v>46.4</v>
      </c>
      <c r="O15" s="243">
        <v>46.89</v>
      </c>
      <c r="P15" s="243">
        <v>46.06</v>
      </c>
      <c r="Q15" s="243">
        <v>45.66</v>
      </c>
      <c r="R15" s="243">
        <v>43.87</v>
      </c>
      <c r="S15" s="243">
        <v>43.6</v>
      </c>
      <c r="T15" s="243">
        <v>42.82</v>
      </c>
      <c r="V15" s="304">
        <f t="shared" si="0"/>
        <v>7</v>
      </c>
      <c r="W15" s="304">
        <f t="shared" si="1"/>
        <v>10</v>
      </c>
      <c r="X15" s="304">
        <f t="shared" si="2"/>
        <v>10</v>
      </c>
    </row>
    <row r="16" spans="1:24">
      <c r="A16" s="303">
        <v>327</v>
      </c>
      <c r="B16" s="240" t="s">
        <v>1490</v>
      </c>
      <c r="C16" s="243">
        <v>18.09</v>
      </c>
      <c r="D16" s="243">
        <v>21.77</v>
      </c>
      <c r="E16" s="243">
        <v>25.12</v>
      </c>
      <c r="F16" s="243">
        <v>28.55</v>
      </c>
      <c r="G16" s="243">
        <v>29.76</v>
      </c>
      <c r="H16" s="243">
        <v>29.95</v>
      </c>
      <c r="I16" s="243">
        <v>32.75</v>
      </c>
      <c r="J16" s="243">
        <v>37.86</v>
      </c>
      <c r="K16" s="243">
        <v>35.630000000000003</v>
      </c>
      <c r="L16" s="243">
        <v>29.52</v>
      </c>
      <c r="M16" s="243">
        <v>25.34</v>
      </c>
      <c r="N16" s="243">
        <v>22.62</v>
      </c>
      <c r="O16" s="243">
        <v>21.9</v>
      </c>
      <c r="P16" s="243">
        <v>20.28</v>
      </c>
      <c r="Q16" s="243">
        <v>20.03</v>
      </c>
      <c r="R16" s="243">
        <v>17.5</v>
      </c>
      <c r="S16" s="243">
        <v>16.38</v>
      </c>
      <c r="T16" s="243">
        <v>14.1</v>
      </c>
      <c r="V16" s="304">
        <f t="shared" si="0"/>
        <v>14</v>
      </c>
      <c r="W16" s="304">
        <f t="shared" si="1"/>
        <v>14</v>
      </c>
      <c r="X16" s="304">
        <f t="shared" si="2"/>
        <v>19</v>
      </c>
    </row>
    <row r="17" spans="1:24">
      <c r="A17" s="303">
        <v>331</v>
      </c>
      <c r="B17" s="240" t="s">
        <v>1482</v>
      </c>
      <c r="C17" s="243">
        <v>59.43</v>
      </c>
      <c r="D17" s="243">
        <v>58.97</v>
      </c>
      <c r="E17" s="243">
        <v>57.84</v>
      </c>
      <c r="F17" s="243">
        <v>67.05</v>
      </c>
      <c r="G17" s="243">
        <v>63.38</v>
      </c>
      <c r="H17" s="243">
        <v>61.75</v>
      </c>
      <c r="I17" s="243">
        <v>62.24</v>
      </c>
      <c r="J17" s="243">
        <v>55.5</v>
      </c>
      <c r="K17" s="243">
        <v>53.41</v>
      </c>
      <c r="L17" s="243">
        <v>53.94</v>
      </c>
      <c r="M17" s="243">
        <v>53.39</v>
      </c>
      <c r="N17" s="243">
        <v>51.16</v>
      </c>
      <c r="O17" s="243">
        <v>54.48</v>
      </c>
      <c r="P17" s="243">
        <v>57.9</v>
      </c>
      <c r="Q17" s="243">
        <v>62.89</v>
      </c>
      <c r="R17" s="243">
        <v>76.59</v>
      </c>
      <c r="S17" s="243">
        <v>69.33</v>
      </c>
      <c r="T17" s="243">
        <v>61.19</v>
      </c>
      <c r="V17" s="304">
        <f t="shared" si="0"/>
        <v>5</v>
      </c>
      <c r="W17" s="304">
        <f t="shared" si="1"/>
        <v>9</v>
      </c>
      <c r="X17" s="304">
        <f t="shared" si="2"/>
        <v>6</v>
      </c>
    </row>
    <row r="18" spans="1:24">
      <c r="A18" s="303">
        <v>332</v>
      </c>
      <c r="B18" s="240" t="s">
        <v>1483</v>
      </c>
      <c r="C18" s="243">
        <v>18.73</v>
      </c>
      <c r="D18" s="243">
        <v>22.97</v>
      </c>
      <c r="E18" s="243">
        <v>24.8</v>
      </c>
      <c r="F18" s="243">
        <v>27.12</v>
      </c>
      <c r="G18" s="243">
        <v>28.86</v>
      </c>
      <c r="H18" s="243">
        <v>28.61</v>
      </c>
      <c r="I18" s="243">
        <v>30.68</v>
      </c>
      <c r="J18" s="243">
        <v>31.38</v>
      </c>
      <c r="K18" s="243">
        <v>27.75</v>
      </c>
      <c r="L18" s="243">
        <v>27.28</v>
      </c>
      <c r="M18" s="243">
        <v>26.84</v>
      </c>
      <c r="N18" s="243">
        <v>24.27</v>
      </c>
      <c r="O18" s="243">
        <v>24.24</v>
      </c>
      <c r="P18" s="243">
        <v>23.68</v>
      </c>
      <c r="Q18" s="243">
        <v>24.06</v>
      </c>
      <c r="R18" s="243">
        <v>23.76</v>
      </c>
      <c r="S18" s="243">
        <v>22.97</v>
      </c>
      <c r="T18" s="243">
        <v>20.84</v>
      </c>
      <c r="V18" s="304">
        <f t="shared" si="0"/>
        <v>13</v>
      </c>
      <c r="W18" s="304">
        <f t="shared" si="1"/>
        <v>16</v>
      </c>
      <c r="X18" s="304">
        <f t="shared" si="2"/>
        <v>18</v>
      </c>
    </row>
    <row r="19" spans="1:24">
      <c r="A19" s="303">
        <v>333</v>
      </c>
      <c r="B19" s="240" t="s">
        <v>1484</v>
      </c>
      <c r="C19" s="243">
        <v>59.6</v>
      </c>
      <c r="D19" s="243">
        <v>64.25</v>
      </c>
      <c r="E19" s="243">
        <v>65.41</v>
      </c>
      <c r="F19" s="243">
        <v>66.510000000000005</v>
      </c>
      <c r="G19" s="243">
        <v>67.31</v>
      </c>
      <c r="H19" s="243">
        <v>67.739999999999995</v>
      </c>
      <c r="I19" s="243">
        <v>75.13</v>
      </c>
      <c r="J19" s="243">
        <v>80.75</v>
      </c>
      <c r="K19" s="243">
        <v>80.58</v>
      </c>
      <c r="L19" s="243">
        <v>78.64</v>
      </c>
      <c r="M19" s="243">
        <v>76.17</v>
      </c>
      <c r="N19" s="243">
        <v>68.83</v>
      </c>
      <c r="O19" s="243">
        <v>71.5</v>
      </c>
      <c r="P19" s="243">
        <v>69.98</v>
      </c>
      <c r="Q19" s="243">
        <v>70.2</v>
      </c>
      <c r="R19" s="243">
        <v>70.680000000000007</v>
      </c>
      <c r="S19" s="243">
        <v>76.72</v>
      </c>
      <c r="T19" s="243">
        <v>70.73</v>
      </c>
      <c r="V19" s="304">
        <f t="shared" si="0"/>
        <v>4</v>
      </c>
      <c r="W19" s="304">
        <f t="shared" si="1"/>
        <v>1</v>
      </c>
      <c r="X19" s="304">
        <f t="shared" si="2"/>
        <v>2</v>
      </c>
    </row>
    <row r="20" spans="1:24">
      <c r="A20" s="303">
        <v>334</v>
      </c>
      <c r="B20" s="240" t="s">
        <v>1485</v>
      </c>
      <c r="C20" s="243">
        <v>65.63</v>
      </c>
      <c r="D20" s="243">
        <v>68.64</v>
      </c>
      <c r="E20" s="243">
        <v>72.87</v>
      </c>
      <c r="F20" s="243">
        <v>71.64</v>
      </c>
      <c r="G20" s="243">
        <v>77.760000000000005</v>
      </c>
      <c r="H20" s="243">
        <v>79.17</v>
      </c>
      <c r="I20" s="243">
        <v>76.34</v>
      </c>
      <c r="J20" s="243">
        <v>73.39</v>
      </c>
      <c r="K20" s="243">
        <v>80.52</v>
      </c>
      <c r="L20" s="243">
        <v>73.66</v>
      </c>
      <c r="M20" s="243">
        <v>71.78</v>
      </c>
      <c r="N20" s="243">
        <v>66.78</v>
      </c>
      <c r="O20" s="243">
        <v>75.03</v>
      </c>
      <c r="P20" s="243">
        <v>87.68</v>
      </c>
      <c r="Q20" s="243">
        <v>83.99</v>
      </c>
      <c r="R20" s="243">
        <v>76.709999999999994</v>
      </c>
      <c r="S20" s="243">
        <v>84.49</v>
      </c>
      <c r="T20" s="243">
        <v>70.92</v>
      </c>
      <c r="V20" s="304">
        <f t="shared" si="0"/>
        <v>3</v>
      </c>
      <c r="W20" s="304">
        <f t="shared" si="1"/>
        <v>2</v>
      </c>
      <c r="X20" s="304">
        <f t="shared" si="2"/>
        <v>1</v>
      </c>
    </row>
    <row r="21" spans="1:24">
      <c r="A21" s="303">
        <v>335</v>
      </c>
      <c r="B21" s="240" t="s">
        <v>1486</v>
      </c>
      <c r="C21" s="243">
        <v>30.35</v>
      </c>
      <c r="D21" s="243">
        <v>34.619999999999997</v>
      </c>
      <c r="E21" s="243">
        <v>39.96</v>
      </c>
      <c r="F21" s="243">
        <v>44.2</v>
      </c>
      <c r="G21" s="243">
        <v>48.42</v>
      </c>
      <c r="H21" s="243">
        <v>54.63</v>
      </c>
      <c r="I21" s="243">
        <v>60.38</v>
      </c>
      <c r="J21" s="243">
        <v>60.9</v>
      </c>
      <c r="K21" s="243">
        <v>54.39</v>
      </c>
      <c r="L21" s="243">
        <v>54.1</v>
      </c>
      <c r="M21" s="243">
        <v>61.11</v>
      </c>
      <c r="N21" s="243">
        <v>57</v>
      </c>
      <c r="O21" s="243">
        <v>61.01</v>
      </c>
      <c r="P21" s="243">
        <v>62.8</v>
      </c>
      <c r="Q21" s="243">
        <v>59.75</v>
      </c>
      <c r="R21" s="243">
        <v>58.4</v>
      </c>
      <c r="S21" s="243">
        <v>56.2</v>
      </c>
      <c r="T21" s="243">
        <v>52.75</v>
      </c>
      <c r="V21" s="304">
        <f t="shared" si="0"/>
        <v>11</v>
      </c>
      <c r="W21" s="304">
        <f t="shared" si="1"/>
        <v>8</v>
      </c>
      <c r="X21" s="304">
        <f t="shared" si="2"/>
        <v>7</v>
      </c>
    </row>
    <row r="22" spans="1:24">
      <c r="A22" s="303">
        <v>336</v>
      </c>
      <c r="B22" s="240" t="s">
        <v>1487</v>
      </c>
      <c r="C22" s="243">
        <v>79</v>
      </c>
      <c r="D22" s="243">
        <v>81.37</v>
      </c>
      <c r="E22" s="243">
        <v>81.83</v>
      </c>
      <c r="F22" s="243">
        <v>77.8</v>
      </c>
      <c r="G22" s="243">
        <v>78.430000000000007</v>
      </c>
      <c r="H22" s="243">
        <v>77.290000000000006</v>
      </c>
      <c r="I22" s="243">
        <v>80.819999999999993</v>
      </c>
      <c r="J22" s="243">
        <v>78.430000000000007</v>
      </c>
      <c r="K22" s="243">
        <v>75.37</v>
      </c>
      <c r="L22" s="243">
        <v>80.36</v>
      </c>
      <c r="M22" s="243">
        <v>78.89</v>
      </c>
      <c r="N22" s="243">
        <v>75.540000000000006</v>
      </c>
      <c r="O22" s="243">
        <v>75.5</v>
      </c>
      <c r="P22" s="243">
        <v>73.62</v>
      </c>
      <c r="Q22" s="243">
        <v>73.23</v>
      </c>
      <c r="R22" s="243">
        <v>72.28</v>
      </c>
      <c r="S22" s="243">
        <v>72.099999999999994</v>
      </c>
      <c r="T22" s="243">
        <v>67.77</v>
      </c>
      <c r="V22" s="304">
        <f t="shared" si="0"/>
        <v>1</v>
      </c>
      <c r="W22" s="304">
        <f t="shared" si="1"/>
        <v>3</v>
      </c>
      <c r="X22" s="304">
        <f t="shared" si="2"/>
        <v>3</v>
      </c>
    </row>
    <row r="23" spans="1:24">
      <c r="A23" s="303">
        <v>337</v>
      </c>
      <c r="B23" s="240" t="s">
        <v>1488</v>
      </c>
      <c r="C23" s="243">
        <v>31.44</v>
      </c>
      <c r="D23" s="243">
        <v>39.28</v>
      </c>
      <c r="E23" s="243">
        <v>42.56</v>
      </c>
      <c r="F23" s="243">
        <v>50.63</v>
      </c>
      <c r="G23" s="243">
        <v>55.53</v>
      </c>
      <c r="H23" s="243">
        <v>59.48</v>
      </c>
      <c r="I23" s="243">
        <v>64.19</v>
      </c>
      <c r="J23" s="243">
        <v>67.36</v>
      </c>
      <c r="K23" s="243">
        <v>59.55</v>
      </c>
      <c r="L23" s="243">
        <v>54.71</v>
      </c>
      <c r="M23" s="243">
        <v>54.76</v>
      </c>
      <c r="N23" s="243">
        <v>51.37</v>
      </c>
      <c r="O23" s="243">
        <v>50.72</v>
      </c>
      <c r="P23" s="243">
        <v>47.33</v>
      </c>
      <c r="Q23" s="243">
        <v>46.65</v>
      </c>
      <c r="R23" s="243">
        <v>41.05</v>
      </c>
      <c r="S23" s="243">
        <v>36.76</v>
      </c>
      <c r="T23" s="243">
        <v>28.78</v>
      </c>
      <c r="V23" s="304">
        <f t="shared" si="0"/>
        <v>10</v>
      </c>
      <c r="W23" s="304">
        <f t="shared" si="1"/>
        <v>6</v>
      </c>
      <c r="X23" s="304">
        <f t="shared" si="2"/>
        <v>14</v>
      </c>
    </row>
    <row r="24" spans="1:24">
      <c r="A24" s="303">
        <v>339</v>
      </c>
      <c r="B24" s="240" t="s">
        <v>1489</v>
      </c>
      <c r="C24" s="243">
        <v>32.479999999999997</v>
      </c>
      <c r="D24" s="243">
        <v>37.130000000000003</v>
      </c>
      <c r="E24" s="243">
        <v>39.51</v>
      </c>
      <c r="F24" s="243">
        <v>44.68</v>
      </c>
      <c r="G24" s="243">
        <v>47.85</v>
      </c>
      <c r="H24" s="243">
        <v>49.74</v>
      </c>
      <c r="I24" s="243">
        <v>51.94</v>
      </c>
      <c r="J24" s="243">
        <v>54.26</v>
      </c>
      <c r="K24" s="243">
        <v>59.27</v>
      </c>
      <c r="L24" s="243">
        <v>43.56</v>
      </c>
      <c r="M24" s="243">
        <v>40.18</v>
      </c>
      <c r="N24" s="243">
        <v>38.83</v>
      </c>
      <c r="O24" s="243">
        <v>39.1</v>
      </c>
      <c r="P24" s="243">
        <v>36.69</v>
      </c>
      <c r="Q24" s="243">
        <v>33.75</v>
      </c>
      <c r="R24" s="243">
        <v>31.36</v>
      </c>
      <c r="S24" s="243">
        <v>37.479999999999997</v>
      </c>
      <c r="T24" s="243">
        <v>38.630000000000003</v>
      </c>
      <c r="V24" s="304">
        <f t="shared" si="0"/>
        <v>8</v>
      </c>
      <c r="W24" s="304">
        <f t="shared" si="1"/>
        <v>7</v>
      </c>
      <c r="X24" s="304">
        <f t="shared" si="2"/>
        <v>12</v>
      </c>
    </row>
    <row r="25" spans="1:24">
      <c r="B25" s="240"/>
      <c r="C25" s="304"/>
      <c r="D25" s="304"/>
      <c r="E25" s="304"/>
      <c r="F25" s="304"/>
      <c r="G25" s="304"/>
      <c r="H25" s="304"/>
      <c r="I25" s="304"/>
      <c r="J25" s="304"/>
      <c r="K25" s="304"/>
      <c r="L25" s="304"/>
      <c r="M25" s="304"/>
      <c r="N25" s="304"/>
      <c r="O25" s="304"/>
      <c r="P25" s="304"/>
      <c r="Q25" s="304"/>
      <c r="R25" s="304"/>
      <c r="S25" s="304"/>
      <c r="T25" s="304"/>
    </row>
    <row r="26" spans="1:24">
      <c r="A26" s="305" t="s">
        <v>1466</v>
      </c>
      <c r="B26" s="16" t="s">
        <v>1465</v>
      </c>
      <c r="C26" s="61">
        <v>43.26</v>
      </c>
      <c r="D26" s="61">
        <v>47.37</v>
      </c>
      <c r="E26" s="61">
        <v>49.93</v>
      </c>
      <c r="F26" s="61">
        <v>52.31</v>
      </c>
      <c r="G26" s="61">
        <v>52.81</v>
      </c>
      <c r="H26" s="61">
        <v>53.45</v>
      </c>
      <c r="I26" s="61">
        <v>56.05</v>
      </c>
      <c r="J26" s="61">
        <v>56.72</v>
      </c>
      <c r="K26" s="61">
        <v>54.74</v>
      </c>
      <c r="L26" s="61">
        <v>54.11</v>
      </c>
      <c r="M26" s="61">
        <v>52.81</v>
      </c>
      <c r="N26" s="61">
        <v>49.52</v>
      </c>
      <c r="O26" s="61">
        <v>50.6</v>
      </c>
      <c r="P26" s="61">
        <v>50.23</v>
      </c>
      <c r="Q26" s="61">
        <v>49.77</v>
      </c>
      <c r="R26" s="61">
        <v>49.82</v>
      </c>
      <c r="S26" s="61">
        <v>48.41</v>
      </c>
      <c r="T26" s="61">
        <v>44.66</v>
      </c>
    </row>
    <row r="28" spans="1:24">
      <c r="A28" s="303" t="s">
        <v>1464</v>
      </c>
    </row>
    <row r="31" spans="1:24" hidden="1" outlineLevel="1">
      <c r="B31" s="307"/>
      <c r="C31" s="308">
        <v>2009</v>
      </c>
      <c r="D31" s="308"/>
      <c r="E31" s="308"/>
      <c r="F31" s="308"/>
      <c r="G31" s="308"/>
      <c r="H31" s="308"/>
      <c r="I31" s="308"/>
      <c r="J31" s="308"/>
      <c r="K31" s="308"/>
      <c r="L31" s="308">
        <v>2001</v>
      </c>
      <c r="M31" s="308">
        <v>2002</v>
      </c>
      <c r="N31" s="308">
        <v>2003</v>
      </c>
      <c r="O31" s="308">
        <v>2004</v>
      </c>
      <c r="P31" s="308">
        <v>2005</v>
      </c>
      <c r="Q31" s="308">
        <v>2006</v>
      </c>
      <c r="R31" s="308">
        <v>2007</v>
      </c>
      <c r="S31" s="308">
        <v>2008</v>
      </c>
      <c r="U31" s="307"/>
      <c r="V31" s="308"/>
      <c r="W31" s="308"/>
      <c r="X31" s="308"/>
    </row>
    <row r="32" spans="1:24" hidden="1" outlineLevel="1">
      <c r="B32" s="240" t="s">
        <v>1492</v>
      </c>
      <c r="C32" s="243">
        <v>7.49</v>
      </c>
      <c r="D32" s="243"/>
      <c r="E32" s="243"/>
      <c r="F32" s="243"/>
      <c r="G32" s="243"/>
      <c r="H32" s="243"/>
      <c r="I32" s="243"/>
      <c r="J32" s="243"/>
      <c r="K32" s="243"/>
      <c r="L32" s="243">
        <v>25.72</v>
      </c>
      <c r="M32" s="243">
        <v>26.39</v>
      </c>
      <c r="N32" s="243">
        <v>25.46</v>
      </c>
      <c r="O32" s="243">
        <v>26.73</v>
      </c>
      <c r="P32" s="243">
        <v>26.29</v>
      </c>
      <c r="Q32" s="243">
        <v>24.65</v>
      </c>
      <c r="R32" s="243">
        <v>23.88</v>
      </c>
      <c r="S32" s="243">
        <v>25.92</v>
      </c>
      <c r="U32" s="307"/>
      <c r="V32" s="308"/>
      <c r="W32" s="308"/>
      <c r="X32" s="308"/>
    </row>
    <row r="33" spans="2:24" hidden="1" outlineLevel="1">
      <c r="B33" s="240" t="s">
        <v>1478</v>
      </c>
      <c r="C33" s="243">
        <v>9.36</v>
      </c>
      <c r="D33" s="243"/>
      <c r="E33" s="243"/>
      <c r="F33" s="243"/>
      <c r="G33" s="243"/>
      <c r="H33" s="243"/>
      <c r="I33" s="243"/>
      <c r="J33" s="243"/>
      <c r="K33" s="243"/>
      <c r="L33" s="243">
        <v>14.05</v>
      </c>
      <c r="M33" s="243">
        <v>12.85</v>
      </c>
      <c r="N33" s="243">
        <v>12.07</v>
      </c>
      <c r="O33" s="243">
        <v>10.89</v>
      </c>
      <c r="P33" s="243">
        <v>9.39</v>
      </c>
      <c r="Q33" s="243">
        <v>10.37</v>
      </c>
      <c r="R33" s="243">
        <v>10.15</v>
      </c>
      <c r="S33" s="243">
        <v>8.75</v>
      </c>
      <c r="U33" s="307"/>
      <c r="V33" s="308"/>
      <c r="W33" s="308"/>
      <c r="X33" s="308"/>
    </row>
    <row r="34" spans="2:24" hidden="1" outlineLevel="1">
      <c r="B34" s="240" t="s">
        <v>1507</v>
      </c>
      <c r="C34" s="243">
        <v>14.1</v>
      </c>
      <c r="D34" s="243"/>
      <c r="E34" s="243"/>
      <c r="F34" s="243"/>
      <c r="G34" s="243"/>
      <c r="H34" s="243"/>
      <c r="I34" s="243"/>
      <c r="J34" s="243"/>
      <c r="K34" s="243"/>
      <c r="L34" s="243">
        <v>40.92</v>
      </c>
      <c r="M34" s="243">
        <v>41.06</v>
      </c>
      <c r="N34" s="243">
        <v>42.67</v>
      </c>
      <c r="O34" s="243">
        <v>41.38</v>
      </c>
      <c r="P34" s="243">
        <v>43.46</v>
      </c>
      <c r="Q34" s="243">
        <v>45.91</v>
      </c>
      <c r="R34" s="243">
        <v>48.1</v>
      </c>
      <c r="S34" s="243">
        <v>47.12</v>
      </c>
      <c r="U34" s="307"/>
      <c r="V34" s="308"/>
      <c r="W34" s="308"/>
      <c r="X34" s="308"/>
    </row>
    <row r="35" spans="2:24" hidden="1" outlineLevel="1">
      <c r="B35" s="240" t="s">
        <v>1501</v>
      </c>
      <c r="C35" s="243">
        <v>20.84</v>
      </c>
      <c r="D35" s="243"/>
      <c r="E35" s="243"/>
      <c r="F35" s="243"/>
      <c r="G35" s="243"/>
      <c r="H35" s="243"/>
      <c r="I35" s="243"/>
      <c r="J35" s="243"/>
      <c r="K35" s="243"/>
      <c r="L35" s="243">
        <v>29.95</v>
      </c>
      <c r="M35" s="243">
        <v>31.04</v>
      </c>
      <c r="N35" s="243">
        <v>27.86</v>
      </c>
      <c r="O35" s="243">
        <v>29.9</v>
      </c>
      <c r="P35" s="243">
        <v>28.74</v>
      </c>
      <c r="Q35" s="243">
        <v>27.77</v>
      </c>
      <c r="R35" s="243">
        <v>27.09</v>
      </c>
      <c r="S35" s="243">
        <v>29.26</v>
      </c>
      <c r="U35" s="307"/>
      <c r="V35" s="308"/>
      <c r="W35" s="308"/>
      <c r="X35" s="308"/>
    </row>
    <row r="36" spans="2:24" hidden="1" outlineLevel="1">
      <c r="B36" s="240" t="s">
        <v>1491</v>
      </c>
      <c r="C36" s="243">
        <v>24.32</v>
      </c>
      <c r="D36" s="243"/>
      <c r="E36" s="243"/>
      <c r="F36" s="243"/>
      <c r="G36" s="243"/>
      <c r="H36" s="243"/>
      <c r="I36" s="243"/>
      <c r="J36" s="243"/>
      <c r="K36" s="243"/>
      <c r="L36" s="243">
        <v>36.159999999999997</v>
      </c>
      <c r="M36" s="243">
        <v>38.880000000000003</v>
      </c>
      <c r="N36" s="243">
        <v>35.08</v>
      </c>
      <c r="O36" s="243">
        <v>37.69</v>
      </c>
      <c r="P36" s="243">
        <v>37.39</v>
      </c>
      <c r="Q36" s="243">
        <v>34.04</v>
      </c>
      <c r="R36" s="243">
        <v>32.18</v>
      </c>
      <c r="S36" s="243">
        <v>31.52</v>
      </c>
      <c r="U36" s="307"/>
      <c r="V36" s="308"/>
      <c r="W36" s="308"/>
      <c r="X36" s="308"/>
    </row>
    <row r="37" spans="2:24" hidden="1" outlineLevel="1">
      <c r="B37" s="240" t="s">
        <v>1497</v>
      </c>
      <c r="C37" s="243">
        <v>25.76</v>
      </c>
      <c r="D37" s="243"/>
      <c r="E37" s="243"/>
      <c r="F37" s="243"/>
      <c r="G37" s="243"/>
      <c r="H37" s="243"/>
      <c r="I37" s="243"/>
      <c r="J37" s="243"/>
      <c r="K37" s="243"/>
      <c r="L37" s="243">
        <v>28.1</v>
      </c>
      <c r="M37" s="243">
        <v>28.35</v>
      </c>
      <c r="N37" s="243">
        <v>28.11</v>
      </c>
      <c r="O37" s="243">
        <v>38.909999999999997</v>
      </c>
      <c r="P37" s="243">
        <v>49.44</v>
      </c>
      <c r="Q37" s="243">
        <v>49.31</v>
      </c>
      <c r="R37" s="243">
        <v>44.8</v>
      </c>
      <c r="S37" s="243">
        <v>45.59</v>
      </c>
      <c r="U37" s="307"/>
      <c r="V37" s="308"/>
      <c r="W37" s="308"/>
      <c r="X37" s="308"/>
    </row>
    <row r="38" spans="2:24" hidden="1" outlineLevel="1">
      <c r="B38" s="240" t="s">
        <v>1473</v>
      </c>
      <c r="C38" s="243">
        <v>28.4</v>
      </c>
      <c r="D38" s="243"/>
      <c r="E38" s="243"/>
      <c r="F38" s="243"/>
      <c r="G38" s="243"/>
      <c r="H38" s="243"/>
      <c r="I38" s="243"/>
      <c r="J38" s="243"/>
      <c r="K38" s="243"/>
      <c r="L38" s="243">
        <v>61.83</v>
      </c>
      <c r="M38" s="243">
        <v>57</v>
      </c>
      <c r="N38" s="243">
        <v>54.3</v>
      </c>
      <c r="O38" s="243">
        <v>59.59</v>
      </c>
      <c r="P38" s="243">
        <v>57.83</v>
      </c>
      <c r="Q38" s="243">
        <v>53.38</v>
      </c>
      <c r="R38" s="243">
        <v>48.73</v>
      </c>
      <c r="S38" s="243">
        <v>42.13</v>
      </c>
      <c r="U38" s="307"/>
      <c r="V38" s="308"/>
      <c r="W38" s="308"/>
      <c r="X38" s="308"/>
    </row>
    <row r="39" spans="2:24" hidden="1" outlineLevel="1">
      <c r="B39" s="240" t="s">
        <v>1506</v>
      </c>
      <c r="C39" s="243">
        <v>28.78</v>
      </c>
      <c r="D39" s="243"/>
      <c r="E39" s="243"/>
      <c r="F39" s="243"/>
      <c r="G39" s="243"/>
      <c r="H39" s="243"/>
      <c r="I39" s="243"/>
      <c r="J39" s="243"/>
      <c r="K39" s="243"/>
      <c r="L39" s="243">
        <v>70.760000000000005</v>
      </c>
      <c r="M39" s="243">
        <v>69.400000000000006</v>
      </c>
      <c r="N39" s="243">
        <v>65.150000000000006</v>
      </c>
      <c r="O39" s="243">
        <v>66.459999999999994</v>
      </c>
      <c r="P39" s="243">
        <v>66.959999999999994</v>
      </c>
      <c r="Q39" s="243">
        <v>68.209999999999994</v>
      </c>
      <c r="R39" s="243">
        <v>66.83</v>
      </c>
      <c r="S39" s="243">
        <v>70.28</v>
      </c>
      <c r="U39" s="307"/>
      <c r="V39" s="308"/>
      <c r="W39" s="308"/>
      <c r="X39" s="308"/>
    </row>
    <row r="40" spans="2:24" hidden="1" outlineLevel="1">
      <c r="B40" s="240" t="s">
        <v>1493</v>
      </c>
      <c r="C40" s="243">
        <v>29.21</v>
      </c>
      <c r="D40" s="243"/>
      <c r="E40" s="243"/>
      <c r="F40" s="243"/>
      <c r="G40" s="243"/>
      <c r="H40" s="243"/>
      <c r="I40" s="243"/>
      <c r="J40" s="243"/>
      <c r="K40" s="243"/>
      <c r="L40" s="243">
        <v>15.14</v>
      </c>
      <c r="M40" s="243">
        <v>17.100000000000001</v>
      </c>
      <c r="N40" s="243">
        <v>15.11</v>
      </c>
      <c r="O40" s="243">
        <v>13.54</v>
      </c>
      <c r="P40" s="243">
        <v>14</v>
      </c>
      <c r="Q40" s="243">
        <v>13.2</v>
      </c>
      <c r="R40" s="243">
        <v>11.91</v>
      </c>
      <c r="S40" s="243">
        <v>10.97</v>
      </c>
      <c r="U40" s="307"/>
      <c r="V40" s="308"/>
      <c r="W40" s="308"/>
      <c r="X40" s="308"/>
    </row>
    <row r="41" spans="2:24" hidden="1" outlineLevel="1">
      <c r="B41" s="240" t="s">
        <v>1241</v>
      </c>
      <c r="C41" s="243">
        <v>38.630000000000003</v>
      </c>
      <c r="D41" s="243"/>
      <c r="E41" s="243"/>
      <c r="F41" s="243"/>
      <c r="G41" s="243"/>
      <c r="H41" s="243"/>
      <c r="I41" s="243"/>
      <c r="J41" s="243"/>
      <c r="K41" s="243"/>
      <c r="L41" s="243">
        <v>28.61</v>
      </c>
      <c r="M41" s="243">
        <v>27.22</v>
      </c>
      <c r="N41" s="243">
        <v>28.24</v>
      </c>
      <c r="O41" s="243">
        <v>26.8</v>
      </c>
      <c r="P41" s="243">
        <v>26.54</v>
      </c>
      <c r="Q41" s="243">
        <v>25.39</v>
      </c>
      <c r="R41" s="243">
        <v>24.65</v>
      </c>
      <c r="S41" s="243">
        <v>26.45</v>
      </c>
      <c r="U41" s="307"/>
      <c r="V41" s="308"/>
      <c r="W41" s="308"/>
      <c r="X41" s="308"/>
    </row>
    <row r="42" spans="2:24" hidden="1" outlineLevel="1">
      <c r="B42" s="240" t="s">
        <v>1495</v>
      </c>
      <c r="C42" s="243">
        <v>38.909999999999997</v>
      </c>
      <c r="D42" s="243"/>
      <c r="E42" s="243"/>
      <c r="F42" s="243"/>
      <c r="G42" s="243"/>
      <c r="H42" s="243"/>
      <c r="I42" s="243"/>
      <c r="J42" s="243"/>
      <c r="K42" s="243"/>
      <c r="L42" s="243">
        <v>50.1</v>
      </c>
      <c r="M42" s="243">
        <v>48.1</v>
      </c>
      <c r="N42" s="243">
        <v>45.8</v>
      </c>
      <c r="O42" s="243">
        <v>49.46</v>
      </c>
      <c r="P42" s="243">
        <v>52.99</v>
      </c>
      <c r="Q42" s="243">
        <v>55.26</v>
      </c>
      <c r="R42" s="243">
        <v>62.62</v>
      </c>
      <c r="S42" s="243">
        <v>62.07</v>
      </c>
      <c r="U42" s="307"/>
      <c r="V42" s="308"/>
      <c r="W42" s="308"/>
      <c r="X42" s="308"/>
    </row>
    <row r="43" spans="2:24" hidden="1" outlineLevel="1">
      <c r="B43" s="240" t="s">
        <v>1499</v>
      </c>
      <c r="C43" s="243">
        <v>42.82</v>
      </c>
      <c r="D43" s="243"/>
      <c r="E43" s="243"/>
      <c r="F43" s="243"/>
      <c r="G43" s="243"/>
      <c r="H43" s="243"/>
      <c r="I43" s="243"/>
      <c r="J43" s="243"/>
      <c r="K43" s="243"/>
      <c r="L43" s="243">
        <v>48.92</v>
      </c>
      <c r="M43" s="243">
        <v>49.06</v>
      </c>
      <c r="N43" s="243">
        <v>46.4</v>
      </c>
      <c r="O43" s="243">
        <v>46.89</v>
      </c>
      <c r="P43" s="243">
        <v>46.06</v>
      </c>
      <c r="Q43" s="243">
        <v>45.66</v>
      </c>
      <c r="R43" s="243">
        <v>43.87</v>
      </c>
      <c r="S43" s="243">
        <v>43.6</v>
      </c>
      <c r="U43" s="307"/>
      <c r="V43" s="308"/>
      <c r="W43" s="308"/>
      <c r="X43" s="308"/>
    </row>
    <row r="44" spans="2:24" hidden="1" outlineLevel="1">
      <c r="B44" s="16" t="s">
        <v>19</v>
      </c>
      <c r="C44" s="310">
        <v>44.66</v>
      </c>
      <c r="D44" s="243"/>
      <c r="E44" s="243"/>
      <c r="F44" s="243"/>
      <c r="G44" s="243"/>
      <c r="H44" s="243"/>
      <c r="I44" s="243"/>
      <c r="J44" s="243"/>
      <c r="K44" s="243"/>
      <c r="L44" s="243">
        <v>29.52</v>
      </c>
      <c r="M44" s="243">
        <v>25.34</v>
      </c>
      <c r="N44" s="243">
        <v>22.62</v>
      </c>
      <c r="O44" s="243">
        <v>21.9</v>
      </c>
      <c r="P44" s="243">
        <v>20.28</v>
      </c>
      <c r="Q44" s="243">
        <v>20.03</v>
      </c>
      <c r="R44" s="243">
        <v>17.5</v>
      </c>
      <c r="S44" s="243">
        <v>16.38</v>
      </c>
      <c r="U44" s="307"/>
      <c r="V44" s="308"/>
      <c r="W44" s="308"/>
      <c r="X44" s="308"/>
    </row>
    <row r="45" spans="2:24" hidden="1" outlineLevel="1">
      <c r="B45" s="240" t="s">
        <v>1494</v>
      </c>
      <c r="C45" s="243">
        <v>47.09</v>
      </c>
      <c r="D45" s="243"/>
      <c r="E45" s="243"/>
      <c r="F45" s="243"/>
      <c r="G45" s="243"/>
      <c r="H45" s="243"/>
      <c r="I45" s="243"/>
      <c r="J45" s="243"/>
      <c r="K45" s="243"/>
      <c r="L45" s="243">
        <v>53.94</v>
      </c>
      <c r="M45" s="243">
        <v>53.39</v>
      </c>
      <c r="N45" s="243">
        <v>51.16</v>
      </c>
      <c r="O45" s="243">
        <v>54.48</v>
      </c>
      <c r="P45" s="243">
        <v>57.9</v>
      </c>
      <c r="Q45" s="243">
        <v>62.89</v>
      </c>
      <c r="R45" s="243">
        <v>76.59</v>
      </c>
      <c r="S45" s="243">
        <v>69.33</v>
      </c>
      <c r="U45" s="307"/>
      <c r="V45" s="308"/>
      <c r="W45" s="308"/>
      <c r="X45" s="308"/>
    </row>
    <row r="46" spans="2:24" hidden="1" outlineLevel="1">
      <c r="B46" s="240" t="s">
        <v>1472</v>
      </c>
      <c r="C46" s="243">
        <v>49.93</v>
      </c>
      <c r="D46" s="243"/>
      <c r="E46" s="243"/>
      <c r="F46" s="243"/>
      <c r="G46" s="243"/>
      <c r="H46" s="243"/>
      <c r="I46" s="243"/>
      <c r="J46" s="243"/>
      <c r="K46" s="243"/>
      <c r="L46" s="243">
        <v>27.28</v>
      </c>
      <c r="M46" s="243">
        <v>26.84</v>
      </c>
      <c r="N46" s="243">
        <v>24.27</v>
      </c>
      <c r="O46" s="243">
        <v>24.24</v>
      </c>
      <c r="P46" s="243">
        <v>23.68</v>
      </c>
      <c r="Q46" s="243">
        <v>24.06</v>
      </c>
      <c r="R46" s="243">
        <v>23.76</v>
      </c>
      <c r="S46" s="243">
        <v>22.97</v>
      </c>
      <c r="U46" s="307"/>
      <c r="V46" s="308"/>
      <c r="W46" s="308"/>
      <c r="X46" s="308"/>
    </row>
    <row r="47" spans="2:24" hidden="1" outlineLevel="1">
      <c r="B47" s="240" t="s">
        <v>1504</v>
      </c>
      <c r="C47" s="243">
        <v>52.75</v>
      </c>
      <c r="D47" s="243"/>
      <c r="E47" s="243"/>
      <c r="F47" s="243"/>
      <c r="G47" s="243"/>
      <c r="H47" s="243"/>
      <c r="I47" s="243"/>
      <c r="J47" s="243"/>
      <c r="K47" s="243"/>
      <c r="L47" s="243">
        <v>78.64</v>
      </c>
      <c r="M47" s="243">
        <v>76.17</v>
      </c>
      <c r="N47" s="243">
        <v>68.83</v>
      </c>
      <c r="O47" s="243">
        <v>71.5</v>
      </c>
      <c r="P47" s="243">
        <v>69.98</v>
      </c>
      <c r="Q47" s="243">
        <v>70.2</v>
      </c>
      <c r="R47" s="243">
        <v>70.680000000000007</v>
      </c>
      <c r="S47" s="243">
        <v>76.72</v>
      </c>
      <c r="U47" s="307"/>
      <c r="V47" s="308"/>
      <c r="W47" s="308"/>
      <c r="X47" s="308"/>
    </row>
    <row r="48" spans="2:24" hidden="1" outlineLevel="1">
      <c r="B48" s="240" t="s">
        <v>1500</v>
      </c>
      <c r="C48" s="243">
        <v>61.19</v>
      </c>
      <c r="D48" s="243"/>
      <c r="E48" s="243"/>
      <c r="F48" s="243"/>
      <c r="G48" s="243"/>
      <c r="H48" s="243"/>
      <c r="I48" s="243"/>
      <c r="J48" s="243"/>
      <c r="K48" s="243"/>
      <c r="L48" s="243">
        <v>73.66</v>
      </c>
      <c r="M48" s="243">
        <v>71.78</v>
      </c>
      <c r="N48" s="243">
        <v>66.78</v>
      </c>
      <c r="O48" s="243">
        <v>75.03</v>
      </c>
      <c r="P48" s="243">
        <v>87.68</v>
      </c>
      <c r="Q48" s="243">
        <v>83.99</v>
      </c>
      <c r="R48" s="243">
        <v>76.709999999999994</v>
      </c>
      <c r="S48" s="243">
        <v>84.49</v>
      </c>
      <c r="U48" s="307"/>
      <c r="V48" s="308"/>
      <c r="W48" s="308"/>
      <c r="X48" s="308"/>
    </row>
    <row r="49" spans="2:24" hidden="1" outlineLevel="1">
      <c r="B49" s="240" t="s">
        <v>1496</v>
      </c>
      <c r="C49" s="243">
        <v>63.6</v>
      </c>
      <c r="D49" s="243"/>
      <c r="E49" s="243"/>
      <c r="F49" s="243"/>
      <c r="G49" s="243"/>
      <c r="H49" s="243"/>
      <c r="I49" s="243"/>
      <c r="J49" s="243"/>
      <c r="K49" s="243"/>
      <c r="L49" s="243">
        <v>54.1</v>
      </c>
      <c r="M49" s="243">
        <v>61.11</v>
      </c>
      <c r="N49" s="243">
        <v>57</v>
      </c>
      <c r="O49" s="243">
        <v>61.01</v>
      </c>
      <c r="P49" s="243">
        <v>62.8</v>
      </c>
      <c r="Q49" s="243">
        <v>59.75</v>
      </c>
      <c r="R49" s="243">
        <v>58.4</v>
      </c>
      <c r="S49" s="243">
        <v>56.2</v>
      </c>
      <c r="U49" s="307"/>
      <c r="V49" s="308"/>
      <c r="W49" s="308"/>
      <c r="X49" s="308"/>
    </row>
    <row r="50" spans="2:24" hidden="1" outlineLevel="1">
      <c r="B50" s="240" t="s">
        <v>1498</v>
      </c>
      <c r="C50" s="243">
        <v>63.73</v>
      </c>
      <c r="D50" s="243"/>
      <c r="E50" s="243"/>
      <c r="F50" s="243"/>
      <c r="G50" s="243"/>
      <c r="H50" s="243"/>
      <c r="I50" s="243"/>
      <c r="J50" s="243"/>
      <c r="K50" s="243"/>
      <c r="L50" s="243">
        <v>80.36</v>
      </c>
      <c r="M50" s="243">
        <v>78.89</v>
      </c>
      <c r="N50" s="243">
        <v>75.540000000000006</v>
      </c>
      <c r="O50" s="243">
        <v>75.5</v>
      </c>
      <c r="P50" s="243">
        <v>73.62</v>
      </c>
      <c r="Q50" s="243">
        <v>73.23</v>
      </c>
      <c r="R50" s="243">
        <v>72.28</v>
      </c>
      <c r="S50" s="243">
        <v>72.099999999999994</v>
      </c>
      <c r="U50" s="307"/>
      <c r="V50" s="308"/>
      <c r="W50" s="308"/>
      <c r="X50" s="308"/>
    </row>
    <row r="51" spans="2:24" hidden="1" outlineLevel="1">
      <c r="B51" s="240" t="s">
        <v>1505</v>
      </c>
      <c r="C51" s="243">
        <v>67.77</v>
      </c>
      <c r="D51" s="243"/>
      <c r="E51" s="243"/>
      <c r="F51" s="243"/>
      <c r="G51" s="243"/>
      <c r="H51" s="243"/>
      <c r="I51" s="243"/>
      <c r="J51" s="243"/>
      <c r="K51" s="243"/>
      <c r="L51" s="243">
        <v>54.71</v>
      </c>
      <c r="M51" s="243">
        <v>54.76</v>
      </c>
      <c r="N51" s="243">
        <v>51.37</v>
      </c>
      <c r="O51" s="243">
        <v>50.72</v>
      </c>
      <c r="P51" s="243">
        <v>47.33</v>
      </c>
      <c r="Q51" s="243">
        <v>46.65</v>
      </c>
      <c r="R51" s="243">
        <v>41.05</v>
      </c>
      <c r="S51" s="243">
        <v>36.76</v>
      </c>
      <c r="U51" s="307"/>
      <c r="V51" s="308"/>
      <c r="W51" s="308"/>
      <c r="X51" s="308"/>
    </row>
    <row r="52" spans="2:24" hidden="1" outlineLevel="1">
      <c r="B52" s="240" t="s">
        <v>1502</v>
      </c>
      <c r="C52" s="243">
        <v>70.73</v>
      </c>
      <c r="D52" s="243"/>
      <c r="E52" s="243"/>
      <c r="F52" s="243"/>
      <c r="G52" s="243"/>
      <c r="H52" s="243"/>
      <c r="I52" s="243"/>
      <c r="J52" s="243"/>
      <c r="K52" s="243"/>
      <c r="L52" s="243">
        <v>43.56</v>
      </c>
      <c r="M52" s="243">
        <v>40.18</v>
      </c>
      <c r="N52" s="243">
        <v>38.83</v>
      </c>
      <c r="O52" s="243">
        <v>39.1</v>
      </c>
      <c r="P52" s="243">
        <v>36.69</v>
      </c>
      <c r="Q52" s="243">
        <v>33.75</v>
      </c>
      <c r="R52" s="243">
        <v>31.36</v>
      </c>
      <c r="S52" s="243">
        <v>37.479999999999997</v>
      </c>
      <c r="U52" s="307"/>
      <c r="V52" s="308"/>
      <c r="W52" s="308"/>
      <c r="X52" s="308"/>
    </row>
    <row r="53" spans="2:24" hidden="1" outlineLevel="1">
      <c r="B53" s="240" t="s">
        <v>1503</v>
      </c>
      <c r="C53" s="243">
        <v>70.92</v>
      </c>
      <c r="D53" s="61"/>
      <c r="E53" s="61"/>
      <c r="F53" s="61"/>
      <c r="G53" s="61"/>
      <c r="H53" s="61"/>
      <c r="I53" s="61"/>
      <c r="J53" s="61"/>
      <c r="K53" s="61"/>
      <c r="L53" s="61">
        <v>54.11</v>
      </c>
      <c r="M53" s="61">
        <v>52.81</v>
      </c>
      <c r="N53" s="61">
        <v>49.52</v>
      </c>
      <c r="O53" s="61">
        <v>50.6</v>
      </c>
      <c r="P53" s="61">
        <v>50.23</v>
      </c>
      <c r="Q53" s="61">
        <v>49.77</v>
      </c>
      <c r="R53" s="61">
        <v>49.82</v>
      </c>
      <c r="S53" s="61">
        <v>48.41</v>
      </c>
      <c r="U53" s="307"/>
      <c r="V53" s="307"/>
      <c r="W53" s="307"/>
      <c r="X53" s="307"/>
    </row>
    <row r="54" spans="2:24" collapsed="1">
      <c r="U54" s="307"/>
      <c r="V54" s="307"/>
      <c r="W54" s="307"/>
      <c r="X54" s="307"/>
    </row>
  </sheetData>
  <sortState ref="B32:C53">
    <sortCondition ref="C32:C53"/>
  </sortState>
  <mergeCells count="2">
    <mergeCell ref="C2:T2"/>
    <mergeCell ref="V2:X2"/>
  </mergeCells>
  <pageMargins left="0.7" right="0.7" top="0.75" bottom="0.75" header="0.3" footer="0.3"/>
  <pageSetup scale="86" orientation="landscape" horizontalDpi="0" verticalDpi="0" r:id="rId1"/>
</worksheet>
</file>

<file path=xl/worksheets/sheet22.xml><?xml version="1.0" encoding="utf-8"?>
<worksheet xmlns="http://schemas.openxmlformats.org/spreadsheetml/2006/main" xmlns:r="http://schemas.openxmlformats.org/officeDocument/2006/relationships">
  <sheetPr codeName="Sheet74"/>
  <dimension ref="A1:Q53"/>
  <sheetViews>
    <sheetView view="pageBreakPreview" zoomScaleNormal="100" zoomScaleSheetLayoutView="100" workbookViewId="0"/>
  </sheetViews>
  <sheetFormatPr defaultRowHeight="15" outlineLevelCol="1"/>
  <cols>
    <col min="2" max="4" width="13.5703125" customWidth="1"/>
    <col min="9" max="14" width="0" hidden="1" customWidth="1" outlineLevel="1"/>
    <col min="15" max="15" width="9.140625" hidden="1" customWidth="1" outlineLevel="1"/>
    <col min="16" max="16" width="9.140625" collapsed="1"/>
  </cols>
  <sheetData>
    <row r="1" spans="1:11">
      <c r="A1" s="301" t="s">
        <v>1438</v>
      </c>
    </row>
    <row r="2" spans="1:11" ht="45">
      <c r="B2" s="55" t="s">
        <v>520</v>
      </c>
      <c r="C2" s="55" t="s">
        <v>6</v>
      </c>
      <c r="D2" s="55" t="s">
        <v>7</v>
      </c>
    </row>
    <row r="3" spans="1:11">
      <c r="A3" s="7">
        <f>'4'!A3</f>
        <v>1961</v>
      </c>
      <c r="B3" s="52">
        <f>'4'!B3/'4'!B$3*100</f>
        <v>100</v>
      </c>
      <c r="C3" s="52">
        <f>'4'!C3/'4'!C$3*100</f>
        <v>100</v>
      </c>
      <c r="D3" s="52">
        <f>'4'!D3/'4'!D$3*100</f>
        <v>100</v>
      </c>
      <c r="E3" s="52"/>
      <c r="F3" s="52"/>
      <c r="G3" s="52"/>
      <c r="H3" s="52"/>
      <c r="I3" s="52"/>
      <c r="J3" s="52"/>
      <c r="K3" s="52"/>
    </row>
    <row r="4" spans="1:11">
      <c r="A4" s="7">
        <f>'4'!A4</f>
        <v>1962</v>
      </c>
      <c r="B4" s="52">
        <f>'4'!B4/'4'!B$3*100</f>
        <v>103.10072762017033</v>
      </c>
      <c r="C4" s="52">
        <f>'4'!C4/'4'!C$3*100</f>
        <v>103.60728502848183</v>
      </c>
      <c r="D4" s="52">
        <f>'4'!D4/'4'!D$3*100</f>
        <v>100.43024683111992</v>
      </c>
      <c r="E4" s="52"/>
      <c r="F4" s="52"/>
      <c r="G4" s="52"/>
      <c r="H4" s="52"/>
      <c r="I4" s="52"/>
      <c r="J4" s="52"/>
      <c r="K4" s="52"/>
    </row>
    <row r="5" spans="1:11">
      <c r="A5" s="7">
        <f>'4'!A5</f>
        <v>1963</v>
      </c>
      <c r="B5" s="52">
        <f>'4'!B5/'4'!B$3*100</f>
        <v>104.77685493013375</v>
      </c>
      <c r="C5" s="52">
        <f>'4'!C5/'4'!C$3*100</f>
        <v>106.24688811498868</v>
      </c>
      <c r="D5" s="52">
        <f>'4'!D5/'4'!D$3*100</f>
        <v>99.623943601622173</v>
      </c>
      <c r="E5" s="52"/>
      <c r="F5" s="52"/>
      <c r="G5" s="52"/>
      <c r="H5" s="52"/>
      <c r="I5" s="52"/>
      <c r="J5" s="52"/>
      <c r="K5" s="52"/>
    </row>
    <row r="6" spans="1:11">
      <c r="A6" s="7">
        <f>'4'!A6</f>
        <v>1964</v>
      </c>
      <c r="B6" s="52">
        <f>'4'!B6/'4'!B$3*100</f>
        <v>108.11737507031509</v>
      </c>
      <c r="C6" s="52">
        <f>'4'!C6/'4'!C$3*100</f>
        <v>111.56825892815552</v>
      </c>
      <c r="D6" s="52">
        <f>'4'!D6/'4'!D$3*100</f>
        <v>102.51594837038027</v>
      </c>
      <c r="E6" s="52"/>
      <c r="F6" s="52"/>
      <c r="G6" s="52"/>
      <c r="H6" s="52"/>
      <c r="I6" s="52"/>
      <c r="J6" s="52"/>
      <c r="K6" s="52"/>
    </row>
    <row r="7" spans="1:11">
      <c r="A7" s="7">
        <f>'4'!A7</f>
        <v>1965</v>
      </c>
      <c r="B7" s="52">
        <f>'4'!B7/'4'!B$3*100</f>
        <v>111.2367384830315</v>
      </c>
      <c r="C7" s="52">
        <f>'4'!C7/'4'!C$3*100</f>
        <v>116.90657150753769</v>
      </c>
      <c r="D7" s="52">
        <f>'4'!D7/'4'!D$3*100</f>
        <v>104.51040834381435</v>
      </c>
      <c r="E7" s="52"/>
      <c r="F7" s="52"/>
      <c r="G7" s="52"/>
      <c r="H7" s="52"/>
      <c r="I7" s="52"/>
      <c r="J7" s="52"/>
      <c r="K7" s="52"/>
    </row>
    <row r="8" spans="1:11">
      <c r="A8" s="7">
        <f>'4'!A8</f>
        <v>1966</v>
      </c>
      <c r="B8" s="52">
        <f>'4'!B8/'4'!B$3*100</f>
        <v>116.33897420115431</v>
      </c>
      <c r="C8" s="52">
        <f>'4'!C8/'4'!C$3*100</f>
        <v>122.59876342358935</v>
      </c>
      <c r="D8" s="52">
        <f>'4'!D8/'4'!D$3*100</f>
        <v>106.20871130109968</v>
      </c>
      <c r="E8" s="52"/>
      <c r="F8" s="52"/>
      <c r="G8" s="52"/>
      <c r="H8" s="52"/>
      <c r="I8" s="52"/>
      <c r="J8" s="52"/>
      <c r="K8" s="52"/>
    </row>
    <row r="9" spans="1:11">
      <c r="A9" s="7">
        <f>'4'!A9</f>
        <v>1967</v>
      </c>
      <c r="B9" s="52">
        <f>'4'!B9/'4'!B$3*100</f>
        <v>119.26633724699963</v>
      </c>
      <c r="C9" s="52">
        <f>'4'!C9/'4'!C$3*100</f>
        <v>123.8346497419227</v>
      </c>
      <c r="D9" s="52">
        <f>'4'!D9/'4'!D$3*100</f>
        <v>109.49290357379601</v>
      </c>
      <c r="E9" s="52"/>
      <c r="F9" s="52"/>
      <c r="G9" s="52"/>
      <c r="H9" s="52"/>
      <c r="I9" s="52"/>
      <c r="J9" s="52"/>
      <c r="K9" s="52"/>
    </row>
    <row r="10" spans="1:11">
      <c r="A10" s="7">
        <f>'4'!A10</f>
        <v>1968</v>
      </c>
      <c r="B10" s="52">
        <f>'4'!B10/'4'!B$3*100</f>
        <v>119.16809282557954</v>
      </c>
      <c r="C10" s="52">
        <f>'4'!C10/'4'!C$3*100</f>
        <v>124.11206685062226</v>
      </c>
      <c r="D10" s="52">
        <f>'4'!D10/'4'!D$3*100</f>
        <v>109.99296784616972</v>
      </c>
      <c r="E10" s="52"/>
      <c r="F10" s="52"/>
      <c r="G10" s="52"/>
      <c r="H10" s="52"/>
      <c r="I10" s="52"/>
      <c r="J10" s="52"/>
      <c r="K10" s="52"/>
    </row>
    <row r="11" spans="1:11">
      <c r="A11" s="7">
        <f>'4'!A11</f>
        <v>1969</v>
      </c>
      <c r="B11" s="52">
        <f>'4'!B11/'4'!B$3*100</f>
        <v>121.62417338795335</v>
      </c>
      <c r="C11" s="52">
        <f>'4'!C11/'4'!C$3*100</f>
        <v>125.90575478328856</v>
      </c>
      <c r="D11" s="52">
        <f>'4'!D11/'4'!D$3*100</f>
        <v>107.1589342380195</v>
      </c>
      <c r="E11" s="52"/>
      <c r="F11" s="52"/>
      <c r="G11" s="52"/>
      <c r="H11" s="52"/>
      <c r="I11" s="52"/>
      <c r="J11" s="52"/>
      <c r="K11" s="52"/>
    </row>
    <row r="12" spans="1:11">
      <c r="A12" s="7">
        <f>'4'!A12</f>
        <v>1970</v>
      </c>
      <c r="B12" s="52">
        <f>'4'!B12/'4'!B$3*100</f>
        <v>121.4267628714167</v>
      </c>
      <c r="C12" s="52">
        <f>'4'!C12/'4'!C$3*100</f>
        <v>122.94273993560745</v>
      </c>
      <c r="D12" s="52">
        <f>'4'!D12/'4'!D$3*100</f>
        <v>106.35565559081432</v>
      </c>
      <c r="E12" s="52"/>
      <c r="F12" s="52"/>
      <c r="G12" s="52"/>
      <c r="H12" s="52"/>
      <c r="I12" s="52"/>
      <c r="J12" s="52"/>
      <c r="K12" s="52"/>
    </row>
    <row r="13" spans="1:11">
      <c r="A13" s="7">
        <f>'4'!A13</f>
        <v>1971</v>
      </c>
      <c r="B13" s="52">
        <f>'4'!B13/'4'!B$3*100</f>
        <v>122.91777614074542</v>
      </c>
      <c r="C13" s="52">
        <f>'4'!C13/'4'!C$3*100</f>
        <v>123.19776354884107</v>
      </c>
      <c r="D13" s="52">
        <f>'4'!D13/'4'!D$3*100</f>
        <v>105.0056836942248</v>
      </c>
      <c r="E13" s="52"/>
      <c r="F13" s="52"/>
      <c r="G13" s="52"/>
      <c r="H13" s="52"/>
      <c r="I13" s="52"/>
      <c r="J13" s="52"/>
      <c r="K13" s="52"/>
    </row>
    <row r="14" spans="1:11">
      <c r="A14" s="7">
        <f>'4'!A14</f>
        <v>1972</v>
      </c>
      <c r="B14" s="52">
        <f>'4'!B14/'4'!B$3*100</f>
        <v>125.5368056153457</v>
      </c>
      <c r="C14" s="52">
        <f>'4'!C14/'4'!C$3*100</f>
        <v>127.15085383396305</v>
      </c>
      <c r="D14" s="52">
        <f>'4'!D14/'4'!D$3*100</f>
        <v>105.26151294647246</v>
      </c>
      <c r="E14" s="52"/>
      <c r="F14" s="52"/>
      <c r="G14" s="52"/>
      <c r="H14" s="52"/>
      <c r="I14" s="52"/>
      <c r="J14" s="52"/>
      <c r="K14" s="52"/>
    </row>
    <row r="15" spans="1:11">
      <c r="A15" s="7">
        <f>'4'!A15</f>
        <v>1973</v>
      </c>
      <c r="B15" s="52">
        <f>'4'!B15/'4'!B$3*100</f>
        <v>130.88026507035778</v>
      </c>
      <c r="C15" s="52">
        <f>'4'!C15/'4'!C$3*100</f>
        <v>131.83095636787849</v>
      </c>
      <c r="D15" s="52">
        <f>'4'!D15/'4'!D$3*100</f>
        <v>105.0964211630023</v>
      </c>
      <c r="E15" s="52"/>
      <c r="F15" s="52"/>
      <c r="G15" s="52"/>
      <c r="H15" s="52"/>
      <c r="I15" s="52"/>
      <c r="J15" s="52"/>
      <c r="K15" s="52"/>
    </row>
    <row r="16" spans="1:11">
      <c r="A16" s="7">
        <f>'4'!A16</f>
        <v>1974</v>
      </c>
      <c r="B16" s="52">
        <f>'4'!B16/'4'!B$3*100</f>
        <v>135.3750428896733</v>
      </c>
      <c r="C16" s="52">
        <f>'4'!C16/'4'!C$3*100</f>
        <v>132.56273025361233</v>
      </c>
      <c r="D16" s="52">
        <f>'4'!D16/'4'!D$3*100</f>
        <v>103.00567865325432</v>
      </c>
      <c r="E16" s="52"/>
      <c r="F16" s="52"/>
      <c r="G16" s="52"/>
      <c r="H16" s="52"/>
      <c r="I16" s="52"/>
      <c r="J16" s="52"/>
      <c r="K16" s="52"/>
    </row>
    <row r="17" spans="1:11">
      <c r="A17" s="7">
        <f>'4'!A17</f>
        <v>1975</v>
      </c>
      <c r="B17" s="52">
        <f>'4'!B17/'4'!B$3*100</f>
        <v>136.0214358821957</v>
      </c>
      <c r="C17" s="52">
        <f>'4'!C17/'4'!C$3*100</f>
        <v>127.44393603810408</v>
      </c>
      <c r="D17" s="52">
        <f>'4'!D17/'4'!D$3*100</f>
        <v>102.34354717970304</v>
      </c>
      <c r="E17" s="52"/>
      <c r="F17" s="52"/>
      <c r="G17" s="52"/>
      <c r="H17" s="52"/>
      <c r="I17" s="52"/>
      <c r="J17" s="52"/>
      <c r="K17" s="52"/>
    </row>
    <row r="18" spans="1:11">
      <c r="A18" s="7">
        <f>'4'!A18</f>
        <v>1976</v>
      </c>
      <c r="B18" s="52">
        <f>'4'!B18/'4'!B$3*100</f>
        <v>137.23486800995735</v>
      </c>
      <c r="C18" s="52">
        <f>'4'!C18/'4'!C$3*100</f>
        <v>127.43541339807314</v>
      </c>
      <c r="D18" s="52">
        <f>'4'!D18/'4'!D$3*100</f>
        <v>101.26251105862903</v>
      </c>
      <c r="E18" s="52"/>
      <c r="F18" s="52"/>
      <c r="G18" s="52"/>
      <c r="H18" s="52"/>
      <c r="I18" s="52"/>
      <c r="J18" s="52"/>
      <c r="K18" s="52"/>
    </row>
    <row r="19" spans="1:11">
      <c r="A19" s="7">
        <f>'4'!A19</f>
        <v>1977</v>
      </c>
      <c r="B19" s="52">
        <f>'4'!B19/'4'!B$3*100</f>
        <v>138.24099099554769</v>
      </c>
      <c r="C19" s="52">
        <f>'4'!C19/'4'!C$3*100</f>
        <v>124.81879038549586</v>
      </c>
      <c r="D19" s="52">
        <f>'4'!D19/'4'!D$3*100</f>
        <v>102.02999881537194</v>
      </c>
      <c r="E19" s="52"/>
      <c r="F19" s="52"/>
      <c r="G19" s="52"/>
      <c r="H19" s="52"/>
      <c r="I19" s="52"/>
      <c r="J19" s="52"/>
      <c r="K19" s="52"/>
    </row>
    <row r="20" spans="1:11">
      <c r="A20" s="7">
        <f>'4'!A20</f>
        <v>1978</v>
      </c>
      <c r="B20" s="52">
        <f>'4'!B20/'4'!B$3*100</f>
        <v>142.41649505177367</v>
      </c>
      <c r="C20" s="52">
        <f>'4'!C20/'4'!C$3*100</f>
        <v>129.4413737253563</v>
      </c>
      <c r="D20" s="52">
        <f>'4'!D20/'4'!D$3*100</f>
        <v>104.00454695537987</v>
      </c>
      <c r="E20" s="52"/>
      <c r="F20" s="52"/>
      <c r="G20" s="52"/>
      <c r="H20" s="52"/>
      <c r="I20" s="52"/>
      <c r="J20" s="52"/>
      <c r="K20" s="52"/>
    </row>
    <row r="21" spans="1:11">
      <c r="A21" s="7">
        <f>'4'!A21</f>
        <v>1979</v>
      </c>
      <c r="B21" s="52">
        <f>'4'!B21/'4'!B$3*100</f>
        <v>148.14544640366293</v>
      </c>
      <c r="C21" s="52">
        <f>'4'!C21/'4'!C$3*100</f>
        <v>133.38121423812251</v>
      </c>
      <c r="D21" s="52">
        <f>'4'!D21/'4'!D$3*100</f>
        <v>105.6564729841789</v>
      </c>
      <c r="E21" s="52"/>
      <c r="F21" s="52"/>
      <c r="G21" s="52"/>
      <c r="H21" s="52"/>
      <c r="I21" s="52"/>
      <c r="J21" s="52"/>
      <c r="K21" s="52"/>
    </row>
    <row r="22" spans="1:11">
      <c r="A22" s="7">
        <f>'4'!A22</f>
        <v>1980</v>
      </c>
      <c r="B22" s="52">
        <f>'4'!B22/'4'!B$3*100</f>
        <v>150.42093137449945</v>
      </c>
      <c r="C22" s="52">
        <f>'4'!C22/'4'!C$3*100</f>
        <v>131.49512294512073</v>
      </c>
      <c r="D22" s="52">
        <f>'4'!D22/'4'!D$3*100</f>
        <v>104.37228575245305</v>
      </c>
      <c r="E22" s="52"/>
      <c r="F22" s="52"/>
      <c r="G22" s="52"/>
      <c r="H22" s="52"/>
      <c r="I22" s="52"/>
      <c r="J22" s="52"/>
      <c r="K22" s="52"/>
    </row>
    <row r="23" spans="1:11">
      <c r="A23" s="7">
        <f>'4'!A23</f>
        <v>1981</v>
      </c>
      <c r="B23" s="52">
        <f>'4'!B23/'4'!B$3*100</f>
        <v>154.92183120527864</v>
      </c>
      <c r="C23" s="52">
        <f>'4'!C23/'4'!C$3*100</f>
        <v>129.8925215731482</v>
      </c>
      <c r="D23" s="52">
        <f>'4'!D23/'4'!D$3*100</f>
        <v>101.12363232169457</v>
      </c>
      <c r="E23" s="52"/>
      <c r="F23" s="52"/>
      <c r="G23" s="52"/>
      <c r="H23" s="52"/>
      <c r="I23" s="52"/>
      <c r="J23" s="52"/>
      <c r="K23" s="52"/>
    </row>
    <row r="24" spans="1:11">
      <c r="A24" s="7">
        <f>'4'!A24</f>
        <v>1982</v>
      </c>
      <c r="B24" s="52">
        <f>'4'!B24/'4'!B$3*100</f>
        <v>148.63128084094404</v>
      </c>
      <c r="C24" s="52">
        <f>'4'!C24/'4'!C$3*100</f>
        <v>117.02091980333746</v>
      </c>
      <c r="D24" s="52">
        <f>'4'!D24/'4'!D$3*100</f>
        <v>97.274851354382747</v>
      </c>
      <c r="E24" s="52"/>
      <c r="F24" s="52"/>
      <c r="G24" s="52"/>
      <c r="H24" s="52"/>
      <c r="I24" s="52"/>
      <c r="J24" s="52"/>
      <c r="K24" s="52"/>
    </row>
    <row r="25" spans="1:11">
      <c r="A25" s="7">
        <f>'4'!A25</f>
        <v>1983</v>
      </c>
      <c r="B25" s="52">
        <f>'4'!B25/'4'!B$3*100</f>
        <v>149.53228057216</v>
      </c>
      <c r="C25" s="52">
        <f>'4'!C25/'4'!C$3*100</f>
        <v>115.52790509022435</v>
      </c>
      <c r="D25" s="52">
        <f>'4'!D25/'4'!D$3*100</f>
        <v>94.712021958467446</v>
      </c>
      <c r="E25" s="52"/>
      <c r="F25" s="52"/>
      <c r="G25" s="52"/>
      <c r="H25" s="52"/>
      <c r="I25" s="52"/>
      <c r="J25" s="52"/>
      <c r="K25" s="52"/>
    </row>
    <row r="26" spans="1:11">
      <c r="A26" s="7">
        <f>'4'!A26</f>
        <v>1984</v>
      </c>
      <c r="B26" s="52">
        <f>'4'!B26/'4'!B$3*100</f>
        <v>153.39428818578421</v>
      </c>
      <c r="C26" s="52">
        <f>'4'!C26/'4'!C$3*100</f>
        <v>118.59971299060814</v>
      </c>
      <c r="D26" s="52">
        <f>'4'!D26/'4'!D$3*100</f>
        <v>93.016743583474664</v>
      </c>
      <c r="E26" s="52"/>
      <c r="F26" s="52"/>
      <c r="G26" s="52"/>
      <c r="H26" s="52"/>
      <c r="I26" s="52"/>
      <c r="J26" s="52"/>
      <c r="K26" s="52"/>
    </row>
    <row r="27" spans="1:11">
      <c r="A27" s="7">
        <f>'4'!A27</f>
        <v>1985</v>
      </c>
      <c r="B27" s="52">
        <f>'4'!B27/'4'!B$3*100</f>
        <v>158.87992517508238</v>
      </c>
      <c r="C27" s="52">
        <f>'4'!C27/'4'!C$3*100</f>
        <v>122.09765289253912</v>
      </c>
      <c r="D27" s="52">
        <f>'4'!D27/'4'!D$3*100</f>
        <v>96.277495343403487</v>
      </c>
      <c r="E27" s="52"/>
      <c r="F27" s="52"/>
      <c r="G27" s="52"/>
      <c r="H27" s="52"/>
      <c r="I27" s="52"/>
      <c r="J27" s="52"/>
      <c r="K27" s="52"/>
    </row>
    <row r="28" spans="1:11">
      <c r="A28" s="7">
        <f>'4'!A28</f>
        <v>1986</v>
      </c>
      <c r="B28" s="52">
        <f>'4'!B28/'4'!B$3*100</f>
        <v>163.58686029007839</v>
      </c>
      <c r="C28" s="52">
        <f>'4'!C28/'4'!C$3*100</f>
        <v>126.77492604798275</v>
      </c>
      <c r="D28" s="52">
        <f>'4'!D28/'4'!D$3*100</f>
        <v>98.825453876380251</v>
      </c>
      <c r="E28" s="52"/>
      <c r="F28" s="52"/>
      <c r="G28" s="52"/>
      <c r="H28" s="52"/>
      <c r="I28" s="52"/>
      <c r="J28" s="52"/>
      <c r="K28" s="52"/>
    </row>
    <row r="29" spans="1:11">
      <c r="A29" s="7">
        <f>'4'!A29</f>
        <v>1987</v>
      </c>
      <c r="B29" s="52">
        <f>'4'!B29/'4'!B$3*100</f>
        <v>169.5152003849748</v>
      </c>
      <c r="C29" s="52">
        <f>'4'!C29/'4'!C$3*100</f>
        <v>131.58845793007495</v>
      </c>
      <c r="D29" s="52">
        <f>'4'!D29/'4'!D$3*100</f>
        <v>100.96458970280958</v>
      </c>
      <c r="E29" s="52"/>
      <c r="F29" s="52"/>
      <c r="G29" s="52"/>
      <c r="H29" s="52"/>
      <c r="I29" s="52"/>
      <c r="J29" s="52"/>
      <c r="K29" s="52"/>
    </row>
    <row r="30" spans="1:11">
      <c r="A30" s="7">
        <f>'4'!A30</f>
        <v>1988</v>
      </c>
      <c r="B30" s="52">
        <f>'4'!B30/'4'!B$3*100</f>
        <v>176.35755604206932</v>
      </c>
      <c r="C30" s="52">
        <f>'4'!C30/'4'!C$3*100</f>
        <v>139.04404272637524</v>
      </c>
      <c r="D30" s="52">
        <f>'4'!D30/'4'!D$3*100</f>
        <v>103.33334173495079</v>
      </c>
      <c r="E30" s="52"/>
      <c r="F30" s="52"/>
      <c r="G30" s="52"/>
      <c r="H30" s="52"/>
      <c r="I30" s="52"/>
      <c r="J30" s="52"/>
      <c r="K30" s="52"/>
    </row>
    <row r="31" spans="1:11">
      <c r="A31" s="7">
        <f>'4'!A31</f>
        <v>1989</v>
      </c>
      <c r="B31" s="52">
        <f>'4'!B31/'4'!B$3*100</f>
        <v>179.95807808404567</v>
      </c>
      <c r="C31" s="52">
        <f>'4'!C31/'4'!C$3*100</f>
        <v>137.96663610707881</v>
      </c>
      <c r="D31" s="52">
        <f>'4'!D31/'4'!D$3*100</f>
        <v>103.28721685498891</v>
      </c>
      <c r="E31" s="52"/>
      <c r="F31" s="52"/>
      <c r="G31" s="52"/>
      <c r="H31" s="52"/>
      <c r="I31" s="52"/>
      <c r="J31" s="52"/>
      <c r="K31" s="52"/>
    </row>
    <row r="32" spans="1:11">
      <c r="A32" s="7">
        <f>'4'!A32</f>
        <v>1990</v>
      </c>
      <c r="B32" s="52">
        <f>'4'!B32/'4'!B$3*100</f>
        <v>179.74765173652688</v>
      </c>
      <c r="C32" s="52">
        <f>'4'!C32/'4'!C$3*100</f>
        <v>130.21879721740973</v>
      </c>
      <c r="D32" s="52">
        <f>'4'!D32/'4'!D$3*100</f>
        <v>100.16786431723834</v>
      </c>
      <c r="E32" s="52"/>
      <c r="F32" s="52"/>
      <c r="G32" s="52"/>
      <c r="H32" s="52"/>
      <c r="I32" s="52"/>
      <c r="J32" s="52"/>
      <c r="K32" s="52"/>
    </row>
    <row r="33" spans="1:17">
      <c r="A33" s="7">
        <f>'4'!A33</f>
        <v>1991</v>
      </c>
      <c r="B33" s="52">
        <f>'4'!B33/'4'!B$3*100</f>
        <v>174.49966418856332</v>
      </c>
      <c r="C33" s="52">
        <f>'4'!C33/'4'!C$3*100</f>
        <v>119.18608442658328</v>
      </c>
      <c r="D33" s="52">
        <f>'4'!D33/'4'!D$3*100</f>
        <v>96.816627137056415</v>
      </c>
      <c r="E33" s="52"/>
      <c r="F33" s="52"/>
      <c r="G33" s="52"/>
      <c r="H33" s="52"/>
      <c r="I33" s="52"/>
      <c r="J33" s="52"/>
      <c r="K33" s="52"/>
    </row>
    <row r="34" spans="1:17">
      <c r="A34" s="7">
        <f>'4'!A34</f>
        <v>1992</v>
      </c>
      <c r="B34" s="52">
        <f>'4'!B34/'4'!B$3*100</f>
        <v>172.48286230187477</v>
      </c>
      <c r="C34" s="52">
        <f>'4'!C34/'4'!C$3*100</f>
        <v>114.73968165351633</v>
      </c>
      <c r="D34" s="52">
        <f>'4'!D34/'4'!D$3*100</f>
        <v>97.461367262425341</v>
      </c>
      <c r="E34" s="52"/>
      <c r="F34" s="52"/>
      <c r="G34" s="52"/>
      <c r="H34" s="52"/>
      <c r="I34" s="52"/>
      <c r="J34" s="5"/>
      <c r="K34" s="5"/>
      <c r="L34" s="5"/>
      <c r="M34" s="5"/>
      <c r="N34" s="5"/>
      <c r="O34" s="5"/>
      <c r="P34" s="5"/>
      <c r="Q34" s="5"/>
    </row>
    <row r="35" spans="1:17">
      <c r="A35" s="7">
        <f>'4'!A35</f>
        <v>1993</v>
      </c>
      <c r="B35" s="52">
        <f>'4'!B35/'4'!B$3*100</f>
        <v>174.73689400610115</v>
      </c>
      <c r="C35" s="52">
        <f>'4'!C35/'4'!C$3*100</f>
        <v>114.8564107677863</v>
      </c>
      <c r="D35" s="52">
        <f>'4'!D35/'4'!D$3*100</f>
        <v>95.059344825065708</v>
      </c>
      <c r="E35" s="52"/>
      <c r="F35" s="52"/>
      <c r="G35" s="52"/>
      <c r="H35" s="52"/>
      <c r="I35" s="52"/>
      <c r="J35" s="52"/>
      <c r="K35" s="52"/>
    </row>
    <row r="36" spans="1:17">
      <c r="A36" s="7">
        <f>'4'!A36</f>
        <v>1994</v>
      </c>
      <c r="B36" s="52">
        <f>'4'!B36/'4'!B$3*100</f>
        <v>179.65723779488593</v>
      </c>
      <c r="C36" s="52">
        <f>'4'!C36/'4'!C$3*100</f>
        <v>118.15884751823825</v>
      </c>
      <c r="D36" s="52">
        <f>'4'!D36/'4'!D$3*100</f>
        <v>96.092995823555938</v>
      </c>
      <c r="E36" s="52"/>
      <c r="F36" s="52"/>
      <c r="G36" s="52"/>
      <c r="H36" s="52"/>
      <c r="I36" s="52"/>
      <c r="J36" s="52"/>
      <c r="K36" s="52"/>
    </row>
    <row r="37" spans="1:17">
      <c r="A37" s="7">
        <f>'4'!A37</f>
        <v>1995</v>
      </c>
      <c r="B37" s="52">
        <f>'4'!B37/'4'!B$3*100</f>
        <v>182.1005722844327</v>
      </c>
      <c r="C37" s="52">
        <f>'4'!C37/'4'!C$3*100</f>
        <v>122.10558895410641</v>
      </c>
      <c r="D37" s="52">
        <f>'4'!D37/'4'!D$3*100</f>
        <v>95.98486700659609</v>
      </c>
      <c r="E37" s="52"/>
      <c r="F37" s="52"/>
      <c r="G37" s="52"/>
      <c r="H37" s="52"/>
      <c r="I37" s="52"/>
      <c r="J37" s="52"/>
      <c r="K37" s="52"/>
    </row>
    <row r="38" spans="1:17" ht="14.25" customHeight="1">
      <c r="A38" s="7">
        <f>'4'!A38</f>
        <v>1996</v>
      </c>
      <c r="B38" s="52">
        <f>'4'!B38/'4'!B$3*100</f>
        <v>184.7156078396815</v>
      </c>
      <c r="C38" s="52">
        <f>'4'!C38/'4'!C$3*100</f>
        <v>125.0849244849237</v>
      </c>
      <c r="D38" s="52">
        <f>'4'!D38/'4'!D$3*100</f>
        <v>98.602390932302285</v>
      </c>
      <c r="E38" s="52"/>
      <c r="F38" s="52"/>
      <c r="G38" s="52"/>
      <c r="H38" s="52"/>
      <c r="I38" s="5" t="s">
        <v>21</v>
      </c>
      <c r="J38" s="5" t="s">
        <v>22</v>
      </c>
      <c r="K38" s="5" t="s">
        <v>23</v>
      </c>
      <c r="L38" s="5" t="s">
        <v>24</v>
      </c>
      <c r="M38" s="5" t="s">
        <v>25</v>
      </c>
      <c r="N38" s="5" t="s">
        <v>93</v>
      </c>
      <c r="O38" s="5" t="s">
        <v>94</v>
      </c>
    </row>
    <row r="39" spans="1:17">
      <c r="A39" s="7">
        <f>'4'!A39</f>
        <v>1997</v>
      </c>
      <c r="B39" s="52">
        <f>'4'!B39/'4'!B$3*100</f>
        <v>189.2413628871376</v>
      </c>
      <c r="C39" s="52">
        <f>'4'!C39/'4'!C$3*100</f>
        <v>129.02086597613726</v>
      </c>
      <c r="D39" s="52">
        <f>'4'!D39/'4'!D$3*100</f>
        <v>98.453178205868184</v>
      </c>
      <c r="E39" s="52"/>
      <c r="F39" s="52"/>
      <c r="G39" s="52"/>
      <c r="H39" s="52"/>
      <c r="I39" s="52">
        <f>'4'!E39/'4'!E$39*100</f>
        <v>100</v>
      </c>
      <c r="J39" s="52">
        <f>'4'!F39/'4'!F$39*100</f>
        <v>100</v>
      </c>
      <c r="K39" s="52">
        <f>'4'!G39/'4'!G$39*100</f>
        <v>100</v>
      </c>
      <c r="L39" s="52">
        <f>'4'!H39/'4'!H$39*100</f>
        <v>100</v>
      </c>
      <c r="M39" s="52">
        <f>'4'!I39/'4'!I$39*100</f>
        <v>100</v>
      </c>
      <c r="N39" s="52">
        <f>'4'!J39/'4'!J$39*100</f>
        <v>100</v>
      </c>
      <c r="O39" s="52">
        <f>'4'!K39/'4'!K$39*100</f>
        <v>100</v>
      </c>
    </row>
    <row r="40" spans="1:17">
      <c r="A40" s="7">
        <f>'4'!A40</f>
        <v>1998</v>
      </c>
      <c r="B40" s="52">
        <f>'4'!B40/'4'!B$3*100</f>
        <v>193.41800999237145</v>
      </c>
      <c r="C40" s="52">
        <f>'4'!C40/'4'!C$3*100</f>
        <v>129.38284296806467</v>
      </c>
      <c r="D40" s="52">
        <f>'4'!D40/'4'!D$3*100</f>
        <v>97.029811791232802</v>
      </c>
      <c r="E40" s="52"/>
      <c r="F40" s="52"/>
      <c r="G40" s="52"/>
      <c r="H40" s="52"/>
      <c r="I40" s="52">
        <f>'4'!E40/'4'!E$39*100</f>
        <v>97.366992399565689</v>
      </c>
      <c r="J40" s="52">
        <f>'4'!F40/'4'!F$39*100</f>
        <v>100.78235270395612</v>
      </c>
      <c r="K40" s="52">
        <f>'4'!G40/'4'!G$39*100</f>
        <v>94.398893848243745</v>
      </c>
      <c r="L40" s="52">
        <f>'4'!H40/'4'!H$39*100</f>
        <v>100.99152506992861</v>
      </c>
      <c r="M40" s="52">
        <f>'4'!I40/'4'!I$39*100</f>
        <v>95.096105984607732</v>
      </c>
      <c r="N40" s="52">
        <f>'4'!J40/'4'!J$39*100</f>
        <v>100.98230232180549</v>
      </c>
      <c r="O40" s="52">
        <f>'4'!K40/'4'!K$39*100</f>
        <v>100.69769119769121</v>
      </c>
    </row>
    <row r="41" spans="1:17">
      <c r="A41" s="7">
        <f>'4'!A41</f>
        <v>1999</v>
      </c>
      <c r="B41" s="52">
        <f>'4'!B41/'4'!B$3*100</f>
        <v>198.82412625471386</v>
      </c>
      <c r="C41" s="52">
        <f>'4'!C41/'4'!C$3*100</f>
        <v>134.41029347623495</v>
      </c>
      <c r="D41" s="52">
        <f>'4'!D41/'4'!D$3*100</f>
        <v>104.55791748513066</v>
      </c>
      <c r="E41" s="52"/>
      <c r="F41" s="52"/>
      <c r="G41" s="52"/>
      <c r="H41" s="52"/>
      <c r="I41" s="52">
        <f>'4'!E41/'4'!E$39*100</f>
        <v>106.84943901556278</v>
      </c>
      <c r="J41" s="52">
        <f>'4'!F41/'4'!F$39*100</f>
        <v>107.41218695809978</v>
      </c>
      <c r="K41" s="52">
        <f>'4'!G41/'4'!G$39*100</f>
        <v>98.095769454686604</v>
      </c>
      <c r="L41" s="52">
        <f>'4'!H41/'4'!H$39*100</f>
        <v>106.51066672233122</v>
      </c>
      <c r="M41" s="52">
        <f>'4'!I41/'4'!I$39*100</f>
        <v>100.90649768350117</v>
      </c>
      <c r="N41" s="52">
        <f>'4'!J41/'4'!J$39*100</f>
        <v>117.91416355468959</v>
      </c>
      <c r="O41" s="52">
        <f>'4'!K41/'4'!K$39*100</f>
        <v>109.05122655122656</v>
      </c>
    </row>
    <row r="42" spans="1:17">
      <c r="A42" s="7">
        <f>'4'!A42</f>
        <v>2000</v>
      </c>
      <c r="B42" s="52">
        <f>'4'!B42/'4'!B$3*100</f>
        <v>203.18343651987217</v>
      </c>
      <c r="C42" s="52">
        <f>'4'!C42/'4'!C$3*100</f>
        <v>139.52850722478212</v>
      </c>
      <c r="D42" s="52">
        <f>'4'!D42/'4'!D$3*100</f>
        <v>100.83870718773673</v>
      </c>
      <c r="E42" s="52"/>
      <c r="F42" s="52"/>
      <c r="G42" s="52"/>
      <c r="H42" s="52"/>
      <c r="I42" s="52">
        <f>'4'!E42/'4'!E$39*100</f>
        <v>118.88346000723851</v>
      </c>
      <c r="J42" s="52">
        <f>'4'!F42/'4'!F$39*100</f>
        <v>93.172561196918977</v>
      </c>
      <c r="K42" s="52">
        <f>'4'!G42/'4'!G$39*100</f>
        <v>96.290995536580638</v>
      </c>
      <c r="L42" s="52">
        <f>'4'!H42/'4'!H$39*100</f>
        <v>92.980002504905443</v>
      </c>
      <c r="M42" s="52">
        <f>'4'!I42/'4'!I$39*100</f>
        <v>102.85063368687062</v>
      </c>
      <c r="N42" s="52">
        <f>'4'!J42/'4'!J$39*100</f>
        <v>131.75028413703524</v>
      </c>
      <c r="O42" s="52">
        <f>'4'!K42/'4'!K$39*100</f>
        <v>98.39898989898991</v>
      </c>
    </row>
    <row r="43" spans="1:17">
      <c r="A43" s="7">
        <f>'4'!A43</f>
        <v>2001</v>
      </c>
      <c r="B43" s="52">
        <f>'4'!B43/'4'!B$3*100</f>
        <v>204.60944479165173</v>
      </c>
      <c r="C43" s="52">
        <f>'4'!C43/'4'!C$3*100</f>
        <v>137.00338016401867</v>
      </c>
      <c r="D43" s="52">
        <f>'4'!D43/'4'!D$3*100</f>
        <v>100.69104623300149</v>
      </c>
      <c r="E43" s="52"/>
      <c r="F43" s="52"/>
      <c r="G43" s="52"/>
      <c r="H43" s="52"/>
      <c r="I43" s="52">
        <f>'4'!E43/'4'!E$39*100</f>
        <v>113.84364820846906</v>
      </c>
      <c r="J43" s="52">
        <f>'4'!F43/'4'!F$39*100</f>
        <v>84.91753034641286</v>
      </c>
      <c r="K43" s="52">
        <f>'4'!G43/'4'!G$39*100</f>
        <v>101.91150785949934</v>
      </c>
      <c r="L43" s="52">
        <f>'4'!H43/'4'!H$39*100</f>
        <v>95.276165824740119</v>
      </c>
      <c r="M43" s="52">
        <f>'4'!I43/'4'!I$39*100</f>
        <v>113.17532641574452</v>
      </c>
      <c r="N43" s="52">
        <f>'4'!J43/'4'!J$39*100</f>
        <v>118.98847215457053</v>
      </c>
      <c r="O43" s="52">
        <f>'4'!K43/'4'!K$39*100</f>
        <v>93.384559884559891</v>
      </c>
    </row>
    <row r="44" spans="1:17">
      <c r="A44" s="7">
        <f>'4'!A44</f>
        <v>2002</v>
      </c>
      <c r="B44" s="52">
        <f>'4'!B44/'4'!B$3*100</f>
        <v>207.62979797278831</v>
      </c>
      <c r="C44" s="52">
        <f>'4'!C44/'4'!C$3*100</f>
        <v>135.89398610965338</v>
      </c>
      <c r="D44" s="52">
        <f>'4'!D44/'4'!D$3*100</f>
        <v>99.099668155125684</v>
      </c>
      <c r="E44" s="52"/>
      <c r="F44" s="52"/>
      <c r="G44" s="52"/>
      <c r="H44" s="52"/>
      <c r="I44" s="52">
        <f>'4'!E44/'4'!E$39*100</f>
        <v>100.57003257328991</v>
      </c>
      <c r="J44" s="52">
        <f>'4'!F44/'4'!F$39*100</f>
        <v>94.035568818808741</v>
      </c>
      <c r="K44" s="52">
        <f>'4'!G44/'4'!G$39*100</f>
        <v>103.32573258296138</v>
      </c>
      <c r="L44" s="52">
        <f>'4'!H44/'4'!H$39*100</f>
        <v>90.602429758276642</v>
      </c>
      <c r="M44" s="52">
        <f>'4'!I44/'4'!I$39*100</f>
        <v>106.87961863920053</v>
      </c>
      <c r="N44" s="52">
        <f>'4'!J44/'4'!J$39*100</f>
        <v>120.96931320019483</v>
      </c>
      <c r="O44" s="52">
        <f>'4'!K44/'4'!K$39*100</f>
        <v>94.430014430014424</v>
      </c>
    </row>
    <row r="45" spans="1:17">
      <c r="A45" s="7">
        <f>'4'!A45</f>
        <v>2003</v>
      </c>
      <c r="B45" s="52">
        <f>'4'!B45/'4'!B$3*100</f>
        <v>210.78732989641927</v>
      </c>
      <c r="C45" s="52">
        <f>'4'!C45/'4'!C$3*100</f>
        <v>134.47023539444942</v>
      </c>
      <c r="D45" s="52">
        <f>'4'!D45/'4'!D$3*100</f>
        <v>100.68631351009331</v>
      </c>
      <c r="E45" s="52"/>
      <c r="F45" s="52"/>
      <c r="G45" s="52"/>
      <c r="H45" s="52"/>
      <c r="I45" s="52">
        <f>'4'!E45/'4'!E$39*100</f>
        <v>89.766558089033651</v>
      </c>
      <c r="J45" s="52">
        <f>'4'!F45/'4'!F$39*100</f>
        <v>97.802153486308825</v>
      </c>
      <c r="K45" s="52">
        <f>'4'!G45/'4'!G$39*100</f>
        <v>110.08878323306813</v>
      </c>
      <c r="L45" s="52">
        <f>'4'!H45/'4'!H$39*100</f>
        <v>94.706299837181135</v>
      </c>
      <c r="M45" s="52">
        <f>'4'!I45/'4'!I$39*100</f>
        <v>112.9360186851476</v>
      </c>
      <c r="N45" s="52">
        <f>'4'!J45/'4'!J$39*100</f>
        <v>117.78427233858311</v>
      </c>
      <c r="O45" s="52">
        <f>'4'!K45/'4'!K$39*100</f>
        <v>93.170995670995666</v>
      </c>
    </row>
    <row r="46" spans="1:17">
      <c r="A46" s="7">
        <f>'4'!A46</f>
        <v>2004</v>
      </c>
      <c r="B46" s="52">
        <f>'4'!B46/'4'!B$3*100</f>
        <v>216.65855411026632</v>
      </c>
      <c r="C46" s="52">
        <f>'4'!C46/'4'!C$3*100</f>
        <v>135.57258358350055</v>
      </c>
      <c r="D46" s="52">
        <f>'4'!D46/'4'!D$3*100</f>
        <v>100.98731468705363</v>
      </c>
      <c r="E46" s="52"/>
      <c r="F46" s="52"/>
      <c r="G46" s="52"/>
      <c r="H46" s="52"/>
      <c r="I46" s="52">
        <f>'4'!E46/'4'!E$39*100</f>
        <v>90.431596091205208</v>
      </c>
      <c r="J46" s="52">
        <f>'4'!F46/'4'!F$39*100</f>
        <v>95.713191111828039</v>
      </c>
      <c r="K46" s="52">
        <f>'4'!G46/'4'!G$39*100</f>
        <v>109.6788278672618</v>
      </c>
      <c r="L46" s="52">
        <f>'4'!H46/'4'!H$39*100</f>
        <v>97.432471924184867</v>
      </c>
      <c r="M46" s="52">
        <f>'4'!I46/'4'!I$39*100</f>
        <v>115.98862809664203</v>
      </c>
      <c r="N46" s="52">
        <f>'4'!J46/'4'!J$39*100</f>
        <v>121.8027818368783</v>
      </c>
      <c r="O46" s="52">
        <f>'4'!K46/'4'!K$39*100</f>
        <v>90.16378066378067</v>
      </c>
    </row>
    <row r="47" spans="1:17">
      <c r="A47" s="7">
        <f>'4'!A47</f>
        <v>2005</v>
      </c>
      <c r="B47" s="52">
        <f>'4'!B47/'4'!B$3*100</f>
        <v>218.43434030130925</v>
      </c>
      <c r="C47" s="52">
        <f>'4'!C47/'4'!C$3*100</f>
        <v>133.05762617070283</v>
      </c>
      <c r="D47" s="52">
        <f>'4'!D47/'4'!D$3*100</f>
        <v>99.226978401355751</v>
      </c>
      <c r="E47" s="52"/>
      <c r="F47" s="52"/>
      <c r="G47" s="52"/>
      <c r="H47" s="52"/>
      <c r="I47" s="52">
        <f>'4'!E47/'4'!E$39*100</f>
        <v>80.718422005066955</v>
      </c>
      <c r="J47" s="52">
        <f>'4'!F47/'4'!F$39*100</f>
        <v>96.386659676573771</v>
      </c>
      <c r="K47" s="52">
        <f>'4'!G47/'4'!G$39*100</f>
        <v>109.12817776052786</v>
      </c>
      <c r="L47" s="52">
        <f>'4'!H47/'4'!H$39*100</f>
        <v>103.54444119734481</v>
      </c>
      <c r="M47" s="52">
        <f>'4'!I47/'4'!I$39*100</f>
        <v>111.90508098173603</v>
      </c>
      <c r="N47" s="52">
        <f>'4'!J47/'4'!J$39*100</f>
        <v>128.24592736916168</v>
      </c>
      <c r="O47" s="52">
        <f>'4'!K47/'4'!K$39*100</f>
        <v>85.636363636363626</v>
      </c>
    </row>
    <row r="48" spans="1:17">
      <c r="A48" s="7">
        <f>'4'!A48</f>
        <v>2006</v>
      </c>
      <c r="B48" s="52">
        <f>'4'!B48/'4'!B$3*100</f>
        <v>222.3121618098273</v>
      </c>
      <c r="C48" s="52">
        <f>'4'!C48/'4'!C$3*100</f>
        <v>129.43712736881011</v>
      </c>
      <c r="D48" s="52">
        <f>'4'!D48/'4'!D$3*100</f>
        <v>97.742559861204839</v>
      </c>
      <c r="E48" s="52"/>
      <c r="F48" s="52"/>
      <c r="G48" s="52"/>
      <c r="H48" s="52"/>
      <c r="I48" s="52">
        <f>'4'!E48/'4'!E$39*100</f>
        <v>77.379659790083238</v>
      </c>
      <c r="J48" s="52">
        <f>'4'!F48/'4'!F$39*100</f>
        <v>93.962979392668473</v>
      </c>
      <c r="K48" s="52">
        <f>'4'!G48/'4'!G$39*100</f>
        <v>112.52425771395305</v>
      </c>
      <c r="L48" s="52">
        <f>'4'!H48/'4'!H$39*100</f>
        <v>96.359537427462115</v>
      </c>
      <c r="M48" s="52">
        <f>'4'!I48/'4'!I$39*100</f>
        <v>112.42868629628211</v>
      </c>
      <c r="N48" s="52">
        <f>'4'!J48/'4'!J$39*100</f>
        <v>126.8983060020566</v>
      </c>
      <c r="O48" s="52">
        <f>'4'!K48/'4'!K$39*100</f>
        <v>83.514430014430019</v>
      </c>
    </row>
    <row r="49" spans="1:15">
      <c r="A49" s="7">
        <f>'4'!A49</f>
        <v>2007</v>
      </c>
      <c r="B49" s="52">
        <f>'4'!B49/'4'!B$3*100</f>
        <v>226.68130055806697</v>
      </c>
      <c r="C49" s="52">
        <f>'4'!C49/'4'!C$3*100</f>
        <v>125.41289701354705</v>
      </c>
      <c r="D49" s="52">
        <f>'4'!D49/'4'!D$3*100</f>
        <v>95.51936327508686</v>
      </c>
      <c r="E49" s="52"/>
      <c r="F49" s="52"/>
      <c r="G49" s="52"/>
      <c r="H49" s="52"/>
      <c r="I49" s="52">
        <f>'4'!E49/'4'!E$39*100</f>
        <v>77.592290988056462</v>
      </c>
      <c r="J49" s="52">
        <f>'4'!F49/'4'!F$39*100</f>
        <v>95.172803161672775</v>
      </c>
      <c r="K49" s="52">
        <f>'4'!G49/'4'!G$39*100</f>
        <v>113.67649912672231</v>
      </c>
      <c r="L49" s="52">
        <f>'4'!H49/'4'!H$39*100</f>
        <v>91.656577464200723</v>
      </c>
      <c r="M49" s="52">
        <f>'4'!I49/'4'!I$39*100</f>
        <v>107.53436459011371</v>
      </c>
      <c r="N49" s="52">
        <f>'4'!J49/'4'!J$39*100</f>
        <v>120.39833306272662</v>
      </c>
      <c r="O49" s="52">
        <f>'4'!K49/'4'!K$39*100</f>
        <v>83.190476190476204</v>
      </c>
    </row>
    <row r="50" spans="1:15">
      <c r="A50" s="7">
        <f>'4'!A50</f>
        <v>2008</v>
      </c>
      <c r="B50" s="52">
        <f>'4'!B50/'4'!B$3*100</f>
        <v>229.02380914962808</v>
      </c>
      <c r="C50" s="52">
        <f>'4'!C50/'4'!C$3*100</f>
        <v>120.92960944328431</v>
      </c>
      <c r="D50" s="52">
        <f>'4'!D50/'4'!D$3*100</f>
        <v>99.62050431117099</v>
      </c>
      <c r="E50" s="52"/>
      <c r="F50" s="52"/>
      <c r="G50" s="52"/>
      <c r="H50" s="52"/>
      <c r="I50" s="52">
        <f>'4'!E50/'4'!E$39*100</f>
        <v>80.397213174086147</v>
      </c>
      <c r="J50" s="52">
        <f>'4'!F50/'4'!F$39*100</f>
        <v>77.981207404121463</v>
      </c>
      <c r="K50" s="52">
        <f>'4'!G50/'4'!G$39*100</f>
        <v>117.30302736270136</v>
      </c>
      <c r="L50" s="52">
        <f>'4'!H50/'4'!H$39*100</f>
        <v>101.66784953867992</v>
      </c>
      <c r="M50" s="52">
        <f>'4'!I50/'4'!I$39*100</f>
        <v>115.90439177547192</v>
      </c>
      <c r="N50" s="52">
        <f>'4'!J50/'4'!J$39*100</f>
        <v>131.09541592249826</v>
      </c>
      <c r="O50" s="52">
        <f>'4'!K50/'4'!K$39*100</f>
        <v>84.623376623376629</v>
      </c>
    </row>
    <row r="51" spans="1:15">
      <c r="A51" s="7">
        <f>'4'!A51</f>
        <v>2009</v>
      </c>
      <c r="B51" s="52">
        <f>'4'!B51/'4'!B$3*100</f>
        <v>221.39234714532367</v>
      </c>
      <c r="C51" s="52">
        <f>'4'!C51/'4'!C$3*100</f>
        <v>106.32609909056652</v>
      </c>
      <c r="D51" s="52">
        <f>'4'!D51/'4'!D$3*100</f>
        <v>91.27624055175734</v>
      </c>
      <c r="E51" s="52"/>
      <c r="F51" s="52"/>
      <c r="G51" s="52"/>
      <c r="H51" s="52"/>
      <c r="I51" s="52">
        <f>'4'!E51/'4'!E$39*100</f>
        <v>72.747014115092284</v>
      </c>
      <c r="J51" s="52">
        <f>'4'!F51/'4'!F$39*100</f>
        <v>73.859741097713439</v>
      </c>
      <c r="K51" s="52">
        <f>'4'!G51/'4'!G$39*100</f>
        <v>110.20522026004269</v>
      </c>
      <c r="L51" s="52">
        <f>'4'!H51/'4'!H$39*100</f>
        <v>92.99670187450424</v>
      </c>
      <c r="M51" s="52">
        <f>'4'!I51/'4'!I$39*100</f>
        <v>104.98238695102806</v>
      </c>
      <c r="N51" s="52">
        <f>'4'!J51/'4'!J$39*100</f>
        <v>114.02825133950316</v>
      </c>
      <c r="O51" s="52">
        <f>'4'!K51/'4'!K$39*100</f>
        <v>79.030303030303045</v>
      </c>
    </row>
    <row r="53" spans="1:15">
      <c r="A53" t="s">
        <v>526</v>
      </c>
    </row>
  </sheetData>
  <pageMargins left="0.7" right="0.7" top="0.75" bottom="0.75" header="0.3" footer="0.3"/>
  <pageSetup scale="84" orientation="portrait" horizontalDpi="0" verticalDpi="0" r:id="rId1"/>
</worksheet>
</file>

<file path=xl/worksheets/sheet23.xml><?xml version="1.0" encoding="utf-8"?>
<worksheet xmlns="http://schemas.openxmlformats.org/spreadsheetml/2006/main" xmlns:r="http://schemas.openxmlformats.org/officeDocument/2006/relationships">
  <sheetPr codeName="Sheet75"/>
  <dimension ref="A1:K53"/>
  <sheetViews>
    <sheetView view="pageBreakPreview" zoomScaleNormal="100" zoomScaleSheetLayoutView="100" workbookViewId="0"/>
  </sheetViews>
  <sheetFormatPr defaultRowHeight="15"/>
  <cols>
    <col min="2" max="2" width="13.5703125" customWidth="1"/>
    <col min="3" max="3" width="13.85546875" customWidth="1"/>
    <col min="4" max="4" width="13.5703125" customWidth="1"/>
    <col min="5" max="5" width="13.7109375" customWidth="1"/>
    <col min="6" max="6" width="13.5703125" customWidth="1"/>
    <col min="7" max="7" width="13.85546875" customWidth="1"/>
    <col min="8" max="8" width="13.7109375" customWidth="1"/>
    <col min="9" max="9" width="13.5703125" customWidth="1"/>
    <col min="10" max="10" width="12.7109375" customWidth="1"/>
    <col min="11" max="11" width="14.85546875" customWidth="1"/>
  </cols>
  <sheetData>
    <row r="1" spans="1:11">
      <c r="A1" t="s">
        <v>527</v>
      </c>
    </row>
    <row r="2" spans="1:11" ht="105">
      <c r="B2" s="55" t="s">
        <v>520</v>
      </c>
      <c r="C2" s="55" t="s">
        <v>6</v>
      </c>
      <c r="D2" s="55" t="s">
        <v>7</v>
      </c>
      <c r="E2" s="55" t="s">
        <v>8</v>
      </c>
      <c r="F2" s="55" t="s">
        <v>11</v>
      </c>
      <c r="G2" s="55" t="s">
        <v>12</v>
      </c>
      <c r="H2" s="55" t="s">
        <v>13</v>
      </c>
      <c r="I2" s="55" t="s">
        <v>14</v>
      </c>
      <c r="J2" s="55" t="s">
        <v>15</v>
      </c>
      <c r="K2" s="55" t="s">
        <v>55</v>
      </c>
    </row>
    <row r="3" spans="1:11" s="8" customFormat="1">
      <c r="A3" s="7">
        <f>'4'!A3</f>
        <v>1961</v>
      </c>
      <c r="B3" s="8">
        <f>100*'4'!B3/'4'!$B3</f>
        <v>100</v>
      </c>
      <c r="C3" s="2">
        <f>100*'4'!C3/'4'!$B3</f>
        <v>22.002379353592026</v>
      </c>
      <c r="D3" s="2">
        <f>100*'4'!D3/'4'!$B3</f>
        <v>3.2272073134670549</v>
      </c>
      <c r="E3" s="2"/>
      <c r="F3" s="2"/>
      <c r="G3" s="2"/>
      <c r="H3" s="2"/>
      <c r="I3" s="2"/>
      <c r="J3" s="2"/>
      <c r="K3" s="2"/>
    </row>
    <row r="4" spans="1:11" s="8" customFormat="1">
      <c r="A4" s="7">
        <f>'4'!A4</f>
        <v>1962</v>
      </c>
      <c r="B4" s="8">
        <f>100*'4'!B4/'4'!$B4</f>
        <v>100</v>
      </c>
      <c r="C4" s="2">
        <f>100*'4'!C4/'4'!$B4</f>
        <v>22.110482065564177</v>
      </c>
      <c r="D4" s="2">
        <f>100*'4'!D4/'4'!$B4</f>
        <v>3.1436172619530951</v>
      </c>
      <c r="E4" s="2"/>
      <c r="F4" s="2"/>
      <c r="G4" s="2"/>
      <c r="H4" s="2"/>
      <c r="I4" s="2"/>
      <c r="J4" s="2"/>
      <c r="K4" s="2"/>
    </row>
    <row r="5" spans="1:11" s="8" customFormat="1">
      <c r="A5" s="7">
        <f>'4'!A5</f>
        <v>1963</v>
      </c>
      <c r="B5" s="8">
        <f>100*'4'!B5/'4'!$B5</f>
        <v>100</v>
      </c>
      <c r="C5" s="2">
        <f>100*'4'!C5/'4'!$B5</f>
        <v>22.311075656960881</v>
      </c>
      <c r="D5" s="2">
        <f>100*'4'!D5/'4'!$B5</f>
        <v>3.0684937012278959</v>
      </c>
      <c r="E5" s="2"/>
      <c r="F5" s="2"/>
      <c r="G5" s="2"/>
      <c r="H5" s="2"/>
      <c r="I5" s="2"/>
      <c r="J5" s="2"/>
      <c r="K5" s="2"/>
    </row>
    <row r="6" spans="1:11" s="8" customFormat="1">
      <c r="A6" s="7">
        <f>'4'!A6</f>
        <v>1964</v>
      </c>
      <c r="B6" s="8">
        <f>100*'4'!B6/'4'!$B6</f>
        <v>100</v>
      </c>
      <c r="C6" s="2">
        <f>100*'4'!C6/'4'!$B6</f>
        <v>22.70464997102065</v>
      </c>
      <c r="D6" s="2">
        <f>100*'4'!D6/'4'!$B6</f>
        <v>3.0600097173348626</v>
      </c>
      <c r="E6" s="2"/>
      <c r="F6" s="2"/>
      <c r="G6" s="2"/>
      <c r="H6" s="2"/>
      <c r="I6" s="2"/>
      <c r="J6" s="2"/>
      <c r="K6" s="2"/>
    </row>
    <row r="7" spans="1:11" s="8" customFormat="1">
      <c r="A7" s="7">
        <f>'4'!A7</f>
        <v>1965</v>
      </c>
      <c r="B7" s="8">
        <f>100*'4'!B7/'4'!$B7</f>
        <v>100</v>
      </c>
      <c r="C7" s="2">
        <f>100*'4'!C7/'4'!$B7</f>
        <v>23.123859709614326</v>
      </c>
      <c r="D7" s="2">
        <f>100*'4'!D7/'4'!$B7</f>
        <v>3.0320625967655062</v>
      </c>
      <c r="E7" s="2"/>
      <c r="F7" s="2"/>
      <c r="G7" s="2"/>
      <c r="H7" s="2"/>
      <c r="I7" s="2"/>
      <c r="J7" s="2"/>
      <c r="K7" s="2"/>
    </row>
    <row r="8" spans="1:11" s="8" customFormat="1">
      <c r="A8" s="7">
        <f>'4'!A8</f>
        <v>1966</v>
      </c>
      <c r="B8" s="8">
        <f>100*'4'!B8/'4'!$B8</f>
        <v>100</v>
      </c>
      <c r="C8" s="2">
        <f>100*'4'!C8/'4'!$B8</f>
        <v>23.186249660952672</v>
      </c>
      <c r="D8" s="2">
        <f>100*'4'!D8/'4'!$B8</f>
        <v>2.9461969406071926</v>
      </c>
      <c r="E8" s="2"/>
      <c r="F8" s="2"/>
      <c r="G8" s="2"/>
      <c r="H8" s="2"/>
      <c r="I8" s="2"/>
      <c r="J8" s="2"/>
      <c r="K8" s="2"/>
    </row>
    <row r="9" spans="1:11" s="8" customFormat="1">
      <c r="A9" s="7">
        <f>'4'!A9</f>
        <v>1967</v>
      </c>
      <c r="B9" s="8">
        <f>100*'4'!B9/'4'!$B9</f>
        <v>100</v>
      </c>
      <c r="C9" s="2">
        <f>100*'4'!C9/'4'!$B9</f>
        <v>22.84514644814017</v>
      </c>
      <c r="D9" s="2">
        <f>100*'4'!D9/'4'!$B9</f>
        <v>2.9627496521025836</v>
      </c>
      <c r="E9" s="2"/>
      <c r="F9" s="2"/>
      <c r="G9" s="2"/>
      <c r="H9" s="2"/>
      <c r="I9" s="2"/>
      <c r="J9" s="2"/>
      <c r="K9" s="2"/>
    </row>
    <row r="10" spans="1:11" s="8" customFormat="1">
      <c r="A10" s="7">
        <f>'4'!A10</f>
        <v>1968</v>
      </c>
      <c r="B10" s="8">
        <f>100*'4'!B10/'4'!$B10</f>
        <v>100</v>
      </c>
      <c r="C10" s="2">
        <f>100*'4'!C10/'4'!$B10</f>
        <v>22.915200809688582</v>
      </c>
      <c r="D10" s="2">
        <f>100*'4'!D10/'4'!$B10</f>
        <v>2.9787345072531939</v>
      </c>
      <c r="E10" s="2"/>
      <c r="F10" s="2"/>
      <c r="G10" s="2"/>
      <c r="H10" s="2"/>
      <c r="I10" s="2"/>
      <c r="J10" s="2"/>
      <c r="K10" s="2"/>
    </row>
    <row r="11" spans="1:11" s="8" customFormat="1">
      <c r="A11" s="7">
        <f>'4'!A11</f>
        <v>1969</v>
      </c>
      <c r="B11" s="8">
        <f>100*'4'!B11/'4'!$B11</f>
        <v>100</v>
      </c>
      <c r="C11" s="2">
        <f>100*'4'!C11/'4'!$B11</f>
        <v>22.776937366767211</v>
      </c>
      <c r="D11" s="2">
        <f>100*'4'!D11/'4'!$B11</f>
        <v>2.8433829118260214</v>
      </c>
      <c r="E11" s="2"/>
      <c r="F11" s="2"/>
      <c r="G11" s="2"/>
      <c r="H11" s="2"/>
      <c r="I11" s="2"/>
      <c r="J11" s="2"/>
      <c r="K11" s="2"/>
    </row>
    <row r="12" spans="1:11" s="8" customFormat="1">
      <c r="A12" s="7">
        <f>'4'!A12</f>
        <v>1970</v>
      </c>
      <c r="B12" s="8">
        <f>100*'4'!B12/'4'!$B12</f>
        <v>100</v>
      </c>
      <c r="C12" s="2">
        <f>100*'4'!C12/'4'!$B12</f>
        <v>22.277072523935299</v>
      </c>
      <c r="D12" s="2">
        <f>100*'4'!D12/'4'!$B12</f>
        <v>2.8266565082915047</v>
      </c>
      <c r="E12" s="2"/>
      <c r="F12" s="2"/>
      <c r="G12" s="2"/>
      <c r="H12" s="2"/>
      <c r="I12" s="2"/>
      <c r="J12" s="2"/>
      <c r="K12" s="2"/>
    </row>
    <row r="13" spans="1:11" s="8" customFormat="1">
      <c r="A13" s="7">
        <f>'4'!A13</f>
        <v>1971</v>
      </c>
      <c r="B13" s="8">
        <f>100*'4'!B13/'4'!$B13</f>
        <v>100</v>
      </c>
      <c r="C13" s="2">
        <f>100*'4'!C13/'4'!$B13</f>
        <v>22.05249732155864</v>
      </c>
      <c r="D13" s="2">
        <f>100*'4'!D13/'4'!$B13</f>
        <v>2.7569251658571008</v>
      </c>
      <c r="E13" s="2"/>
      <c r="F13" s="2"/>
      <c r="G13" s="2"/>
      <c r="H13" s="2"/>
      <c r="I13" s="2"/>
      <c r="J13" s="2"/>
      <c r="K13" s="2"/>
    </row>
    <row r="14" spans="1:11" s="8" customFormat="1">
      <c r="A14" s="7">
        <f>'4'!A14</f>
        <v>1972</v>
      </c>
      <c r="B14" s="8">
        <f>100*'4'!B14/'4'!$B14</f>
        <v>100</v>
      </c>
      <c r="C14" s="2">
        <f>100*'4'!C14/'4'!$B14</f>
        <v>22.285267714713964</v>
      </c>
      <c r="D14" s="2">
        <f>100*'4'!D14/'4'!$B14</f>
        <v>2.7059850913231913</v>
      </c>
      <c r="E14" s="2"/>
      <c r="F14" s="2"/>
      <c r="G14" s="2"/>
      <c r="H14" s="2"/>
      <c r="I14" s="2"/>
      <c r="J14" s="2"/>
      <c r="K14" s="2"/>
    </row>
    <row r="15" spans="1:11" s="8" customFormat="1">
      <c r="A15" s="7">
        <f>'4'!A15</f>
        <v>1973</v>
      </c>
      <c r="B15" s="8">
        <f>100*'4'!B15/'4'!$B15</f>
        <v>100</v>
      </c>
      <c r="C15" s="2">
        <f>100*'4'!C15/'4'!$B15</f>
        <v>22.1622007794194</v>
      </c>
      <c r="D15" s="2">
        <f>100*'4'!D15/'4'!$B15</f>
        <v>2.5914368282653384</v>
      </c>
      <c r="E15" s="2"/>
      <c r="F15" s="2"/>
      <c r="G15" s="2"/>
      <c r="H15" s="2"/>
      <c r="I15" s="2"/>
      <c r="J15" s="2"/>
      <c r="K15" s="2"/>
    </row>
    <row r="16" spans="1:11" s="8" customFormat="1">
      <c r="A16" s="7">
        <f>'4'!A16</f>
        <v>1974</v>
      </c>
      <c r="B16" s="8">
        <f>100*'4'!B16/'4'!$B16</f>
        <v>100</v>
      </c>
      <c r="C16" s="2">
        <f>100*'4'!C16/'4'!$B16</f>
        <v>21.545296806036031</v>
      </c>
      <c r="D16" s="2">
        <f>100*'4'!D16/'4'!$B16</f>
        <v>2.4555536410749856</v>
      </c>
      <c r="E16" s="2"/>
      <c r="F16" s="2"/>
      <c r="G16" s="2"/>
      <c r="H16" s="2"/>
      <c r="I16" s="2"/>
      <c r="J16" s="2"/>
      <c r="K16" s="2"/>
    </row>
    <row r="17" spans="1:11" s="8" customFormat="1">
      <c r="A17" s="7">
        <f>'4'!A17</f>
        <v>1975</v>
      </c>
      <c r="B17" s="8">
        <f>100*'4'!B17/'4'!$B17</f>
        <v>100</v>
      </c>
      <c r="C17" s="2">
        <f>100*'4'!C17/'4'!$B17</f>
        <v>20.614911236886289</v>
      </c>
      <c r="D17" s="2">
        <f>100*'4'!D17/'4'!$B17</f>
        <v>2.4281749549427465</v>
      </c>
      <c r="E17" s="2"/>
      <c r="F17" s="2"/>
      <c r="G17" s="2"/>
      <c r="H17" s="2"/>
      <c r="I17" s="2"/>
      <c r="J17" s="2"/>
      <c r="K17" s="2"/>
    </row>
    <row r="18" spans="1:11" s="8" customFormat="1">
      <c r="A18" s="7">
        <f>'4'!A18</f>
        <v>1976</v>
      </c>
      <c r="B18" s="8">
        <f>100*'4'!B18/'4'!$B18</f>
        <v>100</v>
      </c>
      <c r="C18" s="2">
        <f>100*'4'!C18/'4'!$B18</f>
        <v>20.43126757306888</v>
      </c>
      <c r="D18" s="2">
        <f>100*'4'!D18/'4'!$B18</f>
        <v>2.381283423136566</v>
      </c>
      <c r="E18" s="2"/>
      <c r="F18" s="2"/>
      <c r="G18" s="2"/>
      <c r="H18" s="2"/>
      <c r="I18" s="2"/>
      <c r="J18" s="2"/>
      <c r="K18" s="2"/>
    </row>
    <row r="19" spans="1:11" s="8" customFormat="1">
      <c r="A19" s="7">
        <f>'4'!A19</f>
        <v>1977</v>
      </c>
      <c r="B19" s="8">
        <f>100*'4'!B19/'4'!$B19</f>
        <v>100</v>
      </c>
      <c r="C19" s="2">
        <f>100*'4'!C19/'4'!$B19</f>
        <v>19.866107416769136</v>
      </c>
      <c r="D19" s="2">
        <f>100*'4'!D19/'4'!$B19</f>
        <v>2.3818691981208966</v>
      </c>
      <c r="E19" s="2"/>
      <c r="F19" s="2"/>
      <c r="G19" s="2"/>
      <c r="H19" s="2"/>
      <c r="I19" s="2"/>
      <c r="J19" s="2"/>
      <c r="K19" s="2"/>
    </row>
    <row r="20" spans="1:11" s="8" customFormat="1">
      <c r="A20" s="7">
        <f>'4'!A20</f>
        <v>1978</v>
      </c>
      <c r="B20" s="8">
        <f>100*'4'!B20/'4'!$B20</f>
        <v>100</v>
      </c>
      <c r="C20" s="2">
        <f>100*'4'!C20/'4'!$B20</f>
        <v>19.997811403236749</v>
      </c>
      <c r="D20" s="2">
        <f>100*'4'!D20/'4'!$B20</f>
        <v>2.3567792090811563</v>
      </c>
      <c r="E20" s="2"/>
      <c r="F20" s="2"/>
      <c r="G20" s="2"/>
      <c r="H20" s="2"/>
      <c r="I20" s="2"/>
      <c r="J20" s="2"/>
      <c r="K20" s="2"/>
    </row>
    <row r="21" spans="1:11" s="8" customFormat="1">
      <c r="A21" s="7">
        <f>'4'!A21</f>
        <v>1979</v>
      </c>
      <c r="B21" s="8">
        <f>100*'4'!B21/'4'!$B21</f>
        <v>100</v>
      </c>
      <c r="C21" s="2">
        <f>100*'4'!C21/'4'!$B21</f>
        <v>19.809613765066359</v>
      </c>
      <c r="D21" s="2">
        <f>100*'4'!D21/'4'!$B21</f>
        <v>2.3016255349529646</v>
      </c>
      <c r="E21" s="2"/>
      <c r="F21" s="2"/>
      <c r="G21" s="2"/>
      <c r="H21" s="2"/>
      <c r="I21" s="2"/>
      <c r="J21" s="2"/>
      <c r="K21" s="2"/>
    </row>
    <row r="22" spans="1:11" s="8" customFormat="1">
      <c r="A22" s="7">
        <f>'4'!A22</f>
        <v>1980</v>
      </c>
      <c r="B22" s="8">
        <f>100*'4'!B22/'4'!$B22</f>
        <v>100</v>
      </c>
      <c r="C22" s="2">
        <f>100*'4'!C22/'4'!$B22</f>
        <v>19.234062385790068</v>
      </c>
      <c r="D22" s="2">
        <f>100*'4'!D22/'4'!$B22</f>
        <v>2.239256204743139</v>
      </c>
      <c r="E22" s="2"/>
      <c r="F22" s="2"/>
      <c r="G22" s="2"/>
      <c r="H22" s="2"/>
      <c r="I22" s="2"/>
      <c r="J22" s="2"/>
      <c r="K22" s="2"/>
    </row>
    <row r="23" spans="1:11" s="8" customFormat="1">
      <c r="A23" s="7">
        <f>'4'!A23</f>
        <v>1981</v>
      </c>
      <c r="B23" s="8">
        <f>100*'4'!B23/'4'!$B23</f>
        <v>100</v>
      </c>
      <c r="C23" s="2">
        <f>100*'4'!C23/'4'!$B23</f>
        <v>18.447655263383332</v>
      </c>
      <c r="D23" s="2">
        <f>100*'4'!D23/'4'!$B23</f>
        <v>2.1065263898184967</v>
      </c>
      <c r="E23" s="2"/>
      <c r="F23" s="2"/>
      <c r="G23" s="2"/>
      <c r="H23" s="2"/>
      <c r="I23" s="2"/>
      <c r="J23" s="2"/>
      <c r="K23" s="2"/>
    </row>
    <row r="24" spans="1:11" s="8" customFormat="1">
      <c r="A24" s="7">
        <f>'4'!A24</f>
        <v>1982</v>
      </c>
      <c r="B24" s="8">
        <f>100*'4'!B24/'4'!$B24</f>
        <v>100</v>
      </c>
      <c r="C24" s="2">
        <f>100*'4'!C24/'4'!$B24</f>
        <v>17.322993216849326</v>
      </c>
      <c r="D24" s="2">
        <f>100*'4'!D24/'4'!$B24</f>
        <v>2.1121133447220228</v>
      </c>
      <c r="E24" s="2"/>
      <c r="F24" s="2"/>
      <c r="G24" s="2"/>
      <c r="H24" s="2"/>
      <c r="I24" s="2"/>
      <c r="J24" s="2"/>
      <c r="K24" s="2"/>
    </row>
    <row r="25" spans="1:11" s="8" customFormat="1">
      <c r="A25" s="7">
        <f>'4'!A25</f>
        <v>1983</v>
      </c>
      <c r="B25" s="8">
        <f>100*'4'!B25/'4'!$B25</f>
        <v>100</v>
      </c>
      <c r="C25" s="2">
        <f>100*'4'!C25/'4'!$B25</f>
        <v>16.998930157386646</v>
      </c>
      <c r="D25" s="2">
        <f>100*'4'!D25/'4'!$B25</f>
        <v>2.0440758929649165</v>
      </c>
      <c r="E25" s="2"/>
      <c r="F25" s="2"/>
      <c r="G25" s="2"/>
      <c r="H25" s="2"/>
      <c r="I25" s="2"/>
      <c r="J25" s="2"/>
      <c r="K25" s="2"/>
    </row>
    <row r="26" spans="1:11" s="8" customFormat="1">
      <c r="A26" s="7">
        <f>'4'!A26</f>
        <v>1984</v>
      </c>
      <c r="B26" s="8">
        <f>100*'4'!B26/'4'!$B26</f>
        <v>100</v>
      </c>
      <c r="C26" s="2">
        <f>100*'4'!C26/'4'!$B26</f>
        <v>17.011558300567344</v>
      </c>
      <c r="D26" s="2">
        <f>100*'4'!D26/'4'!$B26</f>
        <v>1.9569458466661394</v>
      </c>
      <c r="E26" s="2"/>
      <c r="F26" s="2"/>
      <c r="G26" s="2"/>
      <c r="H26" s="2"/>
      <c r="I26" s="2"/>
      <c r="J26" s="2"/>
      <c r="K26" s="2"/>
    </row>
    <row r="27" spans="1:11" s="8" customFormat="1">
      <c r="A27" s="7">
        <f>'4'!A27</f>
        <v>1985</v>
      </c>
      <c r="B27" s="8">
        <f>100*'4'!B27/'4'!$B27</f>
        <v>100</v>
      </c>
      <c r="C27" s="2">
        <f>100*'4'!C27/'4'!$B27</f>
        <v>16.908611167612577</v>
      </c>
      <c r="D27" s="2">
        <f>100*'4'!D27/'4'!$B27</f>
        <v>1.9556116781407653</v>
      </c>
      <c r="E27" s="2"/>
      <c r="F27" s="2"/>
      <c r="G27" s="2"/>
      <c r="H27" s="2"/>
      <c r="I27" s="2"/>
      <c r="J27" s="2"/>
      <c r="K27" s="2"/>
    </row>
    <row r="28" spans="1:11" s="8" customFormat="1">
      <c r="A28" s="7">
        <f>'4'!A28</f>
        <v>1986</v>
      </c>
      <c r="B28" s="8">
        <f>100*'4'!B28/'4'!$B28</f>
        <v>100</v>
      </c>
      <c r="C28" s="2">
        <f>100*'4'!C28/'4'!$B28</f>
        <v>17.051186204595595</v>
      </c>
      <c r="D28" s="2">
        <f>100*'4'!D28/'4'!$B28</f>
        <v>1.9496078532286538</v>
      </c>
      <c r="E28" s="2"/>
      <c r="F28" s="2"/>
      <c r="G28" s="2"/>
      <c r="H28" s="2"/>
      <c r="I28" s="2"/>
      <c r="J28" s="2"/>
      <c r="K28" s="2"/>
    </row>
    <row r="29" spans="1:11" s="8" customFormat="1">
      <c r="A29" s="7">
        <f>'4'!A29</f>
        <v>1987</v>
      </c>
      <c r="B29" s="8">
        <f>100*'4'!B29/'4'!$B29</f>
        <v>100.00000000000001</v>
      </c>
      <c r="C29" s="2">
        <f>100*'4'!C29/'4'!$B29</f>
        <v>17.079643379215916</v>
      </c>
      <c r="D29" s="2">
        <f>100*'4'!D29/'4'!$B29</f>
        <v>1.9221501172173832</v>
      </c>
      <c r="E29" s="2"/>
      <c r="F29" s="2"/>
      <c r="G29" s="2"/>
      <c r="H29" s="2"/>
      <c r="I29" s="2"/>
      <c r="J29" s="2"/>
      <c r="K29" s="2"/>
    </row>
    <row r="30" spans="1:11" s="8" customFormat="1">
      <c r="A30" s="7">
        <f>'4'!A30</f>
        <v>1988</v>
      </c>
      <c r="B30" s="8">
        <f>100*'4'!B30/'4'!$B30</f>
        <v>100</v>
      </c>
      <c r="C30" s="2">
        <f>100*'4'!C30/'4'!$B30</f>
        <v>17.34714317651909</v>
      </c>
      <c r="D30" s="2">
        <f>100*'4'!D30/'4'!$B30</f>
        <v>1.8909204893521765</v>
      </c>
      <c r="E30" s="2"/>
      <c r="F30" s="2"/>
      <c r="G30" s="2"/>
      <c r="H30" s="2"/>
      <c r="I30" s="2"/>
      <c r="J30" s="2"/>
      <c r="K30" s="2"/>
    </row>
    <row r="31" spans="1:11" s="8" customFormat="1">
      <c r="A31" s="7">
        <f>'4'!A31</f>
        <v>1989</v>
      </c>
      <c r="B31" s="8">
        <f>100*'4'!B31/'4'!$B31</f>
        <v>100</v>
      </c>
      <c r="C31" s="2">
        <f>100*'4'!C31/'4'!$B31</f>
        <v>16.868341216387211</v>
      </c>
      <c r="D31" s="2">
        <f>100*'4'!D31/'4'!$B31</f>
        <v>1.8522606218677407</v>
      </c>
      <c r="E31" s="2"/>
      <c r="F31" s="2"/>
      <c r="G31" s="2"/>
      <c r="H31" s="2"/>
      <c r="I31" s="2"/>
      <c r="J31" s="2"/>
      <c r="K31" s="2"/>
    </row>
    <row r="32" spans="1:11" s="8" customFormat="1">
      <c r="A32" s="7">
        <f>'4'!A32</f>
        <v>1990</v>
      </c>
      <c r="B32" s="8">
        <f>100*'4'!B32/'4'!$B32</f>
        <v>99.999999999999986</v>
      </c>
      <c r="C32" s="2">
        <f>100*'4'!C32/'4'!$B32</f>
        <v>15.939698503241672</v>
      </c>
      <c r="D32" s="2">
        <f>100*'4'!D32/'4'!$B32</f>
        <v>1.7984238524172964</v>
      </c>
      <c r="E32" s="2"/>
      <c r="F32" s="2"/>
      <c r="G32" s="2"/>
      <c r="H32" s="2"/>
      <c r="I32" s="2"/>
      <c r="J32" s="2"/>
      <c r="K32" s="2"/>
    </row>
    <row r="33" spans="1:11" s="8" customFormat="1">
      <c r="A33" s="7">
        <f>'4'!A33</f>
        <v>1991</v>
      </c>
      <c r="B33" s="8">
        <f>100*'4'!B33/'4'!$B33</f>
        <v>100</v>
      </c>
      <c r="C33" s="2">
        <f>100*'4'!C33/'4'!$B33</f>
        <v>15.027979884185944</v>
      </c>
      <c r="D33" s="2">
        <f>100*'4'!D33/'4'!$B33</f>
        <v>1.7905325412219282</v>
      </c>
      <c r="E33" s="2"/>
      <c r="F33" s="2"/>
      <c r="G33" s="2"/>
      <c r="H33" s="2"/>
      <c r="I33" s="2"/>
      <c r="J33" s="2"/>
      <c r="K33" s="2"/>
    </row>
    <row r="34" spans="1:11" s="8" customFormat="1">
      <c r="A34" s="7">
        <f>'4'!A34</f>
        <v>1992</v>
      </c>
      <c r="B34" s="8">
        <f>100*'4'!B34/'4'!$B34</f>
        <v>100</v>
      </c>
      <c r="C34" s="2">
        <f>100*'4'!C34/'4'!$B34</f>
        <v>14.636503412337039</v>
      </c>
      <c r="D34" s="2">
        <f>100*'4'!D34/'4'!$B34</f>
        <v>1.8235321063916443</v>
      </c>
      <c r="E34" s="2"/>
      <c r="F34" s="2"/>
      <c r="G34" s="2"/>
      <c r="H34" s="2"/>
      <c r="I34" s="2"/>
      <c r="J34" s="2"/>
      <c r="K34" s="2"/>
    </row>
    <row r="35" spans="1:11" s="8" customFormat="1">
      <c r="A35" s="7">
        <f>'4'!A35</f>
        <v>1993</v>
      </c>
      <c r="B35" s="8">
        <f>100*'4'!B35/'4'!$B35</f>
        <v>100</v>
      </c>
      <c r="C35" s="2">
        <f>100*'4'!C35/'4'!$B35</f>
        <v>14.462396938431269</v>
      </c>
      <c r="D35" s="2">
        <f>100*'4'!D35/'4'!$B35</f>
        <v>1.7556464796846349</v>
      </c>
      <c r="E35" s="2"/>
      <c r="F35" s="2"/>
      <c r="G35" s="2"/>
      <c r="H35" s="2"/>
      <c r="I35" s="2"/>
      <c r="J35" s="2"/>
      <c r="K35" s="2"/>
    </row>
    <row r="36" spans="1:11" s="8" customFormat="1">
      <c r="A36" s="7">
        <f>'4'!A36</f>
        <v>1994</v>
      </c>
      <c r="B36" s="8">
        <f>100*'4'!B36/'4'!$B36</f>
        <v>100</v>
      </c>
      <c r="C36" s="2">
        <f>100*'4'!C36/'4'!$B36</f>
        <v>14.470754526726438</v>
      </c>
      <c r="D36" s="2">
        <f>100*'4'!D36/'4'!$B36</f>
        <v>1.7261315085384579</v>
      </c>
      <c r="E36" s="2"/>
      <c r="F36" s="2"/>
      <c r="G36" s="2"/>
      <c r="H36" s="2"/>
      <c r="I36" s="2"/>
      <c r="J36" s="2"/>
      <c r="K36" s="2"/>
    </row>
    <row r="37" spans="1:11" s="8" customFormat="1">
      <c r="A37" s="7">
        <f>'4'!A37</f>
        <v>1995</v>
      </c>
      <c r="B37" s="8">
        <f>100*'4'!B37/'4'!$B37</f>
        <v>100</v>
      </c>
      <c r="C37" s="2">
        <f>100*'4'!C37/'4'!$B37</f>
        <v>14.753459891194957</v>
      </c>
      <c r="D37" s="2">
        <f>100*'4'!D37/'4'!$B37</f>
        <v>1.701054867098462</v>
      </c>
      <c r="E37" s="2"/>
      <c r="F37" s="2"/>
      <c r="G37" s="2"/>
      <c r="H37" s="2"/>
      <c r="I37" s="2"/>
      <c r="J37" s="2"/>
      <c r="K37" s="2"/>
    </row>
    <row r="38" spans="1:11" s="8" customFormat="1">
      <c r="A38" s="7">
        <f>'4'!A38</f>
        <v>1996</v>
      </c>
      <c r="B38" s="8">
        <f>100*'4'!B38/'4'!$B38</f>
        <v>100</v>
      </c>
      <c r="C38" s="2">
        <f>100*'4'!C38/'4'!$B38</f>
        <v>14.899477050804308</v>
      </c>
      <c r="D38" s="2">
        <f>100*'4'!D38/'4'!$B38</f>
        <v>1.7227042200908376</v>
      </c>
      <c r="E38" s="2"/>
      <c r="F38" s="2"/>
      <c r="G38" s="2"/>
      <c r="H38" s="2"/>
      <c r="I38" s="2"/>
      <c r="J38" s="2"/>
      <c r="K38" s="2"/>
    </row>
    <row r="39" spans="1:11" s="8" customFormat="1">
      <c r="A39" s="7">
        <f>'4'!A39</f>
        <v>1997</v>
      </c>
      <c r="B39" s="8">
        <f>100*'4'!B39/'4'!$B39</f>
        <v>100</v>
      </c>
      <c r="C39" s="2">
        <f>100*'4'!C39/'4'!$B39</f>
        <v>15.000769358382549</v>
      </c>
      <c r="D39" s="2">
        <f>100*'4'!D39/'4'!$B39</f>
        <v>1.678960729793225</v>
      </c>
      <c r="E39" s="2">
        <f>100*'4'!E39/'4'!$B39</f>
        <v>8.9199568255365166E-2</v>
      </c>
      <c r="F39" s="2">
        <f>100*'4'!F39/'4'!$B39</f>
        <v>0.10006703284601386</v>
      </c>
      <c r="G39" s="2">
        <f>100*'4'!G39/'4'!$B39</f>
        <v>0.16635735621422246</v>
      </c>
      <c r="H39" s="2">
        <f>100*'4'!H39/'4'!$B39</f>
        <v>0.19332222750821224</v>
      </c>
      <c r="I39" s="2">
        <f>100*'4'!I39/'4'!$B39</f>
        <v>0.4215753029542838</v>
      </c>
      <c r="J39" s="2">
        <f>100*'4'!J39/'4'!$B39</f>
        <v>0.14912598829663248</v>
      </c>
      <c r="K39" s="2">
        <f>100*'4'!K39/'4'!$B39</f>
        <v>0.55931325371849494</v>
      </c>
    </row>
    <row r="40" spans="1:11" s="8" customFormat="1">
      <c r="A40" s="7">
        <f>'4'!A40</f>
        <v>1998</v>
      </c>
      <c r="B40" s="8">
        <f>100*'4'!B40/'4'!$B40</f>
        <v>100</v>
      </c>
      <c r="C40" s="2">
        <f>100*'4'!C40/'4'!$B40</f>
        <v>14.71802131012444</v>
      </c>
      <c r="D40" s="2">
        <f>100*'4'!D40/'4'!$B40</f>
        <v>1.6189563642462697</v>
      </c>
      <c r="E40" s="2">
        <f>100*'4'!E40/'4'!$B40</f>
        <v>8.4975487323877816E-2</v>
      </c>
      <c r="F40" s="2">
        <f>100*'4'!F40/'4'!$B40</f>
        <v>9.8672168186554707E-2</v>
      </c>
      <c r="G40" s="2">
        <f>100*'4'!G40/'4'!$B40</f>
        <v>0.15364841042694477</v>
      </c>
      <c r="H40" s="2">
        <f>100*'4'!H40/'4'!$B40</f>
        <v>0.19102309507557536</v>
      </c>
      <c r="I40" s="2">
        <f>100*'4'!I40/'4'!$B40</f>
        <v>0.39224467002093866</v>
      </c>
      <c r="J40" s="2">
        <f>100*'4'!J40/'4'!$B40</f>
        <v>0.14733901405376584</v>
      </c>
      <c r="K40" s="2">
        <f>100*'4'!K40/'4'!$B40</f>
        <v>0.55105351915861245</v>
      </c>
    </row>
    <row r="41" spans="1:11" s="8" customFormat="1">
      <c r="A41" s="7">
        <f>'4'!A41</f>
        <v>1999</v>
      </c>
      <c r="B41" s="8">
        <f>100*'4'!B41/'4'!$B41</f>
        <v>100</v>
      </c>
      <c r="C41" s="2">
        <f>100*'4'!C41/'4'!$B41</f>
        <v>14.874182131715228</v>
      </c>
      <c r="D41" s="2">
        <f>100*'4'!D41/'4'!$B41</f>
        <v>1.6971284237236699</v>
      </c>
      <c r="E41" s="2">
        <f>100*'4'!E41/'4'!$B41</f>
        <v>9.0715601212865038E-2</v>
      </c>
      <c r="F41" s="2">
        <f>100*'4'!F41/'4'!$B41</f>
        <v>0.10230375299791095</v>
      </c>
      <c r="G41" s="2">
        <f>100*'4'!G41/'4'!$B41</f>
        <v>0.15532425258053392</v>
      </c>
      <c r="H41" s="2">
        <f>100*'4'!H41/'4'!$B41</f>
        <v>0.19598456905269029</v>
      </c>
      <c r="I41" s="2">
        <f>100*'4'!I41/'4'!$B41</f>
        <v>0.40489394114040855</v>
      </c>
      <c r="J41" s="2">
        <f>100*'4'!J41/'4'!$B41</f>
        <v>0.16736563668597601</v>
      </c>
      <c r="K41" s="2">
        <f>100*'4'!K41/'4'!$B41</f>
        <v>0.58054067005328525</v>
      </c>
    </row>
    <row r="42" spans="1:11" s="8" customFormat="1">
      <c r="A42" s="7">
        <f>'4'!A42</f>
        <v>2000</v>
      </c>
      <c r="B42" s="8">
        <f>100*'4'!B42/'4'!$B42</f>
        <v>100</v>
      </c>
      <c r="C42" s="2">
        <f>100*'4'!C42/'4'!$B42</f>
        <v>15.109298273433856</v>
      </c>
      <c r="D42" s="2">
        <f>100*'4'!D42/'4'!$B42</f>
        <v>1.6016434158745945</v>
      </c>
      <c r="E42" s="2">
        <f>100*'4'!E42/'4'!$B42</f>
        <v>9.8767020895663304E-2</v>
      </c>
      <c r="F42" s="2">
        <f>100*'4'!F42/'4'!$B42</f>
        <v>8.6837402038716996E-2</v>
      </c>
      <c r="G42" s="2">
        <f>100*'4'!G42/'4'!$B42</f>
        <v>0.14919540659309519</v>
      </c>
      <c r="H42" s="2">
        <f>100*'4'!H42/'4'!$B42</f>
        <v>0.16741682821202264</v>
      </c>
      <c r="I42" s="2">
        <f>100*'4'!I42/'4'!$B42</f>
        <v>0.40384052542641907</v>
      </c>
      <c r="J42" s="2">
        <f>100*'4'!J42/'4'!$B42</f>
        <v>0.18299223481037977</v>
      </c>
      <c r="K42" s="2">
        <f>100*'4'!K42/'4'!$B42</f>
        <v>0.5125939978982974</v>
      </c>
    </row>
    <row r="43" spans="1:11" s="8" customFormat="1">
      <c r="A43" s="7">
        <f>'4'!A43</f>
        <v>2001</v>
      </c>
      <c r="B43" s="8">
        <f>100*'4'!B43/'4'!$B43</f>
        <v>100</v>
      </c>
      <c r="C43" s="2">
        <f>100*'4'!C43/'4'!$B43</f>
        <v>14.732459423672283</v>
      </c>
      <c r="D43" s="2">
        <f>100*'4'!D43/'4'!$B43</f>
        <v>1.5881519112408544</v>
      </c>
      <c r="E43" s="2">
        <f>100*'4'!E43/'4'!$B43</f>
        <v>9.3920835455018351E-2</v>
      </c>
      <c r="F43" s="2">
        <f>100*'4'!F43/'4'!$B43</f>
        <v>7.8592077260225768E-2</v>
      </c>
      <c r="G43" s="2">
        <f>100*'4'!G43/'4'!$B43</f>
        <v>0.15680345490129671</v>
      </c>
      <c r="H43" s="2">
        <f>100*'4'!H43/'4'!$B43</f>
        <v>0.17035561487336681</v>
      </c>
      <c r="I43" s="2">
        <f>100*'4'!I43/'4'!$B43</f>
        <v>0.44128311148933913</v>
      </c>
      <c r="J43" s="2">
        <f>100*'4'!J43/'4'!$B43</f>
        <v>0.16411512699859368</v>
      </c>
      <c r="K43" s="2">
        <f>100*'4'!K43/'4'!$B43</f>
        <v>0.48308169026301384</v>
      </c>
    </row>
    <row r="44" spans="1:11" s="8" customFormat="1">
      <c r="A44" s="7">
        <f>'4'!A44</f>
        <v>2002</v>
      </c>
      <c r="B44" s="8">
        <f>100*'4'!B44/'4'!$B44</f>
        <v>100</v>
      </c>
      <c r="C44" s="2">
        <f>100*'4'!C44/'4'!$B44</f>
        <v>14.400587311885857</v>
      </c>
      <c r="D44" s="2">
        <f>100*'4'!D44/'4'!$B44</f>
        <v>1.540314429599813</v>
      </c>
      <c r="E44" s="2">
        <f>100*'4'!E44/'4'!$B44</f>
        <v>8.1763171484183633E-2</v>
      </c>
      <c r="F44" s="2">
        <f>100*'4'!F44/'4'!$B44</f>
        <v>8.5764895756553938E-2</v>
      </c>
      <c r="G44" s="2">
        <f>100*'4'!G44/'4'!$B44</f>
        <v>0.15666676965221779</v>
      </c>
      <c r="H44" s="2">
        <f>100*'4'!H44/'4'!$B44</f>
        <v>0.15964231646871374</v>
      </c>
      <c r="I44" s="2">
        <f>100*'4'!I44/'4'!$B44</f>
        <v>0.41067327539660475</v>
      </c>
      <c r="J44" s="2">
        <f>100*'4'!J44/'4'!$B44</f>
        <v>0.16442011042993526</v>
      </c>
      <c r="K44" s="2">
        <f>100*'4'!K44/'4'!$B44</f>
        <v>0.48138389041160384</v>
      </c>
    </row>
    <row r="45" spans="1:11" s="8" customFormat="1">
      <c r="A45" s="7">
        <f>'4'!A45</f>
        <v>2003</v>
      </c>
      <c r="B45" s="8">
        <f>100*'4'!B45/'4'!$B45</f>
        <v>100</v>
      </c>
      <c r="C45" s="2">
        <f>100*'4'!C45/'4'!$B45</f>
        <v>14.036256981714129</v>
      </c>
      <c r="D45" s="2">
        <f>100*'4'!D45/'4'!$B45</f>
        <v>1.5415329160698747</v>
      </c>
      <c r="E45" s="2">
        <f>100*'4'!E45/'4'!$B45</f>
        <v>7.1886756729085177E-2</v>
      </c>
      <c r="F45" s="2">
        <f>100*'4'!F45/'4'!$B45</f>
        <v>8.7864006863913602E-2</v>
      </c>
      <c r="G45" s="2">
        <f>100*'4'!G45/'4'!$B45</f>
        <v>0.16442075802016293</v>
      </c>
      <c r="H45" s="2">
        <f>100*'4'!H45/'4'!$B45</f>
        <v>0.16437365955037772</v>
      </c>
      <c r="I45" s="2">
        <f>100*'4'!I45/'4'!$B45</f>
        <v>0.42744397401526707</v>
      </c>
      <c r="J45" s="2">
        <f>100*'4'!J45/'4'!$B45</f>
        <v>0.15769292275930663</v>
      </c>
      <c r="K45" s="2">
        <f>100*'4'!K45/'4'!$B45</f>
        <v>0.4678508381317617</v>
      </c>
    </row>
    <row r="46" spans="1:11" s="8" customFormat="1">
      <c r="A46" s="7">
        <f>'4'!A46</f>
        <v>2004</v>
      </c>
      <c r="B46" s="8">
        <f>100*'4'!B46/'4'!$B46</f>
        <v>99.999999999999986</v>
      </c>
      <c r="C46" s="2">
        <f>100*'4'!C46/'4'!$B46</f>
        <v>13.767835875211341</v>
      </c>
      <c r="D46" s="2">
        <f>100*'4'!D46/'4'!$B46</f>
        <v>1.5042424789726561</v>
      </c>
      <c r="E46" s="2">
        <f>100*'4'!E46/'4'!$B46</f>
        <v>7.0456842249742066E-2</v>
      </c>
      <c r="F46" s="2">
        <f>100*'4'!F46/'4'!$B46</f>
        <v>8.365714612813939E-2</v>
      </c>
      <c r="G46" s="2">
        <f>100*'4'!G46/'4'!$B46</f>
        <v>0.15936943646404708</v>
      </c>
      <c r="H46" s="2">
        <f>100*'4'!H46/'4'!$B46</f>
        <v>0.16452266590869782</v>
      </c>
      <c r="I46" s="2">
        <f>100*'4'!I46/'4'!$B46</f>
        <v>0.42710120727617668</v>
      </c>
      <c r="J46" s="2">
        <f>100*'4'!J46/'4'!$B46</f>
        <v>0.15865390597344239</v>
      </c>
      <c r="K46" s="2">
        <f>100*'4'!K46/'4'!$B46</f>
        <v>0.44048127497241069</v>
      </c>
    </row>
    <row r="47" spans="1:11" s="8" customFormat="1">
      <c r="A47" s="7">
        <f>'4'!A47</f>
        <v>2005</v>
      </c>
      <c r="B47" s="8">
        <f>100*'4'!B47/'4'!$B47</f>
        <v>100</v>
      </c>
      <c r="C47" s="2">
        <f>100*'4'!C47/'4'!$B47</f>
        <v>13.402582958604018</v>
      </c>
      <c r="D47" s="2">
        <f>100*'4'!D47/'4'!$B47</f>
        <v>1.4660058942580714</v>
      </c>
      <c r="E47" s="2">
        <f>100*'4'!E47/'4'!$B47</f>
        <v>6.237787377594959E-2</v>
      </c>
      <c r="F47" s="2">
        <f>100*'4'!F47/'4'!$B47</f>
        <v>8.3560899065069569E-2</v>
      </c>
      <c r="G47" s="2">
        <f>100*'4'!G47/'4'!$B47</f>
        <v>0.15728020443664636</v>
      </c>
      <c r="H47" s="2">
        <f>100*'4'!H47/'4'!$B47</f>
        <v>0.17342181654423292</v>
      </c>
      <c r="I47" s="2">
        <f>100*'4'!I47/'4'!$B47</f>
        <v>0.40871456864574529</v>
      </c>
      <c r="J47" s="2">
        <f>100*'4'!J47/'4'!$B47</f>
        <v>0.16568838661527877</v>
      </c>
      <c r="K47" s="2">
        <f>100*'4'!K47/'4'!$B47</f>
        <v>0.41496214517514901</v>
      </c>
    </row>
    <row r="48" spans="1:11" s="8" customFormat="1">
      <c r="A48" s="7">
        <f>'4'!A48</f>
        <v>2006</v>
      </c>
      <c r="B48" s="8">
        <f>100*'4'!B48/'4'!$B48</f>
        <v>100</v>
      </c>
      <c r="C48" s="2">
        <f>100*'4'!C48/'4'!$B48</f>
        <v>12.810476744155689</v>
      </c>
      <c r="D48" s="2">
        <f>100*'4'!D48/'4'!$B48</f>
        <v>1.4188855051974389</v>
      </c>
      <c r="E48" s="2">
        <f>100*'4'!E48/'4'!$B48</f>
        <v>5.8754672995755944E-2</v>
      </c>
      <c r="F48" s="2">
        <f>100*'4'!F48/'4'!$B48</f>
        <v>8.0038814359279328E-2</v>
      </c>
      <c r="G48" s="2">
        <f>100*'4'!G48/'4'!$B48</f>
        <v>0.15934594341990946</v>
      </c>
      <c r="H48" s="2">
        <f>100*'4'!H48/'4'!$B48</f>
        <v>0.1585730364142941</v>
      </c>
      <c r="I48" s="2">
        <f>100*'4'!I48/'4'!$B48</f>
        <v>0.4034643272157114</v>
      </c>
      <c r="J48" s="2">
        <f>100*'4'!J48/'4'!$B48</f>
        <v>0.16108756053922937</v>
      </c>
      <c r="K48" s="2">
        <f>100*'4'!K48/'4'!$B48</f>
        <v>0.39762115025325928</v>
      </c>
    </row>
    <row r="49" spans="1:11" s="8" customFormat="1">
      <c r="A49" s="7">
        <f>'4'!A49</f>
        <v>2007</v>
      </c>
      <c r="B49" s="8">
        <f>100*'4'!B49/'4'!$B49</f>
        <v>99.999999999999986</v>
      </c>
      <c r="C49" s="2">
        <f>100*'4'!C49/'4'!$B49</f>
        <v>12.17295881544576</v>
      </c>
      <c r="D49" s="2">
        <f>100*'4'!D49/'4'!$B49</f>
        <v>1.3598862675490619</v>
      </c>
      <c r="E49" s="2">
        <f>100*'4'!E49/'4'!$B49</f>
        <v>5.7780553628058513E-2</v>
      </c>
      <c r="F49" s="2">
        <f>100*'4'!F49/'4'!$B49</f>
        <v>7.9506796432988219E-2</v>
      </c>
      <c r="G49" s="2">
        <f>100*'4'!G49/'4'!$B49</f>
        <v>0.15787489383231754</v>
      </c>
      <c r="H49" s="2">
        <f>100*'4'!H49/'4'!$B49</f>
        <v>0.14792643748203727</v>
      </c>
      <c r="I49" s="2">
        <f>100*'4'!I49/'4'!$B49</f>
        <v>0.37846245781718063</v>
      </c>
      <c r="J49" s="2">
        <f>100*'4'!J49/'4'!$B49</f>
        <v>0.14989052486849627</v>
      </c>
      <c r="K49" s="2">
        <f>100*'4'!K49/'4'!$B49</f>
        <v>0.38844460348798343</v>
      </c>
    </row>
    <row r="50" spans="1:11" s="8" customFormat="1">
      <c r="A50" s="7">
        <f>'4'!A50</f>
        <v>2008</v>
      </c>
      <c r="B50" s="8">
        <f>100*'4'!B50/'4'!$B50</f>
        <v>100.00000000000001</v>
      </c>
      <c r="C50" s="2">
        <f>100*'4'!C50/'4'!$B50</f>
        <v>11.617740321114498</v>
      </c>
      <c r="D50" s="2">
        <f>100*'4'!D50/'4'!$B50</f>
        <v>1.4037668017050764</v>
      </c>
      <c r="E50" s="2">
        <f>100*'4'!E50/'4'!$B50</f>
        <v>5.9256934513501433E-2</v>
      </c>
      <c r="F50" s="2">
        <f>100*'4'!F50/'4'!$B50</f>
        <v>6.4478720538381482E-2</v>
      </c>
      <c r="G50" s="2">
        <f>100*'4'!G50/'4'!$B50</f>
        <v>0.16124515121655442</v>
      </c>
      <c r="H50" s="2">
        <f>100*'4'!H50/'4'!$B50</f>
        <v>0.16240554811097221</v>
      </c>
      <c r="I50" s="2">
        <f>100*'4'!I50/'4'!$B50</f>
        <v>0.40374809530686473</v>
      </c>
      <c r="J50" s="2">
        <f>100*'4'!J50/'4'!$B50</f>
        <v>0.16153858491399342</v>
      </c>
      <c r="K50" s="2">
        <f>100*'4'!K50/'4'!$B50</f>
        <v>0.3910937671048087</v>
      </c>
    </row>
    <row r="51" spans="1:11" s="8" customFormat="1">
      <c r="A51" s="7">
        <f>'4'!A51</f>
        <v>2009</v>
      </c>
      <c r="B51" s="8">
        <f>100*'4'!B51/'4'!$B51</f>
        <v>100</v>
      </c>
      <c r="C51" s="2">
        <f>100*'4'!C51/'4'!$B51</f>
        <v>10.566883623319834</v>
      </c>
      <c r="D51" s="2">
        <f>100*'4'!D51/'4'!$B51</f>
        <v>1.3305218308248619</v>
      </c>
      <c r="E51" s="2">
        <f>100*'4'!E51/'4'!$B51</f>
        <v>5.5466579833413986E-2</v>
      </c>
      <c r="F51" s="2">
        <f>100*'4'!F51/'4'!$B51</f>
        <v>6.3176020500558289E-2</v>
      </c>
      <c r="G51" s="2">
        <f>100*'4'!G51/'4'!$B51</f>
        <v>0.15671033510023824</v>
      </c>
      <c r="H51" s="2">
        <f>100*'4'!H51/'4'!$B51</f>
        <v>0.15367485063174297</v>
      </c>
      <c r="I51" s="2">
        <f>100*'4'!I51/'4'!$B51</f>
        <v>0.3783076001287321</v>
      </c>
      <c r="J51" s="2">
        <f>100*'4'!J51/'4'!$B51</f>
        <v>0.14535141424256212</v>
      </c>
      <c r="K51" s="2">
        <f>100*'4'!K51/'4'!$B51</f>
        <v>0.37783503038761412</v>
      </c>
    </row>
    <row r="53" spans="1:11">
      <c r="A53" t="s">
        <v>526</v>
      </c>
    </row>
  </sheetData>
  <pageMargins left="0.7" right="0.7" top="0.75" bottom="0.75" header="0.3" footer="0.3"/>
  <pageSetup scale="63" orientation="portrait" horizontalDpi="0" verticalDpi="0" r:id="rId1"/>
</worksheet>
</file>

<file path=xl/worksheets/sheet24.xml><?xml version="1.0" encoding="utf-8"?>
<worksheet xmlns="http://schemas.openxmlformats.org/spreadsheetml/2006/main" xmlns:r="http://schemas.openxmlformats.org/officeDocument/2006/relationships">
  <sheetPr codeName="Sheet76"/>
  <dimension ref="A1:K64"/>
  <sheetViews>
    <sheetView view="pageBreakPreview" zoomScaleNormal="100" zoomScaleSheetLayoutView="100" workbookViewId="0"/>
  </sheetViews>
  <sheetFormatPr defaultRowHeight="15"/>
  <cols>
    <col min="2" max="11" width="14.85546875" customWidth="1"/>
  </cols>
  <sheetData>
    <row r="1" spans="1:11">
      <c r="A1" t="s">
        <v>528</v>
      </c>
    </row>
    <row r="2" spans="1:11" ht="90">
      <c r="B2" s="55" t="s">
        <v>520</v>
      </c>
      <c r="C2" s="55" t="s">
        <v>6</v>
      </c>
      <c r="D2" s="55" t="s">
        <v>7</v>
      </c>
      <c r="E2" s="55" t="s">
        <v>8</v>
      </c>
      <c r="F2" s="55" t="s">
        <v>11</v>
      </c>
      <c r="G2" s="55" t="s">
        <v>12</v>
      </c>
      <c r="H2" s="55" t="s">
        <v>13</v>
      </c>
      <c r="I2" s="55" t="s">
        <v>14</v>
      </c>
      <c r="J2" s="55" t="s">
        <v>15</v>
      </c>
      <c r="K2" s="55" t="s">
        <v>55</v>
      </c>
    </row>
    <row r="3" spans="1:11">
      <c r="A3" s="51">
        <v>1961</v>
      </c>
      <c r="B3" s="13">
        <f>'4'!B3*1000000/('3'!B6*52)</f>
        <v>39.119469816306562</v>
      </c>
      <c r="C3" s="13">
        <f>'4'!C3*1000000/('3'!C6*52)</f>
        <v>38.496014112572986</v>
      </c>
      <c r="D3" s="13">
        <f>'4'!D3*1000000/('3'!D6*52)</f>
        <v>37.831378836015723</v>
      </c>
      <c r="E3" s="13"/>
      <c r="F3" s="13"/>
      <c r="G3" s="13"/>
      <c r="H3" s="13"/>
      <c r="I3" s="13"/>
      <c r="J3" s="13"/>
      <c r="K3" s="13"/>
    </row>
    <row r="4" spans="1:11">
      <c r="A4" s="51">
        <v>1962</v>
      </c>
      <c r="B4" s="13">
        <f>'4'!B4*1000000/('3'!B7*52)</f>
        <v>39.141177478440937</v>
      </c>
      <c r="C4" s="13">
        <f>'4'!C4*1000000/('3'!C7*52)</f>
        <v>38.793316510449195</v>
      </c>
      <c r="D4" s="13">
        <f>'4'!D4*1000000/('3'!D7*52)</f>
        <v>38.014193804008002</v>
      </c>
      <c r="E4" s="13"/>
      <c r="F4" s="13"/>
      <c r="G4" s="13"/>
      <c r="H4" s="13"/>
      <c r="I4" s="13"/>
      <c r="J4" s="13"/>
      <c r="K4" s="13"/>
    </row>
    <row r="5" spans="1:11">
      <c r="A5" s="51">
        <v>1963</v>
      </c>
      <c r="B5" s="13">
        <f>'4'!B5*1000000/('3'!B8*52)</f>
        <v>38.821115959130154</v>
      </c>
      <c r="C5" s="13">
        <f>'4'!C5*1000000/('3'!C8*52)</f>
        <v>38.903541169196465</v>
      </c>
      <c r="D5" s="13">
        <f>'4'!D5*1000000/('3'!D8*52)</f>
        <v>37.866930711810475</v>
      </c>
      <c r="E5" s="13"/>
      <c r="F5" s="13"/>
      <c r="G5" s="13"/>
      <c r="H5" s="13"/>
      <c r="I5" s="13"/>
      <c r="J5" s="13"/>
      <c r="K5" s="13"/>
    </row>
    <row r="6" spans="1:11">
      <c r="A6" s="51">
        <v>1964</v>
      </c>
      <c r="B6" s="13">
        <f>'4'!B6*1000000/('3'!B9*52)</f>
        <v>38.650206219859776</v>
      </c>
      <c r="C6" s="13">
        <f>'4'!C6*1000000/('3'!C9*52)</f>
        <v>39.072171293905221</v>
      </c>
      <c r="D6" s="13">
        <f>'4'!D6*1000000/('3'!D9*52)</f>
        <v>38.118501712485426</v>
      </c>
      <c r="E6" s="13"/>
      <c r="F6" s="13"/>
      <c r="G6" s="13"/>
      <c r="H6" s="13"/>
      <c r="I6" s="13"/>
      <c r="J6" s="13"/>
      <c r="K6" s="13"/>
    </row>
    <row r="7" spans="1:11">
      <c r="A7" s="51">
        <v>1965</v>
      </c>
      <c r="B7" s="13">
        <f>'4'!B7*1000000/('3'!B10*52)</f>
        <v>38.340773074586068</v>
      </c>
      <c r="C7" s="13">
        <f>'4'!C7*1000000/('3'!C10*52)</f>
        <v>39.077592718293197</v>
      </c>
      <c r="D7" s="13">
        <f>'4'!D7*1000000/('3'!D10*52)</f>
        <v>38.066386479864519</v>
      </c>
      <c r="E7" s="13"/>
      <c r="F7" s="13"/>
      <c r="G7" s="13"/>
      <c r="H7" s="13"/>
      <c r="I7" s="13"/>
      <c r="J7" s="13"/>
      <c r="K7" s="13"/>
    </row>
    <row r="8" spans="1:11">
      <c r="A8" s="51">
        <v>1966</v>
      </c>
      <c r="B8" s="13">
        <f>'4'!B8*1000000/('3'!B11*52)</f>
        <v>38.05557896168726</v>
      </c>
      <c r="C8" s="13">
        <f>'4'!C8*1000000/('3'!C11*52)</f>
        <v>38.790706649439194</v>
      </c>
      <c r="D8" s="13">
        <f>'4'!D8*1000000/('3'!D11*52)</f>
        <v>37.228629616637313</v>
      </c>
      <c r="E8" s="13"/>
      <c r="F8" s="13"/>
      <c r="G8" s="13"/>
      <c r="H8" s="13"/>
      <c r="I8" s="13"/>
      <c r="J8" s="13"/>
      <c r="K8" s="13"/>
    </row>
    <row r="9" spans="1:11">
      <c r="A9" s="51">
        <v>1967</v>
      </c>
      <c r="B9" s="13">
        <f>'4'!B9*1000000/('3'!B12*52)</f>
        <v>37.899777020138465</v>
      </c>
      <c r="C9" s="13">
        <f>'4'!C9*1000000/('3'!C12*52)</f>
        <v>38.815695235797918</v>
      </c>
      <c r="D9" s="13">
        <f>'4'!D9*1000000/('3'!D12*52)</f>
        <v>38.162274138228717</v>
      </c>
      <c r="E9" s="13"/>
      <c r="F9" s="13"/>
      <c r="G9" s="13"/>
      <c r="H9" s="13"/>
      <c r="I9" s="13"/>
      <c r="J9" s="13"/>
      <c r="K9" s="13"/>
    </row>
    <row r="10" spans="1:11">
      <c r="A10" s="51">
        <v>1968</v>
      </c>
      <c r="B10" s="13">
        <f>'4'!B10*1000000/('3'!B13*52)</f>
        <v>37.229756166759394</v>
      </c>
      <c r="C10" s="13">
        <f>'4'!C10*1000000/('3'!C13*52)</f>
        <v>38.731612567283335</v>
      </c>
      <c r="D10" s="13">
        <f>'4'!D10*1000000/('3'!D13*52)</f>
        <v>38.390565708970556</v>
      </c>
      <c r="E10" s="13"/>
      <c r="F10" s="13"/>
      <c r="G10" s="13"/>
      <c r="H10" s="13"/>
      <c r="I10" s="13"/>
      <c r="J10" s="13"/>
      <c r="K10" s="13"/>
    </row>
    <row r="11" spans="1:11">
      <c r="A11" s="51">
        <v>1969</v>
      </c>
      <c r="B11" s="13">
        <f>'4'!B11*1000000/('3'!B14*52)</f>
        <v>36.917990316870657</v>
      </c>
      <c r="C11" s="13">
        <f>'4'!C11*1000000/('3'!C14*52)</f>
        <v>38.592629492321763</v>
      </c>
      <c r="D11" s="13">
        <f>'4'!D11*1000000/('3'!D14*52)</f>
        <v>37.878984769947373</v>
      </c>
      <c r="E11" s="13"/>
      <c r="F11" s="13"/>
      <c r="G11" s="13"/>
      <c r="H11" s="13"/>
      <c r="I11" s="13"/>
      <c r="J11" s="13"/>
      <c r="K11" s="13"/>
    </row>
    <row r="12" spans="1:11">
      <c r="A12" s="51">
        <v>1970</v>
      </c>
      <c r="B12" s="13">
        <f>'4'!B12*1000000/('3'!B15*52)</f>
        <v>36.56407678191475</v>
      </c>
      <c r="C12" s="13">
        <f>'4'!C12*1000000/('3'!C15*52)</f>
        <v>38.34023034777492</v>
      </c>
      <c r="D12" s="13">
        <f>'4'!D12*1000000/('3'!D15*52)</f>
        <v>37.758585325397398</v>
      </c>
      <c r="E12" s="13"/>
      <c r="F12" s="13"/>
      <c r="G12" s="13"/>
      <c r="H12" s="13"/>
      <c r="I12" s="13"/>
      <c r="J12" s="13"/>
      <c r="K12" s="13"/>
    </row>
    <row r="13" spans="1:11">
      <c r="A13" s="51">
        <v>1971</v>
      </c>
      <c r="B13" s="13">
        <f>'4'!B13*1000000/('3'!B16*52)</f>
        <v>36.275342400649805</v>
      </c>
      <c r="C13" s="13">
        <f>'4'!C13*1000000/('3'!C16*52)</f>
        <v>38.213900128046951</v>
      </c>
      <c r="D13" s="13">
        <f>'4'!D13*1000000/('3'!D16*52)</f>
        <v>37.646065616042151</v>
      </c>
      <c r="E13" s="13"/>
      <c r="F13" s="13"/>
      <c r="G13" s="13"/>
      <c r="H13" s="13"/>
      <c r="I13" s="13"/>
      <c r="J13" s="13"/>
      <c r="K13" s="13"/>
    </row>
    <row r="14" spans="1:11">
      <c r="A14" s="51">
        <v>1972</v>
      </c>
      <c r="B14" s="13">
        <f>'4'!B14*1000000/('3'!B17*52)</f>
        <v>36.087282496450804</v>
      </c>
      <c r="C14" s="13">
        <f>'4'!C14*1000000/('3'!C17*52)</f>
        <v>38.245584396621716</v>
      </c>
      <c r="D14" s="13">
        <f>'4'!D14*1000000/('3'!D17*52)</f>
        <v>37.151092995724419</v>
      </c>
      <c r="E14" s="13"/>
      <c r="F14" s="13"/>
      <c r="G14" s="13"/>
      <c r="H14" s="13"/>
      <c r="I14" s="13"/>
      <c r="J14" s="13"/>
      <c r="K14" s="13"/>
    </row>
    <row r="15" spans="1:11">
      <c r="A15" s="51">
        <v>1973</v>
      </c>
      <c r="B15" s="13">
        <f>'4'!B15*1000000/('3'!B18*52)</f>
        <v>35.947125640316493</v>
      </c>
      <c r="C15" s="13">
        <f>'4'!C15*1000000/('3'!C18*52)</f>
        <v>37.945710607251272</v>
      </c>
      <c r="D15" s="13">
        <f>'4'!D15*1000000/('3'!D18*52)</f>
        <v>36.792519069910625</v>
      </c>
      <c r="E15" s="13"/>
      <c r="F15" s="13"/>
      <c r="G15" s="13"/>
      <c r="H15" s="13"/>
      <c r="I15" s="13"/>
      <c r="J15" s="13"/>
      <c r="K15" s="13"/>
    </row>
    <row r="16" spans="1:11">
      <c r="A16" s="16">
        <v>1974</v>
      </c>
      <c r="B16" s="13">
        <f>'4'!B16*1000000/('3'!B19*52)</f>
        <v>35.779127489577384</v>
      </c>
      <c r="C16" s="13">
        <f>'4'!C16*1000000/('3'!C19*52)</f>
        <v>37.705511246828642</v>
      </c>
      <c r="D16" s="13">
        <f>'4'!D16*1000000/('3'!D19*52)</f>
        <v>36.856236507554755</v>
      </c>
      <c r="E16" s="13"/>
      <c r="F16" s="13"/>
      <c r="G16" s="13"/>
      <c r="H16" s="13"/>
      <c r="I16" s="13"/>
      <c r="J16" s="13"/>
      <c r="K16" s="13"/>
    </row>
    <row r="17" spans="1:11">
      <c r="A17" s="16">
        <v>1975</v>
      </c>
      <c r="B17" s="13">
        <f>'4'!B17*1000000/('3'!B20*52)</f>
        <v>35.404986165835929</v>
      </c>
      <c r="C17" s="13">
        <f>'4'!C17*1000000/('3'!C20*52)</f>
        <v>37.231887344785939</v>
      </c>
      <c r="D17" s="13">
        <f>'4'!D17*1000000/('3'!D20*52)</f>
        <v>36.955485517010416</v>
      </c>
      <c r="E17" s="13"/>
      <c r="F17" s="13"/>
      <c r="G17" s="13"/>
      <c r="H17" s="13"/>
      <c r="I17" s="13"/>
      <c r="J17" s="13"/>
      <c r="K17" s="13"/>
    </row>
    <row r="18" spans="1:11">
      <c r="A18" s="16">
        <v>1976</v>
      </c>
      <c r="B18" s="13">
        <f>'4'!B18*1000000/('3'!B21*52)</f>
        <v>35.218047875798263</v>
      </c>
      <c r="C18" s="13">
        <f>'4'!C18*1000000/('3'!C21*52)</f>
        <v>37.284148044432293</v>
      </c>
      <c r="D18" s="13">
        <f>'4'!D18*1000000/('3'!D21*52)</f>
        <v>36.868234102848945</v>
      </c>
      <c r="E18" s="13"/>
      <c r="F18" s="13"/>
      <c r="G18" s="13"/>
      <c r="H18" s="13"/>
      <c r="I18" s="13"/>
      <c r="J18" s="13"/>
      <c r="K18" s="13"/>
    </row>
    <row r="19" spans="1:11">
      <c r="A19" s="16">
        <v>1977</v>
      </c>
      <c r="B19" s="13">
        <f>'4'!B19*1000000/('3'!B22*52)</f>
        <v>34.86437165559181</v>
      </c>
      <c r="C19" s="13">
        <f>'4'!C19*1000000/('3'!C22*52)</f>
        <v>37.254758276268056</v>
      </c>
      <c r="D19" s="13">
        <f>'4'!D19*1000000/('3'!D22*52)</f>
        <v>36.58481130153433</v>
      </c>
      <c r="E19" s="13"/>
      <c r="F19" s="13"/>
      <c r="G19" s="13"/>
      <c r="H19" s="13"/>
      <c r="I19" s="13"/>
      <c r="J19" s="13"/>
      <c r="K19" s="13"/>
    </row>
    <row r="20" spans="1:11">
      <c r="A20" s="16">
        <v>1978</v>
      </c>
      <c r="B20" s="13">
        <f>'4'!B20*1000000/('3'!B23*52)</f>
        <v>34.92563480175464</v>
      </c>
      <c r="C20" s="13">
        <f>'4'!C20*1000000/('3'!C23*52)</f>
        <v>37.542878904734501</v>
      </c>
      <c r="D20" s="13">
        <f>'4'!D20*1000000/('3'!D23*52)</f>
        <v>36.592925367912592</v>
      </c>
      <c r="E20" s="13"/>
      <c r="F20" s="13"/>
      <c r="G20" s="13"/>
      <c r="H20" s="13"/>
      <c r="I20" s="13"/>
      <c r="J20" s="13"/>
      <c r="K20" s="13"/>
    </row>
    <row r="21" spans="1:11">
      <c r="A21" s="16">
        <v>1979</v>
      </c>
      <c r="B21" s="13">
        <f>'4'!B21*1000000/('3'!B24*52)</f>
        <v>34.789624659369515</v>
      </c>
      <c r="C21" s="13">
        <f>'4'!C21*1000000/('3'!C24*52)</f>
        <v>37.348309900635144</v>
      </c>
      <c r="D21" s="13">
        <f>'4'!D21*1000000/('3'!D24*52)</f>
        <v>36.821049084575563</v>
      </c>
      <c r="E21" s="13"/>
      <c r="F21" s="13"/>
      <c r="G21" s="13"/>
      <c r="H21" s="13"/>
      <c r="I21" s="13"/>
      <c r="J21" s="13"/>
      <c r="K21" s="13"/>
    </row>
    <row r="22" spans="1:11">
      <c r="A22" s="16">
        <v>1980</v>
      </c>
      <c r="B22" s="13">
        <f>'4'!B22*1000000/('3'!B25*52)</f>
        <v>34.22648372889411</v>
      </c>
      <c r="C22" s="13">
        <f>'4'!C22*1000000/('3'!C25*52)</f>
        <v>36.995462208597644</v>
      </c>
      <c r="D22" s="13">
        <f>'4'!D22*1000000/('3'!D25*52)</f>
        <v>35.969131382690463</v>
      </c>
      <c r="E22" s="13"/>
      <c r="F22" s="13"/>
      <c r="G22" s="13"/>
      <c r="H22" s="13"/>
      <c r="I22" s="13"/>
      <c r="J22" s="13"/>
      <c r="K22" s="13"/>
    </row>
    <row r="23" spans="1:11">
      <c r="A23" s="16">
        <v>1981</v>
      </c>
      <c r="B23" s="13">
        <f>'4'!B23*1000000/('3'!B26*52)</f>
        <v>34.200598022096173</v>
      </c>
      <c r="C23" s="13">
        <f>'4'!C23*1000000/('3'!C26*52)</f>
        <v>36.661781345063275</v>
      </c>
      <c r="D23" s="13">
        <f>'4'!D23*1000000/('3'!D26*52)</f>
        <v>35.554892591561874</v>
      </c>
      <c r="E23" s="13"/>
      <c r="F23" s="13"/>
      <c r="G23" s="13"/>
      <c r="H23" s="13"/>
      <c r="I23" s="13"/>
      <c r="J23" s="13"/>
      <c r="K23" s="13"/>
    </row>
    <row r="24" spans="1:11">
      <c r="A24" s="16">
        <v>1982</v>
      </c>
      <c r="B24" s="13">
        <f>'4'!B24*1000000/('3'!B27*52)</f>
        <v>33.878575531063191</v>
      </c>
      <c r="C24" s="13">
        <f>'4'!C24*1000000/('3'!C27*52)</f>
        <v>36.34703346731844</v>
      </c>
      <c r="D24" s="13">
        <f>'4'!D24*1000000/('3'!D27*52)</f>
        <v>35.746043008491348</v>
      </c>
      <c r="E24" s="13"/>
      <c r="F24" s="13"/>
      <c r="G24" s="13"/>
      <c r="H24" s="13"/>
      <c r="I24" s="13"/>
      <c r="J24" s="13"/>
      <c r="K24" s="13"/>
    </row>
    <row r="25" spans="1:11">
      <c r="A25" s="16">
        <v>1983</v>
      </c>
      <c r="B25" s="13">
        <f>'4'!B25*1000000/('3'!B28*52)</f>
        <v>33.809699012475519</v>
      </c>
      <c r="C25" s="13">
        <f>'4'!C25*1000000/('3'!C28*52)</f>
        <v>36.839811440517963</v>
      </c>
      <c r="D25" s="13">
        <f>'4'!D25*1000000/('3'!D28*52)</f>
        <v>35.993558837912438</v>
      </c>
      <c r="E25" s="13"/>
      <c r="F25" s="13"/>
      <c r="G25" s="13"/>
      <c r="H25" s="13"/>
      <c r="I25" s="13"/>
      <c r="J25" s="13"/>
      <c r="K25" s="13"/>
    </row>
    <row r="26" spans="1:11">
      <c r="A26" s="16">
        <v>1984</v>
      </c>
      <c r="B26" s="13">
        <f>'4'!B26*1000000/('3'!B29*52)</f>
        <v>33.851583651166905</v>
      </c>
      <c r="C26" s="13">
        <f>'4'!C26*1000000/('3'!C29*52)</f>
        <v>36.78846907892801</v>
      </c>
      <c r="D26" s="13">
        <f>'4'!D26*1000000/('3'!D29*52)</f>
        <v>35.353758656724779</v>
      </c>
      <c r="E26" s="13"/>
      <c r="F26" s="13"/>
      <c r="G26" s="13"/>
      <c r="H26" s="13"/>
      <c r="I26" s="13"/>
      <c r="J26" s="13"/>
      <c r="K26" s="13"/>
    </row>
    <row r="27" spans="1:11">
      <c r="A27" s="16">
        <v>1985</v>
      </c>
      <c r="B27" s="13">
        <f>'4'!B27*1000000/('3'!B30*52)</f>
        <v>34.002329428676482</v>
      </c>
      <c r="C27" s="13">
        <f>'4'!C27*1000000/('3'!C30*52)</f>
        <v>37.011736987739894</v>
      </c>
      <c r="D27" s="13">
        <f>'4'!D27*1000000/('3'!D30*52)</f>
        <v>35.800801876283259</v>
      </c>
      <c r="E27" s="13"/>
      <c r="F27" s="13"/>
      <c r="G27" s="13"/>
      <c r="H27" s="13"/>
      <c r="I27" s="13"/>
      <c r="J27" s="13"/>
      <c r="K27" s="13"/>
    </row>
    <row r="28" spans="1:11">
      <c r="A28" s="16">
        <v>1986</v>
      </c>
      <c r="B28" s="13">
        <f>'4'!B28*1000000/('3'!B31*52)</f>
        <v>33.97133002919913</v>
      </c>
      <c r="C28" s="13">
        <f>'4'!C28*1000000/('3'!C31*52)</f>
        <v>37.180626799759018</v>
      </c>
      <c r="D28" s="13">
        <f>'4'!D28*1000000/('3'!D31*52)</f>
        <v>35.945493180121957</v>
      </c>
      <c r="E28" s="13"/>
      <c r="F28" s="13"/>
      <c r="G28" s="13"/>
      <c r="H28" s="13"/>
      <c r="I28" s="13"/>
      <c r="J28" s="13"/>
      <c r="K28" s="13"/>
    </row>
    <row r="29" spans="1:11">
      <c r="A29" s="16">
        <v>1987</v>
      </c>
      <c r="B29" s="13">
        <f>'4'!B29*1000000/('3'!B32*52)</f>
        <v>34.137929547751632</v>
      </c>
      <c r="C29" s="13">
        <f>'4'!C29*1000000/('3'!C32*52)</f>
        <v>37.498807962835649</v>
      </c>
      <c r="D29" s="13">
        <f>'4'!D29*1000000/('3'!D32*52)</f>
        <v>36.327468822158458</v>
      </c>
      <c r="E29" s="13"/>
      <c r="F29" s="13"/>
      <c r="G29" s="13"/>
      <c r="H29" s="13"/>
      <c r="I29" s="13"/>
      <c r="J29" s="13"/>
      <c r="K29" s="13"/>
    </row>
    <row r="30" spans="1:11">
      <c r="A30" s="16">
        <v>1988</v>
      </c>
      <c r="B30" s="13">
        <f>'4'!B30*1000000/('3'!B33*52)</f>
        <v>34.319639469373953</v>
      </c>
      <c r="C30" s="13">
        <f>'4'!C30*1000000/('3'!C33*52)</f>
        <v>38.281331569150574</v>
      </c>
      <c r="D30" s="13">
        <f>'4'!D30*1000000/('3'!D33*52)</f>
        <v>36.84030506259149</v>
      </c>
      <c r="E30" s="13"/>
      <c r="F30" s="13"/>
      <c r="G30" s="13"/>
      <c r="H30" s="13"/>
      <c r="I30" s="13"/>
      <c r="J30" s="13"/>
      <c r="K30" s="13"/>
    </row>
    <row r="31" spans="1:11">
      <c r="A31" s="16">
        <v>1989</v>
      </c>
      <c r="B31" s="13">
        <f>'4'!B31*1000000/('3'!B34*52)</f>
        <v>34.209256262502208</v>
      </c>
      <c r="C31" s="13">
        <f>'4'!C31*1000000/('3'!C34*52)</f>
        <v>37.431666729296694</v>
      </c>
      <c r="D31" s="13">
        <f>'4'!D31*1000000/('3'!D34*52)</f>
        <v>36.364489667413267</v>
      </c>
      <c r="E31" s="13"/>
      <c r="F31" s="13"/>
      <c r="G31" s="13"/>
      <c r="H31" s="13"/>
      <c r="I31" s="13"/>
      <c r="J31" s="13"/>
      <c r="K31" s="13"/>
    </row>
    <row r="32" spans="1:11">
      <c r="A32" s="16">
        <v>1990</v>
      </c>
      <c r="B32" s="13">
        <f>'4'!B32*1000000/('3'!B35*52)</f>
        <v>33.958124701604923</v>
      </c>
      <c r="C32" s="13">
        <f>'4'!C32*1000000/('3'!C35*52)</f>
        <v>37.244687376301918</v>
      </c>
      <c r="D32" s="13">
        <f>'4'!D32*1000000/('3'!D35*52)</f>
        <v>36.054925897055625</v>
      </c>
      <c r="E32" s="13"/>
      <c r="F32" s="13"/>
      <c r="G32" s="13"/>
      <c r="H32" s="13"/>
      <c r="I32" s="13"/>
      <c r="J32" s="13"/>
      <c r="K32" s="13"/>
    </row>
    <row r="33" spans="1:11">
      <c r="A33" s="16">
        <v>1991</v>
      </c>
      <c r="B33" s="13">
        <f>'4'!B33*1000000/('3'!B36*52)</f>
        <v>33.564839499839138</v>
      </c>
      <c r="C33" s="13">
        <f>'4'!C33*1000000/('3'!C36*52)</f>
        <v>37.084165195356093</v>
      </c>
      <c r="D33" s="13">
        <f>'4'!D33*1000000/('3'!D36*52)</f>
        <v>36.43237838008325</v>
      </c>
      <c r="E33" s="13"/>
      <c r="F33" s="13"/>
      <c r="G33" s="13"/>
      <c r="H33" s="13"/>
      <c r="I33" s="13"/>
      <c r="J33" s="13"/>
      <c r="K33" s="13"/>
    </row>
    <row r="34" spans="1:11">
      <c r="A34" s="16">
        <v>1992</v>
      </c>
      <c r="B34" s="13">
        <f>'4'!B34*1000000/('3'!B37*52)</f>
        <v>33.412465817380003</v>
      </c>
      <c r="C34" s="13">
        <f>'4'!C34*1000000/('3'!C37*52)</f>
        <v>37.161672907548621</v>
      </c>
      <c r="D34" s="13">
        <f>'4'!D34*1000000/('3'!D37*52)</f>
        <v>36.541007038999936</v>
      </c>
      <c r="E34" s="13"/>
      <c r="F34" s="13"/>
      <c r="G34" s="13"/>
      <c r="H34" s="13"/>
      <c r="I34" s="13"/>
      <c r="J34" s="13"/>
      <c r="K34" s="13"/>
    </row>
    <row r="35" spans="1:11">
      <c r="A35" s="16">
        <v>1993</v>
      </c>
      <c r="B35" s="13">
        <f>'4'!B35*1000000/('3'!B38*52)</f>
        <v>33.47911898395845</v>
      </c>
      <c r="C35" s="13">
        <f>'4'!C35*1000000/('3'!C38*52)</f>
        <v>37.551641931431455</v>
      </c>
      <c r="D35" s="13">
        <f>'4'!D35*1000000/('3'!D38*52)</f>
        <v>36.271583084087077</v>
      </c>
      <c r="E35" s="13"/>
      <c r="F35" s="13"/>
      <c r="G35" s="13"/>
      <c r="H35" s="13"/>
      <c r="I35" s="13"/>
      <c r="J35" s="13"/>
      <c r="K35" s="13"/>
    </row>
    <row r="36" spans="1:11">
      <c r="A36" s="16">
        <v>1994</v>
      </c>
      <c r="B36" s="13">
        <f>'4'!B36*1000000/('3'!B39*52)</f>
        <v>33.806487907053288</v>
      </c>
      <c r="C36" s="13">
        <f>'4'!C36*1000000/('3'!C39*52)</f>
        <v>37.913078667734112</v>
      </c>
      <c r="D36" s="13">
        <f>'4'!D36*1000000/('3'!D39*52)</f>
        <v>36.368648394047483</v>
      </c>
      <c r="E36" s="13"/>
      <c r="F36" s="13"/>
      <c r="G36" s="13"/>
      <c r="H36" s="13"/>
      <c r="I36" s="13"/>
      <c r="J36" s="13"/>
      <c r="K36" s="13"/>
    </row>
    <row r="37" spans="1:11">
      <c r="A37" s="16">
        <v>1995</v>
      </c>
      <c r="B37" s="13">
        <f>'4'!B37*1000000/('3'!B40*52)</f>
        <v>33.708447769425412</v>
      </c>
      <c r="C37" s="13">
        <f>'4'!C37*1000000/('3'!C40*52)</f>
        <v>37.737972807487957</v>
      </c>
      <c r="D37" s="13">
        <f>'4'!D37*1000000/('3'!D40*52)</f>
        <v>36.185908820018483</v>
      </c>
      <c r="E37" s="13"/>
      <c r="F37" s="13"/>
      <c r="G37" s="13"/>
      <c r="H37" s="13"/>
      <c r="I37" s="13"/>
      <c r="J37" s="13"/>
      <c r="K37" s="13"/>
    </row>
    <row r="38" spans="1:11">
      <c r="A38" s="16">
        <v>1996</v>
      </c>
      <c r="B38" s="13">
        <f>'4'!B38*1000000/('3'!B41*52)</f>
        <v>33.88761288329399</v>
      </c>
      <c r="C38" s="13">
        <f>'4'!C38*1000000/('3'!C41*52)</f>
        <v>38.012107812176176</v>
      </c>
      <c r="D38" s="13">
        <f>'4'!D38*1000000/('3'!D41*52)</f>
        <v>36.707173360604813</v>
      </c>
      <c r="E38" s="13"/>
      <c r="F38" s="13"/>
      <c r="G38" s="13"/>
      <c r="H38" s="13"/>
      <c r="I38" s="13"/>
      <c r="J38" s="13"/>
      <c r="K38" s="13"/>
    </row>
    <row r="39" spans="1:11">
      <c r="A39" s="16">
        <v>1997</v>
      </c>
      <c r="B39" s="13">
        <f>'4'!B39*1000000/('3'!B42*52)</f>
        <v>33.986559473076703</v>
      </c>
      <c r="C39" s="13">
        <f>'4'!C39*1000000/('3'!C42*52)</f>
        <v>37.984631815930037</v>
      </c>
      <c r="D39" s="13">
        <f>'4'!D39*1000000/('3'!D42*52)</f>
        <v>36.631348918456325</v>
      </c>
      <c r="E39" s="13">
        <f>'4'!E39*1000000/('3'!E42*52)</f>
        <v>38.643356643356647</v>
      </c>
      <c r="F39" s="13">
        <f>'4'!F39*1000000/('3'!F42*52)</f>
        <v>37.009343004686428</v>
      </c>
      <c r="G39" s="13">
        <f>'4'!G39*1000000/('3'!G42*52)</f>
        <v>37.210477858213132</v>
      </c>
      <c r="H39" s="13">
        <f>'4'!H39*1000000/('3'!H42*52)</f>
        <v>35.798299233309919</v>
      </c>
      <c r="I39" s="13">
        <f>'4'!I39*1000000/('3'!I42*52)</f>
        <v>36.573821227016204</v>
      </c>
      <c r="J39" s="13">
        <f>'4'!J39*1000000/('3'!J42*52)</f>
        <v>37.881335082827619</v>
      </c>
      <c r="K39" s="13">
        <f>'4'!K39*1000000/('3'!K42*52)</f>
        <v>36.113875962124723</v>
      </c>
    </row>
    <row r="40" spans="1:11">
      <c r="A40" s="16">
        <v>1998</v>
      </c>
      <c r="B40" s="13">
        <f>'4'!B40*1000000/('3'!B43*52)</f>
        <v>33.974737704007623</v>
      </c>
      <c r="C40" s="13">
        <f>'4'!C40*1000000/('3'!C43*52)</f>
        <v>37.811226562977055</v>
      </c>
      <c r="D40" s="13">
        <f>'4'!D40*1000000/('3'!D43*52)</f>
        <v>36.492716372853359</v>
      </c>
      <c r="E40" s="13">
        <f>'4'!E40*1000000/('3'!E43*52)</f>
        <v>37.86684495742135</v>
      </c>
      <c r="F40" s="13">
        <f>'4'!F40*1000000/('3'!F43*52)</f>
        <v>36.50559467118525</v>
      </c>
      <c r="G40" s="13">
        <f>'4'!G40*1000000/('3'!G43*52)</f>
        <v>36.57699827054666</v>
      </c>
      <c r="H40" s="13">
        <f>'4'!H40*1000000/('3'!H43*52)</f>
        <v>35.470981553711255</v>
      </c>
      <c r="I40" s="13">
        <f>'4'!I40*1000000/('3'!I43*52)</f>
        <v>37.121942470237428</v>
      </c>
      <c r="J40" s="13">
        <f>'4'!J40*1000000/('3'!J43*52)</f>
        <v>36.11648794084627</v>
      </c>
      <c r="K40" s="13">
        <f>'4'!K40*1000000/('3'!K43*52)</f>
        <v>36.289626409285681</v>
      </c>
    </row>
    <row r="41" spans="1:11">
      <c r="A41" s="16">
        <v>1999</v>
      </c>
      <c r="B41" s="13">
        <f>'4'!B41*1000000/('3'!B44*52)</f>
        <v>34.021461139694338</v>
      </c>
      <c r="C41" s="13">
        <f>'4'!C41*1000000/('3'!C44*52)</f>
        <v>38.056116907636408</v>
      </c>
      <c r="D41" s="13">
        <f>'4'!D41*1000000/('3'!D44*52)</f>
        <v>36.548387523698288</v>
      </c>
      <c r="E41" s="13">
        <f>'4'!E41*1000000/('3'!E44*52)</f>
        <v>36.791600461102284</v>
      </c>
      <c r="F41" s="13">
        <f>'4'!F41*1000000/('3'!F44*52)</f>
        <v>35.756477379514031</v>
      </c>
      <c r="G41" s="13">
        <f>'4'!G41*1000000/('3'!G44*52)</f>
        <v>37.50533286342305</v>
      </c>
      <c r="H41" s="13">
        <f>'4'!H41*1000000/('3'!H44*52)</f>
        <v>36.579683131407272</v>
      </c>
      <c r="I41" s="13">
        <f>'4'!I41*1000000/('3'!I44*52)</f>
        <v>36.582361065804179</v>
      </c>
      <c r="J41" s="13">
        <f>'4'!J41*1000000/('3'!J44*52)</f>
        <v>36.448957740823772</v>
      </c>
      <c r="K41" s="13">
        <f>'4'!K41*1000000/('3'!K44*52)</f>
        <v>36.398905708905083</v>
      </c>
    </row>
    <row r="42" spans="1:11">
      <c r="A42" s="16">
        <v>2000</v>
      </c>
      <c r="B42" s="13">
        <f>'4'!B42*1000000/('3'!B45*52)</f>
        <v>33.995739691991425</v>
      </c>
      <c r="C42" s="13">
        <f>'4'!C42*1000000/('3'!C45*52)</f>
        <v>38.007685519232993</v>
      </c>
      <c r="D42" s="13">
        <f>'4'!D42*1000000/('3'!D45*52)</f>
        <v>37.054099364191607</v>
      </c>
      <c r="E42" s="13">
        <f>'4'!E42*1000000/('3'!E45*52)</f>
        <v>37.670231371312248</v>
      </c>
      <c r="F42" s="13">
        <f>'4'!F42*1000000/('3'!F45*52)</f>
        <v>38.351980345938053</v>
      </c>
      <c r="G42" s="13">
        <f>'4'!G42*1000000/('3'!G45*52)</f>
        <v>37.678449388715926</v>
      </c>
      <c r="H42" s="13">
        <f>'4'!H42*1000000/('3'!H45*52)</f>
        <v>36.513050036067938</v>
      </c>
      <c r="I42" s="13">
        <f>'4'!I42*1000000/('3'!I45*52)</f>
        <v>37.029914529914528</v>
      </c>
      <c r="J42" s="13">
        <f>'4'!J42*1000000/('3'!J45*52)</f>
        <v>37.391711722782013</v>
      </c>
      <c r="K42" s="13">
        <f>'4'!K42*1000000/('3'!K45*52)</f>
        <v>36.63004941985389</v>
      </c>
    </row>
    <row r="43" spans="1:11">
      <c r="A43" s="16">
        <v>2001</v>
      </c>
      <c r="B43" s="13">
        <f>'4'!B43*1000000/('3'!B46*52)</f>
        <v>33.885248994595187</v>
      </c>
      <c r="C43" s="13">
        <f>'4'!C43*1000000/('3'!C46*52)</f>
        <v>37.988372227312276</v>
      </c>
      <c r="D43" s="13">
        <f>'4'!D43*1000000/('3'!D46*52)</f>
        <v>37.329826488376703</v>
      </c>
      <c r="E43" s="13">
        <f>'4'!E43*1000000/('3'!E46*52)</f>
        <v>38.209481004585626</v>
      </c>
      <c r="F43" s="13">
        <f>'4'!F43*1000000/('3'!F46*52)</f>
        <v>37.477307514327414</v>
      </c>
      <c r="G43" s="13">
        <f>'4'!G43*1000000/('3'!G46*52)</f>
        <v>37.621563535416854</v>
      </c>
      <c r="H43" s="13">
        <f>'4'!H43*1000000/('3'!H46*52)</f>
        <v>37.27176220806794</v>
      </c>
      <c r="I43" s="13">
        <f>'4'!I43*1000000/('3'!I46*52)</f>
        <v>37.133632332064472</v>
      </c>
      <c r="J43" s="13">
        <f>'4'!J43*1000000/('3'!J46*52)</f>
        <v>37.415759019741323</v>
      </c>
      <c r="K43" s="13">
        <f>'4'!K43*1000000/('3'!K46*52)</f>
        <v>37.216771715126981</v>
      </c>
    </row>
    <row r="44" spans="1:11">
      <c r="A44" s="16">
        <v>2002</v>
      </c>
      <c r="B44" s="13">
        <f>'4'!B44*1000000/('3'!B47*52)</f>
        <v>33.545519597078879</v>
      </c>
      <c r="C44" s="13">
        <f>'4'!C44*1000000/('3'!C47*52)</f>
        <v>37.829753009647803</v>
      </c>
      <c r="D44" s="13">
        <f>'4'!D44*1000000/('3'!D47*52)</f>
        <v>36.816263736263735</v>
      </c>
      <c r="E44" s="13">
        <f>'4'!E44*1000000/('3'!E47*52)</f>
        <v>38.513513513513516</v>
      </c>
      <c r="F44" s="13">
        <f>'4'!F44*1000000/('3'!F47*52)</f>
        <v>36.412754926762233</v>
      </c>
      <c r="G44" s="13">
        <f>'4'!G44*1000000/('3'!G47*52)</f>
        <v>37.157387860495142</v>
      </c>
      <c r="H44" s="13">
        <f>'4'!H44*1000000/('3'!H47*52)</f>
        <v>35.862182929852104</v>
      </c>
      <c r="I44" s="13">
        <f>'4'!I44*1000000/('3'!I47*52)</f>
        <v>36.136175335939726</v>
      </c>
      <c r="J44" s="13">
        <f>'4'!J44*1000000/('3'!J47*52)</f>
        <v>37.746348053702611</v>
      </c>
      <c r="K44" s="13">
        <f>'4'!K44*1000000/('3'!K47*52)</f>
        <v>37.111811809541095</v>
      </c>
    </row>
    <row r="45" spans="1:11">
      <c r="A45" s="16">
        <v>2003</v>
      </c>
      <c r="B45" s="13">
        <f>'4'!B45*1000000/('3'!B48*52)</f>
        <v>33.348158632375103</v>
      </c>
      <c r="C45" s="13">
        <f>'4'!C45*1000000/('3'!C48*52)</f>
        <v>37.646487686784496</v>
      </c>
      <c r="D45" s="13">
        <f>'4'!D45*1000000/('3'!D48*52)</f>
        <v>36.904654519213423</v>
      </c>
      <c r="E45" s="13">
        <f>'4'!E45*1000000/('3'!E48*52)</f>
        <v>37.630860263996361</v>
      </c>
      <c r="F45" s="13">
        <f>'4'!F45*1000000/('3'!F48*52)</f>
        <v>36.853782329878733</v>
      </c>
      <c r="G45" s="13">
        <f>'4'!G45*1000000/('3'!G48*52)</f>
        <v>38.036609283068209</v>
      </c>
      <c r="H45" s="13">
        <f>'4'!H45*1000000/('3'!H48*52)</f>
        <v>37.096088435374149</v>
      </c>
      <c r="I45" s="13">
        <f>'4'!I45*1000000/('3'!I48*52)</f>
        <v>36.360330374753453</v>
      </c>
      <c r="J45" s="13">
        <f>'4'!J45*1000000/('3'!J48*52)</f>
        <v>38.290871982546271</v>
      </c>
      <c r="K45" s="13">
        <f>'4'!K45*1000000/('3'!K48*52)</f>
        <v>36.412982179111211</v>
      </c>
    </row>
    <row r="46" spans="1:11">
      <c r="A46" s="16">
        <v>2004</v>
      </c>
      <c r="B46" s="13">
        <f>'4'!B46*1000000/('3'!B49*52)</f>
        <v>33.700968373553224</v>
      </c>
      <c r="C46" s="13">
        <f>'4'!C46*1000000/('3'!C49*52)</f>
        <v>38.111858840197058</v>
      </c>
      <c r="D46" s="13">
        <f>'4'!D46*1000000/('3'!D49*52)</f>
        <v>36.775307680243493</v>
      </c>
      <c r="E46" s="13">
        <f>'4'!E46*1000000/('3'!E49*52)</f>
        <v>38.287235672693839</v>
      </c>
      <c r="F46" s="13">
        <f>'4'!F46*1000000/('3'!F49*52)</f>
        <v>36.734251663829127</v>
      </c>
      <c r="G46" s="13">
        <f>'4'!G46*1000000/('3'!G49*52)</f>
        <v>38.152698551996487</v>
      </c>
      <c r="H46" s="13">
        <f>'4'!H46*1000000/('3'!H49*52)</f>
        <v>35.998210732519937</v>
      </c>
      <c r="I46" s="13">
        <f>'4'!I46*1000000/('3'!I49*52)</f>
        <v>36.449421843602977</v>
      </c>
      <c r="J46" s="13">
        <f>'4'!J46*1000000/('3'!J49*52)</f>
        <v>37.43928001064679</v>
      </c>
      <c r="K46" s="13">
        <f>'4'!K46*1000000/('3'!K49*52)</f>
        <v>36.453720719932321</v>
      </c>
    </row>
    <row r="47" spans="1:11">
      <c r="A47" s="16">
        <v>2005</v>
      </c>
      <c r="B47" s="13">
        <f>'4'!B47*1000000/('3'!B50*52)</f>
        <v>33.429647453038996</v>
      </c>
      <c r="C47" s="13">
        <f>'4'!C47*1000000/('3'!C50*52)</f>
        <v>37.665335617228408</v>
      </c>
      <c r="D47" s="13">
        <f>'4'!D47*1000000/('3'!D50*52)</f>
        <v>36.740113657670669</v>
      </c>
      <c r="E47" s="13">
        <f>'4'!E47*1000000/('3'!E50*52)</f>
        <v>36.366230483877544</v>
      </c>
      <c r="F47" s="13">
        <f>'4'!F47*1000000/('3'!F50*52)</f>
        <v>37.399073668398323</v>
      </c>
      <c r="G47" s="13">
        <f>'4'!G47*1000000/('3'!G50*52)</f>
        <v>38.111657065401559</v>
      </c>
      <c r="H47" s="13">
        <f>'4'!H47*1000000/('3'!H50*52)</f>
        <v>36.576805096743747</v>
      </c>
      <c r="I47" s="13">
        <f>'4'!I47*1000000/('3'!I50*52)</f>
        <v>36.469674376236142</v>
      </c>
      <c r="J47" s="13">
        <f>'4'!J47*1000000/('3'!J50*52)</f>
        <v>38.691768855216104</v>
      </c>
      <c r="K47" s="13">
        <f>'4'!K47*1000000/('3'!K50*52)</f>
        <v>35.787683623995946</v>
      </c>
    </row>
    <row r="48" spans="1:11">
      <c r="A48" s="16">
        <v>2006</v>
      </c>
      <c r="B48" s="13">
        <f>'4'!B48*1000000/('3'!B51*52)</f>
        <v>33.422001343360996</v>
      </c>
      <c r="C48" s="13">
        <f>'4'!C48*1000000/('3'!C51*52)</f>
        <v>37.716084780337532</v>
      </c>
      <c r="D48" s="13">
        <f>'4'!D48*1000000/('3'!D51*52)</f>
        <v>36.830663656369595</v>
      </c>
      <c r="E48" s="13">
        <f>'4'!E48*1000000/('3'!E51*52)</f>
        <v>37.959962714723247</v>
      </c>
      <c r="F48" s="13">
        <f>'4'!F48*1000000/('3'!F51*52)</f>
        <v>37.574584744396063</v>
      </c>
      <c r="G48" s="13">
        <f>'4'!G48*1000000/('3'!G51*52)</f>
        <v>39.410545275356405</v>
      </c>
      <c r="H48" s="13">
        <f>'4'!H48*1000000/('3'!H51*52)</f>
        <v>35.788380134278135</v>
      </c>
      <c r="I48" s="13">
        <f>'4'!I48*1000000/('3'!I51*52)</f>
        <v>36.912768551925275</v>
      </c>
      <c r="J48" s="13">
        <f>'4'!J48*1000000/('3'!J51*52)</f>
        <v>38.212190352020862</v>
      </c>
      <c r="K48" s="13">
        <f>'4'!K48*1000000/('3'!K51*52)</f>
        <v>35.417355119025764</v>
      </c>
    </row>
    <row r="49" spans="1:11">
      <c r="A49" s="51">
        <v>2007</v>
      </c>
      <c r="B49" s="13">
        <f>'4'!B49*1000000/('3'!B52*52)</f>
        <v>33.372700824404617</v>
      </c>
      <c r="C49" s="13">
        <f>'4'!C49*1000000/('3'!C52*52)</f>
        <v>37.661355600717187</v>
      </c>
      <c r="D49" s="13">
        <f>'4'!D49*1000000/('3'!D52*52)</f>
        <v>36.932208073107759</v>
      </c>
      <c r="E49" s="13">
        <f>'4'!E49*1000000/('3'!E52*52)</f>
        <v>39.810129520449372</v>
      </c>
      <c r="F49" s="13">
        <f>'4'!F49*1000000/('3'!F52*52)</f>
        <v>36.928084120923828</v>
      </c>
      <c r="G49" s="13">
        <f>'4'!G49*1000000/('3'!G52*52)</f>
        <v>38.250946846023247</v>
      </c>
      <c r="H49" s="13">
        <f>'4'!H49*1000000/('3'!H52*52)</f>
        <v>35.538882413882412</v>
      </c>
      <c r="I49" s="13">
        <f>'4'!I49*1000000/('3'!I52*52)</f>
        <v>36.613259632495293</v>
      </c>
      <c r="J49" s="13">
        <f>'4'!J49*1000000/('3'!J52*52)</f>
        <v>38.741923686456175</v>
      </c>
      <c r="K49" s="13">
        <f>'4'!K49*1000000/('3'!K52*52)</f>
        <v>36.231146304675718</v>
      </c>
    </row>
    <row r="50" spans="1:11">
      <c r="A50" s="51">
        <v>2008</v>
      </c>
      <c r="B50" s="13">
        <f>'4'!B50*1000000/('3'!B53*52)</f>
        <v>33.211160455664185</v>
      </c>
      <c r="C50" s="13">
        <f>'4'!C50*1000000/('3'!C53*52)</f>
        <v>37.474377151550236</v>
      </c>
      <c r="D50" s="13">
        <f>'4'!D50*1000000/('3'!D53*52)</f>
        <v>37.231016856218055</v>
      </c>
      <c r="E50" s="13">
        <f>'4'!E50*1000000/('3'!E53*52)</f>
        <v>38.968072976054735</v>
      </c>
      <c r="F50" s="13">
        <f>'4'!F50*1000000/('3'!F53*52)</f>
        <v>36.58292027696848</v>
      </c>
      <c r="G50" s="13">
        <f>'4'!G50*1000000/('3'!G53*52)</f>
        <v>38.065587707421521</v>
      </c>
      <c r="H50" s="13">
        <f>'4'!H50*1000000/('3'!H53*52)</f>
        <v>36.940824901779351</v>
      </c>
      <c r="I50" s="13">
        <f>'4'!I50*1000000/('3'!I53*52)</f>
        <v>37.408936151807062</v>
      </c>
      <c r="J50" s="13">
        <f>'4'!J50*1000000/('3'!J53*52)</f>
        <v>39.92434606319329</v>
      </c>
      <c r="K50" s="13">
        <f>'4'!K50*1000000/('3'!K53*52)</f>
        <v>35.717156952311349</v>
      </c>
    </row>
    <row r="51" spans="1:11">
      <c r="A51" s="51">
        <v>2009</v>
      </c>
      <c r="B51" s="13">
        <f>'4'!B51*1000000/('3'!B54*52)</f>
        <v>32.663910004251768</v>
      </c>
      <c r="C51" s="13">
        <f>'4'!C51*1000000/('3'!C54*52)</f>
        <v>36.64671906540719</v>
      </c>
      <c r="D51" s="13">
        <f>'4'!D51*1000000/('3'!D54*52)</f>
        <v>36.133124997658101</v>
      </c>
      <c r="E51" s="13">
        <f>'4'!E51*1000000/('3'!E54*52)</f>
        <v>37.665136325306847</v>
      </c>
      <c r="F51" s="13">
        <f>'4'!F51*1000000/('3'!F54*52)</f>
        <v>35.612895698841101</v>
      </c>
      <c r="G51" s="13">
        <f>'4'!G51*1000000/('3'!G54*52)</f>
        <v>37.796801943459961</v>
      </c>
      <c r="H51" s="13">
        <f>'4'!H51*1000000/('3'!H54*52)</f>
        <v>35.705355282350489</v>
      </c>
      <c r="I51" s="13">
        <f>'4'!I51*1000000/('3'!I54*52)</f>
        <v>36.065255708723562</v>
      </c>
      <c r="J51" s="13">
        <f>'4'!J51*1000000/('3'!J54*52)</f>
        <v>37.351747123583955</v>
      </c>
      <c r="K51" s="13">
        <f>'4'!K51*1000000/('3'!K54*52)</f>
        <v>35.163367639788639</v>
      </c>
    </row>
    <row r="53" spans="1:11">
      <c r="A53" s="9" t="s">
        <v>71</v>
      </c>
    </row>
    <row r="54" spans="1:11">
      <c r="A54" s="60" t="s">
        <v>502</v>
      </c>
      <c r="B54" s="2">
        <f t="shared" ref="B54:D62" si="0">(POWER(VLOOKUP(VALUE(RIGHT($A54,4)),$A$3:$K$51,COLUMN(B$51),0)/VLOOKUP(VALUE(LEFT($A54,4)),$A$3:$K$51,COLUMN(B$51),0),1/(VALUE(RIGHT($A54,4))-VALUE(LEFT($A54,4))))-1)*100</f>
        <v>-0.37502313660637832</v>
      </c>
      <c r="C54" s="2">
        <f t="shared" si="0"/>
        <v>-0.10251159341069238</v>
      </c>
      <c r="D54" s="2">
        <f t="shared" si="0"/>
        <v>-9.5639343947384603E-2</v>
      </c>
      <c r="E54" s="2"/>
      <c r="F54" s="2"/>
      <c r="G54" s="2"/>
      <c r="H54" s="2"/>
      <c r="I54" s="2"/>
      <c r="J54" s="2"/>
      <c r="K54" s="2"/>
    </row>
    <row r="55" spans="1:11">
      <c r="A55" s="7" t="s">
        <v>529</v>
      </c>
      <c r="B55" s="2">
        <f t="shared" si="0"/>
        <v>-0.66963370586192728</v>
      </c>
      <c r="C55" s="2">
        <f t="shared" si="0"/>
        <v>-0.24380169068047852</v>
      </c>
      <c r="D55" s="2">
        <f t="shared" si="0"/>
        <v>-0.30982461874711209</v>
      </c>
      <c r="E55" s="2"/>
      <c r="F55" s="2"/>
      <c r="G55" s="2"/>
      <c r="H55" s="2"/>
      <c r="I55" s="2"/>
      <c r="J55" s="2"/>
      <c r="K55" s="2"/>
    </row>
    <row r="56" spans="1:11">
      <c r="A56" s="7" t="s">
        <v>530</v>
      </c>
      <c r="B56" s="2">
        <f t="shared" si="0"/>
        <v>-0.70228210689838866</v>
      </c>
      <c r="C56" s="2">
        <f t="shared" si="0"/>
        <v>-0.11991334986543034</v>
      </c>
      <c r="D56" s="2">
        <f t="shared" si="0"/>
        <v>-0.23176723595755844</v>
      </c>
      <c r="E56" s="2"/>
      <c r="F56" s="2"/>
      <c r="G56" s="2"/>
      <c r="H56" s="2"/>
      <c r="I56" s="2"/>
      <c r="J56" s="2"/>
      <c r="K56" s="2"/>
    </row>
    <row r="57" spans="1:11">
      <c r="A57" s="7" t="s">
        <v>531</v>
      </c>
      <c r="B57" s="2">
        <f t="shared" si="0"/>
        <v>-0.62064097588960809</v>
      </c>
      <c r="C57" s="2">
        <f t="shared" si="0"/>
        <v>-0.42934613495552165</v>
      </c>
      <c r="D57" s="2">
        <f t="shared" si="0"/>
        <v>-0.4267961995654268</v>
      </c>
      <c r="E57" s="2"/>
      <c r="F57" s="2"/>
      <c r="G57" s="2"/>
      <c r="H57" s="2"/>
      <c r="I57" s="2"/>
      <c r="J57" s="2"/>
      <c r="K57" s="2"/>
    </row>
    <row r="58" spans="1:11">
      <c r="A58" s="19" t="s">
        <v>532</v>
      </c>
      <c r="B58" s="2">
        <f t="shared" si="0"/>
        <v>-0.16405218392728793</v>
      </c>
      <c r="C58" s="2">
        <f t="shared" si="0"/>
        <v>-1.4675913879713676E-3</v>
      </c>
      <c r="D58" s="2">
        <f t="shared" si="0"/>
        <v>5.7631822728310134E-2</v>
      </c>
      <c r="E58" s="2"/>
      <c r="F58" s="2"/>
      <c r="G58" s="2"/>
      <c r="H58" s="2"/>
      <c r="I58" s="2"/>
      <c r="J58" s="2"/>
      <c r="K58" s="2"/>
    </row>
    <row r="59" spans="1:11">
      <c r="A59" s="19" t="s">
        <v>1</v>
      </c>
      <c r="B59" s="2">
        <f t="shared" si="0"/>
        <v>3.1641557792339015E-3</v>
      </c>
      <c r="C59" s="2">
        <f t="shared" si="0"/>
        <v>0.26011543916431012</v>
      </c>
      <c r="D59" s="2">
        <f t="shared" si="0"/>
        <v>0.28183349931265589</v>
      </c>
      <c r="E59" s="2"/>
      <c r="F59" s="2"/>
      <c r="G59" s="2"/>
      <c r="H59" s="2"/>
      <c r="I59" s="2"/>
      <c r="J59" s="2"/>
      <c r="K59" s="2"/>
    </row>
    <row r="60" spans="1:11">
      <c r="A60" s="19" t="s">
        <v>2</v>
      </c>
      <c r="B60" s="2">
        <f t="shared" si="0"/>
        <v>-5.6902393636792947E-2</v>
      </c>
      <c r="C60" s="2">
        <f t="shared" si="0"/>
        <v>0.13892677415561216</v>
      </c>
      <c r="D60" s="2">
        <f t="shared" si="0"/>
        <v>0.17093000854735418</v>
      </c>
      <c r="E60" s="2"/>
      <c r="F60" s="2"/>
      <c r="G60" s="2"/>
      <c r="H60" s="2"/>
      <c r="I60" s="2"/>
      <c r="J60" s="2"/>
      <c r="K60" s="2"/>
    </row>
    <row r="61" spans="1:11">
      <c r="A61" s="19" t="s">
        <v>533</v>
      </c>
      <c r="B61" s="2">
        <f t="shared" si="0"/>
        <v>-0.44306461288240451</v>
      </c>
      <c r="C61" s="2">
        <f t="shared" si="0"/>
        <v>-0.40434128794621937</v>
      </c>
      <c r="D61" s="2">
        <f t="shared" si="0"/>
        <v>-0.27926438679366505</v>
      </c>
      <c r="E61" s="2">
        <f t="shared" ref="E61:K62" si="1">(POWER(VLOOKUP(VALUE(RIGHT($A61,4)),$A$3:$K$51,COLUMN(E$51),0)/VLOOKUP(VALUE(LEFT($A61,4)),$A$3:$K$51,COLUMN(E$51),0),1/(VALUE(RIGHT($A61,4))-VALUE(LEFT($A61,4))))-1)*100</f>
        <v>-1.5029115457254605E-3</v>
      </c>
      <c r="F61" s="2">
        <f t="shared" si="1"/>
        <v>-0.81993509092234129</v>
      </c>
      <c r="G61" s="2">
        <f t="shared" si="1"/>
        <v>3.4852712355237792E-2</v>
      </c>
      <c r="H61" s="2">
        <f t="shared" si="1"/>
        <v>-0.2482363436179913</v>
      </c>
      <c r="I61" s="2">
        <f t="shared" si="1"/>
        <v>-0.29286066452944848</v>
      </c>
      <c r="J61" s="2">
        <f t="shared" si="1"/>
        <v>-1.1881300954552643E-2</v>
      </c>
      <c r="K61" s="2">
        <f t="shared" si="1"/>
        <v>-0.4530160759165347</v>
      </c>
    </row>
    <row r="62" spans="1:11">
      <c r="A62" s="19" t="s">
        <v>503</v>
      </c>
      <c r="B62" s="2">
        <f t="shared" si="0"/>
        <v>-0.33023965559503266</v>
      </c>
      <c r="C62" s="2">
        <f t="shared" si="0"/>
        <v>-0.29836856384891641</v>
      </c>
      <c r="D62" s="2">
        <f t="shared" si="0"/>
        <v>-0.11405463362139656</v>
      </c>
      <c r="E62" s="2">
        <f t="shared" si="1"/>
        <v>-0.21343835018972079</v>
      </c>
      <c r="F62" s="2">
        <f t="shared" si="1"/>
        <v>-0.32000840654523577</v>
      </c>
      <c r="G62" s="2">
        <f t="shared" si="1"/>
        <v>0.13036915597428589</v>
      </c>
      <c r="H62" s="2">
        <f t="shared" si="1"/>
        <v>-2.1661815024875963E-2</v>
      </c>
      <c r="I62" s="2">
        <f t="shared" si="1"/>
        <v>-0.11662162166627965</v>
      </c>
      <c r="J62" s="2">
        <f t="shared" si="1"/>
        <v>-0.11725474617410026</v>
      </c>
      <c r="K62" s="2">
        <f t="shared" si="1"/>
        <v>-0.22202248558290671</v>
      </c>
    </row>
    <row r="64" spans="1:11">
      <c r="A64" t="s">
        <v>534</v>
      </c>
    </row>
  </sheetData>
  <pageMargins left="0.7" right="0.7" top="0.75" bottom="0.75" header="0.3" footer="0.3"/>
  <pageSetup scale="57" orientation="portrait" horizontalDpi="0" verticalDpi="0" r:id="rId1"/>
</worksheet>
</file>

<file path=xl/worksheets/sheet25.xml><?xml version="1.0" encoding="utf-8"?>
<worksheet xmlns="http://schemas.openxmlformats.org/spreadsheetml/2006/main" xmlns:r="http://schemas.openxmlformats.org/officeDocument/2006/relationships">
  <sheetPr codeName="Sheet77"/>
  <dimension ref="A1:L28"/>
  <sheetViews>
    <sheetView view="pageBreakPreview" zoomScaleNormal="100" zoomScaleSheetLayoutView="100" workbookViewId="0"/>
  </sheetViews>
  <sheetFormatPr defaultRowHeight="15"/>
  <cols>
    <col min="2" max="2" width="13" customWidth="1"/>
    <col min="3" max="3" width="13.5703125" customWidth="1"/>
    <col min="4" max="4" width="13.85546875" customWidth="1"/>
    <col min="5" max="5" width="12.140625" customWidth="1"/>
    <col min="6" max="6" width="13.85546875" customWidth="1"/>
    <col min="7" max="7" width="14.140625" customWidth="1"/>
    <col min="8" max="8" width="13.85546875" customWidth="1"/>
    <col min="9" max="9" width="14.85546875" customWidth="1"/>
    <col min="10" max="10" width="12.28515625" customWidth="1"/>
    <col min="11" max="11" width="13.5703125" customWidth="1"/>
    <col min="12" max="12" width="13.7109375" customWidth="1"/>
  </cols>
  <sheetData>
    <row r="1" spans="1:12">
      <c r="A1" t="s">
        <v>535</v>
      </c>
    </row>
    <row r="2" spans="1:12" ht="119.25" customHeight="1">
      <c r="B2" s="55" t="s">
        <v>536</v>
      </c>
      <c r="C2" s="55" t="s">
        <v>537</v>
      </c>
      <c r="D2" s="55" t="s">
        <v>538</v>
      </c>
      <c r="E2" s="55" t="s">
        <v>539</v>
      </c>
      <c r="F2" s="55" t="s">
        <v>540</v>
      </c>
      <c r="G2" s="55" t="s">
        <v>541</v>
      </c>
      <c r="H2" s="55" t="s">
        <v>542</v>
      </c>
      <c r="I2" s="55" t="s">
        <v>543</v>
      </c>
      <c r="J2" s="55" t="s">
        <v>544</v>
      </c>
      <c r="K2" s="55" t="s">
        <v>545</v>
      </c>
      <c r="L2" s="55" t="s">
        <v>546</v>
      </c>
    </row>
    <row r="3" spans="1:12">
      <c r="A3" s="7">
        <v>1991</v>
      </c>
      <c r="B3" s="13">
        <v>31</v>
      </c>
      <c r="C3" s="13">
        <v>35.700000000000003</v>
      </c>
      <c r="D3" s="13">
        <v>37.5</v>
      </c>
      <c r="E3" s="13">
        <v>40.299999999999997</v>
      </c>
      <c r="F3" s="13">
        <v>37.4</v>
      </c>
      <c r="G3" s="13">
        <v>37.9</v>
      </c>
      <c r="H3" s="13">
        <v>36.700000000000003</v>
      </c>
      <c r="I3" s="13">
        <v>36.5</v>
      </c>
      <c r="J3" s="13">
        <v>32.700000000000003</v>
      </c>
      <c r="K3" s="13">
        <v>33</v>
      </c>
      <c r="L3" s="13">
        <v>37.799999999999997</v>
      </c>
    </row>
    <row r="4" spans="1:12">
      <c r="A4" s="7">
        <f>A3+1</f>
        <v>1992</v>
      </c>
      <c r="B4" s="13">
        <v>30.8</v>
      </c>
      <c r="C4" s="13">
        <v>35.9</v>
      </c>
      <c r="D4" s="13">
        <v>38.700000000000003</v>
      </c>
      <c r="E4" s="13">
        <v>41.3</v>
      </c>
      <c r="F4" s="13">
        <v>37.700000000000003</v>
      </c>
      <c r="G4" s="13">
        <v>36.9</v>
      </c>
      <c r="H4" s="13">
        <v>36.5</v>
      </c>
      <c r="I4" s="13">
        <v>38</v>
      </c>
      <c r="J4" s="13">
        <v>32.700000000000003</v>
      </c>
      <c r="K4" s="13">
        <v>32.4</v>
      </c>
      <c r="L4" s="13">
        <v>37.1</v>
      </c>
    </row>
    <row r="5" spans="1:12">
      <c r="A5" s="7">
        <f t="shared" ref="A5:A21" si="0">A4+1</f>
        <v>1993</v>
      </c>
      <c r="B5" s="13">
        <v>30.9</v>
      </c>
      <c r="C5" s="13">
        <v>35.6</v>
      </c>
      <c r="D5" s="13">
        <v>38.5</v>
      </c>
      <c r="E5" s="13">
        <v>41.1</v>
      </c>
      <c r="F5" s="13">
        <v>38.9</v>
      </c>
      <c r="G5" s="13">
        <v>37.200000000000003</v>
      </c>
      <c r="H5" s="13">
        <v>37.200000000000003</v>
      </c>
      <c r="I5" s="13">
        <v>36.6</v>
      </c>
      <c r="J5" s="13">
        <v>31.8</v>
      </c>
      <c r="K5" s="13">
        <v>32.700000000000003</v>
      </c>
      <c r="L5" s="13">
        <v>37.299999999999997</v>
      </c>
    </row>
    <row r="6" spans="1:12">
      <c r="A6" s="7">
        <f t="shared" si="0"/>
        <v>1994</v>
      </c>
      <c r="B6" s="13">
        <v>31.2</v>
      </c>
      <c r="C6" s="13">
        <v>35.700000000000003</v>
      </c>
      <c r="D6" s="13">
        <v>37.200000000000003</v>
      </c>
      <c r="E6" s="13">
        <v>39.700000000000003</v>
      </c>
      <c r="F6" s="13">
        <v>38.5</v>
      </c>
      <c r="G6" s="13">
        <v>37.799999999999997</v>
      </c>
      <c r="H6" s="13">
        <v>37.5</v>
      </c>
      <c r="I6" s="13">
        <v>37.200000000000003</v>
      </c>
      <c r="J6" s="13">
        <v>31.5</v>
      </c>
      <c r="K6" s="13">
        <v>32.799999999999997</v>
      </c>
      <c r="L6" s="13">
        <v>36.4</v>
      </c>
    </row>
    <row r="7" spans="1:12">
      <c r="A7" s="7">
        <f t="shared" si="0"/>
        <v>1995</v>
      </c>
      <c r="B7" s="13">
        <v>30.9</v>
      </c>
      <c r="C7" s="13">
        <v>35.9</v>
      </c>
      <c r="D7" s="13">
        <v>38</v>
      </c>
      <c r="E7" s="13">
        <v>39.6</v>
      </c>
      <c r="F7" s="13">
        <v>37.6</v>
      </c>
      <c r="G7" s="13">
        <v>37.1</v>
      </c>
      <c r="H7" s="13">
        <v>36.5</v>
      </c>
      <c r="I7" s="13">
        <v>37.4</v>
      </c>
      <c r="J7" s="13">
        <v>34.299999999999997</v>
      </c>
      <c r="K7" s="13">
        <v>32.5</v>
      </c>
      <c r="L7" s="13">
        <v>35.4</v>
      </c>
    </row>
    <row r="8" spans="1:12">
      <c r="A8" s="7">
        <f t="shared" si="0"/>
        <v>1996</v>
      </c>
      <c r="B8" s="13">
        <v>30.9</v>
      </c>
      <c r="C8" s="13">
        <v>35.4</v>
      </c>
      <c r="D8" s="13">
        <v>36.5</v>
      </c>
      <c r="E8" s="13">
        <v>38.700000000000003</v>
      </c>
      <c r="F8" s="13">
        <v>37.5</v>
      </c>
      <c r="G8" s="13">
        <v>37</v>
      </c>
      <c r="H8" s="13">
        <v>36.700000000000003</v>
      </c>
      <c r="I8" s="13">
        <v>36.200000000000003</v>
      </c>
      <c r="J8" s="13">
        <v>33.6</v>
      </c>
      <c r="K8" s="13">
        <v>32.299999999999997</v>
      </c>
      <c r="L8" s="13">
        <v>36.1</v>
      </c>
    </row>
    <row r="9" spans="1:12">
      <c r="A9" s="7">
        <f t="shared" si="0"/>
        <v>1997</v>
      </c>
      <c r="B9" s="13">
        <v>31.5</v>
      </c>
      <c r="C9" s="13">
        <v>36</v>
      </c>
      <c r="D9" s="13">
        <v>37.6</v>
      </c>
      <c r="E9" s="13">
        <v>39</v>
      </c>
      <c r="F9" s="13">
        <v>37.4</v>
      </c>
      <c r="G9" s="13">
        <v>37.299999999999997</v>
      </c>
      <c r="H9" s="13">
        <v>36.6</v>
      </c>
      <c r="I9" s="13">
        <v>36.799999999999997</v>
      </c>
      <c r="J9" s="13">
        <v>34.799999999999997</v>
      </c>
      <c r="K9" s="13">
        <v>33.1</v>
      </c>
      <c r="L9" s="13">
        <v>37.200000000000003</v>
      </c>
    </row>
    <row r="10" spans="1:12">
      <c r="A10" s="7">
        <f t="shared" si="0"/>
        <v>1998</v>
      </c>
      <c r="B10" s="13">
        <v>31.4</v>
      </c>
      <c r="C10" s="13">
        <v>35.6</v>
      </c>
      <c r="D10" s="13">
        <v>36.5</v>
      </c>
      <c r="E10" s="13">
        <v>38.6</v>
      </c>
      <c r="F10" s="13">
        <v>36.700000000000003</v>
      </c>
      <c r="G10" s="13">
        <v>36.799999999999997</v>
      </c>
      <c r="H10" s="13">
        <v>36.200000000000003</v>
      </c>
      <c r="I10" s="13">
        <v>36.4</v>
      </c>
      <c r="J10" s="13">
        <v>34.799999999999997</v>
      </c>
      <c r="K10" s="13">
        <v>32.799999999999997</v>
      </c>
      <c r="L10" s="13">
        <v>36.4</v>
      </c>
    </row>
    <row r="11" spans="1:12">
      <c r="A11" s="7">
        <f t="shared" si="0"/>
        <v>1999</v>
      </c>
      <c r="B11" s="13">
        <v>31.6</v>
      </c>
      <c r="C11" s="13">
        <v>36.200000000000003</v>
      </c>
      <c r="D11" s="13">
        <v>37</v>
      </c>
      <c r="E11" s="13">
        <v>39.1</v>
      </c>
      <c r="F11" s="13">
        <v>37.200000000000003</v>
      </c>
      <c r="G11" s="13">
        <v>37.4</v>
      </c>
      <c r="H11" s="13">
        <v>36.700000000000003</v>
      </c>
      <c r="I11" s="13">
        <v>36.700000000000003</v>
      </c>
      <c r="J11" s="13">
        <v>35.5</v>
      </c>
      <c r="K11" s="13">
        <v>33.700000000000003</v>
      </c>
      <c r="L11" s="13">
        <v>37.1</v>
      </c>
    </row>
    <row r="12" spans="1:12">
      <c r="A12" s="7">
        <f t="shared" si="0"/>
        <v>2000</v>
      </c>
      <c r="B12" s="13">
        <v>31.6</v>
      </c>
      <c r="C12" s="13">
        <v>35</v>
      </c>
      <c r="D12" s="13">
        <v>35.1</v>
      </c>
      <c r="E12" s="13">
        <v>37.5</v>
      </c>
      <c r="F12" s="13">
        <v>37</v>
      </c>
      <c r="G12" s="13">
        <v>35.6</v>
      </c>
      <c r="H12" s="13">
        <v>36.5</v>
      </c>
      <c r="I12" s="13">
        <v>35.200000000000003</v>
      </c>
      <c r="J12" s="13">
        <v>35.1</v>
      </c>
      <c r="K12" s="13">
        <v>32.5</v>
      </c>
      <c r="L12" s="13">
        <v>35.4</v>
      </c>
    </row>
    <row r="13" spans="1:12">
      <c r="A13" s="7">
        <f t="shared" si="0"/>
        <v>2001</v>
      </c>
      <c r="B13" s="13">
        <v>31.1</v>
      </c>
      <c r="C13" s="13">
        <v>36.700000000000003</v>
      </c>
      <c r="D13" s="13">
        <v>38.299999999999997</v>
      </c>
      <c r="E13" s="13">
        <v>37.700000000000003</v>
      </c>
      <c r="F13" s="13">
        <v>37.6</v>
      </c>
      <c r="G13" s="13">
        <v>41.5</v>
      </c>
      <c r="H13" s="13">
        <v>38</v>
      </c>
      <c r="I13" s="13">
        <v>36.799999999999997</v>
      </c>
      <c r="J13" s="13">
        <v>32.4</v>
      </c>
      <c r="K13" s="13">
        <v>35.799999999999997</v>
      </c>
      <c r="L13" s="13">
        <v>37.4</v>
      </c>
    </row>
    <row r="14" spans="1:12">
      <c r="A14" s="7">
        <f t="shared" si="0"/>
        <v>2002</v>
      </c>
      <c r="B14" s="13">
        <v>30.8</v>
      </c>
      <c r="C14" s="13">
        <v>38</v>
      </c>
      <c r="D14" s="13">
        <v>39.4</v>
      </c>
      <c r="E14" s="13">
        <v>37.1</v>
      </c>
      <c r="F14" s="13">
        <v>37.5</v>
      </c>
      <c r="G14" s="13">
        <v>41.6</v>
      </c>
      <c r="H14" s="13">
        <v>39</v>
      </c>
      <c r="I14" s="13">
        <v>38.700000000000003</v>
      </c>
      <c r="J14" s="13">
        <v>33.4</v>
      </c>
      <c r="K14" s="13">
        <v>37.5</v>
      </c>
      <c r="L14" s="13">
        <v>37.9</v>
      </c>
    </row>
    <row r="15" spans="1:12">
      <c r="A15" s="7">
        <f t="shared" si="0"/>
        <v>2003</v>
      </c>
      <c r="B15" s="13">
        <v>31</v>
      </c>
      <c r="C15" s="13">
        <v>38.1</v>
      </c>
      <c r="D15" s="13">
        <v>39.4</v>
      </c>
      <c r="E15" s="13">
        <v>37.9</v>
      </c>
      <c r="F15" s="13">
        <v>36.9</v>
      </c>
      <c r="G15" s="13">
        <v>40.9</v>
      </c>
      <c r="H15" s="13">
        <v>38.5</v>
      </c>
      <c r="I15" s="13">
        <v>38.799999999999997</v>
      </c>
      <c r="J15" s="13">
        <v>34</v>
      </c>
      <c r="K15" s="13">
        <v>38</v>
      </c>
      <c r="L15" s="13">
        <v>37.700000000000003</v>
      </c>
    </row>
    <row r="16" spans="1:12">
      <c r="A16" s="7">
        <f t="shared" si="0"/>
        <v>2004</v>
      </c>
      <c r="B16" s="13">
        <v>30.9</v>
      </c>
      <c r="C16" s="13">
        <v>36.299999999999997</v>
      </c>
      <c r="D16" s="13">
        <v>37.299999999999997</v>
      </c>
      <c r="E16" s="13">
        <v>37.299999999999997</v>
      </c>
      <c r="F16" s="13">
        <v>35.9</v>
      </c>
      <c r="G16" s="13">
        <v>38.5</v>
      </c>
      <c r="H16" s="13">
        <v>37</v>
      </c>
      <c r="I16" s="13">
        <v>37.299999999999997</v>
      </c>
      <c r="J16" s="13">
        <v>32.5</v>
      </c>
      <c r="K16" s="13">
        <v>36.200000000000003</v>
      </c>
      <c r="L16" s="13">
        <v>34.1</v>
      </c>
    </row>
    <row r="17" spans="1:12">
      <c r="A17" s="7">
        <f t="shared" si="0"/>
        <v>2005</v>
      </c>
      <c r="B17" s="13">
        <v>30.9</v>
      </c>
      <c r="C17" s="13">
        <v>36.4</v>
      </c>
      <c r="D17" s="13">
        <v>35.5</v>
      </c>
      <c r="E17" s="13">
        <v>36.6</v>
      </c>
      <c r="F17" s="13">
        <v>35.4</v>
      </c>
      <c r="G17" s="13">
        <v>37.799999999999997</v>
      </c>
      <c r="H17" s="13">
        <v>36.1</v>
      </c>
      <c r="I17" s="13">
        <v>36.799999999999997</v>
      </c>
      <c r="J17" s="13">
        <v>34.6</v>
      </c>
      <c r="K17" s="13">
        <v>37</v>
      </c>
      <c r="L17" s="13">
        <v>34.799999999999997</v>
      </c>
    </row>
    <row r="18" spans="1:12">
      <c r="A18" s="7">
        <f t="shared" si="0"/>
        <v>2006</v>
      </c>
      <c r="B18" s="13">
        <v>30.9</v>
      </c>
      <c r="C18" s="13">
        <v>37</v>
      </c>
      <c r="D18" s="13">
        <v>35.799999999999997</v>
      </c>
      <c r="E18" s="13">
        <v>35.700000000000003</v>
      </c>
      <c r="F18" s="13">
        <v>36.1</v>
      </c>
      <c r="G18" s="13">
        <v>38.200000000000003</v>
      </c>
      <c r="H18" s="13">
        <v>36.299999999999997</v>
      </c>
      <c r="I18" s="13">
        <v>37.299999999999997</v>
      </c>
      <c r="J18" s="13">
        <v>34.4</v>
      </c>
      <c r="K18" s="13">
        <v>38.5</v>
      </c>
      <c r="L18" s="13">
        <v>36.200000000000003</v>
      </c>
    </row>
    <row r="19" spans="1:12">
      <c r="A19" s="7">
        <f t="shared" si="0"/>
        <v>2007</v>
      </c>
      <c r="B19" s="13">
        <v>30.5</v>
      </c>
      <c r="C19" s="13">
        <v>36.700000000000003</v>
      </c>
      <c r="D19" s="13">
        <v>35.5</v>
      </c>
      <c r="E19" s="13">
        <v>35.799999999999997</v>
      </c>
      <c r="F19" s="13">
        <v>35.700000000000003</v>
      </c>
      <c r="G19" s="13">
        <v>36.700000000000003</v>
      </c>
      <c r="H19" s="13">
        <v>35</v>
      </c>
      <c r="I19" s="13">
        <v>37.299999999999997</v>
      </c>
      <c r="J19" s="13">
        <v>35.299999999999997</v>
      </c>
      <c r="K19" s="13">
        <v>37.6</v>
      </c>
      <c r="L19" s="13">
        <v>37.4</v>
      </c>
    </row>
    <row r="20" spans="1:12">
      <c r="A20" s="7">
        <f t="shared" si="0"/>
        <v>2008</v>
      </c>
      <c r="B20" s="13">
        <v>30.4</v>
      </c>
      <c r="C20" s="13">
        <v>35.299999999999997</v>
      </c>
      <c r="D20" s="13" t="s">
        <v>29</v>
      </c>
      <c r="E20" s="13">
        <v>38.700000000000003</v>
      </c>
      <c r="F20" s="13">
        <v>35.200000000000003</v>
      </c>
      <c r="G20" s="13">
        <v>34.799999999999997</v>
      </c>
      <c r="H20" s="13">
        <v>34.1</v>
      </c>
      <c r="I20" s="13">
        <v>35.700000000000003</v>
      </c>
      <c r="J20" s="13">
        <v>34.799999999999997</v>
      </c>
      <c r="K20" s="13">
        <v>35.1</v>
      </c>
      <c r="L20" s="13">
        <v>36.200000000000003</v>
      </c>
    </row>
    <row r="21" spans="1:12">
      <c r="A21" s="7">
        <f t="shared" si="0"/>
        <v>2009</v>
      </c>
      <c r="B21" s="13">
        <v>30.1</v>
      </c>
      <c r="C21" s="13">
        <v>35.1</v>
      </c>
      <c r="D21" s="13" t="s">
        <v>29</v>
      </c>
      <c r="E21" s="13" t="s">
        <v>29</v>
      </c>
      <c r="F21" s="13" t="s">
        <v>29</v>
      </c>
      <c r="G21" s="13" t="s">
        <v>29</v>
      </c>
      <c r="H21" s="13">
        <v>35.700000000000003</v>
      </c>
      <c r="I21" s="13">
        <v>35.6</v>
      </c>
      <c r="J21" s="13">
        <v>34.5</v>
      </c>
      <c r="K21" s="13">
        <v>33.299999999999997</v>
      </c>
      <c r="L21" s="13">
        <v>33.299999999999997</v>
      </c>
    </row>
    <row r="23" spans="1:12">
      <c r="A23" s="9" t="s">
        <v>547</v>
      </c>
      <c r="B23" s="9"/>
    </row>
    <row r="24" spans="1:12">
      <c r="A24" s="7" t="s">
        <v>548</v>
      </c>
      <c r="B24" s="2">
        <f>(POWER(VLOOKUP(VALUE(RIGHT($A24,4)),$A$3:$L$21,COLUMN(B$51),0)/VLOOKUP(VALUE(LEFT($A24,4)),$A$3:$L$21,COLUMN(B$51),0),1/(VALUE(RIGHT($A24,4))-VALUE(LEFT($A24,4))))-1)*100</f>
        <v>-0.16354408029416456</v>
      </c>
      <c r="C24" s="2">
        <f t="shared" ref="C24:L26" si="1">(POWER(VLOOKUP(VALUE(RIGHT($A24,4)),$A$3:$L$21,COLUMN(C$51),0)/VLOOKUP(VALUE(LEFT($A24,4)),$A$3:$L$21,COLUMN(C$51),0),1/(VALUE(RIGHT($A24,4))-VALUE(LEFT($A24,4))))-1)*100</f>
        <v>-9.4119892271848915E-2</v>
      </c>
      <c r="D24" s="13" t="s">
        <v>29</v>
      </c>
      <c r="E24" s="13" t="s">
        <v>29</v>
      </c>
      <c r="F24" s="13" t="s">
        <v>29</v>
      </c>
      <c r="G24" s="13" t="s">
        <v>29</v>
      </c>
      <c r="H24" s="2">
        <f t="shared" si="1"/>
        <v>-0.15336042849661835</v>
      </c>
      <c r="I24" s="2">
        <f t="shared" si="1"/>
        <v>-0.13860731082416811</v>
      </c>
      <c r="J24" s="2">
        <f t="shared" si="1"/>
        <v>0.29813379375747129</v>
      </c>
      <c r="K24" s="2">
        <f t="shared" si="1"/>
        <v>5.0289504933220819E-2</v>
      </c>
      <c r="L24" s="2">
        <f t="shared" si="1"/>
        <v>-0.70170263160491686</v>
      </c>
    </row>
    <row r="25" spans="1:12">
      <c r="A25" s="7" t="s">
        <v>549</v>
      </c>
      <c r="B25" s="2">
        <f>(POWER(VLOOKUP(VALUE(RIGHT($A25,4)),$A$3:$L$21,COLUMN(B$51),0)/VLOOKUP(VALUE(LEFT($A25,4)),$A$3:$L$21,COLUMN(B$51),0),1/(VALUE(RIGHT($A25,4))-VALUE(LEFT($A25,4))))-1)*100</f>
        <v>0.21322607202174382</v>
      </c>
      <c r="C25" s="2">
        <f t="shared" si="1"/>
        <v>-0.21978730539242708</v>
      </c>
      <c r="D25" s="2">
        <f t="shared" si="1"/>
        <v>-0.73219300478761795</v>
      </c>
      <c r="E25" s="2">
        <f t="shared" si="1"/>
        <v>-0.79692464983391886</v>
      </c>
      <c r="F25" s="2">
        <f t="shared" si="1"/>
        <v>-0.11940412066347994</v>
      </c>
      <c r="G25" s="2">
        <f t="shared" si="1"/>
        <v>-0.69320256979155115</v>
      </c>
      <c r="H25" s="2">
        <f t="shared" si="1"/>
        <v>-6.0698176444529128E-2</v>
      </c>
      <c r="I25" s="2">
        <f t="shared" si="1"/>
        <v>-0.4021467486969077</v>
      </c>
      <c r="J25" s="2">
        <f t="shared" si="1"/>
        <v>0.79006077818413178</v>
      </c>
      <c r="K25" s="2">
        <f t="shared" si="1"/>
        <v>-0.16949477432086635</v>
      </c>
      <c r="L25" s="2">
        <f t="shared" si="1"/>
        <v>-0.72620896081806441</v>
      </c>
    </row>
    <row r="26" spans="1:12">
      <c r="A26" s="7" t="s">
        <v>533</v>
      </c>
      <c r="B26" s="2">
        <f>(POWER(VLOOKUP(VALUE(RIGHT($A26,4)),$A$3:$L$21,COLUMN(B$51),0)/VLOOKUP(VALUE(LEFT($A26,4)),$A$3:$L$21,COLUMN(B$51),0),1/(VALUE(RIGHT($A26,4))-VALUE(LEFT($A26,4))))-1)*100</f>
        <v>-0.53889769555961475</v>
      </c>
      <c r="C26" s="2">
        <f t="shared" si="1"/>
        <v>3.170579169515797E-2</v>
      </c>
      <c r="D26" s="13" t="s">
        <v>29</v>
      </c>
      <c r="E26" s="13" t="s">
        <v>29</v>
      </c>
      <c r="F26" s="13" t="s">
        <v>29</v>
      </c>
      <c r="G26" s="13" t="s">
        <v>29</v>
      </c>
      <c r="H26" s="2">
        <f t="shared" si="1"/>
        <v>-0.2459367654702671</v>
      </c>
      <c r="I26" s="2">
        <f t="shared" si="1"/>
        <v>0.12562946171039702</v>
      </c>
      <c r="J26" s="2">
        <f t="shared" si="1"/>
        <v>-0.19139223807389527</v>
      </c>
      <c r="K26" s="2">
        <f t="shared" si="1"/>
        <v>0.27055765561814216</v>
      </c>
      <c r="L26" s="2">
        <f t="shared" si="1"/>
        <v>-0.67719025285780665</v>
      </c>
    </row>
    <row r="28" spans="1:12">
      <c r="A28" t="s">
        <v>550</v>
      </c>
    </row>
  </sheetData>
  <pageMargins left="0.7" right="0.7" top="0.75" bottom="0.75" header="0.3" footer="0.3"/>
  <pageSetup scale="77" orientation="landscape" horizontalDpi="0" verticalDpi="0" r:id="rId1"/>
  <colBreaks count="1" manualBreakCount="1">
    <brk id="12" max="1048575" man="1"/>
  </colBreaks>
</worksheet>
</file>

<file path=xl/worksheets/sheet26.xml><?xml version="1.0" encoding="utf-8"?>
<worksheet xmlns="http://schemas.openxmlformats.org/spreadsheetml/2006/main" xmlns:r="http://schemas.openxmlformats.org/officeDocument/2006/relationships">
  <sheetPr codeName="Sheet78"/>
  <dimension ref="A1:L28"/>
  <sheetViews>
    <sheetView view="pageBreakPreview" zoomScaleNormal="100" zoomScaleSheetLayoutView="100" workbookViewId="0"/>
  </sheetViews>
  <sheetFormatPr defaultRowHeight="15"/>
  <cols>
    <col min="2" max="2" width="13" customWidth="1"/>
    <col min="3" max="3" width="13.5703125" customWidth="1"/>
    <col min="4" max="4" width="13.140625" customWidth="1"/>
    <col min="5" max="5" width="12.140625" customWidth="1"/>
    <col min="6" max="6" width="13.85546875" customWidth="1"/>
    <col min="7" max="7" width="14.140625" customWidth="1"/>
    <col min="8" max="8" width="13.85546875" customWidth="1"/>
    <col min="9" max="9" width="14.85546875" customWidth="1"/>
    <col min="10" max="10" width="12.28515625" customWidth="1"/>
    <col min="11" max="11" width="13.5703125" customWidth="1"/>
    <col min="12" max="12" width="13.7109375" customWidth="1"/>
  </cols>
  <sheetData>
    <row r="1" spans="1:12">
      <c r="A1" s="309" t="s">
        <v>1508</v>
      </c>
    </row>
    <row r="2" spans="1:12" ht="105">
      <c r="B2" s="55" t="s">
        <v>536</v>
      </c>
      <c r="C2" s="55" t="s">
        <v>551</v>
      </c>
      <c r="D2" s="55" t="s">
        <v>552</v>
      </c>
      <c r="E2" s="55" t="s">
        <v>553</v>
      </c>
      <c r="F2" s="55" t="s">
        <v>554</v>
      </c>
      <c r="G2" s="55" t="s">
        <v>555</v>
      </c>
      <c r="H2" s="55" t="s">
        <v>556</v>
      </c>
      <c r="I2" s="55" t="s">
        <v>557</v>
      </c>
      <c r="J2" s="55" t="s">
        <v>558</v>
      </c>
      <c r="K2" s="55" t="s">
        <v>559</v>
      </c>
      <c r="L2" s="55" t="s">
        <v>560</v>
      </c>
    </row>
    <row r="3" spans="1:12">
      <c r="A3" s="7">
        <v>1991</v>
      </c>
      <c r="B3" s="13">
        <v>36.700000000000003</v>
      </c>
      <c r="C3" s="13">
        <v>38.4</v>
      </c>
      <c r="D3" s="13">
        <v>38.200000000000003</v>
      </c>
      <c r="E3" s="13">
        <v>39.799999999999997</v>
      </c>
      <c r="F3" s="13">
        <v>37.299999999999997</v>
      </c>
      <c r="G3" s="13">
        <v>38.700000000000003</v>
      </c>
      <c r="H3" s="13">
        <v>37.9</v>
      </c>
      <c r="I3" s="13">
        <v>38.9</v>
      </c>
      <c r="J3" s="13">
        <v>38.6</v>
      </c>
      <c r="K3" s="13">
        <v>38.4</v>
      </c>
      <c r="L3" s="13">
        <v>37.9</v>
      </c>
    </row>
    <row r="4" spans="1:12">
      <c r="A4" s="7">
        <f>A3+1</f>
        <v>1992</v>
      </c>
      <c r="B4" s="13">
        <v>36.700000000000003</v>
      </c>
      <c r="C4" s="13">
        <v>38.5</v>
      </c>
      <c r="D4" s="13">
        <v>38.299999999999997</v>
      </c>
      <c r="E4" s="13">
        <v>40</v>
      </c>
      <c r="F4" s="13">
        <v>37.200000000000003</v>
      </c>
      <c r="G4" s="13">
        <v>38.200000000000003</v>
      </c>
      <c r="H4" s="13">
        <v>38.299999999999997</v>
      </c>
      <c r="I4" s="13">
        <v>38.9</v>
      </c>
      <c r="J4" s="13">
        <v>38.799999999999997</v>
      </c>
      <c r="K4" s="13">
        <v>38.6</v>
      </c>
      <c r="L4" s="13">
        <v>37.9</v>
      </c>
    </row>
    <row r="5" spans="1:12">
      <c r="A5" s="7">
        <f t="shared" ref="A5:A21" si="0">A4+1</f>
        <v>1993</v>
      </c>
      <c r="B5" s="13">
        <v>36.700000000000003</v>
      </c>
      <c r="C5" s="13">
        <v>38.6</v>
      </c>
      <c r="D5" s="13">
        <v>38.6</v>
      </c>
      <c r="E5" s="13">
        <v>40.1</v>
      </c>
      <c r="F5" s="13">
        <v>37.200000000000003</v>
      </c>
      <c r="G5" s="13">
        <v>38.1</v>
      </c>
      <c r="H5" s="13">
        <v>38.6</v>
      </c>
      <c r="I5" s="13">
        <v>39.299999999999997</v>
      </c>
      <c r="J5" s="13">
        <v>39.700000000000003</v>
      </c>
      <c r="K5" s="13">
        <v>38.299999999999997</v>
      </c>
      <c r="L5" s="13">
        <v>38.1</v>
      </c>
    </row>
    <row r="6" spans="1:12">
      <c r="A6" s="7">
        <f t="shared" si="0"/>
        <v>1994</v>
      </c>
      <c r="B6" s="13">
        <v>36.700000000000003</v>
      </c>
      <c r="C6" s="13">
        <v>38.5</v>
      </c>
      <c r="D6" s="13">
        <v>38.200000000000003</v>
      </c>
      <c r="E6" s="13">
        <v>39.5</v>
      </c>
      <c r="F6" s="13">
        <v>37.1</v>
      </c>
      <c r="G6" s="13">
        <v>38.5</v>
      </c>
      <c r="H6" s="13">
        <v>38.4</v>
      </c>
      <c r="I6" s="13">
        <v>39.1</v>
      </c>
      <c r="J6" s="13">
        <v>40.1</v>
      </c>
      <c r="K6" s="13">
        <v>37.700000000000003</v>
      </c>
      <c r="L6" s="13">
        <v>38</v>
      </c>
    </row>
    <row r="7" spans="1:12">
      <c r="A7" s="7">
        <f t="shared" si="0"/>
        <v>1995</v>
      </c>
      <c r="B7" s="13">
        <v>36.5</v>
      </c>
      <c r="C7" s="13">
        <v>38.299999999999997</v>
      </c>
      <c r="D7" s="13">
        <v>38.1</v>
      </c>
      <c r="E7" s="13">
        <v>39.700000000000003</v>
      </c>
      <c r="F7" s="13">
        <v>37.1</v>
      </c>
      <c r="G7" s="13">
        <v>38.4</v>
      </c>
      <c r="H7" s="13">
        <v>38.4</v>
      </c>
      <c r="I7" s="13">
        <v>39.200000000000003</v>
      </c>
      <c r="J7" s="13">
        <v>39.9</v>
      </c>
      <c r="K7" s="13">
        <v>36.9</v>
      </c>
      <c r="L7" s="13">
        <v>37.799999999999997</v>
      </c>
    </row>
    <row r="8" spans="1:12">
      <c r="A8" s="7">
        <f t="shared" si="0"/>
        <v>1996</v>
      </c>
      <c r="B8" s="13">
        <v>36.700000000000003</v>
      </c>
      <c r="C8" s="13">
        <v>38</v>
      </c>
      <c r="D8" s="13">
        <v>37.5</v>
      </c>
      <c r="E8" s="13">
        <v>39.4</v>
      </c>
      <c r="F8" s="13">
        <v>37.4</v>
      </c>
      <c r="G8" s="13">
        <v>37.9</v>
      </c>
      <c r="H8" s="13">
        <v>38.4</v>
      </c>
      <c r="I8" s="13">
        <v>38.5</v>
      </c>
      <c r="J8" s="13">
        <v>39.6</v>
      </c>
      <c r="K8" s="13">
        <v>36.700000000000003</v>
      </c>
      <c r="L8" s="13">
        <v>37.5</v>
      </c>
    </row>
    <row r="9" spans="1:12">
      <c r="A9" s="7">
        <f t="shared" si="0"/>
        <v>1997</v>
      </c>
      <c r="B9" s="13">
        <v>36.700000000000003</v>
      </c>
      <c r="C9" s="13">
        <v>37.799999999999997</v>
      </c>
      <c r="D9" s="13">
        <v>38.700000000000003</v>
      </c>
      <c r="E9" s="13">
        <v>39.9</v>
      </c>
      <c r="F9" s="13">
        <v>36.799999999999997</v>
      </c>
      <c r="G9" s="13">
        <v>37.4</v>
      </c>
      <c r="H9" s="13">
        <v>38.200000000000003</v>
      </c>
      <c r="I9" s="13">
        <v>38.5</v>
      </c>
      <c r="J9" s="13">
        <v>37.9</v>
      </c>
      <c r="K9" s="13">
        <v>36.799999999999997</v>
      </c>
      <c r="L9" s="13">
        <v>37.299999999999997</v>
      </c>
    </row>
    <row r="10" spans="1:12">
      <c r="A10" s="7">
        <f t="shared" si="0"/>
        <v>1998</v>
      </c>
      <c r="B10" s="13">
        <v>36.700000000000003</v>
      </c>
      <c r="C10" s="13">
        <v>38.700000000000003</v>
      </c>
      <c r="D10" s="13">
        <v>38.6</v>
      </c>
      <c r="E10" s="13">
        <v>40.6</v>
      </c>
      <c r="F10" s="13">
        <v>38.799999999999997</v>
      </c>
      <c r="G10" s="13">
        <v>38.700000000000003</v>
      </c>
      <c r="H10" s="13">
        <v>38.5</v>
      </c>
      <c r="I10" s="13">
        <v>39.5</v>
      </c>
      <c r="J10" s="13">
        <v>37.799999999999997</v>
      </c>
      <c r="K10" s="13">
        <v>37.9</v>
      </c>
      <c r="L10" s="13">
        <v>38.6</v>
      </c>
    </row>
    <row r="11" spans="1:12">
      <c r="A11" s="7">
        <f t="shared" si="0"/>
        <v>1999</v>
      </c>
      <c r="B11" s="13">
        <v>36.700000000000003</v>
      </c>
      <c r="C11" s="13">
        <v>39.799999999999997</v>
      </c>
      <c r="D11" s="13">
        <v>40.1</v>
      </c>
      <c r="E11" s="13">
        <v>42.4</v>
      </c>
      <c r="F11" s="13">
        <v>40.299999999999997</v>
      </c>
      <c r="G11" s="13">
        <v>40.5</v>
      </c>
      <c r="H11" s="13">
        <v>39.9</v>
      </c>
      <c r="I11" s="13">
        <v>40.1</v>
      </c>
      <c r="J11" s="13">
        <v>38.299999999999997</v>
      </c>
      <c r="K11" s="13">
        <v>38.799999999999997</v>
      </c>
      <c r="L11" s="13">
        <v>40.200000000000003</v>
      </c>
    </row>
    <row r="12" spans="1:12">
      <c r="A12" s="7">
        <f t="shared" si="0"/>
        <v>2000</v>
      </c>
      <c r="B12" s="13">
        <v>37.299999999999997</v>
      </c>
      <c r="C12" s="13">
        <v>38.299999999999997</v>
      </c>
      <c r="D12" s="13">
        <v>37.6</v>
      </c>
      <c r="E12" s="13">
        <v>40</v>
      </c>
      <c r="F12" s="13">
        <v>41.6</v>
      </c>
      <c r="G12" s="13">
        <v>39</v>
      </c>
      <c r="H12" s="13">
        <v>39.299999999999997</v>
      </c>
      <c r="I12" s="13">
        <v>37.299999999999997</v>
      </c>
      <c r="J12" s="13">
        <v>38.1</v>
      </c>
      <c r="K12" s="13">
        <v>37.799999999999997</v>
      </c>
      <c r="L12" s="13">
        <v>37.9</v>
      </c>
    </row>
    <row r="13" spans="1:12">
      <c r="A13" s="7">
        <f t="shared" si="0"/>
        <v>2001</v>
      </c>
      <c r="B13" s="13">
        <v>37.5</v>
      </c>
      <c r="C13" s="13">
        <v>39.5</v>
      </c>
      <c r="D13" s="13">
        <v>38.6</v>
      </c>
      <c r="E13" s="13">
        <v>51.3</v>
      </c>
      <c r="F13" s="13">
        <v>41.2</v>
      </c>
      <c r="G13" s="13">
        <v>38.9</v>
      </c>
      <c r="H13" s="13">
        <v>38.6</v>
      </c>
      <c r="I13" s="13">
        <v>38.700000000000003</v>
      </c>
      <c r="J13" s="13">
        <v>37.1</v>
      </c>
      <c r="K13" s="13">
        <v>37.299999999999997</v>
      </c>
      <c r="L13" s="13">
        <v>42.6</v>
      </c>
    </row>
    <row r="14" spans="1:12">
      <c r="A14" s="7">
        <f t="shared" si="0"/>
        <v>2002</v>
      </c>
      <c r="B14" s="13">
        <v>37.4</v>
      </c>
      <c r="C14" s="13">
        <v>38.6</v>
      </c>
      <c r="D14" s="13">
        <v>37.700000000000003</v>
      </c>
      <c r="E14" s="13">
        <v>51.4</v>
      </c>
      <c r="F14" s="13">
        <v>41.3</v>
      </c>
      <c r="G14" s="13">
        <v>38.700000000000003</v>
      </c>
      <c r="H14" s="13">
        <v>38.299999999999997</v>
      </c>
      <c r="I14" s="13">
        <v>35.799999999999997</v>
      </c>
      <c r="J14" s="13">
        <v>37</v>
      </c>
      <c r="K14" s="13">
        <v>36.799999999999997</v>
      </c>
      <c r="L14" s="13">
        <v>42.4</v>
      </c>
    </row>
    <row r="15" spans="1:12">
      <c r="A15" s="7">
        <f t="shared" si="0"/>
        <v>2003</v>
      </c>
      <c r="B15" s="13">
        <v>37.5</v>
      </c>
      <c r="C15" s="13">
        <v>39.4</v>
      </c>
      <c r="D15" s="13">
        <v>39.1</v>
      </c>
      <c r="E15" s="13">
        <v>50</v>
      </c>
      <c r="F15" s="13">
        <v>40.5</v>
      </c>
      <c r="G15" s="13">
        <v>39.299999999999997</v>
      </c>
      <c r="H15" s="13">
        <v>39.200000000000003</v>
      </c>
      <c r="I15" s="13">
        <v>36.200000000000003</v>
      </c>
      <c r="J15" s="13">
        <v>40.4</v>
      </c>
      <c r="K15" s="13">
        <v>37.700000000000003</v>
      </c>
      <c r="L15" s="13">
        <v>43.4</v>
      </c>
    </row>
    <row r="16" spans="1:12">
      <c r="A16" s="7">
        <f t="shared" si="0"/>
        <v>2004</v>
      </c>
      <c r="B16" s="13">
        <v>37.700000000000003</v>
      </c>
      <c r="C16" s="13">
        <v>39.9</v>
      </c>
      <c r="D16" s="13">
        <v>41.9</v>
      </c>
      <c r="E16" s="13">
        <v>50.5</v>
      </c>
      <c r="F16" s="13">
        <v>41.2</v>
      </c>
      <c r="G16" s="13">
        <v>40.700000000000003</v>
      </c>
      <c r="H16" s="13">
        <v>38.799999999999997</v>
      </c>
      <c r="I16" s="13">
        <v>36.700000000000003</v>
      </c>
      <c r="J16" s="13">
        <v>40.6</v>
      </c>
      <c r="K16" s="13">
        <v>38.1</v>
      </c>
      <c r="L16" s="13">
        <v>42.5</v>
      </c>
    </row>
    <row r="17" spans="1:12">
      <c r="A17" s="7">
        <f t="shared" si="0"/>
        <v>2005</v>
      </c>
      <c r="B17" s="13">
        <v>37.9</v>
      </c>
      <c r="C17" s="13">
        <v>38.799999999999997</v>
      </c>
      <c r="D17" s="13">
        <v>42</v>
      </c>
      <c r="E17" s="13">
        <v>41.6</v>
      </c>
      <c r="F17" s="13">
        <v>39.4</v>
      </c>
      <c r="G17" s="13">
        <v>39.6</v>
      </c>
      <c r="H17" s="13">
        <v>37.6</v>
      </c>
      <c r="I17" s="13">
        <v>36.5</v>
      </c>
      <c r="J17" s="13">
        <v>41.4</v>
      </c>
      <c r="K17" s="13">
        <v>37.200000000000003</v>
      </c>
      <c r="L17" s="13">
        <v>41.3</v>
      </c>
    </row>
    <row r="18" spans="1:12">
      <c r="A18" s="7">
        <f t="shared" si="0"/>
        <v>2006</v>
      </c>
      <c r="B18" s="13">
        <v>37.6</v>
      </c>
      <c r="C18" s="13">
        <v>38.299999999999997</v>
      </c>
      <c r="D18" s="13">
        <v>41.6</v>
      </c>
      <c r="E18" s="13">
        <v>40.4</v>
      </c>
      <c r="F18" s="13">
        <v>38.4</v>
      </c>
      <c r="G18" s="13">
        <v>40.299999999999997</v>
      </c>
      <c r="H18" s="13">
        <v>37.1</v>
      </c>
      <c r="I18" s="13">
        <v>36.6</v>
      </c>
      <c r="J18" s="13">
        <v>39.1</v>
      </c>
      <c r="K18" s="13">
        <v>37.4</v>
      </c>
      <c r="L18" s="13">
        <v>39.299999999999997</v>
      </c>
    </row>
    <row r="19" spans="1:12">
      <c r="A19" s="7">
        <f t="shared" si="0"/>
        <v>2007</v>
      </c>
      <c r="B19" s="13">
        <v>37.6</v>
      </c>
      <c r="C19" s="13">
        <v>38.9</v>
      </c>
      <c r="D19" s="13">
        <v>41.6</v>
      </c>
      <c r="E19" s="13">
        <v>40.9</v>
      </c>
      <c r="F19" s="13">
        <v>38.4</v>
      </c>
      <c r="G19" s="13">
        <v>41</v>
      </c>
      <c r="H19" s="13">
        <v>38.1</v>
      </c>
      <c r="I19" s="13">
        <v>37.9</v>
      </c>
      <c r="J19" s="13">
        <v>38.5</v>
      </c>
      <c r="K19" s="13">
        <v>39.200000000000003</v>
      </c>
      <c r="L19" s="13">
        <v>38.200000000000003</v>
      </c>
    </row>
    <row r="20" spans="1:12">
      <c r="A20" s="7">
        <f t="shared" si="0"/>
        <v>2008</v>
      </c>
      <c r="B20" s="13">
        <v>37.6</v>
      </c>
      <c r="C20" s="13">
        <v>39.9</v>
      </c>
      <c r="D20" s="13" t="s">
        <v>29</v>
      </c>
      <c r="E20" s="13">
        <v>43.7</v>
      </c>
      <c r="F20" s="13">
        <v>39.200000000000003</v>
      </c>
      <c r="G20" s="13">
        <v>41.6</v>
      </c>
      <c r="H20" s="13">
        <v>40.1</v>
      </c>
      <c r="I20" s="13">
        <v>38.6</v>
      </c>
      <c r="J20" s="13">
        <v>40.1</v>
      </c>
      <c r="K20" s="13">
        <v>39.6</v>
      </c>
      <c r="L20" s="13">
        <v>38.799999999999997</v>
      </c>
    </row>
    <row r="21" spans="1:12">
      <c r="A21" s="7">
        <f t="shared" si="0"/>
        <v>2009</v>
      </c>
      <c r="B21" s="13">
        <v>37</v>
      </c>
      <c r="C21" s="13">
        <v>40.1</v>
      </c>
      <c r="D21" s="13" t="s">
        <v>29</v>
      </c>
      <c r="E21" s="13" t="s">
        <v>29</v>
      </c>
      <c r="F21" s="13" t="s">
        <v>29</v>
      </c>
      <c r="G21" s="13" t="s">
        <v>29</v>
      </c>
      <c r="H21" s="13">
        <v>39.799999999999997</v>
      </c>
      <c r="I21" s="13">
        <v>40.799999999999997</v>
      </c>
      <c r="J21" s="13">
        <v>41.8</v>
      </c>
      <c r="K21" s="13">
        <v>39.200000000000003</v>
      </c>
      <c r="L21" s="13">
        <v>39.4</v>
      </c>
    </row>
    <row r="22" spans="1:12">
      <c r="B22" s="8"/>
      <c r="C22" s="8"/>
      <c r="D22" s="8"/>
      <c r="E22" s="8"/>
      <c r="F22" s="8"/>
      <c r="G22" s="8"/>
      <c r="H22" s="8"/>
      <c r="I22" s="8"/>
      <c r="J22" s="8"/>
      <c r="K22" s="8"/>
      <c r="L22" s="8"/>
    </row>
    <row r="23" spans="1:12">
      <c r="A23" s="9" t="s">
        <v>547</v>
      </c>
      <c r="B23" s="61"/>
      <c r="C23" s="8"/>
      <c r="D23" s="8"/>
      <c r="E23" s="8"/>
      <c r="F23" s="8"/>
      <c r="G23" s="8"/>
      <c r="H23" s="8"/>
      <c r="I23" s="8"/>
      <c r="J23" s="8"/>
      <c r="K23" s="8"/>
      <c r="L23" s="8"/>
    </row>
    <row r="24" spans="1:12">
      <c r="A24" s="7" t="s">
        <v>548</v>
      </c>
      <c r="B24" s="2">
        <f>(POWER(VLOOKUP(VALUE(RIGHT($A24,4)),$A$3:$L$21,COLUMN(B$51),0)/VLOOKUP(VALUE(LEFT($A24,4)),$A$3:$L$21,COLUMN(B$51),0),1/(VALUE(RIGHT($A24,4))-VALUE(LEFT($A24,4))))-1)*100</f>
        <v>4.5238882940346059E-2</v>
      </c>
      <c r="C24" s="2">
        <f t="shared" ref="C24:L24" si="1">(POWER(VLOOKUP(VALUE(RIGHT($A24,4)),$A$3:$L$21,COLUMN(C$51),0)/VLOOKUP(VALUE(LEFT($A24,4)),$A$3:$L$21,COLUMN(C$51),0),1/(VALUE(RIGHT($A24,4))-VALUE(LEFT($A24,4))))-1)*100</f>
        <v>0.24095023472874288</v>
      </c>
      <c r="D24" s="13" t="s">
        <v>29</v>
      </c>
      <c r="E24" s="13" t="s">
        <v>29</v>
      </c>
      <c r="F24" s="13" t="s">
        <v>29</v>
      </c>
      <c r="G24" s="13" t="s">
        <v>29</v>
      </c>
      <c r="H24" s="2">
        <f t="shared" si="1"/>
        <v>0.27212403267411478</v>
      </c>
      <c r="I24" s="2">
        <f t="shared" si="1"/>
        <v>0.26528364924742753</v>
      </c>
      <c r="J24" s="2">
        <f t="shared" si="1"/>
        <v>0.44344734765189298</v>
      </c>
      <c r="K24" s="2">
        <f t="shared" si="1"/>
        <v>0.11461723097072607</v>
      </c>
      <c r="L24" s="2">
        <f t="shared" si="1"/>
        <v>0.21586990995716704</v>
      </c>
    </row>
    <row r="25" spans="1:12">
      <c r="A25" s="7" t="s">
        <v>549</v>
      </c>
      <c r="B25" s="2">
        <f t="shared" ref="B25:L26" si="2">(POWER(VLOOKUP(VALUE(RIGHT($A25,4)),$A$3:$L$21,COLUMN(B$51),0)/VLOOKUP(VALUE(LEFT($A25,4)),$A$3:$L$21,COLUMN(B$51),0),1/(VALUE(RIGHT($A25,4))-VALUE(LEFT($A25,4))))-1)*100</f>
        <v>0.18034655791321352</v>
      </c>
      <c r="C25" s="2">
        <f t="shared" si="2"/>
        <v>-2.8968729998235521E-2</v>
      </c>
      <c r="D25" s="2">
        <f t="shared" si="2"/>
        <v>-0.17575054660795564</v>
      </c>
      <c r="E25" s="2">
        <f t="shared" si="2"/>
        <v>5.5710421644783459E-2</v>
      </c>
      <c r="F25" s="2">
        <f t="shared" si="2"/>
        <v>1.219676348857579</v>
      </c>
      <c r="G25" s="2">
        <f t="shared" si="2"/>
        <v>8.5837331323590504E-2</v>
      </c>
      <c r="H25" s="2">
        <f t="shared" si="2"/>
        <v>0.40385114299741343</v>
      </c>
      <c r="I25" s="2">
        <f t="shared" si="2"/>
        <v>-0.46558968821672764</v>
      </c>
      <c r="J25" s="2">
        <f t="shared" si="2"/>
        <v>-0.14476172274454635</v>
      </c>
      <c r="K25" s="2">
        <f t="shared" si="2"/>
        <v>-0.17482874029253193</v>
      </c>
      <c r="L25" s="2">
        <f t="shared" si="2"/>
        <v>0</v>
      </c>
    </row>
    <row r="26" spans="1:12">
      <c r="A26" s="7" t="s">
        <v>533</v>
      </c>
      <c r="B26" s="2">
        <f t="shared" si="2"/>
        <v>-8.9686579807646272E-2</v>
      </c>
      <c r="C26" s="2">
        <f t="shared" si="2"/>
        <v>0.51159797304736188</v>
      </c>
      <c r="D26" s="13" t="s">
        <v>29</v>
      </c>
      <c r="E26" s="13" t="s">
        <v>29</v>
      </c>
      <c r="F26" s="13" t="s">
        <v>29</v>
      </c>
      <c r="G26" s="13" t="s">
        <v>29</v>
      </c>
      <c r="H26" s="2">
        <f t="shared" si="2"/>
        <v>0.14056974472165251</v>
      </c>
      <c r="I26" s="2">
        <f t="shared" si="2"/>
        <v>1.0015237320787573</v>
      </c>
      <c r="J26" s="2">
        <f t="shared" si="2"/>
        <v>1.0351213330239029</v>
      </c>
      <c r="K26" s="2">
        <f t="shared" si="2"/>
        <v>0.40490245919917456</v>
      </c>
      <c r="L26" s="2">
        <f t="shared" si="2"/>
        <v>0.43220581809457759</v>
      </c>
    </row>
    <row r="28" spans="1:12">
      <c r="A28" t="s">
        <v>561</v>
      </c>
    </row>
  </sheetData>
  <pageMargins left="0.7" right="0.7" top="0.75" bottom="0.75" header="0.3" footer="0.3"/>
  <pageSetup scale="77" orientation="landscape" horizontalDpi="0" verticalDpi="0" r:id="rId1"/>
</worksheet>
</file>

<file path=xl/worksheets/sheet27.xml><?xml version="1.0" encoding="utf-8"?>
<worksheet xmlns="http://schemas.openxmlformats.org/spreadsheetml/2006/main" xmlns:r="http://schemas.openxmlformats.org/officeDocument/2006/relationships">
  <sheetPr codeName="Sheet79"/>
  <dimension ref="A1:M28"/>
  <sheetViews>
    <sheetView view="pageBreakPreview" zoomScaleNormal="100" zoomScaleSheetLayoutView="100" workbookViewId="0"/>
  </sheetViews>
  <sheetFormatPr defaultRowHeight="15"/>
  <cols>
    <col min="2" max="13" width="14.85546875" customWidth="1"/>
  </cols>
  <sheetData>
    <row r="1" spans="1:13">
      <c r="A1" t="s">
        <v>562</v>
      </c>
    </row>
    <row r="2" spans="1:13" ht="90">
      <c r="B2" s="55" t="s">
        <v>537</v>
      </c>
      <c r="C2" s="55" t="s">
        <v>538</v>
      </c>
      <c r="D2" s="55" t="s">
        <v>539</v>
      </c>
      <c r="E2" s="55" t="s">
        <v>540</v>
      </c>
      <c r="F2" s="55" t="s">
        <v>541</v>
      </c>
      <c r="G2" s="55" t="s">
        <v>542</v>
      </c>
      <c r="H2" s="55" t="s">
        <v>543</v>
      </c>
      <c r="I2" s="55" t="s">
        <v>544</v>
      </c>
      <c r="J2" s="55" t="s">
        <v>545</v>
      </c>
      <c r="K2" s="55" t="s">
        <v>546</v>
      </c>
      <c r="L2" s="12"/>
      <c r="M2" s="12"/>
    </row>
    <row r="3" spans="1:13">
      <c r="A3" s="7">
        <f>'4e'!A3</f>
        <v>1991</v>
      </c>
      <c r="B3" s="3">
        <f>'3c'!B4*'4d'!C3+'3d'!B4*'4e'!C3</f>
        <v>7534767.2999999998</v>
      </c>
      <c r="C3" s="3">
        <f>'3c'!C4*'4d'!D3+'3d'!C4*'4e'!D3</f>
        <v>386539.1</v>
      </c>
      <c r="D3" s="3">
        <f>'3c'!D4*'4d'!E3+'3d'!D4*'4e'!E3</f>
        <v>319124.79999999993</v>
      </c>
      <c r="E3" s="3">
        <f>'3c'!E4*'4d'!F3+'3d'!E4*'4e'!F3</f>
        <v>369930.69999999995</v>
      </c>
      <c r="F3" s="3">
        <f>'3c'!F4*'4d'!G3+'3d'!F4*'4e'!G3</f>
        <v>955176.7</v>
      </c>
      <c r="G3" s="3">
        <f>'3c'!G4*'4d'!H3+'3d'!G4*'4e'!H3</f>
        <v>840743.10000000009</v>
      </c>
      <c r="H3" s="3">
        <f>'3c'!H4*'4d'!I3+'3d'!H4*'4e'!I3</f>
        <v>1752167.1</v>
      </c>
      <c r="I3" s="3">
        <f>'3c'!I4*'4d'!J3+'3d'!I4*'4e'!J3</f>
        <v>1023104.7000000001</v>
      </c>
      <c r="J3" s="3">
        <f>'3c'!J4*'4d'!K3+'3d'!J4*'4e'!K3</f>
        <v>1240286.3999999999</v>
      </c>
      <c r="K3" s="3">
        <f>'3c'!K4*'4d'!L3+'3d'!K4*'4e'!L3</f>
        <v>649014.29999999993</v>
      </c>
    </row>
    <row r="4" spans="1:13">
      <c r="A4" s="7">
        <f>'4e'!A4</f>
        <v>1992</v>
      </c>
      <c r="B4" s="3">
        <f>'3c'!B5*'4d'!C4+'3d'!B5*'4e'!C4</f>
        <v>7341729.7000000002</v>
      </c>
      <c r="C4" s="3">
        <f>'3c'!C5*'4d'!D4+'3d'!C5*'4e'!D4</f>
        <v>333261.59999999998</v>
      </c>
      <c r="D4" s="3">
        <f>'3c'!D5*'4d'!E4+'3d'!D5*'4e'!E4</f>
        <v>294778.90000000002</v>
      </c>
      <c r="E4" s="3">
        <f>'3c'!E5*'4d'!F4+'3d'!E5*'4e'!F4</f>
        <v>398079.80000000005</v>
      </c>
      <c r="F4" s="3">
        <f>'3c'!F5*'4d'!G4+'3d'!F5*'4e'!G4</f>
        <v>866387.3</v>
      </c>
      <c r="G4" s="3">
        <f>'3c'!G5*'4d'!H4+'3d'!G5*'4e'!H4</f>
        <v>677857.5</v>
      </c>
      <c r="H4" s="3">
        <f>'3c'!H5*'4d'!I4+'3d'!H5*'4e'!I4</f>
        <v>1893973.8</v>
      </c>
      <c r="I4" s="3">
        <f>'3c'!I5*'4d'!J4+'3d'!I5*'4e'!J4</f>
        <v>994643.8</v>
      </c>
      <c r="J4" s="3">
        <f>'3c'!J5*'4d'!K4+'3d'!J5*'4e'!K4</f>
        <v>1240279.2</v>
      </c>
      <c r="K4" s="3">
        <f>'3c'!K5*'4d'!L4+'3d'!K5*'4e'!L4</f>
        <v>634676.1</v>
      </c>
      <c r="L4" s="62"/>
      <c r="M4" s="62"/>
    </row>
    <row r="5" spans="1:13" ht="15.75" customHeight="1">
      <c r="A5" s="7">
        <f>'4e'!A5</f>
        <v>1993</v>
      </c>
      <c r="B5" s="3">
        <f>'3c'!B6*'4d'!C5+'3d'!B6*'4e'!C5</f>
        <v>7111446.4000000004</v>
      </c>
      <c r="C5" s="3">
        <f>'3c'!C6*'4d'!D5+'3d'!C6*'4e'!D5</f>
        <v>362146.5</v>
      </c>
      <c r="D5" s="3">
        <f>'3c'!D6*'4d'!E5+'3d'!D6*'4e'!E5</f>
        <v>295580.7</v>
      </c>
      <c r="E5" s="3">
        <f>'3c'!E6*'4d'!F5+'3d'!E6*'4e'!F5</f>
        <v>408861.9</v>
      </c>
      <c r="F5" s="3">
        <f>'3c'!F6*'4d'!G5+'3d'!F6*'4e'!G5</f>
        <v>866565.00000000012</v>
      </c>
      <c r="G5" s="3">
        <f>'3c'!G6*'4d'!H5+'3d'!G6*'4e'!H5</f>
        <v>692485.60000000009</v>
      </c>
      <c r="H5" s="3">
        <f>'3c'!H6*'4d'!I5+'3d'!H6*'4e'!I5</f>
        <v>1774688.4000000001</v>
      </c>
      <c r="I5" s="3">
        <f>'3c'!I6*'4d'!J5+'3d'!I6*'4e'!J5</f>
        <v>835818.50000000012</v>
      </c>
      <c r="J5" s="3">
        <f>'3c'!J6*'4d'!K5+'3d'!J6*'4e'!K5</f>
        <v>1266600.7000000002</v>
      </c>
      <c r="K5" s="3">
        <f>'3c'!K6*'4d'!L5+'3d'!K6*'4e'!L5</f>
        <v>613927.5</v>
      </c>
      <c r="L5" s="6"/>
      <c r="M5" s="6"/>
    </row>
    <row r="6" spans="1:13" ht="15.75" customHeight="1">
      <c r="A6" s="7">
        <f>'4e'!A6</f>
        <v>1994</v>
      </c>
      <c r="B6" s="3">
        <f>'3c'!B7*'4d'!C6+'3d'!B7*'4e'!C6</f>
        <v>7130442.2000000002</v>
      </c>
      <c r="C6" s="3">
        <f>'3c'!C7*'4d'!D6+'3d'!C7*'4e'!D6</f>
        <v>349607</v>
      </c>
      <c r="D6" s="3">
        <f>'3c'!D7*'4d'!E6+'3d'!D7*'4e'!E6</f>
        <v>294633.90000000002</v>
      </c>
      <c r="E6" s="3">
        <f>'3c'!E7*'4d'!F6+'3d'!E7*'4e'!F6</f>
        <v>367288.6</v>
      </c>
      <c r="F6" s="3">
        <f>'3c'!F7*'4d'!G6+'3d'!F7*'4e'!G6</f>
        <v>816984.7</v>
      </c>
      <c r="G6" s="3">
        <f>'3c'!G7*'4d'!H6+'3d'!G7*'4e'!H6</f>
        <v>697620.3</v>
      </c>
      <c r="H6" s="3">
        <f>'3c'!H7*'4d'!I6+'3d'!H7*'4e'!I6</f>
        <v>1848144.4000000001</v>
      </c>
      <c r="I6" s="3">
        <f>'3c'!I7*'4d'!J6+'3d'!I7*'4e'!J6</f>
        <v>865929.9</v>
      </c>
      <c r="J6" s="3">
        <f>'3c'!J7*'4d'!K6+'3d'!J7*'4e'!K6</f>
        <v>1253691.2999999998</v>
      </c>
      <c r="K6" s="3">
        <f>'3c'!K7*'4d'!L6+'3d'!K7*'4e'!L6</f>
        <v>631253.19999999995</v>
      </c>
      <c r="L6" s="6"/>
      <c r="M6" s="6"/>
    </row>
    <row r="7" spans="1:13" ht="15.75" customHeight="1">
      <c r="A7" s="7">
        <f>'4e'!A7</f>
        <v>1995</v>
      </c>
      <c r="B7" s="3">
        <f>'3c'!B8*'4d'!C7+'3d'!B8*'4e'!C7</f>
        <v>7111057.5</v>
      </c>
      <c r="C7" s="3">
        <f>'3c'!C8*'4d'!D7+'3d'!C8*'4e'!D7</f>
        <v>336850</v>
      </c>
      <c r="D7" s="3">
        <f>'3c'!D8*'4d'!E7+'3d'!D8*'4e'!E7</f>
        <v>317804</v>
      </c>
      <c r="E7" s="3">
        <f>'3c'!E8*'4d'!F7+'3d'!E8*'4e'!F7</f>
        <v>408886.70000000007</v>
      </c>
      <c r="F7" s="3">
        <f>'3c'!F8*'4d'!G7+'3d'!F8*'4e'!G7</f>
        <v>856814.9</v>
      </c>
      <c r="G7" s="3">
        <f>'3c'!G8*'4d'!H7+'3d'!G8*'4e'!H7</f>
        <v>793227.5</v>
      </c>
      <c r="H7" s="3">
        <f>'3c'!H8*'4d'!I7+'3d'!H8*'4e'!I7</f>
        <v>1796991</v>
      </c>
      <c r="I7" s="3">
        <f>'3c'!I8*'4d'!J7+'3d'!I8*'4e'!J7</f>
        <v>814917.6</v>
      </c>
      <c r="J7" s="3">
        <f>'3c'!J8*'4d'!K7+'3d'!J8*'4e'!K7</f>
        <v>1231740.5</v>
      </c>
      <c r="K7" s="3">
        <f>'3c'!K8*'4d'!L7+'3d'!K8*'4e'!L7</f>
        <v>551349</v>
      </c>
      <c r="L7" s="6"/>
      <c r="M7" s="6"/>
    </row>
    <row r="8" spans="1:13">
      <c r="A8" s="7">
        <f>'4e'!A8</f>
        <v>1996</v>
      </c>
      <c r="B8" s="3">
        <f>'3c'!B9*'4d'!C8+'3d'!B9*'4e'!C8</f>
        <v>7237867.7999999998</v>
      </c>
      <c r="C8" s="3">
        <f>'3c'!C9*'4d'!D8+'3d'!C9*'4e'!D8</f>
        <v>348569</v>
      </c>
      <c r="D8" s="3">
        <f>'3c'!D9*'4d'!E8+'3d'!D9*'4e'!E8</f>
        <v>350526.1</v>
      </c>
      <c r="E8" s="3">
        <f>'3c'!E9*'4d'!F8+'3d'!E9*'4e'!F8</f>
        <v>396023</v>
      </c>
      <c r="F8" s="3">
        <f>'3c'!F9*'4d'!G8+'3d'!F9*'4e'!G8</f>
        <v>878075.7</v>
      </c>
      <c r="G8" s="3">
        <f>'3c'!G9*'4d'!H8+'3d'!G9*'4e'!H8</f>
        <v>736367.60000000009</v>
      </c>
      <c r="H8" s="3">
        <f>'3c'!H9*'4d'!I8+'3d'!H9*'4e'!I8</f>
        <v>1724310</v>
      </c>
      <c r="I8" s="3">
        <f>'3c'!I9*'4d'!J8+'3d'!I9*'4e'!J8</f>
        <v>926725.20000000007</v>
      </c>
      <c r="J8" s="3">
        <f>'3c'!J9*'4d'!K8+'3d'!J9*'4e'!K8</f>
        <v>1242843.3999999999</v>
      </c>
      <c r="K8" s="3">
        <f>'3c'!K9*'4d'!L8+'3d'!K9*'4e'!L8</f>
        <v>633403.5</v>
      </c>
    </row>
    <row r="9" spans="1:13">
      <c r="A9" s="7">
        <f>'4e'!A9</f>
        <v>1997</v>
      </c>
      <c r="B9" s="3">
        <f>'3c'!B10*'4d'!C9+'3d'!B10*'4e'!C9</f>
        <v>7337608.2000000002</v>
      </c>
      <c r="C9" s="3">
        <f>'3c'!C10*'4d'!D9+'3d'!C10*'4e'!D9</f>
        <v>358181.30000000005</v>
      </c>
      <c r="D9" s="3">
        <f>'3c'!D10*'4d'!E9+'3d'!D10*'4e'!E9</f>
        <v>347955</v>
      </c>
      <c r="E9" s="3">
        <f>'3c'!E10*'4d'!F9+'3d'!E10*'4e'!F9</f>
        <v>321301</v>
      </c>
      <c r="F9" s="3">
        <f>'3c'!F10*'4d'!G9+'3d'!F10*'4e'!G9</f>
        <v>940059.39999999991</v>
      </c>
      <c r="G9" s="3">
        <f>'3c'!G10*'4d'!H9+'3d'!G10*'4e'!H9</f>
        <v>693772</v>
      </c>
      <c r="H9" s="3">
        <f>'3c'!H10*'4d'!I9+'3d'!H10*'4e'!I9</f>
        <v>1796692.4</v>
      </c>
      <c r="I9" s="3">
        <f>'3c'!I10*'4d'!J9+'3d'!I10*'4e'!J9</f>
        <v>958212.2</v>
      </c>
      <c r="J9" s="3">
        <f>'3c'!J10*'4d'!K9+'3d'!J10*'4e'!K9</f>
        <v>1286476.3</v>
      </c>
      <c r="K9" s="3">
        <f>'3c'!K10*'4d'!L9+'3d'!K10*'4e'!L9</f>
        <v>638828</v>
      </c>
    </row>
    <row r="10" spans="1:13">
      <c r="A10" s="7">
        <f>'4e'!A10</f>
        <v>1998</v>
      </c>
      <c r="B10" s="3">
        <f>'3c'!B11*'4d'!C10+'3d'!B11*'4e'!C10</f>
        <v>7617654.2000000011</v>
      </c>
      <c r="C10" s="3">
        <f>'3c'!C11*'4d'!D10+'3d'!C11*'4e'!D10</f>
        <v>379369.3</v>
      </c>
      <c r="D10" s="3">
        <f>'3c'!D11*'4d'!E10+'3d'!D11*'4e'!E10</f>
        <v>340557</v>
      </c>
      <c r="E10" s="3">
        <f>'3c'!E11*'4d'!F10+'3d'!E11*'4e'!F10</f>
        <v>368460</v>
      </c>
      <c r="F10" s="3">
        <f>'3c'!F11*'4d'!G10+'3d'!F11*'4e'!G10</f>
        <v>828946.79999999993</v>
      </c>
      <c r="G10" s="3">
        <f>'3c'!G11*'4d'!H10+'3d'!G11*'4e'!H10</f>
        <v>730627.3</v>
      </c>
      <c r="H10" s="3">
        <f>'3c'!H11*'4d'!I10+'3d'!H11*'4e'!I10</f>
        <v>1899708.5999999999</v>
      </c>
      <c r="I10" s="3">
        <f>'3c'!I11*'4d'!J10+'3d'!I11*'4e'!J10</f>
        <v>1060941.5999999999</v>
      </c>
      <c r="J10" s="3">
        <f>'3c'!J11*'4d'!K10+'3d'!J11*'4e'!K10</f>
        <v>1329428.7</v>
      </c>
      <c r="K10" s="3">
        <f>'3c'!K11*'4d'!L10+'3d'!K11*'4e'!L10</f>
        <v>679576.6</v>
      </c>
    </row>
    <row r="11" spans="1:13">
      <c r="A11" s="7">
        <f>'4e'!A11</f>
        <v>1999</v>
      </c>
      <c r="B11" s="3">
        <f>'3c'!B12*'4d'!C11+'3d'!B12*'4e'!C11</f>
        <v>7579070.8000000007</v>
      </c>
      <c r="C11" s="3">
        <f>'3c'!C12*'4d'!D11+'3d'!C12*'4e'!D11</f>
        <v>400169</v>
      </c>
      <c r="D11" s="3">
        <f>'3c'!D12*'4d'!E11+'3d'!D12*'4e'!E11</f>
        <v>339612.5</v>
      </c>
      <c r="E11" s="3">
        <f>'3c'!E12*'4d'!F11+'3d'!E12*'4e'!F11</f>
        <v>377440.5</v>
      </c>
      <c r="F11" s="3">
        <f>'3c'!F12*'4d'!G11+'3d'!F12*'4e'!G11</f>
        <v>825065</v>
      </c>
      <c r="G11" s="3">
        <f>'3c'!G12*'4d'!H11+'3d'!G12*'4e'!H11</f>
        <v>732374.4</v>
      </c>
      <c r="H11" s="3">
        <f>'3c'!H12*'4d'!I11+'3d'!H12*'4e'!I11</f>
        <v>1888416.6</v>
      </c>
      <c r="I11" s="3">
        <f>'3c'!I12*'4d'!J11+'3d'!I12*'4e'!J11</f>
        <v>983961.5</v>
      </c>
      <c r="J11" s="3">
        <f>'3c'!J12*'4d'!K11+'3d'!J12*'4e'!K11</f>
        <v>1342880.9</v>
      </c>
      <c r="K11" s="3">
        <f>'3c'!K12*'4d'!L11+'3d'!K12*'4e'!L11</f>
        <v>689883.40000000014</v>
      </c>
    </row>
    <row r="12" spans="1:13">
      <c r="A12" s="7">
        <f>'4e'!A12</f>
        <v>2000</v>
      </c>
      <c r="B12" s="3">
        <f>'3c'!B13*'4d'!C12+'3d'!B13*'4e'!C12</f>
        <v>7470381</v>
      </c>
      <c r="C12" s="3">
        <f>'3c'!C13*'4d'!D12+'3d'!C13*'4e'!D12</f>
        <v>372729.2</v>
      </c>
      <c r="D12" s="3">
        <f>'3c'!D13*'4d'!E12+'3d'!D13*'4e'!E12</f>
        <v>322285</v>
      </c>
      <c r="E12" s="3">
        <f>'3c'!E13*'4d'!F12+'3d'!E13*'4e'!F12</f>
        <v>398441.6</v>
      </c>
      <c r="F12" s="3">
        <f>'3c'!F13*'4d'!G12+'3d'!F13*'4e'!G12</f>
        <v>830279.8</v>
      </c>
      <c r="G12" s="3">
        <f>'3c'!G13*'4d'!H12+'3d'!G13*'4e'!H12</f>
        <v>769171.2</v>
      </c>
      <c r="H12" s="3">
        <f>'3c'!H13*'4d'!I12+'3d'!H13*'4e'!I12</f>
        <v>1803868.4000000001</v>
      </c>
      <c r="I12" s="3">
        <f>'3c'!I13*'4d'!J12+'3d'!I13*'4e'!J12</f>
        <v>987448.5</v>
      </c>
      <c r="J12" s="3">
        <f>'3c'!J13*'4d'!K12+'3d'!J13*'4e'!K12</f>
        <v>1298238.3999999999</v>
      </c>
      <c r="K12" s="3">
        <f>'3c'!K13*'4d'!L12+'3d'!K13*'4e'!L12</f>
        <v>693729.1</v>
      </c>
    </row>
    <row r="13" spans="1:13">
      <c r="A13" s="7">
        <f>'4e'!A13</f>
        <v>2001</v>
      </c>
      <c r="B13" s="3">
        <f>'3c'!B14*'4d'!C13+'3d'!B14*'4e'!C13</f>
        <v>8127794.4000000004</v>
      </c>
      <c r="C13" s="3">
        <f>'3c'!C14*'4d'!D13+'3d'!C14*'4e'!D13</f>
        <v>410063.3</v>
      </c>
      <c r="D13" s="3">
        <f>'3c'!D14*'4d'!E13+'3d'!D14*'4e'!E13</f>
        <v>358780.9</v>
      </c>
      <c r="E13" s="3">
        <f>'3c'!E14*'4d'!F13+'3d'!E14*'4e'!F13</f>
        <v>398072</v>
      </c>
      <c r="F13" s="3">
        <f>'3c'!F14*'4d'!G13+'3d'!F14*'4e'!G13</f>
        <v>892678.4</v>
      </c>
      <c r="G13" s="3">
        <f>'3c'!G14*'4d'!H13+'3d'!G14*'4e'!H13</f>
        <v>736755.19999999995</v>
      </c>
      <c r="H13" s="3">
        <f>'3c'!H14*'4d'!I13+'3d'!H14*'4e'!I13</f>
        <v>2097509.9</v>
      </c>
      <c r="I13" s="3">
        <f>'3c'!I14*'4d'!J13+'3d'!I14*'4e'!J13</f>
        <v>980717.29999999993</v>
      </c>
      <c r="J13" s="3">
        <f>'3c'!J14*'4d'!K13+'3d'!J14*'4e'!K13</f>
        <v>1534030.5999999999</v>
      </c>
      <c r="K13" s="3">
        <f>'3c'!K14*'4d'!L13+'3d'!K14*'4e'!L13</f>
        <v>724109</v>
      </c>
    </row>
    <row r="14" spans="1:13">
      <c r="A14" s="7">
        <f>'4e'!A14</f>
        <v>2002</v>
      </c>
      <c r="B14" s="3">
        <f>'3c'!B15*'4d'!C14+'3d'!B15*'4e'!C14</f>
        <v>8377612</v>
      </c>
      <c r="C14" s="3">
        <f>'3c'!C15*'4d'!D14+'3d'!C15*'4e'!D14</f>
        <v>437980.19999999995</v>
      </c>
      <c r="D14" s="3">
        <f>'3c'!D15*'4d'!E14+'3d'!D15*'4e'!E14</f>
        <v>318999</v>
      </c>
      <c r="E14" s="3">
        <f>'3c'!E15*'4d'!F14+'3d'!E15*'4e'!F14</f>
        <v>432250.9</v>
      </c>
      <c r="F14" s="3">
        <f>'3c'!F15*'4d'!G14+'3d'!F15*'4e'!G14</f>
        <v>935175.60000000009</v>
      </c>
      <c r="G14" s="3">
        <f>'3c'!G15*'4d'!H14+'3d'!G15*'4e'!H14</f>
        <v>749897.8</v>
      </c>
      <c r="H14" s="3">
        <f>'3c'!H15*'4d'!I14+'3d'!H15*'4e'!I14</f>
        <v>2208223.5</v>
      </c>
      <c r="I14" s="3">
        <f>'3c'!I15*'4d'!J14+'3d'!I15*'4e'!J14</f>
        <v>970706.2</v>
      </c>
      <c r="J14" s="3">
        <f>'3c'!J15*'4d'!K14+'3d'!J15*'4e'!K14</f>
        <v>1613302.8</v>
      </c>
      <c r="K14" s="3">
        <f>'3c'!K15*'4d'!L14+'3d'!K15*'4e'!L14</f>
        <v>696921.79999999993</v>
      </c>
    </row>
    <row r="15" spans="1:13">
      <c r="A15" s="7">
        <f>'4e'!A15</f>
        <v>2003</v>
      </c>
      <c r="B15" s="3">
        <f>'3c'!B16*'4d'!C15+'3d'!B16*'4e'!C15</f>
        <v>8329512.0999999996</v>
      </c>
      <c r="C15" s="3">
        <f>'3c'!C16*'4d'!D15+'3d'!C16*'4e'!D15</f>
        <v>449615.2</v>
      </c>
      <c r="D15" s="3">
        <f>'3c'!D16*'4d'!E15+'3d'!D16*'4e'!E15</f>
        <v>318118.69999999995</v>
      </c>
      <c r="E15" s="3">
        <f>'3c'!E16*'4d'!F15+'3d'!E16*'4e'!F15</f>
        <v>421281</v>
      </c>
      <c r="F15" s="3">
        <f>'3c'!F16*'4d'!G15+'3d'!F16*'4e'!G15</f>
        <v>922418.49999999988</v>
      </c>
      <c r="G15" s="3">
        <f>'3c'!G16*'4d'!H15+'3d'!G16*'4e'!H15</f>
        <v>698766.6</v>
      </c>
      <c r="H15" s="3">
        <f>'3c'!H16*'4d'!I15+'3d'!H16*'4e'!I15</f>
        <v>2274873.2000000002</v>
      </c>
      <c r="I15" s="3">
        <f>'3c'!I16*'4d'!J15+'3d'!I16*'4e'!J15</f>
        <v>867970</v>
      </c>
      <c r="J15" s="3">
        <f>'3c'!J16*'4d'!K15+'3d'!J16*'4e'!K15</f>
        <v>1667737.2</v>
      </c>
      <c r="K15" s="3">
        <f>'3c'!K16*'4d'!L15+'3d'!K16*'4e'!L15</f>
        <v>711934.6</v>
      </c>
    </row>
    <row r="16" spans="1:13">
      <c r="A16" s="7">
        <f>'4e'!A16</f>
        <v>2004</v>
      </c>
      <c r="B16" s="3">
        <f>'3c'!B17*'4d'!C16+'3d'!B17*'4e'!C16</f>
        <v>8101795.4999999991</v>
      </c>
      <c r="C16" s="3">
        <f>'3c'!C17*'4d'!D16+'3d'!C17*'4e'!D16</f>
        <v>405485.1</v>
      </c>
      <c r="D16" s="3">
        <f>'3c'!D17*'4d'!E16+'3d'!D17*'4e'!E16</f>
        <v>299568.3</v>
      </c>
      <c r="E16" s="3">
        <f>'3c'!E17*'4d'!F16+'3d'!E17*'4e'!F16</f>
        <v>428028.1</v>
      </c>
      <c r="F16" s="3">
        <f>'3c'!F17*'4d'!G16+'3d'!F17*'4e'!G16</f>
        <v>920106</v>
      </c>
      <c r="G16" s="3">
        <f>'3c'!G17*'4d'!H16+'3d'!G17*'4e'!H16</f>
        <v>706809.8</v>
      </c>
      <c r="H16" s="3">
        <f>'3c'!H17*'4d'!I16+'3d'!H17*'4e'!I16</f>
        <v>2209304.0999999996</v>
      </c>
      <c r="I16" s="3">
        <f>'3c'!I17*'4d'!J16+'3d'!I17*'4e'!J16</f>
        <v>825123.7</v>
      </c>
      <c r="J16" s="3">
        <f>'3c'!J17*'4d'!K16+'3d'!J17*'4e'!K16</f>
        <v>1579995.1</v>
      </c>
      <c r="K16" s="3">
        <f>'3c'!K17*'4d'!L16+'3d'!K17*'4e'!L16</f>
        <v>727589.60000000009</v>
      </c>
    </row>
    <row r="17" spans="1:11">
      <c r="A17" s="7">
        <f>'4e'!A17</f>
        <v>2005</v>
      </c>
      <c r="B17" s="3">
        <f>'3c'!B18*'4d'!C17+'3d'!B18*'4e'!C17</f>
        <v>8136072.7999999998</v>
      </c>
      <c r="C17" s="3">
        <f>'3c'!C18*'4d'!D17+'3d'!C18*'4e'!D17</f>
        <v>375200</v>
      </c>
      <c r="D17" s="3">
        <f>'3c'!D18*'4d'!E17+'3d'!D18*'4e'!E17</f>
        <v>289974.2</v>
      </c>
      <c r="E17" s="3">
        <f>'3c'!E18*'4d'!F17+'3d'!E18*'4e'!F17</f>
        <v>458520.6</v>
      </c>
      <c r="F17" s="3">
        <f>'3c'!F18*'4d'!G17+'3d'!F18*'4e'!G17</f>
        <v>874186.2</v>
      </c>
      <c r="G17" s="3">
        <f>'3c'!G18*'4d'!H17+'3d'!G18*'4e'!H17</f>
        <v>694393.5</v>
      </c>
      <c r="H17" s="3">
        <f>'3c'!H18*'4d'!I17+'3d'!H18*'4e'!I17</f>
        <v>2289478.4</v>
      </c>
      <c r="I17" s="3">
        <f>'3c'!I18*'4d'!J17+'3d'!I18*'4e'!J17</f>
        <v>800654.20000000007</v>
      </c>
      <c r="J17" s="3">
        <f>'3c'!J18*'4d'!K17+'3d'!J18*'4e'!K17</f>
        <v>1579075.4</v>
      </c>
      <c r="K17" s="3">
        <f>'3c'!K18*'4d'!L17+'3d'!K18*'4e'!L17</f>
        <v>770184.39999999991</v>
      </c>
    </row>
    <row r="18" spans="1:11">
      <c r="A18" s="7">
        <f>'4e'!A18</f>
        <v>2006</v>
      </c>
      <c r="B18" s="3">
        <f>'3c'!B19*'4d'!C18+'3d'!B19*'4e'!C18</f>
        <v>8387148.2999999998</v>
      </c>
      <c r="C18" s="3">
        <f>'3c'!C19*'4d'!D18+'3d'!C19*'4e'!D18</f>
        <v>366219.4</v>
      </c>
      <c r="D18" s="3">
        <f>'3c'!D19*'4d'!E18+'3d'!D19*'4e'!E18</f>
        <v>317637.10000000003</v>
      </c>
      <c r="E18" s="3">
        <f>'3c'!E19*'4d'!F18+'3d'!E19*'4e'!F18</f>
        <v>464071.9</v>
      </c>
      <c r="F18" s="3">
        <f>'3c'!F19*'4d'!G18+'3d'!F19*'4e'!G18</f>
        <v>884170.10000000009</v>
      </c>
      <c r="G18" s="3">
        <f>'3c'!G19*'4d'!H18+'3d'!G19*'4e'!H18</f>
        <v>751980.1</v>
      </c>
      <c r="H18" s="3">
        <f>'3c'!H19*'4d'!I18+'3d'!H19*'4e'!I18</f>
        <v>2286249.7000000002</v>
      </c>
      <c r="I18" s="3">
        <f>'3c'!I19*'4d'!J18+'3d'!I19*'4e'!J18</f>
        <v>825681.1</v>
      </c>
      <c r="J18" s="3">
        <f>'3c'!J19*'4d'!K18+'3d'!J19*'4e'!K18</f>
        <v>1648996.8</v>
      </c>
      <c r="K18" s="3">
        <f>'3c'!K19*'4d'!L18+'3d'!K19*'4e'!L18</f>
        <v>837398.7</v>
      </c>
    </row>
    <row r="19" spans="1:11">
      <c r="A19" s="7">
        <f>'4e'!A19</f>
        <v>2007</v>
      </c>
      <c r="B19" s="3">
        <f>'3c'!B20*'4d'!C19+'3d'!B20*'4e'!C19</f>
        <v>8265005.0999999996</v>
      </c>
      <c r="C19" s="3">
        <f>'3c'!C20*'4d'!D19+'3d'!C20*'4e'!D19</f>
        <v>362057.6</v>
      </c>
      <c r="D19" s="3">
        <f>'3c'!D20*'4d'!E19+'3d'!D20*'4e'!E19</f>
        <v>282182.7</v>
      </c>
      <c r="E19" s="3">
        <f>'3c'!E20*'4d'!F19+'3d'!E20*'4e'!F19</f>
        <v>451473</v>
      </c>
      <c r="F19" s="3">
        <f>'3c'!F20*'4d'!G19+'3d'!F20*'4e'!G19</f>
        <v>895771.60000000009</v>
      </c>
      <c r="G19" s="3">
        <f>'3c'!G20*'4d'!H19+'3d'!G20*'4e'!H19</f>
        <v>743494.1</v>
      </c>
      <c r="H19" s="3">
        <f>'3c'!H20*'4d'!I19+'3d'!H20*'4e'!I19</f>
        <v>2331505.1999999997</v>
      </c>
      <c r="I19" s="3">
        <f>'3c'!I20*'4d'!J19+'3d'!I20*'4e'!J19</f>
        <v>816564.39999999991</v>
      </c>
      <c r="J19" s="3">
        <f>'3c'!J20*'4d'!K19+'3d'!J20*'4e'!K19</f>
        <v>1578603.2000000002</v>
      </c>
      <c r="K19" s="3">
        <f>'3c'!K20*'4d'!L19+'3d'!K20*'4e'!L19</f>
        <v>804740.4</v>
      </c>
    </row>
    <row r="20" spans="1:11">
      <c r="A20" s="7">
        <f>'4e'!A20</f>
        <v>2008</v>
      </c>
      <c r="B20" s="3">
        <f>'3c'!B21*'4d'!C20+'3d'!B21*'4e'!C20</f>
        <v>8001075.5</v>
      </c>
      <c r="C20" s="13" t="s">
        <v>29</v>
      </c>
      <c r="D20" s="3">
        <f>'3c'!D21*'4d'!E20+'3d'!D21*'4e'!E20</f>
        <v>308317.90000000002</v>
      </c>
      <c r="E20" s="3">
        <f>'3c'!E21*'4d'!F20+'3d'!E21*'4e'!F20</f>
        <v>408962.4</v>
      </c>
      <c r="F20" s="3">
        <f>'3c'!F21*'4d'!G20+'3d'!F21*'4e'!G20</f>
        <v>831760.39999999991</v>
      </c>
      <c r="G20" s="3">
        <f>'3c'!G21*'4d'!H20+'3d'!G21*'4e'!H20</f>
        <v>791018.2</v>
      </c>
      <c r="H20" s="3">
        <f>'3c'!H21*'4d'!I20+'3d'!H21*'4e'!I20</f>
        <v>2176618.5</v>
      </c>
      <c r="I20" s="3">
        <f>'3c'!I21*'4d'!J20+'3d'!I21*'4e'!J20</f>
        <v>772189.89999999991</v>
      </c>
      <c r="J20" s="3">
        <f>'3c'!J21*'4d'!K20+'3d'!J21*'4e'!K20</f>
        <v>1508028.3</v>
      </c>
      <c r="K20" s="3">
        <f>'3c'!K21*'4d'!L20+'3d'!K21*'4e'!L20</f>
        <v>853137</v>
      </c>
    </row>
    <row r="21" spans="1:11">
      <c r="A21" s="7">
        <f>'4e'!A21</f>
        <v>2009</v>
      </c>
      <c r="B21" s="3">
        <f>'3c'!B22*'4d'!C21+'3d'!B22*'4e'!C21</f>
        <v>7705145.6000000006</v>
      </c>
      <c r="C21" s="13" t="s">
        <v>29</v>
      </c>
      <c r="D21" s="13" t="s">
        <v>29</v>
      </c>
      <c r="E21" s="13" t="s">
        <v>29</v>
      </c>
      <c r="F21" s="13" t="s">
        <v>29</v>
      </c>
      <c r="G21" s="3">
        <f>'3c'!G22*'4d'!H21+'3d'!G22*'4e'!H21</f>
        <v>837777.1</v>
      </c>
      <c r="H21" s="3">
        <f>'3c'!H22*'4d'!I21+'3d'!H22*'4e'!I21</f>
        <v>2104575.2000000002</v>
      </c>
      <c r="I21" s="3">
        <f>'3c'!I22*'4d'!J21+'3d'!I22*'4e'!J21</f>
        <v>682751.4</v>
      </c>
      <c r="J21" s="3">
        <f>'3c'!J22*'4d'!K21+'3d'!J22*'4e'!K21</f>
        <v>1347244.5999999999</v>
      </c>
      <c r="K21" s="3">
        <f>'3c'!K22*'4d'!L21+'3d'!K22*'4e'!L21</f>
        <v>865410.5</v>
      </c>
    </row>
    <row r="23" spans="1:11">
      <c r="A23" t="str">
        <f>'4e'!A23</f>
        <v>Compound Annual Growth Rate, per cent</v>
      </c>
    </row>
    <row r="24" spans="1:11">
      <c r="A24" s="7" t="s">
        <v>548</v>
      </c>
      <c r="B24" s="2">
        <f>(POWER(VLOOKUP(VALUE(RIGHT($A24,4)),$A$3:$L$21,COLUMN(B$51),0)/VLOOKUP(VALUE(LEFT($A24,4)),$A$3:$L$21,COLUMN(B$51),0),1/(VALUE(RIGHT($A24,4))-VALUE(LEFT($A24,4))))-1)*100</f>
        <v>0.12430172597086564</v>
      </c>
      <c r="C24" s="13" t="s">
        <v>29</v>
      </c>
      <c r="D24" s="13" t="s">
        <v>29</v>
      </c>
      <c r="E24" s="13" t="s">
        <v>29</v>
      </c>
      <c r="F24" s="13" t="s">
        <v>29</v>
      </c>
      <c r="G24" s="2">
        <f>(POWER(VLOOKUP(VALUE(RIGHT($A24,4)),$A$3:$L$21,COLUMN(G$51),0)/VLOOKUP(VALUE(LEFT($A24,4)),$A$3:$L$21,COLUMN(G$51),0),1/(VALUE(RIGHT($A24,4))-VALUE(LEFT($A24,4))))-1)*100</f>
        <v>-1.9631789277230194E-2</v>
      </c>
      <c r="H24" s="2">
        <f>(POWER(VLOOKUP(VALUE(RIGHT($A24,4)),$A$3:$L$21,COLUMN(H$51),0)/VLOOKUP(VALUE(LEFT($A24,4)),$A$3:$L$21,COLUMN(H$51),0),1/(VALUE(RIGHT($A24,4))-VALUE(LEFT($A24,4))))-1)*100</f>
        <v>1.0233130497431242</v>
      </c>
      <c r="I24" s="2">
        <f>(POWER(VLOOKUP(VALUE(RIGHT($A24,4)),$A$3:$L$21,COLUMN(I$51),0)/VLOOKUP(VALUE(LEFT($A24,4)),$A$3:$L$21,COLUMN(I$51),0),1/(VALUE(RIGHT($A24,4))-VALUE(LEFT($A24,4))))-1)*100</f>
        <v>-2.2219771828513424</v>
      </c>
      <c r="J24" s="2">
        <f>(POWER(VLOOKUP(VALUE(RIGHT($A24,4)),$A$3:$L$21,COLUMN(J$51),0)/VLOOKUP(VALUE(LEFT($A24,4)),$A$3:$L$21,COLUMN(J$51),0),1/(VALUE(RIGHT($A24,4))-VALUE(LEFT($A24,4))))-1)*100</f>
        <v>0.46060838179884378</v>
      </c>
      <c r="K24" s="2">
        <f>(POWER(VLOOKUP(VALUE(RIGHT($A24,4)),$A$3:$L$21,COLUMN(K$51),0)/VLOOKUP(VALUE(LEFT($A24,4)),$A$3:$L$21,COLUMN(K$51),0),1/(VALUE(RIGHT($A24,4))-VALUE(LEFT($A24,4))))-1)*100</f>
        <v>1.6114528036376807</v>
      </c>
    </row>
    <row r="25" spans="1:11">
      <c r="A25" s="7" t="s">
        <v>549</v>
      </c>
      <c r="B25" s="2">
        <f t="shared" ref="B25:K26" si="0">(POWER(VLOOKUP(VALUE(RIGHT($A25,4)),$A$3:$L$21,COLUMN(B$51),0)/VLOOKUP(VALUE(LEFT($A25,4)),$A$3:$L$21,COLUMN(B$51),0),1/(VALUE(RIGHT($A25,4))-VALUE(LEFT($A25,4))))-1)*100</f>
        <v>-9.5309520411468451E-2</v>
      </c>
      <c r="C25" s="2">
        <f t="shared" si="0"/>
        <v>-0.40341604452186486</v>
      </c>
      <c r="D25" s="2">
        <f t="shared" si="0"/>
        <v>0.10954883206093502</v>
      </c>
      <c r="E25" s="2">
        <f t="shared" si="0"/>
        <v>0.82835925580821979</v>
      </c>
      <c r="F25" s="2">
        <f t="shared" si="0"/>
        <v>-1.5449807707388352</v>
      </c>
      <c r="G25" s="2">
        <f t="shared" si="0"/>
        <v>-0.983713704275746</v>
      </c>
      <c r="H25" s="2">
        <f t="shared" si="0"/>
        <v>0.3236348515074372</v>
      </c>
      <c r="I25" s="2">
        <f t="shared" si="0"/>
        <v>-0.39336609440040471</v>
      </c>
      <c r="J25" s="2">
        <f t="shared" si="0"/>
        <v>0.50868887202364377</v>
      </c>
      <c r="K25" s="2">
        <f t="shared" si="0"/>
        <v>0.74304462323064868</v>
      </c>
    </row>
    <row r="26" spans="1:11">
      <c r="A26" s="7" t="s">
        <v>533</v>
      </c>
      <c r="B26" s="2">
        <f t="shared" si="0"/>
        <v>0.34439572345634772</v>
      </c>
      <c r="C26" s="13" t="s">
        <v>29</v>
      </c>
      <c r="D26" s="13" t="s">
        <v>29</v>
      </c>
      <c r="E26" s="13" t="s">
        <v>29</v>
      </c>
      <c r="F26" s="13" t="s">
        <v>29</v>
      </c>
      <c r="G26" s="2">
        <f t="shared" si="0"/>
        <v>0.95383700512867708</v>
      </c>
      <c r="H26" s="2">
        <f t="shared" si="0"/>
        <v>1.7278709513688595</v>
      </c>
      <c r="I26" s="2">
        <f t="shared" si="0"/>
        <v>-4.0170180322359306</v>
      </c>
      <c r="J26" s="2">
        <f t="shared" si="0"/>
        <v>0.41255089190930239</v>
      </c>
      <c r="K26" s="2">
        <f t="shared" si="0"/>
        <v>2.4873466895901197</v>
      </c>
    </row>
    <row r="28" spans="1:11">
      <c r="A28" s="20" t="s">
        <v>563</v>
      </c>
    </row>
  </sheetData>
  <pageMargins left="0.7" right="0.7" top="0.75" bottom="0.75" header="0.3" footer="0.3"/>
  <pageSetup scale="77" orientation="landscape" horizontalDpi="0" verticalDpi="0" r:id="rId1"/>
</worksheet>
</file>

<file path=xl/worksheets/sheet28.xml><?xml version="1.0" encoding="utf-8"?>
<worksheet xmlns="http://schemas.openxmlformats.org/spreadsheetml/2006/main" xmlns:r="http://schemas.openxmlformats.org/officeDocument/2006/relationships">
  <dimension ref="A1:T63"/>
  <sheetViews>
    <sheetView view="pageBreakPreview" topLeftCell="A10" zoomScaleNormal="100" zoomScaleSheetLayoutView="100" workbookViewId="0">
      <selection activeCell="A12" sqref="A12:I12"/>
    </sheetView>
  </sheetViews>
  <sheetFormatPr defaultRowHeight="15"/>
  <cols>
    <col min="1" max="1" width="9.140625" style="163"/>
    <col min="2" max="11" width="14.85546875" style="163" customWidth="1"/>
    <col min="12" max="16384" width="9.140625" style="163"/>
  </cols>
  <sheetData>
    <row r="1" spans="1:20">
      <c r="A1" s="163" t="s">
        <v>564</v>
      </c>
    </row>
    <row r="2" spans="1:20" ht="90">
      <c r="B2" s="55" t="str">
        <f>'4'!B2</f>
        <v xml:space="preserve"> All industries</v>
      </c>
      <c r="C2" s="55" t="str">
        <f>'4'!C2</f>
        <v xml:space="preserve"> Manufacturing [31-33]</v>
      </c>
      <c r="D2" s="55" t="str">
        <f>'4'!D2</f>
        <v xml:space="preserve"> Food manufacturing [311]</v>
      </c>
      <c r="E2" s="55" t="str">
        <f>'4'!E2</f>
        <v xml:space="preserve"> Animal food manufacturing [3111]</v>
      </c>
      <c r="F2" s="55" t="str">
        <f>'4'!F2</f>
        <v xml:space="preserve"> Sugar and confectionery product manufacturing [3113]</v>
      </c>
      <c r="G2" s="55" t="str">
        <f>'4'!G2</f>
        <v xml:space="preserve"> Fruit and vegetable preserving and specialty food manufacturing [3114]</v>
      </c>
      <c r="H2" s="55" t="str">
        <f>'4'!H2</f>
        <v xml:space="preserve"> Dairy product manufacturing [3115]</v>
      </c>
      <c r="I2" s="55" t="str">
        <f>'4'!I2</f>
        <v xml:space="preserve"> Meat product manufacturing [3116]</v>
      </c>
      <c r="J2" s="55" t="str">
        <f>'4'!J2</f>
        <v xml:space="preserve"> Seafood product preparation and packaging [3117]</v>
      </c>
      <c r="K2" s="55" t="str">
        <f>'4'!K2</f>
        <v xml:space="preserve"> Miscellaneous food manufacturing [311A]</v>
      </c>
      <c r="M2" s="163" t="s">
        <v>7</v>
      </c>
      <c r="N2" s="163" t="s">
        <v>8</v>
      </c>
      <c r="O2" s="163" t="s">
        <v>11</v>
      </c>
      <c r="P2" s="163" t="s">
        <v>12</v>
      </c>
      <c r="Q2" s="163" t="s">
        <v>13</v>
      </c>
      <c r="R2" s="163" t="s">
        <v>14</v>
      </c>
      <c r="S2" s="163" t="s">
        <v>15</v>
      </c>
      <c r="T2" s="163" t="s">
        <v>55</v>
      </c>
    </row>
    <row r="3" spans="1:20">
      <c r="A3" s="7">
        <v>1981</v>
      </c>
      <c r="B3" s="2">
        <f>'1a'!B6/'4'!B23</f>
        <v>29.736256682401052</v>
      </c>
      <c r="C3" s="2">
        <f>'1a'!C6/'4'!C23</f>
        <v>27.088726520644656</v>
      </c>
      <c r="D3" s="2">
        <f>'1a'!D6/'4'!D23</f>
        <v>29.858288786741831</v>
      </c>
      <c r="E3" s="2" t="s">
        <v>29</v>
      </c>
      <c r="F3" s="2" t="s">
        <v>29</v>
      </c>
      <c r="G3" s="2" t="s">
        <v>29</v>
      </c>
      <c r="H3" s="2" t="s">
        <v>29</v>
      </c>
      <c r="I3" s="2" t="s">
        <v>29</v>
      </c>
      <c r="J3" s="2" t="s">
        <v>29</v>
      </c>
      <c r="K3" s="2" t="s">
        <v>29</v>
      </c>
    </row>
    <row r="4" spans="1:20">
      <c r="A4" s="7">
        <f>A3+1</f>
        <v>1982</v>
      </c>
      <c r="B4" s="2">
        <f>'1a'!B7/'4'!B24</f>
        <v>30.18584796941709</v>
      </c>
      <c r="C4" s="2">
        <f>'1a'!C7/'4'!C24</f>
        <v>26.780387071690843</v>
      </c>
      <c r="D4" s="2">
        <f>'1a'!D7/'4'!D24</f>
        <v>30.493937543344778</v>
      </c>
      <c r="E4" s="2" t="s">
        <v>29</v>
      </c>
      <c r="F4" s="2" t="s">
        <v>29</v>
      </c>
      <c r="G4" s="2" t="s">
        <v>29</v>
      </c>
      <c r="H4" s="2" t="s">
        <v>29</v>
      </c>
      <c r="I4" s="2" t="s">
        <v>29</v>
      </c>
      <c r="J4" s="2" t="s">
        <v>29</v>
      </c>
      <c r="K4" s="2" t="s">
        <v>29</v>
      </c>
      <c r="M4" s="163">
        <f>100*(C4/C3-1)</f>
        <v>-1.1382574545127588</v>
      </c>
    </row>
    <row r="5" spans="1:20">
      <c r="A5" s="7">
        <f t="shared" ref="A5:A31" si="0">A4+1</f>
        <v>1983</v>
      </c>
      <c r="B5" s="2">
        <f>'1a'!B8/'4'!B25</f>
        <v>30.808304735774204</v>
      </c>
      <c r="C5" s="2">
        <f>'1a'!C8/'4'!C25</f>
        <v>28.5633143306599</v>
      </c>
      <c r="D5" s="2">
        <f>'1a'!D8/'4'!D25</f>
        <v>30.818133054578201</v>
      </c>
      <c r="E5" s="2" t="s">
        <v>29</v>
      </c>
      <c r="F5" s="2" t="s">
        <v>29</v>
      </c>
      <c r="G5" s="2" t="s">
        <v>29</v>
      </c>
      <c r="H5" s="2" t="s">
        <v>29</v>
      </c>
      <c r="I5" s="2" t="s">
        <v>29</v>
      </c>
      <c r="J5" s="2" t="s">
        <v>29</v>
      </c>
      <c r="K5" s="2" t="s">
        <v>29</v>
      </c>
      <c r="M5" s="163">
        <f t="shared" ref="M5:M31" si="1">100*(C5/C4-1)</f>
        <v>6.6575858451790815</v>
      </c>
    </row>
    <row r="6" spans="1:20">
      <c r="A6" s="7">
        <f t="shared" si="0"/>
        <v>1984</v>
      </c>
      <c r="B6" s="2">
        <f>'1a'!B9/'4'!B26</f>
        <v>31.670293591123475</v>
      </c>
      <c r="C6" s="2">
        <f>'1a'!C9/'4'!C26</f>
        <v>31.557065830385177</v>
      </c>
      <c r="D6" s="2">
        <f>'1a'!D9/'4'!D26</f>
        <v>32.846435111659751</v>
      </c>
      <c r="E6" s="2" t="s">
        <v>29</v>
      </c>
      <c r="F6" s="2" t="s">
        <v>29</v>
      </c>
      <c r="G6" s="2" t="s">
        <v>29</v>
      </c>
      <c r="H6" s="2" t="s">
        <v>29</v>
      </c>
      <c r="I6" s="2" t="s">
        <v>29</v>
      </c>
      <c r="J6" s="2" t="s">
        <v>29</v>
      </c>
      <c r="K6" s="2" t="s">
        <v>29</v>
      </c>
      <c r="M6" s="163">
        <f t="shared" si="1"/>
        <v>10.48110686690087</v>
      </c>
    </row>
    <row r="7" spans="1:20">
      <c r="A7" s="7">
        <f t="shared" si="0"/>
        <v>1985</v>
      </c>
      <c r="B7" s="2">
        <f>'1a'!B10/'4'!B27</f>
        <v>32.126290342296407</v>
      </c>
      <c r="C7" s="2">
        <f>'1a'!C10/'4'!C27</f>
        <v>32.19267391795443</v>
      </c>
      <c r="D7" s="2">
        <f>'1a'!D10/'4'!D27</f>
        <v>33.531289967900541</v>
      </c>
      <c r="E7" s="2" t="s">
        <v>29</v>
      </c>
      <c r="F7" s="2" t="s">
        <v>29</v>
      </c>
      <c r="G7" s="2" t="s">
        <v>29</v>
      </c>
      <c r="H7" s="2" t="s">
        <v>29</v>
      </c>
      <c r="I7" s="2" t="s">
        <v>29</v>
      </c>
      <c r="J7" s="2" t="s">
        <v>29</v>
      </c>
      <c r="K7" s="2" t="s">
        <v>29</v>
      </c>
      <c r="M7" s="163">
        <f t="shared" si="1"/>
        <v>2.0141545826394491</v>
      </c>
    </row>
    <row r="8" spans="1:20">
      <c r="A8" s="7">
        <f t="shared" si="0"/>
        <v>1986</v>
      </c>
      <c r="B8" s="2">
        <f>'1a'!B11/'4'!B28</f>
        <v>32.061439621360861</v>
      </c>
      <c r="C8" s="2">
        <f>'1a'!C11/'4'!C28</f>
        <v>31.336018409565288</v>
      </c>
      <c r="D8" s="2">
        <f>'1a'!D11/'4'!D28</f>
        <v>32.352695726914</v>
      </c>
      <c r="E8" s="2" t="s">
        <v>29</v>
      </c>
      <c r="F8" s="2" t="s">
        <v>29</v>
      </c>
      <c r="G8" s="2" t="s">
        <v>29</v>
      </c>
      <c r="H8" s="2" t="s">
        <v>29</v>
      </c>
      <c r="I8" s="2" t="s">
        <v>29</v>
      </c>
      <c r="J8" s="2" t="s">
        <v>29</v>
      </c>
      <c r="K8" s="2" t="s">
        <v>29</v>
      </c>
      <c r="M8" s="163">
        <f t="shared" si="1"/>
        <v>-2.6610262650825334</v>
      </c>
    </row>
    <row r="9" spans="1:20">
      <c r="A9" s="7">
        <f t="shared" si="0"/>
        <v>1987</v>
      </c>
      <c r="B9" s="2">
        <f>'1a'!B12/'4'!B29</f>
        <v>32.156400357033604</v>
      </c>
      <c r="C9" s="2">
        <f>'1a'!C12/'4'!C29</f>
        <v>31.565417564038231</v>
      </c>
      <c r="D9" s="2">
        <f>'1a'!D12/'4'!D29</f>
        <v>31.565090857234892</v>
      </c>
      <c r="E9" s="2" t="s">
        <v>29</v>
      </c>
      <c r="F9" s="2" t="s">
        <v>29</v>
      </c>
      <c r="G9" s="2" t="s">
        <v>29</v>
      </c>
      <c r="H9" s="2" t="s">
        <v>29</v>
      </c>
      <c r="I9" s="2" t="s">
        <v>29</v>
      </c>
      <c r="J9" s="2" t="s">
        <v>29</v>
      </c>
      <c r="K9" s="2" t="s">
        <v>29</v>
      </c>
      <c r="M9" s="163">
        <f t="shared" si="1"/>
        <v>0.73206222780020092</v>
      </c>
    </row>
    <row r="10" spans="1:20">
      <c r="A10" s="7">
        <f t="shared" si="0"/>
        <v>1988</v>
      </c>
      <c r="B10" s="2">
        <f>'1a'!B13/'4'!B30</f>
        <v>32.2765455345289</v>
      </c>
      <c r="C10" s="2">
        <f>'1a'!C13/'4'!C30</f>
        <v>31.822265176173985</v>
      </c>
      <c r="D10" s="2">
        <f>'1a'!D13/'4'!D30</f>
        <v>30.799145998837897</v>
      </c>
      <c r="E10" s="2" t="s">
        <v>29</v>
      </c>
      <c r="F10" s="2" t="s">
        <v>29</v>
      </c>
      <c r="G10" s="2" t="s">
        <v>29</v>
      </c>
      <c r="H10" s="2" t="s">
        <v>29</v>
      </c>
      <c r="I10" s="2" t="s">
        <v>29</v>
      </c>
      <c r="J10" s="2" t="s">
        <v>29</v>
      </c>
      <c r="K10" s="2" t="s">
        <v>29</v>
      </c>
      <c r="M10" s="163">
        <f t="shared" si="1"/>
        <v>0.81369939622903953</v>
      </c>
    </row>
    <row r="11" spans="1:20">
      <c r="A11" s="7">
        <f t="shared" si="0"/>
        <v>1989</v>
      </c>
      <c r="B11" s="2">
        <f>'1a'!B14/'4'!B31</f>
        <v>32.384550886039321</v>
      </c>
      <c r="C11" s="2">
        <f>'1a'!C14/'4'!C31</f>
        <v>32.595028450623708</v>
      </c>
      <c r="D11" s="2">
        <f>'1a'!D14/'4'!D31</f>
        <v>29.870705763857245</v>
      </c>
      <c r="E11" s="2" t="s">
        <v>29</v>
      </c>
      <c r="F11" s="2" t="s">
        <v>29</v>
      </c>
      <c r="G11" s="2" t="s">
        <v>29</v>
      </c>
      <c r="H11" s="2" t="s">
        <v>29</v>
      </c>
      <c r="I11" s="2" t="s">
        <v>29</v>
      </c>
      <c r="J11" s="2" t="s">
        <v>29</v>
      </c>
      <c r="K11" s="2" t="s">
        <v>29</v>
      </c>
      <c r="M11" s="163">
        <f t="shared" si="1"/>
        <v>2.4283729337668536</v>
      </c>
    </row>
    <row r="12" spans="1:20">
      <c r="A12" s="7">
        <f t="shared" si="0"/>
        <v>1990</v>
      </c>
      <c r="B12" s="2">
        <f>'1a'!B15/'4'!B32</f>
        <v>32.593978256587768</v>
      </c>
      <c r="C12" s="2">
        <f>'1a'!C15/'4'!C32</f>
        <v>33.267027928423303</v>
      </c>
      <c r="D12" s="2">
        <f>'1a'!D15/'4'!D32</f>
        <v>31.438370032254131</v>
      </c>
      <c r="E12" s="2" t="s">
        <v>29</v>
      </c>
      <c r="F12" s="2" t="s">
        <v>29</v>
      </c>
      <c r="G12" s="2" t="s">
        <v>29</v>
      </c>
      <c r="H12" s="2" t="s">
        <v>29</v>
      </c>
      <c r="I12" s="2" t="s">
        <v>29</v>
      </c>
      <c r="J12" s="2" t="s">
        <v>29</v>
      </c>
      <c r="K12" s="2" t="s">
        <v>29</v>
      </c>
      <c r="M12" s="163">
        <f t="shared" si="1"/>
        <v>2.0616624980633658</v>
      </c>
    </row>
    <row r="13" spans="1:20">
      <c r="A13" s="7">
        <f t="shared" si="0"/>
        <v>1991</v>
      </c>
      <c r="B13" s="2">
        <f>'1a'!B16/'4'!B33</f>
        <v>33.093671520495811</v>
      </c>
      <c r="C13" s="2">
        <f>'1a'!C16/'4'!C33</f>
        <v>33.785352230624483</v>
      </c>
      <c r="D13" s="2">
        <f>'1a'!D16/'4'!D33</f>
        <v>33.273483502858099</v>
      </c>
      <c r="E13" s="2" t="s">
        <v>29</v>
      </c>
      <c r="F13" s="2" t="s">
        <v>29</v>
      </c>
      <c r="G13" s="2" t="s">
        <v>29</v>
      </c>
      <c r="H13" s="2" t="s">
        <v>29</v>
      </c>
      <c r="I13" s="2" t="s">
        <v>29</v>
      </c>
      <c r="J13" s="2" t="s">
        <v>29</v>
      </c>
      <c r="K13" s="2" t="s">
        <v>29</v>
      </c>
      <c r="M13" s="163">
        <f t="shared" si="1"/>
        <v>1.5580721647764806</v>
      </c>
    </row>
    <row r="14" spans="1:20">
      <c r="A14" s="7">
        <f t="shared" si="0"/>
        <v>1992</v>
      </c>
      <c r="B14" s="2">
        <f>'1a'!B17/'4'!B34</f>
        <v>33.765931076490887</v>
      </c>
      <c r="C14" s="2">
        <f>'1a'!C17/'4'!C34</f>
        <v>35.62224007999491</v>
      </c>
      <c r="D14" s="2">
        <f>'1a'!D17/'4'!D34</f>
        <v>33.587123292304312</v>
      </c>
      <c r="E14" s="2" t="s">
        <v>29</v>
      </c>
      <c r="F14" s="2" t="s">
        <v>29</v>
      </c>
      <c r="G14" s="2" t="s">
        <v>29</v>
      </c>
      <c r="H14" s="2" t="s">
        <v>29</v>
      </c>
      <c r="I14" s="2" t="s">
        <v>29</v>
      </c>
      <c r="J14" s="2" t="s">
        <v>29</v>
      </c>
      <c r="K14" s="2" t="s">
        <v>29</v>
      </c>
      <c r="M14" s="163">
        <f t="shared" si="1"/>
        <v>5.4369356188194384</v>
      </c>
    </row>
    <row r="15" spans="1:20">
      <c r="A15" s="7">
        <f t="shared" si="0"/>
        <v>1993</v>
      </c>
      <c r="B15" s="2">
        <f>'1a'!B18/'4'!B35</f>
        <v>34.146082252378676</v>
      </c>
      <c r="C15" s="2">
        <f>'1a'!C18/'4'!C35</f>
        <v>37.535956520900037</v>
      </c>
      <c r="D15" s="2">
        <f>'1a'!D18/'4'!D35</f>
        <v>34.464659943319305</v>
      </c>
      <c r="E15" s="2" t="s">
        <v>29</v>
      </c>
      <c r="F15" s="2" t="s">
        <v>29</v>
      </c>
      <c r="G15" s="2" t="s">
        <v>29</v>
      </c>
      <c r="H15" s="2" t="s">
        <v>29</v>
      </c>
      <c r="I15" s="2" t="s">
        <v>29</v>
      </c>
      <c r="J15" s="2" t="s">
        <v>29</v>
      </c>
      <c r="K15" s="2" t="s">
        <v>29</v>
      </c>
      <c r="M15" s="163">
        <f t="shared" si="1"/>
        <v>5.37225181967107</v>
      </c>
    </row>
    <row r="16" spans="1:20">
      <c r="A16" s="7">
        <f t="shared" si="0"/>
        <v>1994</v>
      </c>
      <c r="B16" s="2">
        <f>'1a'!B19/'4'!B36</f>
        <v>34.704735959176652</v>
      </c>
      <c r="C16" s="2">
        <f>'1a'!C19/'4'!C36</f>
        <v>39.233923481055299</v>
      </c>
      <c r="D16" s="2">
        <f>'1a'!D19/'4'!D36</f>
        <v>34.999132539510114</v>
      </c>
      <c r="E16" s="2" t="s">
        <v>29</v>
      </c>
      <c r="F16" s="2" t="s">
        <v>29</v>
      </c>
      <c r="G16" s="2" t="s">
        <v>29</v>
      </c>
      <c r="H16" s="2" t="s">
        <v>29</v>
      </c>
      <c r="I16" s="2" t="s">
        <v>29</v>
      </c>
      <c r="J16" s="2" t="s">
        <v>29</v>
      </c>
      <c r="K16" s="2" t="s">
        <v>29</v>
      </c>
      <c r="M16" s="163">
        <f t="shared" si="1"/>
        <v>4.5235745070458799</v>
      </c>
    </row>
    <row r="17" spans="1:13">
      <c r="A17" s="7">
        <f t="shared" si="0"/>
        <v>1995</v>
      </c>
      <c r="B17" s="2">
        <f>'1a'!B20/'4'!B37</f>
        <v>35.135791078799798</v>
      </c>
      <c r="C17" s="2">
        <f>'1a'!C20/'4'!C37</f>
        <v>39.870559542767737</v>
      </c>
      <c r="D17" s="2">
        <f>'1a'!D20/'4'!D37</f>
        <v>35.504510603690726</v>
      </c>
      <c r="E17" s="2" t="s">
        <v>29</v>
      </c>
      <c r="F17" s="2" t="s">
        <v>29</v>
      </c>
      <c r="G17" s="2" t="s">
        <v>29</v>
      </c>
      <c r="H17" s="2" t="s">
        <v>29</v>
      </c>
      <c r="I17" s="2" t="s">
        <v>29</v>
      </c>
      <c r="J17" s="2" t="s">
        <v>29</v>
      </c>
      <c r="K17" s="2" t="s">
        <v>29</v>
      </c>
      <c r="M17" s="163">
        <f t="shared" si="1"/>
        <v>1.6226673379221124</v>
      </c>
    </row>
    <row r="18" spans="1:13">
      <c r="A18" s="7">
        <f t="shared" si="0"/>
        <v>1996</v>
      </c>
      <c r="B18" s="2">
        <f>'1a'!B21/'4'!B38</f>
        <v>35.12995868397126</v>
      </c>
      <c r="C18" s="2">
        <f>'1a'!C21/'4'!C38</f>
        <v>39.346211617084663</v>
      </c>
      <c r="D18" s="2">
        <f>'1a'!D21/'4'!D38</f>
        <v>34.415004873999948</v>
      </c>
      <c r="E18" s="2" t="s">
        <v>29</v>
      </c>
      <c r="F18" s="2" t="s">
        <v>29</v>
      </c>
      <c r="G18" s="2" t="s">
        <v>29</v>
      </c>
      <c r="H18" s="2" t="s">
        <v>29</v>
      </c>
      <c r="I18" s="2" t="s">
        <v>29</v>
      </c>
      <c r="J18" s="2" t="s">
        <v>29</v>
      </c>
      <c r="K18" s="2" t="s">
        <v>29</v>
      </c>
      <c r="M18" s="163">
        <f t="shared" si="1"/>
        <v>-1.315125575603282</v>
      </c>
    </row>
    <row r="19" spans="1:13">
      <c r="A19" s="7">
        <f t="shared" si="0"/>
        <v>1997</v>
      </c>
      <c r="B19" s="2">
        <f>'1a'!B22/'4'!B39</f>
        <v>35.731427245418409</v>
      </c>
      <c r="C19" s="2">
        <f>'1a'!C22/'4'!C39</f>
        <v>40.634575013224392</v>
      </c>
      <c r="D19" s="2">
        <f>'1a'!D22/'4'!D39</f>
        <v>34.599157639371271</v>
      </c>
      <c r="E19" s="2">
        <f>'1a'!E22/'4'!E39</f>
        <v>34.405537459283387</v>
      </c>
      <c r="F19" s="2">
        <f>'1a'!G22/'4'!F39</f>
        <v>41.500315898428582</v>
      </c>
      <c r="G19" s="2">
        <f>'1a'!H22/'4'!G39</f>
        <v>43.779109256743645</v>
      </c>
      <c r="H19" s="2">
        <f>'1a'!I22/'4'!H39</f>
        <v>45.157878623415307</v>
      </c>
      <c r="I19" s="2">
        <f>'1a'!J22/'4'!I39</f>
        <v>27.012258937346044</v>
      </c>
      <c r="J19" s="2">
        <f>'1a'!N22/'4'!J39</f>
        <v>18.895112842993992</v>
      </c>
      <c r="K19" s="2">
        <f>'1a'!Q22/'4'!K39</f>
        <v>37.044853294853297</v>
      </c>
      <c r="M19" s="163">
        <f t="shared" si="1"/>
        <v>3.2744280661071379</v>
      </c>
    </row>
    <row r="20" spans="1:13">
      <c r="A20" s="7">
        <f t="shared" si="0"/>
        <v>1998</v>
      </c>
      <c r="B20" s="2">
        <f>'1a'!B23/'4'!B40</f>
        <v>36.338108996256899</v>
      </c>
      <c r="C20" s="2">
        <f>'1a'!C23/'4'!C40</f>
        <v>42.545207320303241</v>
      </c>
      <c r="D20" s="2">
        <f>'1a'!D23/'4'!D40</f>
        <v>36.930723493920077</v>
      </c>
      <c r="E20" s="2">
        <f>'1a'!E23/'4'!E40</f>
        <v>38.348356720255246</v>
      </c>
      <c r="F20" s="2">
        <f>'1a'!G23/'4'!F40</f>
        <v>46.193296253317868</v>
      </c>
      <c r="G20" s="2">
        <f>'1a'!H23/'4'!G40</f>
        <v>43.935500449698061</v>
      </c>
      <c r="H20" s="2">
        <f>'1a'!I23/'4'!H40</f>
        <v>48.793259061752892</v>
      </c>
      <c r="I20" s="2">
        <f>'1a'!J23/'4'!I40</f>
        <v>29.884912845806699</v>
      </c>
      <c r="J20" s="2">
        <f>'1a'!N23/'4'!J40</f>
        <v>18.530428491036258</v>
      </c>
      <c r="K20" s="2">
        <f>'1a'!Q23/'4'!K40</f>
        <v>39.205781691469568</v>
      </c>
      <c r="M20" s="163">
        <f t="shared" si="1"/>
        <v>4.7019866861091497</v>
      </c>
    </row>
    <row r="21" spans="1:13">
      <c r="A21" s="7">
        <f t="shared" si="0"/>
        <v>1999</v>
      </c>
      <c r="B21" s="2">
        <f>'1a'!B24/'4'!B41</f>
        <v>37.331782792277011</v>
      </c>
      <c r="C21" s="2">
        <f>'1a'!C24/'4'!C41</f>
        <v>44.280841741929791</v>
      </c>
      <c r="D21" s="2">
        <f>'1a'!D24/'4'!D41</f>
        <v>35.124774339464359</v>
      </c>
      <c r="E21" s="2">
        <f>'1a'!E24/'4'!E41</f>
        <v>37.076241284895701</v>
      </c>
      <c r="F21" s="2">
        <f>'1a'!G24/'4'!F41</f>
        <v>46.786809336086606</v>
      </c>
      <c r="G21" s="2">
        <f>'1a'!H24/'4'!G41</f>
        <v>48.808081307648557</v>
      </c>
      <c r="H21" s="2">
        <f>'1a'!I24/'4'!H41</f>
        <v>45.312755185366655</v>
      </c>
      <c r="I21" s="2">
        <f>'1a'!J24/'4'!I41</f>
        <v>28.669227971983744</v>
      </c>
      <c r="J21" s="2">
        <f>'1a'!N24/'4'!J41</f>
        <v>18.713376478328055</v>
      </c>
      <c r="K21" s="2">
        <f>'1a'!Q24/'4'!K41</f>
        <v>34.997849746931749</v>
      </c>
      <c r="M21" s="163">
        <f t="shared" si="1"/>
        <v>4.0795063203235893</v>
      </c>
    </row>
    <row r="22" spans="1:13">
      <c r="A22" s="7">
        <f t="shared" si="0"/>
        <v>2000</v>
      </c>
      <c r="B22" s="2">
        <f>'1a'!B25/'4'!B42</f>
        <v>38.546481557369269</v>
      </c>
      <c r="C22" s="2">
        <f>'1a'!C25/'4'!C42</f>
        <v>47.420033116193324</v>
      </c>
      <c r="D22" s="2">
        <f>'1a'!D25/'4'!D42</f>
        <v>37.85859221121369</v>
      </c>
      <c r="E22" s="2">
        <f>'1a'!E25/'4'!E42</f>
        <v>39.833701194915903</v>
      </c>
      <c r="F22" s="2">
        <f>'1a'!G25/'4'!F42</f>
        <v>51.798389889196677</v>
      </c>
      <c r="G22" s="2">
        <f>'1a'!H25/'4'!G42</f>
        <v>50.753663349708191</v>
      </c>
      <c r="H22" s="2">
        <f>'1a'!I25/'4'!H42</f>
        <v>51.190235652440712</v>
      </c>
      <c r="I22" s="2">
        <f>'1a'!J25/'4'!I42</f>
        <v>33.321389349068369</v>
      </c>
      <c r="J22" s="2">
        <f>'1a'!N25/'4'!J42</f>
        <v>17.761414751371003</v>
      </c>
      <c r="K22" s="2">
        <f>'1a'!Q25/'4'!K42</f>
        <v>38.009937845692093</v>
      </c>
      <c r="M22" s="163">
        <f t="shared" si="1"/>
        <v>7.0892766505181726</v>
      </c>
    </row>
    <row r="23" spans="1:13">
      <c r="A23" s="7">
        <f>A22+1</f>
        <v>2001</v>
      </c>
      <c r="B23" s="2">
        <f>'1a'!B26/'4'!B43</f>
        <v>38.869869666738914</v>
      </c>
      <c r="C23" s="2">
        <f>'1a'!C26/'4'!C43</f>
        <v>45.92651564956229</v>
      </c>
      <c r="D23" s="2">
        <f>'1a'!D26/'4'!D43</f>
        <v>40.88407636326604</v>
      </c>
      <c r="E23" s="2">
        <f>'1a'!E26/'4'!E43</f>
        <v>44.259656652360512</v>
      </c>
      <c r="F23" s="2">
        <f>'1a'!G26/'4'!F43</f>
        <v>63.818840923841634</v>
      </c>
      <c r="G23" s="2">
        <f>'1a'!H26/'4'!G43</f>
        <v>55.654733568186863</v>
      </c>
      <c r="H23" s="2">
        <f>'1a'!I26/'4'!H43</f>
        <v>53.264830678672887</v>
      </c>
      <c r="I23" s="2">
        <f>'1a'!J26/'4'!I43</f>
        <v>31.921701964499174</v>
      </c>
      <c r="J23" s="2">
        <f>'1a'!N26/'4'!J43</f>
        <v>19.730807426106605</v>
      </c>
      <c r="K23" s="2">
        <f>'1a'!Q26/'4'!K43</f>
        <v>42.903168483593568</v>
      </c>
      <c r="M23" s="163">
        <f t="shared" si="1"/>
        <v>-3.1495496069592899</v>
      </c>
    </row>
    <row r="24" spans="1:13">
      <c r="A24" s="7">
        <f t="shared" si="0"/>
        <v>2002</v>
      </c>
      <c r="B24" s="2">
        <f>'1a'!B27/'4'!B44</f>
        <v>39.309879109675201</v>
      </c>
      <c r="C24" s="2">
        <f>'1a'!C27/'4'!C44</f>
        <v>46.672619424653</v>
      </c>
      <c r="D24" s="2">
        <f>'1a'!D27/'4'!D44</f>
        <v>41.307592201248852</v>
      </c>
      <c r="E24" s="2">
        <f>'1a'!E27/'4'!E44</f>
        <v>52.721547458389566</v>
      </c>
      <c r="F24" s="2">
        <f>'1a'!G27/'4'!F44</f>
        <v>57.766532292649451</v>
      </c>
      <c r="G24" s="2">
        <f>'1a'!H27/'4'!G44</f>
        <v>55.875102711585868</v>
      </c>
      <c r="H24" s="2">
        <f>'1a'!I27/'4'!H44</f>
        <v>50.271864344300063</v>
      </c>
      <c r="I24" s="2">
        <f>'1a'!J27/'4'!I44</f>
        <v>32.018270565581481</v>
      </c>
      <c r="J24" s="2">
        <f>'1a'!N27/'4'!J44</f>
        <v>21.273740017448493</v>
      </c>
      <c r="K24" s="2">
        <f>'1a'!Q27/'4'!K44</f>
        <v>43.490220048899758</v>
      </c>
      <c r="M24" s="163">
        <f t="shared" si="1"/>
        <v>1.6245599400219746</v>
      </c>
    </row>
    <row r="25" spans="1:13">
      <c r="A25" s="7">
        <f t="shared" si="0"/>
        <v>2003</v>
      </c>
      <c r="B25" s="2">
        <f>'1a'!B28/'4'!B45</f>
        <v>39.543802772476788</v>
      </c>
      <c r="C25" s="2">
        <f>'1a'!C28/'4'!C45</f>
        <v>46.774706446560522</v>
      </c>
      <c r="D25" s="2">
        <f>'1a'!D28/'4'!D45</f>
        <v>40.120801898987047</v>
      </c>
      <c r="E25" s="2">
        <f>'1a'!E28/'4'!E45</f>
        <v>51.204515673823209</v>
      </c>
      <c r="F25" s="2">
        <f>'1a'!G28/'4'!F45</f>
        <v>64.200890648193962</v>
      </c>
      <c r="G25" s="2">
        <f>'1a'!H28/'4'!G45</f>
        <v>50.018729480201834</v>
      </c>
      <c r="H25" s="2">
        <f>'1a'!I28/'4'!H45</f>
        <v>48.225699801631038</v>
      </c>
      <c r="I25" s="2">
        <f>'1a'!J28/'4'!I45</f>
        <v>29.97914936176705</v>
      </c>
      <c r="J25" s="2">
        <f>'1a'!N28/'4'!J45</f>
        <v>23.227496209162339</v>
      </c>
      <c r="K25" s="2">
        <f>'1a'!Q28/'4'!K45</f>
        <v>42.529136175320403</v>
      </c>
      <c r="M25" s="163">
        <f t="shared" si="1"/>
        <v>0.21873000308527679</v>
      </c>
    </row>
    <row r="26" spans="1:13">
      <c r="A26" s="7">
        <f t="shared" si="0"/>
        <v>2004</v>
      </c>
      <c r="B26" s="2">
        <f>'1a'!B29/'4'!B46</f>
        <v>39.692027217369947</v>
      </c>
      <c r="C26" s="2">
        <f>'1a'!C29/'4'!C46</f>
        <v>47.304770185037832</v>
      </c>
      <c r="D26" s="2">
        <f>'1a'!D29/'4'!D46</f>
        <v>40.191019819009192</v>
      </c>
      <c r="E26" s="2">
        <f>'1a'!E29/'4'!E46</f>
        <v>46.375506528590726</v>
      </c>
      <c r="F26" s="2">
        <f>'1a'!G29/'4'!F46</f>
        <v>63.70607567203168</v>
      </c>
      <c r="G26" s="2">
        <f>'1a'!H29/'4'!G46</f>
        <v>46.932366081302256</v>
      </c>
      <c r="H26" s="2">
        <f>'1a'!I29/'4'!H46</f>
        <v>47.711886194189731</v>
      </c>
      <c r="I26" s="2">
        <f>'1a'!J29/'4'!I46</f>
        <v>30.634392717729487</v>
      </c>
      <c r="J26" s="2">
        <f>'1a'!N29/'4'!J46</f>
        <v>22.438959365488437</v>
      </c>
      <c r="K26" s="2">
        <f>'1a'!Q29/'4'!K46</f>
        <v>45.147919050629369</v>
      </c>
      <c r="M26" s="163">
        <f t="shared" si="1"/>
        <v>1.1332272904436058</v>
      </c>
    </row>
    <row r="27" spans="1:13">
      <c r="A27" s="7">
        <f t="shared" si="0"/>
        <v>2005</v>
      </c>
      <c r="B27" s="2">
        <f>'1a'!B30/'4'!B47</f>
        <v>40.625577261329319</v>
      </c>
      <c r="C27" s="2">
        <f>'1a'!C30/'4'!C47</f>
        <v>49.051884765907765</v>
      </c>
      <c r="D27" s="2">
        <f>'1a'!D30/'4'!D47</f>
        <v>42.5304598126027</v>
      </c>
      <c r="E27" s="2">
        <f>'1a'!E30/'4'!E47</f>
        <v>53.245151888801708</v>
      </c>
      <c r="F27" s="2">
        <f>'1a'!G30/'4'!F47</f>
        <v>61.587381281117942</v>
      </c>
      <c r="G27" s="2">
        <f>'1a'!H30/'4'!G47</f>
        <v>45.435347989419164</v>
      </c>
      <c r="H27" s="2">
        <f>'1a'!I30/'4'!H47</f>
        <v>47.052657043786795</v>
      </c>
      <c r="I27" s="2">
        <f>'1a'!J30/'4'!I47</f>
        <v>36.448398272101279</v>
      </c>
      <c r="J27" s="2">
        <f>'1a'!N30/'4'!J47</f>
        <v>19.897873058744089</v>
      </c>
      <c r="K27" s="2">
        <f>'1a'!Q30/'4'!K47</f>
        <v>49.11872746267651</v>
      </c>
      <c r="M27" s="163">
        <f t="shared" si="1"/>
        <v>3.6933158623029039</v>
      </c>
    </row>
    <row r="28" spans="1:13">
      <c r="A28" s="7">
        <f t="shared" si="0"/>
        <v>2006</v>
      </c>
      <c r="B28" s="2">
        <f>'1a'!B31/'4'!B48</f>
        <v>41.013357001005396</v>
      </c>
      <c r="C28" s="2">
        <f>'1a'!C31/'4'!C48</f>
        <v>49.702593717436407</v>
      </c>
      <c r="D28" s="2">
        <f>'1a'!D31/'4'!D48</f>
        <v>44.132671589395954</v>
      </c>
      <c r="E28" s="2">
        <f>'1a'!E31/'4'!E48</f>
        <v>57.939663236669787</v>
      </c>
      <c r="F28" s="2">
        <f>'1a'!G31/'4'!F48</f>
        <v>62.145922746781117</v>
      </c>
      <c r="G28" s="2">
        <f>'1a'!H31/'4'!G48</f>
        <v>43.999396382607195</v>
      </c>
      <c r="H28" s="2">
        <f>'1a'!I31/'4'!H48</f>
        <v>52.207443351674542</v>
      </c>
      <c r="I28" s="2">
        <f>'1a'!J31/'4'!I48</f>
        <v>37.138575758607772</v>
      </c>
      <c r="J28" s="2">
        <f>'1a'!N31/'4'!J48</f>
        <v>20.258455239476266</v>
      </c>
      <c r="K28" s="2">
        <f>'1a'!Q31/'4'!K48</f>
        <v>52.068664633566875</v>
      </c>
      <c r="M28" s="163">
        <f t="shared" si="1"/>
        <v>1.3265727802999727</v>
      </c>
    </row>
    <row r="29" spans="1:13">
      <c r="A29" s="7">
        <f t="shared" si="0"/>
        <v>2007</v>
      </c>
      <c r="B29" s="2">
        <f>'1a'!B32/'4'!B49</f>
        <v>41.138630082849559</v>
      </c>
      <c r="C29" s="2">
        <f>'1a'!C32/'4'!C49</f>
        <v>50.156103881798877</v>
      </c>
      <c r="D29" s="2">
        <f>'1a'!D32/'4'!D49</f>
        <v>45.253991651286377</v>
      </c>
      <c r="E29" s="2">
        <f>'1a'!E32/'4'!E49</f>
        <v>56.264940819777273</v>
      </c>
      <c r="F29" s="2">
        <f>'1a'!G32/'4'!F49</f>
        <v>56.016949152542367</v>
      </c>
      <c r="G29" s="2">
        <f>'1a'!H32/'4'!G49</f>
        <v>45.025820494217058</v>
      </c>
      <c r="H29" s="2">
        <f>'1a'!I32/'4'!H49</f>
        <v>56.298253205493182</v>
      </c>
      <c r="I29" s="2">
        <f>'1a'!J32/'4'!I49</f>
        <v>38.437230169397985</v>
      </c>
      <c r="J29" s="2">
        <f>'1a'!N32/'4'!J49</f>
        <v>19.868740447720938</v>
      </c>
      <c r="K29" s="2">
        <f>'1a'!Q32/'4'!K49</f>
        <v>53.737142460668501</v>
      </c>
      <c r="M29" s="163">
        <f t="shared" si="1"/>
        <v>0.91244768218881056</v>
      </c>
    </row>
    <row r="30" spans="1:13">
      <c r="A30" s="7">
        <f>A29+1</f>
        <v>2008</v>
      </c>
      <c r="B30" s="2">
        <f>'1a'!B33/'4'!B50</f>
        <v>40.936168200730258</v>
      </c>
      <c r="C30" s="2">
        <f>'1a'!C33/'4'!C50</f>
        <v>48.191370586057353</v>
      </c>
      <c r="D30" s="2">
        <f>'1a'!D33/'4'!D50</f>
        <v>43.723544250877701</v>
      </c>
      <c r="E30" s="2">
        <f>'1a'!E33/'4'!E50</f>
        <v>49.631421979629735</v>
      </c>
      <c r="F30" s="2">
        <f>'1a'!G33/'4'!F50</f>
        <v>60.867766458085534</v>
      </c>
      <c r="G30" s="2">
        <f>'1a'!H33/'4'!G50</f>
        <v>47.335442645325394</v>
      </c>
      <c r="H30" s="2">
        <f>'1a'!I33/'4'!H50</f>
        <v>50.549224925572325</v>
      </c>
      <c r="I30" s="2">
        <f>'1a'!J33/'4'!I50</f>
        <v>35.570641625992089</v>
      </c>
      <c r="J30" s="2">
        <f>'1a'!N33/'4'!J50</f>
        <v>19.382805243059138</v>
      </c>
      <c r="K30" s="2">
        <f>'1a'!Q33/'4'!K50</f>
        <v>54.148762021690203</v>
      </c>
      <c r="M30" s="163">
        <f t="shared" si="1"/>
        <v>-3.9172366744668619</v>
      </c>
    </row>
    <row r="31" spans="1:13">
      <c r="A31" s="7">
        <f t="shared" si="0"/>
        <v>2009</v>
      </c>
      <c r="B31" s="2">
        <f>'1a'!B34/'4'!B51</f>
        <v>41.192837889377053</v>
      </c>
      <c r="C31" s="2">
        <f>'1a'!C34/'4'!C51</f>
        <v>47.858822838134934</v>
      </c>
      <c r="D31" s="2">
        <f>'1a'!D34/'4'!D51</f>
        <v>48.366189295973285</v>
      </c>
      <c r="E31" s="2">
        <f>'1a'!E34/'4'!E51</f>
        <v>54.042288557213936</v>
      </c>
      <c r="F31" s="2">
        <f>'1a'!G34/'4'!F51</f>
        <v>61.315861315861312</v>
      </c>
      <c r="G31" s="2">
        <f>'1a'!H34/'4'!G51</f>
        <v>52.673284761506466</v>
      </c>
      <c r="H31" s="2">
        <f>'1a'!I34/'4'!H51</f>
        <v>55.105384839846465</v>
      </c>
      <c r="I31" s="2">
        <f>'1a'!J34/'4'!I51</f>
        <v>40.438394135293095</v>
      </c>
      <c r="J31" s="2">
        <f>'1a'!N34/'4'!J51</f>
        <v>19.270017561346055</v>
      </c>
      <c r="K31" s="2">
        <f>'1a'!Q34/'4'!K51</f>
        <v>59.971151037101954</v>
      </c>
      <c r="M31" s="163">
        <f t="shared" si="1"/>
        <v>-0.69005663021883823</v>
      </c>
    </row>
    <row r="32" spans="1:13">
      <c r="A32" s="2"/>
      <c r="B32" s="2"/>
      <c r="C32" s="2"/>
      <c r="D32" s="2"/>
      <c r="E32" s="2"/>
      <c r="F32" s="2"/>
      <c r="G32" s="2"/>
      <c r="H32" s="2"/>
      <c r="I32" s="2"/>
      <c r="J32" s="2"/>
      <c r="K32" s="2"/>
    </row>
    <row r="33" spans="1:14">
      <c r="A33" s="7" t="s">
        <v>532</v>
      </c>
      <c r="B33" s="2">
        <f>(POWER(VLOOKUP(VALUE(RIGHT($A33,4)),'5 (2)'!$A$3:$K$31,COLUMN(B$31),0)/VLOOKUP(VALUE(LEFT($A33,4)),'5 (2)'!$A$3:$K$31,COLUMN(B$31),0),1/(VALUE(RIGHT($A33,4))-VALUE(LEFT($A33,4))))-1)*100</f>
        <v>1.1707189605690171</v>
      </c>
      <c r="C33" s="2">
        <f>(POWER(VLOOKUP(VALUE(RIGHT($A33,4)),'5 (2)'!$A$3:$K$31,COLUMN(C$31),0)/VLOOKUP(VALUE(LEFT($A33,4)),'5 (2)'!$A$3:$K$31,COLUMN(C$31),0),1/(VALUE(RIGHT($A33,4))-VALUE(LEFT($A33,4))))-1)*100</f>
        <v>2.0534338542098185</v>
      </c>
      <c r="D33" s="2">
        <f>(POWER(VLOOKUP(VALUE(RIGHT($A33,4)),'5 (2)'!$A$3:$K$31,COLUMN(D$31),0)/VLOOKUP(VALUE(LEFT($A33,4)),'5 (2)'!$A$3:$K$31,COLUMN(D$31),0),1/(VALUE(RIGHT($A33,4))-VALUE(LEFT($A33,4))))-1)*100</f>
        <v>1.7375605343136646</v>
      </c>
      <c r="E33" s="2" t="e">
        <f>(POWER(VLOOKUP(VALUE(RIGHT($A33,4)),'5 (2)'!$A$3:$K$31,COLUMN(E$31),0)/VLOOKUP(VALUE(LEFT($A33,4)),'5 (2)'!$A$3:$K$31,COLUMN(E$31),0),1/(VALUE(RIGHT($A33,4))-VALUE(LEFT($A33,4))))-1)*100</f>
        <v>#VALUE!</v>
      </c>
      <c r="F33" s="2" t="e">
        <f>(POWER(VLOOKUP(VALUE(RIGHT($A33,4)),'5 (2)'!$A$3:$K$31,COLUMN(F$31),0)/VLOOKUP(VALUE(LEFT($A33,4)),'5 (2)'!$A$3:$K$31,COLUMN(F$31),0),1/(VALUE(RIGHT($A33,4))-VALUE(LEFT($A33,4))))-1)*100</f>
        <v>#VALUE!</v>
      </c>
      <c r="G33" s="2" t="e">
        <f>(POWER(VLOOKUP(VALUE(RIGHT($A33,4)),'5 (2)'!$A$3:$K$31,COLUMN(G$31),0)/VLOOKUP(VALUE(LEFT($A33,4)),'5 (2)'!$A$3:$K$31,COLUMN(G$31),0),1/(VALUE(RIGHT($A33,4))-VALUE(LEFT($A33,4))))-1)*100</f>
        <v>#VALUE!</v>
      </c>
      <c r="H33" s="2" t="e">
        <f>(POWER(VLOOKUP(VALUE(RIGHT($A33,4)),'5 (2)'!$A$3:$K$31,COLUMN(H$31),0)/VLOOKUP(VALUE(LEFT($A33,4)),'5 (2)'!$A$3:$K$31,COLUMN(H$31),0),1/(VALUE(RIGHT($A33,4))-VALUE(LEFT($A33,4))))-1)*100</f>
        <v>#VALUE!</v>
      </c>
      <c r="I33" s="2" t="e">
        <f>(POWER(VLOOKUP(VALUE(RIGHT($A33,4)),'5 (2)'!$A$3:$K$31,COLUMN(I$31),0)/VLOOKUP(VALUE(LEFT($A33,4)),'5 (2)'!$A$3:$K$31,COLUMN(I$31),0),1/(VALUE(RIGHT($A33,4))-VALUE(LEFT($A33,4))))-1)*100</f>
        <v>#VALUE!</v>
      </c>
      <c r="J33" s="2" t="e">
        <f>(POWER(VLOOKUP(VALUE(RIGHT($A33,4)),'5 (2)'!$A$3:$K$31,COLUMN(J$31),0)/VLOOKUP(VALUE(LEFT($A33,4)),'5 (2)'!$A$3:$K$31,COLUMN(J$31),0),1/(VALUE(RIGHT($A33,4))-VALUE(LEFT($A33,4))))-1)*100</f>
        <v>#VALUE!</v>
      </c>
      <c r="K33" s="2" t="e">
        <f>(POWER(VLOOKUP(VALUE(RIGHT($A33,4)),'5 (2)'!$A$3:$K$31,COLUMN(K$31),0)/VLOOKUP(VALUE(LEFT($A33,4)),'5 (2)'!$A$3:$K$31,COLUMN(K$31),0),1/(VALUE(RIGHT($A33,4))-VALUE(LEFT($A33,4))))-1)*100</f>
        <v>#VALUE!</v>
      </c>
      <c r="M33" s="163">
        <f>AVERAGE(M9:M22)</f>
        <v>3.0270979036820864</v>
      </c>
      <c r="N33" s="2" t="s">
        <v>565</v>
      </c>
    </row>
    <row r="34" spans="1:14">
      <c r="A34" s="7" t="s">
        <v>2</v>
      </c>
      <c r="B34" s="2">
        <f>(POWER(VLOOKUP(VALUE(RIGHT($A34,4)),'5 (2)'!$A$3:$K$31,COLUMN(B$31),0)/VLOOKUP(VALUE(LEFT($A34,4)),'5 (2)'!$A$3:$K$31,COLUMN(B$31),0),1/(VALUE(RIGHT($A34,4))-VALUE(LEFT($A34,4))))-1)*100</f>
        <v>1.5960884841649037</v>
      </c>
      <c r="C34" s="2">
        <f>(POWER(VLOOKUP(VALUE(RIGHT($A34,4)),'5 (2)'!$A$3:$K$31,COLUMN(C$31),0)/VLOOKUP(VALUE(LEFT($A34,4)),'5 (2)'!$A$3:$K$31,COLUMN(C$31),0),1/(VALUE(RIGHT($A34,4))-VALUE(LEFT($A34,4))))-1)*100</f>
        <v>3.4667847465267965</v>
      </c>
      <c r="D34" s="2">
        <f>(POWER(VLOOKUP(VALUE(RIGHT($A34,4)),'5 (2)'!$A$3:$K$31,COLUMN(D$31),0)/VLOOKUP(VALUE(LEFT($A34,4)),'5 (2)'!$A$3:$K$31,COLUMN(D$31),0),1/(VALUE(RIGHT($A34,4))-VALUE(LEFT($A34,4))))-1)*100</f>
        <v>2.177734826081279</v>
      </c>
      <c r="E34" s="2" t="e">
        <f>(POWER(VLOOKUP(VALUE(RIGHT($A34,4)),'5 (2)'!$A$3:$K$31,COLUMN(E$31),0)/VLOOKUP(VALUE(LEFT($A34,4)),'5 (2)'!$A$3:$K$31,COLUMN(E$31),0),1/(VALUE(RIGHT($A34,4))-VALUE(LEFT($A34,4))))-1)*100</f>
        <v>#VALUE!</v>
      </c>
      <c r="F34" s="2" t="e">
        <f>(POWER(VLOOKUP(VALUE(RIGHT($A34,4)),'5 (2)'!$A$3:$K$31,COLUMN(F$31),0)/VLOOKUP(VALUE(LEFT($A34,4)),'5 (2)'!$A$3:$K$31,COLUMN(F$31),0),1/(VALUE(RIGHT($A34,4))-VALUE(LEFT($A34,4))))-1)*100</f>
        <v>#VALUE!</v>
      </c>
      <c r="G34" s="2" t="e">
        <f>(POWER(VLOOKUP(VALUE(RIGHT($A34,4)),'5 (2)'!$A$3:$K$31,COLUMN(G$31),0)/VLOOKUP(VALUE(LEFT($A34,4)),'5 (2)'!$A$3:$K$31,COLUMN(G$31),0),1/(VALUE(RIGHT($A34,4))-VALUE(LEFT($A34,4))))-1)*100</f>
        <v>#VALUE!</v>
      </c>
      <c r="H34" s="2" t="e">
        <f>(POWER(VLOOKUP(VALUE(RIGHT($A34,4)),'5 (2)'!$A$3:$K$31,COLUMN(H$31),0)/VLOOKUP(VALUE(LEFT($A34,4)),'5 (2)'!$A$3:$K$31,COLUMN(H$31),0),1/(VALUE(RIGHT($A34,4))-VALUE(LEFT($A34,4))))-1)*100</f>
        <v>#VALUE!</v>
      </c>
      <c r="I34" s="2" t="e">
        <f>(POWER(VLOOKUP(VALUE(RIGHT($A34,4)),'5 (2)'!$A$3:$K$31,COLUMN(I$31),0)/VLOOKUP(VALUE(LEFT($A34,4)),'5 (2)'!$A$3:$K$31,COLUMN(I$31),0),1/(VALUE(RIGHT($A34,4))-VALUE(LEFT($A34,4))))-1)*100</f>
        <v>#VALUE!</v>
      </c>
      <c r="J34" s="2" t="e">
        <f>(POWER(VLOOKUP(VALUE(RIGHT($A34,4)),'5 (2)'!$A$3:$K$31,COLUMN(J$31),0)/VLOOKUP(VALUE(LEFT($A34,4)),'5 (2)'!$A$3:$K$31,COLUMN(J$31),0),1/(VALUE(RIGHT($A34,4))-VALUE(LEFT($A34,4))))-1)*100</f>
        <v>#VALUE!</v>
      </c>
      <c r="K34" s="2" t="e">
        <f>(POWER(VLOOKUP(VALUE(RIGHT($A34,4)),'5 (2)'!$A$3:$K$31,COLUMN(K$31),0)/VLOOKUP(VALUE(LEFT($A34,4)),'5 (2)'!$A$3:$K$31,COLUMN(K$31),0),1/(VALUE(RIGHT($A34,4))-VALUE(LEFT($A34,4))))-1)*100</f>
        <v>#VALUE!</v>
      </c>
      <c r="M34" s="163">
        <f>AVERAGE(M22:M30)</f>
        <v>0.99237154749272938</v>
      </c>
      <c r="N34" s="2" t="s">
        <v>566</v>
      </c>
    </row>
    <row r="35" spans="1:14">
      <c r="A35" s="7" t="s">
        <v>27</v>
      </c>
      <c r="B35" s="2">
        <f>(POWER(VLOOKUP(VALUE(RIGHT($A35,4)),'5 (2)'!$A$3:$K$31,COLUMN(B$31),0)/VLOOKUP(VALUE(LEFT($A35,4)),'5 (2)'!$A$3:$K$31,COLUMN(B$31),0),1/(VALUE(RIGHT($A35,4))-VALUE(LEFT($A35,4))))-1)*100</f>
        <v>2.5600269448933233</v>
      </c>
      <c r="C35" s="2">
        <f>(POWER(VLOOKUP(VALUE(RIGHT($A35,4)),'5 (2)'!$A$3:$K$31,COLUMN(C$31),0)/VLOOKUP(VALUE(LEFT($A35,4)),'5 (2)'!$A$3:$K$31,COLUMN(C$31),0),1/(VALUE(RIGHT($A35,4))-VALUE(LEFT($A35,4))))-1)*100</f>
        <v>5.2823031556514799</v>
      </c>
      <c r="D35" s="2">
        <f>(POWER(VLOOKUP(VALUE(RIGHT($A35,4)),'5 (2)'!$A$3:$K$31,COLUMN(D$31),0)/VLOOKUP(VALUE(LEFT($A35,4)),'5 (2)'!$A$3:$K$31,COLUMN(D$31),0),1/(VALUE(RIGHT($A35,4))-VALUE(LEFT($A35,4))))-1)*100</f>
        <v>3.0464366232865192</v>
      </c>
      <c r="E35" s="2">
        <f>(POWER(VLOOKUP(VALUE(RIGHT($A35,4)),'5 (2)'!$A$3:$K$31,COLUMN(E$31),0)/VLOOKUP(VALUE(LEFT($A35,4)),'5 (2)'!$A$3:$K$31,COLUMN(E$31),0),1/(VALUE(RIGHT($A35,4))-VALUE(LEFT($A35,4))))-1)*100</f>
        <v>5.0043856298450207</v>
      </c>
      <c r="F35" s="2">
        <f>(POWER(VLOOKUP(VALUE(RIGHT($A35,4)),'5 (2)'!$A$3:$K$31,COLUMN(F$31),0)/VLOOKUP(VALUE(LEFT($A35,4)),'5 (2)'!$A$3:$K$31,COLUMN(F$31),0),1/(VALUE(RIGHT($A35,4))-VALUE(LEFT($A35,4))))-1)*100</f>
        <v>7.6684065972009385</v>
      </c>
      <c r="G35" s="2">
        <f>(POWER(VLOOKUP(VALUE(RIGHT($A35,4)),'5 (2)'!$A$3:$K$31,COLUMN(G$31),0)/VLOOKUP(VALUE(LEFT($A35,4)),'5 (2)'!$A$3:$K$31,COLUMN(G$31),0),1/(VALUE(RIGHT($A35,4))-VALUE(LEFT($A35,4))))-1)*100</f>
        <v>5.0509920144316212</v>
      </c>
      <c r="H35" s="2">
        <f>(POWER(VLOOKUP(VALUE(RIGHT($A35,4)),'5 (2)'!$A$3:$K$31,COLUMN(H$31),0)/VLOOKUP(VALUE(LEFT($A35,4)),'5 (2)'!$A$3:$K$31,COLUMN(H$31),0),1/(VALUE(RIGHT($A35,4))-VALUE(LEFT($A35,4))))-1)*100</f>
        <v>4.2680373792676418</v>
      </c>
      <c r="I35" s="2">
        <f>(POWER(VLOOKUP(VALUE(RIGHT($A35,4)),'5 (2)'!$A$3:$K$31,COLUMN(I$31),0)/VLOOKUP(VALUE(LEFT($A35,4)),'5 (2)'!$A$3:$K$31,COLUMN(I$31),0),1/(VALUE(RIGHT($A35,4))-VALUE(LEFT($A35,4))))-1)*100</f>
        <v>7.2475547436727128</v>
      </c>
      <c r="J35" s="2">
        <f>(POWER(VLOOKUP(VALUE(RIGHT($A35,4)),'5 (2)'!$A$3:$K$31,COLUMN(J$31),0)/VLOOKUP(VALUE(LEFT($A35,4)),'5 (2)'!$A$3:$K$31,COLUMN(J$31),0),1/(VALUE(RIGHT($A35,4))-VALUE(LEFT($A35,4))))-1)*100</f>
        <v>-2.0413731729052809</v>
      </c>
      <c r="K35" s="2">
        <f>(POWER(VLOOKUP(VALUE(RIGHT($A35,4)),'5 (2)'!$A$3:$K$31,COLUMN(K$31),0)/VLOOKUP(VALUE(LEFT($A35,4)),'5 (2)'!$A$3:$K$31,COLUMN(K$31),0),1/(VALUE(RIGHT($A35,4))-VALUE(LEFT($A35,4))))-1)*100</f>
        <v>0.8609590532431044</v>
      </c>
      <c r="M35" s="163">
        <f>AVERAGE(M4:M30)</f>
        <v>2.2064815371699891</v>
      </c>
      <c r="N35" s="2" t="s">
        <v>567</v>
      </c>
    </row>
    <row r="36" spans="1:14">
      <c r="A36" s="7" t="s">
        <v>3</v>
      </c>
      <c r="B36" s="2">
        <f>(POWER(VLOOKUP(VALUE(RIGHT($A36,4)),'5 (2)'!$A$3:$K$31,COLUMN(B$31),0)/VLOOKUP(VALUE(LEFT($A36,4)),'5 (2)'!$A$3:$K$31,COLUMN(B$31),0),1/(VALUE(RIGHT($A36,4))-VALUE(LEFT($A36,4))))-1)*100</f>
        <v>0.93408932906962061</v>
      </c>
      <c r="C36" s="2">
        <f>(POWER(VLOOKUP(VALUE(RIGHT($A36,4)),'5 (2)'!$A$3:$K$31,COLUMN(C$31),0)/VLOOKUP(VALUE(LEFT($A36,4)),'5 (2)'!$A$3:$K$31,COLUMN(C$31),0),1/(VALUE(RIGHT($A36,4))-VALUE(LEFT($A36,4))))-1)*100</f>
        <v>0.80458294679870423</v>
      </c>
      <c r="D36" s="2">
        <f>(POWER(VLOOKUP(VALUE(RIGHT($A36,4)),'5 (2)'!$A$3:$K$31,COLUMN(D$31),0)/VLOOKUP(VALUE(LEFT($A36,4)),'5 (2)'!$A$3:$K$31,COLUMN(D$31),0),1/(VALUE(RIGHT($A36,4))-VALUE(LEFT($A36,4))))-1)*100</f>
        <v>2.5818075738510471</v>
      </c>
      <c r="E36" s="2">
        <f>(POWER(VLOOKUP(VALUE(RIGHT($A36,4)),'5 (2)'!$A$3:$K$31,COLUMN(E$31),0)/VLOOKUP(VALUE(LEFT($A36,4)),'5 (2)'!$A$3:$K$31,COLUMN(E$31),0),1/(VALUE(RIGHT($A36,4))-VALUE(LEFT($A36,4))))-1)*100</f>
        <v>5.0574229990371755</v>
      </c>
      <c r="F36" s="2">
        <f>(POWER(VLOOKUP(VALUE(RIGHT($A36,4)),'5 (2)'!$A$3:$K$31,COLUMN(F$31),0)/VLOOKUP(VALUE(LEFT($A36,4)),'5 (2)'!$A$3:$K$31,COLUMN(F$31),0),1/(VALUE(RIGHT($A36,4))-VALUE(LEFT($A36,4))))-1)*100</f>
        <v>1.12478210596485</v>
      </c>
      <c r="G36" s="2">
        <f>(POWER(VLOOKUP(VALUE(RIGHT($A36,4)),'5 (2)'!$A$3:$K$31,COLUMN(G$31),0)/VLOOKUP(VALUE(LEFT($A36,4)),'5 (2)'!$A$3:$K$31,COLUMN(G$31),0),1/(VALUE(RIGHT($A36,4))-VALUE(LEFT($A36,4))))-1)*100</f>
        <v>-1.6961321520848727</v>
      </c>
      <c r="H36" s="2">
        <f>(POWER(VLOOKUP(VALUE(RIGHT($A36,4)),'5 (2)'!$A$3:$K$31,COLUMN(H$31),0)/VLOOKUP(VALUE(LEFT($A36,4)),'5 (2)'!$A$3:$K$31,COLUMN(H$31),0),1/(VALUE(RIGHT($A36,4))-VALUE(LEFT($A36,4))))-1)*100</f>
        <v>1.3680548779643864</v>
      </c>
      <c r="I36" s="2">
        <f>(POWER(VLOOKUP(VALUE(RIGHT($A36,4)),'5 (2)'!$A$3:$K$31,COLUMN(I$31),0)/VLOOKUP(VALUE(LEFT($A36,4)),'5 (2)'!$A$3:$K$31,COLUMN(I$31),0),1/(VALUE(RIGHT($A36,4))-VALUE(LEFT($A36,4))))-1)*100</f>
        <v>2.0613440580518283</v>
      </c>
      <c r="J36" s="2">
        <f>(POWER(VLOOKUP(VALUE(RIGHT($A36,4)),'5 (2)'!$A$3:$K$31,COLUMN(J$31),0)/VLOOKUP(VALUE(LEFT($A36,4)),'5 (2)'!$A$3:$K$31,COLUMN(J$31),0),1/(VALUE(RIGHT($A36,4))-VALUE(LEFT($A36,4))))-1)*100</f>
        <v>1.614599909336234</v>
      </c>
      <c r="K36" s="2">
        <f>(POWER(VLOOKUP(VALUE(RIGHT($A36,4)),'5 (2)'!$A$3:$K$31,COLUMN(K$31),0)/VLOOKUP(VALUE(LEFT($A36,4)),'5 (2)'!$A$3:$K$31,COLUMN(K$31),0),1/(VALUE(RIGHT($A36,4))-VALUE(LEFT($A36,4))))-1)*100</f>
        <v>5.070908402819807</v>
      </c>
    </row>
    <row r="37" spans="1:14">
      <c r="A37" s="7" t="s">
        <v>27</v>
      </c>
      <c r="B37" s="2">
        <f>(POWER(VLOOKUP(VALUE(RIGHT($A37,4)),'5 (2)'!$A$3:$K$31,COLUMN(B$31),0)/VLOOKUP(VALUE(LEFT($A37,4)),'5 (2)'!$A$3:$K$31,COLUMN(B$31),0),1/(VALUE(RIGHT($A37,4))-VALUE(LEFT($A37,4))))-1)*100</f>
        <v>2.5600269448933233</v>
      </c>
      <c r="C37" s="2">
        <f>(POWER(VLOOKUP(VALUE(RIGHT($A37,4)),'5 (2)'!$A$3:$K$31,COLUMN(C$31),0)/VLOOKUP(VALUE(LEFT($A37,4)),'5 (2)'!$A$3:$K$31,COLUMN(C$31),0),1/(VALUE(RIGHT($A37,4))-VALUE(LEFT($A37,4))))-1)*100</f>
        <v>5.2823031556514799</v>
      </c>
      <c r="D37" s="2">
        <f>(POWER(VLOOKUP(VALUE(RIGHT($A37,4)),'5 (2)'!$A$3:$K$31,COLUMN(D$31),0)/VLOOKUP(VALUE(LEFT($A37,4)),'5 (2)'!$A$3:$K$31,COLUMN(D$31),0),1/(VALUE(RIGHT($A37,4))-VALUE(LEFT($A37,4))))-1)*100</f>
        <v>3.0464366232865192</v>
      </c>
      <c r="E37" s="2">
        <f>(POWER(VLOOKUP(VALUE(RIGHT($A37,4)),'5 (2)'!$A$3:$K$31,COLUMN(E$31),0)/VLOOKUP(VALUE(LEFT($A37,4)),'5 (2)'!$A$3:$K$31,COLUMN(E$31),0),1/(VALUE(RIGHT($A37,4))-VALUE(LEFT($A37,4))))-1)*100</f>
        <v>5.0043856298450207</v>
      </c>
      <c r="F37" s="2">
        <f>(POWER(VLOOKUP(VALUE(RIGHT($A37,4)),'5 (2)'!$A$3:$K$31,COLUMN(F$31),0)/VLOOKUP(VALUE(LEFT($A37,4)),'5 (2)'!$A$3:$K$31,COLUMN(F$31),0),1/(VALUE(RIGHT($A37,4))-VALUE(LEFT($A37,4))))-1)*100</f>
        <v>7.6684065972009385</v>
      </c>
      <c r="G37" s="2">
        <f>(POWER(VLOOKUP(VALUE(RIGHT($A37,4)),'5 (2)'!$A$3:$K$31,COLUMN(G$31),0)/VLOOKUP(VALUE(LEFT($A37,4)),'5 (2)'!$A$3:$K$31,COLUMN(G$31),0),1/(VALUE(RIGHT($A37,4))-VALUE(LEFT($A37,4))))-1)*100</f>
        <v>5.0509920144316212</v>
      </c>
      <c r="H37" s="2">
        <f>(POWER(VLOOKUP(VALUE(RIGHT($A37,4)),'5 (2)'!$A$3:$K$31,COLUMN(H$31),0)/VLOOKUP(VALUE(LEFT($A37,4)),'5 (2)'!$A$3:$K$31,COLUMN(H$31),0),1/(VALUE(RIGHT($A37,4))-VALUE(LEFT($A37,4))))-1)*100</f>
        <v>4.2680373792676418</v>
      </c>
      <c r="I37" s="2">
        <f>(POWER(VLOOKUP(VALUE(RIGHT($A37,4)),'5 (2)'!$A$3:$K$31,COLUMN(I$31),0)/VLOOKUP(VALUE(LEFT($A37,4)),'5 (2)'!$A$3:$K$31,COLUMN(I$31),0),1/(VALUE(RIGHT($A37,4))-VALUE(LEFT($A37,4))))-1)*100</f>
        <v>7.2475547436727128</v>
      </c>
      <c r="J37" s="2">
        <f>(POWER(VLOOKUP(VALUE(RIGHT($A37,4)),'5 (2)'!$A$3:$K$31,COLUMN(J$31),0)/VLOOKUP(VALUE(LEFT($A37,4)),'5 (2)'!$A$3:$K$31,COLUMN(J$31),0),1/(VALUE(RIGHT($A37,4))-VALUE(LEFT($A37,4))))-1)*100</f>
        <v>-2.0413731729052809</v>
      </c>
      <c r="K37" s="2">
        <f>(POWER(VLOOKUP(VALUE(RIGHT($A37,4)),'5 (2)'!$A$3:$K$31,COLUMN(K$31),0)/VLOOKUP(VALUE(LEFT($A37,4)),'5 (2)'!$A$3:$K$31,COLUMN(K$31),0),1/(VALUE(RIGHT($A37,4))-VALUE(LEFT($A37,4))))-1)*100</f>
        <v>0.8609590532431044</v>
      </c>
    </row>
    <row r="38" spans="1:14">
      <c r="A38" s="7" t="s">
        <v>3</v>
      </c>
      <c r="B38" s="2">
        <f>(POWER(VLOOKUP(VALUE(RIGHT($A38,4)),'5 (2)'!$A$3:$K$31,COLUMN(B$31),0)/VLOOKUP(VALUE(LEFT($A38,4)),'5 (2)'!$A$3:$K$31,COLUMN(B$31),0),1/(VALUE(RIGHT($A38,4))-VALUE(LEFT($A38,4))))-1)*100</f>
        <v>0.93408932906962061</v>
      </c>
      <c r="C38" s="2">
        <f>(POWER(VLOOKUP(VALUE(RIGHT($A38,4)),'5 (2)'!$A$3:$K$31,COLUMN(C$31),0)/VLOOKUP(VALUE(LEFT($A38,4)),'5 (2)'!$A$3:$K$31,COLUMN(C$31),0),1/(VALUE(RIGHT($A38,4))-VALUE(LEFT($A38,4))))-1)*100</f>
        <v>0.80458294679870423</v>
      </c>
      <c r="D38" s="2">
        <f>(POWER(VLOOKUP(VALUE(RIGHT($A38,4)),'5 (2)'!$A$3:$K$31,COLUMN(D$31),0)/VLOOKUP(VALUE(LEFT($A38,4)),'5 (2)'!$A$3:$K$31,COLUMN(D$31),0),1/(VALUE(RIGHT($A38,4))-VALUE(LEFT($A38,4))))-1)*100</f>
        <v>2.5818075738510471</v>
      </c>
      <c r="E38" s="2">
        <f>(POWER(VLOOKUP(VALUE(RIGHT($A38,4)),'5 (2)'!$A$3:$K$31,COLUMN(E$31),0)/VLOOKUP(VALUE(LEFT($A38,4)),'5 (2)'!$A$3:$K$31,COLUMN(E$31),0),1/(VALUE(RIGHT($A38,4))-VALUE(LEFT($A38,4))))-1)*100</f>
        <v>5.0574229990371755</v>
      </c>
      <c r="F38" s="2">
        <f>(POWER(VLOOKUP(VALUE(RIGHT($A38,4)),'5 (2)'!$A$3:$K$31,COLUMN(F$31),0)/VLOOKUP(VALUE(LEFT($A38,4)),'5 (2)'!$A$3:$K$31,COLUMN(F$31),0),1/(VALUE(RIGHT($A38,4))-VALUE(LEFT($A38,4))))-1)*100</f>
        <v>1.12478210596485</v>
      </c>
      <c r="G38" s="2">
        <f>(POWER(VLOOKUP(VALUE(RIGHT($A38,4)),'5 (2)'!$A$3:$K$31,COLUMN(G$31),0)/VLOOKUP(VALUE(LEFT($A38,4)),'5 (2)'!$A$3:$K$31,COLUMN(G$31),0),1/(VALUE(RIGHT($A38,4))-VALUE(LEFT($A38,4))))-1)*100</f>
        <v>-1.6961321520848727</v>
      </c>
      <c r="H38" s="2">
        <f>(POWER(VLOOKUP(VALUE(RIGHT($A38,4)),'5 (2)'!$A$3:$K$31,COLUMN(H$31),0)/VLOOKUP(VALUE(LEFT($A38,4)),'5 (2)'!$A$3:$K$31,COLUMN(H$31),0),1/(VALUE(RIGHT($A38,4))-VALUE(LEFT($A38,4))))-1)*100</f>
        <v>1.3680548779643864</v>
      </c>
      <c r="I38" s="2">
        <f>(POWER(VLOOKUP(VALUE(RIGHT($A38,4)),'5 (2)'!$A$3:$K$31,COLUMN(I$31),0)/VLOOKUP(VALUE(LEFT($A38,4)),'5 (2)'!$A$3:$K$31,COLUMN(I$31),0),1/(VALUE(RIGHT($A38,4))-VALUE(LEFT($A38,4))))-1)*100</f>
        <v>2.0613440580518283</v>
      </c>
      <c r="J38" s="2">
        <f>(POWER(VLOOKUP(VALUE(RIGHT($A38,4)),'5 (2)'!$A$3:$K$31,COLUMN(J$31),0)/VLOOKUP(VALUE(LEFT($A38,4)),'5 (2)'!$A$3:$K$31,COLUMN(J$31),0),1/(VALUE(RIGHT($A38,4))-VALUE(LEFT($A38,4))))-1)*100</f>
        <v>1.614599909336234</v>
      </c>
      <c r="K38" s="2">
        <f>(POWER(VLOOKUP(VALUE(RIGHT($A38,4)),'5 (2)'!$A$3:$K$31,COLUMN(K$31),0)/VLOOKUP(VALUE(LEFT($A38,4)),'5 (2)'!$A$3:$K$31,COLUMN(K$31),0),1/(VALUE(RIGHT($A38,4))-VALUE(LEFT($A38,4))))-1)*100</f>
        <v>5.070908402819807</v>
      </c>
    </row>
    <row r="39" spans="1:14">
      <c r="B39" s="4"/>
      <c r="C39" s="4"/>
      <c r="D39" s="4"/>
      <c r="E39" s="4"/>
      <c r="F39" s="4"/>
      <c r="G39" s="4"/>
      <c r="H39" s="4"/>
      <c r="I39" s="4"/>
      <c r="J39" s="4"/>
      <c r="K39" s="4"/>
    </row>
    <row r="40" spans="1:14">
      <c r="A40" s="163" t="s">
        <v>568</v>
      </c>
    </row>
    <row r="42" spans="1:14">
      <c r="D42" s="5" t="s">
        <v>92</v>
      </c>
      <c r="E42" s="5" t="s">
        <v>21</v>
      </c>
      <c r="F42" s="5" t="s">
        <v>22</v>
      </c>
      <c r="G42" s="5" t="s">
        <v>23</v>
      </c>
      <c r="H42" s="5" t="s">
        <v>24</v>
      </c>
      <c r="I42" s="5" t="s">
        <v>25</v>
      </c>
      <c r="J42" s="5" t="s">
        <v>93</v>
      </c>
      <c r="K42" s="5" t="s">
        <v>94</v>
      </c>
    </row>
    <row r="44" spans="1:14">
      <c r="C44" s="163" t="s">
        <v>569</v>
      </c>
      <c r="D44" s="163">
        <f>D29/D22*100</f>
        <v>119.53426952279058</v>
      </c>
      <c r="E44" s="163">
        <f t="shared" ref="E44:K44" si="2">E29/E22*100</f>
        <v>141.24959301285952</v>
      </c>
      <c r="F44" s="163">
        <f t="shared" si="2"/>
        <v>108.14418994947472</v>
      </c>
      <c r="G44" s="163">
        <f t="shared" si="2"/>
        <v>88.714424777528762</v>
      </c>
      <c r="H44" s="163">
        <f t="shared" si="2"/>
        <v>109.97849978213358</v>
      </c>
      <c r="I44" s="163">
        <f t="shared" si="2"/>
        <v>115.35302374921126</v>
      </c>
      <c r="J44" s="163">
        <f t="shared" si="2"/>
        <v>111.86462748519102</v>
      </c>
      <c r="K44" s="163">
        <f t="shared" si="2"/>
        <v>141.37655967453489</v>
      </c>
    </row>
    <row r="45" spans="1:14">
      <c r="C45" s="163" t="s">
        <v>570</v>
      </c>
      <c r="D45" s="164">
        <v>100</v>
      </c>
      <c r="E45" s="164">
        <v>6.1666048707683494</v>
      </c>
      <c r="F45" s="164">
        <v>5.4217687394106076</v>
      </c>
      <c r="G45" s="164">
        <v>9.3151450013376067</v>
      </c>
      <c r="H45" s="164">
        <v>10.452815311615595</v>
      </c>
      <c r="I45" s="164">
        <v>25.214134521066146</v>
      </c>
      <c r="J45" s="164">
        <v>11.42527937221625</v>
      </c>
      <c r="K45" s="164">
        <v>32.00425218358545</v>
      </c>
    </row>
    <row r="46" spans="1:14">
      <c r="D46" s="164">
        <v>100</v>
      </c>
      <c r="E46" s="164">
        <v>4.2489254437576642</v>
      </c>
      <c r="F46" s="164">
        <v>5.8465769035438688</v>
      </c>
      <c r="G46" s="164">
        <v>11.609418934486134</v>
      </c>
      <c r="H46" s="164">
        <v>10.877853612614734</v>
      </c>
      <c r="I46" s="164">
        <v>27.830449269797231</v>
      </c>
      <c r="J46" s="164">
        <v>11.022283881037024</v>
      </c>
      <c r="K46" s="164">
        <v>28.564491954763355</v>
      </c>
    </row>
    <row r="47" spans="1:14">
      <c r="D47" s="163">
        <f>SUM(E47:K47)</f>
        <v>19.403650141968768</v>
      </c>
      <c r="E47" s="163">
        <f>(E46*E44-100*E45)/100</f>
        <v>-0.16501497404081306</v>
      </c>
      <c r="F47" s="163">
        <f t="shared" ref="F47:K47" si="3">(F46*F44-100*F45)/100</f>
        <v>0.90096449269999079</v>
      </c>
      <c r="G47" s="163">
        <f t="shared" si="3"/>
        <v>0.98408422640527649</v>
      </c>
      <c r="H47" s="163">
        <f t="shared" si="3"/>
        <v>1.5104849000347098</v>
      </c>
      <c r="I47" s="163">
        <f t="shared" si="3"/>
        <v>6.8891302346352452</v>
      </c>
      <c r="J47" s="163">
        <f t="shared" si="3"/>
        <v>0.90475743166607348</v>
      </c>
      <c r="K47" s="163">
        <f t="shared" si="3"/>
        <v>8.379243830568285</v>
      </c>
    </row>
    <row r="48" spans="1:14">
      <c r="C48" s="163">
        <f>(((100+D47)/100)^(1/7)-1)*100</f>
        <v>2.5657865239538502</v>
      </c>
      <c r="D48" s="163">
        <f>SUM(E48:K48)</f>
        <v>21.445982414513178</v>
      </c>
      <c r="E48" s="163">
        <f>E45*(E44-100)/100</f>
        <v>2.5436994119031158</v>
      </c>
      <c r="F48" s="163">
        <f t="shared" ref="F48:K48" si="4">F45*(F44-100)/100</f>
        <v>0.441559144758841</v>
      </c>
      <c r="G48" s="163">
        <f t="shared" si="4"/>
        <v>-1.051267696208225</v>
      </c>
      <c r="H48" s="163">
        <f t="shared" si="4"/>
        <v>1.0430341530963878</v>
      </c>
      <c r="I48" s="163">
        <f t="shared" si="4"/>
        <v>3.8711320611773603</v>
      </c>
      <c r="J48" s="163">
        <f t="shared" si="4"/>
        <v>1.3555668366558293</v>
      </c>
      <c r="K48" s="163">
        <f t="shared" si="4"/>
        <v>13.24225850312987</v>
      </c>
    </row>
    <row r="49" spans="2:11">
      <c r="C49" s="163">
        <f>(((100+D48)/100)^(1/7)-1)*100</f>
        <v>2.8145871729697625</v>
      </c>
    </row>
    <row r="51" spans="2:11">
      <c r="D51" s="163" t="s">
        <v>571</v>
      </c>
      <c r="E51" s="4">
        <f t="shared" ref="E51:K51" si="5">100*(E48/$D$48)</f>
        <v>11.860960075122104</v>
      </c>
      <c r="F51" s="4">
        <f t="shared" si="5"/>
        <v>2.0589364302566242</v>
      </c>
      <c r="G51" s="4">
        <f t="shared" si="5"/>
        <v>-4.9019330329059621</v>
      </c>
      <c r="H51" s="4">
        <f t="shared" si="5"/>
        <v>4.8635410257099405</v>
      </c>
      <c r="I51" s="4">
        <f t="shared" si="5"/>
        <v>18.050616597342923</v>
      </c>
      <c r="J51" s="4">
        <f t="shared" si="5"/>
        <v>6.3208428061494359</v>
      </c>
      <c r="K51" s="4">
        <f t="shared" si="5"/>
        <v>61.747036098324934</v>
      </c>
    </row>
    <row r="52" spans="2:11">
      <c r="D52" s="163" t="s">
        <v>572</v>
      </c>
      <c r="E52" s="4">
        <f t="shared" ref="E52:K52" si="6">100*(E47/$D$47)</f>
        <v>-0.85043263939240454</v>
      </c>
      <c r="F52" s="4">
        <f t="shared" si="6"/>
        <v>4.6432732300778099</v>
      </c>
      <c r="G52" s="4">
        <f t="shared" si="6"/>
        <v>5.0716448668427061</v>
      </c>
      <c r="H52" s="4">
        <f t="shared" si="6"/>
        <v>7.7845399653317511</v>
      </c>
      <c r="I52" s="4">
        <f t="shared" si="6"/>
        <v>35.504300398276754</v>
      </c>
      <c r="J52" s="4">
        <f t="shared" si="6"/>
        <v>4.6628207839572671</v>
      </c>
      <c r="K52" s="4">
        <f t="shared" si="6"/>
        <v>43.183853394906116</v>
      </c>
    </row>
    <row r="54" spans="2:11">
      <c r="B54" s="163" t="e">
        <f>(POWER(VLOOKUP(VALUE(RIGHT($A54,4)),$A$3:$K$51,COLUMN(B$51),0)/VLOOKUP(VALUE(LEFT($A54,4)),$A$3:$K$54,COLUMN(B$51),0),1/(VALUE(RIGHT($A54,4))-VALUE(LEFT($A54,4))))-1)*100</f>
        <v>#VALUE!</v>
      </c>
    </row>
    <row r="55" spans="2:11">
      <c r="B55" s="163" t="e">
        <f>(POWER(VLOOKUP(VALUE(RIGHT($A55,4)),$A$3:$K$51,COLUMN(B$51),0)/VLOOKUP(VALUE(LEFT($A55,4)),$A$3:$K$54,COLUMN(B$51),0),1/(VALUE(RIGHT($A55,4))-VALUE(LEFT($A55,4))))-1)*100</f>
        <v>#VALUE!</v>
      </c>
    </row>
    <row r="57" spans="2:11">
      <c r="C57" s="163" t="s">
        <v>1150</v>
      </c>
    </row>
    <row r="58" spans="2:11">
      <c r="C58" s="163" t="s">
        <v>15</v>
      </c>
      <c r="D58" s="163" t="s">
        <v>14</v>
      </c>
      <c r="E58" s="163" t="s">
        <v>12</v>
      </c>
      <c r="F58" s="163" t="s">
        <v>7</v>
      </c>
      <c r="G58" s="163" t="s">
        <v>6</v>
      </c>
      <c r="H58" s="163" t="s">
        <v>55</v>
      </c>
      <c r="I58" s="163" t="s">
        <v>13</v>
      </c>
      <c r="J58" s="163" t="s">
        <v>11</v>
      </c>
      <c r="K58" s="163" t="s">
        <v>8</v>
      </c>
    </row>
    <row r="59" spans="2:11">
      <c r="C59" s="4">
        <v>19.738879399043025</v>
      </c>
      <c r="D59" s="4">
        <v>38.072263416978963</v>
      </c>
      <c r="E59" s="4">
        <v>45.004481242798001</v>
      </c>
      <c r="F59" s="4">
        <v>45.570543602278626</v>
      </c>
      <c r="G59" s="4">
        <v>50.243343333120848</v>
      </c>
      <c r="H59" s="4">
        <v>54.393390111764468</v>
      </c>
      <c r="I59" s="4">
        <v>55.698528016276086</v>
      </c>
      <c r="J59" s="4">
        <v>55.941619585687384</v>
      </c>
      <c r="K59" s="4">
        <v>61.389358573196255</v>
      </c>
    </row>
    <row r="62" spans="2:11">
      <c r="C62" s="163" t="s">
        <v>15</v>
      </c>
      <c r="D62" s="163" t="s">
        <v>12</v>
      </c>
      <c r="E62" s="163" t="s">
        <v>13</v>
      </c>
      <c r="F62" s="163" t="s">
        <v>6</v>
      </c>
      <c r="G62" s="163" t="s">
        <v>11</v>
      </c>
      <c r="H62" s="163" t="s">
        <v>7</v>
      </c>
      <c r="I62" s="163" t="s">
        <v>14</v>
      </c>
      <c r="J62" s="163" t="s">
        <v>55</v>
      </c>
      <c r="K62" s="163" t="s">
        <v>8</v>
      </c>
    </row>
    <row r="63" spans="2:11">
      <c r="C63" s="2">
        <v>0.1883450980264767</v>
      </c>
      <c r="D63" s="2">
        <v>0.35782541846463012</v>
      </c>
      <c r="E63" s="2">
        <v>2.0839298612217672</v>
      </c>
      <c r="F63" s="2">
        <v>2.1262524460084364</v>
      </c>
      <c r="G63" s="2">
        <v>2.6629970397436198</v>
      </c>
      <c r="H63" s="2">
        <v>2.7136754156990017</v>
      </c>
      <c r="I63" s="2">
        <v>3.3794208773930468</v>
      </c>
      <c r="J63" s="2">
        <v>3.8647236183222633</v>
      </c>
      <c r="K63" s="2">
        <v>6.1120608673215227</v>
      </c>
    </row>
  </sheetData>
  <pageMargins left="0.7" right="0.7" top="0.75" bottom="0.75" header="0.3" footer="0.3"/>
  <pageSetup scale="75" orientation="landscape" horizontalDpi="0" verticalDpi="0" r:id="rId1"/>
</worksheet>
</file>

<file path=xl/worksheets/sheet29.xml><?xml version="1.0" encoding="utf-8"?>
<worksheet xmlns="http://schemas.openxmlformats.org/spreadsheetml/2006/main" xmlns:r="http://schemas.openxmlformats.org/officeDocument/2006/relationships">
  <sheetPr codeName="Sheet80"/>
  <dimension ref="A1:U68"/>
  <sheetViews>
    <sheetView view="pageBreakPreview" zoomScaleNormal="100" zoomScaleSheetLayoutView="100" workbookViewId="0"/>
  </sheetViews>
  <sheetFormatPr defaultRowHeight="15" outlineLevelRow="1" outlineLevelCol="1"/>
  <cols>
    <col min="2" max="11" width="14.85546875" customWidth="1"/>
    <col min="13" max="20" width="0" hidden="1" customWidth="1" outlineLevel="1"/>
    <col min="21" max="21" width="9.140625" collapsed="1"/>
  </cols>
  <sheetData>
    <row r="1" spans="1:20">
      <c r="A1" t="s">
        <v>564</v>
      </c>
      <c r="H1" s="146"/>
    </row>
    <row r="2" spans="1:20" ht="90">
      <c r="B2" s="55" t="str">
        <f>'4'!B2</f>
        <v xml:space="preserve"> All industries</v>
      </c>
      <c r="C2" s="55" t="str">
        <f>'4'!C2</f>
        <v xml:space="preserve"> Manufacturing [31-33]</v>
      </c>
      <c r="D2" s="55" t="str">
        <f>'4'!D2</f>
        <v xml:space="preserve"> Food manufacturing [311]</v>
      </c>
      <c r="E2" s="55" t="str">
        <f>'4'!E2</f>
        <v xml:space="preserve"> Animal food manufacturing [3111]</v>
      </c>
      <c r="F2" s="55" t="str">
        <f>'4'!F2</f>
        <v xml:space="preserve"> Sugar and confectionery product manufacturing [3113]</v>
      </c>
      <c r="G2" s="55" t="str">
        <f>'4'!G2</f>
        <v xml:space="preserve"> Fruit and vegetable preserving and specialty food manufacturing [3114]</v>
      </c>
      <c r="H2" s="55" t="str">
        <f>'4'!H2</f>
        <v xml:space="preserve"> Dairy product manufacturing [3115]</v>
      </c>
      <c r="I2" s="55" t="str">
        <f>'4'!I2</f>
        <v xml:space="preserve"> Meat product manufacturing [3116]</v>
      </c>
      <c r="J2" s="55" t="str">
        <f>'4'!J2</f>
        <v xml:space="preserve"> Seafood product preparation and packaging [3117]</v>
      </c>
      <c r="K2" s="55" t="str">
        <f>'4'!K2</f>
        <v xml:space="preserve"> Miscellaneous food manufacturing [311A]</v>
      </c>
      <c r="M2" s="146" t="s">
        <v>7</v>
      </c>
      <c r="N2" s="146" t="s">
        <v>8</v>
      </c>
      <c r="O2" s="146" t="s">
        <v>11</v>
      </c>
      <c r="P2" s="146" t="s">
        <v>12</v>
      </c>
      <c r="Q2" s="146" t="s">
        <v>13</v>
      </c>
      <c r="R2" s="146" t="s">
        <v>14</v>
      </c>
      <c r="S2" s="146" t="s">
        <v>15</v>
      </c>
      <c r="T2" s="146" t="s">
        <v>55</v>
      </c>
    </row>
    <row r="3" spans="1:20">
      <c r="A3" s="7">
        <v>1981</v>
      </c>
      <c r="B3" s="2">
        <f>'1'!B6/'4'!B23</f>
        <v>29.827592998664503</v>
      </c>
      <c r="C3" s="2">
        <f>'1'!C6/'4'!C23</f>
        <v>27.139224983566283</v>
      </c>
      <c r="D3" s="2">
        <f>'1'!D6/'4'!D23</f>
        <v>30.088525040230813</v>
      </c>
      <c r="E3" s="2" t="s">
        <v>29</v>
      </c>
      <c r="F3" s="2" t="s">
        <v>29</v>
      </c>
      <c r="G3" s="2" t="s">
        <v>29</v>
      </c>
      <c r="H3" s="2" t="s">
        <v>29</v>
      </c>
      <c r="I3" s="2" t="s">
        <v>29</v>
      </c>
      <c r="J3" s="2" t="s">
        <v>29</v>
      </c>
      <c r="K3" s="2" t="s">
        <v>29</v>
      </c>
    </row>
    <row r="4" spans="1:20">
      <c r="A4" s="7">
        <f>A3+1</f>
        <v>1982</v>
      </c>
      <c r="B4" s="2">
        <f>'1'!B7/'4'!B24</f>
        <v>30.278565226544043</v>
      </c>
      <c r="C4" s="2">
        <f>'1'!C7/'4'!C24</f>
        <v>26.830310732093849</v>
      </c>
      <c r="D4" s="2">
        <f>'1'!D7/'4'!D24</f>
        <v>30.729075262865539</v>
      </c>
      <c r="E4" s="2" t="s">
        <v>29</v>
      </c>
      <c r="F4" s="2" t="s">
        <v>29</v>
      </c>
      <c r="G4" s="2" t="s">
        <v>29</v>
      </c>
      <c r="H4" s="2" t="s">
        <v>29</v>
      </c>
      <c r="I4" s="2" t="s">
        <v>29</v>
      </c>
      <c r="J4" s="2" t="s">
        <v>29</v>
      </c>
      <c r="K4" s="2" t="s">
        <v>29</v>
      </c>
      <c r="M4">
        <f>100*(C4/C3-1)</f>
        <v>-1.1382574545127588</v>
      </c>
    </row>
    <row r="5" spans="1:20">
      <c r="A5" s="7">
        <f t="shared" ref="A5:A31" si="0">A4+1</f>
        <v>1983</v>
      </c>
      <c r="B5" s="2">
        <f>'1'!B8/'4'!B25</f>
        <v>30.902933898245514</v>
      </c>
      <c r="C5" s="2">
        <f>'1'!C8/'4'!C25</f>
        <v>28.616561701611289</v>
      </c>
      <c r="D5" s="2">
        <f>'1'!D8/'4'!D25</f>
        <v>31.055770634705084</v>
      </c>
      <c r="E5" s="2" t="s">
        <v>29</v>
      </c>
      <c r="F5" s="2" t="s">
        <v>29</v>
      </c>
      <c r="G5" s="2" t="s">
        <v>29</v>
      </c>
      <c r="H5" s="2" t="s">
        <v>29</v>
      </c>
      <c r="I5" s="2" t="s">
        <v>29</v>
      </c>
      <c r="J5" s="2" t="s">
        <v>29</v>
      </c>
      <c r="K5" s="2" t="s">
        <v>29</v>
      </c>
      <c r="M5">
        <f t="shared" ref="M5:M31" si="1">100*(C5/C4-1)</f>
        <v>6.6575858451790593</v>
      </c>
    </row>
    <row r="6" spans="1:20">
      <c r="A6" s="7">
        <f t="shared" si="0"/>
        <v>1984</v>
      </c>
      <c r="B6" s="2">
        <f>'1'!B9/'4'!B26</f>
        <v>31.767570393058911</v>
      </c>
      <c r="C6" s="2">
        <f>'1'!C9/'4'!C26</f>
        <v>31.615894115189796</v>
      </c>
      <c r="D6" s="2">
        <f>'1'!D9/'4'!D26</f>
        <v>33.099712860247124</v>
      </c>
      <c r="E6" s="2" t="s">
        <v>29</v>
      </c>
      <c r="F6" s="2" t="s">
        <v>29</v>
      </c>
      <c r="G6" s="2" t="s">
        <v>29</v>
      </c>
      <c r="H6" s="2" t="s">
        <v>29</v>
      </c>
      <c r="I6" s="2" t="s">
        <v>29</v>
      </c>
      <c r="J6" s="2" t="s">
        <v>29</v>
      </c>
      <c r="K6" s="2" t="s">
        <v>29</v>
      </c>
      <c r="M6">
        <f t="shared" si="1"/>
        <v>10.48110686690087</v>
      </c>
    </row>
    <row r="7" spans="1:20">
      <c r="A7" s="7">
        <f t="shared" si="0"/>
        <v>1985</v>
      </c>
      <c r="B7" s="2">
        <f>'1'!B10/'4'!B27</f>
        <v>32.22496775978091</v>
      </c>
      <c r="C7" s="2">
        <f>'1'!C10/'4'!C27</f>
        <v>32.25268709535333</v>
      </c>
      <c r="D7" s="2">
        <f>'1'!D10/'4'!D27</f>
        <v>33.789848609087308</v>
      </c>
      <c r="E7" s="2" t="s">
        <v>29</v>
      </c>
      <c r="F7" s="2" t="s">
        <v>29</v>
      </c>
      <c r="G7" s="2" t="s">
        <v>29</v>
      </c>
      <c r="H7" s="2" t="s">
        <v>29</v>
      </c>
      <c r="I7" s="2" t="s">
        <v>29</v>
      </c>
      <c r="J7" s="2" t="s">
        <v>29</v>
      </c>
      <c r="K7" s="2" t="s">
        <v>29</v>
      </c>
      <c r="M7">
        <f t="shared" si="1"/>
        <v>2.0141545826394491</v>
      </c>
    </row>
    <row r="8" spans="1:20">
      <c r="A8" s="7">
        <f t="shared" si="0"/>
        <v>1986</v>
      </c>
      <c r="B8" s="2">
        <f>'1'!B11/'4'!B28</f>
        <v>32.159917846794379</v>
      </c>
      <c r="C8" s="2">
        <f>'1'!C11/'4'!C28</f>
        <v>31.394434620551092</v>
      </c>
      <c r="D8" s="2">
        <f>'1'!D11/'4'!D28</f>
        <v>32.602166267829297</v>
      </c>
      <c r="E8" s="2" t="s">
        <v>29</v>
      </c>
      <c r="F8" s="2" t="s">
        <v>29</v>
      </c>
      <c r="G8" s="2" t="s">
        <v>29</v>
      </c>
      <c r="H8" s="2" t="s">
        <v>29</v>
      </c>
      <c r="I8" s="2" t="s">
        <v>29</v>
      </c>
      <c r="J8" s="2" t="s">
        <v>29</v>
      </c>
      <c r="K8" s="2" t="s">
        <v>29</v>
      </c>
      <c r="M8">
        <f t="shared" si="1"/>
        <v>-2.6610262650825334</v>
      </c>
    </row>
    <row r="9" spans="1:20">
      <c r="A9" s="7">
        <f t="shared" si="0"/>
        <v>1987</v>
      </c>
      <c r="B9" s="2">
        <f>'1'!B12/'4'!B29</f>
        <v>32.25517025884988</v>
      </c>
      <c r="C9" s="2">
        <f>'1'!C12/'4'!C29</f>
        <v>31.624261418039577</v>
      </c>
      <c r="D9" s="2">
        <f>'1'!D12/'4'!D29</f>
        <v>31.808488203677467</v>
      </c>
      <c r="E9" s="2" t="s">
        <v>29</v>
      </c>
      <c r="F9" s="2" t="s">
        <v>29</v>
      </c>
      <c r="G9" s="2" t="s">
        <v>29</v>
      </c>
      <c r="H9" s="2" t="s">
        <v>29</v>
      </c>
      <c r="I9" s="2" t="s">
        <v>29</v>
      </c>
      <c r="J9" s="2" t="s">
        <v>29</v>
      </c>
      <c r="K9" s="2" t="s">
        <v>29</v>
      </c>
      <c r="M9">
        <f t="shared" si="1"/>
        <v>0.73206222780020092</v>
      </c>
    </row>
    <row r="10" spans="1:20">
      <c r="A10" s="7">
        <f t="shared" si="0"/>
        <v>1988</v>
      </c>
      <c r="B10" s="2">
        <f>'1'!B13/'4'!B30</f>
        <v>32.375684467929972</v>
      </c>
      <c r="C10" s="2">
        <f>'1'!C13/'4'!C30</f>
        <v>31.881587842260053</v>
      </c>
      <c r="D10" s="2">
        <f>'1'!D13/'4'!D30</f>
        <v>31.036637170421084</v>
      </c>
      <c r="E10" s="2" t="s">
        <v>29</v>
      </c>
      <c r="F10" s="2" t="s">
        <v>29</v>
      </c>
      <c r="G10" s="2" t="s">
        <v>29</v>
      </c>
      <c r="H10" s="2" t="s">
        <v>29</v>
      </c>
      <c r="I10" s="2" t="s">
        <v>29</v>
      </c>
      <c r="J10" s="2" t="s">
        <v>29</v>
      </c>
      <c r="K10" s="2" t="s">
        <v>29</v>
      </c>
      <c r="M10">
        <f t="shared" si="1"/>
        <v>0.81369939622901732</v>
      </c>
    </row>
    <row r="11" spans="1:20">
      <c r="A11" s="7">
        <f t="shared" si="0"/>
        <v>1989</v>
      </c>
      <c r="B11" s="2">
        <f>'1'!B14/'4'!B31</f>
        <v>32.484021562976544</v>
      </c>
      <c r="C11" s="2">
        <f>'1'!C14/'4'!C31</f>
        <v>32.655791692276601</v>
      </c>
      <c r="D11" s="2">
        <f>'1'!D14/'4'!D31</f>
        <v>30.101037764236182</v>
      </c>
      <c r="E11" s="2" t="s">
        <v>29</v>
      </c>
      <c r="F11" s="2" t="s">
        <v>29</v>
      </c>
      <c r="G11" s="2" t="s">
        <v>29</v>
      </c>
      <c r="H11" s="2" t="s">
        <v>29</v>
      </c>
      <c r="I11" s="2" t="s">
        <v>29</v>
      </c>
      <c r="J11" s="2" t="s">
        <v>29</v>
      </c>
      <c r="K11" s="2" t="s">
        <v>29</v>
      </c>
      <c r="M11">
        <f t="shared" si="1"/>
        <v>2.4283729337668536</v>
      </c>
    </row>
    <row r="12" spans="1:20">
      <c r="A12" s="7">
        <f t="shared" si="0"/>
        <v>1990</v>
      </c>
      <c r="B12" s="2">
        <f>'1'!B15/'4'!B32</f>
        <v>32.694092199580801</v>
      </c>
      <c r="C12" s="2">
        <f>'1'!C15/'4'!C32</f>
        <v>33.329043903041963</v>
      </c>
      <c r="D12" s="2">
        <f>'1'!D15/'4'!D32</f>
        <v>31.680790238707505</v>
      </c>
      <c r="E12" s="2" t="s">
        <v>29</v>
      </c>
      <c r="F12" s="2" t="s">
        <v>29</v>
      </c>
      <c r="G12" s="2" t="s">
        <v>29</v>
      </c>
      <c r="H12" s="2" t="s">
        <v>29</v>
      </c>
      <c r="I12" s="2" t="s">
        <v>29</v>
      </c>
      <c r="J12" s="2" t="s">
        <v>29</v>
      </c>
      <c r="K12" s="2" t="s">
        <v>29</v>
      </c>
      <c r="M12">
        <f t="shared" si="1"/>
        <v>2.0616624980633658</v>
      </c>
    </row>
    <row r="13" spans="1:20">
      <c r="A13" s="7">
        <f t="shared" si="0"/>
        <v>1991</v>
      </c>
      <c r="B13" s="2">
        <f>'1'!B16/'4'!B33</f>
        <v>33.195320294939712</v>
      </c>
      <c r="C13" s="2">
        <f>'1'!C16/'4'!C33</f>
        <v>33.848334458881389</v>
      </c>
      <c r="D13" s="2">
        <f>'1'!D16/'4'!D33</f>
        <v>33.530054207125218</v>
      </c>
      <c r="E13" s="2" t="s">
        <v>29</v>
      </c>
      <c r="F13" s="2" t="s">
        <v>29</v>
      </c>
      <c r="G13" s="2" t="s">
        <v>29</v>
      </c>
      <c r="H13" s="2" t="s">
        <v>29</v>
      </c>
      <c r="I13" s="2" t="s">
        <v>29</v>
      </c>
      <c r="J13" s="2" t="s">
        <v>29</v>
      </c>
      <c r="K13" s="2" t="s">
        <v>29</v>
      </c>
      <c r="M13">
        <f t="shared" si="1"/>
        <v>1.5580721647764806</v>
      </c>
    </row>
    <row r="14" spans="1:20">
      <c r="A14" s="7">
        <f t="shared" si="0"/>
        <v>1992</v>
      </c>
      <c r="B14" s="2">
        <f>'1'!B17/'4'!B34</f>
        <v>33.869644727898731</v>
      </c>
      <c r="C14" s="2">
        <f>'1'!C17/'4'!C34</f>
        <v>35.688646611453443</v>
      </c>
      <c r="D14" s="2">
        <f>'1'!D17/'4'!D34</f>
        <v>33.846112462364403</v>
      </c>
      <c r="E14" s="2" t="s">
        <v>29</v>
      </c>
      <c r="F14" s="2" t="s">
        <v>29</v>
      </c>
      <c r="G14" s="2" t="s">
        <v>29</v>
      </c>
      <c r="H14" s="2" t="s">
        <v>29</v>
      </c>
      <c r="I14" s="2" t="s">
        <v>29</v>
      </c>
      <c r="J14" s="2" t="s">
        <v>29</v>
      </c>
      <c r="K14" s="2" t="s">
        <v>29</v>
      </c>
      <c r="M14">
        <f t="shared" si="1"/>
        <v>5.4369356188194384</v>
      </c>
    </row>
    <row r="15" spans="1:20">
      <c r="A15" s="7">
        <f t="shared" si="0"/>
        <v>1993</v>
      </c>
      <c r="B15" s="2">
        <f>'1'!B18/'4'!B35</f>
        <v>34.250963556070396</v>
      </c>
      <c r="C15" s="2">
        <f>'1'!C18/'4'!C35</f>
        <v>37.605930578453233</v>
      </c>
      <c r="D15" s="2">
        <f>'1'!D18/'4'!D35</f>
        <v>34.73041576877187</v>
      </c>
      <c r="E15" s="2" t="s">
        <v>29</v>
      </c>
      <c r="F15" s="2" t="s">
        <v>29</v>
      </c>
      <c r="G15" s="2" t="s">
        <v>29</v>
      </c>
      <c r="H15" s="2" t="s">
        <v>29</v>
      </c>
      <c r="I15" s="2" t="s">
        <v>29</v>
      </c>
      <c r="J15" s="2" t="s">
        <v>29</v>
      </c>
      <c r="K15" s="2" t="s">
        <v>29</v>
      </c>
      <c r="M15">
        <f t="shared" si="1"/>
        <v>5.3722518196710922</v>
      </c>
    </row>
    <row r="16" spans="1:20">
      <c r="A16" s="7">
        <f t="shared" si="0"/>
        <v>1994</v>
      </c>
      <c r="B16" s="2">
        <f>'1'!B19/'4'!B36</f>
        <v>34.811333194103121</v>
      </c>
      <c r="C16" s="2">
        <f>'1'!C19/'4'!C36</f>
        <v>39.307062867237512</v>
      </c>
      <c r="D16" s="2">
        <f>'1'!D19/'4'!D36</f>
        <v>35.269009665048507</v>
      </c>
      <c r="E16" s="2" t="s">
        <v>29</v>
      </c>
      <c r="F16" s="2" t="s">
        <v>29</v>
      </c>
      <c r="G16" s="2" t="s">
        <v>29</v>
      </c>
      <c r="H16" s="2" t="s">
        <v>29</v>
      </c>
      <c r="I16" s="2" t="s">
        <v>29</v>
      </c>
      <c r="J16" s="2" t="s">
        <v>29</v>
      </c>
      <c r="K16" s="2" t="s">
        <v>29</v>
      </c>
      <c r="M16">
        <f t="shared" si="1"/>
        <v>4.5235745070458799</v>
      </c>
    </row>
    <row r="17" spans="1:13">
      <c r="A17" s="7">
        <f t="shared" si="0"/>
        <v>1995</v>
      </c>
      <c r="B17" s="2">
        <f>'1'!B20/'4'!B37</f>
        <v>35.243712319876515</v>
      </c>
      <c r="C17" s="2">
        <f>'1'!C20/'4'!C37</f>
        <v>39.944885737880689</v>
      </c>
      <c r="D17" s="2">
        <f>'1'!D20/'4'!D37</f>
        <v>35.778284682364088</v>
      </c>
      <c r="E17" s="2" t="s">
        <v>29</v>
      </c>
      <c r="F17" s="2" t="s">
        <v>29</v>
      </c>
      <c r="G17" s="2" t="s">
        <v>29</v>
      </c>
      <c r="H17" s="2" t="s">
        <v>29</v>
      </c>
      <c r="I17" s="2" t="s">
        <v>29</v>
      </c>
      <c r="J17" s="2" t="s">
        <v>29</v>
      </c>
      <c r="K17" s="2" t="s">
        <v>29</v>
      </c>
      <c r="M17">
        <f t="shared" si="1"/>
        <v>1.6226673379221124</v>
      </c>
    </row>
    <row r="18" spans="1:13">
      <c r="A18" s="7">
        <f t="shared" si="0"/>
        <v>1996</v>
      </c>
      <c r="B18" s="2">
        <f>'1'!B21/'4'!B38</f>
        <v>35.237862010571909</v>
      </c>
      <c r="C18" s="2">
        <f>'1'!C21/'4'!C38</f>
        <v>39.419560329396312</v>
      </c>
      <c r="D18" s="2">
        <f>'1'!D21/'4'!D38</f>
        <v>34.680377810894882</v>
      </c>
      <c r="E18" s="2" t="s">
        <v>29</v>
      </c>
      <c r="F18" s="2" t="s">
        <v>29</v>
      </c>
      <c r="G18" s="2" t="s">
        <v>29</v>
      </c>
      <c r="H18" s="2" t="s">
        <v>29</v>
      </c>
      <c r="I18" s="2" t="s">
        <v>29</v>
      </c>
      <c r="J18" s="2" t="s">
        <v>29</v>
      </c>
      <c r="K18" s="2" t="s">
        <v>29</v>
      </c>
      <c r="M18">
        <f t="shared" si="1"/>
        <v>-1.315125575603282</v>
      </c>
    </row>
    <row r="19" spans="1:13">
      <c r="A19" s="7">
        <f t="shared" si="0"/>
        <v>1997</v>
      </c>
      <c r="B19" s="2">
        <f>'1'!B22/'4'!B39</f>
        <v>35.841178011101171</v>
      </c>
      <c r="C19" s="2">
        <f>'1'!C22/'4'!C39</f>
        <v>40.710325476358101</v>
      </c>
      <c r="D19" s="2">
        <f>'1'!D22/'4'!D39</f>
        <v>34.865950572002447</v>
      </c>
      <c r="E19" s="2">
        <f>'1'!E22/'4'!E39</f>
        <v>33.91920014477018</v>
      </c>
      <c r="F19" s="2">
        <f>'1'!G22/'4'!F39</f>
        <v>43.01259560968397</v>
      </c>
      <c r="G19" s="2">
        <f>'1'!H22/'4'!G39</f>
        <v>43.425350928261857</v>
      </c>
      <c r="H19" s="2">
        <f>'1'!I22/'4'!H39</f>
        <v>45.317914248737111</v>
      </c>
      <c r="I19" s="2">
        <f>'1'!J22/'4'!I39</f>
        <v>27.306607445980266</v>
      </c>
      <c r="J19" s="2">
        <f>'1'!N22/'4'!J39</f>
        <v>19.370929624217496</v>
      </c>
      <c r="K19" s="2">
        <f>'1'!Q22/'4'!K39</f>
        <v>37.227633477633482</v>
      </c>
      <c r="M19">
        <f t="shared" si="1"/>
        <v>3.2744280661071379</v>
      </c>
    </row>
    <row r="20" spans="1:13">
      <c r="A20" s="7">
        <f t="shared" si="0"/>
        <v>1998</v>
      </c>
      <c r="B20" s="2">
        <f>'1'!B23/'4'!B40</f>
        <v>36.426462261176056</v>
      </c>
      <c r="C20" s="2">
        <f>'1'!C23/'4'!C40</f>
        <v>42.605275992186023</v>
      </c>
      <c r="D20" s="2">
        <f>'1'!D23/'4'!D40</f>
        <v>37.05672807560925</v>
      </c>
      <c r="E20" s="2">
        <f>'1'!E23/'4'!E40</f>
        <v>38.418052845150704</v>
      </c>
      <c r="F20" s="2">
        <f>'1'!G23/'4'!F40</f>
        <v>47.883904872420743</v>
      </c>
      <c r="G20" s="2">
        <f>'1'!H23/'4'!G40</f>
        <v>43.727782774422892</v>
      </c>
      <c r="H20" s="2">
        <f>'1'!I23/'4'!H40</f>
        <v>49.015453724947115</v>
      </c>
      <c r="I20" s="2">
        <f>'1'!J23/'4'!I40</f>
        <v>29.895817605314811</v>
      </c>
      <c r="J20" s="2">
        <f>'1'!N23/'4'!J40</f>
        <v>19.021714857392968</v>
      </c>
      <c r="K20" s="2">
        <f>'1'!Q23/'4'!K40</f>
        <v>38.968141943773716</v>
      </c>
      <c r="M20">
        <f t="shared" si="1"/>
        <v>4.6547171845343849</v>
      </c>
    </row>
    <row r="21" spans="1:13">
      <c r="A21" s="7">
        <f t="shared" si="0"/>
        <v>1999</v>
      </c>
      <c r="B21" s="2">
        <f>'1'!B24/'4'!B41</f>
        <v>37.426433448678395</v>
      </c>
      <c r="C21" s="2">
        <f>'1'!C24/'4'!C41</f>
        <v>44.395560174993484</v>
      </c>
      <c r="D21" s="2">
        <f>'1'!D24/'4'!D41</f>
        <v>35.248684888495596</v>
      </c>
      <c r="E21" s="2">
        <f>'1'!E24/'4'!E41</f>
        <v>36.970389815677308</v>
      </c>
      <c r="F21" s="2">
        <f>'1'!G24/'4'!F41</f>
        <v>48.610850384831984</v>
      </c>
      <c r="G21" s="2">
        <f>'1'!H24/'4'!G41</f>
        <v>48.626738214759683</v>
      </c>
      <c r="H21" s="2">
        <f>'1'!I24/'4'!H41</f>
        <v>45.43361097501225</v>
      </c>
      <c r="I21" s="2">
        <f>'1'!J24/'4'!I41</f>
        <v>28.4810827048649</v>
      </c>
      <c r="J21" s="2">
        <f>'1'!N24/'4'!J41</f>
        <v>19.206789981793424</v>
      </c>
      <c r="K21" s="2">
        <f>'1'!Q24/'4'!K41</f>
        <v>34.889785746578895</v>
      </c>
      <c r="M21">
        <f t="shared" si="1"/>
        <v>4.2020246110735293</v>
      </c>
    </row>
    <row r="22" spans="1:13">
      <c r="A22" s="7">
        <f t="shared" si="0"/>
        <v>2000</v>
      </c>
      <c r="B22" s="2">
        <f>'1'!B25/'4'!B42</f>
        <v>38.571748369834872</v>
      </c>
      <c r="C22" s="2">
        <f>'1'!C25/'4'!C42</f>
        <v>46.996358445935272</v>
      </c>
      <c r="D22" s="2">
        <f>'1'!D25/'4'!D42</f>
        <v>38.061580003785977</v>
      </c>
      <c r="E22" s="2">
        <f>'1'!E25/'4'!E42</f>
        <v>40.112768602379688</v>
      </c>
      <c r="F22" s="2">
        <f>'1'!G25/'4'!F42</f>
        <v>53.95169667590028</v>
      </c>
      <c r="G22" s="2">
        <f>'1'!H25/'4'!G42</f>
        <v>50.85863039005752</v>
      </c>
      <c r="H22" s="2">
        <f>'1'!I25/'4'!H42</f>
        <v>51.199589909375966</v>
      </c>
      <c r="I22" s="2">
        <f>'1'!J25/'4'!I42</f>
        <v>33.093367831282691</v>
      </c>
      <c r="J22" s="2">
        <f>'1'!N25/'4'!J42</f>
        <v>17.860688342541817</v>
      </c>
      <c r="K22" s="2">
        <f>'1'!Q25/'4'!K42</f>
        <v>38.166362372080179</v>
      </c>
      <c r="M22">
        <f t="shared" si="1"/>
        <v>5.8582395642497787</v>
      </c>
    </row>
    <row r="23" spans="1:13">
      <c r="A23" s="7">
        <f>A22+1</f>
        <v>2001</v>
      </c>
      <c r="B23" s="2">
        <f>'1'!B26/'4'!B43</f>
        <v>38.839680899479333</v>
      </c>
      <c r="C23" s="2">
        <f>'1'!C26/'4'!C43</f>
        <v>46.048989183107118</v>
      </c>
      <c r="D23" s="2">
        <f>'1'!D26/'4'!D43</f>
        <v>40.823311491450902</v>
      </c>
      <c r="E23" s="2">
        <f>'1'!E26/'4'!E43</f>
        <v>44.345457435586191</v>
      </c>
      <c r="F23" s="2">
        <f>'1'!G26/'4'!F43</f>
        <v>63.584987933185687</v>
      </c>
      <c r="G23" s="2">
        <f>'1'!H26/'4'!G43</f>
        <v>55.174711987051317</v>
      </c>
      <c r="H23" s="2">
        <f>'1'!I26/'4'!H43</f>
        <v>53.303005738209386</v>
      </c>
      <c r="I23" s="2">
        <f>'1'!J26/'4'!I43</f>
        <v>31.776507206170919</v>
      </c>
      <c r="J23" s="2">
        <f>'1'!N26/'4'!J43</f>
        <v>19.576952578248889</v>
      </c>
      <c r="K23" s="2">
        <f>'1'!Q26/'4'!K43</f>
        <v>42.933370606030167</v>
      </c>
      <c r="M23">
        <f t="shared" si="1"/>
        <v>-2.0158354692906943</v>
      </c>
    </row>
    <row r="24" spans="1:13">
      <c r="A24" s="7">
        <f t="shared" si="0"/>
        <v>2002</v>
      </c>
      <c r="B24" s="2">
        <f>'1'!B27/'4'!B44</f>
        <v>39.371944251142203</v>
      </c>
      <c r="C24" s="2">
        <f>'1'!C27/'4'!C44</f>
        <v>46.802906952853114</v>
      </c>
      <c r="D24" s="2">
        <f>'1'!D27/'4'!D44</f>
        <v>41.366227433063642</v>
      </c>
      <c r="E24" s="2">
        <f>'1'!E27/'4'!E44</f>
        <v>53.331334033088424</v>
      </c>
      <c r="F24" s="2">
        <f>'1'!G27/'4'!F44</f>
        <v>58.0238442405009</v>
      </c>
      <c r="G24" s="2">
        <f>'1'!H27/'4'!G44</f>
        <v>56.407246546934303</v>
      </c>
      <c r="H24" s="2">
        <f>'1'!I27/'4'!H44</f>
        <v>49.575563952119104</v>
      </c>
      <c r="I24" s="2">
        <f>'1'!J27/'4'!I44</f>
        <v>32.087929584682975</v>
      </c>
      <c r="J24" s="2">
        <f>'1'!N27/'4'!J44</f>
        <v>21.400502576262589</v>
      </c>
      <c r="K24" s="2">
        <f>'1'!Q27/'4'!K44</f>
        <v>43.490220048899758</v>
      </c>
      <c r="M24">
        <f t="shared" si="1"/>
        <v>1.6372080758345176</v>
      </c>
    </row>
    <row r="25" spans="1:13">
      <c r="A25" s="7">
        <f t="shared" si="0"/>
        <v>2003</v>
      </c>
      <c r="B25" s="2">
        <f>'1'!B28/'4'!B45</f>
        <v>39.535461915263539</v>
      </c>
      <c r="C25" s="2">
        <f>'1'!C28/'4'!C45</f>
        <v>46.786063477543536</v>
      </c>
      <c r="D25" s="2">
        <f>'1'!D28/'4'!D45</f>
        <v>40.135164424806952</v>
      </c>
      <c r="E25" s="2">
        <f>'1'!E28/'4'!E45</f>
        <v>52.010885999395228</v>
      </c>
      <c r="F25" s="2">
        <f>'1'!G28/'4'!F45</f>
        <v>64.746091960342341</v>
      </c>
      <c r="G25" s="2">
        <f>'1'!H28/'4'!G45</f>
        <v>49.644139876165077</v>
      </c>
      <c r="H25" s="2">
        <f>'1'!I28/'4'!H45</f>
        <v>48.502436754585744</v>
      </c>
      <c r="I25" s="2">
        <f>'1'!J28/'4'!I45</f>
        <v>29.565715297437084</v>
      </c>
      <c r="J25" s="2">
        <f>'1'!N28/'4'!J45</f>
        <v>24.184778446598962</v>
      </c>
      <c r="K25" s="2">
        <f>'1'!Q28/'4'!K45</f>
        <v>42.609155793033132</v>
      </c>
      <c r="M25">
        <f t="shared" si="1"/>
        <v>-3.5988096479877552E-2</v>
      </c>
    </row>
    <row r="26" spans="1:13">
      <c r="A26" s="7">
        <f t="shared" si="0"/>
        <v>2004</v>
      </c>
      <c r="B26" s="2">
        <f>'1'!B29/'4'!B46</f>
        <v>39.735115703728084</v>
      </c>
      <c r="C26" s="2">
        <f>'1'!C29/'4'!C46</f>
        <v>47.41784374105012</v>
      </c>
      <c r="D26" s="2">
        <f>'1'!D29/'4'!D46</f>
        <v>40.318595480488987</v>
      </c>
      <c r="E26" s="2">
        <f>'1'!E29/'4'!E46</f>
        <v>46.759050811279536</v>
      </c>
      <c r="F26" s="2">
        <f>'1'!G29/'4'!F46</f>
        <v>62.980440624327017</v>
      </c>
      <c r="G26" s="2">
        <f>'1'!H29/'4'!G46</f>
        <v>47.431228282292118</v>
      </c>
      <c r="H26" s="2">
        <f>'1'!I29/'4'!H46</f>
        <v>47.4762190419059</v>
      </c>
      <c r="I26" s="2">
        <f>'1'!J29/'4'!I46</f>
        <v>30.648147384000019</v>
      </c>
      <c r="J26" s="2">
        <f>'1'!N29/'4'!J46</f>
        <v>22.268630631030934</v>
      </c>
      <c r="K26" s="2">
        <f>'1'!Q29/'4'!K46</f>
        <v>45.686727962848856</v>
      </c>
      <c r="M26">
        <f t="shared" si="1"/>
        <v>1.3503599502656005</v>
      </c>
    </row>
    <row r="27" spans="1:13">
      <c r="A27" s="7">
        <f t="shared" si="0"/>
        <v>2005</v>
      </c>
      <c r="B27" s="2">
        <f>'1'!B30/'4'!B47</f>
        <v>40.533599051313097</v>
      </c>
      <c r="C27" s="2">
        <f>'1'!C30/'4'!C47</f>
        <v>48.946064742898649</v>
      </c>
      <c r="D27" s="2">
        <f>'1'!D30/'4'!D47</f>
        <v>42.541058907916913</v>
      </c>
      <c r="E27" s="2">
        <f>'1'!E30/'4'!E47</f>
        <v>55.294000423470216</v>
      </c>
      <c r="F27" s="2">
        <f>'1'!G30/'4'!F47</f>
        <v>60.801733074859733</v>
      </c>
      <c r="G27" s="2">
        <f>'1'!H30/'4'!G47</f>
        <v>45.393360551072774</v>
      </c>
      <c r="H27" s="2">
        <f>'1'!I30/'4'!H47</f>
        <v>46.703222858371632</v>
      </c>
      <c r="I27" s="2">
        <f>'1'!J30/'4'!I47</f>
        <v>36.179423938715672</v>
      </c>
      <c r="J27" s="2">
        <f>'1'!N30/'4'!J47</f>
        <v>19.57667491934879</v>
      </c>
      <c r="K27" s="2">
        <f>'1'!Q30/'4'!K47</f>
        <v>49.264763702131006</v>
      </c>
      <c r="M27">
        <f t="shared" si="1"/>
        <v>3.2228816860466747</v>
      </c>
    </row>
    <row r="28" spans="1:13">
      <c r="A28" s="7">
        <f t="shared" si="0"/>
        <v>2006</v>
      </c>
      <c r="B28" s="2">
        <f>'1'!B31/'4'!B48</f>
        <v>40.923139669326481</v>
      </c>
      <c r="C28" s="2">
        <f>'1'!C31/'4'!C48</f>
        <v>49.450740332158055</v>
      </c>
      <c r="D28" s="2">
        <f>'1'!D31/'4'!D48</f>
        <v>44.216600088770527</v>
      </c>
      <c r="E28" s="2">
        <f>'1'!E31/'4'!E48</f>
        <v>60.492672279388827</v>
      </c>
      <c r="F28" s="2">
        <f>'1'!G31/'4'!F48</f>
        <v>62.398664759179781</v>
      </c>
      <c r="G28" s="2">
        <f>'1'!H31/'4'!G48</f>
        <v>44.317972228809317</v>
      </c>
      <c r="H28" s="2">
        <f>'1'!I31/'4'!H48</f>
        <v>51.326487876030797</v>
      </c>
      <c r="I28" s="2">
        <f>'1'!J31/'4'!I48</f>
        <v>36.810309270548345</v>
      </c>
      <c r="J28" s="2">
        <f>'1'!N31/'4'!J48</f>
        <v>19.813006165204744</v>
      </c>
      <c r="K28" s="2">
        <f>'1'!Q31/'4'!K48</f>
        <v>52.328801575028379</v>
      </c>
      <c r="M28">
        <f t="shared" si="1"/>
        <v>1.0310851176909441</v>
      </c>
    </row>
    <row r="29" spans="1:13">
      <c r="A29" s="7">
        <f t="shared" si="0"/>
        <v>2007</v>
      </c>
      <c r="B29" s="2">
        <f>'1'!B32/'4'!B49</f>
        <v>41.144224381685213</v>
      </c>
      <c r="C29" s="2">
        <f>'1'!C32/'4'!C49</f>
        <v>50.243343333120848</v>
      </c>
      <c r="D29" s="2">
        <f>'1'!D32/'4'!D49</f>
        <v>45.570543602278626</v>
      </c>
      <c r="E29" s="2">
        <f>'1'!E32/'4'!E49</f>
        <v>61.389358573196255</v>
      </c>
      <c r="F29" s="2">
        <f>'1'!G32/'4'!F49</f>
        <v>55.941619585687384</v>
      </c>
      <c r="G29" s="2">
        <f>'1'!H32/'4'!G49</f>
        <v>45.004481242798001</v>
      </c>
      <c r="H29" s="2">
        <f>'1'!I32/'4'!H49</f>
        <v>55.698528016276086</v>
      </c>
      <c r="I29" s="2">
        <f>'1'!J32/'4'!I49</f>
        <v>38.072263416978963</v>
      </c>
      <c r="J29" s="2">
        <f>'1'!N32/'4'!J49</f>
        <v>19.738879399043025</v>
      </c>
      <c r="K29" s="2">
        <f>'1'!Q32/'4'!K49</f>
        <v>54.393390111764468</v>
      </c>
      <c r="M29">
        <f t="shared" si="1"/>
        <v>1.602813215007326</v>
      </c>
    </row>
    <row r="30" spans="1:13">
      <c r="A30" s="7">
        <f>A29+1</f>
        <v>2008</v>
      </c>
      <c r="B30" s="2">
        <f>'1'!B33/'4'!B50</f>
        <v>40.975729880291532</v>
      </c>
      <c r="C30" s="2">
        <f>'1'!C33/'4'!C50</f>
        <v>49.029169405274772</v>
      </c>
      <c r="D30" s="2">
        <f>'1'!D33/'4'!D50</f>
        <v>44.075363815212647</v>
      </c>
      <c r="E30" s="2">
        <f>'1'!E33/'4'!E50</f>
        <v>53.57667610776609</v>
      </c>
      <c r="F30" s="2">
        <f>'1'!G33/'4'!F50</f>
        <v>61.172306401659455</v>
      </c>
      <c r="G30" s="2">
        <f>'1'!H33/'4'!G50</f>
        <v>47.783499114226828</v>
      </c>
      <c r="H30" s="2">
        <f>'1'!I33/'4'!H50</f>
        <v>49.492979274315886</v>
      </c>
      <c r="I30" s="2">
        <f>'1'!J33/'4'!I50</f>
        <v>35.258642602365505</v>
      </c>
      <c r="J30" s="2">
        <f>'1'!N33/'4'!J50</f>
        <v>19.772709028566183</v>
      </c>
      <c r="K30" s="2">
        <f>'1'!Q33/'4'!K50</f>
        <v>54.734215492349321</v>
      </c>
      <c r="M30">
        <f t="shared" si="1"/>
        <v>-2.416586650685093</v>
      </c>
    </row>
    <row r="31" spans="1:13">
      <c r="A31" s="7">
        <f t="shared" si="0"/>
        <v>2009</v>
      </c>
      <c r="B31" s="2">
        <f>'1'!B34/'4'!B51</f>
        <v>41.103514351306821</v>
      </c>
      <c r="C31" s="2">
        <f>'1'!C34/'4'!C51</f>
        <v>48.991919432624734</v>
      </c>
      <c r="D31" s="2">
        <f>'1'!D34/'4'!D51</f>
        <v>48.753051980748474</v>
      </c>
      <c r="E31" s="2">
        <f>'1'!E34/'4'!E51</f>
        <v>58.195135433941417</v>
      </c>
      <c r="F31" s="2">
        <f>'1'!G34/'4'!F51</f>
        <v>63.45739679073013</v>
      </c>
      <c r="G31" s="2">
        <f>'1'!H34/'4'!G51</f>
        <v>53.027912903328378</v>
      </c>
      <c r="H31" s="2">
        <f>'1'!I34/'4'!H51</f>
        <v>54.122740729101977</v>
      </c>
      <c r="I31" s="2">
        <f>'1'!J34/'4'!I51</f>
        <v>39.559012296149056</v>
      </c>
      <c r="J31" s="2">
        <f>'1'!N34/'4'!J51</f>
        <v>19.462506789859777</v>
      </c>
      <c r="K31" s="2">
        <f>'1'!Q34/'4'!K51</f>
        <v>60.713677086376471</v>
      </c>
      <c r="M31">
        <f t="shared" si="1"/>
        <v>-7.597512481218871E-2</v>
      </c>
    </row>
    <row r="32" spans="1:13">
      <c r="A32" s="2"/>
      <c r="B32" s="2"/>
      <c r="C32" s="2"/>
      <c r="D32" s="2"/>
      <c r="E32" s="58"/>
      <c r="F32" s="58"/>
      <c r="G32" s="58"/>
      <c r="H32" s="58"/>
      <c r="I32" s="58"/>
      <c r="J32" s="58"/>
      <c r="K32" s="58"/>
    </row>
    <row r="33" spans="1:15">
      <c r="A33" s="240" t="s">
        <v>0</v>
      </c>
      <c r="B33" s="2">
        <f>(POWER(VLOOKUP(VALUE(RIGHT($A33,4)),'5'!$A$3:$K$31,COLUMN(B$31),0)/VLOOKUP(VALUE(LEFT($A33,4)),'5'!$A$3:$K$31,COLUMN(B$31),0),1/(VALUE(RIGHT($A33,4))-VALUE(LEFT($A33,4))))-1)*100</f>
        <v>1.2447979764730555</v>
      </c>
      <c r="C33" s="2">
        <f>(POWER(VLOOKUP(VALUE(RIGHT($A33,4)),'5'!$A$3:$K$31,COLUMN(C$31),0)/VLOOKUP(VALUE(LEFT($A33,4)),'5'!$A$3:$K$31,COLUMN(C$31),0),1/(VALUE(RIGHT($A33,4))-VALUE(LEFT($A33,4))))-1)*100</f>
        <v>2.3971181791374363</v>
      </c>
      <c r="D33" s="2">
        <f>(POWER(VLOOKUP(VALUE(RIGHT($A33,4)),'5'!$A$3:$K$31,COLUMN(D$31),0)/VLOOKUP(VALUE(LEFT($A33,4)),'5'!$A$3:$K$31,COLUMN(D$31),0),1/(VALUE(RIGHT($A33,4))-VALUE(LEFT($A33,4))))-1)*100</f>
        <v>1.6094202608488262</v>
      </c>
      <c r="E33" s="2" t="s">
        <v>29</v>
      </c>
      <c r="F33" s="2" t="s">
        <v>29</v>
      </c>
      <c r="G33" s="2" t="s">
        <v>29</v>
      </c>
      <c r="H33" s="2" t="s">
        <v>29</v>
      </c>
      <c r="I33" s="2" t="s">
        <v>29</v>
      </c>
      <c r="J33" s="2" t="s">
        <v>29</v>
      </c>
      <c r="K33" s="2" t="s">
        <v>29</v>
      </c>
      <c r="M33">
        <f>AVERAGE(M9:M22)</f>
        <v>2.9445415967468564</v>
      </c>
      <c r="N33" s="2" t="s">
        <v>565</v>
      </c>
    </row>
    <row r="34" spans="1:15">
      <c r="A34" s="7" t="s">
        <v>533</v>
      </c>
      <c r="B34" s="2">
        <f>(POWER(VLOOKUP(VALUE(RIGHT($A34,4)),'5'!$A$3:$K$31,COLUMN(B$31),0)/VLOOKUP(VALUE(LEFT($A34,4)),'5'!$A$3:$K$31,COLUMN(B$31),0),1/(VALUE(RIGHT($A34,4))-VALUE(LEFT($A34,4))))-1)*100</f>
        <v>0.70887318618990669</v>
      </c>
      <c r="C34" s="2">
        <f>(POWER(VLOOKUP(VALUE(RIGHT($A34,4)),'5'!$A$3:$K$31,COLUMN(C$31),0)/VLOOKUP(VALUE(LEFT($A34,4)),'5'!$A$3:$K$31,COLUMN(C$31),0),1/(VALUE(RIGHT($A34,4))-VALUE(LEFT($A34,4))))-1)*100</f>
        <v>0.4631275374159971</v>
      </c>
      <c r="D34" s="2">
        <f>(POWER(VLOOKUP(VALUE(RIGHT($A34,4)),'5'!$A$3:$K$31,COLUMN(D$31),0)/VLOOKUP(VALUE(LEFT($A34,4)),'5'!$A$3:$K$31,COLUMN(D$31),0),1/(VALUE(RIGHT($A34,4))-VALUE(LEFT($A34,4))))-1)*100</f>
        <v>2.7888744714370306</v>
      </c>
      <c r="E34" s="2">
        <f>(POWER(VLOOKUP(VALUE(RIGHT($A34,4)),'5'!$A$3:$K$31,COLUMN(E$31),0)/VLOOKUP(VALUE(LEFT($A34,4)),'5'!$A$3:$K$31,COLUMN(E$31),0),1/(VALUE(RIGHT($A34,4))-VALUE(LEFT($A34,4))))-1)*100</f>
        <v>4.2211845661349612</v>
      </c>
      <c r="F34" s="2">
        <f>(POWER(VLOOKUP(VALUE(RIGHT($A34,4)),'5'!$A$3:$K$31,COLUMN(F$31),0)/VLOOKUP(VALUE(LEFT($A34,4)),'5'!$A$3:$K$31,COLUMN(F$31),0),1/(VALUE(RIGHT($A34,4))-VALUE(LEFT($A34,4))))-1)*100</f>
        <v>1.8194610503346809</v>
      </c>
      <c r="G34" s="2">
        <f>(POWER(VLOOKUP(VALUE(RIGHT($A34,4)),'5'!$A$3:$K$31,COLUMN(G$31),0)/VLOOKUP(VALUE(LEFT($A34,4)),'5'!$A$3:$K$31,COLUMN(G$31),0),1/(VALUE(RIGHT($A34,4))-VALUE(LEFT($A34,4))))-1)*100</f>
        <v>0.4651741788001873</v>
      </c>
      <c r="H34" s="2">
        <f>(POWER(VLOOKUP(VALUE(RIGHT($A34,4)),'5'!$A$3:$K$31,COLUMN(H$31),0)/VLOOKUP(VALUE(LEFT($A34,4)),'5'!$A$3:$K$31,COLUMN(H$31),0),1/(VALUE(RIGHT($A34,4))-VALUE(LEFT($A34,4))))-1)*100</f>
        <v>0.61882822676602167</v>
      </c>
      <c r="I34" s="2">
        <f>(POWER(VLOOKUP(VALUE(RIGHT($A34,4)),'5'!$A$3:$K$31,COLUMN(I$31),0)/VLOOKUP(VALUE(LEFT($A34,4)),'5'!$A$3:$K$31,COLUMN(I$31),0),1/(VALUE(RIGHT($A34,4))-VALUE(LEFT($A34,4))))-1)*100</f>
        <v>2.0026860225540233</v>
      </c>
      <c r="J34" s="2">
        <f>(POWER(VLOOKUP(VALUE(RIGHT($A34,4)),'5'!$A$3:$K$31,COLUMN(J$31),0)/VLOOKUP(VALUE(LEFT($A34,4)),'5'!$A$3:$K$31,COLUMN(J$31),0),1/(VALUE(RIGHT($A34,4))-VALUE(LEFT($A34,4))))-1)*100</f>
        <v>0.95887660261413377</v>
      </c>
      <c r="K34" s="2">
        <f>(POWER(VLOOKUP(VALUE(RIGHT($A34,4)),'5'!$A$3:$K$31,COLUMN(K$31),0)/VLOOKUP(VALUE(LEFT($A34,4)),'5'!$A$3:$K$31,COLUMN(K$31),0),1/(VALUE(RIGHT($A34,4))-VALUE(LEFT($A34,4))))-1)*100</f>
        <v>5.2932766397921771</v>
      </c>
      <c r="M34">
        <f>AVERAGE(M22:M30)</f>
        <v>1.1371308214043527</v>
      </c>
      <c r="N34" s="2" t="s">
        <v>566</v>
      </c>
    </row>
    <row r="35" spans="1:15">
      <c r="A35" s="7" t="s">
        <v>27</v>
      </c>
      <c r="B35" s="2">
        <f>(POWER(VLOOKUP(VALUE(RIGHT($A35,4)),'5'!$A$3:$K$31,COLUMN(B$31),0)/VLOOKUP(VALUE(LEFT($A35,4)),'5'!$A$3:$K$31,COLUMN(B$31),0),1/(VALUE(RIGHT($A35,4))-VALUE(LEFT($A35,4))))-1)*100</f>
        <v>2.477616684426609</v>
      </c>
      <c r="C35" s="2">
        <f>(POWER(VLOOKUP(VALUE(RIGHT($A35,4)),'5'!$A$3:$K$31,COLUMN(C$31),0)/VLOOKUP(VALUE(LEFT($A35,4)),'5'!$A$3:$K$31,COLUMN(C$31),0),1/(VALUE(RIGHT($A35,4))-VALUE(LEFT($A35,4))))-1)*100</f>
        <v>4.9026705471239218</v>
      </c>
      <c r="D35" s="2">
        <f>(POWER(VLOOKUP(VALUE(RIGHT($A35,4)),'5'!$A$3:$K$31,COLUMN(D$31),0)/VLOOKUP(VALUE(LEFT($A35,4)),'5'!$A$3:$K$31,COLUMN(D$31),0),1/(VALUE(RIGHT($A35,4))-VALUE(LEFT($A35,4))))-1)*100</f>
        <v>2.9662985284317989</v>
      </c>
      <c r="E35" s="2">
        <f>(POWER(VLOOKUP(VALUE(RIGHT($A35,4)),'5'!$A$3:$K$31,COLUMN(E$31),0)/VLOOKUP(VALUE(LEFT($A35,4)),'5'!$A$3:$K$31,COLUMN(E$31),0),1/(VALUE(RIGHT($A35,4))-VALUE(LEFT($A35,4))))-1)*100</f>
        <v>5.7496678333216478</v>
      </c>
      <c r="F35" s="2">
        <f>(POWER(VLOOKUP(VALUE(RIGHT($A35,4)),'5'!$A$3:$K$31,COLUMN(F$31),0)/VLOOKUP(VALUE(LEFT($A35,4)),'5'!$A$3:$K$31,COLUMN(F$31),0),1/(VALUE(RIGHT($A35,4))-VALUE(LEFT($A35,4))))-1)*100</f>
        <v>7.8457790405287664</v>
      </c>
      <c r="G35" s="2">
        <f>(POWER(VLOOKUP(VALUE(RIGHT($A35,4)),'5'!$A$3:$K$31,COLUMN(G$31),0)/VLOOKUP(VALUE(LEFT($A35,4)),'5'!$A$3:$K$31,COLUMN(G$31),0),1/(VALUE(RIGHT($A35,4))-VALUE(LEFT($A35,4))))-1)*100</f>
        <v>5.4080488940866145</v>
      </c>
      <c r="H35" s="2">
        <f>(POWER(VLOOKUP(VALUE(RIGHT($A35,4)),'5'!$A$3:$K$31,COLUMN(H$31),0)/VLOOKUP(VALUE(LEFT($A35,4)),'5'!$A$3:$K$31,COLUMN(H$31),0),1/(VALUE(RIGHT($A35,4))-VALUE(LEFT($A35,4))))-1)*100</f>
        <v>4.1514985532196791</v>
      </c>
      <c r="I35" s="2">
        <f>(POWER(VLOOKUP(VALUE(RIGHT($A35,4)),'5'!$A$3:$K$31,COLUMN(I$31),0)/VLOOKUP(VALUE(LEFT($A35,4)),'5'!$A$3:$K$31,COLUMN(I$31),0),1/(VALUE(RIGHT($A35,4))-VALUE(LEFT($A35,4))))-1)*100</f>
        <v>6.6164963309522262</v>
      </c>
      <c r="J35" s="2">
        <f>(POWER(VLOOKUP(VALUE(RIGHT($A35,4)),'5'!$A$3:$K$31,COLUMN(J$31),0)/VLOOKUP(VALUE(LEFT($A35,4)),'5'!$A$3:$K$31,COLUMN(J$31),0),1/(VALUE(RIGHT($A35,4))-VALUE(LEFT($A35,4))))-1)*100</f>
        <v>-2.6694353184735231</v>
      </c>
      <c r="K35" s="2">
        <f>(POWER(VLOOKUP(VALUE(RIGHT($A35,4)),'5'!$A$3:$K$31,COLUMN(K$31),0)/VLOOKUP(VALUE(LEFT($A35,4)),'5'!$A$3:$K$31,COLUMN(K$31),0),1/(VALUE(RIGHT($A35,4))-VALUE(LEFT($A35,4))))-1)*100</f>
        <v>0.8335629691664348</v>
      </c>
      <c r="M35">
        <f>AVERAGE(M4:M30)</f>
        <v>2.257521620665536</v>
      </c>
      <c r="N35" s="2" t="s">
        <v>567</v>
      </c>
    </row>
    <row r="36" spans="1:15">
      <c r="A36" s="7" t="s">
        <v>3</v>
      </c>
      <c r="B36" s="2">
        <f>(POWER(VLOOKUP(VALUE(RIGHT($A36,4)),'5'!$A$3:$K$31,COLUMN(B$31),0)/VLOOKUP(VALUE(LEFT($A36,4)),'5'!$A$3:$K$31,COLUMN(B$31),0),1/(VALUE(RIGHT($A36,4))-VALUE(LEFT($A36,4))))-1)*100</f>
        <v>0.92660177598187232</v>
      </c>
      <c r="C36" s="2">
        <f>(POWER(VLOOKUP(VALUE(RIGHT($A36,4)),'5'!$A$3:$K$31,COLUMN(C$31),0)/VLOOKUP(VALUE(LEFT($A36,4)),'5'!$A$3:$K$31,COLUMN(C$31),0),1/(VALUE(RIGHT($A36,4))-VALUE(LEFT($A36,4))))-1)*100</f>
        <v>0.95896817551277547</v>
      </c>
      <c r="D36" s="2">
        <f>(POWER(VLOOKUP(VALUE(RIGHT($A36,4)),'5'!$A$3:$K$31,COLUMN(D$31),0)/VLOOKUP(VALUE(LEFT($A36,4)),'5'!$A$3:$K$31,COLUMN(D$31),0),1/(VALUE(RIGHT($A36,4))-VALUE(LEFT($A36,4))))-1)*100</f>
        <v>2.6055981906097703</v>
      </c>
      <c r="E36" s="2">
        <f>(POWER(VLOOKUP(VALUE(RIGHT($A36,4)),'5'!$A$3:$K$31,COLUMN(E$31),0)/VLOOKUP(VALUE(LEFT($A36,4)),'5'!$A$3:$K$31,COLUMN(E$31),0),1/(VALUE(RIGHT($A36,4))-VALUE(LEFT($A36,4))))-1)*100</f>
        <v>6.2677520880436655</v>
      </c>
      <c r="F36" s="2">
        <f>(POWER(VLOOKUP(VALUE(RIGHT($A36,4)),'5'!$A$3:$K$31,COLUMN(F$31),0)/VLOOKUP(VALUE(LEFT($A36,4)),'5'!$A$3:$K$31,COLUMN(F$31),0),1/(VALUE(RIGHT($A36,4))-VALUE(LEFT($A36,4))))-1)*100</f>
        <v>0.51876235488383937</v>
      </c>
      <c r="G36" s="2">
        <f>(POWER(VLOOKUP(VALUE(RIGHT($A36,4)),'5'!$A$3:$K$31,COLUMN(G$31),0)/VLOOKUP(VALUE(LEFT($A36,4)),'5'!$A$3:$K$31,COLUMN(G$31),0),1/(VALUE(RIGHT($A36,4))-VALUE(LEFT($A36,4))))-1)*100</f>
        <v>-1.7317970236125024</v>
      </c>
      <c r="H36" s="2">
        <f>(POWER(VLOOKUP(VALUE(RIGHT($A36,4)),'5'!$A$3:$K$31,COLUMN(H$31),0)/VLOOKUP(VALUE(LEFT($A36,4)),'5'!$A$3:$K$31,COLUMN(H$31),0),1/(VALUE(RIGHT($A36,4))-VALUE(LEFT($A36,4))))-1)*100</f>
        <v>1.2104415030895543</v>
      </c>
      <c r="I36" s="2">
        <f>(POWER(VLOOKUP(VALUE(RIGHT($A36,4)),'5'!$A$3:$K$31,COLUMN(I$31),0)/VLOOKUP(VALUE(LEFT($A36,4)),'5'!$A$3:$K$31,COLUMN(I$31),0),1/(VALUE(RIGHT($A36,4))-VALUE(LEFT($A36,4))))-1)*100</f>
        <v>2.0223657618133162</v>
      </c>
      <c r="J36" s="2">
        <f>(POWER(VLOOKUP(VALUE(RIGHT($A36,4)),'5'!$A$3:$K$31,COLUMN(J$31),0)/VLOOKUP(VALUE(LEFT($A36,4)),'5'!$A$3:$K$31,COLUMN(J$31),0),1/(VALUE(RIGHT($A36,4))-VALUE(LEFT($A36,4))))-1)*100</f>
        <v>1.4386525341075318</v>
      </c>
      <c r="K36" s="2">
        <f>(POWER(VLOOKUP(VALUE(RIGHT($A36,4)),'5'!$A$3:$K$31,COLUMN(K$31),0)/VLOOKUP(VALUE(LEFT($A36,4)),'5'!$A$3:$K$31,COLUMN(K$31),0),1/(VALUE(RIGHT($A36,4))-VALUE(LEFT($A36,4))))-1)*100</f>
        <v>5.1915284267474604</v>
      </c>
    </row>
    <row r="37" spans="1:15">
      <c r="A37" s="7" t="s">
        <v>533</v>
      </c>
      <c r="B37" s="2">
        <f>(POWER(VLOOKUP(VALUE(RIGHT($A37,4)),'5'!$A$3:$K$31,COLUMN(B$31),0)/VLOOKUP(VALUE(LEFT($A37,4)),'5'!$A$3:$K$31,COLUMN(B$31),0),1/(VALUE(RIGHT($A37,4))-VALUE(LEFT($A37,4))))-1)*100</f>
        <v>0.70887318618990669</v>
      </c>
      <c r="C37" s="2">
        <f>(POWER(VLOOKUP(VALUE(RIGHT($A37,4)),'5'!$A$3:$K$31,COLUMN(C$31),0)/VLOOKUP(VALUE(LEFT($A37,4)),'5'!$A$3:$K$31,COLUMN(C$31),0),1/(VALUE(RIGHT($A37,4))-VALUE(LEFT($A37,4))))-1)*100</f>
        <v>0.4631275374159971</v>
      </c>
      <c r="D37" s="2">
        <f>(POWER(VLOOKUP(VALUE(RIGHT($A37,4)),'5'!$A$3:$K$31,COLUMN(D$31),0)/VLOOKUP(VALUE(LEFT($A37,4)),'5'!$A$3:$K$31,COLUMN(D$31),0),1/(VALUE(RIGHT($A37,4))-VALUE(LEFT($A37,4))))-1)*100</f>
        <v>2.7888744714370306</v>
      </c>
      <c r="E37" s="150">
        <f>(POWER(VLOOKUP(VALUE(RIGHT($A37,4)),'5'!$A$3:$K$31,COLUMN(E$31),0)/VLOOKUP(VALUE(LEFT($A37,4)),'5'!$A$3:$K$31,COLUMN(E$31),0),1/(VALUE(RIGHT($A37,4))-VALUE(LEFT($A37,4))))-1)*100</f>
        <v>4.2211845661349612</v>
      </c>
      <c r="F37" s="150">
        <f>(POWER(VLOOKUP(VALUE(RIGHT($A37,4)),'5'!$A$3:$K$31,COLUMN(F$31),0)/VLOOKUP(VALUE(LEFT($A37,4)),'5'!$A$3:$K$31,COLUMN(F$31),0),1/(VALUE(RIGHT($A37,4))-VALUE(LEFT($A37,4))))-1)*100</f>
        <v>1.8194610503346809</v>
      </c>
      <c r="G37" s="150">
        <f>(POWER(VLOOKUP(VALUE(RIGHT($A37,4)),'5'!$A$3:$K$31,COLUMN(G$31),0)/VLOOKUP(VALUE(LEFT($A37,4)),'5'!$A$3:$K$31,COLUMN(G$31),0),1/(VALUE(RIGHT($A37,4))-VALUE(LEFT($A37,4))))-1)*100</f>
        <v>0.4651741788001873</v>
      </c>
      <c r="H37" s="150">
        <f>(POWER(VLOOKUP(VALUE(RIGHT($A37,4)),'5'!$A$3:$K$31,COLUMN(H$31),0)/VLOOKUP(VALUE(LEFT($A37,4)),'5'!$A$3:$K$31,COLUMN(H$31),0),1/(VALUE(RIGHT($A37,4))-VALUE(LEFT($A37,4))))-1)*100</f>
        <v>0.61882822676602167</v>
      </c>
      <c r="I37" s="150">
        <f>(POWER(VLOOKUP(VALUE(RIGHT($A37,4)),'5'!$A$3:$K$31,COLUMN(I$31),0)/VLOOKUP(VALUE(LEFT($A37,4)),'5'!$A$3:$K$31,COLUMN(I$31),0),1/(VALUE(RIGHT($A37,4))-VALUE(LEFT($A37,4))))-1)*100</f>
        <v>2.0026860225540233</v>
      </c>
      <c r="J37" s="150">
        <f>(POWER(VLOOKUP(VALUE(RIGHT($A37,4)),'5'!$A$3:$K$31,COLUMN(J$31),0)/VLOOKUP(VALUE(LEFT($A37,4)),'5'!$A$3:$K$31,COLUMN(J$31),0),1/(VALUE(RIGHT($A37,4))-VALUE(LEFT($A37,4))))-1)*100</f>
        <v>0.95887660261413377</v>
      </c>
      <c r="K37" s="150">
        <f>(POWER(VLOOKUP(VALUE(RIGHT($A37,4)),'5'!$A$3:$K$31,COLUMN(K$31),0)/VLOOKUP(VALUE(LEFT($A37,4)),'5'!$A$3:$K$31,COLUMN(K$31),0),1/(VALUE(RIGHT($A37,4))-VALUE(LEFT($A37,4))))-1)*100</f>
        <v>5.2932766397921771</v>
      </c>
    </row>
    <row r="38" spans="1:15">
      <c r="A38" s="240" t="s">
        <v>503</v>
      </c>
      <c r="B38" s="2">
        <f>(POWER(VLOOKUP(VALUE(RIGHT($A38,4)),'5'!$A$3:$K$31,COLUMN(B$31),0)/VLOOKUP(VALUE(LEFT($A38,4)),'5'!$A$3:$K$31,COLUMN(B$31),0),1/(VALUE(RIGHT($A38,4))-VALUE(LEFT($A38,4))))-1)*100</f>
        <v>1.1481762607829626</v>
      </c>
      <c r="C38" s="2">
        <f>(POWER(VLOOKUP(VALUE(RIGHT($A38,4)),'5'!$A$3:$K$31,COLUMN(C$31),0)/VLOOKUP(VALUE(LEFT($A38,4)),'5'!$A$3:$K$31,COLUMN(C$31),0),1/(VALUE(RIGHT($A38,4))-VALUE(LEFT($A38,4))))-1)*100</f>
        <v>1.5550809531476029</v>
      </c>
      <c r="D38" s="2">
        <f>(POWER(VLOOKUP(VALUE(RIGHT($A38,4)),'5'!$A$3:$K$31,COLUMN(D$31),0)/VLOOKUP(VALUE(LEFT($A38,4)),'5'!$A$3:$K$31,COLUMN(D$31),0),1/(VALUE(RIGHT($A38,4))-VALUE(LEFT($A38,4))))-1)*100</f>
        <v>2.833201803437646</v>
      </c>
      <c r="E38" s="2">
        <f>(POWER(VLOOKUP(VALUE(RIGHT($A38,4)),'5'!$A$3:$K$31,COLUMN(E$31),0)/VLOOKUP(VALUE(LEFT($A38,4)),'5'!$A$3:$K$31,COLUMN(E$31),0),1/(VALUE(RIGHT($A38,4))-VALUE(LEFT($A38,4))))-1)*100</f>
        <v>4.6012216472180789</v>
      </c>
      <c r="F38" s="2">
        <f>(POWER(VLOOKUP(VALUE(RIGHT($A38,4)),'5'!$A$3:$K$31,COLUMN(F$31),0)/VLOOKUP(VALUE(LEFT($A38,4)),'5'!$A$3:$K$31,COLUMN(F$31),0),1/(VALUE(RIGHT($A38,4))-VALUE(LEFT($A38,4))))-1)*100</f>
        <v>3.2937117044435915</v>
      </c>
      <c r="G38" s="2">
        <f>(POWER(VLOOKUP(VALUE(RIGHT($A38,4)),'5'!$A$3:$K$31,COLUMN(G$31),0)/VLOOKUP(VALUE(LEFT($A38,4)),'5'!$A$3:$K$31,COLUMN(G$31),0),1/(VALUE(RIGHT($A38,4))-VALUE(LEFT($A38,4))))-1)*100</f>
        <v>1.6787268846223391</v>
      </c>
      <c r="H38" s="2">
        <f>(POWER(VLOOKUP(VALUE(RIGHT($A38,4)),'5'!$A$3:$K$31,COLUMN(H$31),0)/VLOOKUP(VALUE(LEFT($A38,4)),'5'!$A$3:$K$31,COLUMN(H$31),0),1/(VALUE(RIGHT($A38,4))-VALUE(LEFT($A38,4))))-1)*100</f>
        <v>1.4906005325574734</v>
      </c>
      <c r="I38" s="2">
        <f>(POWER(VLOOKUP(VALUE(RIGHT($A38,4)),'5'!$A$3:$K$31,COLUMN(I$31),0)/VLOOKUP(VALUE(LEFT($A38,4)),'5'!$A$3:$K$31,COLUMN(I$31),0),1/(VALUE(RIGHT($A38,4))-VALUE(LEFT($A38,4))))-1)*100</f>
        <v>3.137074335261425</v>
      </c>
      <c r="J38" s="2">
        <f>(POWER(VLOOKUP(VALUE(RIGHT($A38,4)),'5'!$A$3:$K$31,COLUMN(J$31),0)/VLOOKUP(VALUE(LEFT($A38,4)),'5'!$A$3:$K$31,COLUMN(J$31),0),1/(VALUE(RIGHT($A38,4))-VALUE(LEFT($A38,4))))-1)*100</f>
        <v>3.9311197923286301E-2</v>
      </c>
      <c r="K38" s="2">
        <f>(POWER(VLOOKUP(VALUE(RIGHT($A38,4)),'5'!$A$3:$K$31,COLUMN(K$31),0)/VLOOKUP(VALUE(LEFT($A38,4)),'5'!$A$3:$K$31,COLUMN(K$31),0),1/(VALUE(RIGHT($A38,4))-VALUE(LEFT($A38,4))))-1)*100</f>
        <v>4.1601889182836249</v>
      </c>
    </row>
    <row r="39" spans="1:15">
      <c r="B39" s="4"/>
      <c r="C39" s="4"/>
      <c r="D39" s="4"/>
      <c r="E39" s="59"/>
      <c r="F39" s="59"/>
      <c r="G39" s="59"/>
      <c r="H39" s="59"/>
      <c r="I39" s="59"/>
      <c r="J39" s="59"/>
      <c r="K39" s="59"/>
    </row>
    <row r="40" spans="1:15">
      <c r="A40" t="s">
        <v>568</v>
      </c>
      <c r="E40">
        <f>RANK(E37,$E$37:$K$37,0)</f>
        <v>2</v>
      </c>
      <c r="F40" s="232">
        <f t="shared" ref="F40:K40" si="2">RANK(F37,$E$37:$K$37,0)</f>
        <v>4</v>
      </c>
      <c r="G40" s="232">
        <f t="shared" si="2"/>
        <v>7</v>
      </c>
      <c r="H40" s="232">
        <f t="shared" si="2"/>
        <v>6</v>
      </c>
      <c r="I40" s="232">
        <f t="shared" si="2"/>
        <v>3</v>
      </c>
      <c r="J40" s="232">
        <f t="shared" si="2"/>
        <v>5</v>
      </c>
      <c r="K40" s="232">
        <f t="shared" si="2"/>
        <v>1</v>
      </c>
      <c r="M40" s="171"/>
    </row>
    <row r="41" spans="1:15" ht="15" hidden="1" customHeight="1" outlineLevel="1">
      <c r="A41" s="90" t="s">
        <v>1369</v>
      </c>
      <c r="M41" s="171"/>
    </row>
    <row r="42" spans="1:15" ht="15" hidden="1" customHeight="1" outlineLevel="1">
      <c r="A42" s="90"/>
      <c r="D42" s="5" t="s">
        <v>92</v>
      </c>
      <c r="E42" s="5" t="s">
        <v>21</v>
      </c>
      <c r="F42" s="5" t="s">
        <v>22</v>
      </c>
      <c r="G42" s="5" t="s">
        <v>23</v>
      </c>
      <c r="H42" s="5" t="s">
        <v>24</v>
      </c>
      <c r="I42" s="5" t="s">
        <v>25</v>
      </c>
      <c r="J42" s="5" t="s">
        <v>93</v>
      </c>
      <c r="K42" s="5" t="s">
        <v>94</v>
      </c>
      <c r="M42" s="171">
        <v>2002</v>
      </c>
      <c r="N42" s="2">
        <v>46.67151979565773</v>
      </c>
      <c r="O42" s="2">
        <v>46.802906952853114</v>
      </c>
    </row>
    <row r="43" spans="1:15" ht="15" hidden="1" customHeight="1" outlineLevel="1">
      <c r="A43" s="232" t="s">
        <v>1370</v>
      </c>
      <c r="M43" s="171">
        <v>2003</v>
      </c>
      <c r="N43" s="2">
        <v>46.88004904238295</v>
      </c>
      <c r="O43" s="2">
        <v>46.786063477543536</v>
      </c>
    </row>
    <row r="44" spans="1:15" ht="15" hidden="1" customHeight="1" outlineLevel="1">
      <c r="C44" s="232" t="s">
        <v>1366</v>
      </c>
      <c r="D44">
        <f t="shared" ref="D44:K44" si="3">D31/D22*100</f>
        <v>128.08993209398827</v>
      </c>
      <c r="E44">
        <f t="shared" si="3"/>
        <v>145.07883016204718</v>
      </c>
      <c r="F44" s="232">
        <f t="shared" si="3"/>
        <v>117.61890858026705</v>
      </c>
      <c r="G44" s="232">
        <f t="shared" si="3"/>
        <v>104.26531838673921</v>
      </c>
      <c r="H44" s="232">
        <f t="shared" si="3"/>
        <v>105.70932467408436</v>
      </c>
      <c r="I44" s="232">
        <f t="shared" si="3"/>
        <v>119.53758377760056</v>
      </c>
      <c r="J44" s="232">
        <f t="shared" si="3"/>
        <v>108.96840265390352</v>
      </c>
      <c r="K44" s="232">
        <f t="shared" si="3"/>
        <v>159.07640475265811</v>
      </c>
      <c r="M44" s="171">
        <v>2004</v>
      </c>
      <c r="N44" s="2">
        <v>47.43396466973887</v>
      </c>
      <c r="O44" s="2">
        <v>47.41784374105012</v>
      </c>
    </row>
    <row r="45" spans="1:15" ht="15" hidden="1" customHeight="1" outlineLevel="1">
      <c r="C45" s="232" t="s">
        <v>1367</v>
      </c>
      <c r="D45" s="8">
        <v>100</v>
      </c>
      <c r="E45" s="8">
        <f>'4'!E70</f>
        <v>6.1666048707683494</v>
      </c>
      <c r="F45" s="234">
        <f>'4'!F70</f>
        <v>5.4217687394106076</v>
      </c>
      <c r="G45" s="234">
        <f>'4'!G70</f>
        <v>9.3151450013376067</v>
      </c>
      <c r="H45" s="234">
        <f>'4'!H70</f>
        <v>10.452815311615595</v>
      </c>
      <c r="I45" s="234">
        <f>'4'!I70</f>
        <v>25.214134521066146</v>
      </c>
      <c r="J45" s="234">
        <f>'4'!J70</f>
        <v>11.42527937221625</v>
      </c>
      <c r="K45" s="234">
        <f>'4'!K70</f>
        <v>32.00425218358545</v>
      </c>
      <c r="M45" s="171">
        <v>2005</v>
      </c>
      <c r="N45" s="2">
        <v>49.235373278380635</v>
      </c>
      <c r="O45" s="2">
        <v>48.946064742898649</v>
      </c>
    </row>
    <row r="46" spans="1:15" ht="15" hidden="1" customHeight="1" outlineLevel="1">
      <c r="C46" s="232" t="s">
        <v>1368</v>
      </c>
      <c r="D46" s="8">
        <v>100</v>
      </c>
      <c r="E46" s="234">
        <f>'4'!E71</f>
        <v>4.1687838972944382</v>
      </c>
      <c r="F46" s="234">
        <f>'4'!F71</f>
        <v>4.7482137486907741</v>
      </c>
      <c r="G46" s="234">
        <f>'4'!G71</f>
        <v>11.778110773506445</v>
      </c>
      <c r="H46" s="234">
        <f>'4'!H71</f>
        <v>11.549968371166949</v>
      </c>
      <c r="I46" s="234">
        <f>'4'!I71</f>
        <v>28.433024649749562</v>
      </c>
      <c r="J46" s="234">
        <f>'4'!J71</f>
        <v>10.924391533842853</v>
      </c>
      <c r="K46" s="234">
        <f>'4'!K71</f>
        <v>28.397507025748979</v>
      </c>
      <c r="M46" s="171">
        <v>2006</v>
      </c>
      <c r="N46" s="2">
        <v>49.976772498122926</v>
      </c>
      <c r="O46" s="2">
        <v>49.450740332158055</v>
      </c>
    </row>
    <row r="47" spans="1:15" ht="15" hidden="1" customHeight="1" outlineLevel="1">
      <c r="D47">
        <f>SUM(E47:K47)</f>
        <v>27.188717192849083</v>
      </c>
      <c r="E47">
        <f t="shared" ref="E47:K47" si="4">(E46*E44-100*E45)/100</f>
        <v>-0.1185819605897791</v>
      </c>
      <c r="F47">
        <f t="shared" si="4"/>
        <v>0.1630284488576649</v>
      </c>
      <c r="G47">
        <f t="shared" si="4"/>
        <v>2.9653396966017214</v>
      </c>
      <c r="H47">
        <f t="shared" si="4"/>
        <v>1.7565782536153278</v>
      </c>
      <c r="I47">
        <f t="shared" si="4"/>
        <v>8.7740161401340533</v>
      </c>
      <c r="J47">
        <f t="shared" si="4"/>
        <v>0.47885558187057542</v>
      </c>
      <c r="K47">
        <f t="shared" si="4"/>
        <v>13.169481032359517</v>
      </c>
      <c r="M47" s="171">
        <v>2007</v>
      </c>
      <c r="N47" s="2">
        <v>50.416750062269941</v>
      </c>
      <c r="O47" s="2">
        <v>50.243343333120848</v>
      </c>
    </row>
    <row r="48" spans="1:15" ht="15" hidden="1" customHeight="1" outlineLevel="1">
      <c r="C48">
        <f>(((100+D47)/100)^(1/9)-1)*100</f>
        <v>2.7082663264713425</v>
      </c>
      <c r="D48">
        <f>SUM(E48:K48)</f>
        <v>29.587054842624752</v>
      </c>
      <c r="E48">
        <f>E45*(E44-100)/100</f>
        <v>2.7798333364581937</v>
      </c>
      <c r="F48">
        <f t="shared" ref="F48:K48" si="5">F45*(F44-100)/100</f>
        <v>0.95525647763025201</v>
      </c>
      <c r="G48">
        <f t="shared" si="5"/>
        <v>0.3973205924934714</v>
      </c>
      <c r="H48">
        <f t="shared" si="5"/>
        <v>0.59678516372253687</v>
      </c>
      <c r="I48">
        <f t="shared" si="5"/>
        <v>4.9262326558502023</v>
      </c>
      <c r="J48">
        <f t="shared" si="5"/>
        <v>1.024665058433734</v>
      </c>
      <c r="K48">
        <f t="shared" si="5"/>
        <v>18.906961558036361</v>
      </c>
    </row>
    <row r="49" spans="2:11" ht="15" hidden="1" customHeight="1" outlineLevel="1">
      <c r="C49">
        <f>(((100+D48)/100)^(1/9)-1)*100</f>
        <v>2.9216752612120089</v>
      </c>
    </row>
    <row r="50" spans="2:11" ht="15" hidden="1" customHeight="1" outlineLevel="1">
      <c r="D50" s="4">
        <f>C49-D37</f>
        <v>0.13280078977497833</v>
      </c>
    </row>
    <row r="51" spans="2:11" ht="15" hidden="1" customHeight="1" outlineLevel="1">
      <c r="D51" t="s">
        <v>571</v>
      </c>
      <c r="E51" s="4">
        <f t="shared" ref="E51:K51" si="6">100*(E48/$D$48)</f>
        <v>9.3954378063118718</v>
      </c>
      <c r="F51" s="4">
        <f t="shared" si="6"/>
        <v>3.2286298271704172</v>
      </c>
      <c r="G51" s="4">
        <f t="shared" si="6"/>
        <v>1.3428865921493116</v>
      </c>
      <c r="H51" s="4">
        <f t="shared" si="6"/>
        <v>2.0170482222609567</v>
      </c>
      <c r="I51" s="4">
        <f t="shared" si="6"/>
        <v>16.649959524708077</v>
      </c>
      <c r="J51" s="4">
        <f t="shared" si="6"/>
        <v>3.4632208710329113</v>
      </c>
      <c r="K51" s="4">
        <f t="shared" si="6"/>
        <v>63.902817156366453</v>
      </c>
    </row>
    <row r="52" spans="2:11" ht="15" hidden="1" customHeight="1" outlineLevel="1">
      <c r="D52" t="s">
        <v>572</v>
      </c>
      <c r="E52" s="4">
        <f t="shared" ref="E52:K52" si="7">100*(E47/$D$47)</f>
        <v>-0.43614400690065436</v>
      </c>
      <c r="F52" s="4">
        <f t="shared" si="7"/>
        <v>0.59961802427568411</v>
      </c>
      <c r="G52" s="4">
        <f t="shared" si="7"/>
        <v>10.906508297425804</v>
      </c>
      <c r="H52" s="4">
        <f t="shared" si="7"/>
        <v>6.4606882375359973</v>
      </c>
      <c r="I52" s="4">
        <f t="shared" si="7"/>
        <v>32.270798500348931</v>
      </c>
      <c r="J52" s="4">
        <f t="shared" si="7"/>
        <v>1.7612290365671222</v>
      </c>
      <c r="K52" s="4">
        <f t="shared" si="7"/>
        <v>48.437301910747109</v>
      </c>
    </row>
    <row r="53" spans="2:11" ht="15" hidden="1" customHeight="1" outlineLevel="1"/>
    <row r="54" spans="2:11" ht="15" hidden="1" customHeight="1" outlineLevel="1">
      <c r="B54" t="e">
        <f>(POWER(VLOOKUP(VALUE(RIGHT($A54,4)),$A$3:$K$51,COLUMN(B$51),0)/VLOOKUP(VALUE(LEFT($A54,4)),$A$3:$K$54,COLUMN(B$51),0),1/(VALUE(RIGHT($A54,4))-VALUE(LEFT($A54,4))))-1)*100</f>
        <v>#VALUE!</v>
      </c>
    </row>
    <row r="55" spans="2:11" ht="15" hidden="1" customHeight="1" outlineLevel="1">
      <c r="B55" t="e">
        <f>(POWER(VLOOKUP(VALUE(RIGHT($A55,4)),$A$3:$K$51,COLUMN(B$51),0)/VLOOKUP(VALUE(LEFT($A55,4)),$A$3:$K$54,COLUMN(B$51),0),1/(VALUE(RIGHT($A55,4))-VALUE(LEFT($A55,4))))-1)*100</f>
        <v>#VALUE!</v>
      </c>
    </row>
    <row r="56" spans="2:11" ht="15" hidden="1" customHeight="1" outlineLevel="1"/>
    <row r="57" spans="2:11" ht="15" hidden="1" customHeight="1" outlineLevel="1">
      <c r="C57" s="29" t="s">
        <v>1150</v>
      </c>
    </row>
    <row r="58" spans="2:11" ht="15" hidden="1" customHeight="1" outlineLevel="1">
      <c r="C58" s="5" t="s">
        <v>93</v>
      </c>
      <c r="D58" s="5" t="s">
        <v>25</v>
      </c>
      <c r="E58" s="5" t="s">
        <v>23</v>
      </c>
      <c r="F58" s="5" t="s">
        <v>92</v>
      </c>
      <c r="G58" s="171" t="s">
        <v>1240</v>
      </c>
      <c r="H58" s="171" t="s">
        <v>1241</v>
      </c>
      <c r="I58" s="171" t="s">
        <v>1229</v>
      </c>
      <c r="J58" s="5" t="s">
        <v>22</v>
      </c>
      <c r="K58" s="5" t="s">
        <v>21</v>
      </c>
    </row>
    <row r="59" spans="2:11" ht="15" hidden="1" customHeight="1" outlineLevel="1">
      <c r="C59" s="4">
        <v>19.738879399043025</v>
      </c>
      <c r="D59" s="4">
        <v>38.072263416978963</v>
      </c>
      <c r="E59" s="4">
        <v>45.004481242798001</v>
      </c>
      <c r="F59" s="4">
        <v>45.570543602278626</v>
      </c>
      <c r="G59" s="4">
        <v>50.243343333120848</v>
      </c>
      <c r="H59" s="4">
        <v>54.393390111764468</v>
      </c>
      <c r="I59" s="4">
        <v>55.698528016276086</v>
      </c>
      <c r="J59" s="4">
        <v>55.941619585687384</v>
      </c>
      <c r="K59" s="4">
        <v>61.389358573196255</v>
      </c>
    </row>
    <row r="60" spans="2:11" ht="15" hidden="1" customHeight="1" outlineLevel="1"/>
    <row r="61" spans="2:11" ht="15" hidden="1" customHeight="1" outlineLevel="1"/>
    <row r="62" spans="2:11" ht="15" hidden="1" customHeight="1" outlineLevel="1">
      <c r="C62" s="29" t="s">
        <v>15</v>
      </c>
      <c r="D62" s="29" t="s">
        <v>12</v>
      </c>
      <c r="E62" s="29" t="s">
        <v>13</v>
      </c>
      <c r="F62" s="29" t="s">
        <v>6</v>
      </c>
      <c r="G62" s="29" t="s">
        <v>11</v>
      </c>
      <c r="H62" s="29" t="s">
        <v>7</v>
      </c>
      <c r="I62" s="29" t="s">
        <v>14</v>
      </c>
      <c r="J62" s="29" t="s">
        <v>55</v>
      </c>
      <c r="K62" s="29" t="s">
        <v>8</v>
      </c>
    </row>
    <row r="63" spans="2:11" ht="15" hidden="1" customHeight="1" outlineLevel="1">
      <c r="C63" s="2">
        <v>0.1883450980264767</v>
      </c>
      <c r="D63" s="2">
        <v>0.35782541846463012</v>
      </c>
      <c r="E63" s="2">
        <v>2.0839298612217672</v>
      </c>
      <c r="F63" s="2">
        <v>2.1262524460084364</v>
      </c>
      <c r="G63" s="2">
        <v>2.6629970397436198</v>
      </c>
      <c r="H63" s="2">
        <v>2.7136754156990017</v>
      </c>
      <c r="I63" s="2">
        <v>3.3794208773930468</v>
      </c>
      <c r="J63" s="2">
        <v>3.8647236183222633</v>
      </c>
      <c r="K63" s="2">
        <v>6.1120608673215227</v>
      </c>
    </row>
    <row r="64" spans="2:11" ht="15" hidden="1" customHeight="1" outlineLevel="1"/>
    <row r="65" spans="3:11" ht="15" hidden="1" customHeight="1" outlineLevel="1"/>
    <row r="66" spans="3:11" ht="15" hidden="1" customHeight="1" outlineLevel="1">
      <c r="D66" s="174" t="s">
        <v>12</v>
      </c>
      <c r="E66" s="174" t="s">
        <v>13</v>
      </c>
      <c r="F66" s="174" t="s">
        <v>14</v>
      </c>
      <c r="G66" s="174" t="s">
        <v>15</v>
      </c>
      <c r="H66" s="174" t="s">
        <v>11</v>
      </c>
      <c r="I66" s="174" t="s">
        <v>7</v>
      </c>
      <c r="J66" s="174" t="s">
        <v>8</v>
      </c>
      <c r="K66" s="174" t="s">
        <v>55</v>
      </c>
    </row>
    <row r="67" spans="3:11" ht="15" hidden="1" customHeight="1" outlineLevel="1">
      <c r="C67" t="str">
        <f>A36</f>
        <v>2000-2007</v>
      </c>
      <c r="D67" s="4">
        <f>$G$36</f>
        <v>-1.7317970236125024</v>
      </c>
      <c r="E67" s="4">
        <f>$H$36</f>
        <v>1.2104415030895543</v>
      </c>
      <c r="F67" s="4">
        <f>$I$36</f>
        <v>2.0223657618133162</v>
      </c>
      <c r="G67" s="4">
        <f>$J$36</f>
        <v>1.4386525341075318</v>
      </c>
      <c r="H67" s="4">
        <f>$F$36</f>
        <v>0.51876235488383937</v>
      </c>
      <c r="I67" s="4">
        <f>$D$36</f>
        <v>2.6055981906097703</v>
      </c>
      <c r="J67" s="4">
        <f>$E$36</f>
        <v>6.2677520880436655</v>
      </c>
      <c r="K67" s="4">
        <f>$K$36</f>
        <v>5.1915284267474604</v>
      </c>
    </row>
    <row r="68" spans="3:11" collapsed="1"/>
  </sheetData>
  <sortState columnSort="1" ref="D66:K67">
    <sortCondition ref="D67:K67"/>
  </sortState>
  <hyperlinks>
    <hyperlink ref="A41" r:id="rId1"/>
  </hyperlinks>
  <pageMargins left="0.7" right="0.7" top="0.75" bottom="0.75" header="0.3" footer="0.3"/>
  <pageSetup scale="75" orientation="landscape" horizontalDpi="0" verticalDpi="0" r:id="rId2"/>
</worksheet>
</file>

<file path=xl/worksheets/sheet3.xml><?xml version="1.0" encoding="utf-8"?>
<worksheet xmlns="http://schemas.openxmlformats.org/spreadsheetml/2006/main" xmlns:r="http://schemas.openxmlformats.org/officeDocument/2006/relationships">
  <sheetPr codeName="Sheet27"/>
  <dimension ref="A1:A187"/>
  <sheetViews>
    <sheetView tabSelected="1" zoomScaleNormal="100" zoomScaleSheetLayoutView="100" workbookViewId="0"/>
  </sheetViews>
  <sheetFormatPr defaultRowHeight="15"/>
  <cols>
    <col min="1" max="1" width="82.28515625" style="14" customWidth="1"/>
  </cols>
  <sheetData>
    <row r="1" spans="1:1">
      <c r="A1" s="306" t="s">
        <v>1138</v>
      </c>
    </row>
    <row r="2" spans="1:1" ht="18.75">
      <c r="A2" s="135"/>
    </row>
    <row r="3" spans="1:1" ht="30">
      <c r="A3" s="14" t="str">
        <f>'1'!$A$1</f>
        <v>Table 1: Real Gross Domestic Product in the Food Manufacturing Sector, Canada, millions of chained 2002 dollars, 1997-2010</v>
      </c>
    </row>
    <row r="4" spans="1:1" ht="30">
      <c r="A4" s="14" t="str">
        <f>'1a'!$A$1</f>
        <v>Table 1a: Real Gross Domestic Product in the Food Manufacturing Sector, Canada, millions of constant 2002 dollars, 1981-2010</v>
      </c>
    </row>
    <row r="5" spans="1:1" ht="30">
      <c r="A5" s="14" t="str">
        <f>'1b'!$A$1</f>
        <v>Table 1b: Nominal Gross Domestic Product in the Food Manufacturing Sector, Canada, current dollars (millions), 1961-2007</v>
      </c>
    </row>
    <row r="6" spans="1:1" ht="30">
      <c r="A6" s="14" t="str">
        <f>'1c'!$A$1</f>
        <v>Table 1c: Nominal Gross Domestic Product in the Food Manufacturing Sector, Canada, as a share of "Total Economy" GDP, 1961-2007</v>
      </c>
    </row>
    <row r="7" spans="1:1" ht="30">
      <c r="A7" s="14" t="str">
        <f>'1d'!$A$1</f>
        <v>Table 1d: Implicit Deflators for Gross Domestic Product (GDP) Food Manufacturing Sector, Canada, Index 2002 = 100, 1981-2007</v>
      </c>
    </row>
    <row r="8" spans="1:1" ht="30">
      <c r="A8" s="14" t="str">
        <f>'1e'!$A$1</f>
        <v>Table 1e: Real Gross Domestic Product in the Food Manufacturing Sector, Canada, index 2002 = 100, 1981-2007</v>
      </c>
    </row>
    <row r="9" spans="1:1" ht="30">
      <c r="A9" s="14" t="str">
        <f>'2a'!$A$1</f>
        <v>Table 2a: Price Indexes for Food Manufacturing Products, Canada, Index 2002 = 100, 1981-2010</v>
      </c>
    </row>
    <row r="10" spans="1:1" ht="30">
      <c r="A10" s="14" t="str">
        <f>'2b'!$A$1</f>
        <v>Table 2b: Industry Price Indices in the Food Manufacturing Sector, Canada, index 2002 = 100, 1992-2010</v>
      </c>
    </row>
    <row r="11" spans="1:1" ht="30">
      <c r="A11" s="14" t="str">
        <f>'2c'!$A$1</f>
        <v>Table 2c: Machinery and Equipment Price Index, by Indudstry of Purchase, Food Manufacturing Sector, Canada, index 2002 = 100, 1997-2010</v>
      </c>
    </row>
    <row r="12" spans="1:1">
      <c r="A12" s="14" t="str">
        <f>'2d'!$A$1</f>
        <v>Table 2d: Raw Materials Price Index, Food, 2002=100, 1981-2010</v>
      </c>
    </row>
    <row r="13" spans="1:1">
      <c r="A13" s="14" t="str">
        <f>'3'!$A$1</f>
        <v>Table 3: Total Number of Jobs in the Food Manufacturing Sector, Canada, Jobs, 1961-2009</v>
      </c>
    </row>
    <row r="14" spans="1:1" ht="30">
      <c r="A14" s="14" t="str">
        <f>'3a'!$A$1</f>
        <v>Table 3a: Total Number of Jobs in the Food Manufacturing Sector as a Share of Total Jobs in All Industries, Canada, per cent, 1997-2009</v>
      </c>
    </row>
    <row r="15" spans="1:1" ht="30">
      <c r="A15" s="14" t="str">
        <f>'3b'!$A$1</f>
        <v>Table 3b: Employment by Type of Employee, Food manufacturing, All Employees, Canada, 1991-2009</v>
      </c>
    </row>
    <row r="16" spans="1:1" ht="30">
      <c r="A16" s="14" t="str">
        <f>'3c'!$A$1</f>
        <v>Table 3c: Employment by Type of Employee, Food manufacturing, Employees paid by the hour, Canada, 1991-2009</v>
      </c>
    </row>
    <row r="17" spans="1:1" ht="30">
      <c r="A17" s="14" t="str">
        <f>'3d'!$A$1</f>
        <v>Table 3d: Employment by Type of Employee, Food manufacturing, Salaried employees paid a fixed salary, Canada, 1991-2009</v>
      </c>
    </row>
    <row r="18" spans="1:1" ht="30">
      <c r="A18" s="14" t="str">
        <f>'3e'!$A$1</f>
        <v>Table 3e: Employment by Type of Employee, Food manufacturing, Other Employees, Canada, 1991-2009</v>
      </c>
    </row>
    <row r="19" spans="1:1" ht="30">
      <c r="A19" s="14" t="str">
        <f>'4'!$A$1</f>
        <v>Table 4: Hours Worked for All Jobs, Canada, Food Manufacturing, Millions of Hours, 1961-2009</v>
      </c>
    </row>
    <row r="20" spans="1:1" ht="30">
      <c r="A20" s="14" t="str">
        <f>'4a'!$A$1</f>
        <v>Table 4a: Hours Worked for All Jobs, Canada, Food Manufacturing, Index 1961 = 100, 1961-2009</v>
      </c>
    </row>
    <row r="21" spans="1:1" ht="30">
      <c r="A21" s="14" t="str">
        <f>'4b'!$A$1</f>
        <v>Table 4b: Hours Worked for All Jobs, Canada, Food Manufacturing, As a Share of All Industries, Total Economy, per cent, 1961-2009</v>
      </c>
    </row>
    <row r="22" spans="1:1">
      <c r="A22" s="14" t="str">
        <f>'4c'!$A$1</f>
        <v>Table 4c: Average Weekly Hours per Job, Canada, Food Manufacturing Sector, 1961-2009</v>
      </c>
    </row>
    <row r="23" spans="1:1" ht="30">
      <c r="A23" s="14" t="str">
        <f>'4d'!$A$1</f>
        <v>Table 4d: Average Weekly Hours for Employees Paid by the Hour, Food Manufacturing Sector, Canada, 1991-2009</v>
      </c>
    </row>
    <row r="24" spans="1:1" ht="30">
      <c r="A24" s="14" t="str">
        <f>'4e'!$A$1</f>
        <v>Table 4e: Standard Work Week for Salaried Employees (paid a fixed salary, excluding overtime), Food Manufacturing Sector, Canada, 1991-2009</v>
      </c>
    </row>
    <row r="25" spans="1:1" ht="30">
      <c r="A25" s="14" t="str">
        <f>'5'!$A$1</f>
        <v>Table 5: Labour Productivity, Canada, Food Manufacturing Sector, chained 2002 dollars, 1981-2009</v>
      </c>
    </row>
    <row r="26" spans="1:1" ht="30">
      <c r="A26" s="14" t="str">
        <f>'5a'!$A$1</f>
        <v>Table 5a: Nominal Output per Hour Worked, Canada, Food Manufacturing Sector, nominal dollars, 1981-2007</v>
      </c>
    </row>
    <row r="27" spans="1:1" ht="30">
      <c r="A27" s="14" t="str">
        <f>'5b'!$A$1</f>
        <v>Table 5b:Nominal Output per Hour Worked, Canada, Food Manufacturing Industry, Nominal Dollars, As a Share of All Industries Total, per cent, 1981-2007</v>
      </c>
    </row>
    <row r="28" spans="1:1" ht="30">
      <c r="A28" s="14" t="str">
        <f>'6'!$A$1</f>
        <v>Table 6: Labour Compensation, Canada, Food Manufacturing Sector, Millions of Current Dollars, 1981-2009</v>
      </c>
    </row>
    <row r="29" spans="1:1" ht="30">
      <c r="A29" s="14" t="str">
        <f>'6a'!$A$1</f>
        <v>Table 6a: Labour Share of GDP, Canada, Food Manufacturing Sector, Millions of Current Dollars, 1981-2007</v>
      </c>
    </row>
    <row r="30" spans="1:1" ht="30">
      <c r="A30" s="14" t="str">
        <f>'7'!$A$1</f>
        <v>Table 7: Real Net Capital Stock, Food manufacturing Sector, Millions of Chained 2002 Dollars, 1961-2010</v>
      </c>
    </row>
    <row r="31" spans="1:1">
      <c r="A31" s="14" t="str">
        <f>'7a'!$A$1</f>
        <v>Table 7a: Net Capital Stock, Current Prices, Food Manufacturing Sector, Canada, 1961-2010</v>
      </c>
    </row>
    <row r="32" spans="1:1" ht="30">
      <c r="A32" s="14" t="str">
        <f>'7b'!$A$1</f>
        <v>Table 7b: Real Net Capital Stock, Constant 2002 Prices, Food Manufacturing Sector, Canada, 1961-2010</v>
      </c>
    </row>
    <row r="33" spans="1:1" ht="30">
      <c r="A33" s="14" t="str">
        <f>'7c'!$A$1</f>
        <v>Table 7c: Capital Productivity, Food Manufacturing Sector, Chained 2002 Dollars, Canada, 1981-2010</v>
      </c>
    </row>
    <row r="34" spans="1:1" ht="30">
      <c r="A34" s="14" t="str">
        <f>'7d'!$A$1</f>
        <v>Table 7d: Capital Productivity, Food Manufacturing Sector, Constant 2002 Dollars, Canada, 1981-2010</v>
      </c>
    </row>
    <row r="35" spans="1:1">
      <c r="A35" s="14" t="str">
        <f>'7e'!$A$1</f>
        <v>Table 7e: Capital Share of GDP, Canada, Food Manufacturing Sector,  1981-2007</v>
      </c>
    </row>
    <row r="36" spans="1:1" ht="30">
      <c r="A36" s="14" t="str">
        <f>'7f'!$A$1</f>
        <v>Table 7f: Capital Intensity, Capital Stock Per Hour Worked, Chained 2002 Dollars, Food manufacturing Sector, Canada, 1981-2007</v>
      </c>
    </row>
    <row r="37" spans="1:1" ht="30">
      <c r="A37" s="14" t="str">
        <f>'7g'!$A$1</f>
        <v>Table 7g: Capital Intensity, Capital Stock Per Hour Worked, Constant 2002 Dollars, Food manufacturing Sector, Canada, 1981-2007</v>
      </c>
    </row>
    <row r="38" spans="1:1" ht="30">
      <c r="A38" s="14" t="str">
        <f>'7h'!A1</f>
        <v>Table 7h: Real Gross Capital Stock, Food manufacturing Sector, Millions of Chained 2002 Dollars, 1961-2010</v>
      </c>
    </row>
    <row r="39" spans="1:1" ht="30">
      <c r="A39" s="14" t="str">
        <f>'7i'!A1</f>
        <v>Table 7i: Gross Capital Stock, Millions of Current Dollars, Food Manufacturing Sector, Canada, 1961-2010</v>
      </c>
    </row>
    <row r="40" spans="1:1" ht="30">
      <c r="A40" s="14" t="str">
        <f>'7j'!A1</f>
        <v>Table 7j: Real Gross Capital Stock, Constant 2002 Prices, Food Manufacturing Sector, Canada, 1961-2010</v>
      </c>
    </row>
    <row r="41" spans="1:1" ht="30">
      <c r="A41" s="14" t="str">
        <f>'7k'!A1</f>
        <v>Table 7k: Net Capital Stock, Millions of Current Dollars, Food Manufacturing Sector, Detailed Breakdown, Canada, 1961-2010</v>
      </c>
    </row>
    <row r="42" spans="1:1" ht="30">
      <c r="A42" s="14" t="str">
        <f>'7l'!A1</f>
        <v>Table 7l: Net Capital Stock Proportions, Current Prices, Food Manufacturing Sector, Detailed Breakdown, Canada, 1961-2010</v>
      </c>
    </row>
    <row r="43" spans="1:1" ht="30">
      <c r="A43" s="14" t="str">
        <f>'7m'!A1</f>
        <v>Table 7m: Net Capital Stock, Millions of Chained 2002$, Food Manufacturing Sector, Detailed Breakdown, Canada, 1961-2010</v>
      </c>
    </row>
    <row r="44" spans="1:1" s="179" customFormat="1" ht="30">
      <c r="A44" s="178" t="str">
        <f>'7n'!A1</f>
        <v>Table 7n: Detailed Net Capital Stock per Hour Worked Break Down, Chained 2002$, Food Manufacturing Sector, Detailed Breakdown, Canada, 1961-2009</v>
      </c>
    </row>
    <row r="45" spans="1:1" ht="15" customHeight="1">
      <c r="A45" s="14" t="str">
        <f>'8_'!$A$1</f>
        <v>Table 8: Multifactor Productivity, All Industries Total Economy, Canada, 1981-2007</v>
      </c>
    </row>
    <row r="46" spans="1:1" ht="15" customHeight="1">
      <c r="A46" s="14" t="str">
        <f>'8_'!A11:F11</f>
        <v>Table 8a: Multifactor Productivity, Manufacturing, Canada, 1981-2007</v>
      </c>
    </row>
    <row r="47" spans="1:1" ht="15" customHeight="1">
      <c r="A47" s="14" t="str">
        <f>'8_'!A21:F21</f>
        <v>Table 8b: Multifactor Productivity, Food Manufacturing, Canada, 1981-2007</v>
      </c>
    </row>
    <row r="48" spans="1:1" ht="15" customHeight="1">
      <c r="A48" s="14" t="str">
        <f>'8_'!A32:F32</f>
        <v>Table 8c: Multifactor Productivity, Animal Food Manufacturing, Canada, 1981-2007</v>
      </c>
    </row>
    <row r="49" spans="1:1" ht="30">
      <c r="A49" s="14" t="str">
        <f>'8_'!A40:F40</f>
        <v>Table 8d: Multifactor Productivity, Sugar and Confectionery Product Manufacturing, Canada, 1981-2007</v>
      </c>
    </row>
    <row r="50" spans="1:1" ht="30">
      <c r="A50" s="14" t="str">
        <f>'8_'!A48:F48</f>
        <v>Table 8e: Multifactor Productivity,Fruit and Vegetable Preserving and Specialty Food Manufacturing, Canada, 1981-2007</v>
      </c>
    </row>
    <row r="51" spans="1:1" ht="15" customHeight="1">
      <c r="A51" s="14" t="str">
        <f>'8_'!A57:F57</f>
        <v>Table 8f: Multifactor Productivity,  Dairy Product Manufacturing, Canada, 1981-2007</v>
      </c>
    </row>
    <row r="52" spans="1:1" ht="15" customHeight="1">
      <c r="A52" s="14" t="str">
        <f>'8_'!A65:F65</f>
        <v>Table 8g: Multifactor Productivity,  Meat Product Manufacturing, Canada, 1981-2007</v>
      </c>
    </row>
    <row r="53" spans="1:1" ht="30">
      <c r="A53" s="14" t="str">
        <f>'8_'!A73:F73</f>
        <v>Table 8h: Multifactor Productivity,  Seafood Product Preparation and Packaging, Canada, 1981-2007</v>
      </c>
    </row>
    <row r="54" spans="1:1" s="163" customFormat="1">
      <c r="A54" s="162" t="str">
        <f>'8'!A82:F82</f>
        <v>Table 8i: Multifactor Productivity,  Miscellaneous Food Manufacturing, Canada, 1981-2007</v>
      </c>
    </row>
    <row r="55" spans="1:1" ht="30">
      <c r="A55" s="14" t="str">
        <f>'9'!$A$1</f>
        <v>Table 9: Gross Investment, All Components, Food Manufacturing, Canada, Millions of Current Dollars, 1961-2010</v>
      </c>
    </row>
    <row r="56" spans="1:1" ht="30">
      <c r="A56" s="14" t="str">
        <f>'9a'!$A$1</f>
        <v>Table 9a: Real Gross Investment, All Components, Food Manufacturing, Canada, Millions of Constant 2002 Dollars, 1961-2010</v>
      </c>
    </row>
    <row r="57" spans="1:1" ht="30">
      <c r="A57" s="14" t="str">
        <f>'9b'!$A$1</f>
        <v>Table 9b: Real Gross Investment, All Components, Food Manufacturing, Canada, Millions of Chained 2002 Dollars, 1961-2010</v>
      </c>
    </row>
    <row r="58" spans="1:1" ht="30">
      <c r="A58" s="14" t="str">
        <f>'9c'!A1</f>
        <v>Table 9c: Capital Consumption Allowance, All Components, Food Manufacturing, Canada, Millions of Current Dollars, 1961-2010</v>
      </c>
    </row>
    <row r="59" spans="1:1" ht="30">
      <c r="A59" s="14" t="str">
        <f>'9d'!A1</f>
        <v>Table 9d: Capital Consumption Allowance, All Components, Food Manufacturing, Canada, Millions of Constant 2002 Dollars, 1961-2010</v>
      </c>
    </row>
    <row r="60" spans="1:1" ht="30">
      <c r="A60" s="14" t="str">
        <f>'9e'!A1</f>
        <v>Table 9e: Capital Consumption Allowance, All Components, Food Manufacturing, Canada, Millions of Chained 2002 Dollars, 1961-2010</v>
      </c>
    </row>
    <row r="61" spans="1:1" ht="30">
      <c r="A61" s="14" t="str">
        <f>'9f'!A1</f>
        <v>Table 9f: Net Investment (Gross investment less CCA), All Components, Food Manufacturing, Canada, Millions of Current Dollars, 1961-2010</v>
      </c>
    </row>
    <row r="62" spans="1:1" ht="30">
      <c r="A62" s="14" t="str">
        <f>'9g'!A1</f>
        <v>Table 9g: Net Investment (Gross investment less CCA), All Components, Food Manufacturing, Canada, Millions of Constant 2002 Dollars, 1961-2010</v>
      </c>
    </row>
    <row r="63" spans="1:1" ht="30" customHeight="1">
      <c r="A63" s="14" t="str">
        <f>'9h_'!A1</f>
        <v>Table 9h: Gross Investment, Detailed Breakdown, Food Manufacturing, Canada, Millions of Current Dollars, 1961-2010</v>
      </c>
    </row>
    <row r="64" spans="1:1" ht="30" customHeight="1">
      <c r="A64" s="14" t="str">
        <f>'9i'!A1</f>
        <v>Table 9i: Gross Investment, Detailed Breakdown, Food Manufacturing, Canada, Shares of Industry Total, 1961-2010</v>
      </c>
    </row>
    <row r="65" spans="1:1" ht="30" customHeight="1">
      <c r="A65" s="14" t="str">
        <f>'9j'!A1</f>
        <v>Table 9j: Gross Investment, Detailed Breakdown, Food Manufacturing, Canada, Millions of Chained 2002 Dollars, 1961-2010</v>
      </c>
    </row>
    <row r="66" spans="1:1" s="179" customFormat="1" ht="30" customHeight="1">
      <c r="A66" s="187" t="str">
        <f>'9k'!A1</f>
        <v>Table 9k: Gross Investment per Hour Worked, Detailed Breakdown, Food Manufacturing, Canada, Chained 2002 Dollars, 1961-2009</v>
      </c>
    </row>
    <row r="67" spans="1:1" s="179" customFormat="1" ht="30" customHeight="1">
      <c r="A67" s="187" t="str">
        <f>'9l'!A1</f>
        <v>Table 9l: Gross Investment per Hour Worked, Detailed Breakdown, Food Manufacturing, Canada, Current Dollars, 1961-2009</v>
      </c>
    </row>
    <row r="68" spans="1:1" ht="30">
      <c r="A68" s="14" t="str">
        <f>'10'!$A$1</f>
        <v>Table 10: Educational Attainment, Number of Workers by Highest Educational Attainment, All Industries, Thousands, 1990-2007</v>
      </c>
    </row>
    <row r="69" spans="1:1" ht="30">
      <c r="A69" s="14" t="str">
        <f>'10a'!$A$1</f>
        <v>Table 10a: Educational Attainment, Number of Workers by Highest Educational Attainment, Food Manufacturing, Thousands, 1990-2007</v>
      </c>
    </row>
    <row r="70" spans="1:1" ht="30">
      <c r="A70" s="14" t="str">
        <f>'10b'!$A$1</f>
        <v>Table 10b: Educational Attainment, Number of Workers by Highest Educational Attainment, Animal Food Manufacturing, Thousands, 1990-2007</v>
      </c>
    </row>
    <row r="71" spans="1:1" ht="30">
      <c r="A71" s="14" t="str">
        <f>'10c'!$A$1</f>
        <v>Table 10c: Educational Attainment, Number of Workers by Highest Educational Attainment, Grain and Oilseed Milling, Thousands, 1990-2007</v>
      </c>
    </row>
    <row r="72" spans="1:1" ht="30">
      <c r="A72" s="14" t="str">
        <f>'10d'!$A$1</f>
        <v>Table 10d: Educational Attainment, Number of Workers by Highest Educational Attainment, Sugar and Confectionary Products, Thousands, 1990-2007</v>
      </c>
    </row>
    <row r="73" spans="1:1" ht="30" customHeight="1">
      <c r="A73" s="14" t="str">
        <f>'10e'!$A$1</f>
        <v>Table 10e: Educational Attainment, Number of Workers by Highest Educational Attainment, Fruit and Vegetable Preserving and Specialty Food Manufacturing, Thousands, 1990-2007</v>
      </c>
    </row>
    <row r="74" spans="1:1" ht="30">
      <c r="A74" s="14" t="str">
        <f>'10f'!$A$1</f>
        <v>Table 10f: Educational Attainment, Number of Workers by Highest Educational Attainment, Dairy Products Manufacturing, Thousands, 1990-2007</v>
      </c>
    </row>
    <row r="75" spans="1:1" ht="30">
      <c r="A75" s="14" t="str">
        <f>'10g'!$A$1</f>
        <v>Table 10g: Educational Attainment, Number of Workers by Highest Educational Attainment, Meat Product Manufacturing, Thousands, 1990-2007</v>
      </c>
    </row>
    <row r="76" spans="1:1" ht="30">
      <c r="A76" s="14" t="str">
        <f>'10h'!$A$1</f>
        <v>Table 10h: Educational Attainment, Number of Workers by Highest Educational Attainment, Seafood Product Production and Packaging, Thousands, 1990-2007</v>
      </c>
    </row>
    <row r="77" spans="1:1" ht="30">
      <c r="A77" s="14" t="str">
        <f>'10i'!$A$1</f>
        <v>Table 10i: Educational Attainment, Number of Workers by Highest Educational Attainment, Bakeries &amp; Tortilla Manufacturing, Thousands, 1990-2007</v>
      </c>
    </row>
    <row r="78" spans="1:1" ht="30">
      <c r="A78" s="14" t="str">
        <f>'10j'!$A$1</f>
        <v>Table 10j: Educational Attainment, Number of Workers by Highest Educational Attainment, Other Food Manufacturing, Thousands, 1990-2007</v>
      </c>
    </row>
    <row r="79" spans="1:1" s="143" customFormat="1" ht="30">
      <c r="A79" s="142" t="str">
        <f>'10k'!$A$1</f>
        <v>Table 10k: Educational Attainment, Number of Workers by Highest Educational Attainment, Manufacturing, Thousands, 1990-2007</v>
      </c>
    </row>
    <row r="80" spans="1:1" ht="15" customHeight="1">
      <c r="A80" s="14" t="str">
        <f>'11'!$A$1</f>
        <v>Table 11: Research and Development, Canada, All Industries, 1994-2010</v>
      </c>
    </row>
    <row r="81" spans="1:1" ht="15" customHeight="1">
      <c r="A81" s="14" t="str">
        <f>'11a'!$A$1</f>
        <v>Table 11a: Research and Development, Canada, Manufacturing, 1994-2010</v>
      </c>
    </row>
    <row r="82" spans="1:1" ht="15" customHeight="1">
      <c r="A82" s="14" t="str">
        <f>'11b'!$A$1</f>
        <v>Table 11b: Research and Development, Canada, Food Manufacturing, 1994-2010</v>
      </c>
    </row>
    <row r="83" spans="1:1" ht="30">
      <c r="A83" s="14" t="str">
        <f>'11c'!$A$1</f>
        <v>Table 11c: Total Business Enterprise Research and Development Intramural Expenditures, Food Manufacturing, Canada, as a Share of GDP, per cent, 1994-2007</v>
      </c>
    </row>
    <row r="84" spans="1:1" ht="30">
      <c r="A84" s="14" t="str">
        <f>'11d'!$A$1</f>
        <v>Table 11d: Business Enterprise Expenditures in Research &amp; Development, Constant US Dollars at Purchasing Power Parity, 1987-2008</v>
      </c>
    </row>
    <row r="85" spans="1:1" ht="15" customHeight="1">
      <c r="A85" s="14" t="str">
        <f>'11e'!$A$1</f>
        <v>Table 11e: Research and Development as a Proportion of Value Added, 1987-2008</v>
      </c>
    </row>
    <row r="86" spans="1:1">
      <c r="A86" s="14" t="str">
        <f>'12'!A1</f>
        <v>Table 12: Marginal Effective Tax Rate on Capital, Manufacturing, 1997-2006, 2010</v>
      </c>
    </row>
    <row r="87" spans="1:1" ht="30">
      <c r="A87" s="14" t="str">
        <f>'12a'!A1</f>
        <v>Table 12a: Marginal Effective Tax Rate on Manufacturing Capital, Manufacturing, Selected OECD Countries, 2005-2008</v>
      </c>
    </row>
    <row r="88" spans="1:1">
      <c r="A88" s="14" t="str">
        <f>'13'!A1</f>
        <v>Table 13: Productivity, Business Sector, Canada, 1961-2009</v>
      </c>
    </row>
    <row r="89" spans="1:1">
      <c r="A89" s="14" t="str">
        <f>'13a'!A1</f>
        <v>Table 13a: Labour Input to Productivity, Business Sector, Canada, 1961-2009</v>
      </c>
    </row>
    <row r="90" spans="1:1">
      <c r="A90" s="14" t="str">
        <f>'13b'!A1</f>
        <v>Table 13b: Capital Input to Productivity, Business Sector, Canada, 1961-2009</v>
      </c>
    </row>
    <row r="91" spans="1:1" s="183" customFormat="1">
      <c r="A91" s="184" t="str">
        <f>'13c'!A1</f>
        <v>Table 13c: Sources of Labour Productivity Growth in Business Sector, Canada, 1961-2007</v>
      </c>
    </row>
    <row r="92" spans="1:1">
      <c r="A92" s="14" t="str">
        <f>'14'!A1</f>
        <v>Table 14: Productivity, Manufacturing (NAICS 31-33), Canada, 1961-2007</v>
      </c>
    </row>
    <row r="93" spans="1:1">
      <c r="A93" s="14" t="str">
        <f>'14a'!A1</f>
        <v>Table 14a: Labour Input to Productivity, Manufacturing (NAICS 31-33), Canada, 1961-2007</v>
      </c>
    </row>
    <row r="94" spans="1:1" ht="30">
      <c r="A94" s="14" t="str">
        <f>'14b'!A1</f>
        <v>Table 14b: Capital and Intermediate Inputs to Productivity, Manufacturing (NAICS 31-33), Canada, 1961-2007</v>
      </c>
    </row>
    <row r="95" spans="1:1" ht="15" customHeight="1">
      <c r="A95" s="14" t="str">
        <f>'14c'!A1</f>
        <v>Table 14c: Sources of Labour Productivity Growth in Manufacturing, Canada, 1961-2007</v>
      </c>
    </row>
    <row r="96" spans="1:1">
      <c r="A96" s="14" t="str">
        <f>'14d'!A1</f>
        <v>Table 14d: Productivity, Food Manufacturing (NAICS 311), Canada, 1961-2007</v>
      </c>
    </row>
    <row r="97" spans="1:1" ht="15" customHeight="1">
      <c r="A97" s="14" t="str">
        <f>'14e'!A1:G1</f>
        <v>Table 14e: Labour Input to Productivity, Food Manufacturing (NAICS 311), Canada, 1961-2007</v>
      </c>
    </row>
    <row r="98" spans="1:1" ht="30">
      <c r="A98" s="14" t="str">
        <f>'14f'!A1</f>
        <v>Table 14f: Capital and Intermediate Inputs to Productivity, Food Manufacturing (NAICS 311), Canada, 1961-2007</v>
      </c>
    </row>
    <row r="99" spans="1:1" ht="30">
      <c r="A99" s="14" t="str">
        <f>'14g'!A1</f>
        <v>Table 14g: Sources of Labour Productivity Growth in the Food Manufacturing, Canada, 1961-2007</v>
      </c>
    </row>
    <row r="100" spans="1:1" s="235" customFormat="1" ht="30">
      <c r="A100" s="233" t="str">
        <f>'14h'!A1</f>
        <v>Table 14h: Labour Productivity Growth in Manufacturing and Manufacturing Subsectors, Value Added Approach, Index 2002=100, 1961-2007</v>
      </c>
    </row>
    <row r="101" spans="1:1" s="235" customFormat="1" ht="30">
      <c r="A101" s="233" t="str">
        <f>'14i'!A1</f>
        <v>Table 14i: Labour Productivity Growth in Manufacturing and Manufacturing Subsectors, Gross Output Approach, Index 2002=100, 1961-2007</v>
      </c>
    </row>
    <row r="102" spans="1:1" s="235" customFormat="1" ht="30">
      <c r="A102" s="233" t="str">
        <f>'14j'!A1</f>
        <v>Table 14j: Multifactor Productivity Growth in Manufacturing and Manufacturing Subsectors, Value Added Approach, Index 2002=100, 1961-2007</v>
      </c>
    </row>
    <row r="103" spans="1:1" s="235" customFormat="1" ht="30">
      <c r="A103" s="233" t="str">
        <f>'14k'!A1</f>
        <v>Table 14k: Multifactor Productivity Growth in Manufacturing and Manufacturing Subsectors, Gross Output Approach, Index 2002=100, 1961-2007</v>
      </c>
    </row>
    <row r="104" spans="1:1" s="235" customFormat="1" ht="30">
      <c r="A104" s="233" t="str">
        <f>'14l'!A1</f>
        <v>Table 14l: Labour Productivity Growth Rates, A Comparisson of Gross Output and Value Added, 1961-2007</v>
      </c>
    </row>
    <row r="105" spans="1:1" s="235" customFormat="1" ht="30">
      <c r="A105" s="233" t="str">
        <f>'14m'!A1</f>
        <v>Table 14m: Multifactor Productivity Growth Rates, A Comparisson of Gross Output and Value Added, 1961-2007</v>
      </c>
    </row>
    <row r="106" spans="1:1">
      <c r="A106" s="14" t="str">
        <f>'15'!A1:D1</f>
        <v>Table 15: Capacity Utilization Rates, Food Manufacturing, per cent, Canada, 1987-2010</v>
      </c>
    </row>
    <row r="107" spans="1:1" ht="30">
      <c r="A107" s="14" t="str">
        <f>'16'!A1</f>
        <v>Table 16: Stock of Foreign Direct Investment, Food Manufacturing, millions of current dollars, 1983-2007</v>
      </c>
    </row>
    <row r="108" spans="1:1" ht="15" customHeight="1">
      <c r="A108" s="14" t="str">
        <f>'17'!$A$1</f>
        <v>Table 17: Food Manufacturing, Canada, 1990-2008</v>
      </c>
    </row>
    <row r="109" spans="1:1" ht="15" customHeight="1">
      <c r="A109" s="14" t="str">
        <f>'17a'!$A$1</f>
        <v>Table 17a:  Animal food manufacturing [3111], Canada,  1990-2008</v>
      </c>
    </row>
    <row r="110" spans="1:1" ht="15" customHeight="1">
      <c r="A110" s="14" t="str">
        <f>'17b'!$A$1</f>
        <v>Table 17b:  Grain and oilseed milling [3112], Canada,  1990-2008</v>
      </c>
    </row>
    <row r="111" spans="1:1" ht="15" customHeight="1">
      <c r="A111" s="14" t="str">
        <f>'17c'!$A$1</f>
        <v>Table 17c:  Sugar and confectionery product manufacturing [3113], Canada,  1990-2008</v>
      </c>
    </row>
    <row r="112" spans="1:1" ht="30">
      <c r="A112" s="14" t="str">
        <f>'17d'!$A$1</f>
        <v>Table 17d:  Fruit and vegetable preserving and specialty food manufacturing [3114], Canada,  1990-2008</v>
      </c>
    </row>
    <row r="113" spans="1:1" ht="15" customHeight="1">
      <c r="A113" s="14" t="str">
        <f>'17e'!$A$1</f>
        <v>Table 17e:  Dairy product manufacturing [3115], Canada,  1990-2008</v>
      </c>
    </row>
    <row r="114" spans="1:1" ht="15" customHeight="1">
      <c r="A114" s="14" t="str">
        <f>'17f'!$A$1</f>
        <v>Table 17f:  Meat product manufacturing [3116], Canada,  1990-2008</v>
      </c>
    </row>
    <row r="115" spans="1:1" ht="15" customHeight="1">
      <c r="A115" s="14" t="str">
        <f>'17g'!$A$1</f>
        <v>Table 17g:  Seafood product preparation and packaging [3117], Canada,  1990-2008</v>
      </c>
    </row>
    <row r="116" spans="1:1" ht="15" customHeight="1">
      <c r="A116" s="14" t="str">
        <f>'17h'!$A$1</f>
        <v>Table 17h:  Bakeries and tortilla manufacturing [3118], Canada,  1990-2008</v>
      </c>
    </row>
    <row r="117" spans="1:1" ht="15" customHeight="1">
      <c r="A117" s="14" t="str">
        <f>'17i'!$A$1</f>
        <v>Table 17i:  Other food manufacturing [3119], Canada,  1990-2008</v>
      </c>
    </row>
    <row r="118" spans="1:1" ht="30">
      <c r="A118" s="14" t="str">
        <f>'18'!A1</f>
        <v>Table 18: Operating Profits/Losses, Food Manufacturing, Canada, Millions of Current Dollars, 1999-2008</v>
      </c>
    </row>
    <row r="119" spans="1:1">
      <c r="A119" s="14" t="str">
        <f>'19'!A1</f>
        <v>Table 19: Canada-US Exchange Rate, 1989-2010</v>
      </c>
    </row>
    <row r="120" spans="1:1">
      <c r="A120" s="14" t="str">
        <f>'20'!A1</f>
        <v>Table 20: Sources of Growth in Manufacturing by Province, 1997-2007</v>
      </c>
    </row>
    <row r="121" spans="1:1" ht="30">
      <c r="A121" s="14" t="str">
        <f>'21'!A1</f>
        <v>Table 21: International Comparison of Food Products, Beverages and Tobacco Growth Rates, 1970-2004</v>
      </c>
    </row>
    <row r="122" spans="1:1" ht="30">
      <c r="A122" s="14" t="str">
        <f>'22'!$A$1</f>
        <v>Table 22: Gross Domestic Product, Newfoundland and Labrador, Food Manufacturing, Millions of Chained 2002 Dollars, 1984-2009</v>
      </c>
    </row>
    <row r="123" spans="1:1" ht="30">
      <c r="A123" s="14" t="str">
        <f>'22a'!$A$1</f>
        <v>Table 22a: Gross Domestic Product, Prince Edward Island, Food Manufacturing, Millions of Chained 2002 Dollars, 1984-2009</v>
      </c>
    </row>
    <row r="124" spans="1:1" ht="30">
      <c r="A124" s="14" t="str">
        <f>'22b'!$A$1</f>
        <v>Table 22b: Gross Domestic Product, Nova Scotia, Food Manufacturing, Millions of Chained 2002 Dollars, 1984-2009</v>
      </c>
    </row>
    <row r="125" spans="1:1" ht="30">
      <c r="A125" s="14" t="str">
        <f>'22c'!$A$1</f>
        <v>Table 22c: Gross Domestic Product, New Brunswick, Food Manufacturing, Millions of Chained 2002 Dollars, 1984-2009</v>
      </c>
    </row>
    <row r="126" spans="1:1" ht="30">
      <c r="A126" s="14" t="str">
        <f>'22d'!$A$1</f>
        <v>Table 22d: Gross Domestic Product, Quebec, Food Manufacturing, Millions of Chained 2002 Dollars, 1984-2009</v>
      </c>
    </row>
    <row r="127" spans="1:1" ht="30">
      <c r="A127" s="14" t="str">
        <f>'22e'!$A$1</f>
        <v>Table 22e: Gross Domestic Product, Ontario, Food Manufacturing, Millions of Chained 2002 Dollars, 1984-2009</v>
      </c>
    </row>
    <row r="128" spans="1:1" ht="30">
      <c r="A128" s="14" t="str">
        <f>'22f'!$A$1</f>
        <v>Table 22f: Gross Domestic Product, Manitoba, Food Manufacturing, Millions of Chained 2002 Dollars, 1984-2009</v>
      </c>
    </row>
    <row r="129" spans="1:1" ht="30">
      <c r="A129" s="14" t="str">
        <f>'22g'!$A$1</f>
        <v>Table 22g: Gross Domestic Product, Saskatchewan, Food Manufacturing, Millions of Chained 2002 Dollars, 1984-2009</v>
      </c>
    </row>
    <row r="130" spans="1:1" ht="30">
      <c r="A130" s="14" t="str">
        <f>'22h'!$A$1</f>
        <v>Table 22h: Gross Domestic Product, Alberta, Food Manufacturing, Millions of Chained 2002 Dollars, 1984-2009</v>
      </c>
    </row>
    <row r="131" spans="1:1" ht="30">
      <c r="A131" s="14" t="str">
        <f>'22i'!$A$1</f>
        <v>Table 22i: Gross Domestic Product, British Columbia, Food Manufacturing, Millions of Chained 2002 Dollars, 1984-2009</v>
      </c>
    </row>
    <row r="132" spans="1:1" ht="30">
      <c r="A132" s="14" t="str">
        <f>'23'!$A$1</f>
        <v>Table 23: Gross Domestic Product, Newfoundland and Labrador, Food Manufacturing, Millions of Dollars, Current Prices, 1984-2009</v>
      </c>
    </row>
    <row r="133" spans="1:1" ht="30">
      <c r="A133" s="14" t="str">
        <f>'23a'!$A$1</f>
        <v>Table 23a: Gross Domestic Product, Prince Edward Island, Food Manufacturing, Millions of Dollars, Current Prices, 1984-2009</v>
      </c>
    </row>
    <row r="134" spans="1:1" ht="30">
      <c r="A134" s="14" t="str">
        <f>'23b'!$A$1</f>
        <v>Table 23b: Gross Domestic Product, Nova Scotia, Food Manufacturing, Millions of Dollars, Current Prices, 1984-2009</v>
      </c>
    </row>
    <row r="135" spans="1:1" ht="30">
      <c r="A135" s="14" t="str">
        <f>'23c'!$A$1</f>
        <v>Table 23c: Gross Domestic Product, New Brunswick, Food Manufacturing, Millions of Dollars, Current Prices, 1984-2009</v>
      </c>
    </row>
    <row r="136" spans="1:1" ht="30">
      <c r="A136" s="14" t="str">
        <f>'23d'!$A$1</f>
        <v>Table 23d: Gross Domestic Product, Quebec, Food Manufacturing, Millions of Dollars, Current Prices, 1984-2009</v>
      </c>
    </row>
    <row r="137" spans="1:1" ht="30">
      <c r="A137" s="14" t="str">
        <f>'23e'!$A$1</f>
        <v>Table 23e: Gross Domestic Product, Ontario, Food Manufacturing, Millions of Dollars, Current Prices, 1984-2009</v>
      </c>
    </row>
    <row r="138" spans="1:1" ht="30">
      <c r="A138" s="14" t="str">
        <f>'23f'!$A$1</f>
        <v>Table 23f: Gross Domestic Product, Manitoba, Food Manufacturing, Millions of Dollars, Current Prices, 1984-2009</v>
      </c>
    </row>
    <row r="139" spans="1:1" ht="30">
      <c r="A139" s="14" t="str">
        <f>'23g'!$A$1</f>
        <v>Table 23g: Gross Domestic Product, Saskatchewan, Food Manufacturing, Millions of Dollars, Current Prices, 1984-2009</v>
      </c>
    </row>
    <row r="140" spans="1:1" ht="30">
      <c r="A140" s="14" t="str">
        <f>'23h'!$A$1</f>
        <v>Table 23h: Gross Domestic Product, Alberta, Food Manufacturing, Millions of Dollars, Current Prices, 1984-2009</v>
      </c>
    </row>
    <row r="141" spans="1:1" ht="30">
      <c r="A141" s="14" t="str">
        <f>'23i'!$A$1</f>
        <v>Table 23i: Gross Domestic Product, British Columbia, Food Manufacturing, Millions of Dollars, Current Prices, 1984-2009</v>
      </c>
    </row>
    <row r="142" spans="1:1" ht="30">
      <c r="A142" s="14" t="str">
        <f>'24'!$A$1</f>
        <v>Table 24: Hours Worked in the Food Manufacturing Sector, Newfoundland, Thousands of Hours, 1997-2009</v>
      </c>
    </row>
    <row r="143" spans="1:1" ht="30">
      <c r="A143" s="14" t="str">
        <f>'24a'!$A$1</f>
        <v>Table 24a: Hours Worked in the Food Manufacturing Sector, Prince Edward Island, Thousands of Hours, 1997-2009</v>
      </c>
    </row>
    <row r="144" spans="1:1" ht="30">
      <c r="A144" s="14" t="str">
        <f>'24b'!$A$1</f>
        <v>Table 24b: Hours Worked in the Food Manufacturing Sector, Nova Scotia, Thousands of Hours, 1997-2009</v>
      </c>
    </row>
    <row r="145" spans="1:1" ht="30">
      <c r="A145" s="14" t="str">
        <f>'24c'!$A$1</f>
        <v>Table 24c: Hours Worked in the Food Manufacturing Sector, New Brunswick, Thousands of Hours, 1997-2009</v>
      </c>
    </row>
    <row r="146" spans="1:1" ht="30">
      <c r="A146" s="14" t="str">
        <f>'24d'!$A$1</f>
        <v>Table 24d: Hours Worked in the Food Manufacturing Sector, Quebec, Thousands of Hours, 1997-2009</v>
      </c>
    </row>
    <row r="147" spans="1:1" ht="30">
      <c r="A147" s="14" t="str">
        <f>'24e'!$A$1</f>
        <v>Table 24e: Hours Worked in the Food Manufacturing Sector, Ontario, Thousands of Hours, 1997-2009</v>
      </c>
    </row>
    <row r="148" spans="1:1" ht="30">
      <c r="A148" s="14" t="str">
        <f>'24f'!$A$1</f>
        <v>Table 24f: Hours Worked in the Food Manufacturing Sector, Manitoba, Thousands of Hours, 1997-2009</v>
      </c>
    </row>
    <row r="149" spans="1:1" ht="30">
      <c r="A149" s="14" t="str">
        <f>'24g'!$A$1</f>
        <v>Table 24g: Hours Worked in the Food Manufacturing Sector, Saskatchewan, Thousands of Hours, 1997-2009</v>
      </c>
    </row>
    <row r="150" spans="1:1" ht="30">
      <c r="A150" s="14" t="str">
        <f>'24h'!$A$1</f>
        <v>Table 24e: Hours Worked in the Food Manufacturing Sector, Alberta, Thousands of Hours, 1997-2009</v>
      </c>
    </row>
    <row r="151" spans="1:1" ht="30">
      <c r="A151" s="14" t="str">
        <f>'24i'!$A$1</f>
        <v>Table 24i: Hours Worked in the Food Manufacturing Sector, British Columbia, Thousands of Hours, 1997-2009</v>
      </c>
    </row>
    <row r="152" spans="1:1" ht="30">
      <c r="A152" s="14" t="str">
        <f>'25'!$A$1</f>
        <v>Table 25: Labour Productivity in the Food Manufacturing Sector, Newfoundland, Chained 2002 Dollars Per Hour Worked, 1997-2009</v>
      </c>
    </row>
    <row r="153" spans="1:1" ht="30">
      <c r="A153" s="14" t="str">
        <f>'25a'!$A$1</f>
        <v>Table 25a: Labour Productivity in the Food Manufacturing Sector, Prince Edward Island, Chained 2002 Dollars Per Hour Worked, 1997-2009</v>
      </c>
    </row>
    <row r="154" spans="1:1" ht="30">
      <c r="A154" s="14" t="str">
        <f>'25b'!$A$1</f>
        <v>Table 25b: Labour Productivity in the Food Manufacturing Sector, Nova Scotia, Chained 2002 Dollars Per Hour Worked, 1997-2009</v>
      </c>
    </row>
    <row r="155" spans="1:1" ht="30">
      <c r="A155" s="14" t="str">
        <f>'25c'!$A$1</f>
        <v>Table 25c: Labour Productivity in the Food Manufacturing Sector, New Brunswick, Chained 2002 Dollars Per Hour Worked, 1997-2009</v>
      </c>
    </row>
    <row r="156" spans="1:1" ht="30">
      <c r="A156" s="14" t="str">
        <f>'25d'!$A$1</f>
        <v>Table 25d: Labour Productivity in the Food Manufacturing Sector, Quebec, Chained 2002 Dollars Per Hour Worked, 1997-2009</v>
      </c>
    </row>
    <row r="157" spans="1:1" ht="30">
      <c r="A157" s="14" t="str">
        <f>'25e'!$A$1</f>
        <v>Table 25e: Labour Productivity in the Food Manufacturing Sector, Ontario, Chained 2002 Dollars Per Hour Worked, 1997-2009</v>
      </c>
    </row>
    <row r="158" spans="1:1" ht="30">
      <c r="A158" s="14" t="str">
        <f>'25f'!$A$1</f>
        <v>Table 25f: Labour Productivity in the Food Manufacturing Sector, Manitoba, Chained 2002 Dollars Per Hour Worked, 1997-2009</v>
      </c>
    </row>
    <row r="159" spans="1:1" ht="30">
      <c r="A159" s="14" t="str">
        <f>'25g'!$A$1</f>
        <v>Table 25g: Labour Productivity in the Food Manufacturing Sector, Saskatchewan, Chained 2002 Dollars Per Hour Worked, 1997-2009</v>
      </c>
    </row>
    <row r="160" spans="1:1" ht="30">
      <c r="A160" s="14" t="str">
        <f>'25h'!$A$1</f>
        <v>Table 25e: Labour Productivity in the Food Manufacturing Sector, Alberta, Chained 2002 Dollars Per Hour Worked, 1997-2009</v>
      </c>
    </row>
    <row r="161" spans="1:1" ht="30">
      <c r="A161" s="14" t="str">
        <f>'25i'!$A$1</f>
        <v>Table 25i: Labour Productivity in the Food Manufacturing Sector, British Columbia, Chained 2002 Dollars Per Hour Worked, 1997-2009</v>
      </c>
    </row>
    <row r="162" spans="1:1" s="143" customFormat="1" ht="30">
      <c r="A162" s="142" t="str">
        <f>'25j'!$A$1</f>
        <v>Table 25j: Nominal Output Per Hour Worked in the Food Manufacturing Sector, Newfoundland, 1997-2009</v>
      </c>
    </row>
    <row r="163" spans="1:1" s="143" customFormat="1" ht="30">
      <c r="A163" s="142" t="str">
        <f>'25k'!$A$1</f>
        <v>Table 25k: Nominal Output Per Hour Worked in the Food Manufacturing Sector, Prince Edward Island, 1997-2009</v>
      </c>
    </row>
    <row r="164" spans="1:1" s="143" customFormat="1" ht="30">
      <c r="A164" s="142" t="str">
        <f>'25l'!$A$1</f>
        <v>Table 25l: Nominal Output Per Hour Worked in the Food Manufacturing Sector, Nova Scotia, 1997-2009</v>
      </c>
    </row>
    <row r="165" spans="1:1" s="143" customFormat="1" ht="30">
      <c r="A165" s="142" t="str">
        <f>'25m'!$A$1</f>
        <v>Table 25m: Nominal Output Per Hour Worked in the Food Manufacturing Sector, New Brunswick, 1997-2009</v>
      </c>
    </row>
    <row r="166" spans="1:1" s="143" customFormat="1" ht="30">
      <c r="A166" s="142" t="str">
        <f>'25n'!$A$1</f>
        <v>Table 25n: Nominal Output Per Hour Worked in the Food Manufacturing Sector, Quebec, 1997-2009</v>
      </c>
    </row>
    <row r="167" spans="1:1" s="143" customFormat="1" ht="30">
      <c r="A167" s="142" t="str">
        <f>'25o'!$A$1</f>
        <v>Table 25o: Nominal Output Per Hour Worked in the Food Manufacturing Sector, Ontario, 1997-2009</v>
      </c>
    </row>
    <row r="168" spans="1:1" s="143" customFormat="1" ht="30">
      <c r="A168" s="142" t="str">
        <f>'25p'!$A$1</f>
        <v>Table 25p: Nominal Output Per Hour Worked in the Food Manufacturing Sector, Manitoba, 1997-2009</v>
      </c>
    </row>
    <row r="169" spans="1:1" s="143" customFormat="1" ht="30">
      <c r="A169" s="142" t="str">
        <f>'25q'!$A$1</f>
        <v>Table 25q: Nominal Output Per Hour Worked in the Food Manufacturing Sector, Saskatchewan, 1997-2009</v>
      </c>
    </row>
    <row r="170" spans="1:1" s="143" customFormat="1" ht="30">
      <c r="A170" s="142" t="str">
        <f>'25r'!$A$1</f>
        <v>Table 25r: Nominal Output Per Hour Worked in the Food Manufacturing Sector, Alberta, 1997-2009</v>
      </c>
    </row>
    <row r="171" spans="1:1" s="143" customFormat="1" ht="30">
      <c r="A171" s="142" t="str">
        <f>'25s'!$A$1</f>
        <v>Table 25s: Nominal Output Per Hour Worked in the Food Manufacturing Sector, British Columbia, 1997-2009</v>
      </c>
    </row>
    <row r="172" spans="1:1">
      <c r="A172" s="14" t="str">
        <f>'26'!A1</f>
        <v>Table 26: Nominal Value Added, United States, 1977-2009</v>
      </c>
    </row>
    <row r="173" spans="1:1">
      <c r="A173" s="14" t="str">
        <f>'27'!A1</f>
        <v>Table 27: Real Value Added, United States, Chained 2005 Dollars, 1977-2009</v>
      </c>
    </row>
    <row r="174" spans="1:1" ht="30" customHeight="1">
      <c r="A174" s="14" t="str">
        <f>'28'!A1</f>
        <v>Table 28: Labour Productivity in Food Manufacturing, United States, Index 2002=100, 1987-2008</v>
      </c>
    </row>
    <row r="175" spans="1:1" ht="30" customHeight="1">
      <c r="A175" s="14" t="str">
        <f>'29'!A1</f>
        <v>Table 29: Multifactor Productivity in the Food, Beverage and Tobacco, United States, 1987-2008</v>
      </c>
    </row>
    <row r="176" spans="1:1" ht="30" customHeight="1">
      <c r="A176" s="14" t="str">
        <f>'30'!A1:J1</f>
        <v>Table 30: Canada-U.S. Capital Intensity Comparisons (U.S.=100) in the Food, Beverage, and Tobacco Industry, Period Average 1987-1999 and 2000-2007</v>
      </c>
    </row>
    <row r="177" spans="1:1" ht="30" customHeight="1">
      <c r="A177" s="14" t="str">
        <f>'31'!A1:G1</f>
        <v>Table 31: Canada-U.S. Comparisson of Multifactor and Labour Productivity in the Food, Beverage, and Tobacco Industry, 1987-2000, 2000-2008 and 1987-2008</v>
      </c>
    </row>
    <row r="178" spans="1:1" ht="30" customHeight="1">
      <c r="A178" s="14" t="str">
        <f>'32'!A1:I1</f>
        <v>Table 32: Canada-U.S. Level Comparisons (U.S.=100) in the Food, Beverage, and Tobacco Industry, 2002 and 2007</v>
      </c>
    </row>
    <row r="179" spans="1:1">
      <c r="A179" s="14" t="str">
        <f>'33'!$A$1</f>
        <v>Table 33: Data Availability - Food Manufacturing Metrics</v>
      </c>
    </row>
    <row r="180" spans="1:1">
      <c r="A180" s="192" t="str">
        <f>'34'!$A$1</f>
        <v>Table 34: Exports from Food Manufacturing Subsectors, Millions of Dollars, 1992-2010</v>
      </c>
    </row>
    <row r="181" spans="1:1">
      <c r="A181" s="192" t="str">
        <f>'35'!$A$1</f>
        <v>Table 35: Imports from Food Manufacturing Subsectors, Millions of Dollars, 1992-2010</v>
      </c>
    </row>
    <row r="182" spans="1:1">
      <c r="A182" s="192" t="str">
        <f>'36'!$A$1</f>
        <v>Table 36: Trade Balance in Food Manufacturing Subsectors, Millions of Dollars, 1992-2010</v>
      </c>
    </row>
    <row r="183" spans="1:1">
      <c r="A183" s="192" t="str">
        <f>'37'!$A$1</f>
        <v>Table 37: Manufacturing Shipments, Current Dollars, 1992-2008</v>
      </c>
    </row>
    <row r="184" spans="1:1">
      <c r="A184" s="192" t="str">
        <f>'38'!$A$1</f>
        <v>Table 38: Re-Exports in Food Manufacturing Subsectors, Current Dollars, 1992-2010</v>
      </c>
    </row>
    <row r="185" spans="1:1">
      <c r="A185" s="192" t="str">
        <f>'39'!$A$1</f>
        <v>Table 39: Export Intensity in Food Manufacturing Subsectors, Per Cent, 1992-2008</v>
      </c>
    </row>
    <row r="186" spans="1:1">
      <c r="A186" s="192" t="str">
        <f>'40'!$A$1</f>
        <v>Table 40: Import Intensity in Food Manufacturing Subsectors, Per Cent, 1992-2008</v>
      </c>
    </row>
    <row r="187" spans="1:1">
      <c r="A187" s="14" t="str">
        <f>'41'!$A$1</f>
        <v>Table 41: Manufacturing Export Intensity, 1992-2009</v>
      </c>
    </row>
  </sheetData>
  <pageMargins left="0.7" right="0.7" top="0.75" bottom="0.75" header="0.3" footer="0.3"/>
  <pageSetup scale="86" orientation="portrait" horizontalDpi="0" verticalDpi="0" r:id="rId1"/>
  <rowBreaks count="2" manualBreakCount="2">
    <brk id="56" man="1"/>
    <brk id="86" man="1"/>
  </rowBreaks>
</worksheet>
</file>

<file path=xl/worksheets/sheet30.xml><?xml version="1.0" encoding="utf-8"?>
<worksheet xmlns="http://schemas.openxmlformats.org/spreadsheetml/2006/main" xmlns:r="http://schemas.openxmlformats.org/officeDocument/2006/relationships">
  <sheetPr codeName="Sheet81"/>
  <dimension ref="A1:T43"/>
  <sheetViews>
    <sheetView view="pageBreakPreview" zoomScaleNormal="100" zoomScaleSheetLayoutView="100" workbookViewId="0"/>
  </sheetViews>
  <sheetFormatPr defaultRowHeight="15" outlineLevelRow="1" outlineLevelCol="1"/>
  <cols>
    <col min="2" max="11" width="14.85546875" customWidth="1"/>
    <col min="13" max="19" width="0" hidden="1" customWidth="1" outlineLevel="1"/>
    <col min="20" max="20" width="9.140625" collapsed="1"/>
  </cols>
  <sheetData>
    <row r="1" spans="1:11">
      <c r="A1" t="s">
        <v>573</v>
      </c>
    </row>
    <row r="3" spans="1:11" ht="90">
      <c r="B3" s="55" t="str">
        <f>'4'!B2</f>
        <v xml:space="preserve"> All industries</v>
      </c>
      <c r="C3" s="55" t="str">
        <f>'4'!C2</f>
        <v xml:space="preserve"> Manufacturing [31-33]</v>
      </c>
      <c r="D3" s="55" t="str">
        <f>'4'!D2</f>
        <v xml:space="preserve"> Food manufacturing [311]</v>
      </c>
      <c r="E3" s="55" t="str">
        <f>'4'!E2</f>
        <v xml:space="preserve"> Animal food manufacturing [3111]</v>
      </c>
      <c r="F3" s="55" t="str">
        <f>'4'!F2</f>
        <v xml:space="preserve"> Sugar and confectionery product manufacturing [3113]</v>
      </c>
      <c r="G3" s="55" t="str">
        <f>'4'!G2</f>
        <v xml:space="preserve"> Fruit and vegetable preserving and specialty food manufacturing [3114]</v>
      </c>
      <c r="H3" s="55" t="str">
        <f>'4'!H2</f>
        <v xml:space="preserve"> Dairy product manufacturing [3115]</v>
      </c>
      <c r="I3" s="55" t="str">
        <f>'4'!I2</f>
        <v xml:space="preserve"> Meat product manufacturing [3116]</v>
      </c>
      <c r="J3" s="55" t="str">
        <f>'4'!J2</f>
        <v xml:space="preserve"> Seafood product preparation and packaging [3117]</v>
      </c>
      <c r="K3" s="55" t="str">
        <f>'4'!K2</f>
        <v xml:space="preserve"> Miscellaneous food manufacturing [311A]</v>
      </c>
    </row>
    <row r="4" spans="1:11">
      <c r="A4" s="7">
        <v>1981</v>
      </c>
      <c r="B4" s="2">
        <f>'1b'!B26/'4'!B23</f>
        <v>16.687102778490338</v>
      </c>
      <c r="C4" s="2">
        <f>'1b'!C26/'4'!C23</f>
        <v>15.805256857432598</v>
      </c>
      <c r="D4" s="2">
        <f>'1b'!D26/'4'!D23</f>
        <v>14.52714026357391</v>
      </c>
      <c r="E4" s="2" t="s">
        <v>29</v>
      </c>
      <c r="F4" s="2" t="s">
        <v>29</v>
      </c>
      <c r="G4" s="2" t="s">
        <v>29</v>
      </c>
      <c r="H4" s="2" t="s">
        <v>29</v>
      </c>
      <c r="I4" s="2" t="s">
        <v>29</v>
      </c>
      <c r="J4" s="2" t="s">
        <v>29</v>
      </c>
      <c r="K4" s="2" t="s">
        <v>29</v>
      </c>
    </row>
    <row r="5" spans="1:11">
      <c r="A5" s="7">
        <f>A4+1</f>
        <v>1982</v>
      </c>
      <c r="B5" s="2">
        <f>'1b'!B27/'4'!B24</f>
        <v>18.356840054634411</v>
      </c>
      <c r="C5" s="2">
        <f>'1b'!C27/'4'!C24</f>
        <v>16.543003847841764</v>
      </c>
      <c r="D5" s="2">
        <f>'1b'!D27/'4'!D24</f>
        <v>16.629629009896483</v>
      </c>
      <c r="E5" s="2" t="s">
        <v>29</v>
      </c>
      <c r="F5" s="2" t="s">
        <v>29</v>
      </c>
      <c r="G5" s="2" t="s">
        <v>29</v>
      </c>
      <c r="H5" s="2" t="s">
        <v>29</v>
      </c>
      <c r="I5" s="2" t="s">
        <v>29</v>
      </c>
      <c r="J5" s="2" t="s">
        <v>29</v>
      </c>
      <c r="K5" s="2" t="s">
        <v>29</v>
      </c>
    </row>
    <row r="6" spans="1:11">
      <c r="A6" s="7">
        <f t="shared" ref="A6:A30" si="0">A5+1</f>
        <v>1983</v>
      </c>
      <c r="B6" s="2">
        <f>'1b'!B28/'4'!B25</f>
        <v>19.864870941082767</v>
      </c>
      <c r="C6" s="2">
        <f>'1b'!C28/'4'!C25</f>
        <v>18.932850993336967</v>
      </c>
      <c r="D6" s="2">
        <f>'1b'!D28/'4'!D25</f>
        <v>18.678640646630587</v>
      </c>
      <c r="E6" s="2" t="s">
        <v>29</v>
      </c>
      <c r="F6" s="2" t="s">
        <v>29</v>
      </c>
      <c r="G6" s="2" t="s">
        <v>29</v>
      </c>
      <c r="H6" s="2" t="s">
        <v>29</v>
      </c>
      <c r="I6" s="2" t="s">
        <v>29</v>
      </c>
      <c r="J6" s="2" t="s">
        <v>29</v>
      </c>
      <c r="K6" s="2" t="s">
        <v>29</v>
      </c>
    </row>
    <row r="7" spans="1:11">
      <c r="A7" s="7">
        <f t="shared" si="0"/>
        <v>1984</v>
      </c>
      <c r="B7" s="2">
        <f>'1b'!B29/'4'!B26</f>
        <v>21.173373430698909</v>
      </c>
      <c r="C7" s="2">
        <f>'1b'!C29/'4'!C26</f>
        <v>21.523833488433681</v>
      </c>
      <c r="D7" s="2">
        <f>'1b'!D29/'4'!D26</f>
        <v>20.33178115305526</v>
      </c>
      <c r="E7" s="2" t="s">
        <v>29</v>
      </c>
      <c r="F7" s="2" t="s">
        <v>29</v>
      </c>
      <c r="G7" s="2" t="s">
        <v>29</v>
      </c>
      <c r="H7" s="2" t="s">
        <v>29</v>
      </c>
      <c r="I7" s="2" t="s">
        <v>29</v>
      </c>
      <c r="J7" s="2" t="s">
        <v>29</v>
      </c>
      <c r="K7" s="2" t="s">
        <v>29</v>
      </c>
    </row>
    <row r="8" spans="1:11">
      <c r="A8" s="7">
        <f t="shared" si="0"/>
        <v>1985</v>
      </c>
      <c r="B8" s="2">
        <f>'1b'!B30/'4'!B27</f>
        <v>22.036770522413722</v>
      </c>
      <c r="C8" s="2">
        <f>'1b'!C30/'4'!C27</f>
        <v>22.626183994775406</v>
      </c>
      <c r="D8" s="2">
        <f>'1b'!D30/'4'!D27</f>
        <v>21.447244732263158</v>
      </c>
      <c r="E8" s="2" t="s">
        <v>29</v>
      </c>
      <c r="F8" s="2" t="s">
        <v>29</v>
      </c>
      <c r="G8" s="2" t="s">
        <v>29</v>
      </c>
      <c r="H8" s="2" t="s">
        <v>29</v>
      </c>
      <c r="I8" s="2" t="s">
        <v>29</v>
      </c>
      <c r="J8" s="2" t="s">
        <v>29</v>
      </c>
      <c r="K8" s="2" t="s">
        <v>29</v>
      </c>
    </row>
    <row r="9" spans="1:11">
      <c r="A9" s="7">
        <f t="shared" si="0"/>
        <v>1986</v>
      </c>
      <c r="B9" s="2">
        <f>'1b'!B31/'4'!B28</f>
        <v>22.386078882204458</v>
      </c>
      <c r="C9" s="2">
        <f>'1b'!C31/'4'!C28</f>
        <v>23.219727426752254</v>
      </c>
      <c r="D9" s="2">
        <f>'1b'!D31/'4'!D28</f>
        <v>22.244773027806115</v>
      </c>
      <c r="E9" s="2" t="s">
        <v>29</v>
      </c>
      <c r="F9" s="2" t="s">
        <v>29</v>
      </c>
      <c r="G9" s="2" t="s">
        <v>29</v>
      </c>
      <c r="H9" s="2" t="s">
        <v>29</v>
      </c>
      <c r="I9" s="2" t="s">
        <v>29</v>
      </c>
      <c r="J9" s="2" t="s">
        <v>29</v>
      </c>
      <c r="K9" s="2" t="s">
        <v>29</v>
      </c>
    </row>
    <row r="10" spans="1:11">
      <c r="A10" s="7">
        <f t="shared" si="0"/>
        <v>1987</v>
      </c>
      <c r="B10" s="2">
        <f>'1b'!B32/'4'!B29</f>
        <v>23.466653262558886</v>
      </c>
      <c r="C10" s="2">
        <f>'1b'!C32/'4'!C29</f>
        <v>24.459907568972785</v>
      </c>
      <c r="D10" s="2">
        <f>'1b'!D32/'4'!D29</f>
        <v>23.664882581388927</v>
      </c>
      <c r="E10" s="2" t="s">
        <v>29</v>
      </c>
      <c r="F10" s="2" t="s">
        <v>29</v>
      </c>
      <c r="G10" s="2" t="s">
        <v>29</v>
      </c>
      <c r="H10" s="2" t="s">
        <v>29</v>
      </c>
      <c r="I10" s="2" t="s">
        <v>29</v>
      </c>
      <c r="J10" s="2" t="s">
        <v>29</v>
      </c>
      <c r="K10" s="2" t="s">
        <v>29</v>
      </c>
    </row>
    <row r="11" spans="1:11">
      <c r="A11" s="7">
        <f t="shared" si="0"/>
        <v>1988</v>
      </c>
      <c r="B11" s="2">
        <f>'1b'!B33/'4'!B30</f>
        <v>24.634280672990261</v>
      </c>
      <c r="C11" s="2">
        <f>'1b'!C33/'4'!C30</f>
        <v>25.915688674907866</v>
      </c>
      <c r="D11" s="2">
        <f>'1b'!D33/'4'!D30</f>
        <v>23.381175950193128</v>
      </c>
      <c r="E11" s="2" t="s">
        <v>29</v>
      </c>
      <c r="F11" s="2" t="s">
        <v>29</v>
      </c>
      <c r="G11" s="2" t="s">
        <v>29</v>
      </c>
      <c r="H11" s="2" t="s">
        <v>29</v>
      </c>
      <c r="I11" s="2" t="s">
        <v>29</v>
      </c>
      <c r="J11" s="2" t="s">
        <v>29</v>
      </c>
      <c r="K11" s="2" t="s">
        <v>29</v>
      </c>
    </row>
    <row r="12" spans="1:11">
      <c r="A12" s="7">
        <f t="shared" si="0"/>
        <v>1989</v>
      </c>
      <c r="B12" s="2">
        <f>'1b'!B34/'4'!B31</f>
        <v>25.787254836098729</v>
      </c>
      <c r="C12" s="2">
        <f>'1b'!C34/'4'!C31</f>
        <v>26.904738137640766</v>
      </c>
      <c r="D12" s="2">
        <f>'1b'!D34/'4'!D31</f>
        <v>24.342402879351376</v>
      </c>
      <c r="E12" s="2" t="s">
        <v>29</v>
      </c>
      <c r="F12" s="2" t="s">
        <v>29</v>
      </c>
      <c r="G12" s="2" t="s">
        <v>29</v>
      </c>
      <c r="H12" s="2" t="s">
        <v>29</v>
      </c>
      <c r="I12" s="2" t="s">
        <v>29</v>
      </c>
      <c r="J12" s="2" t="s">
        <v>29</v>
      </c>
      <c r="K12" s="2" t="s">
        <v>29</v>
      </c>
    </row>
    <row r="13" spans="1:11">
      <c r="A13" s="7">
        <f t="shared" si="0"/>
        <v>1990</v>
      </c>
      <c r="B13" s="2">
        <f>'1b'!B35/'4'!B32</f>
        <v>26.825633542578061</v>
      </c>
      <c r="C13" s="2">
        <f>'1b'!C35/'4'!C32</f>
        <v>27.477749452296756</v>
      </c>
      <c r="D13" s="2">
        <f>'1b'!D35/'4'!D32</f>
        <v>27.257323137912369</v>
      </c>
      <c r="E13" s="2" t="s">
        <v>29</v>
      </c>
      <c r="F13" s="2" t="s">
        <v>29</v>
      </c>
      <c r="G13" s="2" t="s">
        <v>29</v>
      </c>
      <c r="H13" s="2" t="s">
        <v>29</v>
      </c>
      <c r="I13" s="2" t="s">
        <v>29</v>
      </c>
      <c r="J13" s="2" t="s">
        <v>29</v>
      </c>
      <c r="K13" s="2" t="s">
        <v>29</v>
      </c>
    </row>
    <row r="14" spans="1:11">
      <c r="A14" s="7">
        <f t="shared" si="0"/>
        <v>1991</v>
      </c>
      <c r="B14" s="2">
        <f>'1b'!B36/'4'!B33</f>
        <v>27.837258217245353</v>
      </c>
      <c r="C14" s="2">
        <f>'1b'!C36/'4'!C33</f>
        <v>28.118782391700023</v>
      </c>
      <c r="D14" s="2">
        <f>'1b'!D36/'4'!D33</f>
        <v>30.593656478983952</v>
      </c>
      <c r="E14" s="2" t="s">
        <v>29</v>
      </c>
      <c r="F14" s="2" t="s">
        <v>29</v>
      </c>
      <c r="G14" s="2" t="s">
        <v>29</v>
      </c>
      <c r="H14" s="2" t="s">
        <v>29</v>
      </c>
      <c r="I14" s="2" t="s">
        <v>29</v>
      </c>
      <c r="J14" s="2" t="s">
        <v>29</v>
      </c>
      <c r="K14" s="2" t="s">
        <v>29</v>
      </c>
    </row>
    <row r="15" spans="1:11">
      <c r="A15" s="7">
        <f t="shared" si="0"/>
        <v>1992</v>
      </c>
      <c r="B15" s="2">
        <f>'1b'!B37/'4'!B34</f>
        <v>28.739040733624975</v>
      </c>
      <c r="C15" s="2">
        <f>'1b'!C37/'4'!C34</f>
        <v>29.071714278696817</v>
      </c>
      <c r="D15" s="2">
        <f>'1b'!D37/'4'!D34</f>
        <v>30.969132893090308</v>
      </c>
      <c r="E15" s="2" t="s">
        <v>29</v>
      </c>
      <c r="F15" s="2" t="s">
        <v>29</v>
      </c>
      <c r="G15" s="2" t="s">
        <v>29</v>
      </c>
      <c r="H15" s="2" t="s">
        <v>29</v>
      </c>
      <c r="I15" s="2" t="s">
        <v>29</v>
      </c>
      <c r="J15" s="2" t="s">
        <v>29</v>
      </c>
      <c r="K15" s="2" t="s">
        <v>29</v>
      </c>
    </row>
    <row r="16" spans="1:11">
      <c r="A16" s="7">
        <f t="shared" si="0"/>
        <v>1993</v>
      </c>
      <c r="B16" s="2">
        <f>'1b'!B38/'4'!B35</f>
        <v>29.405813704531635</v>
      </c>
      <c r="C16" s="2">
        <f>'1b'!C38/'4'!C35</f>
        <v>31.238802689682544</v>
      </c>
      <c r="D16" s="2">
        <f>'1b'!D38/'4'!D35</f>
        <v>31.144279614599995</v>
      </c>
      <c r="E16" s="2" t="s">
        <v>29</v>
      </c>
      <c r="F16" s="2" t="s">
        <v>29</v>
      </c>
      <c r="G16" s="2" t="s">
        <v>29</v>
      </c>
      <c r="H16" s="2" t="s">
        <v>29</v>
      </c>
      <c r="I16" s="2" t="s">
        <v>29</v>
      </c>
      <c r="J16" s="2" t="s">
        <v>29</v>
      </c>
      <c r="K16" s="2" t="s">
        <v>29</v>
      </c>
    </row>
    <row r="17" spans="1:19">
      <c r="A17" s="7">
        <f t="shared" si="0"/>
        <v>1994</v>
      </c>
      <c r="B17" s="2">
        <f>'1b'!B39/'4'!B36</f>
        <v>30.356567969788443</v>
      </c>
      <c r="C17" s="2">
        <f>'1b'!C39/'4'!C36</f>
        <v>34.815664486236891</v>
      </c>
      <c r="D17" s="2">
        <f>'1b'!D39/'4'!D36</f>
        <v>32.208009743891985</v>
      </c>
      <c r="E17" s="2" t="s">
        <v>29</v>
      </c>
      <c r="F17" s="2" t="s">
        <v>29</v>
      </c>
      <c r="G17" s="2" t="s">
        <v>29</v>
      </c>
      <c r="H17" s="2" t="s">
        <v>29</v>
      </c>
      <c r="I17" s="2" t="s">
        <v>29</v>
      </c>
      <c r="J17" s="2" t="s">
        <v>29</v>
      </c>
      <c r="K17" s="2" t="s">
        <v>29</v>
      </c>
    </row>
    <row r="18" spans="1:19">
      <c r="A18" s="7">
        <f t="shared" si="0"/>
        <v>1995</v>
      </c>
      <c r="B18" s="2">
        <f>'1b'!B40/'4'!B37</f>
        <v>31.480585715487081</v>
      </c>
      <c r="C18" s="2">
        <f>'1b'!C40/'4'!C37</f>
        <v>38.045925512904127</v>
      </c>
      <c r="D18" s="2">
        <f>'1b'!D40/'4'!D37</f>
        <v>32.192520374476594</v>
      </c>
      <c r="E18" s="2" t="s">
        <v>29</v>
      </c>
      <c r="F18" s="2" t="s">
        <v>29</v>
      </c>
      <c r="G18" s="2" t="s">
        <v>29</v>
      </c>
      <c r="H18" s="2" t="s">
        <v>29</v>
      </c>
      <c r="I18" s="2" t="s">
        <v>29</v>
      </c>
      <c r="J18" s="2" t="s">
        <v>29</v>
      </c>
      <c r="K18" s="2" t="s">
        <v>29</v>
      </c>
    </row>
    <row r="19" spans="1:19">
      <c r="A19" s="7">
        <f t="shared" si="0"/>
        <v>1996</v>
      </c>
      <c r="B19" s="2">
        <f>'1b'!B41/'4'!B38</f>
        <v>32.074735677684686</v>
      </c>
      <c r="C19" s="2">
        <f>'1b'!C41/'4'!C38</f>
        <v>37.511830645358877</v>
      </c>
      <c r="D19" s="2">
        <f>'1b'!D41/'4'!D38</f>
        <v>32.345888752462521</v>
      </c>
      <c r="E19" s="2" t="s">
        <v>29</v>
      </c>
      <c r="F19" s="2" t="s">
        <v>29</v>
      </c>
      <c r="G19" s="2" t="s">
        <v>29</v>
      </c>
      <c r="H19" s="2" t="s">
        <v>29</v>
      </c>
      <c r="I19" s="2" t="s">
        <v>29</v>
      </c>
      <c r="J19" s="2" t="s">
        <v>29</v>
      </c>
      <c r="K19" s="2" t="s">
        <v>29</v>
      </c>
    </row>
    <row r="20" spans="1:19">
      <c r="A20" s="7">
        <f t="shared" si="0"/>
        <v>1997</v>
      </c>
      <c r="B20" s="2">
        <f>'1b'!B42/'4'!B39</f>
        <v>32.959773149646686</v>
      </c>
      <c r="C20" s="2">
        <f>'1b'!C42/'4'!C39</f>
        <v>38.274003167396103</v>
      </c>
      <c r="D20" s="2">
        <f>'1b'!D42/'4'!D39</f>
        <v>33.317870559760415</v>
      </c>
      <c r="E20" s="2">
        <f>'1b'!E42/'4'!E39</f>
        <v>30.763662685486789</v>
      </c>
      <c r="F20" s="2">
        <f>'1b'!F42/'4'!F39</f>
        <v>40.327458966810504</v>
      </c>
      <c r="G20" s="2">
        <f>'1b'!G42/'4'!G39</f>
        <v>45.070832524742869</v>
      </c>
      <c r="H20" s="2">
        <f>'1b'!H42/'4'!H39</f>
        <v>40.934329729052727</v>
      </c>
      <c r="I20" s="2">
        <f>'1b'!I42/'4'!I39</f>
        <v>25.366619443274494</v>
      </c>
      <c r="J20" s="2">
        <f>'1b'!J42/'4'!J39</f>
        <v>19.510743085998808</v>
      </c>
      <c r="K20" s="2">
        <f>'1b'!K42/'4'!K39</f>
        <v>36.01731601731602</v>
      </c>
    </row>
    <row r="21" spans="1:19">
      <c r="A21" s="7">
        <f t="shared" si="0"/>
        <v>1998</v>
      </c>
      <c r="B21" s="2">
        <f>'1b'!B43/'4'!B40</f>
        <v>33.423770646887647</v>
      </c>
      <c r="C21" s="2">
        <f>'1b'!C43/'4'!C40</f>
        <v>40.262597788757503</v>
      </c>
      <c r="D21" s="2">
        <f>'1b'!D43/'4'!D40</f>
        <v>35.964959345231414</v>
      </c>
      <c r="E21" s="2">
        <f>'1b'!E43/'4'!E40</f>
        <v>33.965244865718802</v>
      </c>
      <c r="F21" s="2">
        <f>'1b'!F43/'4'!F40</f>
        <v>45.616421911888281</v>
      </c>
      <c r="G21" s="2">
        <f>'1b'!G43/'4'!G40</f>
        <v>42.42579982012078</v>
      </c>
      <c r="H21" s="2">
        <f>'1b'!H43/'4'!H40</f>
        <v>46.07180504743598</v>
      </c>
      <c r="I21" s="2">
        <f>'1b'!I43/'4'!I40</f>
        <v>29.493180331169157</v>
      </c>
      <c r="J21" s="2">
        <f>'1b'!J43/'4'!J40</f>
        <v>21.65233003724844</v>
      </c>
      <c r="K21" s="2">
        <f>'1b'!K43/'4'!K40</f>
        <v>37.673662112103862</v>
      </c>
    </row>
    <row r="22" spans="1:19">
      <c r="A22" s="7">
        <f t="shared" si="0"/>
        <v>1999</v>
      </c>
      <c r="B22" s="2">
        <f>'1b'!B44/'4'!B41</f>
        <v>34.94090868394278</v>
      </c>
      <c r="C22" s="2">
        <f>'1b'!C44/'4'!C41</f>
        <v>43.980865197771479</v>
      </c>
      <c r="D22" s="2">
        <f>'1b'!D44/'4'!D41</f>
        <v>35.016329033995625</v>
      </c>
      <c r="E22" s="2">
        <f>'1b'!E44/'4'!E41</f>
        <v>36.751630112625968</v>
      </c>
      <c r="F22" s="2">
        <f>'1b'!F44/'4'!F41</f>
        <v>48.057067767974466</v>
      </c>
      <c r="G22" s="2">
        <f>'1b'!G44/'4'!G41</f>
        <v>49.976507826603033</v>
      </c>
      <c r="H22" s="2">
        <f>'1b'!H44/'4'!H41</f>
        <v>44.742773150416461</v>
      </c>
      <c r="I22" s="2">
        <f>'1b'!I44/'4'!I41</f>
        <v>26.903192145330358</v>
      </c>
      <c r="J22" s="2">
        <f>'1b'!J44/'4'!J41</f>
        <v>23.660898701060265</v>
      </c>
      <c r="K22" s="2">
        <f>'1b'!K44/'4'!K41</f>
        <v>34.093089417446819</v>
      </c>
    </row>
    <row r="23" spans="1:19">
      <c r="A23" s="7">
        <f t="shared" si="0"/>
        <v>2000</v>
      </c>
      <c r="B23" s="2">
        <f>'1b'!B45/'4'!B42</f>
        <v>37.582809652256877</v>
      </c>
      <c r="C23" s="2">
        <f>'1b'!C45/'4'!C42</f>
        <v>46.635225437296192</v>
      </c>
      <c r="D23" s="2">
        <f>'1b'!D45/'4'!D42</f>
        <v>37.633702074934178</v>
      </c>
      <c r="E23" s="2">
        <f>'1b'!E45/'4'!E42</f>
        <v>38.016591825861937</v>
      </c>
      <c r="F23" s="2">
        <f>'1b'!F45/'4'!F42</f>
        <v>53.194252077562332</v>
      </c>
      <c r="G23" s="2">
        <f>'1b'!G45/'4'!G42</f>
        <v>52.424738632069527</v>
      </c>
      <c r="H23" s="2">
        <f>'1b'!H45/'4'!H42</f>
        <v>52.57840738163123</v>
      </c>
      <c r="I23" s="2">
        <f>'1b'!I45/'4'!I42</f>
        <v>31.383206447890103</v>
      </c>
      <c r="J23" s="2">
        <f>'1b'!J45/'4'!J42</f>
        <v>19.389159323844147</v>
      </c>
      <c r="K23" s="2">
        <f>'1b'!K45/'4'!K42</f>
        <v>37.175266349418173</v>
      </c>
    </row>
    <row r="24" spans="1:19">
      <c r="A24" s="7">
        <f>A23+1</f>
        <v>2001</v>
      </c>
      <c r="B24" s="2">
        <f>'1b'!B46/'4'!B43</f>
        <v>38.524263461006676</v>
      </c>
      <c r="C24" s="2">
        <f>'1b'!C46/'4'!C43</f>
        <v>45.589127579178843</v>
      </c>
      <c r="D24" s="2">
        <f>'1b'!D46/'4'!D43</f>
        <v>40.833352917675263</v>
      </c>
      <c r="E24" s="2">
        <f>'1b'!E46/'4'!E43</f>
        <v>47.647432840565884</v>
      </c>
      <c r="F24" s="2">
        <f>'1b'!F46/'4'!F43</f>
        <v>59.790093555587219</v>
      </c>
      <c r="G24" s="2">
        <f>'1b'!G46/'4'!G43</f>
        <v>58.007236027801582</v>
      </c>
      <c r="H24" s="2">
        <f>'1b'!H46/'4'!H43</f>
        <v>54.970093990316151</v>
      </c>
      <c r="I24" s="2">
        <f>'1b'!I46/'4'!I43</f>
        <v>29.856553217403071</v>
      </c>
      <c r="J24" s="2">
        <f>'1b'!J46/'4'!J43</f>
        <v>21.400468490596076</v>
      </c>
      <c r="K24" s="2">
        <f>'1b'!K46/'4'!K43</f>
        <v>42.493683893348575</v>
      </c>
    </row>
    <row r="25" spans="1:19">
      <c r="A25" s="7">
        <f t="shared" si="0"/>
        <v>2002</v>
      </c>
      <c r="B25" s="2">
        <f>'1b'!B47/'4'!B44</f>
        <v>39.309768768013278</v>
      </c>
      <c r="C25" s="2">
        <f>'1b'!C47/'4'!C44</f>
        <v>46.672619424653</v>
      </c>
      <c r="D25" s="2">
        <f>'1b'!D47/'4'!D44</f>
        <v>41.300428620891388</v>
      </c>
      <c r="E25" s="2">
        <f>'1b'!E47/'4'!E44</f>
        <v>52.721547458389566</v>
      </c>
      <c r="F25" s="2">
        <f>'1b'!F47/'4'!F44</f>
        <v>57.766532292649451</v>
      </c>
      <c r="G25" s="2">
        <f>'1b'!G47/'4'!G44</f>
        <v>55.851625777673441</v>
      </c>
      <c r="H25" s="2">
        <f>'1b'!H47/'4'!H44</f>
        <v>50.271864344300063</v>
      </c>
      <c r="I25" s="2">
        <f>'1b'!I47/'4'!I44</f>
        <v>32.018270565581481</v>
      </c>
      <c r="J25" s="2">
        <f>'1b'!J47/'4'!J44</f>
        <v>21.273740017448493</v>
      </c>
      <c r="K25" s="2">
        <f>'1b'!K47/'4'!K44</f>
        <v>43.482579462102692</v>
      </c>
    </row>
    <row r="26" spans="1:19">
      <c r="A26" s="7">
        <f t="shared" si="0"/>
        <v>2003</v>
      </c>
      <c r="B26" s="2">
        <f>'1b'!B48/'4'!B45</f>
        <v>40.89581869204941</v>
      </c>
      <c r="C26" s="2">
        <f>'1b'!C48/'4'!C45</f>
        <v>46.629129958505537</v>
      </c>
      <c r="D26" s="2">
        <f>'1b'!D48/'4'!D45</f>
        <v>42.966932242825919</v>
      </c>
      <c r="E26" s="2">
        <f>'1b'!E48/'4'!E45</f>
        <v>59.872996673722412</v>
      </c>
      <c r="F26" s="2">
        <f>'1b'!F48/'4'!F45</f>
        <v>65.726538017483094</v>
      </c>
      <c r="G26" s="2">
        <f>'1b'!G48/'4'!G45</f>
        <v>54.469735363462085</v>
      </c>
      <c r="H26" s="2">
        <f>'1b'!H48/'4'!H45</f>
        <v>47.454264932774961</v>
      </c>
      <c r="I26" s="2">
        <f>'1b'!I48/'4'!I45</f>
        <v>34.683256767981554</v>
      </c>
      <c r="J26" s="2">
        <f>'1b'!J48/'4'!J45</f>
        <v>22.630152093001882</v>
      </c>
      <c r="K26" s="2">
        <f>'1b'!K48/'4'!K45</f>
        <v>44.891005536841291</v>
      </c>
    </row>
    <row r="27" spans="1:19">
      <c r="A27" s="7">
        <f t="shared" si="0"/>
        <v>2004</v>
      </c>
      <c r="B27" s="2">
        <f>'1b'!B49/'4'!B46</f>
        <v>42.343402539230894</v>
      </c>
      <c r="C27" s="2">
        <f>'1b'!C49/'4'!C46</f>
        <v>47.729756078578355</v>
      </c>
      <c r="D27" s="2">
        <f>'1b'!D49/'4'!D46</f>
        <v>43.839423378838788</v>
      </c>
      <c r="E27" s="2">
        <f>'1b'!E49/'4'!E46</f>
        <v>54.079743859122516</v>
      </c>
      <c r="F27" s="2">
        <f>'1b'!F49/'4'!F46</f>
        <v>63.495407432375494</v>
      </c>
      <c r="G27" s="2">
        <f>'1b'!G49/'4'!G46</f>
        <v>53.412659795638518</v>
      </c>
      <c r="H27" s="2">
        <f>'1b'!H49/'4'!H46</f>
        <v>48.997343388465161</v>
      </c>
      <c r="I27" s="2">
        <f>'1b'!I49/'4'!I46</f>
        <v>35.767634169892133</v>
      </c>
      <c r="J27" s="2">
        <f>'1b'!J49/'4'!J46</f>
        <v>22.016840327919841</v>
      </c>
      <c r="K27" s="2">
        <f>'1b'!K49/'4'!K46</f>
        <v>48.756871814158941</v>
      </c>
    </row>
    <row r="28" spans="1:19">
      <c r="A28" s="7">
        <f t="shared" si="0"/>
        <v>2005</v>
      </c>
      <c r="B28" s="2">
        <f>'1b'!B50/'4'!B47</f>
        <v>44.769636959865629</v>
      </c>
      <c r="C28" s="2">
        <f>'1b'!C50/'4'!C47</f>
        <v>48.269060059949609</v>
      </c>
      <c r="D28" s="2">
        <f>'1b'!D50/'4'!D47</f>
        <v>46.529763452040555</v>
      </c>
      <c r="E28" s="2">
        <f>'1b'!E50/'4'!E47</f>
        <v>61.315995964577965</v>
      </c>
      <c r="F28" s="2">
        <f>'1b'!F50/'4'!F47</f>
        <v>60.499560687837331</v>
      </c>
      <c r="G28" s="2">
        <f>'1b'!G50/'4'!G47</f>
        <v>48.836330495476467</v>
      </c>
      <c r="H28" s="2">
        <f>'1b'!H50/'4'!H47</f>
        <v>50.459640351584554</v>
      </c>
      <c r="I28" s="2">
        <f>'1b'!I50/'4'!I47</f>
        <v>42.444720071853212</v>
      </c>
      <c r="J28" s="2">
        <f>'1b'!J50/'4'!J47</f>
        <v>21.079507089804185</v>
      </c>
      <c r="K28" s="2">
        <f>'1b'!K50/'4'!K47</f>
        <v>53.154382772217168</v>
      </c>
    </row>
    <row r="29" spans="1:19">
      <c r="A29" s="7">
        <f t="shared" si="0"/>
        <v>2006</v>
      </c>
      <c r="B29" s="2">
        <f>'1b'!B51/'4'!B48</f>
        <v>46.523952078941214</v>
      </c>
      <c r="C29" s="2">
        <f>'1b'!C51/'4'!C48</f>
        <v>49.475201662965283</v>
      </c>
      <c r="D29" s="2">
        <f>'1b'!D51/'4'!D48</f>
        <v>49.066698946858736</v>
      </c>
      <c r="E29" s="2">
        <f>'1b'!E51/'4'!E48</f>
        <v>68.638914873713759</v>
      </c>
      <c r="F29" s="2">
        <f>'1b'!F51/'4'!F48</f>
        <v>61.931330472102999</v>
      </c>
      <c r="G29" s="2">
        <f>'1b'!G51/'4'!G48</f>
        <v>49.000797637269059</v>
      </c>
      <c r="H29" s="2">
        <f>'1b'!H51/'4'!H48</f>
        <v>53.052294094709936</v>
      </c>
      <c r="I29" s="2">
        <f>'1b'!I51/'4'!I48</f>
        <v>45.993256819807243</v>
      </c>
      <c r="J29" s="2">
        <f>'1b'!J51/'4'!J48</f>
        <v>20.812897172346144</v>
      </c>
      <c r="K29" s="2">
        <f>'1b'!K51/'4'!K48</f>
        <v>56.604262598163295</v>
      </c>
    </row>
    <row r="30" spans="1:19">
      <c r="A30" s="7">
        <f t="shared" si="0"/>
        <v>2007</v>
      </c>
      <c r="B30" s="2">
        <f>'1b'!B52/'4'!B49</f>
        <v>48.201669123909561</v>
      </c>
      <c r="C30" s="2">
        <f>'1b'!C52/'4'!C49</f>
        <v>51.144120649854884</v>
      </c>
      <c r="D30" s="2">
        <f>'1b'!D52/'4'!D49</f>
        <v>51.81404912611017</v>
      </c>
      <c r="E30" s="2">
        <f>'1b'!E52/'4'!E49</f>
        <v>72.707130779546389</v>
      </c>
      <c r="F30" s="2">
        <f>'1b'!F52/'4'!F49</f>
        <v>55.296610169491522</v>
      </c>
      <c r="G30" s="2">
        <f>'1b'!G52/'4'!G49</f>
        <v>53.60419956467927</v>
      </c>
      <c r="H30" s="2">
        <f>'1b'!H52/'4'!H49</f>
        <v>54.316882643649365</v>
      </c>
      <c r="I30" s="2">
        <f>'1b'!I52/'4'!I49</f>
        <v>50.739280214351204</v>
      </c>
      <c r="J30" s="2">
        <f>'1b'!J52/'4'!J49</f>
        <v>20.250831610177112</v>
      </c>
      <c r="K30" s="2">
        <f>'1b'!K52/'4'!K49</f>
        <v>59.530623926731536</v>
      </c>
      <c r="M30" t="str">
        <f>E3</f>
        <v xml:space="preserve"> Animal food manufacturing [3111]</v>
      </c>
      <c r="N30" s="175" t="str">
        <f t="shared" ref="N30:S30" si="1">F3</f>
        <v xml:space="preserve"> Sugar and confectionery product manufacturing [3113]</v>
      </c>
      <c r="O30" s="175" t="str">
        <f t="shared" si="1"/>
        <v xml:space="preserve"> Fruit and vegetable preserving and specialty food manufacturing [3114]</v>
      </c>
      <c r="P30" s="175" t="str">
        <f t="shared" si="1"/>
        <v xml:space="preserve"> Dairy product manufacturing [3115]</v>
      </c>
      <c r="Q30" s="175" t="str">
        <f t="shared" si="1"/>
        <v xml:space="preserve"> Meat product manufacturing [3116]</v>
      </c>
      <c r="R30" s="175" t="str">
        <f t="shared" si="1"/>
        <v xml:space="preserve"> Seafood product preparation and packaging [3117]</v>
      </c>
      <c r="S30" s="175" t="str">
        <f t="shared" si="1"/>
        <v xml:space="preserve"> Miscellaneous food manufacturing [311A]</v>
      </c>
    </row>
    <row r="31" spans="1:19">
      <c r="B31" s="2"/>
      <c r="F31" s="179"/>
      <c r="G31" s="179"/>
      <c r="H31" s="179"/>
      <c r="I31" s="179"/>
      <c r="J31" s="179"/>
      <c r="K31" s="179"/>
      <c r="M31" s="175">
        <f>'4'!E51/(SUM('4'!$E$51:$K$51))*100</f>
        <v>4.1687838972944382</v>
      </c>
      <c r="N31" s="175">
        <f>'4'!F51/(SUM('4'!$E$51:$K$51))*100</f>
        <v>4.7482137486907741</v>
      </c>
      <c r="O31" s="175">
        <f>'4'!G51/(SUM('4'!$E$51:$K$51))*100</f>
        <v>11.778110773506445</v>
      </c>
      <c r="P31" s="175">
        <f>'4'!H51/(SUM('4'!$E$51:$K$51))*100</f>
        <v>11.549968371166949</v>
      </c>
      <c r="Q31" s="175">
        <f>'4'!I51/(SUM('4'!$E$51:$K$51))*100</f>
        <v>28.433024649749562</v>
      </c>
      <c r="R31" s="175">
        <f>'4'!J51/(SUM('4'!$E$51:$K$51))*100</f>
        <v>10.924391533842853</v>
      </c>
      <c r="S31" s="175">
        <f>'4'!K51/(SUM('4'!$E$51:$K$51))*100</f>
        <v>28.397507025748979</v>
      </c>
    </row>
    <row r="32" spans="1:19">
      <c r="A32" s="7" t="s">
        <v>0</v>
      </c>
      <c r="B32" s="2">
        <f t="shared" ref="B32:K37" si="2">(POWER(VLOOKUP(VALUE(RIGHT($A32,4)),$A$4:$K$30,COLUMN(B$30),0)/VLOOKUP(VALUE(LEFT($A32,4)),$A$4:$K$30,COLUMN(B$30),0),1/(VALUE(RIGHT($A32,4))-VALUE(LEFT($A32,4))))-1)*100</f>
        <v>4.1642053965304626</v>
      </c>
      <c r="C32" s="2">
        <f t="shared" si="2"/>
        <v>4.620107012144592</v>
      </c>
      <c r="D32" s="2">
        <f t="shared" si="2"/>
        <v>5.0125135977191704</v>
      </c>
      <c r="E32" s="2" t="s">
        <v>29</v>
      </c>
      <c r="F32" s="2" t="s">
        <v>29</v>
      </c>
      <c r="G32" s="2" t="s">
        <v>29</v>
      </c>
      <c r="H32" s="2" t="s">
        <v>29</v>
      </c>
      <c r="I32" s="2" t="s">
        <v>29</v>
      </c>
      <c r="J32" s="2" t="s">
        <v>29</v>
      </c>
      <c r="K32" s="2" t="s">
        <v>29</v>
      </c>
    </row>
    <row r="33" spans="1:11">
      <c r="A33" s="7" t="s">
        <v>1</v>
      </c>
      <c r="B33" s="2">
        <f t="shared" si="2"/>
        <v>5.5912719485703422</v>
      </c>
      <c r="C33" s="2">
        <f t="shared" si="2"/>
        <v>6.8755595281615012</v>
      </c>
      <c r="D33" s="2">
        <f t="shared" si="2"/>
        <v>6.6652399134168983</v>
      </c>
      <c r="E33" s="2" t="s">
        <v>29</v>
      </c>
      <c r="F33" s="2" t="s">
        <v>29</v>
      </c>
      <c r="G33" s="2" t="s">
        <v>29</v>
      </c>
      <c r="H33" s="2" t="s">
        <v>29</v>
      </c>
      <c r="I33" s="2" t="s">
        <v>29</v>
      </c>
      <c r="J33" s="2" t="s">
        <v>29</v>
      </c>
      <c r="K33" s="2" t="s">
        <v>29</v>
      </c>
    </row>
    <row r="34" spans="1:11">
      <c r="A34" s="7" t="s">
        <v>2</v>
      </c>
      <c r="B34" s="2">
        <f t="shared" si="2"/>
        <v>3.4835418974480614</v>
      </c>
      <c r="C34" s="2">
        <f t="shared" si="2"/>
        <v>5.1276233874323784</v>
      </c>
      <c r="D34" s="2">
        <f t="shared" si="2"/>
        <v>4.0402116373271069</v>
      </c>
      <c r="E34" s="2" t="s">
        <v>29</v>
      </c>
      <c r="F34" s="2" t="s">
        <v>29</v>
      </c>
      <c r="G34" s="2" t="s">
        <v>29</v>
      </c>
      <c r="H34" s="2" t="s">
        <v>29</v>
      </c>
      <c r="I34" s="2" t="s">
        <v>29</v>
      </c>
      <c r="J34" s="2" t="s">
        <v>29</v>
      </c>
      <c r="K34" s="2" t="s">
        <v>29</v>
      </c>
    </row>
    <row r="35" spans="1:11">
      <c r="A35" s="7" t="s">
        <v>4</v>
      </c>
      <c r="B35" s="2">
        <f t="shared" si="2"/>
        <v>3.8742225534490693</v>
      </c>
      <c r="C35" s="2">
        <f t="shared" si="2"/>
        <v>2.9411896111135594</v>
      </c>
      <c r="D35" s="2">
        <f t="shared" si="2"/>
        <v>4.5146160836741389</v>
      </c>
      <c r="E35" s="2">
        <f t="shared" si="2"/>
        <v>8.9817799032755108</v>
      </c>
      <c r="F35" s="2">
        <f t="shared" si="2"/>
        <v>3.207145157555269</v>
      </c>
      <c r="G35" s="2">
        <f t="shared" si="2"/>
        <v>1.7490407401255181</v>
      </c>
      <c r="H35" s="2">
        <f t="shared" si="2"/>
        <v>2.8690467354042903</v>
      </c>
      <c r="I35" s="2">
        <f t="shared" si="2"/>
        <v>7.1786224559807765</v>
      </c>
      <c r="J35" s="2">
        <f t="shared" si="2"/>
        <v>0.37300010564584873</v>
      </c>
      <c r="K35" s="2">
        <f t="shared" si="2"/>
        <v>5.1533005324882364</v>
      </c>
    </row>
    <row r="36" spans="1:11">
      <c r="A36" s="7" t="s">
        <v>27</v>
      </c>
      <c r="B36" s="2">
        <f t="shared" si="2"/>
        <v>4.4724252903961981</v>
      </c>
      <c r="C36" s="2">
        <f t="shared" si="2"/>
        <v>6.8079051795960188</v>
      </c>
      <c r="D36" s="2">
        <f t="shared" si="2"/>
        <v>4.1437556680151921</v>
      </c>
      <c r="E36" s="2">
        <f t="shared" si="2"/>
        <v>7.3111987676733659</v>
      </c>
      <c r="F36" s="2">
        <f t="shared" si="2"/>
        <v>9.670026819188271</v>
      </c>
      <c r="G36" s="2">
        <f t="shared" si="2"/>
        <v>5.1671806136889487</v>
      </c>
      <c r="H36" s="2">
        <f t="shared" si="2"/>
        <v>8.7025956539956475</v>
      </c>
      <c r="I36" s="2">
        <f t="shared" si="2"/>
        <v>7.3523543461142538</v>
      </c>
      <c r="J36" s="2">
        <f t="shared" si="2"/>
        <v>-0.20815403200544758</v>
      </c>
      <c r="K36" s="2">
        <f t="shared" si="2"/>
        <v>1.0603770267844759</v>
      </c>
    </row>
    <row r="37" spans="1:11">
      <c r="A37" s="7" t="s">
        <v>3</v>
      </c>
      <c r="B37" s="2">
        <f t="shared" si="2"/>
        <v>3.6188996508640825</v>
      </c>
      <c r="C37" s="2">
        <f t="shared" si="2"/>
        <v>1.3271780846748626</v>
      </c>
      <c r="D37" s="2">
        <f t="shared" si="2"/>
        <v>4.6739602685789139</v>
      </c>
      <c r="E37" s="2">
        <f t="shared" si="2"/>
        <v>9.7056811065536763</v>
      </c>
      <c r="F37" s="2">
        <f t="shared" si="2"/>
        <v>0.5552682291005695</v>
      </c>
      <c r="G37" s="2">
        <f t="shared" si="2"/>
        <v>0.31834598910649436</v>
      </c>
      <c r="H37" s="2">
        <f t="shared" si="2"/>
        <v>0.46578949172431106</v>
      </c>
      <c r="I37" s="2">
        <f t="shared" si="2"/>
        <v>7.104252026380542</v>
      </c>
      <c r="J37" s="2">
        <f t="shared" si="2"/>
        <v>0.62310107294942796</v>
      </c>
      <c r="K37" s="2">
        <f t="shared" si="2"/>
        <v>6.9577688878513122</v>
      </c>
    </row>
    <row r="39" spans="1:11">
      <c r="A39" t="s">
        <v>574</v>
      </c>
    </row>
    <row r="41" spans="1:11" hidden="1" outlineLevel="1">
      <c r="C41" s="29" t="s">
        <v>15</v>
      </c>
      <c r="D41" s="29" t="s">
        <v>14</v>
      </c>
      <c r="E41" s="29" t="s">
        <v>6</v>
      </c>
      <c r="F41" s="29" t="s">
        <v>7</v>
      </c>
      <c r="G41" s="29" t="s">
        <v>12</v>
      </c>
      <c r="H41" s="29" t="s">
        <v>13</v>
      </c>
      <c r="I41" s="29" t="s">
        <v>11</v>
      </c>
      <c r="J41" s="29" t="s">
        <v>55</v>
      </c>
      <c r="K41" s="29" t="s">
        <v>8</v>
      </c>
    </row>
    <row r="42" spans="1:11" hidden="1" outlineLevel="1">
      <c r="C42" s="4">
        <v>20.250831610177112</v>
      </c>
      <c r="D42" s="4">
        <v>50.739280214351204</v>
      </c>
      <c r="E42" s="4">
        <v>51.144120649854884</v>
      </c>
      <c r="F42" s="4">
        <v>51.81404912611017</v>
      </c>
      <c r="G42" s="4">
        <v>53.60419956467927</v>
      </c>
      <c r="H42" s="4">
        <v>54.316882643649365</v>
      </c>
      <c r="I42" s="4">
        <v>55.296610169491522</v>
      </c>
      <c r="J42" s="4">
        <v>59.530623926731536</v>
      </c>
      <c r="K42" s="4">
        <v>72.707130779546389</v>
      </c>
    </row>
    <row r="43" spans="1:11" collapsed="1"/>
  </sheetData>
  <sortState columnSort="1" ref="B41:K42">
    <sortCondition ref="B42:K42"/>
  </sortState>
  <pageMargins left="0.7" right="0.7" top="0.75" bottom="0.75" header="0.3" footer="0.3"/>
  <pageSetup scale="77" orientation="landscape" horizontalDpi="0" verticalDpi="0" r:id="rId1"/>
</worksheet>
</file>

<file path=xl/worksheets/sheet31.xml><?xml version="1.0" encoding="utf-8"?>
<worksheet xmlns="http://schemas.openxmlformats.org/spreadsheetml/2006/main" xmlns:r="http://schemas.openxmlformats.org/officeDocument/2006/relationships">
  <sheetPr codeName="Sheet82"/>
  <dimension ref="A1:M32"/>
  <sheetViews>
    <sheetView view="pageBreakPreview" zoomScale="60" zoomScaleNormal="100" workbookViewId="0"/>
  </sheetViews>
  <sheetFormatPr defaultRowHeight="15" outlineLevelCol="1"/>
  <cols>
    <col min="2" max="10" width="14.85546875" customWidth="1"/>
    <col min="12" max="12" width="0" hidden="1" customWidth="1" outlineLevel="1"/>
    <col min="13" max="13" width="9.140625" collapsed="1"/>
  </cols>
  <sheetData>
    <row r="1" spans="1:12">
      <c r="A1" s="193" t="s">
        <v>1256</v>
      </c>
    </row>
    <row r="3" spans="1:12" ht="90">
      <c r="B3" s="55" t="str">
        <f>'4'!C2</f>
        <v xml:space="preserve"> Manufacturing [31-33]</v>
      </c>
      <c r="C3" s="55" t="str">
        <f>'4'!D2</f>
        <v xml:space="preserve"> Food manufacturing [311]</v>
      </c>
      <c r="D3" s="55" t="str">
        <f>'4'!E2</f>
        <v xml:space="preserve"> Animal food manufacturing [3111]</v>
      </c>
      <c r="E3" s="55" t="str">
        <f>'4'!F2</f>
        <v xml:space="preserve"> Sugar and confectionery product manufacturing [3113]</v>
      </c>
      <c r="F3" s="55" t="str">
        <f>'4'!G2</f>
        <v xml:space="preserve"> Fruit and vegetable preserving and specialty food manufacturing [3114]</v>
      </c>
      <c r="G3" s="55" t="str">
        <f>'4'!H2</f>
        <v xml:space="preserve"> Dairy product manufacturing [3115]</v>
      </c>
      <c r="H3" s="55" t="str">
        <f>'4'!I2</f>
        <v xml:space="preserve"> Meat product manufacturing [3116]</v>
      </c>
      <c r="I3" s="55" t="str">
        <f>'4'!J2</f>
        <v xml:space="preserve"> Seafood product preparation and packaging [3117]</v>
      </c>
      <c r="J3" s="55" t="str">
        <f>'4'!K2</f>
        <v xml:space="preserve"> Miscellaneous food manufacturing [311A]</v>
      </c>
    </row>
    <row r="4" spans="1:12">
      <c r="A4" s="7">
        <v>1981</v>
      </c>
      <c r="B4" s="13">
        <f>'5a'!C4/'5a'!$B4*100</f>
        <v>94.715404269011643</v>
      </c>
      <c r="C4" s="13">
        <f>'5a'!D4/'5a'!$B4*100</f>
        <v>87.056096294315282</v>
      </c>
      <c r="D4" s="13" t="s">
        <v>29</v>
      </c>
      <c r="E4" s="13" t="s">
        <v>29</v>
      </c>
      <c r="F4" s="13" t="s">
        <v>29</v>
      </c>
      <c r="G4" s="13" t="s">
        <v>29</v>
      </c>
      <c r="H4" s="13" t="s">
        <v>29</v>
      </c>
      <c r="I4" s="13" t="s">
        <v>29</v>
      </c>
      <c r="J4" s="13" t="s">
        <v>29</v>
      </c>
      <c r="L4">
        <f>100*C4/B4</f>
        <v>91.913345000415859</v>
      </c>
    </row>
    <row r="5" spans="1:12">
      <c r="A5" s="7">
        <f>A4+1</f>
        <v>1982</v>
      </c>
      <c r="B5" s="13">
        <f>'5a'!C5/'5a'!$B5*100</f>
        <v>90.119017208875647</v>
      </c>
      <c r="C5" s="13">
        <f>'5a'!D5/'5a'!$B5*100</f>
        <v>90.59091303515568</v>
      </c>
      <c r="D5" s="13" t="s">
        <v>29</v>
      </c>
      <c r="E5" s="13" t="s">
        <v>29</v>
      </c>
      <c r="F5" s="13" t="s">
        <v>29</v>
      </c>
      <c r="G5" s="13" t="s">
        <v>29</v>
      </c>
      <c r="H5" s="13" t="s">
        <v>29</v>
      </c>
      <c r="I5" s="13" t="s">
        <v>29</v>
      </c>
      <c r="J5" s="13" t="s">
        <v>29</v>
      </c>
      <c r="L5">
        <f t="shared" ref="L5:L30" si="0">100*C5/B5</f>
        <v>100.52363623227969</v>
      </c>
    </row>
    <row r="6" spans="1:12">
      <c r="A6" s="7">
        <f t="shared" ref="A6:A30" si="1">A5+1</f>
        <v>1983</v>
      </c>
      <c r="B6" s="13">
        <f>'5a'!C6/'5a'!$B6*100</f>
        <v>95.308200337620718</v>
      </c>
      <c r="C6" s="13">
        <f>'5a'!D6/'5a'!$B6*100</f>
        <v>94.02850238508762</v>
      </c>
      <c r="D6" s="13" t="s">
        <v>29</v>
      </c>
      <c r="E6" s="13" t="s">
        <v>29</v>
      </c>
      <c r="F6" s="13" t="s">
        <v>29</v>
      </c>
      <c r="G6" s="13" t="s">
        <v>29</v>
      </c>
      <c r="H6" s="13" t="s">
        <v>29</v>
      </c>
      <c r="I6" s="13" t="s">
        <v>29</v>
      </c>
      <c r="J6" s="13" t="s">
        <v>29</v>
      </c>
      <c r="L6">
        <f t="shared" si="0"/>
        <v>98.657305512012726</v>
      </c>
    </row>
    <row r="7" spans="1:12">
      <c r="A7" s="7">
        <f t="shared" si="1"/>
        <v>1984</v>
      </c>
      <c r="B7" s="13">
        <f>'5a'!C7/'5a'!$B7*100</f>
        <v>101.65519235223353</v>
      </c>
      <c r="C7" s="13">
        <f>'5a'!D7/'5a'!$B7*100</f>
        <v>96.025232916246409</v>
      </c>
      <c r="D7" s="13" t="s">
        <v>29</v>
      </c>
      <c r="E7" s="13" t="s">
        <v>29</v>
      </c>
      <c r="F7" s="13" t="s">
        <v>29</v>
      </c>
      <c r="G7" s="13" t="s">
        <v>29</v>
      </c>
      <c r="H7" s="13" t="s">
        <v>29</v>
      </c>
      <c r="I7" s="13" t="s">
        <v>29</v>
      </c>
      <c r="J7" s="13" t="s">
        <v>29</v>
      </c>
      <c r="L7">
        <f t="shared" si="0"/>
        <v>94.461709917896371</v>
      </c>
    </row>
    <row r="8" spans="1:12">
      <c r="A8" s="7">
        <f t="shared" si="1"/>
        <v>1985</v>
      </c>
      <c r="B8" s="13">
        <f>'5a'!C8/'5a'!$B8*100</f>
        <v>102.67468171782335</v>
      </c>
      <c r="C8" s="13">
        <f>'5a'!D8/'5a'!$B8*100</f>
        <v>97.324808598651273</v>
      </c>
      <c r="D8" s="13" t="s">
        <v>29</v>
      </c>
      <c r="E8" s="13" t="s">
        <v>29</v>
      </c>
      <c r="F8" s="13" t="s">
        <v>29</v>
      </c>
      <c r="G8" s="13" t="s">
        <v>29</v>
      </c>
      <c r="H8" s="13" t="s">
        <v>29</v>
      </c>
      <c r="I8" s="13" t="s">
        <v>29</v>
      </c>
      <c r="J8" s="13" t="s">
        <v>29</v>
      </c>
      <c r="L8">
        <f t="shared" si="0"/>
        <v>94.789491401711942</v>
      </c>
    </row>
    <row r="9" spans="1:12">
      <c r="A9" s="7">
        <f t="shared" si="1"/>
        <v>1986</v>
      </c>
      <c r="B9" s="13">
        <f>'5a'!C9/'5a'!$B9*100</f>
        <v>103.72395964891598</v>
      </c>
      <c r="C9" s="13">
        <f>'5a'!D9/'5a'!$B9*100</f>
        <v>99.36877800198107</v>
      </c>
      <c r="D9" s="13" t="s">
        <v>29</v>
      </c>
      <c r="E9" s="13" t="s">
        <v>29</v>
      </c>
      <c r="F9" s="13" t="s">
        <v>29</v>
      </c>
      <c r="G9" s="13" t="s">
        <v>29</v>
      </c>
      <c r="H9" s="13" t="s">
        <v>29</v>
      </c>
      <c r="I9" s="13" t="s">
        <v>29</v>
      </c>
      <c r="J9" s="13" t="s">
        <v>29</v>
      </c>
      <c r="L9">
        <f t="shared" si="0"/>
        <v>95.801180689903958</v>
      </c>
    </row>
    <row r="10" spans="1:12">
      <c r="A10" s="7">
        <f t="shared" si="1"/>
        <v>1987</v>
      </c>
      <c r="B10" s="13">
        <f>'5a'!C10/'5a'!$B10*100</f>
        <v>104.232620200677</v>
      </c>
      <c r="C10" s="13">
        <f>'5a'!D10/'5a'!$B10*100</f>
        <v>100.84472769343004</v>
      </c>
      <c r="D10" s="13" t="s">
        <v>29</v>
      </c>
      <c r="E10" s="13" t="s">
        <v>29</v>
      </c>
      <c r="F10" s="13" t="s">
        <v>29</v>
      </c>
      <c r="G10" s="13" t="s">
        <v>29</v>
      </c>
      <c r="H10" s="13" t="s">
        <v>29</v>
      </c>
      <c r="I10" s="13" t="s">
        <v>29</v>
      </c>
      <c r="J10" s="13" t="s">
        <v>29</v>
      </c>
      <c r="L10">
        <f t="shared" si="0"/>
        <v>96.749681145188219</v>
      </c>
    </row>
    <row r="11" spans="1:12">
      <c r="A11" s="7">
        <f t="shared" si="1"/>
        <v>1988</v>
      </c>
      <c r="B11" s="13">
        <f>'5a'!C11/'5a'!$B11*100</f>
        <v>105.20172688996996</v>
      </c>
      <c r="C11" s="13">
        <f>'5a'!D11/'5a'!$B11*100</f>
        <v>94.913166982906574</v>
      </c>
      <c r="D11" s="13" t="s">
        <v>29</v>
      </c>
      <c r="E11" s="13" t="s">
        <v>29</v>
      </c>
      <c r="F11" s="13" t="s">
        <v>29</v>
      </c>
      <c r="G11" s="13" t="s">
        <v>29</v>
      </c>
      <c r="H11" s="13" t="s">
        <v>29</v>
      </c>
      <c r="I11" s="13" t="s">
        <v>29</v>
      </c>
      <c r="J11" s="13" t="s">
        <v>29</v>
      </c>
      <c r="L11">
        <f t="shared" si="0"/>
        <v>90.220160627378149</v>
      </c>
    </row>
    <row r="12" spans="1:12">
      <c r="A12" s="7">
        <f t="shared" si="1"/>
        <v>1989</v>
      </c>
      <c r="B12" s="13">
        <f>'5a'!C12/'5a'!$B12*100</f>
        <v>104.33347135491798</v>
      </c>
      <c r="C12" s="13">
        <f>'5a'!D12/'5a'!$B12*100</f>
        <v>94.397030758292459</v>
      </c>
      <c r="D12" s="13" t="s">
        <v>29</v>
      </c>
      <c r="E12" s="13" t="s">
        <v>29</v>
      </c>
      <c r="F12" s="13" t="s">
        <v>29</v>
      </c>
      <c r="G12" s="13" t="s">
        <v>29</v>
      </c>
      <c r="H12" s="13" t="s">
        <v>29</v>
      </c>
      <c r="I12" s="13" t="s">
        <v>29</v>
      </c>
      <c r="J12" s="13" t="s">
        <v>29</v>
      </c>
      <c r="L12">
        <f t="shared" si="0"/>
        <v>90.476267618064696</v>
      </c>
    </row>
    <row r="13" spans="1:12">
      <c r="A13" s="7">
        <f t="shared" si="1"/>
        <v>1990</v>
      </c>
      <c r="B13" s="13">
        <f>'5a'!C13/'5a'!$B13*100</f>
        <v>102.43094318232464</v>
      </c>
      <c r="C13" s="13">
        <f>'5a'!D13/'5a'!$B13*100</f>
        <v>101.60924287081281</v>
      </c>
      <c r="D13" s="13" t="s">
        <v>29</v>
      </c>
      <c r="E13" s="13" t="s">
        <v>29</v>
      </c>
      <c r="F13" s="13" t="s">
        <v>29</v>
      </c>
      <c r="G13" s="13" t="s">
        <v>29</v>
      </c>
      <c r="H13" s="13" t="s">
        <v>29</v>
      </c>
      <c r="I13" s="13" t="s">
        <v>29</v>
      </c>
      <c r="J13" s="13" t="s">
        <v>29</v>
      </c>
      <c r="L13">
        <f t="shared" si="0"/>
        <v>99.197800697735232</v>
      </c>
    </row>
    <row r="14" spans="1:12">
      <c r="A14" s="7">
        <f t="shared" si="1"/>
        <v>1991</v>
      </c>
      <c r="B14" s="13">
        <f>'5a'!C14/'5a'!$B14*100</f>
        <v>101.01132148955772</v>
      </c>
      <c r="C14" s="13">
        <f>'5a'!D14/'5a'!$B14*100</f>
        <v>109.9018309929352</v>
      </c>
      <c r="D14" s="13" t="s">
        <v>29</v>
      </c>
      <c r="E14" s="13" t="s">
        <v>29</v>
      </c>
      <c r="F14" s="13" t="s">
        <v>29</v>
      </c>
      <c r="G14" s="13" t="s">
        <v>29</v>
      </c>
      <c r="H14" s="13" t="s">
        <v>29</v>
      </c>
      <c r="I14" s="13" t="s">
        <v>29</v>
      </c>
      <c r="J14" s="13" t="s">
        <v>29</v>
      </c>
      <c r="L14">
        <f t="shared" si="0"/>
        <v>108.80149806207275</v>
      </c>
    </row>
    <row r="15" spans="1:12">
      <c r="A15" s="7">
        <f t="shared" si="1"/>
        <v>1992</v>
      </c>
      <c r="B15" s="13">
        <f>'5a'!C15/'5a'!$B15*100</f>
        <v>101.15756662915547</v>
      </c>
      <c r="C15" s="13">
        <f>'5a'!D15/'5a'!$B15*100</f>
        <v>107.75980026659728</v>
      </c>
      <c r="D15" s="13" t="s">
        <v>29</v>
      </c>
      <c r="E15" s="13" t="s">
        <v>29</v>
      </c>
      <c r="F15" s="13" t="s">
        <v>29</v>
      </c>
      <c r="G15" s="13" t="s">
        <v>29</v>
      </c>
      <c r="H15" s="13" t="s">
        <v>29</v>
      </c>
      <c r="I15" s="13" t="s">
        <v>29</v>
      </c>
      <c r="J15" s="13" t="s">
        <v>29</v>
      </c>
      <c r="L15">
        <f t="shared" si="0"/>
        <v>106.52668293380925</v>
      </c>
    </row>
    <row r="16" spans="1:12">
      <c r="A16" s="7">
        <f t="shared" si="1"/>
        <v>1993</v>
      </c>
      <c r="B16" s="13">
        <f>'5a'!C16/'5a'!$B16*100</f>
        <v>106.23342378336713</v>
      </c>
      <c r="C16" s="13">
        <f>'5a'!D16/'5a'!$B16*100</f>
        <v>105.91198028912375</v>
      </c>
      <c r="D16" s="13" t="s">
        <v>29</v>
      </c>
      <c r="E16" s="13" t="s">
        <v>29</v>
      </c>
      <c r="F16" s="13" t="s">
        <v>29</v>
      </c>
      <c r="G16" s="13" t="s">
        <v>29</v>
      </c>
      <c r="H16" s="13" t="s">
        <v>29</v>
      </c>
      <c r="I16" s="13" t="s">
        <v>29</v>
      </c>
      <c r="J16" s="13" t="s">
        <v>29</v>
      </c>
      <c r="L16">
        <f t="shared" si="0"/>
        <v>99.697417740297183</v>
      </c>
    </row>
    <row r="17" spans="1:12">
      <c r="A17" s="7">
        <f t="shared" si="1"/>
        <v>1994</v>
      </c>
      <c r="B17" s="13">
        <f>'5a'!C17/'5a'!$B17*100</f>
        <v>114.68906669846947</v>
      </c>
      <c r="C17" s="13">
        <f>'5a'!D17/'5a'!$B17*100</f>
        <v>106.09898251984922</v>
      </c>
      <c r="D17" s="13" t="s">
        <v>29</v>
      </c>
      <c r="E17" s="13" t="s">
        <v>29</v>
      </c>
      <c r="F17" s="13" t="s">
        <v>29</v>
      </c>
      <c r="G17" s="13" t="s">
        <v>29</v>
      </c>
      <c r="H17" s="13" t="s">
        <v>29</v>
      </c>
      <c r="I17" s="13" t="s">
        <v>29</v>
      </c>
      <c r="J17" s="13" t="s">
        <v>29</v>
      </c>
      <c r="L17">
        <f t="shared" si="0"/>
        <v>92.510110661895467</v>
      </c>
    </row>
    <row r="18" spans="1:12">
      <c r="A18" s="7">
        <f t="shared" si="1"/>
        <v>1995</v>
      </c>
      <c r="B18" s="13">
        <f>'5a'!C18/'5a'!$B18*100</f>
        <v>120.85520217683619</v>
      </c>
      <c r="C18" s="13">
        <f>'5a'!D18/'5a'!$B18*100</f>
        <v>102.26150385327574</v>
      </c>
      <c r="D18" s="13" t="s">
        <v>29</v>
      </c>
      <c r="E18" s="13" t="s">
        <v>29</v>
      </c>
      <c r="F18" s="13" t="s">
        <v>29</v>
      </c>
      <c r="G18" s="13" t="s">
        <v>29</v>
      </c>
      <c r="H18" s="13" t="s">
        <v>29</v>
      </c>
      <c r="I18" s="13" t="s">
        <v>29</v>
      </c>
      <c r="J18" s="13" t="s">
        <v>29</v>
      </c>
      <c r="L18">
        <f t="shared" si="0"/>
        <v>84.61489618266161</v>
      </c>
    </row>
    <row r="19" spans="1:12">
      <c r="A19" s="7">
        <f t="shared" si="1"/>
        <v>1996</v>
      </c>
      <c r="B19" s="13">
        <f>'5a'!C19/'5a'!$B19*100</f>
        <v>116.95133210858206</v>
      </c>
      <c r="C19" s="13">
        <f>'5a'!D19/'5a'!$B19*100</f>
        <v>100.84537898457722</v>
      </c>
      <c r="D19" s="13" t="s">
        <v>29</v>
      </c>
      <c r="E19" s="13" t="s">
        <v>29</v>
      </c>
      <c r="F19" s="13" t="s">
        <v>29</v>
      </c>
      <c r="G19" s="13" t="s">
        <v>29</v>
      </c>
      <c r="H19" s="13" t="s">
        <v>29</v>
      </c>
      <c r="I19" s="13" t="s">
        <v>29</v>
      </c>
      <c r="J19" s="13" t="s">
        <v>29</v>
      </c>
      <c r="L19">
        <f t="shared" si="0"/>
        <v>86.228499638591998</v>
      </c>
    </row>
    <row r="20" spans="1:12">
      <c r="A20" s="7">
        <f t="shared" si="1"/>
        <v>1997</v>
      </c>
      <c r="B20" s="13">
        <f>'5a'!C20/'5a'!$B20*100</f>
        <v>116.12338165563614</v>
      </c>
      <c r="C20" s="13">
        <f>'5a'!D20/'5a'!$B20*100</f>
        <v>101.08646806665769</v>
      </c>
      <c r="D20" s="13">
        <f>'5a'!E20/'5a'!$B20*100</f>
        <v>93.336997635909285</v>
      </c>
      <c r="E20" s="13">
        <f>'5a'!F20/'5a'!$B20*100</f>
        <v>122.35356955799557</v>
      </c>
      <c r="F20" s="13">
        <f>'5a'!G20/'5a'!$B20*100</f>
        <v>136.74497187862474</v>
      </c>
      <c r="G20" s="13">
        <f>'5a'!H20/'5a'!$B20*100</f>
        <v>124.1948163392973</v>
      </c>
      <c r="H20" s="13">
        <f>'5a'!I20/'5a'!$B20*100</f>
        <v>76.962360535986917</v>
      </c>
      <c r="I20" s="13">
        <f>'5a'!J20/'5a'!$B20*100</f>
        <v>59.195623093079305</v>
      </c>
      <c r="J20" s="13">
        <f>'5a'!K20/'5a'!$B20*100</f>
        <v>109.27658953775934</v>
      </c>
      <c r="L20">
        <f t="shared" si="0"/>
        <v>87.050916555659384</v>
      </c>
    </row>
    <row r="21" spans="1:12">
      <c r="A21" s="7">
        <f t="shared" si="1"/>
        <v>1998</v>
      </c>
      <c r="B21" s="13">
        <f>'5a'!C21/'5a'!$B21*100</f>
        <v>120.4609683752323</v>
      </c>
      <c r="C21" s="13">
        <f>'5a'!D21/'5a'!$B21*100</f>
        <v>107.60293841526942</v>
      </c>
      <c r="D21" s="13">
        <f>'5a'!E21/'5a'!$B21*100</f>
        <v>101.62002732890814</v>
      </c>
      <c r="E21" s="13">
        <f>'5a'!F21/'5a'!$B21*100</f>
        <v>136.47898196110913</v>
      </c>
      <c r="F21" s="13">
        <f>'5a'!G21/'5a'!$B21*100</f>
        <v>126.9330150339318</v>
      </c>
      <c r="G21" s="13">
        <f>'5a'!H21/'5a'!$B21*100</f>
        <v>137.84143487032364</v>
      </c>
      <c r="H21" s="13">
        <f>'5a'!I21/'5a'!$B21*100</f>
        <v>88.240134970874394</v>
      </c>
      <c r="I21" s="13">
        <f>'5a'!J21/'5a'!$B21*100</f>
        <v>64.781230897013302</v>
      </c>
      <c r="J21" s="13">
        <f>'5a'!K21/'5a'!$B21*100</f>
        <v>112.71517660324766</v>
      </c>
      <c r="L21">
        <f t="shared" si="0"/>
        <v>89.325978253876812</v>
      </c>
    </row>
    <row r="22" spans="1:12">
      <c r="A22" s="7">
        <f t="shared" si="1"/>
        <v>1999</v>
      </c>
      <c r="B22" s="13">
        <f>'5a'!C22/'5a'!$B22*100</f>
        <v>125.87212769879406</v>
      </c>
      <c r="C22" s="13">
        <f>'5a'!D22/'5a'!$B22*100</f>
        <v>100.21585114095073</v>
      </c>
      <c r="D22" s="13">
        <f>'5a'!E22/'5a'!$B22*100</f>
        <v>105.18223909132425</v>
      </c>
      <c r="E22" s="13">
        <f>'5a'!F22/'5a'!$B22*100</f>
        <v>137.53811671778092</v>
      </c>
      <c r="F22" s="13">
        <f>'5a'!G22/'5a'!$B22*100</f>
        <v>143.03150578785582</v>
      </c>
      <c r="G22" s="13">
        <f>'5a'!H22/'5a'!$B22*100</f>
        <v>128.05268905607531</v>
      </c>
      <c r="H22" s="13">
        <f>'5a'!I22/'5a'!$B22*100</f>
        <v>76.996257849738797</v>
      </c>
      <c r="I22" s="13">
        <f>'5a'!J22/'5a'!$B22*100</f>
        <v>67.716895731259896</v>
      </c>
      <c r="J22" s="13">
        <f>'5a'!K22/'5a'!$B22*100</f>
        <v>97.573562627792853</v>
      </c>
      <c r="L22">
        <f t="shared" si="0"/>
        <v>79.61719005875743</v>
      </c>
    </row>
    <row r="23" spans="1:12">
      <c r="A23" s="7">
        <f t="shared" si="1"/>
        <v>2000</v>
      </c>
      <c r="B23" s="13">
        <f>'5a'!C23/'5a'!$B23*100</f>
        <v>124.08658604505294</v>
      </c>
      <c r="C23" s="13">
        <f>'5a'!D23/'5a'!$B23*100</f>
        <v>100.13541409795647</v>
      </c>
      <c r="D23" s="13">
        <f>'5a'!E23/'5a'!$B23*100</f>
        <v>101.15420368412774</v>
      </c>
      <c r="E23" s="13">
        <f>'5a'!F23/'5a'!$B23*100</f>
        <v>141.53878480548349</v>
      </c>
      <c r="F23" s="13">
        <f>'5a'!G23/'5a'!$B23*100</f>
        <v>139.491270389683</v>
      </c>
      <c r="G23" s="13">
        <f>'5a'!H23/'5a'!$B23*100</f>
        <v>139.90015080863932</v>
      </c>
      <c r="H23" s="13">
        <f>'5a'!I23/'5a'!$B23*100</f>
        <v>83.504151866957386</v>
      </c>
      <c r="I23" s="13">
        <f>'5a'!J23/'5a'!$B23*100</f>
        <v>51.590499761051824</v>
      </c>
      <c r="J23" s="13">
        <f>'5a'!K23/'5a'!$B23*100</f>
        <v>98.91561246588644</v>
      </c>
      <c r="L23">
        <f t="shared" si="0"/>
        <v>80.698016836082218</v>
      </c>
    </row>
    <row r="24" spans="1:12">
      <c r="A24" s="7">
        <f>A23+1</f>
        <v>2001</v>
      </c>
      <c r="B24" s="13">
        <f>'5a'!C24/'5a'!$B24*100</f>
        <v>118.33873897504374</v>
      </c>
      <c r="C24" s="13">
        <f>'5a'!D24/'5a'!$B24*100</f>
        <v>105.99385750490933</v>
      </c>
      <c r="D24" s="13">
        <f>'5a'!E24/'5a'!$B24*100</f>
        <v>123.68161921847891</v>
      </c>
      <c r="E24" s="13">
        <f>'5a'!F24/'5a'!$B24*100</f>
        <v>155.20113347813981</v>
      </c>
      <c r="F24" s="13">
        <f>'5a'!G24/'5a'!$B24*100</f>
        <v>150.57325128750378</v>
      </c>
      <c r="G24" s="13">
        <f>'5a'!H24/'5a'!$B24*100</f>
        <v>142.68953914188535</v>
      </c>
      <c r="H24" s="13">
        <f>'5a'!I24/'5a'!$B24*100</f>
        <v>77.500646437077634</v>
      </c>
      <c r="I24" s="13">
        <f>'5a'!J24/'5a'!$B24*100</f>
        <v>55.550623342240172</v>
      </c>
      <c r="J24" s="13">
        <f>'5a'!K24/'5a'!$B24*100</f>
        <v>110.30368935245096</v>
      </c>
      <c r="L24">
        <f t="shared" si="0"/>
        <v>89.56818234074828</v>
      </c>
    </row>
    <row r="25" spans="1:12">
      <c r="A25" s="7">
        <f t="shared" si="1"/>
        <v>2002</v>
      </c>
      <c r="B25" s="13">
        <f>'5a'!C25/'5a'!$B25*100</f>
        <v>118.73033316499928</v>
      </c>
      <c r="C25" s="13">
        <f>'5a'!D25/'5a'!$B25*100</f>
        <v>105.06403348395661</v>
      </c>
      <c r="D25" s="13">
        <f>'5a'!E25/'5a'!$B25*100</f>
        <v>134.11818260627771</v>
      </c>
      <c r="E25" s="13">
        <f>'5a'!F25/'5a'!$B25*100</f>
        <v>146.9521040267594</v>
      </c>
      <c r="F25" s="13">
        <f>'5a'!G25/'5a'!$B25*100</f>
        <v>142.08077922635968</v>
      </c>
      <c r="G25" s="13">
        <f>'5a'!H25/'5a'!$B25*100</f>
        <v>127.88644125835393</v>
      </c>
      <c r="H25" s="13">
        <f>'5a'!I25/'5a'!$B25*100</f>
        <v>81.451180124048562</v>
      </c>
      <c r="I25" s="13">
        <f>'5a'!J25/'5a'!$B25*100</f>
        <v>54.118201872403617</v>
      </c>
      <c r="J25" s="13">
        <f>'5a'!K25/'5a'!$B25*100</f>
        <v>110.61520030482821</v>
      </c>
      <c r="L25">
        <f t="shared" si="0"/>
        <v>88.489630815698419</v>
      </c>
    </row>
    <row r="26" spans="1:12">
      <c r="A26" s="7">
        <f t="shared" si="1"/>
        <v>2003</v>
      </c>
      <c r="B26" s="13">
        <f>'5a'!C26/'5a'!$B26*100</f>
        <v>114.01930918568637</v>
      </c>
      <c r="C26" s="13">
        <f>'5a'!D26/'5a'!$B26*100</f>
        <v>105.06436505495158</v>
      </c>
      <c r="D26" s="13">
        <f>'5a'!E26/'5a'!$B26*100</f>
        <v>146.40371213637636</v>
      </c>
      <c r="E26" s="13">
        <f>'5a'!F26/'5a'!$B26*100</f>
        <v>160.71701244670533</v>
      </c>
      <c r="F26" s="13">
        <f>'5a'!G26/'5a'!$B26*100</f>
        <v>133.19145356552451</v>
      </c>
      <c r="G26" s="13">
        <f>'5a'!H26/'5a'!$B26*100</f>
        <v>116.03696038001212</v>
      </c>
      <c r="H26" s="13">
        <f>'5a'!I26/'5a'!$B26*100</f>
        <v>84.808809010893711</v>
      </c>
      <c r="I26" s="13">
        <f>'5a'!J26/'5a'!$B26*100</f>
        <v>55.336102361490148</v>
      </c>
      <c r="J26" s="13">
        <f>'5a'!K26/'5a'!$B26*100</f>
        <v>109.76918172216121</v>
      </c>
      <c r="L26">
        <f t="shared" si="0"/>
        <v>92.146116131828862</v>
      </c>
    </row>
    <row r="27" spans="1:12">
      <c r="A27" s="7">
        <f t="shared" si="1"/>
        <v>2004</v>
      </c>
      <c r="B27" s="13">
        <f>'5a'!C27/'5a'!$B27*100</f>
        <v>112.72064410590774</v>
      </c>
      <c r="C27" s="13">
        <f>'5a'!D27/'5a'!$B27*100</f>
        <v>103.53306713654351</v>
      </c>
      <c r="D27" s="13">
        <f>'5a'!E27/'5a'!$B27*100</f>
        <v>127.71704826747916</v>
      </c>
      <c r="E27" s="13">
        <f>'5a'!F27/'5a'!$B27*100</f>
        <v>149.95348419047667</v>
      </c>
      <c r="F27" s="13">
        <f>'5a'!G27/'5a'!$B27*100</f>
        <v>126.14163386173803</v>
      </c>
      <c r="G27" s="13">
        <f>'5a'!H27/'5a'!$B27*100</f>
        <v>115.71423279711506</v>
      </c>
      <c r="H27" s="13">
        <f>'5a'!I27/'5a'!$B27*100</f>
        <v>84.470382692448126</v>
      </c>
      <c r="I27" s="13">
        <f>'5a'!J27/'5a'!$B27*100</f>
        <v>51.995916737020309</v>
      </c>
      <c r="J27" s="13">
        <f>'5a'!K27/'5a'!$B27*100</f>
        <v>115.1463247881084</v>
      </c>
      <c r="L27">
        <f t="shared" si="0"/>
        <v>91.849250825135499</v>
      </c>
    </row>
    <row r="28" spans="1:12">
      <c r="A28" s="7">
        <f t="shared" si="1"/>
        <v>2005</v>
      </c>
      <c r="B28" s="13">
        <f>'5a'!C28/'5a'!$B28*100</f>
        <v>107.81650988865754</v>
      </c>
      <c r="C28" s="13">
        <f>'5a'!D28/'5a'!$B28*100</f>
        <v>103.93151834970836</v>
      </c>
      <c r="D28" s="13">
        <f>'5a'!E28/'5a'!$B28*100</f>
        <v>136.9588858170674</v>
      </c>
      <c r="E28" s="13">
        <f>'5a'!F28/'5a'!$B28*100</f>
        <v>135.13524968288891</v>
      </c>
      <c r="F28" s="13">
        <f>'5a'!G28/'5a'!$B28*100</f>
        <v>109.08359730336095</v>
      </c>
      <c r="G28" s="13">
        <f>'5a'!H28/'5a'!$B28*100</f>
        <v>112.70951425587793</v>
      </c>
      <c r="H28" s="13">
        <f>'5a'!I28/'5a'!$B28*100</f>
        <v>94.806933792881495</v>
      </c>
      <c r="I28" s="13">
        <f>'5a'!J28/'5a'!$B28*100</f>
        <v>47.084382454790074</v>
      </c>
      <c r="J28" s="13">
        <f>'5a'!K28/'5a'!$B28*100</f>
        <v>118.72864374546562</v>
      </c>
      <c r="L28">
        <f t="shared" si="0"/>
        <v>96.396663606565241</v>
      </c>
    </row>
    <row r="29" spans="1:12">
      <c r="A29" s="7">
        <f t="shared" si="1"/>
        <v>2006</v>
      </c>
      <c r="B29" s="13">
        <f>'5a'!C29/'5a'!$B29*100</f>
        <v>106.34350576884877</v>
      </c>
      <c r="C29" s="13">
        <f>'5a'!D29/'5a'!$B29*100</f>
        <v>105.46545758538102</v>
      </c>
      <c r="D29" s="13">
        <f>'5a'!E29/'5a'!$B29*100</f>
        <v>147.53457478687145</v>
      </c>
      <c r="E29" s="13">
        <f>'5a'!F29/'5a'!$B29*100</f>
        <v>133.11708852037924</v>
      </c>
      <c r="F29" s="13">
        <f>'5a'!G29/'5a'!$B29*100</f>
        <v>105.32380730279569</v>
      </c>
      <c r="G29" s="13">
        <f>'5a'!H29/'5a'!$B29*100</f>
        <v>114.03221722155401</v>
      </c>
      <c r="H29" s="13">
        <f>'5a'!I29/'5a'!$B29*100</f>
        <v>98.859307441823745</v>
      </c>
      <c r="I29" s="13">
        <f>'5a'!J29/'5a'!$B29*100</f>
        <v>44.735875269218532</v>
      </c>
      <c r="J29" s="13">
        <f>'5a'!K29/'5a'!$B29*100</f>
        <v>121.66692653736284</v>
      </c>
      <c r="L29">
        <f t="shared" si="0"/>
        <v>99.174328345563183</v>
      </c>
    </row>
    <row r="30" spans="1:12">
      <c r="A30" s="7">
        <f t="shared" si="1"/>
        <v>2007</v>
      </c>
      <c r="B30" s="13">
        <f>'5a'!C30/'5a'!$B30*100</f>
        <v>106.10445982354119</v>
      </c>
      <c r="C30" s="13">
        <f>'5a'!D30/'5a'!$B30*100</f>
        <v>107.49430479868747</v>
      </c>
      <c r="D30" s="13">
        <f>'5a'!E30/'5a'!$B30*100</f>
        <v>150.83944622880568</v>
      </c>
      <c r="E30" s="13">
        <f>'5a'!F30/'5a'!$B30*100</f>
        <v>114.71928498439206</v>
      </c>
      <c r="F30" s="13">
        <f>'5a'!G30/'5a'!$B30*100</f>
        <v>111.2081812496611</v>
      </c>
      <c r="G30" s="13">
        <f>'5a'!H30/'5a'!$B30*100</f>
        <v>112.68672564848271</v>
      </c>
      <c r="H30" s="13">
        <f>'5a'!I30/'5a'!$B30*100</f>
        <v>105.26457099217525</v>
      </c>
      <c r="I30" s="13">
        <f>'5a'!J30/'5a'!$B30*100</f>
        <v>42.012718601339998</v>
      </c>
      <c r="J30" s="13">
        <f>'5a'!K30/'5a'!$B30*100</f>
        <v>123.50324171077813</v>
      </c>
      <c r="L30">
        <f t="shared" si="0"/>
        <v>101.30988365376693</v>
      </c>
    </row>
    <row r="31" spans="1:12" s="6" customFormat="1">
      <c r="B31" s="10"/>
      <c r="C31" s="10"/>
      <c r="D31" s="10"/>
      <c r="E31" s="10"/>
      <c r="F31" s="10"/>
      <c r="G31" s="10"/>
      <c r="H31" s="10"/>
      <c r="I31" s="10"/>
      <c r="J31" s="10"/>
    </row>
    <row r="32" spans="1:12" s="6" customFormat="1">
      <c r="A32" s="6" t="s">
        <v>575</v>
      </c>
      <c r="B32" s="10"/>
      <c r="C32" s="10"/>
      <c r="D32" s="10"/>
      <c r="E32" s="10"/>
      <c r="F32" s="10"/>
      <c r="G32" s="10"/>
      <c r="H32" s="10"/>
      <c r="I32" s="10"/>
      <c r="J32" s="10"/>
    </row>
  </sheetData>
  <pageMargins left="0.7" right="0.7" top="0.75" bottom="0.75" header="0.3" footer="0.3"/>
  <pageSetup scale="77" orientation="landscape" horizontalDpi="0" verticalDpi="0" r:id="rId1"/>
</worksheet>
</file>

<file path=xl/worksheets/sheet32.xml><?xml version="1.0" encoding="utf-8"?>
<worksheet xmlns="http://schemas.openxmlformats.org/spreadsheetml/2006/main" xmlns:r="http://schemas.openxmlformats.org/officeDocument/2006/relationships">
  <sheetPr codeName="Sheet83"/>
  <dimension ref="A1:AH63"/>
  <sheetViews>
    <sheetView view="pageBreakPreview" zoomScaleNormal="100" zoomScaleSheetLayoutView="100" workbookViewId="0"/>
  </sheetViews>
  <sheetFormatPr defaultRowHeight="15" outlineLevelCol="1"/>
  <cols>
    <col min="2" max="11" width="14.85546875" customWidth="1"/>
    <col min="15" max="15" width="9.28515625" hidden="1" customWidth="1" outlineLevel="1"/>
    <col min="16" max="18" width="14.7109375" hidden="1" customWidth="1" outlineLevel="1"/>
    <col min="19" max="20" width="12.28515625" hidden="1" customWidth="1" outlineLevel="1"/>
    <col min="21" max="23" width="13.42578125" hidden="1" customWidth="1" outlineLevel="1"/>
    <col min="24" max="24" width="12.28515625" hidden="1" customWidth="1" outlineLevel="1"/>
    <col min="25" max="25" width="13.42578125" hidden="1" customWidth="1" outlineLevel="1"/>
    <col min="26" max="28" width="0" hidden="1" customWidth="1" outlineLevel="1"/>
    <col min="29" max="29" width="9.28515625" hidden="1" customWidth="1" outlineLevel="1"/>
    <col min="30" max="30" width="0" hidden="1" customWidth="1" outlineLevel="1"/>
    <col min="31" max="31" width="14.7109375" hidden="1" customWidth="1" outlineLevel="1"/>
    <col min="32" max="33" width="13.42578125" hidden="1" customWidth="1" outlineLevel="1"/>
    <col min="34" max="34" width="9.140625" collapsed="1"/>
  </cols>
  <sheetData>
    <row r="1" spans="1:33">
      <c r="A1" t="s">
        <v>576</v>
      </c>
    </row>
    <row r="2" spans="1:33" ht="15.75">
      <c r="P2" t="s">
        <v>577</v>
      </c>
      <c r="Q2" t="s">
        <v>578</v>
      </c>
      <c r="R2" t="s">
        <v>579</v>
      </c>
      <c r="S2" t="s">
        <v>580</v>
      </c>
      <c r="T2" t="s">
        <v>581</v>
      </c>
      <c r="U2" t="s">
        <v>582</v>
      </c>
      <c r="V2" t="s">
        <v>583</v>
      </c>
      <c r="W2" t="s">
        <v>584</v>
      </c>
      <c r="X2" t="s">
        <v>585</v>
      </c>
      <c r="Y2" t="s">
        <v>586</v>
      </c>
      <c r="AC2" s="63"/>
      <c r="AD2" t="s">
        <v>587</v>
      </c>
      <c r="AE2" t="s">
        <v>588</v>
      </c>
      <c r="AF2" t="s">
        <v>589</v>
      </c>
      <c r="AG2" t="s">
        <v>590</v>
      </c>
    </row>
    <row r="3" spans="1:33" ht="90">
      <c r="B3" s="55" t="s">
        <v>520</v>
      </c>
      <c r="C3" s="55" t="s">
        <v>6</v>
      </c>
      <c r="D3" s="55" t="s">
        <v>7</v>
      </c>
      <c r="E3" s="55" t="s">
        <v>8</v>
      </c>
      <c r="F3" s="55" t="s">
        <v>11</v>
      </c>
      <c r="G3" s="55" t="s">
        <v>12</v>
      </c>
      <c r="H3" s="55" t="s">
        <v>13</v>
      </c>
      <c r="I3" s="55" t="s">
        <v>14</v>
      </c>
      <c r="J3" s="55" t="s">
        <v>15</v>
      </c>
      <c r="K3" s="55" t="s">
        <v>55</v>
      </c>
      <c r="P3" t="s">
        <v>520</v>
      </c>
      <c r="Q3" t="s">
        <v>6</v>
      </c>
      <c r="R3" t="s">
        <v>7</v>
      </c>
      <c r="S3" t="s">
        <v>8</v>
      </c>
      <c r="T3" t="s">
        <v>11</v>
      </c>
      <c r="U3" t="s">
        <v>12</v>
      </c>
      <c r="V3" t="s">
        <v>13</v>
      </c>
      <c r="W3" t="s">
        <v>14</v>
      </c>
      <c r="X3" t="s">
        <v>15</v>
      </c>
      <c r="Y3" t="s">
        <v>55</v>
      </c>
      <c r="AD3" t="s">
        <v>591</v>
      </c>
      <c r="AE3" t="s">
        <v>592</v>
      </c>
      <c r="AF3" t="s">
        <v>537</v>
      </c>
      <c r="AG3" t="s">
        <v>593</v>
      </c>
    </row>
    <row r="4" spans="1:33" ht="15.75">
      <c r="A4" s="7">
        <f t="shared" ref="A4:A38" si="0">A5-1</f>
        <v>1961</v>
      </c>
      <c r="B4" s="3">
        <f t="shared" ref="B4:D38" si="1">B5*AD4/AD5</f>
        <v>23688.807922327414</v>
      </c>
      <c r="C4" s="3">
        <f t="shared" si="1"/>
        <v>5994.0059308439195</v>
      </c>
      <c r="D4" s="3">
        <f t="shared" si="1"/>
        <v>703.80269382398831</v>
      </c>
      <c r="E4" s="3" t="s">
        <v>29</v>
      </c>
      <c r="F4" s="3" t="s">
        <v>29</v>
      </c>
      <c r="G4" s="3" t="s">
        <v>29</v>
      </c>
      <c r="H4" s="3" t="s">
        <v>29</v>
      </c>
      <c r="I4" s="3" t="s">
        <v>29</v>
      </c>
      <c r="J4" s="3" t="s">
        <v>29</v>
      </c>
      <c r="K4" s="3" t="s">
        <v>29</v>
      </c>
      <c r="O4">
        <v>1997</v>
      </c>
      <c r="P4">
        <v>476893528000</v>
      </c>
      <c r="Q4">
        <v>80851980000</v>
      </c>
      <c r="R4">
        <v>7315428000</v>
      </c>
      <c r="S4">
        <v>407410000</v>
      </c>
      <c r="T4">
        <v>526015000</v>
      </c>
      <c r="U4">
        <v>711257000</v>
      </c>
      <c r="V4">
        <v>969274000</v>
      </c>
      <c r="W4">
        <v>1884931000</v>
      </c>
      <c r="X4">
        <v>526531000</v>
      </c>
      <c r="Y4">
        <v>2290010000</v>
      </c>
      <c r="AC4" s="63">
        <v>1961</v>
      </c>
      <c r="AD4">
        <v>24383897000</v>
      </c>
      <c r="AE4">
        <v>5994000000</v>
      </c>
      <c r="AF4">
        <v>703800000</v>
      </c>
      <c r="AG4">
        <v>187200000</v>
      </c>
    </row>
    <row r="5" spans="1:33" ht="15.75">
      <c r="A5" s="7">
        <f t="shared" si="0"/>
        <v>1962</v>
      </c>
      <c r="B5" s="3">
        <f t="shared" si="1"/>
        <v>25294.453258382517</v>
      </c>
      <c r="C5" s="3">
        <f t="shared" si="1"/>
        <v>6456.5063884707652</v>
      </c>
      <c r="D5" s="3">
        <f t="shared" si="1"/>
        <v>740.2028331465134</v>
      </c>
      <c r="E5" s="3" t="s">
        <v>29</v>
      </c>
      <c r="F5" s="3" t="s">
        <v>29</v>
      </c>
      <c r="G5" s="3" t="s">
        <v>29</v>
      </c>
      <c r="H5" s="3" t="s">
        <v>29</v>
      </c>
      <c r="I5" s="3" t="s">
        <v>29</v>
      </c>
      <c r="J5" s="3" t="s">
        <v>29</v>
      </c>
      <c r="K5" s="3" t="s">
        <v>29</v>
      </c>
      <c r="O5">
        <v>1998</v>
      </c>
      <c r="P5">
        <v>501098662000</v>
      </c>
      <c r="Q5">
        <v>84885453000</v>
      </c>
      <c r="R5">
        <v>7525228000</v>
      </c>
      <c r="S5">
        <v>423229000</v>
      </c>
      <c r="T5">
        <v>558069000</v>
      </c>
      <c r="U5">
        <v>750940000</v>
      </c>
      <c r="V5">
        <v>976812000</v>
      </c>
      <c r="W5">
        <v>1861110000</v>
      </c>
      <c r="X5">
        <v>558452000</v>
      </c>
      <c r="Y5">
        <v>2396616000</v>
      </c>
      <c r="AC5" s="63">
        <v>1962</v>
      </c>
      <c r="AD5">
        <v>26036656000</v>
      </c>
      <c r="AE5">
        <v>6456500000</v>
      </c>
      <c r="AF5">
        <v>740200000</v>
      </c>
      <c r="AG5">
        <v>195600000</v>
      </c>
    </row>
    <row r="6" spans="1:33" ht="15.75">
      <c r="A6" s="7">
        <f t="shared" si="0"/>
        <v>1963</v>
      </c>
      <c r="B6" s="3">
        <f t="shared" si="1"/>
        <v>26915.80765128378</v>
      </c>
      <c r="C6" s="3">
        <f t="shared" si="1"/>
        <v>6910.4068375882252</v>
      </c>
      <c r="D6" s="3">
        <f t="shared" si="1"/>
        <v>769.30294452798262</v>
      </c>
      <c r="E6" s="3" t="s">
        <v>29</v>
      </c>
      <c r="F6" s="3" t="s">
        <v>29</v>
      </c>
      <c r="G6" s="3" t="s">
        <v>29</v>
      </c>
      <c r="H6" s="3" t="s">
        <v>29</v>
      </c>
      <c r="I6" s="3" t="s">
        <v>29</v>
      </c>
      <c r="J6" s="3" t="s">
        <v>29</v>
      </c>
      <c r="K6" s="3" t="s">
        <v>29</v>
      </c>
      <c r="O6">
        <v>1999</v>
      </c>
      <c r="P6">
        <v>529695918000</v>
      </c>
      <c r="Q6">
        <v>90085621000</v>
      </c>
      <c r="R6">
        <v>8187188000</v>
      </c>
      <c r="S6">
        <v>469483000</v>
      </c>
      <c r="T6">
        <v>622650000</v>
      </c>
      <c r="U6">
        <v>809479000</v>
      </c>
      <c r="V6">
        <v>987799000</v>
      </c>
      <c r="W6">
        <v>2036480000</v>
      </c>
      <c r="X6">
        <v>600037000</v>
      </c>
      <c r="Y6">
        <v>2661260000</v>
      </c>
      <c r="AC6" s="63">
        <v>1963</v>
      </c>
      <c r="AD6">
        <v>27705585000</v>
      </c>
      <c r="AE6">
        <v>6910400000</v>
      </c>
      <c r="AF6">
        <v>769300000</v>
      </c>
      <c r="AG6">
        <v>202900000</v>
      </c>
    </row>
    <row r="7" spans="1:33" ht="15.75">
      <c r="A7" s="7">
        <f t="shared" si="0"/>
        <v>1964</v>
      </c>
      <c r="B7" s="3">
        <f t="shared" si="1"/>
        <v>29286.863909873704</v>
      </c>
      <c r="C7" s="3">
        <f t="shared" si="1"/>
        <v>7581.7075018150399</v>
      </c>
      <c r="D7" s="3">
        <f t="shared" si="1"/>
        <v>822.70314891871999</v>
      </c>
      <c r="E7" s="3" t="s">
        <v>29</v>
      </c>
      <c r="F7" s="3" t="s">
        <v>29</v>
      </c>
      <c r="G7" s="3" t="s">
        <v>29</v>
      </c>
      <c r="H7" s="3" t="s">
        <v>29</v>
      </c>
      <c r="I7" s="3" t="s">
        <v>29</v>
      </c>
      <c r="J7" s="3" t="s">
        <v>29</v>
      </c>
      <c r="K7" s="3" t="s">
        <v>29</v>
      </c>
      <c r="O7">
        <v>2000</v>
      </c>
      <c r="P7">
        <v>573590056000</v>
      </c>
      <c r="Q7">
        <v>96579316000</v>
      </c>
      <c r="R7">
        <v>8045542000</v>
      </c>
      <c r="S7">
        <v>510945000</v>
      </c>
      <c r="T7">
        <v>536127000</v>
      </c>
      <c r="U7">
        <v>810017000</v>
      </c>
      <c r="V7">
        <v>890248000</v>
      </c>
      <c r="W7">
        <v>2130494000</v>
      </c>
      <c r="X7">
        <v>692669000</v>
      </c>
      <c r="Y7">
        <v>2475042000</v>
      </c>
      <c r="AC7" s="63">
        <v>1964</v>
      </c>
      <c r="AD7">
        <v>30146214000</v>
      </c>
      <c r="AE7">
        <v>7581700000</v>
      </c>
      <c r="AF7">
        <v>822700000</v>
      </c>
      <c r="AG7">
        <v>214100000</v>
      </c>
    </row>
    <row r="8" spans="1:33" ht="15.75">
      <c r="A8" s="7">
        <f t="shared" si="0"/>
        <v>1965</v>
      </c>
      <c r="B8" s="3">
        <f t="shared" si="1"/>
        <v>32450.672816161004</v>
      </c>
      <c r="C8" s="3">
        <f t="shared" si="1"/>
        <v>8419.0083302927869</v>
      </c>
      <c r="D8" s="3">
        <f t="shared" si="1"/>
        <v>884.00338354703831</v>
      </c>
      <c r="E8" s="3" t="s">
        <v>29</v>
      </c>
      <c r="F8" s="3" t="s">
        <v>29</v>
      </c>
      <c r="G8" s="3" t="s">
        <v>29</v>
      </c>
      <c r="H8" s="3" t="s">
        <v>29</v>
      </c>
      <c r="I8" s="3" t="s">
        <v>29</v>
      </c>
      <c r="J8" s="3" t="s">
        <v>29</v>
      </c>
      <c r="K8" s="3" t="s">
        <v>29</v>
      </c>
      <c r="O8">
        <v>2001</v>
      </c>
      <c r="P8">
        <v>598020501000</v>
      </c>
      <c r="Q8">
        <v>97465429000</v>
      </c>
      <c r="R8">
        <v>8496671000</v>
      </c>
      <c r="S8">
        <v>504566000</v>
      </c>
      <c r="T8">
        <v>542425000</v>
      </c>
      <c r="U8">
        <v>894654000</v>
      </c>
      <c r="V8">
        <v>983731000</v>
      </c>
      <c r="W8">
        <v>2411190000</v>
      </c>
      <c r="X8">
        <v>664536000</v>
      </c>
      <c r="Y8">
        <v>2495569000</v>
      </c>
      <c r="AC8" s="63">
        <v>1965</v>
      </c>
      <c r="AD8">
        <v>33402857000</v>
      </c>
      <c r="AE8">
        <v>8419000000</v>
      </c>
      <c r="AF8">
        <v>884000000</v>
      </c>
      <c r="AG8">
        <v>230600000</v>
      </c>
    </row>
    <row r="9" spans="1:33" ht="15.75">
      <c r="A9" s="7">
        <f t="shared" si="0"/>
        <v>1966</v>
      </c>
      <c r="B9" s="3">
        <f t="shared" si="1"/>
        <v>36600.394565235925</v>
      </c>
      <c r="C9" s="3">
        <f t="shared" si="1"/>
        <v>9465.9093661620736</v>
      </c>
      <c r="D9" s="3">
        <f t="shared" si="1"/>
        <v>973.50372611203818</v>
      </c>
      <c r="E9" s="3" t="s">
        <v>29</v>
      </c>
      <c r="F9" s="3" t="s">
        <v>29</v>
      </c>
      <c r="G9" s="3" t="s">
        <v>29</v>
      </c>
      <c r="H9" s="3" t="s">
        <v>29</v>
      </c>
      <c r="I9" s="3" t="s">
        <v>29</v>
      </c>
      <c r="J9" s="3" t="s">
        <v>29</v>
      </c>
      <c r="K9" s="3" t="s">
        <v>29</v>
      </c>
      <c r="O9">
        <v>2002</v>
      </c>
      <c r="P9">
        <v>621833959000</v>
      </c>
      <c r="Q9">
        <v>99924940000</v>
      </c>
      <c r="R9">
        <v>8727109000</v>
      </c>
      <c r="S9">
        <v>469570000</v>
      </c>
      <c r="T9">
        <v>621446000</v>
      </c>
      <c r="U9">
        <v>938982000</v>
      </c>
      <c r="V9">
        <v>976843000</v>
      </c>
      <c r="W9">
        <v>2382959000</v>
      </c>
      <c r="X9">
        <v>705176000</v>
      </c>
      <c r="Y9">
        <v>2632133000</v>
      </c>
      <c r="AC9" s="63">
        <v>1966</v>
      </c>
      <c r="AD9">
        <v>37674342000</v>
      </c>
      <c r="AE9">
        <v>9465900000</v>
      </c>
      <c r="AF9">
        <v>973500000</v>
      </c>
      <c r="AG9">
        <v>255000000</v>
      </c>
    </row>
    <row r="10" spans="1:33" ht="15.75">
      <c r="A10" s="7">
        <f t="shared" si="0"/>
        <v>1967</v>
      </c>
      <c r="B10" s="3">
        <f t="shared" si="1"/>
        <v>40323.953015078099</v>
      </c>
      <c r="C10" s="3">
        <f t="shared" si="1"/>
        <v>10076.809970625296</v>
      </c>
      <c r="D10" s="3">
        <f t="shared" si="1"/>
        <v>1042.0039882986582</v>
      </c>
      <c r="E10" s="3" t="s">
        <v>29</v>
      </c>
      <c r="F10" s="3" t="s">
        <v>29</v>
      </c>
      <c r="G10" s="3" t="s">
        <v>29</v>
      </c>
      <c r="H10" s="3" t="s">
        <v>29</v>
      </c>
      <c r="I10" s="3" t="s">
        <v>29</v>
      </c>
      <c r="J10" s="3" t="s">
        <v>29</v>
      </c>
      <c r="K10" s="3" t="s">
        <v>29</v>
      </c>
      <c r="O10">
        <v>2003</v>
      </c>
      <c r="P10">
        <v>650316505000</v>
      </c>
      <c r="Q10">
        <v>102787754000</v>
      </c>
      <c r="R10">
        <v>9236186000</v>
      </c>
      <c r="S10">
        <v>436018000</v>
      </c>
      <c r="T10">
        <v>657885000</v>
      </c>
      <c r="U10">
        <v>1032500000</v>
      </c>
      <c r="V10">
        <v>1054218000</v>
      </c>
      <c r="W10">
        <v>2592566000</v>
      </c>
      <c r="X10">
        <v>737448000</v>
      </c>
      <c r="Y10">
        <v>2725551000</v>
      </c>
      <c r="AC10" s="63">
        <v>1967</v>
      </c>
      <c r="AD10">
        <v>41507159000</v>
      </c>
      <c r="AE10">
        <v>10076800000</v>
      </c>
      <c r="AF10">
        <v>1042000000</v>
      </c>
      <c r="AG10">
        <v>277600000</v>
      </c>
    </row>
    <row r="11" spans="1:33" ht="15.75">
      <c r="A11" s="7">
        <f t="shared" si="0"/>
        <v>1968</v>
      </c>
      <c r="B11" s="3">
        <f t="shared" si="1"/>
        <v>43534.434432744711</v>
      </c>
      <c r="C11" s="3">
        <f t="shared" si="1"/>
        <v>10786.7106730454</v>
      </c>
      <c r="D11" s="3">
        <f t="shared" si="1"/>
        <v>1103.7042244579932</v>
      </c>
      <c r="E11" s="3" t="s">
        <v>29</v>
      </c>
      <c r="F11" s="3" t="s">
        <v>29</v>
      </c>
      <c r="G11" s="3" t="s">
        <v>29</v>
      </c>
      <c r="H11" s="3" t="s">
        <v>29</v>
      </c>
      <c r="I11" s="3" t="s">
        <v>29</v>
      </c>
      <c r="J11" s="3" t="s">
        <v>29</v>
      </c>
      <c r="K11" s="3" t="s">
        <v>29</v>
      </c>
      <c r="O11">
        <v>2004</v>
      </c>
      <c r="P11">
        <v>687584454000</v>
      </c>
      <c r="Q11">
        <v>107600929000</v>
      </c>
      <c r="R11">
        <v>9665779000</v>
      </c>
      <c r="S11">
        <v>451472000</v>
      </c>
      <c r="T11">
        <v>687070000</v>
      </c>
      <c r="U11">
        <v>1078362000</v>
      </c>
      <c r="V11">
        <v>1141515000</v>
      </c>
      <c r="W11">
        <v>2767888000</v>
      </c>
      <c r="X11">
        <v>746643000</v>
      </c>
      <c r="Y11">
        <v>2792829000</v>
      </c>
      <c r="AC11" s="63">
        <v>1968</v>
      </c>
      <c r="AD11">
        <v>44811844000</v>
      </c>
      <c r="AE11">
        <v>10786700000</v>
      </c>
      <c r="AF11">
        <v>1103700000</v>
      </c>
      <c r="AG11">
        <v>298300000</v>
      </c>
    </row>
    <row r="12" spans="1:33" ht="15.75">
      <c r="A12" s="7">
        <f t="shared" si="0"/>
        <v>1969</v>
      </c>
      <c r="B12" s="3">
        <f t="shared" si="1"/>
        <v>48468.543295286807</v>
      </c>
      <c r="C12" s="3">
        <f t="shared" si="1"/>
        <v>11774.011649942666</v>
      </c>
      <c r="D12" s="3">
        <f t="shared" si="1"/>
        <v>1176.4045027202892</v>
      </c>
      <c r="E12" s="3" t="s">
        <v>29</v>
      </c>
      <c r="F12" s="3" t="s">
        <v>29</v>
      </c>
      <c r="G12" s="3" t="s">
        <v>29</v>
      </c>
      <c r="H12" s="3" t="s">
        <v>29</v>
      </c>
      <c r="I12" s="3" t="s">
        <v>29</v>
      </c>
      <c r="J12" s="3" t="s">
        <v>29</v>
      </c>
      <c r="K12" s="3" t="s">
        <v>29</v>
      </c>
      <c r="O12">
        <v>2005</v>
      </c>
      <c r="P12">
        <v>726345659000</v>
      </c>
      <c r="Q12">
        <v>110315664000</v>
      </c>
      <c r="R12">
        <v>10085671000</v>
      </c>
      <c r="S12">
        <v>440337000</v>
      </c>
      <c r="T12">
        <v>715968000</v>
      </c>
      <c r="U12">
        <v>1111209000</v>
      </c>
      <c r="V12">
        <v>1251302000</v>
      </c>
      <c r="W12">
        <v>2928479000</v>
      </c>
      <c r="X12">
        <v>748715000</v>
      </c>
      <c r="Y12">
        <v>2889661000</v>
      </c>
      <c r="AC12" s="63">
        <v>1969</v>
      </c>
      <c r="AD12">
        <v>49890732000</v>
      </c>
      <c r="AE12">
        <v>11774000000</v>
      </c>
      <c r="AF12">
        <v>1176400000</v>
      </c>
      <c r="AG12">
        <v>321400000</v>
      </c>
    </row>
    <row r="13" spans="1:33" ht="15.75">
      <c r="A13" s="7">
        <f t="shared" si="0"/>
        <v>1970</v>
      </c>
      <c r="B13" s="3">
        <f t="shared" si="1"/>
        <v>52244.765459573864</v>
      </c>
      <c r="C13" s="3">
        <f t="shared" si="1"/>
        <v>12299.112169509925</v>
      </c>
      <c r="D13" s="3">
        <f t="shared" si="1"/>
        <v>1257.2048119856745</v>
      </c>
      <c r="E13" s="3" t="s">
        <v>29</v>
      </c>
      <c r="F13" s="3" t="s">
        <v>29</v>
      </c>
      <c r="G13" s="3" t="s">
        <v>29</v>
      </c>
      <c r="H13" s="3" t="s">
        <v>29</v>
      </c>
      <c r="I13" s="3" t="s">
        <v>29</v>
      </c>
      <c r="J13" s="3" t="s">
        <v>29</v>
      </c>
      <c r="K13" s="3" t="s">
        <v>29</v>
      </c>
      <c r="O13">
        <v>2006</v>
      </c>
      <c r="P13">
        <v>774924871000</v>
      </c>
      <c r="Q13">
        <v>111466880000</v>
      </c>
      <c r="R13">
        <v>10395302000</v>
      </c>
      <c r="S13">
        <v>440812000</v>
      </c>
      <c r="T13">
        <v>725846000</v>
      </c>
      <c r="U13">
        <v>1126478000</v>
      </c>
      <c r="V13">
        <v>1259781000</v>
      </c>
      <c r="W13">
        <v>3055448000</v>
      </c>
      <c r="X13">
        <v>758321000</v>
      </c>
      <c r="Y13">
        <v>3028616000</v>
      </c>
      <c r="AC13" s="63">
        <v>1970</v>
      </c>
      <c r="AD13">
        <v>53777758000</v>
      </c>
      <c r="AE13">
        <v>12299100000</v>
      </c>
      <c r="AF13">
        <v>1257200000</v>
      </c>
      <c r="AG13">
        <v>345500000</v>
      </c>
    </row>
    <row r="14" spans="1:33" ht="15.75">
      <c r="A14" s="7">
        <f t="shared" si="0"/>
        <v>1971</v>
      </c>
      <c r="B14" s="3">
        <f t="shared" si="1"/>
        <v>57203.869889437854</v>
      </c>
      <c r="C14" s="3">
        <f t="shared" si="1"/>
        <v>13202.913063786993</v>
      </c>
      <c r="D14" s="3">
        <f t="shared" si="1"/>
        <v>1328.005082975641</v>
      </c>
      <c r="E14" s="3" t="s">
        <v>29</v>
      </c>
      <c r="F14" s="3" t="s">
        <v>29</v>
      </c>
      <c r="G14" s="3" t="s">
        <v>29</v>
      </c>
      <c r="H14" s="3" t="s">
        <v>29</v>
      </c>
      <c r="I14" s="3" t="s">
        <v>29</v>
      </c>
      <c r="J14" s="3" t="s">
        <v>29</v>
      </c>
      <c r="K14" s="3" t="s">
        <v>29</v>
      </c>
      <c r="O14">
        <v>2007</v>
      </c>
      <c r="P14">
        <v>818415415000</v>
      </c>
      <c r="Q14">
        <v>111595207000</v>
      </c>
      <c r="R14">
        <v>10823100000</v>
      </c>
      <c r="S14">
        <v>478979000</v>
      </c>
      <c r="T14">
        <v>703392000</v>
      </c>
      <c r="U14">
        <v>1228280000</v>
      </c>
      <c r="V14">
        <v>1303323000</v>
      </c>
      <c r="W14">
        <v>3203712000</v>
      </c>
      <c r="X14">
        <v>744996000</v>
      </c>
      <c r="Y14">
        <v>3160418000</v>
      </c>
      <c r="AC14" s="63">
        <v>1971</v>
      </c>
      <c r="AD14">
        <v>58882375000</v>
      </c>
      <c r="AE14">
        <v>13202900000</v>
      </c>
      <c r="AF14">
        <v>1328000000</v>
      </c>
      <c r="AG14">
        <v>371200000</v>
      </c>
    </row>
    <row r="15" spans="1:33" ht="15.75">
      <c r="A15" s="7">
        <f t="shared" si="0"/>
        <v>1972</v>
      </c>
      <c r="B15" s="3">
        <f t="shared" si="1"/>
        <v>63901.34418456327</v>
      </c>
      <c r="C15" s="3">
        <f t="shared" si="1"/>
        <v>14578.714425090808</v>
      </c>
      <c r="D15" s="3">
        <f t="shared" si="1"/>
        <v>1448.2055430461771</v>
      </c>
      <c r="E15" s="3" t="s">
        <v>29</v>
      </c>
      <c r="F15" s="3" t="s">
        <v>29</v>
      </c>
      <c r="G15" s="3" t="s">
        <v>29</v>
      </c>
      <c r="H15" s="3" t="s">
        <v>29</v>
      </c>
      <c r="I15" s="3" t="s">
        <v>29</v>
      </c>
      <c r="J15" s="3" t="s">
        <v>29</v>
      </c>
      <c r="K15" s="3" t="s">
        <v>29</v>
      </c>
      <c r="O15">
        <v>2008</v>
      </c>
      <c r="P15">
        <v>852358490000</v>
      </c>
      <c r="Q15">
        <v>108931091000</v>
      </c>
      <c r="R15">
        <v>10841074000</v>
      </c>
      <c r="S15">
        <v>495103000</v>
      </c>
      <c r="T15">
        <v>570029000</v>
      </c>
      <c r="U15">
        <v>1236173000</v>
      </c>
      <c r="V15">
        <v>1337036000</v>
      </c>
      <c r="W15">
        <v>3255168000</v>
      </c>
      <c r="X15">
        <v>780463000</v>
      </c>
      <c r="Y15">
        <v>3167102000</v>
      </c>
      <c r="AC15" s="63">
        <v>1972</v>
      </c>
      <c r="AD15">
        <v>65776370000</v>
      </c>
      <c r="AE15">
        <v>14578700000</v>
      </c>
      <c r="AF15">
        <v>1448200000</v>
      </c>
      <c r="AG15">
        <v>399700000</v>
      </c>
    </row>
    <row r="16" spans="1:33" ht="15.75">
      <c r="A16" s="7">
        <f t="shared" si="0"/>
        <v>1973</v>
      </c>
      <c r="B16" s="3">
        <f t="shared" si="1"/>
        <v>73496.235978451354</v>
      </c>
      <c r="C16" s="3">
        <f t="shared" si="1"/>
        <v>16501.216327334292</v>
      </c>
      <c r="D16" s="3">
        <f t="shared" si="1"/>
        <v>1578.4060413921322</v>
      </c>
      <c r="E16" s="3" t="s">
        <v>29</v>
      </c>
      <c r="F16" s="3" t="s">
        <v>29</v>
      </c>
      <c r="G16" s="3" t="s">
        <v>29</v>
      </c>
      <c r="H16" s="3" t="s">
        <v>29</v>
      </c>
      <c r="I16" s="3" t="s">
        <v>29</v>
      </c>
      <c r="J16" s="3" t="s">
        <v>29</v>
      </c>
      <c r="K16" s="3" t="s">
        <v>29</v>
      </c>
      <c r="O16">
        <v>2009</v>
      </c>
      <c r="P16">
        <v>853093444000</v>
      </c>
      <c r="Q16">
        <v>94050457000</v>
      </c>
      <c r="R16">
        <v>9905628000</v>
      </c>
      <c r="S16">
        <v>466696000</v>
      </c>
      <c r="T16">
        <v>483612000</v>
      </c>
      <c r="U16">
        <v>1178127000</v>
      </c>
      <c r="V16">
        <v>1261728000</v>
      </c>
      <c r="W16">
        <v>2917635000</v>
      </c>
      <c r="X16">
        <v>697975000</v>
      </c>
      <c r="Y16">
        <v>2899855000</v>
      </c>
      <c r="AC16" s="63">
        <v>1973</v>
      </c>
      <c r="AD16">
        <v>75652800000</v>
      </c>
      <c r="AE16">
        <v>16501200000</v>
      </c>
      <c r="AF16">
        <v>1578400000</v>
      </c>
      <c r="AG16">
        <v>440400000</v>
      </c>
    </row>
    <row r="17" spans="1:33" ht="15.75">
      <c r="A17" s="7">
        <f t="shared" si="0"/>
        <v>1974</v>
      </c>
      <c r="B17" s="3">
        <f t="shared" si="1"/>
        <v>87396.885047468153</v>
      </c>
      <c r="C17" s="3">
        <f t="shared" si="1"/>
        <v>19279.119075964813</v>
      </c>
      <c r="D17" s="3">
        <f t="shared" si="1"/>
        <v>1809.2069247888023</v>
      </c>
      <c r="E17" s="3" t="s">
        <v>29</v>
      </c>
      <c r="F17" s="3" t="s">
        <v>29</v>
      </c>
      <c r="G17" s="3" t="s">
        <v>29</v>
      </c>
      <c r="H17" s="3" t="s">
        <v>29</v>
      </c>
      <c r="I17" s="3" t="s">
        <v>29</v>
      </c>
      <c r="J17" s="3" t="s">
        <v>29</v>
      </c>
      <c r="K17" s="3" t="s">
        <v>29</v>
      </c>
      <c r="AC17" s="63">
        <v>1974</v>
      </c>
      <c r="AD17">
        <v>89961329000</v>
      </c>
      <c r="AE17">
        <v>19279100000</v>
      </c>
      <c r="AF17">
        <v>1809200000</v>
      </c>
      <c r="AG17">
        <v>512100000</v>
      </c>
    </row>
    <row r="18" spans="1:33" ht="15.75">
      <c r="A18" s="7">
        <f t="shared" si="0"/>
        <v>1975</v>
      </c>
      <c r="B18" s="3">
        <f t="shared" si="1"/>
        <v>101636.55538170139</v>
      </c>
      <c r="C18" s="3">
        <f t="shared" si="1"/>
        <v>21308.621084080885</v>
      </c>
      <c r="D18" s="3">
        <f t="shared" si="1"/>
        <v>2112.9080872132768</v>
      </c>
      <c r="E18" s="3" t="s">
        <v>29</v>
      </c>
      <c r="F18" s="3" t="s">
        <v>29</v>
      </c>
      <c r="G18" s="3" t="s">
        <v>29</v>
      </c>
      <c r="H18" s="3" t="s">
        <v>29</v>
      </c>
      <c r="I18" s="3" t="s">
        <v>29</v>
      </c>
      <c r="J18" s="3" t="s">
        <v>29</v>
      </c>
      <c r="K18" s="3" t="s">
        <v>29</v>
      </c>
      <c r="AC18" s="63">
        <v>1975</v>
      </c>
      <c r="AD18">
        <v>104618827000</v>
      </c>
      <c r="AE18">
        <v>21308600000</v>
      </c>
      <c r="AF18">
        <v>2112900000</v>
      </c>
      <c r="AG18">
        <v>601000000</v>
      </c>
    </row>
    <row r="19" spans="1:33" ht="15.75">
      <c r="A19" s="7">
        <f t="shared" si="0"/>
        <v>1976</v>
      </c>
      <c r="B19" s="3">
        <f t="shared" si="1"/>
        <v>117326.43882366635</v>
      </c>
      <c r="C19" s="3">
        <f t="shared" si="1"/>
        <v>24466.724208905409</v>
      </c>
      <c r="D19" s="3">
        <f t="shared" si="1"/>
        <v>2408.1092171036453</v>
      </c>
      <c r="E19" s="3" t="s">
        <v>29</v>
      </c>
      <c r="F19" s="3" t="s">
        <v>29</v>
      </c>
      <c r="G19" s="3" t="s">
        <v>29</v>
      </c>
      <c r="H19" s="3" t="s">
        <v>29</v>
      </c>
      <c r="I19" s="3" t="s">
        <v>29</v>
      </c>
      <c r="J19" s="3" t="s">
        <v>29</v>
      </c>
      <c r="K19" s="3" t="s">
        <v>29</v>
      </c>
      <c r="AC19" s="63">
        <v>1976</v>
      </c>
      <c r="AD19">
        <v>120769091000</v>
      </c>
      <c r="AE19">
        <v>24466700000</v>
      </c>
      <c r="AF19">
        <v>2408100000</v>
      </c>
      <c r="AG19">
        <v>680900000</v>
      </c>
    </row>
    <row r="20" spans="1:33" ht="15.75">
      <c r="A20" s="7">
        <f t="shared" si="0"/>
        <v>1977</v>
      </c>
      <c r="B20" s="3">
        <f t="shared" si="1"/>
        <v>129458.92716606196</v>
      </c>
      <c r="C20" s="3">
        <f t="shared" si="1"/>
        <v>26541.026261349445</v>
      </c>
      <c r="D20" s="3">
        <f t="shared" si="1"/>
        <v>2659.810180495941</v>
      </c>
      <c r="E20" s="3" t="s">
        <v>29</v>
      </c>
      <c r="F20" s="3" t="s">
        <v>29</v>
      </c>
      <c r="G20" s="3" t="s">
        <v>29</v>
      </c>
      <c r="H20" s="3" t="s">
        <v>29</v>
      </c>
      <c r="I20" s="3" t="s">
        <v>29</v>
      </c>
      <c r="J20" s="3" t="s">
        <v>29</v>
      </c>
      <c r="K20" s="3" t="s">
        <v>29</v>
      </c>
      <c r="AC20" s="63">
        <v>1977</v>
      </c>
      <c r="AD20">
        <v>133257577000</v>
      </c>
      <c r="AE20">
        <v>26541000000</v>
      </c>
      <c r="AF20">
        <v>2659800000</v>
      </c>
      <c r="AG20">
        <v>751900000</v>
      </c>
    </row>
    <row r="21" spans="1:33" ht="15.75">
      <c r="A21" s="7">
        <f t="shared" si="0"/>
        <v>1978</v>
      </c>
      <c r="B21" s="3">
        <f t="shared" si="1"/>
        <v>140625.92832554568</v>
      </c>
      <c r="C21" s="3">
        <f t="shared" si="1"/>
        <v>29550.629239238646</v>
      </c>
      <c r="D21" s="3">
        <f t="shared" si="1"/>
        <v>2918.2111695327676</v>
      </c>
      <c r="E21" s="3" t="s">
        <v>29</v>
      </c>
      <c r="F21" s="3" t="s">
        <v>29</v>
      </c>
      <c r="G21" s="3" t="s">
        <v>29</v>
      </c>
      <c r="H21" s="3" t="s">
        <v>29</v>
      </c>
      <c r="I21" s="3" t="s">
        <v>29</v>
      </c>
      <c r="J21" s="3" t="s">
        <v>29</v>
      </c>
      <c r="K21" s="3" t="s">
        <v>29</v>
      </c>
      <c r="AC21" s="63">
        <v>1978</v>
      </c>
      <c r="AD21">
        <v>144752246000</v>
      </c>
      <c r="AE21">
        <v>29550600000</v>
      </c>
      <c r="AF21">
        <v>2918200000</v>
      </c>
      <c r="AG21">
        <v>795800000</v>
      </c>
    </row>
    <row r="22" spans="1:33" ht="15.75">
      <c r="A22" s="7">
        <f t="shared" si="0"/>
        <v>1979</v>
      </c>
      <c r="B22" s="3">
        <f t="shared" si="1"/>
        <v>157682.14803232442</v>
      </c>
      <c r="C22" s="3">
        <f t="shared" si="1"/>
        <v>33549.533196004042</v>
      </c>
      <c r="D22" s="3">
        <f t="shared" si="1"/>
        <v>3248.0124318560861</v>
      </c>
      <c r="E22" s="3" t="s">
        <v>29</v>
      </c>
      <c r="F22" s="3" t="s">
        <v>29</v>
      </c>
      <c r="G22" s="3" t="s">
        <v>29</v>
      </c>
      <c r="H22" s="3" t="s">
        <v>29</v>
      </c>
      <c r="I22" s="3" t="s">
        <v>29</v>
      </c>
      <c r="J22" s="3" t="s">
        <v>29</v>
      </c>
      <c r="K22" s="3" t="s">
        <v>29</v>
      </c>
      <c r="AC22" s="63">
        <v>1979</v>
      </c>
      <c r="AD22">
        <v>162308938000</v>
      </c>
      <c r="AE22">
        <v>33549500000</v>
      </c>
      <c r="AF22">
        <v>3248000000</v>
      </c>
      <c r="AG22">
        <v>887100000</v>
      </c>
    </row>
    <row r="23" spans="1:33" ht="15.75">
      <c r="A23" s="7">
        <f t="shared" si="0"/>
        <v>1980</v>
      </c>
      <c r="B23" s="3">
        <f t="shared" si="1"/>
        <v>177565.00024714685</v>
      </c>
      <c r="C23" s="3">
        <f t="shared" si="1"/>
        <v>36200.135818675866</v>
      </c>
      <c r="D23" s="3">
        <f t="shared" si="1"/>
        <v>3607.4138074746443</v>
      </c>
      <c r="E23" s="3" t="s">
        <v>29</v>
      </c>
      <c r="F23" s="3" t="s">
        <v>29</v>
      </c>
      <c r="G23" s="3" t="s">
        <v>29</v>
      </c>
      <c r="H23" s="3" t="s">
        <v>29</v>
      </c>
      <c r="I23" s="3" t="s">
        <v>29</v>
      </c>
      <c r="J23" s="3" t="s">
        <v>29</v>
      </c>
      <c r="K23" s="3" t="s">
        <v>29</v>
      </c>
      <c r="AC23" s="63">
        <v>1980</v>
      </c>
      <c r="AD23">
        <v>182775203000</v>
      </c>
      <c r="AE23">
        <v>36200100000</v>
      </c>
      <c r="AF23">
        <v>3607400000</v>
      </c>
      <c r="AG23">
        <v>969900000</v>
      </c>
    </row>
    <row r="24" spans="1:33" ht="15.75">
      <c r="A24" s="7">
        <f t="shared" si="0"/>
        <v>1981</v>
      </c>
      <c r="B24" s="3">
        <f t="shared" si="1"/>
        <v>203585.82980196163</v>
      </c>
      <c r="C24" s="3">
        <f t="shared" si="1"/>
        <v>39946.339525403848</v>
      </c>
      <c r="D24" s="3">
        <f t="shared" si="1"/>
        <v>3991.8152787817498</v>
      </c>
      <c r="E24" s="3" t="s">
        <v>29</v>
      </c>
      <c r="F24" s="3" t="s">
        <v>29</v>
      </c>
      <c r="G24" s="3" t="s">
        <v>29</v>
      </c>
      <c r="H24" s="3" t="s">
        <v>29</v>
      </c>
      <c r="I24" s="3" t="s">
        <v>29</v>
      </c>
      <c r="J24" s="3" t="s">
        <v>29</v>
      </c>
      <c r="K24" s="3" t="s">
        <v>29</v>
      </c>
      <c r="AC24" s="63">
        <v>1981</v>
      </c>
      <c r="AD24">
        <v>209559549000</v>
      </c>
      <c r="AE24">
        <v>39946300000</v>
      </c>
      <c r="AF24">
        <v>3991800000</v>
      </c>
      <c r="AG24">
        <v>1085300000</v>
      </c>
    </row>
    <row r="25" spans="1:33" ht="15.75">
      <c r="A25" s="7">
        <f t="shared" si="0"/>
        <v>1982</v>
      </c>
      <c r="B25" s="3">
        <f t="shared" si="1"/>
        <v>217438.99613366163</v>
      </c>
      <c r="C25" s="3">
        <f t="shared" si="1"/>
        <v>40375.539950081562</v>
      </c>
      <c r="D25" s="3">
        <f t="shared" si="1"/>
        <v>4306.0164813954143</v>
      </c>
      <c r="E25" s="3" t="s">
        <v>29</v>
      </c>
      <c r="F25" s="3" t="s">
        <v>29</v>
      </c>
      <c r="G25" s="3" t="s">
        <v>29</v>
      </c>
      <c r="H25" s="3" t="s">
        <v>29</v>
      </c>
      <c r="I25" s="3" t="s">
        <v>29</v>
      </c>
      <c r="J25" s="3" t="s">
        <v>29</v>
      </c>
      <c r="K25" s="3" t="s">
        <v>29</v>
      </c>
      <c r="AC25" s="63">
        <v>1982</v>
      </c>
      <c r="AD25">
        <v>223819202000</v>
      </c>
      <c r="AE25">
        <v>40375500000</v>
      </c>
      <c r="AF25">
        <v>4306000000</v>
      </c>
      <c r="AG25">
        <v>1197500000</v>
      </c>
    </row>
    <row r="26" spans="1:33" ht="15.75">
      <c r="A26" s="7">
        <f t="shared" si="0"/>
        <v>1983</v>
      </c>
      <c r="B26" s="3">
        <f t="shared" si="1"/>
        <v>228653.09434737201</v>
      </c>
      <c r="C26" s="3">
        <f t="shared" si="1"/>
        <v>43891.443428936109</v>
      </c>
      <c r="D26" s="3">
        <f t="shared" si="1"/>
        <v>4546.8174030675027</v>
      </c>
      <c r="E26" s="3" t="s">
        <v>29</v>
      </c>
      <c r="F26" s="3" t="s">
        <v>29</v>
      </c>
      <c r="G26" s="3" t="s">
        <v>29</v>
      </c>
      <c r="H26" s="3" t="s">
        <v>29</v>
      </c>
      <c r="I26" s="3" t="s">
        <v>29</v>
      </c>
      <c r="J26" s="3" t="s">
        <v>29</v>
      </c>
      <c r="K26" s="3" t="s">
        <v>29</v>
      </c>
      <c r="AC26" s="63">
        <v>1983</v>
      </c>
      <c r="AD26">
        <v>235362350000</v>
      </c>
      <c r="AE26">
        <v>43891400000</v>
      </c>
      <c r="AF26">
        <v>4546800000</v>
      </c>
      <c r="AG26">
        <v>1284400000</v>
      </c>
    </row>
    <row r="27" spans="1:33" ht="15.75">
      <c r="A27" s="7">
        <f t="shared" si="0"/>
        <v>1984</v>
      </c>
      <c r="B27" s="3">
        <f t="shared" si="1"/>
        <v>246535.80960051465</v>
      </c>
      <c r="C27" s="3">
        <f t="shared" si="1"/>
        <v>47966.947461494405</v>
      </c>
      <c r="D27" s="3">
        <f t="shared" si="1"/>
        <v>4712.2180361429328</v>
      </c>
      <c r="E27" s="3" t="s">
        <v>29</v>
      </c>
      <c r="F27" s="3" t="s">
        <v>29</v>
      </c>
      <c r="G27" s="3" t="s">
        <v>29</v>
      </c>
      <c r="H27" s="3" t="s">
        <v>29</v>
      </c>
      <c r="I27" s="3" t="s">
        <v>29</v>
      </c>
      <c r="J27" s="3" t="s">
        <v>29</v>
      </c>
      <c r="K27" s="3" t="s">
        <v>29</v>
      </c>
      <c r="AC27" s="63">
        <v>1984</v>
      </c>
      <c r="AD27">
        <v>253769789000</v>
      </c>
      <c r="AE27">
        <v>47966900000</v>
      </c>
      <c r="AF27">
        <v>4712200000</v>
      </c>
      <c r="AG27">
        <v>1354200000</v>
      </c>
    </row>
    <row r="28" spans="1:33" ht="15.75">
      <c r="A28" s="7">
        <f t="shared" si="0"/>
        <v>1985</v>
      </c>
      <c r="B28" s="3">
        <f t="shared" si="1"/>
        <v>266428.41172841738</v>
      </c>
      <c r="C28" s="3">
        <f t="shared" si="1"/>
        <v>51444.350902254606</v>
      </c>
      <c r="D28" s="3">
        <f t="shared" si="1"/>
        <v>4963.1189964731948</v>
      </c>
      <c r="E28" s="3" t="s">
        <v>29</v>
      </c>
      <c r="F28" s="3" t="s">
        <v>29</v>
      </c>
      <c r="G28" s="3" t="s">
        <v>29</v>
      </c>
      <c r="H28" s="3" t="s">
        <v>29</v>
      </c>
      <c r="I28" s="3" t="s">
        <v>29</v>
      </c>
      <c r="J28" s="3" t="s">
        <v>29</v>
      </c>
      <c r="K28" s="3" t="s">
        <v>29</v>
      </c>
      <c r="AC28" s="63">
        <v>1985</v>
      </c>
      <c r="AD28">
        <v>274246090000</v>
      </c>
      <c r="AE28">
        <v>51444300000</v>
      </c>
      <c r="AF28">
        <v>4963100000</v>
      </c>
      <c r="AG28">
        <v>1415900000</v>
      </c>
    </row>
    <row r="29" spans="1:33" ht="15.75">
      <c r="A29" s="7">
        <f t="shared" si="0"/>
        <v>1986</v>
      </c>
      <c r="B29" s="3">
        <f t="shared" si="1"/>
        <v>283769.73478730419</v>
      </c>
      <c r="C29" s="3">
        <f t="shared" si="1"/>
        <v>54001.353432312651</v>
      </c>
      <c r="D29" s="3">
        <f t="shared" si="1"/>
        <v>5249.7200934467028</v>
      </c>
      <c r="E29" s="3" t="s">
        <v>29</v>
      </c>
      <c r="F29" s="3" t="s">
        <v>29</v>
      </c>
      <c r="G29" s="3" t="s">
        <v>29</v>
      </c>
      <c r="H29" s="3" t="s">
        <v>29</v>
      </c>
      <c r="I29" s="3" t="s">
        <v>29</v>
      </c>
      <c r="J29" s="3" t="s">
        <v>29</v>
      </c>
      <c r="K29" s="3" t="s">
        <v>29</v>
      </c>
      <c r="AC29" s="63">
        <v>1986</v>
      </c>
      <c r="AD29">
        <v>292096251000</v>
      </c>
      <c r="AE29">
        <v>54001300000</v>
      </c>
      <c r="AF29">
        <v>5249700000</v>
      </c>
      <c r="AG29">
        <v>1478600000</v>
      </c>
    </row>
    <row r="30" spans="1:33" ht="15.75">
      <c r="A30" s="7">
        <f t="shared" si="0"/>
        <v>1987</v>
      </c>
      <c r="B30" s="3">
        <f t="shared" si="1"/>
        <v>308589.76578548719</v>
      </c>
      <c r="C30" s="3">
        <f t="shared" si="1"/>
        <v>57388.956784219037</v>
      </c>
      <c r="D30" s="3">
        <f t="shared" si="1"/>
        <v>5534.8211846788981</v>
      </c>
      <c r="E30" s="3" t="s">
        <v>29</v>
      </c>
      <c r="F30" s="3" t="s">
        <v>29</v>
      </c>
      <c r="G30" s="3" t="s">
        <v>29</v>
      </c>
      <c r="H30" s="3" t="s">
        <v>29</v>
      </c>
      <c r="I30" s="3" t="s">
        <v>29</v>
      </c>
      <c r="J30" s="3" t="s">
        <v>29</v>
      </c>
      <c r="K30" s="3" t="s">
        <v>29</v>
      </c>
      <c r="AC30" s="63">
        <v>1987</v>
      </c>
      <c r="AD30">
        <v>317644564000</v>
      </c>
      <c r="AE30">
        <v>57388900000</v>
      </c>
      <c r="AF30">
        <v>5534800000</v>
      </c>
      <c r="AG30">
        <v>1500600000</v>
      </c>
    </row>
    <row r="31" spans="1:33" ht="15.75">
      <c r="A31" s="7">
        <f t="shared" si="0"/>
        <v>1988</v>
      </c>
      <c r="B31" s="3">
        <f t="shared" si="1"/>
        <v>339017.79795457667</v>
      </c>
      <c r="C31" s="3">
        <f t="shared" si="1"/>
        <v>63000.362336494247</v>
      </c>
      <c r="D31" s="3">
        <f t="shared" si="1"/>
        <v>5940.0227355988754</v>
      </c>
      <c r="E31" s="3" t="s">
        <v>29</v>
      </c>
      <c r="F31" s="3" t="s">
        <v>29</v>
      </c>
      <c r="G31" s="3" t="s">
        <v>29</v>
      </c>
      <c r="H31" s="3" t="s">
        <v>29</v>
      </c>
      <c r="I31" s="3" t="s">
        <v>29</v>
      </c>
      <c r="J31" s="3" t="s">
        <v>29</v>
      </c>
      <c r="K31" s="3" t="s">
        <v>29</v>
      </c>
      <c r="AC31" s="63">
        <v>1988</v>
      </c>
      <c r="AD31">
        <v>348965431000</v>
      </c>
      <c r="AE31">
        <v>63000300000</v>
      </c>
      <c r="AF31">
        <v>5940000000</v>
      </c>
      <c r="AG31">
        <v>1524400000</v>
      </c>
    </row>
    <row r="32" spans="1:33" ht="15.75">
      <c r="A32" s="7">
        <f t="shared" si="0"/>
        <v>1989</v>
      </c>
      <c r="B32" s="3">
        <f t="shared" si="1"/>
        <v>365490.6519770376</v>
      </c>
      <c r="C32" s="3">
        <f t="shared" si="1"/>
        <v>65999.865304389867</v>
      </c>
      <c r="D32" s="3">
        <f t="shared" si="1"/>
        <v>6192.3237012876962</v>
      </c>
      <c r="E32" s="3" t="s">
        <v>29</v>
      </c>
      <c r="F32" s="3" t="s">
        <v>29</v>
      </c>
      <c r="G32" s="3" t="s">
        <v>29</v>
      </c>
      <c r="H32" s="3" t="s">
        <v>29</v>
      </c>
      <c r="I32" s="3" t="s">
        <v>29</v>
      </c>
      <c r="J32" s="3" t="s">
        <v>29</v>
      </c>
      <c r="K32" s="3" t="s">
        <v>29</v>
      </c>
      <c r="AC32" s="63">
        <v>1989</v>
      </c>
      <c r="AD32">
        <v>376215065000</v>
      </c>
      <c r="AE32">
        <v>65999800000</v>
      </c>
      <c r="AF32">
        <v>6192300000</v>
      </c>
      <c r="AG32">
        <v>1567800000</v>
      </c>
    </row>
    <row r="33" spans="1:33" ht="15.75">
      <c r="A33" s="7">
        <f t="shared" si="0"/>
        <v>1990</v>
      </c>
      <c r="B33" s="3">
        <f t="shared" si="1"/>
        <v>384153.79939185886</v>
      </c>
      <c r="C33" s="3">
        <f t="shared" si="1"/>
        <v>66819.466115354109</v>
      </c>
      <c r="D33" s="3">
        <f t="shared" si="1"/>
        <v>6386.0244426825611</v>
      </c>
      <c r="E33" s="3" t="s">
        <v>29</v>
      </c>
      <c r="F33" s="3" t="s">
        <v>29</v>
      </c>
      <c r="G33" s="3" t="s">
        <v>29</v>
      </c>
      <c r="H33" s="3" t="s">
        <v>29</v>
      </c>
      <c r="I33" s="3" t="s">
        <v>29</v>
      </c>
      <c r="J33" s="3" t="s">
        <v>29</v>
      </c>
      <c r="K33" s="3" t="s">
        <v>29</v>
      </c>
      <c r="AC33" s="63">
        <v>1990</v>
      </c>
      <c r="AD33">
        <v>395425836000</v>
      </c>
      <c r="AE33">
        <v>66819400000</v>
      </c>
      <c r="AF33">
        <v>6386000000</v>
      </c>
      <c r="AG33">
        <v>1589100000</v>
      </c>
    </row>
    <row r="34" spans="1:33" ht="15.75">
      <c r="A34" s="7">
        <f t="shared" si="0"/>
        <v>1991</v>
      </c>
      <c r="B34" s="3">
        <f t="shared" si="1"/>
        <v>394709.07316805731</v>
      </c>
      <c r="C34" s="3">
        <f t="shared" si="1"/>
        <v>65648.664956890294</v>
      </c>
      <c r="D34" s="3">
        <f t="shared" si="1"/>
        <v>6487.6248315608182</v>
      </c>
      <c r="E34" s="3" t="s">
        <v>29</v>
      </c>
      <c r="F34" s="3" t="s">
        <v>29</v>
      </c>
      <c r="G34" s="3" t="s">
        <v>29</v>
      </c>
      <c r="H34" s="3" t="s">
        <v>29</v>
      </c>
      <c r="I34" s="3" t="s">
        <v>29</v>
      </c>
      <c r="J34" s="3" t="s">
        <v>29</v>
      </c>
      <c r="K34" s="3" t="s">
        <v>29</v>
      </c>
      <c r="AC34" s="63">
        <v>1991</v>
      </c>
      <c r="AD34">
        <v>406290828000</v>
      </c>
      <c r="AE34">
        <v>65648600000</v>
      </c>
      <c r="AF34">
        <v>6487600000</v>
      </c>
      <c r="AG34">
        <v>1676000000</v>
      </c>
    </row>
    <row r="35" spans="1:33" ht="15.75">
      <c r="A35" s="7">
        <f t="shared" si="0"/>
        <v>1992</v>
      </c>
      <c r="B35" s="3">
        <f t="shared" si="1"/>
        <v>404493.65012324846</v>
      </c>
      <c r="C35" s="3">
        <f t="shared" si="1"/>
        <v>66077.96538166696</v>
      </c>
      <c r="D35" s="3">
        <f t="shared" si="1"/>
        <v>6857.8262485168289</v>
      </c>
      <c r="E35" s="3" t="s">
        <v>29</v>
      </c>
      <c r="F35" s="3" t="s">
        <v>29</v>
      </c>
      <c r="G35" s="3" t="s">
        <v>29</v>
      </c>
      <c r="H35" s="3" t="s">
        <v>29</v>
      </c>
      <c r="I35" s="3" t="s">
        <v>29</v>
      </c>
      <c r="J35" s="3" t="s">
        <v>29</v>
      </c>
      <c r="K35" s="3" t="s">
        <v>29</v>
      </c>
      <c r="AC35" s="63">
        <v>1992</v>
      </c>
      <c r="AD35">
        <v>416362509000</v>
      </c>
      <c r="AE35">
        <v>66077900000</v>
      </c>
      <c r="AF35">
        <v>6857800000</v>
      </c>
      <c r="AG35">
        <v>1673800000</v>
      </c>
    </row>
    <row r="36" spans="1:33" ht="15.75">
      <c r="A36" s="7">
        <f t="shared" si="0"/>
        <v>1993</v>
      </c>
      <c r="B36" s="3">
        <f t="shared" si="1"/>
        <v>413244.15339557215</v>
      </c>
      <c r="C36" s="3">
        <f t="shared" si="1"/>
        <v>67713.1669996376</v>
      </c>
      <c r="D36" s="3">
        <f t="shared" si="1"/>
        <v>6859.9262565546669</v>
      </c>
      <c r="E36" s="3" t="s">
        <v>29</v>
      </c>
      <c r="F36" s="3" t="s">
        <v>29</v>
      </c>
      <c r="G36" s="3" t="s">
        <v>29</v>
      </c>
      <c r="H36" s="3" t="s">
        <v>29</v>
      </c>
      <c r="I36" s="3" t="s">
        <v>29</v>
      </c>
      <c r="J36" s="3" t="s">
        <v>29</v>
      </c>
      <c r="K36" s="3" t="s">
        <v>29</v>
      </c>
      <c r="AC36" s="63">
        <v>1993</v>
      </c>
      <c r="AD36">
        <v>425369774000</v>
      </c>
      <c r="AE36">
        <v>67713100000</v>
      </c>
      <c r="AF36">
        <v>6859900000</v>
      </c>
      <c r="AG36">
        <v>1693300000</v>
      </c>
    </row>
    <row r="37" spans="1:33" ht="15.75">
      <c r="A37" s="7">
        <f t="shared" si="0"/>
        <v>1994</v>
      </c>
      <c r="B37" s="3">
        <f t="shared" si="1"/>
        <v>423894.43830661901</v>
      </c>
      <c r="C37" s="3">
        <f t="shared" si="1"/>
        <v>70967.070219252724</v>
      </c>
      <c r="D37" s="3">
        <f t="shared" si="1"/>
        <v>6921.526492331247</v>
      </c>
      <c r="E37" s="3" t="s">
        <v>29</v>
      </c>
      <c r="F37" s="3" t="s">
        <v>29</v>
      </c>
      <c r="G37" s="3" t="s">
        <v>29</v>
      </c>
      <c r="H37" s="3" t="s">
        <v>29</v>
      </c>
      <c r="I37" s="3" t="s">
        <v>29</v>
      </c>
      <c r="J37" s="3" t="s">
        <v>29</v>
      </c>
      <c r="K37" s="3" t="s">
        <v>29</v>
      </c>
      <c r="AC37" s="63">
        <v>1994</v>
      </c>
      <c r="AD37">
        <v>436332565000</v>
      </c>
      <c r="AE37">
        <v>70967000000</v>
      </c>
      <c r="AF37">
        <v>6921500000</v>
      </c>
      <c r="AG37">
        <v>1689400000</v>
      </c>
    </row>
    <row r="38" spans="1:33" ht="15.75">
      <c r="A38" s="7">
        <f t="shared" si="0"/>
        <v>1995</v>
      </c>
      <c r="B38" s="3">
        <f t="shared" si="1"/>
        <v>437837.88848370459</v>
      </c>
      <c r="C38" s="3">
        <f t="shared" si="1"/>
        <v>74573.373787554767</v>
      </c>
      <c r="D38" s="3">
        <f t="shared" si="1"/>
        <v>7050.6269864669057</v>
      </c>
      <c r="E38" s="3" t="s">
        <v>29</v>
      </c>
      <c r="F38" s="3" t="s">
        <v>29</v>
      </c>
      <c r="G38" s="3" t="s">
        <v>29</v>
      </c>
      <c r="H38" s="3" t="s">
        <v>29</v>
      </c>
      <c r="I38" s="3" t="s">
        <v>29</v>
      </c>
      <c r="J38" s="3" t="s">
        <v>29</v>
      </c>
      <c r="K38" s="3" t="s">
        <v>29</v>
      </c>
      <c r="AC38" s="63">
        <v>1995</v>
      </c>
      <c r="AD38">
        <v>450685151000</v>
      </c>
      <c r="AE38">
        <v>74573300000</v>
      </c>
      <c r="AF38">
        <v>7050600000</v>
      </c>
      <c r="AG38">
        <v>1658500000</v>
      </c>
    </row>
    <row r="39" spans="1:33" ht="15.75">
      <c r="A39" s="7">
        <f>A40-1</f>
        <v>1996</v>
      </c>
      <c r="B39" s="3">
        <f>B40*AD39/AD40</f>
        <v>450051.20803554804</v>
      </c>
      <c r="C39" s="3">
        <f>C40*AE39/AE40</f>
        <v>77091.77627941953</v>
      </c>
      <c r="D39" s="3">
        <f>D40*AF39/AF40</f>
        <v>7235.3276934138939</v>
      </c>
      <c r="E39" s="3" t="s">
        <v>29</v>
      </c>
      <c r="F39" s="3" t="s">
        <v>29</v>
      </c>
      <c r="G39" s="3" t="s">
        <v>29</v>
      </c>
      <c r="H39" s="3" t="s">
        <v>29</v>
      </c>
      <c r="I39" s="3" t="s">
        <v>29</v>
      </c>
      <c r="J39" s="3" t="s">
        <v>29</v>
      </c>
      <c r="K39" s="3" t="s">
        <v>29</v>
      </c>
      <c r="AC39" s="63">
        <v>1996</v>
      </c>
      <c r="AD39">
        <v>463256840000</v>
      </c>
      <c r="AE39">
        <v>77091700000</v>
      </c>
      <c r="AF39">
        <v>7235300000</v>
      </c>
      <c r="AG39">
        <v>1678800000</v>
      </c>
    </row>
    <row r="40" spans="1:33" ht="15.75">
      <c r="A40" s="7">
        <v>1997</v>
      </c>
      <c r="B40" s="3">
        <f t="shared" ref="B40:K52" si="2">P4/1000000</f>
        <v>476893.52799999999</v>
      </c>
      <c r="C40" s="3">
        <f t="shared" si="2"/>
        <v>80851.98</v>
      </c>
      <c r="D40" s="3">
        <f t="shared" si="2"/>
        <v>7315.4279999999999</v>
      </c>
      <c r="E40" s="3">
        <f t="shared" si="2"/>
        <v>407.41</v>
      </c>
      <c r="F40" s="3">
        <f t="shared" si="2"/>
        <v>526.01499999999999</v>
      </c>
      <c r="G40" s="3">
        <f t="shared" si="2"/>
        <v>711.25699999999995</v>
      </c>
      <c r="H40" s="3">
        <f t="shared" si="2"/>
        <v>969.274</v>
      </c>
      <c r="I40" s="3">
        <f t="shared" si="2"/>
        <v>1884.931</v>
      </c>
      <c r="J40" s="3">
        <f t="shared" si="2"/>
        <v>526.53099999999995</v>
      </c>
      <c r="K40" s="3">
        <f t="shared" si="2"/>
        <v>2290.0100000000002</v>
      </c>
      <c r="AC40" s="63">
        <v>1997</v>
      </c>
      <c r="AD40">
        <v>490886781000</v>
      </c>
      <c r="AE40">
        <v>80851900000</v>
      </c>
      <c r="AF40">
        <v>7315400000</v>
      </c>
      <c r="AG40">
        <v>1661900000</v>
      </c>
    </row>
    <row r="41" spans="1:33" ht="15.75">
      <c r="A41" s="7">
        <v>1998</v>
      </c>
      <c r="B41" s="3">
        <f t="shared" si="2"/>
        <v>501098.66200000001</v>
      </c>
      <c r="C41" s="3">
        <f t="shared" si="2"/>
        <v>84885.452999999994</v>
      </c>
      <c r="D41" s="3">
        <f t="shared" si="2"/>
        <v>7525.2280000000001</v>
      </c>
      <c r="E41" s="3">
        <f t="shared" si="2"/>
        <v>423.22899999999998</v>
      </c>
      <c r="F41" s="3">
        <f t="shared" si="2"/>
        <v>558.06899999999996</v>
      </c>
      <c r="G41" s="3">
        <f t="shared" si="2"/>
        <v>750.94</v>
      </c>
      <c r="H41" s="3">
        <f t="shared" si="2"/>
        <v>976.81200000000001</v>
      </c>
      <c r="I41" s="3">
        <f t="shared" si="2"/>
        <v>1861.11</v>
      </c>
      <c r="J41" s="3">
        <f t="shared" si="2"/>
        <v>558.452</v>
      </c>
      <c r="K41" s="3">
        <f t="shared" si="2"/>
        <v>2396.616</v>
      </c>
      <c r="AC41" s="63">
        <v>1998</v>
      </c>
      <c r="AD41">
        <v>522522700000</v>
      </c>
      <c r="AE41">
        <v>84829100000</v>
      </c>
      <c r="AF41">
        <v>7525200000</v>
      </c>
      <c r="AG41">
        <v>1779800000</v>
      </c>
    </row>
    <row r="42" spans="1:33" ht="15.75">
      <c r="A42" s="7">
        <v>1999</v>
      </c>
      <c r="B42" s="3">
        <f t="shared" si="2"/>
        <v>529695.91799999995</v>
      </c>
      <c r="C42" s="3">
        <f t="shared" si="2"/>
        <v>90085.620999999999</v>
      </c>
      <c r="D42" s="3">
        <f t="shared" si="2"/>
        <v>8187.1880000000001</v>
      </c>
      <c r="E42" s="3">
        <f t="shared" si="2"/>
        <v>469.483</v>
      </c>
      <c r="F42" s="3">
        <f t="shared" si="2"/>
        <v>622.65</v>
      </c>
      <c r="G42" s="3">
        <f t="shared" si="2"/>
        <v>809.47900000000004</v>
      </c>
      <c r="H42" s="3">
        <f t="shared" si="2"/>
        <v>987.79899999999998</v>
      </c>
      <c r="I42" s="3">
        <f t="shared" si="2"/>
        <v>2036.48</v>
      </c>
      <c r="J42" s="3">
        <f t="shared" si="2"/>
        <v>600.03700000000003</v>
      </c>
      <c r="K42" s="3">
        <f t="shared" si="2"/>
        <v>2661.26</v>
      </c>
      <c r="AC42" s="63">
        <v>1999</v>
      </c>
      <c r="AD42">
        <v>543663320000</v>
      </c>
      <c r="AE42">
        <v>90085600000</v>
      </c>
      <c r="AF42">
        <v>8187200000</v>
      </c>
      <c r="AG42">
        <v>1769900000</v>
      </c>
    </row>
    <row r="43" spans="1:33" ht="15.75">
      <c r="A43" s="7">
        <v>2000</v>
      </c>
      <c r="B43" s="3">
        <f t="shared" si="2"/>
        <v>573590.05599999998</v>
      </c>
      <c r="C43" s="3">
        <f t="shared" si="2"/>
        <v>96579.316000000006</v>
      </c>
      <c r="D43" s="3">
        <f t="shared" si="2"/>
        <v>8045.5420000000004</v>
      </c>
      <c r="E43" s="3">
        <f t="shared" si="2"/>
        <v>510.94499999999999</v>
      </c>
      <c r="F43" s="3">
        <f t="shared" si="2"/>
        <v>536.12699999999995</v>
      </c>
      <c r="G43" s="3">
        <f t="shared" si="2"/>
        <v>810.01700000000005</v>
      </c>
      <c r="H43" s="3">
        <f t="shared" si="2"/>
        <v>890.24800000000005</v>
      </c>
      <c r="I43" s="3">
        <f t="shared" si="2"/>
        <v>2130.4940000000001</v>
      </c>
      <c r="J43" s="3">
        <f t="shared" si="2"/>
        <v>692.66899999999998</v>
      </c>
      <c r="K43" s="3">
        <f t="shared" si="2"/>
        <v>2475.0419999999999</v>
      </c>
      <c r="AC43" s="63">
        <v>2000</v>
      </c>
      <c r="AD43">
        <v>592079334000</v>
      </c>
      <c r="AE43">
        <v>96577400000</v>
      </c>
      <c r="AF43">
        <v>8045500000</v>
      </c>
      <c r="AG43">
        <v>1787400000</v>
      </c>
    </row>
    <row r="44" spans="1:33" ht="15.75">
      <c r="A44" s="7">
        <v>2001</v>
      </c>
      <c r="B44" s="3">
        <f t="shared" si="2"/>
        <v>598020.50100000005</v>
      </c>
      <c r="C44" s="3">
        <f t="shared" si="2"/>
        <v>97465.429000000004</v>
      </c>
      <c r="D44" s="3">
        <f t="shared" si="2"/>
        <v>8496.6710000000003</v>
      </c>
      <c r="E44" s="3">
        <f t="shared" si="2"/>
        <v>504.56599999999997</v>
      </c>
      <c r="F44" s="3">
        <f t="shared" si="2"/>
        <v>542.42499999999995</v>
      </c>
      <c r="G44" s="3">
        <f t="shared" si="2"/>
        <v>894.654</v>
      </c>
      <c r="H44" s="3">
        <f t="shared" si="2"/>
        <v>983.73099999999999</v>
      </c>
      <c r="I44" s="3">
        <f t="shared" si="2"/>
        <v>2411.19</v>
      </c>
      <c r="J44" s="3">
        <f t="shared" si="2"/>
        <v>664.53599999999994</v>
      </c>
      <c r="K44" s="3">
        <f t="shared" si="2"/>
        <v>2495.569</v>
      </c>
      <c r="AC44" s="63">
        <v>2001</v>
      </c>
      <c r="AD44">
        <v>614032947000</v>
      </c>
      <c r="AE44">
        <v>96651400000</v>
      </c>
      <c r="AF44">
        <v>8496700000</v>
      </c>
      <c r="AG44">
        <v>1764400000</v>
      </c>
    </row>
    <row r="45" spans="1:33" ht="15.75">
      <c r="A45" s="7">
        <v>2002</v>
      </c>
      <c r="B45" s="3">
        <f t="shared" si="2"/>
        <v>621833.95900000003</v>
      </c>
      <c r="C45" s="3">
        <f t="shared" si="2"/>
        <v>99924.94</v>
      </c>
      <c r="D45" s="3">
        <f t="shared" si="2"/>
        <v>8727.1090000000004</v>
      </c>
      <c r="E45" s="3">
        <f t="shared" si="2"/>
        <v>469.57</v>
      </c>
      <c r="F45" s="3">
        <f t="shared" si="2"/>
        <v>621.44600000000003</v>
      </c>
      <c r="G45" s="3">
        <f t="shared" si="2"/>
        <v>938.98199999999997</v>
      </c>
      <c r="H45" s="3">
        <f t="shared" si="2"/>
        <v>976.84299999999996</v>
      </c>
      <c r="I45" s="3">
        <f t="shared" si="2"/>
        <v>2382.9589999999998</v>
      </c>
      <c r="J45" s="3">
        <f t="shared" si="2"/>
        <v>705.17600000000004</v>
      </c>
      <c r="K45" s="3">
        <f t="shared" si="2"/>
        <v>2632.1329999999998</v>
      </c>
      <c r="AC45" s="63">
        <v>2002</v>
      </c>
      <c r="AD45" s="63"/>
      <c r="AE45">
        <v>99923900000</v>
      </c>
      <c r="AF45">
        <v>8726100000</v>
      </c>
      <c r="AG45">
        <v>1782600000</v>
      </c>
    </row>
    <row r="46" spans="1:33" ht="15.75">
      <c r="A46" s="7">
        <v>2003</v>
      </c>
      <c r="B46" s="3">
        <f t="shared" si="2"/>
        <v>650316.505</v>
      </c>
      <c r="C46" s="3">
        <f t="shared" si="2"/>
        <v>102787.754</v>
      </c>
      <c r="D46" s="3">
        <f t="shared" si="2"/>
        <v>9236.1859999999997</v>
      </c>
      <c r="E46" s="3">
        <f t="shared" si="2"/>
        <v>436.01799999999997</v>
      </c>
      <c r="F46" s="3">
        <f t="shared" si="2"/>
        <v>657.88499999999999</v>
      </c>
      <c r="G46" s="3">
        <f t="shared" si="2"/>
        <v>1032.5</v>
      </c>
      <c r="H46" s="3">
        <f t="shared" si="2"/>
        <v>1054.2180000000001</v>
      </c>
      <c r="I46" s="3">
        <f t="shared" si="2"/>
        <v>2592.5659999999998</v>
      </c>
      <c r="J46" s="3">
        <f t="shared" si="2"/>
        <v>737.44799999999998</v>
      </c>
      <c r="K46" s="3">
        <f t="shared" si="2"/>
        <v>2725.5509999999999</v>
      </c>
      <c r="AC46" s="63">
        <v>2003</v>
      </c>
      <c r="AD46" s="63"/>
      <c r="AE46">
        <v>102787100000</v>
      </c>
      <c r="AF46">
        <v>9236200000</v>
      </c>
      <c r="AG46">
        <v>1990500000</v>
      </c>
    </row>
    <row r="47" spans="1:33" ht="15.75">
      <c r="A47" s="7">
        <v>2004</v>
      </c>
      <c r="B47" s="3">
        <f t="shared" si="2"/>
        <v>687584.45400000003</v>
      </c>
      <c r="C47" s="3">
        <f t="shared" si="2"/>
        <v>107600.929</v>
      </c>
      <c r="D47" s="3">
        <f t="shared" si="2"/>
        <v>9665.7790000000005</v>
      </c>
      <c r="E47" s="3">
        <f t="shared" si="2"/>
        <v>451.47199999999998</v>
      </c>
      <c r="F47" s="3">
        <f t="shared" si="2"/>
        <v>687.07</v>
      </c>
      <c r="G47" s="3">
        <f t="shared" si="2"/>
        <v>1078.3620000000001</v>
      </c>
      <c r="H47" s="3">
        <f t="shared" si="2"/>
        <v>1141.5150000000001</v>
      </c>
      <c r="I47" s="3">
        <f t="shared" si="2"/>
        <v>2767.8879999999999</v>
      </c>
      <c r="J47" s="3">
        <f t="shared" si="2"/>
        <v>746.64300000000003</v>
      </c>
      <c r="K47" s="3">
        <f t="shared" si="2"/>
        <v>2792.8290000000002</v>
      </c>
      <c r="AC47" s="63">
        <v>2004</v>
      </c>
      <c r="AD47" s="63"/>
      <c r="AE47">
        <v>107432700000</v>
      </c>
      <c r="AF47">
        <v>9665800000</v>
      </c>
      <c r="AG47">
        <v>1910700000</v>
      </c>
    </row>
    <row r="48" spans="1:33" ht="15.75">
      <c r="A48" s="7">
        <v>2005</v>
      </c>
      <c r="B48" s="3">
        <f t="shared" si="2"/>
        <v>726345.65899999999</v>
      </c>
      <c r="C48" s="3">
        <f t="shared" si="2"/>
        <v>110315.664</v>
      </c>
      <c r="D48" s="3">
        <f t="shared" si="2"/>
        <v>10085.671</v>
      </c>
      <c r="E48" s="3">
        <f t="shared" si="2"/>
        <v>440.33699999999999</v>
      </c>
      <c r="F48" s="3">
        <f t="shared" si="2"/>
        <v>715.96799999999996</v>
      </c>
      <c r="G48" s="3">
        <f t="shared" si="2"/>
        <v>1111.2090000000001</v>
      </c>
      <c r="H48" s="3">
        <f t="shared" si="2"/>
        <v>1251.3019999999999</v>
      </c>
      <c r="I48" s="3">
        <f t="shared" si="2"/>
        <v>2928.4789999999998</v>
      </c>
      <c r="J48" s="3">
        <f t="shared" si="2"/>
        <v>748.71500000000003</v>
      </c>
      <c r="K48" s="3">
        <f t="shared" si="2"/>
        <v>2889.6610000000001</v>
      </c>
      <c r="AC48" s="63">
        <v>2005</v>
      </c>
      <c r="AD48" s="63"/>
      <c r="AE48">
        <v>110315700000</v>
      </c>
      <c r="AF48">
        <v>10085700000</v>
      </c>
      <c r="AG48">
        <v>1984800000</v>
      </c>
    </row>
    <row r="49" spans="1:33" ht="15.75">
      <c r="A49" s="7">
        <v>2006</v>
      </c>
      <c r="B49" s="3">
        <f t="shared" si="2"/>
        <v>774924.87100000004</v>
      </c>
      <c r="C49" s="3">
        <f t="shared" si="2"/>
        <v>111466.88</v>
      </c>
      <c r="D49" s="3">
        <f t="shared" si="2"/>
        <v>10395.302</v>
      </c>
      <c r="E49" s="3">
        <f t="shared" si="2"/>
        <v>440.81200000000001</v>
      </c>
      <c r="F49" s="3">
        <f t="shared" si="2"/>
        <v>725.846</v>
      </c>
      <c r="G49" s="3">
        <f t="shared" si="2"/>
        <v>1126.4780000000001</v>
      </c>
      <c r="H49" s="3">
        <f t="shared" si="2"/>
        <v>1259.7809999999999</v>
      </c>
      <c r="I49" s="3">
        <f t="shared" si="2"/>
        <v>3055.4479999999999</v>
      </c>
      <c r="J49" s="3">
        <f t="shared" si="2"/>
        <v>758.32100000000003</v>
      </c>
      <c r="K49" s="3">
        <f t="shared" si="2"/>
        <v>3028.616</v>
      </c>
      <c r="AC49" s="63">
        <v>2006</v>
      </c>
      <c r="AD49" s="63"/>
      <c r="AE49">
        <v>111466300000</v>
      </c>
      <c r="AF49">
        <v>10395300000</v>
      </c>
      <c r="AG49">
        <v>2087100000</v>
      </c>
    </row>
    <row r="50" spans="1:33" ht="15.75">
      <c r="A50" s="7">
        <v>2007</v>
      </c>
      <c r="B50" s="3">
        <f t="shared" si="2"/>
        <v>818415.41500000004</v>
      </c>
      <c r="C50" s="3">
        <f t="shared" si="2"/>
        <v>111595.20699999999</v>
      </c>
      <c r="D50" s="3">
        <f t="shared" si="2"/>
        <v>10823.1</v>
      </c>
      <c r="E50" s="3">
        <f t="shared" si="2"/>
        <v>478.97899999999998</v>
      </c>
      <c r="F50" s="3">
        <f t="shared" si="2"/>
        <v>703.39200000000005</v>
      </c>
      <c r="G50" s="3">
        <f t="shared" si="2"/>
        <v>1228.28</v>
      </c>
      <c r="H50" s="3">
        <f t="shared" si="2"/>
        <v>1303.3230000000001</v>
      </c>
      <c r="I50" s="3">
        <f t="shared" si="2"/>
        <v>3203.712</v>
      </c>
      <c r="J50" s="3">
        <f t="shared" si="2"/>
        <v>744.99599999999998</v>
      </c>
      <c r="K50" s="3">
        <f t="shared" si="2"/>
        <v>3160.4180000000001</v>
      </c>
      <c r="AC50" s="63">
        <v>2007</v>
      </c>
      <c r="AD50" s="63"/>
      <c r="AE50">
        <v>111594900000</v>
      </c>
      <c r="AF50">
        <v>10823100000</v>
      </c>
      <c r="AG50">
        <v>2015400000</v>
      </c>
    </row>
    <row r="51" spans="1:33">
      <c r="A51" s="7">
        <v>2008</v>
      </c>
      <c r="B51" s="3">
        <f t="shared" si="2"/>
        <v>852358.49</v>
      </c>
      <c r="C51" s="3">
        <f t="shared" si="2"/>
        <v>108931.091</v>
      </c>
      <c r="D51" s="3">
        <f t="shared" si="2"/>
        <v>10841.074000000001</v>
      </c>
      <c r="E51" s="3">
        <f t="shared" si="2"/>
        <v>495.10300000000001</v>
      </c>
      <c r="F51" s="3">
        <f t="shared" si="2"/>
        <v>570.029</v>
      </c>
      <c r="G51" s="3">
        <f t="shared" si="2"/>
        <v>1236.173</v>
      </c>
      <c r="H51" s="3">
        <f t="shared" si="2"/>
        <v>1337.0360000000001</v>
      </c>
      <c r="I51" s="3">
        <f t="shared" si="2"/>
        <v>3255.1680000000001</v>
      </c>
      <c r="J51" s="3">
        <f t="shared" si="2"/>
        <v>780.46299999999997</v>
      </c>
      <c r="K51" s="3">
        <f t="shared" si="2"/>
        <v>3167.1019999999999</v>
      </c>
    </row>
    <row r="52" spans="1:33">
      <c r="A52" s="7">
        <v>2009</v>
      </c>
      <c r="B52" s="3">
        <f t="shared" si="2"/>
        <v>853093.44400000002</v>
      </c>
      <c r="C52" s="3">
        <f t="shared" si="2"/>
        <v>94050.456999999995</v>
      </c>
      <c r="D52" s="3">
        <f t="shared" si="2"/>
        <v>9905.6280000000006</v>
      </c>
      <c r="E52" s="3">
        <f t="shared" si="2"/>
        <v>466.69600000000003</v>
      </c>
      <c r="F52" s="3">
        <f t="shared" si="2"/>
        <v>483.61200000000002</v>
      </c>
      <c r="G52" s="3">
        <f t="shared" si="2"/>
        <v>1178.127</v>
      </c>
      <c r="H52" s="3">
        <f t="shared" si="2"/>
        <v>1261.7280000000001</v>
      </c>
      <c r="I52" s="3">
        <f t="shared" si="2"/>
        <v>2917.6350000000002</v>
      </c>
      <c r="J52" s="3">
        <f t="shared" si="2"/>
        <v>697.97500000000002</v>
      </c>
      <c r="K52" s="3">
        <f t="shared" si="2"/>
        <v>2899.855</v>
      </c>
    </row>
    <row r="54" spans="1:33">
      <c r="A54" s="9" t="s">
        <v>71</v>
      </c>
      <c r="B54" s="8"/>
    </row>
    <row r="55" spans="1:33">
      <c r="A55" s="7" t="s">
        <v>502</v>
      </c>
      <c r="B55" s="2">
        <f>(POWER(VLOOKUP(VALUE(RIGHT($A55,4)),$A$4:$K$52,COLUMN(B$52),0)/VLOOKUP(VALUE(LEFT($A55,4)),$A$4:$K$52,COLUMN(B$52),0),1/(VALUE(RIGHT($A55,4))-VALUE(LEFT($A55,4))))-1)*100</f>
        <v>7.7521916755573406</v>
      </c>
      <c r="C55" s="2">
        <f>(POWER(VLOOKUP(VALUE(RIGHT($A55,4)),$A$4:$K$52,COLUMN(C$52),0)/VLOOKUP(VALUE(LEFT($A55,4)),$A$4:$K$52,COLUMN(C$52),0),1/(VALUE(RIGHT($A55,4))-VALUE(LEFT($A55,4))))-1)*100</f>
        <v>5.9032393954563389</v>
      </c>
      <c r="D55" s="2">
        <f>(POWER(VLOOKUP(VALUE(RIGHT($A55,4)),$A$4:$K$52,COLUMN(D$52),0)/VLOOKUP(VALUE(LEFT($A55,4)),$A$4:$K$52,COLUMN(D$52),0),1/(VALUE(RIGHT($A55,4))-VALUE(LEFT($A55,4))))-1)*100</f>
        <v>5.6636594898629822</v>
      </c>
      <c r="E55" s="2" t="s">
        <v>29</v>
      </c>
      <c r="F55" s="2" t="s">
        <v>29</v>
      </c>
      <c r="G55" s="2" t="s">
        <v>29</v>
      </c>
      <c r="H55" s="2" t="s">
        <v>29</v>
      </c>
      <c r="I55" s="2" t="s">
        <v>29</v>
      </c>
      <c r="J55" s="2" t="s">
        <v>29</v>
      </c>
      <c r="K55" s="2" t="s">
        <v>29</v>
      </c>
    </row>
    <row r="56" spans="1:33">
      <c r="A56" s="7" t="s">
        <v>1</v>
      </c>
      <c r="B56" s="2">
        <f t="shared" ref="B56:K60" si="3">(POWER(VLOOKUP(VALUE(RIGHT($A56,4)),$A$4:$K$52,COLUMN(B$52),0)/VLOOKUP(VALUE(LEFT($A56,4)),$A$4:$K$52,COLUMN(B$52),0),1/(VALUE(RIGHT($A56,4))-VALUE(LEFT($A56,4))))-1)*100</f>
        <v>7.5885590285726279</v>
      </c>
      <c r="C56" s="2">
        <f t="shared" si="3"/>
        <v>6.4776009630842069</v>
      </c>
      <c r="D56" s="2">
        <f t="shared" si="3"/>
        <v>5.641704993255181</v>
      </c>
      <c r="E56" s="2" t="s">
        <v>29</v>
      </c>
      <c r="F56" s="2" t="s">
        <v>29</v>
      </c>
      <c r="G56" s="2" t="s">
        <v>29</v>
      </c>
      <c r="H56" s="2" t="s">
        <v>29</v>
      </c>
      <c r="I56" s="2" t="s">
        <v>29</v>
      </c>
      <c r="J56" s="2" t="s">
        <v>29</v>
      </c>
      <c r="K56" s="2" t="s">
        <v>29</v>
      </c>
    </row>
    <row r="57" spans="1:33">
      <c r="A57" s="7" t="s">
        <v>2</v>
      </c>
      <c r="B57" s="2">
        <f t="shared" si="3"/>
        <v>4.1821252985779322</v>
      </c>
      <c r="C57" s="2">
        <f t="shared" si="3"/>
        <v>3.5216074392067531</v>
      </c>
      <c r="D57" s="2">
        <f t="shared" si="3"/>
        <v>2.4086200611772357</v>
      </c>
      <c r="E57" s="2" t="s">
        <v>29</v>
      </c>
      <c r="F57" s="2" t="s">
        <v>29</v>
      </c>
      <c r="G57" s="2" t="s">
        <v>29</v>
      </c>
      <c r="H57" s="2" t="s">
        <v>29</v>
      </c>
      <c r="I57" s="2" t="s">
        <v>29</v>
      </c>
      <c r="J57" s="2" t="s">
        <v>29</v>
      </c>
      <c r="K57" s="2" t="s">
        <v>29</v>
      </c>
    </row>
    <row r="58" spans="1:33">
      <c r="A58" s="7" t="s">
        <v>503</v>
      </c>
      <c r="B58" s="2">
        <f t="shared" si="3"/>
        <v>4.9658268783407955</v>
      </c>
      <c r="C58" s="2">
        <f t="shared" si="3"/>
        <v>1.2680671375390862</v>
      </c>
      <c r="D58" s="2">
        <f t="shared" si="3"/>
        <v>2.5581526681405009</v>
      </c>
      <c r="E58" s="2">
        <f t="shared" si="3"/>
        <v>1.1385833482242091</v>
      </c>
      <c r="F58" s="2">
        <f t="shared" si="3"/>
        <v>-0.69794296156205915</v>
      </c>
      <c r="G58" s="2">
        <f t="shared" si="3"/>
        <v>4.2950739300218865</v>
      </c>
      <c r="H58" s="2">
        <f t="shared" si="3"/>
        <v>2.221738973639531</v>
      </c>
      <c r="I58" s="2">
        <f t="shared" si="3"/>
        <v>3.7077690644595984</v>
      </c>
      <c r="J58" s="2">
        <f t="shared" si="3"/>
        <v>2.3767472323767525</v>
      </c>
      <c r="K58" s="2">
        <f t="shared" si="3"/>
        <v>1.9870215282246972</v>
      </c>
    </row>
    <row r="59" spans="1:33">
      <c r="A59" s="7" t="s">
        <v>27</v>
      </c>
      <c r="B59" s="2">
        <f t="shared" si="3"/>
        <v>6.3473636801669286</v>
      </c>
      <c r="C59" s="2">
        <f t="shared" si="3"/>
        <v>6.1038530488075171</v>
      </c>
      <c r="D59" s="2">
        <f t="shared" si="3"/>
        <v>3.2219015481866897</v>
      </c>
      <c r="E59" s="2">
        <f t="shared" si="3"/>
        <v>7.8402343508458427</v>
      </c>
      <c r="F59" s="2">
        <f t="shared" si="3"/>
        <v>0.63673002368853648</v>
      </c>
      <c r="G59" s="2">
        <f t="shared" si="3"/>
        <v>4.4293384161359528</v>
      </c>
      <c r="H59" s="2">
        <f t="shared" si="3"/>
        <v>-2.7951022439261064</v>
      </c>
      <c r="I59" s="2">
        <f t="shared" si="3"/>
        <v>4.1665513437205037</v>
      </c>
      <c r="J59" s="2">
        <f t="shared" si="3"/>
        <v>9.5722555979459667</v>
      </c>
      <c r="K59" s="2">
        <f t="shared" si="3"/>
        <v>2.6238723576083922</v>
      </c>
    </row>
    <row r="60" spans="1:33">
      <c r="A60" s="7" t="s">
        <v>533</v>
      </c>
      <c r="B60" s="2">
        <f t="shared" si="3"/>
        <v>4.5093144676722874</v>
      </c>
      <c r="C60" s="2">
        <f t="shared" si="3"/>
        <v>-0.29437900118296501</v>
      </c>
      <c r="D60" s="2">
        <f t="shared" si="3"/>
        <v>2.3378528696270218</v>
      </c>
      <c r="E60" s="2">
        <f t="shared" si="3"/>
        <v>-1.0014393123983889</v>
      </c>
      <c r="F60" s="2">
        <f t="shared" si="3"/>
        <v>-1.1388887852907037</v>
      </c>
      <c r="G60" s="2">
        <f t="shared" si="3"/>
        <v>4.2503574730488491</v>
      </c>
      <c r="H60" s="2">
        <f t="shared" si="3"/>
        <v>3.950911975009519</v>
      </c>
      <c r="I60" s="2">
        <f t="shared" si="3"/>
        <v>3.5552911053408076</v>
      </c>
      <c r="J60" s="2">
        <f t="shared" si="3"/>
        <v>8.482522173671736E-2</v>
      </c>
      <c r="K60" s="2">
        <f t="shared" si="3"/>
        <v>1.7756173753572968</v>
      </c>
    </row>
    <row r="62" spans="1:33" ht="45" customHeight="1">
      <c r="A62" s="356" t="s">
        <v>594</v>
      </c>
      <c r="B62" s="356"/>
      <c r="C62" s="356"/>
      <c r="D62" s="356"/>
      <c r="E62" s="356"/>
      <c r="F62" s="356"/>
      <c r="G62" s="356"/>
      <c r="H62" s="356"/>
      <c r="I62" s="356"/>
      <c r="J62" s="331"/>
      <c r="K62" s="331"/>
    </row>
    <row r="63" spans="1:33">
      <c r="A63" s="20" t="s">
        <v>595</v>
      </c>
    </row>
  </sheetData>
  <mergeCells count="1">
    <mergeCell ref="A62:K62"/>
  </mergeCells>
  <pageMargins left="0.7" right="0.7" top="0.75" bottom="0.75" header="0.3" footer="0.3"/>
  <pageSetup scale="59" orientation="portrait" horizontalDpi="0" verticalDpi="0" r:id="rId1"/>
</worksheet>
</file>

<file path=xl/worksheets/sheet33.xml><?xml version="1.0" encoding="utf-8"?>
<worksheet xmlns="http://schemas.openxmlformats.org/spreadsheetml/2006/main" xmlns:r="http://schemas.openxmlformats.org/officeDocument/2006/relationships">
  <sheetPr codeName="Sheet84"/>
  <dimension ref="A1:K52"/>
  <sheetViews>
    <sheetView view="pageBreakPreview" zoomScaleNormal="100" zoomScaleSheetLayoutView="100" workbookViewId="0"/>
  </sheetViews>
  <sheetFormatPr defaultRowHeight="15"/>
  <cols>
    <col min="2" max="11" width="14.85546875" customWidth="1"/>
  </cols>
  <sheetData>
    <row r="1" spans="1:11">
      <c r="A1" t="s">
        <v>596</v>
      </c>
    </row>
    <row r="3" spans="1:11" ht="90">
      <c r="B3" s="55" t="s">
        <v>520</v>
      </c>
      <c r="C3" s="55" t="s">
        <v>6</v>
      </c>
      <c r="D3" s="55" t="s">
        <v>7</v>
      </c>
      <c r="E3" s="55" t="s">
        <v>8</v>
      </c>
      <c r="F3" s="55" t="s">
        <v>11</v>
      </c>
      <c r="G3" s="55" t="s">
        <v>12</v>
      </c>
      <c r="H3" s="55" t="s">
        <v>13</v>
      </c>
      <c r="I3" s="55" t="s">
        <v>14</v>
      </c>
      <c r="J3" s="55" t="s">
        <v>15</v>
      </c>
      <c r="K3" s="55" t="s">
        <v>55</v>
      </c>
    </row>
    <row r="4" spans="1:11">
      <c r="A4" s="7">
        <f t="shared" ref="A4:A38" si="0">A5-1</f>
        <v>1961</v>
      </c>
      <c r="B4" s="41">
        <f>'6'!B4/'1b'!B6*100</f>
        <v>61.84905856851627</v>
      </c>
      <c r="C4" s="41">
        <f>'6'!C4/'1b'!C6*100</f>
        <v>69.770759292793855</v>
      </c>
      <c r="D4" s="41">
        <f>'6'!D4/'1b'!D6*100</f>
        <v>66.711155812700312</v>
      </c>
      <c r="E4" s="41" t="s">
        <v>29</v>
      </c>
      <c r="F4" s="41" t="s">
        <v>29</v>
      </c>
      <c r="G4" s="41" t="s">
        <v>29</v>
      </c>
      <c r="H4" s="41" t="s">
        <v>29</v>
      </c>
      <c r="I4" s="41" t="s">
        <v>29</v>
      </c>
      <c r="J4" s="41" t="s">
        <v>29</v>
      </c>
      <c r="K4" s="41" t="s">
        <v>29</v>
      </c>
    </row>
    <row r="5" spans="1:11">
      <c r="A5" s="7">
        <f t="shared" si="0"/>
        <v>1962</v>
      </c>
      <c r="B5" s="41">
        <f>'6'!B5/'1b'!B7*100</f>
        <v>61.162717038356021</v>
      </c>
      <c r="C5" s="41">
        <f>'6'!C5/'1b'!C7*100</f>
        <v>67.820445257045847</v>
      </c>
      <c r="D5" s="41">
        <f>'6'!D5/'1b'!D7*100</f>
        <v>65.101392537072428</v>
      </c>
      <c r="E5" s="41" t="s">
        <v>29</v>
      </c>
      <c r="F5" s="41" t="s">
        <v>29</v>
      </c>
      <c r="G5" s="41" t="s">
        <v>29</v>
      </c>
      <c r="H5" s="41" t="s">
        <v>29</v>
      </c>
      <c r="I5" s="41" t="s">
        <v>29</v>
      </c>
      <c r="J5" s="41" t="s">
        <v>29</v>
      </c>
      <c r="K5" s="41" t="s">
        <v>29</v>
      </c>
    </row>
    <row r="6" spans="1:11">
      <c r="A6" s="7">
        <f t="shared" si="0"/>
        <v>1963</v>
      </c>
      <c r="B6" s="41">
        <f>'6'!B6/'1b'!B8*100</f>
        <v>60.46729641067504</v>
      </c>
      <c r="C6" s="41">
        <f>'6'!C6/'1b'!C8*100</f>
        <v>67.013254825331899</v>
      </c>
      <c r="D6" s="41">
        <f>'6'!D6/'1b'!D8*100</f>
        <v>64.593026408730708</v>
      </c>
      <c r="E6" s="41" t="s">
        <v>29</v>
      </c>
      <c r="F6" s="41" t="s">
        <v>29</v>
      </c>
      <c r="G6" s="41" t="s">
        <v>29</v>
      </c>
      <c r="H6" s="41" t="s">
        <v>29</v>
      </c>
      <c r="I6" s="41" t="s">
        <v>29</v>
      </c>
      <c r="J6" s="41" t="s">
        <v>29</v>
      </c>
      <c r="K6" s="41" t="s">
        <v>29</v>
      </c>
    </row>
    <row r="7" spans="1:11">
      <c r="A7" s="7">
        <f t="shared" si="0"/>
        <v>1964</v>
      </c>
      <c r="B7" s="41">
        <f>'6'!B7/'1b'!B9*100</f>
        <v>60.321855182949278</v>
      </c>
      <c r="C7" s="41">
        <f>'6'!C7/'1b'!C9*100</f>
        <v>66.2100035089952</v>
      </c>
      <c r="D7" s="41">
        <f>'6'!D7/'1b'!D9*100</f>
        <v>62.373248591260044</v>
      </c>
      <c r="E7" s="41" t="s">
        <v>29</v>
      </c>
      <c r="F7" s="41" t="s">
        <v>29</v>
      </c>
      <c r="G7" s="41" t="s">
        <v>29</v>
      </c>
      <c r="H7" s="41" t="s">
        <v>29</v>
      </c>
      <c r="I7" s="41" t="s">
        <v>29</v>
      </c>
      <c r="J7" s="41" t="s">
        <v>29</v>
      </c>
      <c r="K7" s="41" t="s">
        <v>29</v>
      </c>
    </row>
    <row r="8" spans="1:11">
      <c r="A8" s="7">
        <f t="shared" si="0"/>
        <v>1965</v>
      </c>
      <c r="B8" s="41">
        <f>'6'!B8/'1b'!B10*100</f>
        <v>60.862509501783649</v>
      </c>
      <c r="C8" s="41">
        <f>'6'!C8/'1b'!C10*100</f>
        <v>66.527130227521042</v>
      </c>
      <c r="D8" s="41">
        <f>'6'!D8/'1b'!D10*100</f>
        <v>62.606471922594785</v>
      </c>
      <c r="E8" s="41" t="s">
        <v>29</v>
      </c>
      <c r="F8" s="41" t="s">
        <v>29</v>
      </c>
      <c r="G8" s="41" t="s">
        <v>29</v>
      </c>
      <c r="H8" s="41" t="s">
        <v>29</v>
      </c>
      <c r="I8" s="41" t="s">
        <v>29</v>
      </c>
      <c r="J8" s="41" t="s">
        <v>29</v>
      </c>
      <c r="K8" s="41" t="s">
        <v>29</v>
      </c>
    </row>
    <row r="9" spans="1:11">
      <c r="A9" s="7">
        <f t="shared" si="0"/>
        <v>1966</v>
      </c>
      <c r="B9" s="41">
        <f>'6'!B9/'1b'!B11*100</f>
        <v>61.281531293823235</v>
      </c>
      <c r="C9" s="41">
        <f>'6'!C9/'1b'!C11*100</f>
        <v>69.291482074241074</v>
      </c>
      <c r="D9" s="41">
        <f>'6'!D9/'1b'!D11*100</f>
        <v>65.379699537410218</v>
      </c>
      <c r="E9" s="41" t="s">
        <v>29</v>
      </c>
      <c r="F9" s="41" t="s">
        <v>29</v>
      </c>
      <c r="G9" s="41" t="s">
        <v>29</v>
      </c>
      <c r="H9" s="41" t="s">
        <v>29</v>
      </c>
      <c r="I9" s="41" t="s">
        <v>29</v>
      </c>
      <c r="J9" s="41" t="s">
        <v>29</v>
      </c>
      <c r="K9" s="41" t="s">
        <v>29</v>
      </c>
    </row>
    <row r="10" spans="1:11">
      <c r="A10" s="7">
        <f t="shared" si="0"/>
        <v>1967</v>
      </c>
      <c r="B10" s="41">
        <f>'6'!B10/'1b'!B12*100</f>
        <v>62.901995156581449</v>
      </c>
      <c r="C10" s="41">
        <f>'6'!C10/'1b'!C12*100</f>
        <v>70.8088677578898</v>
      </c>
      <c r="D10" s="41">
        <f>'6'!D10/'1b'!D12*100</f>
        <v>64.720744614823488</v>
      </c>
      <c r="E10" s="41" t="s">
        <v>29</v>
      </c>
      <c r="F10" s="41" t="s">
        <v>29</v>
      </c>
      <c r="G10" s="41" t="s">
        <v>29</v>
      </c>
      <c r="H10" s="41" t="s">
        <v>29</v>
      </c>
      <c r="I10" s="41" t="s">
        <v>29</v>
      </c>
      <c r="J10" s="41" t="s">
        <v>29</v>
      </c>
      <c r="K10" s="41" t="s">
        <v>29</v>
      </c>
    </row>
    <row r="11" spans="1:11">
      <c r="A11" s="7">
        <f t="shared" si="0"/>
        <v>1968</v>
      </c>
      <c r="B11" s="41">
        <f>'6'!B11/'1b'!B13*100</f>
        <v>62.103330146568766</v>
      </c>
      <c r="C11" s="41">
        <f>'6'!C11/'1b'!C13*100</f>
        <v>69.749179909766568</v>
      </c>
      <c r="D11" s="41">
        <f>'6'!D11/'1b'!D13*100</f>
        <v>65.814205394036563</v>
      </c>
      <c r="E11" s="41" t="s">
        <v>29</v>
      </c>
      <c r="F11" s="41" t="s">
        <v>29</v>
      </c>
      <c r="G11" s="41" t="s">
        <v>29</v>
      </c>
      <c r="H11" s="41" t="s">
        <v>29</v>
      </c>
      <c r="I11" s="41" t="s">
        <v>29</v>
      </c>
      <c r="J11" s="41" t="s">
        <v>29</v>
      </c>
      <c r="K11" s="41" t="s">
        <v>29</v>
      </c>
    </row>
    <row r="12" spans="1:11">
      <c r="A12" s="7">
        <f t="shared" si="0"/>
        <v>1969</v>
      </c>
      <c r="B12" s="41">
        <f>'6'!B12/'1b'!B14*100</f>
        <v>62.826219159898386</v>
      </c>
      <c r="C12" s="41">
        <f>'6'!C12/'1b'!C14*100</f>
        <v>69.023400456927348</v>
      </c>
      <c r="D12" s="41">
        <f>'6'!D12/'1b'!D14*100</f>
        <v>65.831253649708415</v>
      </c>
      <c r="E12" s="41" t="s">
        <v>29</v>
      </c>
      <c r="F12" s="41" t="s">
        <v>29</v>
      </c>
      <c r="G12" s="41" t="s">
        <v>29</v>
      </c>
      <c r="H12" s="41" t="s">
        <v>29</v>
      </c>
      <c r="I12" s="41" t="s">
        <v>29</v>
      </c>
      <c r="J12" s="41" t="s">
        <v>29</v>
      </c>
      <c r="K12" s="41" t="s">
        <v>29</v>
      </c>
    </row>
    <row r="13" spans="1:11">
      <c r="A13" s="7">
        <f t="shared" si="0"/>
        <v>1970</v>
      </c>
      <c r="B13" s="41">
        <f>'6'!B13/'1b'!B15*100</f>
        <v>62.7783437588756</v>
      </c>
      <c r="C13" s="41">
        <f>'6'!C13/'1b'!C15*100</f>
        <v>73.126298647422104</v>
      </c>
      <c r="D13" s="41">
        <f>'6'!D13/'1b'!D15*100</f>
        <v>68.067396425862185</v>
      </c>
      <c r="E13" s="41" t="s">
        <v>29</v>
      </c>
      <c r="F13" s="41" t="s">
        <v>29</v>
      </c>
      <c r="G13" s="41" t="s">
        <v>29</v>
      </c>
      <c r="H13" s="41" t="s">
        <v>29</v>
      </c>
      <c r="I13" s="41" t="s">
        <v>29</v>
      </c>
      <c r="J13" s="41" t="s">
        <v>29</v>
      </c>
      <c r="K13" s="41" t="s">
        <v>29</v>
      </c>
    </row>
    <row r="14" spans="1:11">
      <c r="A14" s="7">
        <f t="shared" si="0"/>
        <v>1971</v>
      </c>
      <c r="B14" s="41">
        <f>'6'!B14/'1b'!B16*100</f>
        <v>63.005407843684303</v>
      </c>
      <c r="C14" s="41">
        <f>'6'!C14/'1b'!C16*100</f>
        <v>71.506244929522282</v>
      </c>
      <c r="D14" s="41">
        <f>'6'!D14/'1b'!D16*100</f>
        <v>65.226182857349755</v>
      </c>
      <c r="E14" s="41" t="s">
        <v>29</v>
      </c>
      <c r="F14" s="41" t="s">
        <v>29</v>
      </c>
      <c r="G14" s="41" t="s">
        <v>29</v>
      </c>
      <c r="H14" s="41" t="s">
        <v>29</v>
      </c>
      <c r="I14" s="41" t="s">
        <v>29</v>
      </c>
      <c r="J14" s="41" t="s">
        <v>29</v>
      </c>
      <c r="K14" s="41" t="s">
        <v>29</v>
      </c>
    </row>
    <row r="15" spans="1:11">
      <c r="A15" s="7">
        <f t="shared" si="0"/>
        <v>1972</v>
      </c>
      <c r="B15" s="41">
        <f>'6'!B15/'1b'!B17*100</f>
        <v>63.21107919970251</v>
      </c>
      <c r="C15" s="41">
        <f>'6'!C15/'1b'!C17*100</f>
        <v>70.459206539513829</v>
      </c>
      <c r="D15" s="41">
        <f>'6'!D15/'1b'!D17*100</f>
        <v>66.309777612004453</v>
      </c>
      <c r="E15" s="41" t="s">
        <v>29</v>
      </c>
      <c r="F15" s="41" t="s">
        <v>29</v>
      </c>
      <c r="G15" s="41" t="s">
        <v>29</v>
      </c>
      <c r="H15" s="41" t="s">
        <v>29</v>
      </c>
      <c r="I15" s="41" t="s">
        <v>29</v>
      </c>
      <c r="J15" s="41" t="s">
        <v>29</v>
      </c>
      <c r="K15" s="41" t="s">
        <v>29</v>
      </c>
    </row>
    <row r="16" spans="1:11">
      <c r="A16" s="7">
        <f t="shared" si="0"/>
        <v>1973</v>
      </c>
      <c r="B16" s="41">
        <f>'6'!B16/'1b'!B18*100</f>
        <v>61.843134200963753</v>
      </c>
      <c r="C16" s="41">
        <f>'6'!C16/'1b'!C18*100</f>
        <v>68.169942689144392</v>
      </c>
      <c r="D16" s="41">
        <f>'6'!D16/'1b'!D18*100</f>
        <v>62.660025462172776</v>
      </c>
      <c r="E16" s="41" t="s">
        <v>29</v>
      </c>
      <c r="F16" s="41" t="s">
        <v>29</v>
      </c>
      <c r="G16" s="41" t="s">
        <v>29</v>
      </c>
      <c r="H16" s="41" t="s">
        <v>29</v>
      </c>
      <c r="I16" s="41" t="s">
        <v>29</v>
      </c>
      <c r="J16" s="41" t="s">
        <v>29</v>
      </c>
      <c r="K16" s="41" t="s">
        <v>29</v>
      </c>
    </row>
    <row r="17" spans="1:11">
      <c r="A17" s="7">
        <f t="shared" si="0"/>
        <v>1974</v>
      </c>
      <c r="B17" s="41">
        <f>'6'!B17/'1b'!B19*100</f>
        <v>61.508118127572772</v>
      </c>
      <c r="C17" s="41">
        <f>'6'!C17/'1b'!C19*100</f>
        <v>67.596224101415842</v>
      </c>
      <c r="D17" s="41">
        <f>'6'!D17/'1b'!D19*100</f>
        <v>63.771833795868957</v>
      </c>
      <c r="E17" s="41" t="s">
        <v>29</v>
      </c>
      <c r="F17" s="41" t="s">
        <v>29</v>
      </c>
      <c r="G17" s="41" t="s">
        <v>29</v>
      </c>
      <c r="H17" s="41" t="s">
        <v>29</v>
      </c>
      <c r="I17" s="41" t="s">
        <v>29</v>
      </c>
      <c r="J17" s="41" t="s">
        <v>29</v>
      </c>
      <c r="K17" s="41" t="s">
        <v>29</v>
      </c>
    </row>
    <row r="18" spans="1:11">
      <c r="A18" s="7">
        <f t="shared" si="0"/>
        <v>1975</v>
      </c>
      <c r="B18" s="41">
        <f>'6'!B18/'1b'!B20*100</f>
        <v>62.186231793942312</v>
      </c>
      <c r="C18" s="41">
        <f>'6'!C18/'1b'!C20*100</f>
        <v>70.616805581046847</v>
      </c>
      <c r="D18" s="41">
        <f>'6'!D18/'1b'!D20*100</f>
        <v>63.450693309708008</v>
      </c>
      <c r="E18" s="41" t="s">
        <v>29</v>
      </c>
      <c r="F18" s="41" t="s">
        <v>29</v>
      </c>
      <c r="G18" s="41" t="s">
        <v>29</v>
      </c>
      <c r="H18" s="41" t="s">
        <v>29</v>
      </c>
      <c r="I18" s="41" t="s">
        <v>29</v>
      </c>
      <c r="J18" s="41" t="s">
        <v>29</v>
      </c>
      <c r="K18" s="41" t="s">
        <v>29</v>
      </c>
    </row>
    <row r="19" spans="1:11">
      <c r="A19" s="7">
        <f t="shared" si="0"/>
        <v>1976</v>
      </c>
      <c r="B19" s="41">
        <f>'6'!B19/'1b'!B21*100</f>
        <v>62.62520287149853</v>
      </c>
      <c r="C19" s="41">
        <f>'6'!C19/'1b'!C21*100</f>
        <v>72.461792414942721</v>
      </c>
      <c r="D19" s="41">
        <f>'6'!D19/'1b'!D21*100</f>
        <v>61.68312543810567</v>
      </c>
      <c r="E19" s="41" t="s">
        <v>29</v>
      </c>
      <c r="F19" s="41" t="s">
        <v>29</v>
      </c>
      <c r="G19" s="41" t="s">
        <v>29</v>
      </c>
      <c r="H19" s="41" t="s">
        <v>29</v>
      </c>
      <c r="I19" s="41" t="s">
        <v>29</v>
      </c>
      <c r="J19" s="41" t="s">
        <v>29</v>
      </c>
      <c r="K19" s="41" t="s">
        <v>29</v>
      </c>
    </row>
    <row r="20" spans="1:11">
      <c r="A20" s="7">
        <f t="shared" si="0"/>
        <v>1977</v>
      </c>
      <c r="B20" s="41">
        <f>'6'!B20/'1b'!B22*100</f>
        <v>62.482288091809068</v>
      </c>
      <c r="C20" s="41">
        <f>'6'!C20/'1b'!C22*100</f>
        <v>71.510241846556497</v>
      </c>
      <c r="D20" s="41">
        <f>'6'!D20/'1b'!D22*100</f>
        <v>63.148389850330986</v>
      </c>
      <c r="E20" s="41" t="s">
        <v>29</v>
      </c>
      <c r="F20" s="41" t="s">
        <v>29</v>
      </c>
      <c r="G20" s="41" t="s">
        <v>29</v>
      </c>
      <c r="H20" s="41" t="s">
        <v>29</v>
      </c>
      <c r="I20" s="41" t="s">
        <v>29</v>
      </c>
      <c r="J20" s="41" t="s">
        <v>29</v>
      </c>
      <c r="K20" s="41" t="s">
        <v>29</v>
      </c>
    </row>
    <row r="21" spans="1:11">
      <c r="A21" s="7">
        <f t="shared" si="0"/>
        <v>1978</v>
      </c>
      <c r="B21" s="41">
        <f>'6'!B21/'1b'!B23*100</f>
        <v>60.9945255255994</v>
      </c>
      <c r="C21" s="41">
        <f>'6'!C21/'1b'!C23*100</f>
        <v>70.084975901808761</v>
      </c>
      <c r="D21" s="41">
        <f>'6'!D21/'1b'!D23*100</f>
        <v>62.235256334671952</v>
      </c>
      <c r="E21" s="41" t="s">
        <v>29</v>
      </c>
      <c r="F21" s="41" t="s">
        <v>29</v>
      </c>
      <c r="G21" s="41" t="s">
        <v>29</v>
      </c>
      <c r="H21" s="41" t="s">
        <v>29</v>
      </c>
      <c r="I21" s="41" t="s">
        <v>29</v>
      </c>
      <c r="J21" s="41" t="s">
        <v>29</v>
      </c>
      <c r="K21" s="41" t="s">
        <v>29</v>
      </c>
    </row>
    <row r="22" spans="1:11">
      <c r="A22" s="7">
        <f t="shared" si="0"/>
        <v>1979</v>
      </c>
      <c r="B22" s="41">
        <f>'6'!B22/'1b'!B24*100</f>
        <v>59.603911560130186</v>
      </c>
      <c r="C22" s="41">
        <f>'6'!C22/'1b'!C24*100</f>
        <v>67.974578969130476</v>
      </c>
      <c r="D22" s="41">
        <f>'6'!D22/'1b'!D24*100</f>
        <v>63.019255565698217</v>
      </c>
      <c r="E22" s="41" t="s">
        <v>29</v>
      </c>
      <c r="F22" s="41" t="s">
        <v>29</v>
      </c>
      <c r="G22" s="41" t="s">
        <v>29</v>
      </c>
      <c r="H22" s="41" t="s">
        <v>29</v>
      </c>
      <c r="I22" s="41" t="s">
        <v>29</v>
      </c>
      <c r="J22" s="41" t="s">
        <v>29</v>
      </c>
      <c r="K22" s="41" t="s">
        <v>29</v>
      </c>
    </row>
    <row r="23" spans="1:11">
      <c r="A23" s="7">
        <f t="shared" si="0"/>
        <v>1980</v>
      </c>
      <c r="B23" s="41">
        <f>'6'!B23/'1b'!B25*100</f>
        <v>59.23137488146282</v>
      </c>
      <c r="C23" s="41">
        <f>'6'!C23/'1b'!C25*100</f>
        <v>68.64406822412748</v>
      </c>
      <c r="D23" s="41">
        <f>'6'!D23/'1b'!D25*100</f>
        <v>66.033567773652649</v>
      </c>
      <c r="E23" s="41" t="s">
        <v>29</v>
      </c>
      <c r="F23" s="41" t="s">
        <v>29</v>
      </c>
      <c r="G23" s="41" t="s">
        <v>29</v>
      </c>
      <c r="H23" s="41" t="s">
        <v>29</v>
      </c>
      <c r="I23" s="41" t="s">
        <v>29</v>
      </c>
      <c r="J23" s="41" t="s">
        <v>29</v>
      </c>
      <c r="K23" s="41" t="s">
        <v>29</v>
      </c>
    </row>
    <row r="24" spans="1:11">
      <c r="A24" s="7">
        <f t="shared" si="0"/>
        <v>1981</v>
      </c>
      <c r="B24" s="41">
        <f>'6'!B24/'1b'!B26*100</f>
        <v>60.139793336886527</v>
      </c>
      <c r="C24" s="41">
        <f>'6'!C24/'1b'!C26*100</f>
        <v>67.535105454705658</v>
      </c>
      <c r="D24" s="41">
        <f>'6'!D24/'1b'!D26*100</f>
        <v>64.301148176252411</v>
      </c>
      <c r="E24" s="41" t="s">
        <v>29</v>
      </c>
      <c r="F24" s="41" t="s">
        <v>29</v>
      </c>
      <c r="G24" s="41" t="s">
        <v>29</v>
      </c>
      <c r="H24" s="41" t="s">
        <v>29</v>
      </c>
      <c r="I24" s="41" t="s">
        <v>29</v>
      </c>
      <c r="J24" s="41" t="s">
        <v>29</v>
      </c>
      <c r="K24" s="41" t="s">
        <v>29</v>
      </c>
    </row>
    <row r="25" spans="1:11">
      <c r="A25" s="7">
        <f t="shared" si="0"/>
        <v>1982</v>
      </c>
      <c r="B25" s="41">
        <f>'6'!B25/'1b'!B27*100</f>
        <v>60.860741263308903</v>
      </c>
      <c r="C25" s="41">
        <f>'6'!C25/'1b'!C27*100</f>
        <v>72.390031286564877</v>
      </c>
      <c r="D25" s="41">
        <f>'6'!D25/'1b'!D27*100</f>
        <v>62.990293759441407</v>
      </c>
      <c r="E25" s="41" t="s">
        <v>29</v>
      </c>
      <c r="F25" s="41" t="s">
        <v>29</v>
      </c>
      <c r="G25" s="41" t="s">
        <v>29</v>
      </c>
      <c r="H25" s="41" t="s">
        <v>29</v>
      </c>
      <c r="I25" s="41" t="s">
        <v>29</v>
      </c>
      <c r="J25" s="41" t="s">
        <v>29</v>
      </c>
      <c r="K25" s="41" t="s">
        <v>29</v>
      </c>
    </row>
    <row r="26" spans="1:11">
      <c r="A26" s="7">
        <f t="shared" si="0"/>
        <v>1983</v>
      </c>
      <c r="B26" s="41">
        <f>'6'!B26/'1b'!B28*100</f>
        <v>58.78470264762101</v>
      </c>
      <c r="C26" s="41">
        <f>'6'!C26/'1b'!C28*100</f>
        <v>69.649058092824447</v>
      </c>
      <c r="D26" s="41">
        <f>'6'!D26/'1b'!D28*100</f>
        <v>60.81885236847917</v>
      </c>
      <c r="E26" s="41" t="s">
        <v>29</v>
      </c>
      <c r="F26" s="41" t="s">
        <v>29</v>
      </c>
      <c r="G26" s="41" t="s">
        <v>29</v>
      </c>
      <c r="H26" s="41" t="s">
        <v>29</v>
      </c>
      <c r="I26" s="41" t="s">
        <v>29</v>
      </c>
      <c r="J26" s="41" t="s">
        <v>29</v>
      </c>
      <c r="K26" s="41" t="s">
        <v>29</v>
      </c>
    </row>
    <row r="27" spans="1:11">
      <c r="A27" s="7">
        <f t="shared" si="0"/>
        <v>1984</v>
      </c>
      <c r="B27" s="41">
        <f>'6'!B27/'1b'!B29*100</f>
        <v>57.968052744562527</v>
      </c>
      <c r="C27" s="41">
        <f>'6'!C27/'1b'!C29*100</f>
        <v>65.21944805565748</v>
      </c>
      <c r="D27" s="41">
        <f>'6'!D27/'1b'!D29*100</f>
        <v>58.961687138925591</v>
      </c>
      <c r="E27" s="41" t="s">
        <v>29</v>
      </c>
      <c r="F27" s="41" t="s">
        <v>29</v>
      </c>
      <c r="G27" s="41" t="s">
        <v>29</v>
      </c>
      <c r="H27" s="41" t="s">
        <v>29</v>
      </c>
      <c r="I27" s="41" t="s">
        <v>29</v>
      </c>
      <c r="J27" s="41" t="s">
        <v>29</v>
      </c>
      <c r="K27" s="41" t="s">
        <v>29</v>
      </c>
    </row>
    <row r="28" spans="1:11">
      <c r="A28" s="7">
        <f t="shared" si="0"/>
        <v>1985</v>
      </c>
      <c r="B28" s="41">
        <f>'6'!B28/'1b'!B30*100</f>
        <v>58.112760700510705</v>
      </c>
      <c r="C28" s="41">
        <f>'6'!C28/'1b'!C30*100</f>
        <v>64.633453403842751</v>
      </c>
      <c r="D28" s="41">
        <f>'6'!D28/'1b'!D30*100</f>
        <v>56.877366450529387</v>
      </c>
      <c r="E28" s="41" t="s">
        <v>29</v>
      </c>
      <c r="F28" s="41" t="s">
        <v>29</v>
      </c>
      <c r="G28" s="41" t="s">
        <v>29</v>
      </c>
      <c r="H28" s="41" t="s">
        <v>29</v>
      </c>
      <c r="I28" s="41" t="s">
        <v>29</v>
      </c>
      <c r="J28" s="41" t="s">
        <v>29</v>
      </c>
      <c r="K28" s="41" t="s">
        <v>29</v>
      </c>
    </row>
    <row r="29" spans="1:11">
      <c r="A29" s="7">
        <f t="shared" si="0"/>
        <v>1986</v>
      </c>
      <c r="B29" s="41">
        <f>'6'!B29/'1b'!B31*100</f>
        <v>59.176268325079647</v>
      </c>
      <c r="C29" s="41">
        <f>'6'!C29/'1b'!C31*100</f>
        <v>63.672581896584937</v>
      </c>
      <c r="D29" s="41">
        <f>'6'!D29/'1b'!D31*100</f>
        <v>56.509365914388624</v>
      </c>
      <c r="E29" s="41" t="s">
        <v>29</v>
      </c>
      <c r="F29" s="41" t="s">
        <v>29</v>
      </c>
      <c r="G29" s="41" t="s">
        <v>29</v>
      </c>
      <c r="H29" s="41" t="s">
        <v>29</v>
      </c>
      <c r="I29" s="41" t="s">
        <v>29</v>
      </c>
      <c r="J29" s="41" t="s">
        <v>29</v>
      </c>
      <c r="K29" s="41" t="s">
        <v>29</v>
      </c>
    </row>
    <row r="30" spans="1:11">
      <c r="A30" s="7">
        <f t="shared" si="0"/>
        <v>1987</v>
      </c>
      <c r="B30" s="41">
        <f>'6'!B30/'1b'!B32*100</f>
        <v>59.241993289553832</v>
      </c>
      <c r="C30" s="41">
        <f>'6'!C30/'1b'!C32*100</f>
        <v>61.886229049226316</v>
      </c>
      <c r="D30" s="41">
        <f>'6'!D30/'1b'!D32*100</f>
        <v>54.816491875595709</v>
      </c>
      <c r="E30" s="41" t="s">
        <v>29</v>
      </c>
      <c r="F30" s="41" t="s">
        <v>29</v>
      </c>
      <c r="G30" s="41" t="s">
        <v>29</v>
      </c>
      <c r="H30" s="41" t="s">
        <v>29</v>
      </c>
      <c r="I30" s="41" t="s">
        <v>29</v>
      </c>
      <c r="J30" s="41" t="s">
        <v>29</v>
      </c>
      <c r="K30" s="41" t="s">
        <v>29</v>
      </c>
    </row>
    <row r="31" spans="1:11">
      <c r="A31" s="7">
        <f t="shared" si="0"/>
        <v>1988</v>
      </c>
      <c r="B31" s="41">
        <f>'6'!B31/'1b'!B33*100</f>
        <v>59.593170164650743</v>
      </c>
      <c r="C31" s="41">
        <f>'6'!C31/'1b'!C33*100</f>
        <v>60.682883033446913</v>
      </c>
      <c r="D31" s="41">
        <f>'6'!D31/'1b'!D33*100</f>
        <v>58.178479290880269</v>
      </c>
      <c r="E31" s="41" t="s">
        <v>29</v>
      </c>
      <c r="F31" s="41" t="s">
        <v>29</v>
      </c>
      <c r="G31" s="41" t="s">
        <v>29</v>
      </c>
      <c r="H31" s="41" t="s">
        <v>29</v>
      </c>
      <c r="I31" s="41" t="s">
        <v>29</v>
      </c>
      <c r="J31" s="41" t="s">
        <v>29</v>
      </c>
      <c r="K31" s="41" t="s">
        <v>29</v>
      </c>
    </row>
    <row r="32" spans="1:11">
      <c r="A32" s="7">
        <f t="shared" si="0"/>
        <v>1989</v>
      </c>
      <c r="B32" s="41">
        <f>'6'!B32/'1b'!B34*100</f>
        <v>60.146140259620353</v>
      </c>
      <c r="C32" s="41">
        <f>'6'!C32/'1b'!C34*100</f>
        <v>61.713262117694789</v>
      </c>
      <c r="D32" s="41">
        <f>'6'!D32/'1b'!D34*100</f>
        <v>58.280693659178318</v>
      </c>
      <c r="E32" s="41" t="s">
        <v>29</v>
      </c>
      <c r="F32" s="41" t="s">
        <v>29</v>
      </c>
      <c r="G32" s="41" t="s">
        <v>29</v>
      </c>
      <c r="H32" s="41" t="s">
        <v>29</v>
      </c>
      <c r="I32" s="41" t="s">
        <v>29</v>
      </c>
      <c r="J32" s="41" t="s">
        <v>29</v>
      </c>
      <c r="K32" s="41" t="s">
        <v>29</v>
      </c>
    </row>
    <row r="33" spans="1:11">
      <c r="A33" s="7">
        <f t="shared" si="0"/>
        <v>1990</v>
      </c>
      <c r="B33" s="41">
        <f>'6'!B33/'1b'!B35*100</f>
        <v>60.841493661216703</v>
      </c>
      <c r="C33" s="41">
        <f>'6'!C33/'1b'!C35*100</f>
        <v>64.816632180962372</v>
      </c>
      <c r="D33" s="41">
        <f>'6'!D33/'1b'!D35*100</f>
        <v>55.347759080278735</v>
      </c>
      <c r="E33" s="41" t="s">
        <v>29</v>
      </c>
      <c r="F33" s="41" t="s">
        <v>29</v>
      </c>
      <c r="G33" s="41" t="s">
        <v>29</v>
      </c>
      <c r="H33" s="41" t="s">
        <v>29</v>
      </c>
      <c r="I33" s="41" t="s">
        <v>29</v>
      </c>
      <c r="J33" s="41" t="s">
        <v>29</v>
      </c>
      <c r="K33" s="41" t="s">
        <v>29</v>
      </c>
    </row>
    <row r="34" spans="1:11">
      <c r="A34" s="7">
        <f t="shared" si="0"/>
        <v>1991</v>
      </c>
      <c r="B34" s="41">
        <f>'6'!B34/'1b'!B36*100</f>
        <v>62.053174459905691</v>
      </c>
      <c r="C34" s="41">
        <f>'6'!C34/'1b'!C36*100</f>
        <v>67.989544990927939</v>
      </c>
      <c r="D34" s="41">
        <f>'6'!D34/'1b'!D36*100</f>
        <v>51.830509160028903</v>
      </c>
      <c r="E34" s="41" t="s">
        <v>29</v>
      </c>
      <c r="F34" s="41" t="s">
        <v>29</v>
      </c>
      <c r="G34" s="41" t="s">
        <v>29</v>
      </c>
      <c r="H34" s="41" t="s">
        <v>29</v>
      </c>
      <c r="I34" s="41" t="s">
        <v>29</v>
      </c>
      <c r="J34" s="41" t="s">
        <v>29</v>
      </c>
      <c r="K34" s="41" t="s">
        <v>29</v>
      </c>
    </row>
    <row r="35" spans="1:11">
      <c r="A35" s="7">
        <f t="shared" si="0"/>
        <v>1992</v>
      </c>
      <c r="B35" s="41">
        <f>'6'!B35/'1b'!B37*100</f>
        <v>62.316268132585286</v>
      </c>
      <c r="C35" s="41">
        <f>'6'!C35/'1b'!C37*100</f>
        <v>68.756012051055563</v>
      </c>
      <c r="D35" s="41">
        <f>'6'!D35/'1b'!D37*100</f>
        <v>53.765787914675258</v>
      </c>
      <c r="E35" s="41" t="s">
        <v>29</v>
      </c>
      <c r="F35" s="41" t="s">
        <v>29</v>
      </c>
      <c r="G35" s="41" t="s">
        <v>29</v>
      </c>
      <c r="H35" s="41" t="s">
        <v>29</v>
      </c>
      <c r="I35" s="41" t="s">
        <v>29</v>
      </c>
      <c r="J35" s="41" t="s">
        <v>29</v>
      </c>
      <c r="K35" s="41" t="s">
        <v>29</v>
      </c>
    </row>
    <row r="36" spans="1:11">
      <c r="A36" s="7">
        <f t="shared" si="0"/>
        <v>1993</v>
      </c>
      <c r="B36" s="41">
        <f>'6'!B36/'1b'!B38*100</f>
        <v>61.418167163157221</v>
      </c>
      <c r="C36" s="41">
        <f>'6'!C36/'1b'!C38*100</f>
        <v>65.503092653508233</v>
      </c>
      <c r="D36" s="41">
        <f>'6'!D36/'1b'!D38*100</f>
        <v>54.831158632840435</v>
      </c>
      <c r="E36" s="41" t="s">
        <v>29</v>
      </c>
      <c r="F36" s="41" t="s">
        <v>29</v>
      </c>
      <c r="G36" s="41" t="s">
        <v>29</v>
      </c>
      <c r="H36" s="41" t="s">
        <v>29</v>
      </c>
      <c r="I36" s="41" t="s">
        <v>29</v>
      </c>
      <c r="J36" s="41" t="s">
        <v>29</v>
      </c>
      <c r="K36" s="41" t="s">
        <v>29</v>
      </c>
    </row>
    <row r="37" spans="1:11">
      <c r="A37" s="7">
        <f t="shared" si="0"/>
        <v>1994</v>
      </c>
      <c r="B37" s="41">
        <f>'6'!B37/'1b'!B39*100</f>
        <v>59.356499097755233</v>
      </c>
      <c r="C37" s="41">
        <f>'6'!C37/'1b'!C39*100</f>
        <v>59.876201428627965</v>
      </c>
      <c r="D37" s="41">
        <f>'6'!D37/'1b'!D39*100</f>
        <v>52.920915148950584</v>
      </c>
      <c r="E37" s="41" t="s">
        <v>29</v>
      </c>
      <c r="F37" s="41" t="s">
        <v>29</v>
      </c>
      <c r="G37" s="41" t="s">
        <v>29</v>
      </c>
      <c r="H37" s="41" t="s">
        <v>29</v>
      </c>
      <c r="I37" s="41" t="s">
        <v>29</v>
      </c>
      <c r="J37" s="41" t="s">
        <v>29</v>
      </c>
      <c r="K37" s="41" t="s">
        <v>29</v>
      </c>
    </row>
    <row r="38" spans="1:11">
      <c r="A38" s="7">
        <f t="shared" si="0"/>
        <v>1995</v>
      </c>
      <c r="B38" s="41">
        <f>'6'!B38/'1b'!B40*100</f>
        <v>58.326668818141854</v>
      </c>
      <c r="C38" s="41">
        <f>'6'!C38/'1b'!C40*100</f>
        <v>55.715803077831815</v>
      </c>
      <c r="D38" s="41">
        <f>'6'!D38/'1b'!D40*100</f>
        <v>53.99469280492346</v>
      </c>
      <c r="E38" s="41" t="s">
        <v>29</v>
      </c>
      <c r="F38" s="41" t="s">
        <v>29</v>
      </c>
      <c r="G38" s="41" t="s">
        <v>29</v>
      </c>
      <c r="H38" s="41" t="s">
        <v>29</v>
      </c>
      <c r="I38" s="41" t="s">
        <v>29</v>
      </c>
      <c r="J38" s="41" t="s">
        <v>29</v>
      </c>
      <c r="K38" s="41" t="s">
        <v>29</v>
      </c>
    </row>
    <row r="39" spans="1:11">
      <c r="A39" s="7">
        <f>A40-1</f>
        <v>1996</v>
      </c>
      <c r="B39" s="41">
        <f>'6'!B39/'1b'!B41*100</f>
        <v>58.010044654344341</v>
      </c>
      <c r="C39" s="41">
        <f>'6'!C39/'1b'!C41*100</f>
        <v>57.026027857278827</v>
      </c>
      <c r="D39" s="41">
        <f>'6'!D39/'1b'!D41*100</f>
        <v>53.682502547958855</v>
      </c>
      <c r="E39" s="41" t="s">
        <v>29</v>
      </c>
      <c r="F39" s="41" t="s">
        <v>29</v>
      </c>
      <c r="G39" s="41" t="s">
        <v>29</v>
      </c>
      <c r="H39" s="41" t="s">
        <v>29</v>
      </c>
      <c r="I39" s="41" t="s">
        <v>29</v>
      </c>
      <c r="J39" s="41" t="s">
        <v>29</v>
      </c>
      <c r="K39" s="41" t="s">
        <v>29</v>
      </c>
    </row>
    <row r="40" spans="1:11">
      <c r="A40" s="7">
        <v>1997</v>
      </c>
      <c r="B40" s="41">
        <f>'6'!B40/'1b'!B42*100</f>
        <v>58.388738864483393</v>
      </c>
      <c r="C40" s="41">
        <f>'6'!C40/'1b'!C42*100</f>
        <v>56.828359362919436</v>
      </c>
      <c r="D40" s="41">
        <f>'6'!D40/'1b'!D42*100</f>
        <v>52.77325061318713</v>
      </c>
      <c r="E40" s="41">
        <f>'6'!E40/'1b'!E42*100</f>
        <v>59.913235294117648</v>
      </c>
      <c r="F40" s="41">
        <f>'6'!F40/'1b'!F42*100</f>
        <v>52.601500000000001</v>
      </c>
      <c r="G40" s="41">
        <f>'6'!G40/'1b'!G42*100</f>
        <v>38.280785791173301</v>
      </c>
      <c r="H40" s="41">
        <f>'6'!H40/'1b'!H42*100</f>
        <v>49.427536970933197</v>
      </c>
      <c r="I40" s="41">
        <f>'6'!I40/'1b'!I42*100</f>
        <v>71.129471698113207</v>
      </c>
      <c r="J40" s="41">
        <f>'6'!J40/'1b'!J42*100</f>
        <v>73.027877947295423</v>
      </c>
      <c r="K40" s="41">
        <f>'6'!K40/'1b'!K42*100</f>
        <v>45.873597756410263</v>
      </c>
    </row>
    <row r="41" spans="1:11">
      <c r="A41" s="7">
        <v>1998</v>
      </c>
      <c r="B41" s="41">
        <f>'6'!B41/'1b'!B43*100</f>
        <v>59.194156643442554</v>
      </c>
      <c r="C41" s="41">
        <f>'6'!C41/'1b'!C43*100</f>
        <v>56.557875484722089</v>
      </c>
      <c r="D41" s="41">
        <f>'6'!D41/'1b'!D43*100</f>
        <v>51.028873669220864</v>
      </c>
      <c r="E41" s="41">
        <f>'6'!E41/'1b'!E43*100</f>
        <v>57.897264021887821</v>
      </c>
      <c r="F41" s="41">
        <f>'6'!F41/'1b'!F43*100</f>
        <v>48.953421052631576</v>
      </c>
      <c r="G41" s="41">
        <f>'6'!G41/'1b'!G43*100</f>
        <v>45.483949121744402</v>
      </c>
      <c r="H41" s="41">
        <f>'6'!H41/'1b'!H43*100</f>
        <v>43.822880215343204</v>
      </c>
      <c r="I41" s="41">
        <f>'6'!I41/'1b'!I43*100</f>
        <v>63.519112627986338</v>
      </c>
      <c r="J41" s="41">
        <f>'6'!J41/'1b'!J43*100</f>
        <v>69.115346534653469</v>
      </c>
      <c r="K41" s="41">
        <f>'6'!K41/'1b'!K43*100</f>
        <v>45.580372765310003</v>
      </c>
    </row>
    <row r="42" spans="1:11">
      <c r="A42" s="7">
        <v>1999</v>
      </c>
      <c r="B42" s="41">
        <f>'6'!B42/'1b'!B44*100</f>
        <v>58.227922576162975</v>
      </c>
      <c r="C42" s="41">
        <f>'6'!C42/'1b'!C44*100</f>
        <v>52.892912040489207</v>
      </c>
      <c r="D42" s="41">
        <f>'6'!D42/'1b'!D44*100</f>
        <v>52.916158221303</v>
      </c>
      <c r="E42" s="41">
        <f>'6'!E42/'1b'!E44*100</f>
        <v>54.087903225806457</v>
      </c>
      <c r="F42" s="41">
        <f>'6'!F42/'1b'!F44*100</f>
        <v>48.64453125</v>
      </c>
      <c r="G42" s="41">
        <f>'6'!G42/'1b'!G44*100</f>
        <v>40.053389411182586</v>
      </c>
      <c r="H42" s="41">
        <f>'6'!H42/'1b'!H44*100</f>
        <v>43.267586508979413</v>
      </c>
      <c r="I42" s="41">
        <f>'6'!I42/'1b'!I44*100</f>
        <v>71.808180535966144</v>
      </c>
      <c r="J42" s="41">
        <f>'6'!J42/'1b'!J44*100</f>
        <v>58.199515033947627</v>
      </c>
      <c r="K42" s="41">
        <f>'6'!K42/'1b'!K44*100</f>
        <v>51.644867067727539</v>
      </c>
    </row>
    <row r="43" spans="1:11">
      <c r="A43" s="7">
        <v>2000</v>
      </c>
      <c r="B43" s="41">
        <f>'6'!B43/'1b'!B45*100</f>
        <v>57.363021011470806</v>
      </c>
      <c r="C43" s="41">
        <f>'6'!C43/'1b'!C45*100</f>
        <v>51.51638689304594</v>
      </c>
      <c r="D43" s="41">
        <f>'6'!D43/'1b'!D45*100</f>
        <v>50.168622560329247</v>
      </c>
      <c r="E43" s="41">
        <f>'6'!E43/'1b'!E45*100</f>
        <v>51.145645645645644</v>
      </c>
      <c r="F43" s="41">
        <f>'6'!F43/'1b'!F45*100</f>
        <v>43.623026851098452</v>
      </c>
      <c r="G43" s="41">
        <f>'6'!G43/'1b'!G45*100</f>
        <v>38.924411340701589</v>
      </c>
      <c r="H43" s="41">
        <f>'6'!H43/'1b'!H45*100</f>
        <v>38.012297181895818</v>
      </c>
      <c r="I43" s="41">
        <f>'6'!I43/'1b'!I45*100</f>
        <v>63.181909845788851</v>
      </c>
      <c r="J43" s="41">
        <f>'6'!J43/'1b'!J45*100</f>
        <v>73.375953389830499</v>
      </c>
      <c r="K43" s="41">
        <f>'6'!K43/'1b'!K45*100</f>
        <v>48.817396449704141</v>
      </c>
    </row>
    <row r="44" spans="1:11">
      <c r="A44" s="7">
        <v>2001</v>
      </c>
      <c r="B44" s="41">
        <f>'6'!B44/'1b'!B46*100</f>
        <v>57.938066620679507</v>
      </c>
      <c r="C44" s="41">
        <f>'6'!C44/'1b'!C46*100</f>
        <v>54.162204711282513</v>
      </c>
      <c r="D44" s="41">
        <f>'6'!D44/'1b'!D46*100</f>
        <v>48.901703597122307</v>
      </c>
      <c r="E44" s="41">
        <f>'6'!E44/'1b'!E46*100</f>
        <v>42.08223519599666</v>
      </c>
      <c r="F44" s="41">
        <f>'6'!F44/'1b'!F46*100</f>
        <v>43.083796664019061</v>
      </c>
      <c r="G44" s="41">
        <f>'6'!G44/'1b'!G46*100</f>
        <v>36.711284366023797</v>
      </c>
      <c r="H44" s="41">
        <f>'6'!H44/'1b'!H46*100</f>
        <v>39.20809087285771</v>
      </c>
      <c r="I44" s="41">
        <f>'6'!I44/'1b'!I46*100</f>
        <v>68.305665722379601</v>
      </c>
      <c r="J44" s="41">
        <f>'6'!J44/'1b'!J46*100</f>
        <v>70.620191285866099</v>
      </c>
      <c r="K44" s="41">
        <f>'6'!K44/'1b'!K46*100</f>
        <v>45.373981818181818</v>
      </c>
    </row>
    <row r="45" spans="1:11">
      <c r="A45" s="7">
        <v>2002</v>
      </c>
      <c r="B45" s="41">
        <f>'6'!B45/'1b'!B47*100</f>
        <v>58.182477813176888</v>
      </c>
      <c r="C45" s="41">
        <f>'6'!C45/'1b'!C47*100</f>
        <v>54.682678837229673</v>
      </c>
      <c r="D45" s="41">
        <f>'6'!D45/'1b'!D47*100</f>
        <v>50.457383209990745</v>
      </c>
      <c r="E45" s="41">
        <f>'6'!E45/'1b'!E47*100</f>
        <v>40.065699658703068</v>
      </c>
      <c r="F45" s="41">
        <f>'6'!F45/'1b'!F47*100</f>
        <v>46.135560504825541</v>
      </c>
      <c r="G45" s="41">
        <f>'6'!G45/'1b'!G47*100</f>
        <v>39.469609079445142</v>
      </c>
      <c r="H45" s="41">
        <f>'6'!H45/'1b'!H47*100</f>
        <v>44.768240146654442</v>
      </c>
      <c r="I45" s="41">
        <f>'6'!I45/'1b'!I47*100</f>
        <v>66.656195804195789</v>
      </c>
      <c r="J45" s="41">
        <f>'6'!J45/'1b'!J47*100</f>
        <v>74.150998948475291</v>
      </c>
      <c r="K45" s="41">
        <f>'6'!K45/'1b'!K47*100</f>
        <v>46.250799507995076</v>
      </c>
    </row>
    <row r="46" spans="1:11">
      <c r="A46" s="7">
        <v>2003</v>
      </c>
      <c r="B46" s="41">
        <f>'6'!B46/'1b'!B48*100</f>
        <v>57.611517492974819</v>
      </c>
      <c r="C46" s="41">
        <f>'6'!C46/'1b'!C48*100</f>
        <v>56.897894859205223</v>
      </c>
      <c r="D46" s="41">
        <f>'6'!D46/'1b'!D48*100</f>
        <v>50.520654195383443</v>
      </c>
      <c r="E46" s="41">
        <f>'6'!E46/'1b'!E48*100</f>
        <v>36.701851851851849</v>
      </c>
      <c r="F46" s="41">
        <f>'6'!F46/'1b'!F48*100</f>
        <v>41.272584692597242</v>
      </c>
      <c r="G46" s="41">
        <f>'6'!G46/'1b'!G48*100</f>
        <v>41.767799352750814</v>
      </c>
      <c r="H46" s="41">
        <f>'6'!H46/'1b'!H48*100</f>
        <v>48.965071992568518</v>
      </c>
      <c r="I46" s="41">
        <f>'6'!I46/'1b'!I48*100</f>
        <v>63.356940371456496</v>
      </c>
      <c r="J46" s="41">
        <f>'6'!J46/'1b'!J48*100</f>
        <v>74.86781725888325</v>
      </c>
      <c r="K46" s="41">
        <f>'6'!K46/'1b'!K48*100</f>
        <v>47.016577540106951</v>
      </c>
    </row>
    <row r="47" spans="1:11">
      <c r="A47" s="7">
        <v>2004</v>
      </c>
      <c r="B47" s="41">
        <f>'6'!B47/'1b'!B49*100</f>
        <v>57.236412204717205</v>
      </c>
      <c r="C47" s="41">
        <f>'6'!C47/'1b'!C49*100</f>
        <v>57.71560238798925</v>
      </c>
      <c r="D47" s="41">
        <f>'6'!D47/'1b'!D49*100</f>
        <v>51.66379282698167</v>
      </c>
      <c r="E47" s="41">
        <f>'6'!E47/'1b'!E49*100</f>
        <v>41.764292321924138</v>
      </c>
      <c r="F47" s="41">
        <f>'6'!F47/'1b'!F49*100</f>
        <v>45.591904445919049</v>
      </c>
      <c r="G47" s="41">
        <f>'6'!G47/'1b'!G49*100</f>
        <v>44.652670807453418</v>
      </c>
      <c r="H47" s="41">
        <f>'6'!H47/'1b'!H49*100</f>
        <v>49.913205072146923</v>
      </c>
      <c r="I47" s="41">
        <f>'6'!I47/'1b'!I49*100</f>
        <v>63.864513151822798</v>
      </c>
      <c r="J47" s="41">
        <f>'6'!J47/'1b'!J49*100</f>
        <v>75.342381432896062</v>
      </c>
      <c r="K47" s="41">
        <f>'6'!K47/'1b'!K49*100</f>
        <v>45.836681437715413</v>
      </c>
    </row>
    <row r="48" spans="1:11">
      <c r="A48" s="7">
        <v>2005</v>
      </c>
      <c r="B48" s="41">
        <f>'6'!B48/'1b'!B50*100</f>
        <v>56.721382140486512</v>
      </c>
      <c r="C48" s="41">
        <f>'6'!C48/'1b'!C50*100</f>
        <v>59.61655407961436</v>
      </c>
      <c r="D48" s="41">
        <f>'6'!D48/'1b'!D50*100</f>
        <v>51.692230024088978</v>
      </c>
      <c r="E48" s="41">
        <f>'6'!E48/'1b'!E50*100</f>
        <v>40.250182815356489</v>
      </c>
      <c r="F48" s="41">
        <f>'6'!F48/'1b'!F50*100</f>
        <v>49.513692946058093</v>
      </c>
      <c r="G48" s="41">
        <f>'6'!G48/'1b'!G50*100</f>
        <v>50.578470641784257</v>
      </c>
      <c r="H48" s="41">
        <f>'6'!H48/'1b'!H50*100</f>
        <v>49.992089492608862</v>
      </c>
      <c r="I48" s="41">
        <f>'6'!I48/'1b'!I50*100</f>
        <v>59.018117694478036</v>
      </c>
      <c r="J48" s="41">
        <f>'6'!J48/'1b'!J50*100</f>
        <v>74.946446446446444</v>
      </c>
      <c r="K48" s="41">
        <f>'6'!K48/'1b'!K50*100</f>
        <v>45.802203201775242</v>
      </c>
    </row>
    <row r="49" spans="1:11">
      <c r="A49" s="7">
        <v>2006</v>
      </c>
      <c r="B49" s="41">
        <f>'6'!B49/'1b'!B51*100</f>
        <v>57.21734813597341</v>
      </c>
      <c r="C49" s="41">
        <f>'6'!C49/'1b'!C51*100</f>
        <v>60.414015880328456</v>
      </c>
      <c r="D49" s="41">
        <f>'6'!D49/'1b'!D51*100</f>
        <v>51.291764938076682</v>
      </c>
      <c r="E49" s="41">
        <f>'6'!E49/'1b'!E51*100</f>
        <v>37.54787052810903</v>
      </c>
      <c r="F49" s="41">
        <f>'6'!F49/'1b'!F51*100</f>
        <v>50.301178101178103</v>
      </c>
      <c r="G49" s="41">
        <f>'6'!G49/'1b'!G51*100</f>
        <v>49.559084909810821</v>
      </c>
      <c r="H49" s="41">
        <f>'6'!H49/'1b'!H51*100</f>
        <v>51.440628828093097</v>
      </c>
      <c r="I49" s="41">
        <f>'6'!I49/'1b'!I51*100</f>
        <v>56.561421695668265</v>
      </c>
      <c r="J49" s="41">
        <f>'6'!J49/'1b'!J51*100</f>
        <v>77.696823770491804</v>
      </c>
      <c r="K49" s="41">
        <f>'6'!K49/'1b'!K51*100</f>
        <v>46.224297924297922</v>
      </c>
    </row>
    <row r="50" spans="1:11">
      <c r="A50" s="7">
        <v>2007</v>
      </c>
      <c r="B50" s="41">
        <f>'6'!B50/'1b'!B52*100</f>
        <v>57.201046639222241</v>
      </c>
      <c r="C50" s="41">
        <f>'6'!C50/'1b'!C52*100</f>
        <v>60.387343546231307</v>
      </c>
      <c r="D50" s="41">
        <f>'6'!D50/'1b'!D52*100</f>
        <v>51.748027731293334</v>
      </c>
      <c r="E50" s="41">
        <f>'6'!E50/'1b'!E52*100</f>
        <v>38.410505212510024</v>
      </c>
      <c r="F50" s="41">
        <f>'6'!F50/'1b'!F52*100</f>
        <v>53.899770114942534</v>
      </c>
      <c r="G50" s="41">
        <f>'6'!G50/'1b'!G52*100</f>
        <v>48.896496815286625</v>
      </c>
      <c r="H50" s="41">
        <f>'6'!H50/'1b'!H52*100</f>
        <v>54.646666666666668</v>
      </c>
      <c r="I50" s="41">
        <f>'6'!I50/'1b'!I52*100</f>
        <v>56.205473684210524</v>
      </c>
      <c r="J50" s="41">
        <f>'6'!J50/'1b'!J52*100</f>
        <v>82.685460599334064</v>
      </c>
      <c r="K50" s="41">
        <f>'6'!K50/'1b'!K52*100</f>
        <v>46.043385780885785</v>
      </c>
    </row>
    <row r="51" spans="1:11" s="6" customFormat="1">
      <c r="B51" s="49"/>
      <c r="C51" s="49"/>
      <c r="D51" s="49"/>
      <c r="E51" s="49"/>
      <c r="F51" s="49"/>
      <c r="G51" s="49"/>
      <c r="H51" s="49"/>
      <c r="I51" s="49"/>
      <c r="J51" s="49"/>
      <c r="K51" s="49"/>
    </row>
    <row r="52" spans="1:11" s="6" customFormat="1">
      <c r="A52" s="6" t="s">
        <v>597</v>
      </c>
      <c r="B52" s="49"/>
      <c r="C52" s="49"/>
      <c r="D52" s="49"/>
      <c r="E52" s="49"/>
      <c r="F52" s="49"/>
      <c r="G52" s="49"/>
      <c r="H52" s="49"/>
      <c r="I52" s="49"/>
      <c r="J52" s="49"/>
      <c r="K52" s="49"/>
    </row>
  </sheetData>
  <pageMargins left="0.7" right="0.7" top="0.75" bottom="0.75" header="0.3" footer="0.3"/>
  <pageSetup scale="61" orientation="landscape" horizontalDpi="0" verticalDpi="0" r:id="rId1"/>
</worksheet>
</file>

<file path=xl/worksheets/sheet34.xml><?xml version="1.0" encoding="utf-8"?>
<worksheet xmlns="http://schemas.openxmlformats.org/spreadsheetml/2006/main" xmlns:r="http://schemas.openxmlformats.org/officeDocument/2006/relationships">
  <sheetPr codeName="Sheet85"/>
  <dimension ref="A1:AC63"/>
  <sheetViews>
    <sheetView view="pageBreakPreview" zoomScaleNormal="100" zoomScaleSheetLayoutView="100" workbookViewId="0"/>
  </sheetViews>
  <sheetFormatPr defaultRowHeight="15" outlineLevelCol="1"/>
  <cols>
    <col min="2" max="13" width="14.85546875" customWidth="1"/>
    <col min="14" max="16" width="0" hidden="1" customWidth="1" outlineLevel="1"/>
    <col min="17" max="17" width="12" hidden="1" customWidth="1" outlineLevel="1"/>
    <col min="18" max="28" width="0" hidden="1" customWidth="1" outlineLevel="1"/>
    <col min="29" max="29" width="9.140625" collapsed="1"/>
  </cols>
  <sheetData>
    <row r="1" spans="1:28">
      <c r="A1" s="229" t="s">
        <v>1342</v>
      </c>
      <c r="G1" s="5"/>
    </row>
    <row r="2" spans="1:28" ht="90">
      <c r="B2" s="55" t="s">
        <v>5</v>
      </c>
      <c r="C2" s="55" t="s">
        <v>6</v>
      </c>
      <c r="D2" s="55" t="s">
        <v>7</v>
      </c>
      <c r="E2" s="55" t="s">
        <v>8</v>
      </c>
      <c r="F2" s="55" t="s">
        <v>9</v>
      </c>
      <c r="G2" s="55" t="s">
        <v>11</v>
      </c>
      <c r="H2" s="55" t="s">
        <v>12</v>
      </c>
      <c r="I2" s="55" t="s">
        <v>13</v>
      </c>
      <c r="J2" s="55" t="s">
        <v>14</v>
      </c>
      <c r="K2" s="55" t="s">
        <v>15</v>
      </c>
      <c r="L2" s="55" t="s">
        <v>16</v>
      </c>
      <c r="M2" s="55" t="s">
        <v>17</v>
      </c>
    </row>
    <row r="3" spans="1:28">
      <c r="A3" s="7">
        <v>1961</v>
      </c>
      <c r="B3" s="3">
        <f>Q4/1000000</f>
        <v>323214.09999999998</v>
      </c>
      <c r="C3" s="3">
        <f t="shared" ref="C3:M18" si="0">R4/1000000</f>
        <v>51462.3</v>
      </c>
      <c r="D3" s="3">
        <f t="shared" si="0"/>
        <v>4011.3</v>
      </c>
      <c r="E3" s="3">
        <f t="shared" si="0"/>
        <v>471.1</v>
      </c>
      <c r="F3" s="3">
        <f t="shared" si="0"/>
        <v>435.8</v>
      </c>
      <c r="G3" s="3">
        <f t="shared" si="0"/>
        <v>235.7</v>
      </c>
      <c r="H3" s="3">
        <f t="shared" si="0"/>
        <v>597.20000000000005</v>
      </c>
      <c r="I3" s="3">
        <f t="shared" si="0"/>
        <v>648.20000000000005</v>
      </c>
      <c r="J3" s="3">
        <f t="shared" si="0"/>
        <v>881.7</v>
      </c>
      <c r="K3" s="3">
        <f t="shared" si="0"/>
        <v>292</v>
      </c>
      <c r="L3" s="3">
        <f t="shared" si="0"/>
        <v>928.4</v>
      </c>
      <c r="M3" s="3">
        <f t="shared" si="0"/>
        <v>366</v>
      </c>
      <c r="N3" s="64"/>
      <c r="Q3" t="s">
        <v>5</v>
      </c>
      <c r="R3" t="s">
        <v>6</v>
      </c>
      <c r="S3" t="s">
        <v>7</v>
      </c>
      <c r="T3" t="s">
        <v>8</v>
      </c>
      <c r="U3" t="s">
        <v>9</v>
      </c>
      <c r="V3" t="s">
        <v>11</v>
      </c>
      <c r="W3" t="s">
        <v>12</v>
      </c>
      <c r="X3" t="s">
        <v>13</v>
      </c>
      <c r="Y3" t="s">
        <v>14</v>
      </c>
      <c r="Z3" t="s">
        <v>15</v>
      </c>
      <c r="AA3" t="s">
        <v>16</v>
      </c>
      <c r="AB3" t="s">
        <v>17</v>
      </c>
    </row>
    <row r="4" spans="1:28">
      <c r="A4" s="7">
        <f>A3+1</f>
        <v>1962</v>
      </c>
      <c r="B4" s="3">
        <f>Q5/1000000</f>
        <v>334933.3</v>
      </c>
      <c r="C4" s="3">
        <f t="shared" si="0"/>
        <v>52476.9</v>
      </c>
      <c r="D4" s="3">
        <f t="shared" si="0"/>
        <v>4192.5</v>
      </c>
      <c r="E4" s="3">
        <f t="shared" si="0"/>
        <v>480.8</v>
      </c>
      <c r="F4" s="3">
        <f t="shared" si="0"/>
        <v>454</v>
      </c>
      <c r="G4" s="3">
        <f t="shared" si="0"/>
        <v>253.8</v>
      </c>
      <c r="H4" s="3">
        <f t="shared" si="0"/>
        <v>643.6</v>
      </c>
      <c r="I4" s="3">
        <f t="shared" si="0"/>
        <v>657.5</v>
      </c>
      <c r="J4" s="3">
        <f t="shared" si="0"/>
        <v>906.4</v>
      </c>
      <c r="K4" s="3">
        <f t="shared" si="0"/>
        <v>313.5</v>
      </c>
      <c r="L4" s="3">
        <f t="shared" si="0"/>
        <v>957.1</v>
      </c>
      <c r="M4" s="3">
        <f t="shared" si="0"/>
        <v>392</v>
      </c>
      <c r="P4">
        <v>1961</v>
      </c>
      <c r="Q4">
        <v>323214100000</v>
      </c>
      <c r="R4">
        <v>51462300000</v>
      </c>
      <c r="S4">
        <v>4011300000</v>
      </c>
      <c r="T4">
        <v>471100000</v>
      </c>
      <c r="U4">
        <v>435800000</v>
      </c>
      <c r="V4">
        <v>235700000</v>
      </c>
      <c r="W4">
        <v>597200000</v>
      </c>
      <c r="X4">
        <v>648200000</v>
      </c>
      <c r="Y4">
        <v>881700000</v>
      </c>
      <c r="Z4">
        <v>292000000</v>
      </c>
      <c r="AA4">
        <v>928400000</v>
      </c>
      <c r="AB4">
        <v>366000000</v>
      </c>
    </row>
    <row r="5" spans="1:28">
      <c r="A5" s="7">
        <f t="shared" ref="A5:A52" si="1">A4+1</f>
        <v>1963</v>
      </c>
      <c r="B5" s="3">
        <f t="shared" ref="B5:M39" si="2">Q6/1000000</f>
        <v>347210.6</v>
      </c>
      <c r="C5" s="3">
        <f t="shared" si="0"/>
        <v>53477</v>
      </c>
      <c r="D5" s="3">
        <f t="shared" si="0"/>
        <v>4324.8999999999996</v>
      </c>
      <c r="E5" s="3">
        <f t="shared" si="0"/>
        <v>482.1</v>
      </c>
      <c r="F5" s="3">
        <f t="shared" si="0"/>
        <v>462.5</v>
      </c>
      <c r="G5" s="3">
        <f t="shared" si="0"/>
        <v>262.89999999999998</v>
      </c>
      <c r="H5" s="3">
        <f t="shared" si="0"/>
        <v>670.1</v>
      </c>
      <c r="I5" s="3">
        <f t="shared" si="0"/>
        <v>718.7</v>
      </c>
      <c r="J5" s="3">
        <f t="shared" si="0"/>
        <v>921.6</v>
      </c>
      <c r="K5" s="3">
        <f t="shared" si="0"/>
        <v>325.89999999999998</v>
      </c>
      <c r="L5" s="3">
        <f t="shared" si="0"/>
        <v>981.5</v>
      </c>
      <c r="M5" s="3">
        <f t="shared" si="0"/>
        <v>406</v>
      </c>
      <c r="P5">
        <v>1962</v>
      </c>
      <c r="Q5">
        <v>334933300000</v>
      </c>
      <c r="R5">
        <v>52476900000</v>
      </c>
      <c r="S5">
        <v>4192500000</v>
      </c>
      <c r="T5">
        <v>480800000</v>
      </c>
      <c r="U5">
        <v>454000000</v>
      </c>
      <c r="V5">
        <v>253800000</v>
      </c>
      <c r="W5">
        <v>643600000</v>
      </c>
      <c r="X5">
        <v>657500000</v>
      </c>
      <c r="Y5">
        <v>906400000</v>
      </c>
      <c r="Z5">
        <v>313500000</v>
      </c>
      <c r="AA5">
        <v>957100000</v>
      </c>
      <c r="AB5">
        <v>392000000</v>
      </c>
    </row>
    <row r="6" spans="1:28">
      <c r="A6" s="7">
        <f t="shared" si="1"/>
        <v>1964</v>
      </c>
      <c r="B6" s="3">
        <f t="shared" si="2"/>
        <v>363595.6</v>
      </c>
      <c r="C6" s="3">
        <f t="shared" si="0"/>
        <v>56542.2</v>
      </c>
      <c r="D6" s="3">
        <f t="shared" si="0"/>
        <v>4427.5</v>
      </c>
      <c r="E6" s="3">
        <f t="shared" si="0"/>
        <v>489.5</v>
      </c>
      <c r="F6" s="3">
        <f t="shared" si="0"/>
        <v>468.2</v>
      </c>
      <c r="G6" s="3">
        <f t="shared" si="0"/>
        <v>266.5</v>
      </c>
      <c r="H6" s="3">
        <f t="shared" si="0"/>
        <v>698.4</v>
      </c>
      <c r="I6" s="3">
        <f t="shared" si="0"/>
        <v>772.1</v>
      </c>
      <c r="J6" s="3">
        <f t="shared" si="0"/>
        <v>926.2</v>
      </c>
      <c r="K6" s="3">
        <f t="shared" si="0"/>
        <v>350.6</v>
      </c>
      <c r="L6" s="3">
        <f t="shared" si="0"/>
        <v>998.5</v>
      </c>
      <c r="M6" s="3">
        <f t="shared" si="0"/>
        <v>413.2</v>
      </c>
      <c r="P6">
        <v>1963</v>
      </c>
      <c r="Q6">
        <v>347210600000</v>
      </c>
      <c r="R6">
        <v>53477000000</v>
      </c>
      <c r="S6">
        <v>4324900000</v>
      </c>
      <c r="T6">
        <v>482100000</v>
      </c>
      <c r="U6">
        <v>462500000</v>
      </c>
      <c r="V6">
        <v>262900000</v>
      </c>
      <c r="W6">
        <v>670100000</v>
      </c>
      <c r="X6">
        <v>718700000</v>
      </c>
      <c r="Y6">
        <v>921600000</v>
      </c>
      <c r="Z6">
        <v>325900000</v>
      </c>
      <c r="AA6">
        <v>981500000</v>
      </c>
      <c r="AB6">
        <v>406000000</v>
      </c>
    </row>
    <row r="7" spans="1:28">
      <c r="A7" s="7">
        <f t="shared" si="1"/>
        <v>1965</v>
      </c>
      <c r="B7" s="3">
        <f t="shared" si="2"/>
        <v>384470.9</v>
      </c>
      <c r="C7" s="3">
        <f t="shared" si="0"/>
        <v>61297.4</v>
      </c>
      <c r="D7" s="3">
        <f t="shared" si="0"/>
        <v>4596</v>
      </c>
      <c r="E7" s="3">
        <f t="shared" si="0"/>
        <v>507.8</v>
      </c>
      <c r="F7" s="3">
        <f t="shared" si="0"/>
        <v>484.2</v>
      </c>
      <c r="G7" s="3">
        <f t="shared" si="0"/>
        <v>273.7</v>
      </c>
      <c r="H7" s="3">
        <f t="shared" si="0"/>
        <v>735.7</v>
      </c>
      <c r="I7" s="3">
        <f t="shared" si="0"/>
        <v>815.4</v>
      </c>
      <c r="J7" s="3">
        <f t="shared" si="0"/>
        <v>960.6</v>
      </c>
      <c r="K7" s="3">
        <f t="shared" si="0"/>
        <v>388.6</v>
      </c>
      <c r="L7" s="3">
        <f t="shared" si="0"/>
        <v>1006.8</v>
      </c>
      <c r="M7" s="3">
        <f t="shared" si="0"/>
        <v>424.1</v>
      </c>
      <c r="P7">
        <v>1964</v>
      </c>
      <c r="Q7">
        <v>363595600000</v>
      </c>
      <c r="R7">
        <v>56542200000</v>
      </c>
      <c r="S7">
        <v>4427500000</v>
      </c>
      <c r="T7">
        <v>489500000</v>
      </c>
      <c r="U7">
        <v>468200000</v>
      </c>
      <c r="V7">
        <v>266500000</v>
      </c>
      <c r="W7">
        <v>698400000</v>
      </c>
      <c r="X7">
        <v>772100000</v>
      </c>
      <c r="Y7">
        <v>926200000</v>
      </c>
      <c r="Z7">
        <v>350600000</v>
      </c>
      <c r="AA7">
        <v>998500000</v>
      </c>
      <c r="AB7">
        <v>413200000</v>
      </c>
    </row>
    <row r="8" spans="1:28">
      <c r="A8" s="7">
        <f t="shared" si="1"/>
        <v>1966</v>
      </c>
      <c r="B8" s="3">
        <f t="shared" si="2"/>
        <v>410956</v>
      </c>
      <c r="C8" s="3">
        <f t="shared" si="0"/>
        <v>67814.100000000006</v>
      </c>
      <c r="D8" s="3">
        <f t="shared" si="0"/>
        <v>4905.5</v>
      </c>
      <c r="E8" s="3">
        <f t="shared" si="0"/>
        <v>531.20000000000005</v>
      </c>
      <c r="F8" s="3">
        <f t="shared" si="0"/>
        <v>510</v>
      </c>
      <c r="G8" s="3">
        <f t="shared" si="0"/>
        <v>290.10000000000002</v>
      </c>
      <c r="H8" s="3">
        <f t="shared" si="0"/>
        <v>753.5</v>
      </c>
      <c r="I8" s="3">
        <f t="shared" si="0"/>
        <v>886.7</v>
      </c>
      <c r="J8" s="3">
        <f t="shared" si="0"/>
        <v>994.8</v>
      </c>
      <c r="K8" s="3">
        <f t="shared" si="0"/>
        <v>451.9</v>
      </c>
      <c r="L8" s="3">
        <f t="shared" si="0"/>
        <v>1051</v>
      </c>
      <c r="M8" s="3">
        <f t="shared" si="0"/>
        <v>448.7</v>
      </c>
      <c r="P8">
        <v>1965</v>
      </c>
      <c r="Q8">
        <v>384470900000</v>
      </c>
      <c r="R8">
        <v>61297400000</v>
      </c>
      <c r="S8">
        <v>4596000000</v>
      </c>
      <c r="T8">
        <v>507800000</v>
      </c>
      <c r="U8">
        <v>484200000</v>
      </c>
      <c r="V8">
        <v>273700000</v>
      </c>
      <c r="W8">
        <v>735700000</v>
      </c>
      <c r="X8">
        <v>815400000</v>
      </c>
      <c r="Y8">
        <v>960600000</v>
      </c>
      <c r="Z8">
        <v>388600000</v>
      </c>
      <c r="AA8">
        <v>1006800000</v>
      </c>
      <c r="AB8">
        <v>424100000</v>
      </c>
    </row>
    <row r="9" spans="1:28">
      <c r="A9" s="7">
        <f t="shared" si="1"/>
        <v>1967</v>
      </c>
      <c r="B9" s="3">
        <f t="shared" si="2"/>
        <v>433818.9</v>
      </c>
      <c r="C9" s="3">
        <f t="shared" si="0"/>
        <v>71487.100000000006</v>
      </c>
      <c r="D9" s="3">
        <f t="shared" si="0"/>
        <v>5199.6000000000004</v>
      </c>
      <c r="E9" s="3">
        <f t="shared" si="0"/>
        <v>568.29999999999995</v>
      </c>
      <c r="F9" s="3">
        <f t="shared" si="0"/>
        <v>539.29999999999995</v>
      </c>
      <c r="G9" s="3">
        <f t="shared" si="0"/>
        <v>308.10000000000002</v>
      </c>
      <c r="H9" s="3">
        <f t="shared" si="0"/>
        <v>764.3</v>
      </c>
      <c r="I9" s="3">
        <f t="shared" si="0"/>
        <v>966.5</v>
      </c>
      <c r="J9" s="3">
        <f t="shared" si="0"/>
        <v>1022.8</v>
      </c>
      <c r="K9" s="3">
        <f t="shared" si="0"/>
        <v>522.79999999999995</v>
      </c>
      <c r="L9" s="3">
        <f t="shared" si="0"/>
        <v>1072.4000000000001</v>
      </c>
      <c r="M9" s="3">
        <f t="shared" si="0"/>
        <v>474.3</v>
      </c>
      <c r="P9">
        <v>1966</v>
      </c>
      <c r="Q9">
        <v>410956000000</v>
      </c>
      <c r="R9">
        <v>67814100000</v>
      </c>
      <c r="S9">
        <v>4905500000</v>
      </c>
      <c r="T9">
        <v>531200000</v>
      </c>
      <c r="U9">
        <v>510000000</v>
      </c>
      <c r="V9">
        <v>290100000</v>
      </c>
      <c r="W9">
        <v>753500000</v>
      </c>
      <c r="X9">
        <v>886700000</v>
      </c>
      <c r="Y9">
        <v>994800000</v>
      </c>
      <c r="Z9">
        <v>451900000</v>
      </c>
      <c r="AA9">
        <v>1051000000</v>
      </c>
      <c r="AB9">
        <v>448700000</v>
      </c>
    </row>
    <row r="10" spans="1:28">
      <c r="A10" s="7">
        <f t="shared" si="1"/>
        <v>1968</v>
      </c>
      <c r="B10" s="3">
        <f t="shared" si="2"/>
        <v>452580.6</v>
      </c>
      <c r="C10" s="3">
        <f t="shared" si="0"/>
        <v>73033.5</v>
      </c>
      <c r="D10" s="3">
        <f t="shared" si="0"/>
        <v>5270.1</v>
      </c>
      <c r="E10" s="3">
        <f t="shared" si="0"/>
        <v>600.9</v>
      </c>
      <c r="F10" s="3">
        <f t="shared" si="0"/>
        <v>556.6</v>
      </c>
      <c r="G10" s="3">
        <f t="shared" si="0"/>
        <v>310.2</v>
      </c>
      <c r="H10" s="3">
        <f t="shared" si="0"/>
        <v>773.3</v>
      </c>
      <c r="I10" s="3">
        <f t="shared" si="0"/>
        <v>1010</v>
      </c>
      <c r="J10" s="3">
        <f t="shared" si="0"/>
        <v>1054.9000000000001</v>
      </c>
      <c r="K10" s="3">
        <f t="shared" si="0"/>
        <v>539.1</v>
      </c>
      <c r="L10" s="3">
        <f t="shared" si="0"/>
        <v>1083.0999999999999</v>
      </c>
      <c r="M10" s="3">
        <f t="shared" si="0"/>
        <v>478.8</v>
      </c>
      <c r="P10">
        <v>1967</v>
      </c>
      <c r="Q10">
        <v>433818900000</v>
      </c>
      <c r="R10">
        <v>71487100000</v>
      </c>
      <c r="S10">
        <v>5199600000</v>
      </c>
      <c r="T10">
        <v>568300000</v>
      </c>
      <c r="U10">
        <v>539300000</v>
      </c>
      <c r="V10">
        <v>308100000</v>
      </c>
      <c r="W10">
        <v>764300000</v>
      </c>
      <c r="X10">
        <v>966500000</v>
      </c>
      <c r="Y10">
        <v>1022800000</v>
      </c>
      <c r="Z10">
        <v>522800000</v>
      </c>
      <c r="AA10">
        <v>1072400000</v>
      </c>
      <c r="AB10">
        <v>474300000</v>
      </c>
    </row>
    <row r="11" spans="1:28">
      <c r="A11" s="7">
        <f t="shared" si="1"/>
        <v>1969</v>
      </c>
      <c r="B11" s="3">
        <f t="shared" si="2"/>
        <v>471006.9</v>
      </c>
      <c r="C11" s="3">
        <f t="shared" si="0"/>
        <v>75826.7</v>
      </c>
      <c r="D11" s="3">
        <f t="shared" si="0"/>
        <v>5335.6</v>
      </c>
      <c r="E11" s="3">
        <f t="shared" si="0"/>
        <v>613.9</v>
      </c>
      <c r="F11" s="3">
        <f t="shared" si="0"/>
        <v>561.79999999999995</v>
      </c>
      <c r="G11" s="3">
        <f t="shared" si="0"/>
        <v>312.7</v>
      </c>
      <c r="H11" s="3">
        <f t="shared" si="0"/>
        <v>775.1</v>
      </c>
      <c r="I11" s="3">
        <f t="shared" si="0"/>
        <v>1057</v>
      </c>
      <c r="J11" s="3">
        <f t="shared" si="0"/>
        <v>1094.5</v>
      </c>
      <c r="K11" s="3">
        <f t="shared" si="0"/>
        <v>549.79999999999995</v>
      </c>
      <c r="L11" s="3">
        <f t="shared" si="0"/>
        <v>1096.5999999999999</v>
      </c>
      <c r="M11" s="3">
        <f t="shared" si="0"/>
        <v>485.2</v>
      </c>
      <c r="P11">
        <v>1968</v>
      </c>
      <c r="Q11">
        <v>452580600000</v>
      </c>
      <c r="R11">
        <v>73033500000</v>
      </c>
      <c r="S11">
        <v>5270100000</v>
      </c>
      <c r="T11">
        <v>600900000</v>
      </c>
      <c r="U11">
        <v>556600000</v>
      </c>
      <c r="V11">
        <v>310200000</v>
      </c>
      <c r="W11">
        <v>773300000</v>
      </c>
      <c r="X11">
        <v>1010000000</v>
      </c>
      <c r="Y11">
        <v>1054900000</v>
      </c>
      <c r="Z11">
        <v>539100000</v>
      </c>
      <c r="AA11">
        <v>1083100000</v>
      </c>
      <c r="AB11">
        <v>478800000</v>
      </c>
    </row>
    <row r="12" spans="1:28">
      <c r="A12" s="7">
        <f t="shared" si="1"/>
        <v>1970</v>
      </c>
      <c r="B12" s="3">
        <f t="shared" si="2"/>
        <v>489425.5</v>
      </c>
      <c r="C12" s="3">
        <f t="shared" si="0"/>
        <v>80251.8</v>
      </c>
      <c r="D12" s="3">
        <f t="shared" si="0"/>
        <v>5459.2</v>
      </c>
      <c r="E12" s="3">
        <f t="shared" si="0"/>
        <v>624.9</v>
      </c>
      <c r="F12" s="3">
        <f t="shared" si="0"/>
        <v>572.9</v>
      </c>
      <c r="G12" s="3">
        <f t="shared" si="0"/>
        <v>314.60000000000002</v>
      </c>
      <c r="H12" s="3">
        <f t="shared" si="0"/>
        <v>803</v>
      </c>
      <c r="I12" s="3">
        <f t="shared" si="0"/>
        <v>1094.8</v>
      </c>
      <c r="J12" s="3">
        <f t="shared" si="0"/>
        <v>1149.0999999999999</v>
      </c>
      <c r="K12" s="3">
        <f t="shared" si="0"/>
        <v>582.20000000000005</v>
      </c>
      <c r="L12" s="3">
        <f t="shared" si="0"/>
        <v>1105.3</v>
      </c>
      <c r="M12" s="3">
        <f t="shared" si="0"/>
        <v>488.5</v>
      </c>
      <c r="P12">
        <v>1969</v>
      </c>
      <c r="Q12">
        <v>471006900000</v>
      </c>
      <c r="R12">
        <v>75826700000</v>
      </c>
      <c r="S12">
        <v>5335600000</v>
      </c>
      <c r="T12">
        <v>613900000</v>
      </c>
      <c r="U12">
        <v>561800000</v>
      </c>
      <c r="V12">
        <v>312700000</v>
      </c>
      <c r="W12">
        <v>775100000</v>
      </c>
      <c r="X12">
        <v>1057000000</v>
      </c>
      <c r="Y12">
        <v>1094500000</v>
      </c>
      <c r="Z12">
        <v>549800000</v>
      </c>
      <c r="AA12">
        <v>1096600000</v>
      </c>
      <c r="AB12">
        <v>485200000</v>
      </c>
    </row>
    <row r="13" spans="1:28">
      <c r="A13" s="7">
        <f t="shared" si="1"/>
        <v>1971</v>
      </c>
      <c r="B13" s="3">
        <f t="shared" si="2"/>
        <v>508961.2</v>
      </c>
      <c r="C13" s="3">
        <f t="shared" si="0"/>
        <v>82515.3</v>
      </c>
      <c r="D13" s="3">
        <f t="shared" si="0"/>
        <v>5544.3</v>
      </c>
      <c r="E13" s="3">
        <f t="shared" si="0"/>
        <v>635.1</v>
      </c>
      <c r="F13" s="3">
        <f t="shared" si="0"/>
        <v>585.70000000000005</v>
      </c>
      <c r="G13" s="3">
        <f t="shared" si="0"/>
        <v>329.2</v>
      </c>
      <c r="H13" s="3">
        <f t="shared" si="0"/>
        <v>836.5</v>
      </c>
      <c r="I13" s="3">
        <f t="shared" si="0"/>
        <v>1112.8</v>
      </c>
      <c r="J13" s="3">
        <f t="shared" si="0"/>
        <v>1206.7</v>
      </c>
      <c r="K13" s="3">
        <f t="shared" si="0"/>
        <v>586.4</v>
      </c>
      <c r="L13" s="3">
        <f t="shared" si="0"/>
        <v>1108.5</v>
      </c>
      <c r="M13" s="3">
        <f t="shared" si="0"/>
        <v>508.5</v>
      </c>
      <c r="P13">
        <v>1970</v>
      </c>
      <c r="Q13">
        <v>489425500000</v>
      </c>
      <c r="R13">
        <v>80251800000</v>
      </c>
      <c r="S13">
        <v>5459200000</v>
      </c>
      <c r="T13">
        <v>624900000</v>
      </c>
      <c r="U13">
        <v>572900000</v>
      </c>
      <c r="V13">
        <v>314600000</v>
      </c>
      <c r="W13">
        <v>803000000</v>
      </c>
      <c r="X13">
        <v>1094800000</v>
      </c>
      <c r="Y13">
        <v>1149100000</v>
      </c>
      <c r="Z13">
        <v>582200000</v>
      </c>
      <c r="AA13">
        <v>1105300000</v>
      </c>
      <c r="AB13">
        <v>488500000</v>
      </c>
    </row>
    <row r="14" spans="1:28">
      <c r="A14" s="7">
        <f t="shared" si="1"/>
        <v>1972</v>
      </c>
      <c r="B14" s="3">
        <f t="shared" si="2"/>
        <v>528220.69999999995</v>
      </c>
      <c r="C14" s="3">
        <f t="shared" si="0"/>
        <v>83879.7</v>
      </c>
      <c r="D14" s="3">
        <f t="shared" si="0"/>
        <v>5620.2</v>
      </c>
      <c r="E14" s="3">
        <f t="shared" si="0"/>
        <v>630.29999999999995</v>
      </c>
      <c r="F14" s="3">
        <f t="shared" si="0"/>
        <v>589.6</v>
      </c>
      <c r="G14" s="3">
        <f t="shared" si="0"/>
        <v>340.3</v>
      </c>
      <c r="H14" s="3">
        <f t="shared" si="0"/>
        <v>864.8</v>
      </c>
      <c r="I14" s="3">
        <f t="shared" si="0"/>
        <v>1136.8</v>
      </c>
      <c r="J14" s="3">
        <f t="shared" si="0"/>
        <v>1259.2</v>
      </c>
      <c r="K14" s="3">
        <f t="shared" si="0"/>
        <v>608.70000000000005</v>
      </c>
      <c r="L14" s="3">
        <f t="shared" si="0"/>
        <v>1119</v>
      </c>
      <c r="M14" s="3">
        <f t="shared" si="0"/>
        <v>522.70000000000005</v>
      </c>
      <c r="P14">
        <v>1971</v>
      </c>
      <c r="Q14">
        <v>508961200000</v>
      </c>
      <c r="R14">
        <v>82515300000</v>
      </c>
      <c r="S14">
        <v>5544300000</v>
      </c>
      <c r="T14">
        <v>635100000</v>
      </c>
      <c r="U14">
        <v>585700000</v>
      </c>
      <c r="V14">
        <v>329200000</v>
      </c>
      <c r="W14">
        <v>836500000</v>
      </c>
      <c r="X14">
        <v>1112800000</v>
      </c>
      <c r="Y14">
        <v>1206700000</v>
      </c>
      <c r="Z14">
        <v>586400000</v>
      </c>
      <c r="AA14">
        <v>1108500000</v>
      </c>
      <c r="AB14">
        <v>508500000</v>
      </c>
    </row>
    <row r="15" spans="1:28">
      <c r="A15" s="7">
        <f t="shared" si="1"/>
        <v>1973</v>
      </c>
      <c r="B15" s="3">
        <f t="shared" si="2"/>
        <v>551324.80000000005</v>
      </c>
      <c r="C15" s="3">
        <f t="shared" si="0"/>
        <v>86734.5</v>
      </c>
      <c r="D15" s="3">
        <f t="shared" si="0"/>
        <v>5807.7</v>
      </c>
      <c r="E15" s="3">
        <f t="shared" si="0"/>
        <v>644.5</v>
      </c>
      <c r="F15" s="3">
        <f t="shared" si="0"/>
        <v>610.1</v>
      </c>
      <c r="G15" s="3">
        <f t="shared" si="0"/>
        <v>359.5</v>
      </c>
      <c r="H15" s="3">
        <f t="shared" si="0"/>
        <v>916.3</v>
      </c>
      <c r="I15" s="3">
        <f t="shared" si="0"/>
        <v>1166.0999999999999</v>
      </c>
      <c r="J15" s="3">
        <f t="shared" si="0"/>
        <v>1292.9000000000001</v>
      </c>
      <c r="K15" s="3">
        <f t="shared" si="0"/>
        <v>651.1</v>
      </c>
      <c r="L15" s="3">
        <f t="shared" si="0"/>
        <v>1125.0999999999999</v>
      </c>
      <c r="M15" s="3">
        <f t="shared" si="0"/>
        <v>549.29999999999995</v>
      </c>
      <c r="P15">
        <v>1972</v>
      </c>
      <c r="Q15">
        <v>528220700000</v>
      </c>
      <c r="R15">
        <v>83879700000</v>
      </c>
      <c r="S15">
        <v>5620200000</v>
      </c>
      <c r="T15">
        <v>630300000</v>
      </c>
      <c r="U15">
        <v>589600000</v>
      </c>
      <c r="V15">
        <v>340300000</v>
      </c>
      <c r="W15">
        <v>864800000</v>
      </c>
      <c r="X15">
        <v>1136800000</v>
      </c>
      <c r="Y15">
        <v>1259200000</v>
      </c>
      <c r="Z15">
        <v>608700000</v>
      </c>
      <c r="AA15">
        <v>1119000000</v>
      </c>
      <c r="AB15">
        <v>522700000</v>
      </c>
    </row>
    <row r="16" spans="1:28">
      <c r="A16" s="7">
        <f t="shared" si="1"/>
        <v>1974</v>
      </c>
      <c r="B16" s="3">
        <f t="shared" si="2"/>
        <v>576549.1</v>
      </c>
      <c r="C16" s="3">
        <f t="shared" si="0"/>
        <v>91207.2</v>
      </c>
      <c r="D16" s="3">
        <f t="shared" si="0"/>
        <v>6016.5</v>
      </c>
      <c r="E16" s="3">
        <f t="shared" si="0"/>
        <v>678.5</v>
      </c>
      <c r="F16" s="3">
        <f t="shared" si="0"/>
        <v>649.29999999999995</v>
      </c>
      <c r="G16" s="3">
        <f t="shared" si="0"/>
        <v>381.2</v>
      </c>
      <c r="H16" s="3">
        <f t="shared" si="0"/>
        <v>966.8</v>
      </c>
      <c r="I16" s="3">
        <f t="shared" si="0"/>
        <v>1184.8</v>
      </c>
      <c r="J16" s="3">
        <f t="shared" si="0"/>
        <v>1327.8</v>
      </c>
      <c r="K16" s="3">
        <f t="shared" si="0"/>
        <v>683.7</v>
      </c>
      <c r="L16" s="3">
        <f t="shared" si="0"/>
        <v>1136.8</v>
      </c>
      <c r="M16" s="3">
        <f t="shared" si="0"/>
        <v>581.20000000000005</v>
      </c>
      <c r="P16">
        <v>1973</v>
      </c>
      <c r="Q16">
        <v>551324800000</v>
      </c>
      <c r="R16">
        <v>86734500000</v>
      </c>
      <c r="S16">
        <v>5807700000</v>
      </c>
      <c r="T16">
        <v>644500000</v>
      </c>
      <c r="U16">
        <v>610100000</v>
      </c>
      <c r="V16">
        <v>359500000</v>
      </c>
      <c r="W16">
        <v>916300000</v>
      </c>
      <c r="X16">
        <v>1166100000</v>
      </c>
      <c r="Y16">
        <v>1292900000</v>
      </c>
      <c r="Z16">
        <v>651100000</v>
      </c>
      <c r="AA16">
        <v>1125100000</v>
      </c>
      <c r="AB16">
        <v>549300000</v>
      </c>
    </row>
    <row r="17" spans="1:28">
      <c r="A17" s="7">
        <f t="shared" si="1"/>
        <v>1975</v>
      </c>
      <c r="B17" s="3">
        <f t="shared" si="2"/>
        <v>603033.1</v>
      </c>
      <c r="C17" s="3">
        <f t="shared" si="0"/>
        <v>94735.4</v>
      </c>
      <c r="D17" s="3">
        <f t="shared" si="0"/>
        <v>6103</v>
      </c>
      <c r="E17" s="3">
        <f t="shared" si="0"/>
        <v>702.4</v>
      </c>
      <c r="F17" s="3">
        <f t="shared" si="0"/>
        <v>677.2</v>
      </c>
      <c r="G17" s="3">
        <f t="shared" si="0"/>
        <v>401.3</v>
      </c>
      <c r="H17" s="3">
        <f t="shared" si="0"/>
        <v>988.7</v>
      </c>
      <c r="I17" s="3">
        <f t="shared" si="0"/>
        <v>1210.8</v>
      </c>
      <c r="J17" s="3">
        <f t="shared" si="0"/>
        <v>1359</v>
      </c>
      <c r="K17" s="3">
        <f t="shared" si="0"/>
        <v>680.2</v>
      </c>
      <c r="L17" s="3">
        <f t="shared" si="0"/>
        <v>1162</v>
      </c>
      <c r="M17" s="3">
        <f t="shared" si="0"/>
        <v>612.4</v>
      </c>
      <c r="P17">
        <v>1974</v>
      </c>
      <c r="Q17">
        <v>576549100000</v>
      </c>
      <c r="R17">
        <v>91207200000</v>
      </c>
      <c r="S17">
        <v>6016500000</v>
      </c>
      <c r="T17">
        <v>678500000</v>
      </c>
      <c r="U17">
        <v>649300000</v>
      </c>
      <c r="V17">
        <v>381200000</v>
      </c>
      <c r="W17">
        <v>966800000</v>
      </c>
      <c r="X17">
        <v>1184800000</v>
      </c>
      <c r="Y17">
        <v>1327800000</v>
      </c>
      <c r="Z17">
        <v>683700000</v>
      </c>
      <c r="AA17">
        <v>1136800000</v>
      </c>
      <c r="AB17">
        <v>581200000</v>
      </c>
    </row>
    <row r="18" spans="1:28">
      <c r="A18" s="7">
        <f t="shared" si="1"/>
        <v>1976</v>
      </c>
      <c r="B18" s="3">
        <f t="shared" si="2"/>
        <v>625407</v>
      </c>
      <c r="C18" s="3">
        <f t="shared" si="0"/>
        <v>96653.7</v>
      </c>
      <c r="D18" s="3">
        <f t="shared" si="0"/>
        <v>6125</v>
      </c>
      <c r="E18" s="3">
        <f t="shared" si="0"/>
        <v>720.4</v>
      </c>
      <c r="F18" s="3">
        <f t="shared" si="0"/>
        <v>694</v>
      </c>
      <c r="G18" s="3">
        <f t="shared" si="0"/>
        <v>412.8</v>
      </c>
      <c r="H18" s="3">
        <f t="shared" si="0"/>
        <v>1011.3</v>
      </c>
      <c r="I18" s="3">
        <f t="shared" si="0"/>
        <v>1229.3</v>
      </c>
      <c r="J18" s="3">
        <f t="shared" si="0"/>
        <v>1401.8</v>
      </c>
      <c r="K18" s="3">
        <f t="shared" si="0"/>
        <v>673.7</v>
      </c>
      <c r="L18" s="3">
        <f t="shared" si="0"/>
        <v>1179.5999999999999</v>
      </c>
      <c r="M18" s="3">
        <f t="shared" si="0"/>
        <v>629.6</v>
      </c>
      <c r="P18">
        <v>1975</v>
      </c>
      <c r="Q18">
        <v>603033100000</v>
      </c>
      <c r="R18">
        <v>94735400000</v>
      </c>
      <c r="S18">
        <v>6103000000</v>
      </c>
      <c r="T18">
        <v>702400000</v>
      </c>
      <c r="U18">
        <v>677200000</v>
      </c>
      <c r="V18">
        <v>401300000</v>
      </c>
      <c r="W18">
        <v>988700000</v>
      </c>
      <c r="X18">
        <v>1210800000</v>
      </c>
      <c r="Y18">
        <v>1359000000</v>
      </c>
      <c r="Z18">
        <v>680200000</v>
      </c>
      <c r="AA18">
        <v>1162000000</v>
      </c>
      <c r="AB18">
        <v>612400000</v>
      </c>
    </row>
    <row r="19" spans="1:28">
      <c r="A19" s="7">
        <f t="shared" si="1"/>
        <v>1977</v>
      </c>
      <c r="B19" s="3">
        <f t="shared" si="2"/>
        <v>646852.5</v>
      </c>
      <c r="C19" s="3">
        <f t="shared" si="2"/>
        <v>98742.8</v>
      </c>
      <c r="D19" s="3">
        <f t="shared" si="2"/>
        <v>6232.2</v>
      </c>
      <c r="E19" s="3">
        <f t="shared" si="2"/>
        <v>744.1</v>
      </c>
      <c r="F19" s="3">
        <f t="shared" si="2"/>
        <v>719.4</v>
      </c>
      <c r="G19" s="3">
        <f t="shared" si="2"/>
        <v>427</v>
      </c>
      <c r="H19" s="3">
        <f t="shared" si="2"/>
        <v>1038.4000000000001</v>
      </c>
      <c r="I19" s="3">
        <f t="shared" si="2"/>
        <v>1250.3</v>
      </c>
      <c r="J19" s="3">
        <f t="shared" si="2"/>
        <v>1461.7</v>
      </c>
      <c r="K19" s="3">
        <f t="shared" si="2"/>
        <v>689.6</v>
      </c>
      <c r="L19" s="3">
        <f t="shared" si="2"/>
        <v>1188.2</v>
      </c>
      <c r="M19" s="3">
        <f t="shared" si="2"/>
        <v>653.4</v>
      </c>
      <c r="P19">
        <v>1976</v>
      </c>
      <c r="Q19">
        <v>625407000000</v>
      </c>
      <c r="R19">
        <v>96653700000</v>
      </c>
      <c r="S19">
        <v>6125000000</v>
      </c>
      <c r="T19">
        <v>720400000</v>
      </c>
      <c r="U19">
        <v>694000000</v>
      </c>
      <c r="V19">
        <v>412800000</v>
      </c>
      <c r="W19">
        <v>1011300000</v>
      </c>
      <c r="X19">
        <v>1229300000</v>
      </c>
      <c r="Y19">
        <v>1401800000</v>
      </c>
      <c r="Z19">
        <v>673700000</v>
      </c>
      <c r="AA19">
        <v>1179600000</v>
      </c>
      <c r="AB19">
        <v>629600000</v>
      </c>
    </row>
    <row r="20" spans="1:28">
      <c r="A20" s="7">
        <f t="shared" si="1"/>
        <v>1978</v>
      </c>
      <c r="B20" s="3">
        <f t="shared" si="2"/>
        <v>667472.4</v>
      </c>
      <c r="C20" s="3">
        <f t="shared" si="2"/>
        <v>99362.6</v>
      </c>
      <c r="D20" s="3">
        <f t="shared" si="2"/>
        <v>6363.5</v>
      </c>
      <c r="E20" s="3">
        <f t="shared" si="2"/>
        <v>777.7</v>
      </c>
      <c r="F20" s="3">
        <f t="shared" si="2"/>
        <v>754.5</v>
      </c>
      <c r="G20" s="3">
        <f t="shared" si="2"/>
        <v>441</v>
      </c>
      <c r="H20" s="3">
        <f t="shared" si="2"/>
        <v>1064.2</v>
      </c>
      <c r="I20" s="3">
        <f t="shared" si="2"/>
        <v>1276.0999999999999</v>
      </c>
      <c r="J20" s="3">
        <f t="shared" si="2"/>
        <v>1513.1</v>
      </c>
      <c r="K20" s="3">
        <f t="shared" si="2"/>
        <v>731.9</v>
      </c>
      <c r="L20" s="3">
        <f t="shared" si="2"/>
        <v>1189.7</v>
      </c>
      <c r="M20" s="3">
        <f t="shared" si="2"/>
        <v>674.9</v>
      </c>
      <c r="P20">
        <v>1977</v>
      </c>
      <c r="Q20">
        <v>646852500000</v>
      </c>
      <c r="R20">
        <v>98742800000</v>
      </c>
      <c r="S20">
        <v>6232200000</v>
      </c>
      <c r="T20">
        <v>744100000</v>
      </c>
      <c r="U20">
        <v>719400000</v>
      </c>
      <c r="V20">
        <v>427000000</v>
      </c>
      <c r="W20">
        <v>1038400000</v>
      </c>
      <c r="X20">
        <v>1250300000</v>
      </c>
      <c r="Y20">
        <v>1461700000</v>
      </c>
      <c r="Z20">
        <v>689600000</v>
      </c>
      <c r="AA20">
        <v>1188200000</v>
      </c>
      <c r="AB20">
        <v>653400000</v>
      </c>
    </row>
    <row r="21" spans="1:28">
      <c r="A21" s="7">
        <f t="shared" si="1"/>
        <v>1979</v>
      </c>
      <c r="B21" s="3">
        <f t="shared" si="2"/>
        <v>693079.4</v>
      </c>
      <c r="C21" s="3">
        <f t="shared" si="2"/>
        <v>100877.9</v>
      </c>
      <c r="D21" s="3">
        <f t="shared" si="2"/>
        <v>6649.5</v>
      </c>
      <c r="E21" s="3">
        <f t="shared" si="2"/>
        <v>819.6</v>
      </c>
      <c r="F21" s="3">
        <f t="shared" si="2"/>
        <v>802.7</v>
      </c>
      <c r="G21" s="3">
        <f t="shared" si="2"/>
        <v>463.8</v>
      </c>
      <c r="H21" s="3">
        <f t="shared" si="2"/>
        <v>1081.9000000000001</v>
      </c>
      <c r="I21" s="3">
        <f t="shared" si="2"/>
        <v>1355.7</v>
      </c>
      <c r="J21" s="3">
        <f t="shared" si="2"/>
        <v>1567.1</v>
      </c>
      <c r="K21" s="3">
        <f t="shared" si="2"/>
        <v>795.3</v>
      </c>
      <c r="L21" s="3">
        <f t="shared" si="2"/>
        <v>1206.7</v>
      </c>
      <c r="M21" s="3">
        <f t="shared" si="2"/>
        <v>705.3</v>
      </c>
      <c r="P21">
        <v>1978</v>
      </c>
      <c r="Q21">
        <v>667472400000</v>
      </c>
      <c r="R21">
        <v>99362600000</v>
      </c>
      <c r="S21">
        <v>6363500000</v>
      </c>
      <c r="T21">
        <v>777700000</v>
      </c>
      <c r="U21">
        <v>754500000</v>
      </c>
      <c r="V21">
        <v>441000000</v>
      </c>
      <c r="W21">
        <v>1064200000</v>
      </c>
      <c r="X21">
        <v>1276100000</v>
      </c>
      <c r="Y21">
        <v>1513100000</v>
      </c>
      <c r="Z21">
        <v>731900000</v>
      </c>
      <c r="AA21">
        <v>1189700000</v>
      </c>
      <c r="AB21">
        <v>674900000</v>
      </c>
    </row>
    <row r="22" spans="1:28">
      <c r="A22" s="7">
        <f t="shared" si="1"/>
        <v>1980</v>
      </c>
      <c r="B22" s="3">
        <f t="shared" si="2"/>
        <v>722727.1</v>
      </c>
      <c r="C22" s="3">
        <f t="shared" si="2"/>
        <v>104658.9</v>
      </c>
      <c r="D22" s="3">
        <f t="shared" si="2"/>
        <v>7073.3</v>
      </c>
      <c r="E22" s="3">
        <f t="shared" si="2"/>
        <v>866.9</v>
      </c>
      <c r="F22" s="3">
        <f t="shared" si="2"/>
        <v>864.8</v>
      </c>
      <c r="G22" s="3">
        <f t="shared" si="2"/>
        <v>518.1</v>
      </c>
      <c r="H22" s="3">
        <f t="shared" si="2"/>
        <v>1146.3</v>
      </c>
      <c r="I22" s="3">
        <f t="shared" si="2"/>
        <v>1439.9</v>
      </c>
      <c r="J22" s="3">
        <f t="shared" si="2"/>
        <v>1652</v>
      </c>
      <c r="K22" s="3">
        <f t="shared" si="2"/>
        <v>844.4</v>
      </c>
      <c r="L22" s="3">
        <f t="shared" si="2"/>
        <v>1269.4000000000001</v>
      </c>
      <c r="M22" s="3">
        <f t="shared" si="2"/>
        <v>777.6</v>
      </c>
      <c r="P22">
        <v>1979</v>
      </c>
      <c r="Q22">
        <v>693079400000</v>
      </c>
      <c r="R22">
        <v>100877900000</v>
      </c>
      <c r="S22">
        <v>6649500000</v>
      </c>
      <c r="T22">
        <v>819600000</v>
      </c>
      <c r="U22">
        <v>802700000</v>
      </c>
      <c r="V22">
        <v>463800000</v>
      </c>
      <c r="W22">
        <v>1081900000</v>
      </c>
      <c r="X22">
        <v>1355700000</v>
      </c>
      <c r="Y22">
        <v>1567100000</v>
      </c>
      <c r="Z22">
        <v>795300000</v>
      </c>
      <c r="AA22">
        <v>1206700000</v>
      </c>
      <c r="AB22">
        <v>705300000</v>
      </c>
    </row>
    <row r="23" spans="1:28">
      <c r="A23" s="7">
        <f t="shared" si="1"/>
        <v>1981</v>
      </c>
      <c r="B23" s="3">
        <f t="shared" si="2"/>
        <v>758833.1</v>
      </c>
      <c r="C23" s="3">
        <f t="shared" si="2"/>
        <v>111100.1</v>
      </c>
      <c r="D23" s="3">
        <f t="shared" si="2"/>
        <v>7140.6</v>
      </c>
      <c r="E23" s="3">
        <f t="shared" si="2"/>
        <v>893.9</v>
      </c>
      <c r="F23" s="3">
        <f t="shared" si="2"/>
        <v>895</v>
      </c>
      <c r="G23" s="3">
        <f t="shared" si="2"/>
        <v>546.1</v>
      </c>
      <c r="H23" s="3">
        <f t="shared" si="2"/>
        <v>1182.9000000000001</v>
      </c>
      <c r="I23" s="3">
        <f t="shared" si="2"/>
        <v>1499.6</v>
      </c>
      <c r="J23" s="3">
        <f t="shared" si="2"/>
        <v>1680.3</v>
      </c>
      <c r="K23" s="3">
        <f t="shared" si="2"/>
        <v>849.5</v>
      </c>
      <c r="L23" s="3">
        <f t="shared" si="2"/>
        <v>1292.0999999999999</v>
      </c>
      <c r="M23" s="3">
        <f t="shared" si="2"/>
        <v>814.6</v>
      </c>
      <c r="P23">
        <v>1980</v>
      </c>
      <c r="Q23">
        <v>722727100000</v>
      </c>
      <c r="R23">
        <v>104658900000</v>
      </c>
      <c r="S23">
        <v>7073300000</v>
      </c>
      <c r="T23">
        <v>866900000</v>
      </c>
      <c r="U23">
        <v>864800000</v>
      </c>
      <c r="V23">
        <v>518100000</v>
      </c>
      <c r="W23">
        <v>1146300000</v>
      </c>
      <c r="X23">
        <v>1439900000</v>
      </c>
      <c r="Y23">
        <v>1652000000</v>
      </c>
      <c r="Z23">
        <v>844400000</v>
      </c>
      <c r="AA23">
        <v>1269400000</v>
      </c>
      <c r="AB23">
        <v>777600000</v>
      </c>
    </row>
    <row r="24" spans="1:28">
      <c r="A24" s="7">
        <f t="shared" si="1"/>
        <v>1982</v>
      </c>
      <c r="B24" s="3">
        <f t="shared" si="2"/>
        <v>779239.2</v>
      </c>
      <c r="C24" s="3">
        <f t="shared" si="2"/>
        <v>113273.3</v>
      </c>
      <c r="D24" s="3">
        <f t="shared" si="2"/>
        <v>7341.7</v>
      </c>
      <c r="E24" s="3">
        <f t="shared" si="2"/>
        <v>934.6</v>
      </c>
      <c r="F24" s="3">
        <f t="shared" si="2"/>
        <v>964.6</v>
      </c>
      <c r="G24" s="3">
        <f t="shared" si="2"/>
        <v>600.6</v>
      </c>
      <c r="H24" s="3">
        <f t="shared" si="2"/>
        <v>1233.3</v>
      </c>
      <c r="I24" s="3">
        <f t="shared" si="2"/>
        <v>1512.7</v>
      </c>
      <c r="J24" s="3">
        <f t="shared" si="2"/>
        <v>1685</v>
      </c>
      <c r="K24" s="3">
        <f t="shared" si="2"/>
        <v>871.3</v>
      </c>
      <c r="L24" s="3">
        <f t="shared" si="2"/>
        <v>1331.5</v>
      </c>
      <c r="M24" s="3">
        <f t="shared" si="2"/>
        <v>885.5</v>
      </c>
      <c r="P24">
        <v>1981</v>
      </c>
      <c r="Q24">
        <v>758833100000</v>
      </c>
      <c r="R24">
        <v>111100100000</v>
      </c>
      <c r="S24">
        <v>7140600000</v>
      </c>
      <c r="T24">
        <v>893900000</v>
      </c>
      <c r="U24">
        <v>895000000</v>
      </c>
      <c r="V24">
        <v>546100000</v>
      </c>
      <c r="W24">
        <v>1182900000</v>
      </c>
      <c r="X24">
        <v>1499600000</v>
      </c>
      <c r="Y24">
        <v>1680300000</v>
      </c>
      <c r="Z24">
        <v>849500000</v>
      </c>
      <c r="AA24">
        <v>1292100000</v>
      </c>
      <c r="AB24">
        <v>814600000</v>
      </c>
    </row>
    <row r="25" spans="1:28">
      <c r="A25" s="7">
        <f t="shared" si="1"/>
        <v>1983</v>
      </c>
      <c r="B25" s="3">
        <f t="shared" si="2"/>
        <v>790590.1</v>
      </c>
      <c r="C25" s="3">
        <f t="shared" si="2"/>
        <v>110940.6</v>
      </c>
      <c r="D25" s="3">
        <f t="shared" si="2"/>
        <v>7403.2</v>
      </c>
      <c r="E25" s="3">
        <f t="shared" si="2"/>
        <v>1007.7</v>
      </c>
      <c r="F25" s="3">
        <f t="shared" si="2"/>
        <v>1017.1</v>
      </c>
      <c r="G25" s="3">
        <f t="shared" si="2"/>
        <v>616.29999999999995</v>
      </c>
      <c r="H25" s="3">
        <f t="shared" si="2"/>
        <v>1277.4000000000001</v>
      </c>
      <c r="I25" s="3">
        <f t="shared" si="2"/>
        <v>1505.7</v>
      </c>
      <c r="J25" s="3">
        <f t="shared" si="2"/>
        <v>1704.8</v>
      </c>
      <c r="K25" s="3">
        <f t="shared" si="2"/>
        <v>856.2</v>
      </c>
      <c r="L25" s="3">
        <f t="shared" si="2"/>
        <v>1363.1</v>
      </c>
      <c r="M25" s="3">
        <f t="shared" si="2"/>
        <v>907.3</v>
      </c>
      <c r="P25">
        <v>1982</v>
      </c>
      <c r="Q25">
        <v>779239200000</v>
      </c>
      <c r="R25">
        <v>113273300000</v>
      </c>
      <c r="S25">
        <v>7341700000</v>
      </c>
      <c r="T25">
        <v>934600000</v>
      </c>
      <c r="U25">
        <v>964600000</v>
      </c>
      <c r="V25">
        <v>600600000</v>
      </c>
      <c r="W25">
        <v>1233300000</v>
      </c>
      <c r="X25">
        <v>1512700000</v>
      </c>
      <c r="Y25">
        <v>1685000000</v>
      </c>
      <c r="Z25">
        <v>871300000</v>
      </c>
      <c r="AA25">
        <v>1331500000</v>
      </c>
      <c r="AB25">
        <v>885500000</v>
      </c>
    </row>
    <row r="26" spans="1:28">
      <c r="A26" s="7">
        <f t="shared" si="1"/>
        <v>1984</v>
      </c>
      <c r="B26" s="3">
        <f t="shared" si="2"/>
        <v>801328.3</v>
      </c>
      <c r="C26" s="3">
        <f t="shared" si="2"/>
        <v>108263.8</v>
      </c>
      <c r="D26" s="3">
        <f t="shared" si="2"/>
        <v>7430.8</v>
      </c>
      <c r="E26" s="3">
        <f t="shared" si="2"/>
        <v>1063.9000000000001</v>
      </c>
      <c r="F26" s="3">
        <f t="shared" si="2"/>
        <v>1052.9000000000001</v>
      </c>
      <c r="G26" s="3">
        <f t="shared" si="2"/>
        <v>613</v>
      </c>
      <c r="H26" s="3">
        <f t="shared" si="2"/>
        <v>1300.0999999999999</v>
      </c>
      <c r="I26" s="3">
        <f t="shared" si="2"/>
        <v>1551.5</v>
      </c>
      <c r="J26" s="3">
        <f t="shared" si="2"/>
        <v>1726.4</v>
      </c>
      <c r="K26" s="3">
        <f t="shared" si="2"/>
        <v>848.2</v>
      </c>
      <c r="L26" s="3">
        <f t="shared" si="2"/>
        <v>1379.4</v>
      </c>
      <c r="M26" s="3">
        <f t="shared" si="2"/>
        <v>904</v>
      </c>
      <c r="P26">
        <v>1983</v>
      </c>
      <c r="Q26">
        <v>790590100000</v>
      </c>
      <c r="R26">
        <v>110940600000</v>
      </c>
      <c r="S26">
        <v>7403200000</v>
      </c>
      <c r="T26">
        <v>1007700000</v>
      </c>
      <c r="U26">
        <v>1017100000</v>
      </c>
      <c r="V26">
        <v>616300000</v>
      </c>
      <c r="W26">
        <v>1277400000</v>
      </c>
      <c r="X26">
        <v>1505700000</v>
      </c>
      <c r="Y26">
        <v>1704800000</v>
      </c>
      <c r="Z26">
        <v>856200000</v>
      </c>
      <c r="AA26">
        <v>1363100000</v>
      </c>
      <c r="AB26">
        <v>907300000</v>
      </c>
    </row>
    <row r="27" spans="1:28">
      <c r="A27" s="7">
        <f t="shared" si="1"/>
        <v>1985</v>
      </c>
      <c r="B27" s="3">
        <f t="shared" si="2"/>
        <v>816468.9</v>
      </c>
      <c r="C27" s="3">
        <f t="shared" si="2"/>
        <v>108771.1</v>
      </c>
      <c r="D27" s="3">
        <f t="shared" si="2"/>
        <v>7489.4</v>
      </c>
      <c r="E27" s="3">
        <f t="shared" si="2"/>
        <v>1080.7</v>
      </c>
      <c r="F27" s="3">
        <f t="shared" si="2"/>
        <v>1063.8</v>
      </c>
      <c r="G27" s="3">
        <f t="shared" si="2"/>
        <v>610</v>
      </c>
      <c r="H27" s="3">
        <f t="shared" si="2"/>
        <v>1325.4</v>
      </c>
      <c r="I27" s="3">
        <f t="shared" si="2"/>
        <v>1602.4</v>
      </c>
      <c r="J27" s="3">
        <f t="shared" si="2"/>
        <v>1761.3</v>
      </c>
      <c r="K27" s="3">
        <f t="shared" si="2"/>
        <v>868.8</v>
      </c>
      <c r="L27" s="3">
        <f t="shared" si="2"/>
        <v>1412.6</v>
      </c>
      <c r="M27" s="3">
        <f t="shared" si="2"/>
        <v>902.1</v>
      </c>
      <c r="P27">
        <v>1984</v>
      </c>
      <c r="Q27">
        <v>801328300000</v>
      </c>
      <c r="R27">
        <v>108263800000</v>
      </c>
      <c r="S27">
        <v>7430800000</v>
      </c>
      <c r="T27">
        <v>1063900000</v>
      </c>
      <c r="U27">
        <v>1052900000</v>
      </c>
      <c r="V27">
        <v>613000000</v>
      </c>
      <c r="W27">
        <v>1300100000</v>
      </c>
      <c r="X27">
        <v>1551500000</v>
      </c>
      <c r="Y27">
        <v>1726400000</v>
      </c>
      <c r="Z27">
        <v>848200000</v>
      </c>
      <c r="AA27">
        <v>1379400000</v>
      </c>
      <c r="AB27">
        <v>904000000</v>
      </c>
    </row>
    <row r="28" spans="1:28">
      <c r="A28" s="7">
        <f t="shared" si="1"/>
        <v>1986</v>
      </c>
      <c r="B28" s="3">
        <f t="shared" si="2"/>
        <v>829901.7</v>
      </c>
      <c r="C28" s="3">
        <f t="shared" si="2"/>
        <v>112146.6</v>
      </c>
      <c r="D28" s="3">
        <f t="shared" si="2"/>
        <v>7622.4</v>
      </c>
      <c r="E28" s="3">
        <f t="shared" si="2"/>
        <v>1092.3</v>
      </c>
      <c r="F28" s="3">
        <f t="shared" si="2"/>
        <v>1079.7</v>
      </c>
      <c r="G28" s="3">
        <f t="shared" si="2"/>
        <v>621.9</v>
      </c>
      <c r="H28" s="3">
        <f t="shared" si="2"/>
        <v>1377.4</v>
      </c>
      <c r="I28" s="3">
        <f t="shared" si="2"/>
        <v>1628.8</v>
      </c>
      <c r="J28" s="3">
        <f t="shared" si="2"/>
        <v>1808.5</v>
      </c>
      <c r="K28" s="3">
        <f t="shared" si="2"/>
        <v>905.4</v>
      </c>
      <c r="L28" s="3">
        <f t="shared" si="2"/>
        <v>1423.2</v>
      </c>
      <c r="M28" s="3">
        <f t="shared" si="2"/>
        <v>920.5</v>
      </c>
      <c r="P28">
        <v>1985</v>
      </c>
      <c r="Q28">
        <v>816468900000</v>
      </c>
      <c r="R28">
        <v>108771100000</v>
      </c>
      <c r="S28">
        <v>7489400000</v>
      </c>
      <c r="T28">
        <v>1080700000</v>
      </c>
      <c r="U28">
        <v>1063800000</v>
      </c>
      <c r="V28">
        <v>610000000</v>
      </c>
      <c r="W28">
        <v>1325400000</v>
      </c>
      <c r="X28">
        <v>1602400000</v>
      </c>
      <c r="Y28">
        <v>1761300000</v>
      </c>
      <c r="Z28">
        <v>868800000</v>
      </c>
      <c r="AA28">
        <v>1412600000</v>
      </c>
      <c r="AB28">
        <v>902100000</v>
      </c>
    </row>
    <row r="29" spans="1:28">
      <c r="A29" s="7">
        <f t="shared" si="1"/>
        <v>1987</v>
      </c>
      <c r="B29" s="3">
        <f t="shared" si="2"/>
        <v>848388.2</v>
      </c>
      <c r="C29" s="3">
        <f t="shared" si="2"/>
        <v>115806.39999999999</v>
      </c>
      <c r="D29" s="3">
        <f t="shared" si="2"/>
        <v>7950.6</v>
      </c>
      <c r="E29" s="3">
        <f t="shared" si="2"/>
        <v>1089.5999999999999</v>
      </c>
      <c r="F29" s="3">
        <f t="shared" si="2"/>
        <v>1100.8</v>
      </c>
      <c r="G29" s="3">
        <f t="shared" si="2"/>
        <v>642</v>
      </c>
      <c r="H29" s="3">
        <f t="shared" si="2"/>
        <v>1452</v>
      </c>
      <c r="I29" s="3">
        <f t="shared" si="2"/>
        <v>1685.7</v>
      </c>
      <c r="J29" s="3">
        <f t="shared" si="2"/>
        <v>1873.7</v>
      </c>
      <c r="K29" s="3">
        <f t="shared" si="2"/>
        <v>955.3</v>
      </c>
      <c r="L29" s="3">
        <f t="shared" si="2"/>
        <v>1452.3</v>
      </c>
      <c r="M29" s="3">
        <f t="shared" si="2"/>
        <v>949.8</v>
      </c>
      <c r="P29">
        <v>1986</v>
      </c>
      <c r="Q29">
        <v>829901700000</v>
      </c>
      <c r="R29">
        <v>112146600000</v>
      </c>
      <c r="S29">
        <v>7622400000</v>
      </c>
      <c r="T29">
        <v>1092300000</v>
      </c>
      <c r="U29">
        <v>1079700000</v>
      </c>
      <c r="V29">
        <v>621900000</v>
      </c>
      <c r="W29">
        <v>1377400000</v>
      </c>
      <c r="X29">
        <v>1628800000</v>
      </c>
      <c r="Y29">
        <v>1808500000</v>
      </c>
      <c r="Z29">
        <v>905400000</v>
      </c>
      <c r="AA29">
        <v>1423200000</v>
      </c>
      <c r="AB29">
        <v>920500000</v>
      </c>
    </row>
    <row r="30" spans="1:28">
      <c r="A30" s="7">
        <f t="shared" si="1"/>
        <v>1988</v>
      </c>
      <c r="B30" s="3">
        <f t="shared" si="2"/>
        <v>875910.3</v>
      </c>
      <c r="C30" s="3">
        <f t="shared" si="2"/>
        <v>121358.3</v>
      </c>
      <c r="D30" s="3">
        <f t="shared" si="2"/>
        <v>8320</v>
      </c>
      <c r="E30" s="3">
        <f t="shared" si="2"/>
        <v>1102.2</v>
      </c>
      <c r="F30" s="3">
        <f t="shared" si="2"/>
        <v>1128.9000000000001</v>
      </c>
      <c r="G30" s="3">
        <f t="shared" si="2"/>
        <v>667</v>
      </c>
      <c r="H30" s="3">
        <f t="shared" si="2"/>
        <v>1501.1</v>
      </c>
      <c r="I30" s="3">
        <f t="shared" si="2"/>
        <v>1735.9</v>
      </c>
      <c r="J30" s="3">
        <f t="shared" si="2"/>
        <v>1898.6</v>
      </c>
      <c r="K30" s="3">
        <f t="shared" si="2"/>
        <v>1048</v>
      </c>
      <c r="L30" s="3">
        <f t="shared" si="2"/>
        <v>1523.1</v>
      </c>
      <c r="M30" s="3">
        <f t="shared" si="2"/>
        <v>981.5</v>
      </c>
      <c r="P30">
        <v>1987</v>
      </c>
      <c r="Q30">
        <v>848388200000</v>
      </c>
      <c r="R30">
        <v>115806400000</v>
      </c>
      <c r="S30">
        <v>7950600000</v>
      </c>
      <c r="T30">
        <v>1089600000</v>
      </c>
      <c r="U30">
        <v>1100800000</v>
      </c>
      <c r="V30">
        <v>642000000</v>
      </c>
      <c r="W30">
        <v>1452000000</v>
      </c>
      <c r="X30">
        <v>1685700000</v>
      </c>
      <c r="Y30">
        <v>1873700000</v>
      </c>
      <c r="Z30">
        <v>955300000</v>
      </c>
      <c r="AA30">
        <v>1452300000</v>
      </c>
      <c r="AB30">
        <v>949800000</v>
      </c>
    </row>
    <row r="31" spans="1:28">
      <c r="A31" s="7">
        <f t="shared" si="1"/>
        <v>1989</v>
      </c>
      <c r="B31" s="3">
        <f t="shared" si="2"/>
        <v>905013.3</v>
      </c>
      <c r="C31" s="3">
        <f t="shared" si="2"/>
        <v>128995.1</v>
      </c>
      <c r="D31" s="3">
        <f t="shared" si="2"/>
        <v>8737.1</v>
      </c>
      <c r="E31" s="3">
        <f t="shared" si="2"/>
        <v>1132.8</v>
      </c>
      <c r="F31" s="3">
        <f t="shared" si="2"/>
        <v>1142.5</v>
      </c>
      <c r="G31" s="3">
        <f t="shared" si="2"/>
        <v>678.9</v>
      </c>
      <c r="H31" s="3">
        <f t="shared" si="2"/>
        <v>1540.1</v>
      </c>
      <c r="I31" s="3">
        <f t="shared" si="2"/>
        <v>1826.6</v>
      </c>
      <c r="J31" s="3">
        <f t="shared" si="2"/>
        <v>1997</v>
      </c>
      <c r="K31" s="3">
        <f t="shared" si="2"/>
        <v>1067.7</v>
      </c>
      <c r="L31" s="3">
        <f t="shared" si="2"/>
        <v>1615.2</v>
      </c>
      <c r="M31" s="3">
        <f t="shared" si="2"/>
        <v>998.5</v>
      </c>
      <c r="P31">
        <v>1988</v>
      </c>
      <c r="Q31">
        <v>875910300000</v>
      </c>
      <c r="R31">
        <v>121358300000</v>
      </c>
      <c r="S31">
        <v>8320000000</v>
      </c>
      <c r="T31">
        <v>1102200000</v>
      </c>
      <c r="U31">
        <v>1128900000</v>
      </c>
      <c r="V31">
        <v>667000000</v>
      </c>
      <c r="W31">
        <v>1501100000</v>
      </c>
      <c r="X31">
        <v>1735900000</v>
      </c>
      <c r="Y31">
        <v>1898600000</v>
      </c>
      <c r="Z31">
        <v>1048000000</v>
      </c>
      <c r="AA31">
        <v>1523100000</v>
      </c>
      <c r="AB31">
        <v>981500000</v>
      </c>
    </row>
    <row r="32" spans="1:28">
      <c r="A32" s="7">
        <f t="shared" si="1"/>
        <v>1990</v>
      </c>
      <c r="B32" s="3">
        <f t="shared" si="2"/>
        <v>928037.4</v>
      </c>
      <c r="C32" s="3">
        <f t="shared" si="2"/>
        <v>133653.4</v>
      </c>
      <c r="D32" s="3">
        <f t="shared" si="2"/>
        <v>8949.2000000000007</v>
      </c>
      <c r="E32" s="3">
        <f t="shared" si="2"/>
        <v>1141.9000000000001</v>
      </c>
      <c r="F32" s="3">
        <f t="shared" si="2"/>
        <v>1152.5999999999999</v>
      </c>
      <c r="G32" s="3">
        <f t="shared" si="2"/>
        <v>687.8</v>
      </c>
      <c r="H32" s="3">
        <f t="shared" si="2"/>
        <v>1623</v>
      </c>
      <c r="I32" s="3">
        <f t="shared" si="2"/>
        <v>1876.5</v>
      </c>
      <c r="J32" s="3">
        <f t="shared" si="2"/>
        <v>1986</v>
      </c>
      <c r="K32" s="3">
        <f t="shared" si="2"/>
        <v>1076.7</v>
      </c>
      <c r="L32" s="3">
        <f t="shared" si="2"/>
        <v>1698.8</v>
      </c>
      <c r="M32" s="3">
        <f t="shared" si="2"/>
        <v>1006.8</v>
      </c>
      <c r="P32">
        <v>1989</v>
      </c>
      <c r="Q32">
        <v>905013300000</v>
      </c>
      <c r="R32">
        <v>128995100000</v>
      </c>
      <c r="S32">
        <v>8737100000</v>
      </c>
      <c r="T32">
        <v>1132800000</v>
      </c>
      <c r="U32">
        <v>1142500000</v>
      </c>
      <c r="V32">
        <v>678900000</v>
      </c>
      <c r="W32">
        <v>1540100000</v>
      </c>
      <c r="X32">
        <v>1826600000</v>
      </c>
      <c r="Y32">
        <v>1997000000</v>
      </c>
      <c r="Z32">
        <v>1067700000</v>
      </c>
      <c r="AA32">
        <v>1615200000</v>
      </c>
      <c r="AB32">
        <v>998500000</v>
      </c>
    </row>
    <row r="33" spans="1:28">
      <c r="A33" s="7">
        <f t="shared" si="1"/>
        <v>1991</v>
      </c>
      <c r="B33" s="3">
        <f t="shared" si="2"/>
        <v>945841</v>
      </c>
      <c r="C33" s="3">
        <f t="shared" si="2"/>
        <v>135163.1</v>
      </c>
      <c r="D33" s="3">
        <f t="shared" si="2"/>
        <v>9195.7999999999993</v>
      </c>
      <c r="E33" s="3">
        <f t="shared" si="2"/>
        <v>1138</v>
      </c>
      <c r="F33" s="3">
        <f t="shared" si="2"/>
        <v>1147.2</v>
      </c>
      <c r="G33" s="3">
        <f t="shared" si="2"/>
        <v>717.8</v>
      </c>
      <c r="H33" s="3">
        <f t="shared" si="2"/>
        <v>1694.7</v>
      </c>
      <c r="I33" s="3">
        <f t="shared" si="2"/>
        <v>1947.9</v>
      </c>
      <c r="J33" s="3">
        <f t="shared" si="2"/>
        <v>2006</v>
      </c>
      <c r="K33" s="3">
        <f t="shared" si="2"/>
        <v>1083.3</v>
      </c>
      <c r="L33" s="3">
        <f t="shared" si="2"/>
        <v>1745.9</v>
      </c>
      <c r="M33" s="3">
        <f t="shared" si="2"/>
        <v>1011</v>
      </c>
      <c r="P33">
        <v>1990</v>
      </c>
      <c r="Q33">
        <v>928037400000</v>
      </c>
      <c r="R33">
        <v>133653400000</v>
      </c>
      <c r="S33">
        <v>8949200000</v>
      </c>
      <c r="T33">
        <v>1141900000</v>
      </c>
      <c r="U33">
        <v>1152600000</v>
      </c>
      <c r="V33">
        <v>687800000</v>
      </c>
      <c r="W33">
        <v>1623000000</v>
      </c>
      <c r="X33">
        <v>1876500000</v>
      </c>
      <c r="Y33">
        <v>1986000000</v>
      </c>
      <c r="Z33">
        <v>1076700000</v>
      </c>
      <c r="AA33">
        <v>1698800000</v>
      </c>
      <c r="AB33">
        <v>1006800000</v>
      </c>
    </row>
    <row r="34" spans="1:28">
      <c r="A34" s="7">
        <f t="shared" si="1"/>
        <v>1992</v>
      </c>
      <c r="B34" s="3">
        <f t="shared" si="2"/>
        <v>952430.7</v>
      </c>
      <c r="C34" s="3">
        <f t="shared" si="2"/>
        <v>131557.29999999999</v>
      </c>
      <c r="D34" s="3">
        <f t="shared" si="2"/>
        <v>9356.6</v>
      </c>
      <c r="E34" s="3">
        <f t="shared" si="2"/>
        <v>1146.5999999999999</v>
      </c>
      <c r="F34" s="3">
        <f t="shared" si="2"/>
        <v>1175.5</v>
      </c>
      <c r="G34" s="3">
        <f t="shared" si="2"/>
        <v>759.1</v>
      </c>
      <c r="H34" s="3">
        <f t="shared" si="2"/>
        <v>1674.3</v>
      </c>
      <c r="I34" s="3">
        <f t="shared" si="2"/>
        <v>2034.4</v>
      </c>
      <c r="J34" s="3">
        <f t="shared" si="2"/>
        <v>2032.8</v>
      </c>
      <c r="K34" s="3">
        <f t="shared" si="2"/>
        <v>1056.2</v>
      </c>
      <c r="L34" s="3">
        <f t="shared" si="2"/>
        <v>1841.2</v>
      </c>
      <c r="M34" s="3">
        <f t="shared" si="2"/>
        <v>1045.3</v>
      </c>
      <c r="P34">
        <v>1991</v>
      </c>
      <c r="Q34">
        <v>945841000000</v>
      </c>
      <c r="R34">
        <v>135163100000</v>
      </c>
      <c r="S34">
        <v>9195800000</v>
      </c>
      <c r="T34">
        <v>1138000000</v>
      </c>
      <c r="U34">
        <v>1147200000</v>
      </c>
      <c r="V34">
        <v>717800000</v>
      </c>
      <c r="W34">
        <v>1694700000</v>
      </c>
      <c r="X34">
        <v>1947900000</v>
      </c>
      <c r="Y34">
        <v>2006000000</v>
      </c>
      <c r="Z34">
        <v>1083300000</v>
      </c>
      <c r="AA34">
        <v>1745900000</v>
      </c>
      <c r="AB34">
        <v>1011000000</v>
      </c>
    </row>
    <row r="35" spans="1:28">
      <c r="A35" s="7">
        <f t="shared" si="1"/>
        <v>1993</v>
      </c>
      <c r="B35" s="3">
        <f t="shared" si="2"/>
        <v>955533.2</v>
      </c>
      <c r="C35" s="3">
        <f t="shared" si="2"/>
        <v>127278.7</v>
      </c>
      <c r="D35" s="3">
        <f t="shared" si="2"/>
        <v>9260.2999999999993</v>
      </c>
      <c r="E35" s="3">
        <f t="shared" si="2"/>
        <v>1126.7</v>
      </c>
      <c r="F35" s="3">
        <f t="shared" si="2"/>
        <v>1187.2</v>
      </c>
      <c r="G35" s="3">
        <f t="shared" si="2"/>
        <v>806.5</v>
      </c>
      <c r="H35" s="3">
        <f t="shared" si="2"/>
        <v>1670.8</v>
      </c>
      <c r="I35" s="3">
        <f t="shared" si="2"/>
        <v>2044.6</v>
      </c>
      <c r="J35" s="3">
        <f t="shared" si="2"/>
        <v>2053.5</v>
      </c>
      <c r="K35" s="3">
        <f t="shared" si="2"/>
        <v>1033.4000000000001</v>
      </c>
      <c r="L35" s="3">
        <f t="shared" si="2"/>
        <v>1864.5</v>
      </c>
      <c r="M35" s="3">
        <f t="shared" si="2"/>
        <v>1045.3</v>
      </c>
      <c r="P35">
        <v>1992</v>
      </c>
      <c r="Q35">
        <v>952430700000</v>
      </c>
      <c r="R35">
        <v>131557300000</v>
      </c>
      <c r="S35">
        <v>9356600000</v>
      </c>
      <c r="T35">
        <v>1146600000</v>
      </c>
      <c r="U35">
        <v>1175500000</v>
      </c>
      <c r="V35">
        <v>759100000</v>
      </c>
      <c r="W35">
        <v>1674300000</v>
      </c>
      <c r="X35">
        <v>2034400000</v>
      </c>
      <c r="Y35">
        <v>2032800000</v>
      </c>
      <c r="Z35">
        <v>1056200000</v>
      </c>
      <c r="AA35">
        <v>1841200000</v>
      </c>
      <c r="AB35">
        <v>1045300000</v>
      </c>
    </row>
    <row r="36" spans="1:28">
      <c r="A36" s="7">
        <f t="shared" si="1"/>
        <v>1994</v>
      </c>
      <c r="B36" s="3">
        <f t="shared" si="2"/>
        <v>965878.8</v>
      </c>
      <c r="C36" s="3">
        <f t="shared" si="2"/>
        <v>125849.7</v>
      </c>
      <c r="D36" s="3">
        <f t="shared" si="2"/>
        <v>9230.9</v>
      </c>
      <c r="E36" s="3">
        <f t="shared" si="2"/>
        <v>1089.0999999999999</v>
      </c>
      <c r="F36" s="3">
        <f t="shared" si="2"/>
        <v>1221.2</v>
      </c>
      <c r="G36" s="3">
        <f t="shared" si="2"/>
        <v>814.6</v>
      </c>
      <c r="H36" s="3">
        <f t="shared" si="2"/>
        <v>1648.2</v>
      </c>
      <c r="I36" s="3">
        <f t="shared" si="2"/>
        <v>2052.3000000000002</v>
      </c>
      <c r="J36" s="3">
        <f t="shared" si="2"/>
        <v>2114</v>
      </c>
      <c r="K36" s="3">
        <f t="shared" si="2"/>
        <v>1036.8</v>
      </c>
      <c r="L36" s="3">
        <f t="shared" si="2"/>
        <v>1916.7</v>
      </c>
      <c r="M36" s="3">
        <f t="shared" si="2"/>
        <v>1068.0999999999999</v>
      </c>
      <c r="P36">
        <v>1993</v>
      </c>
      <c r="Q36">
        <v>955533200000</v>
      </c>
      <c r="R36">
        <v>127278700000</v>
      </c>
      <c r="S36">
        <v>9260300000</v>
      </c>
      <c r="T36">
        <v>1126700000</v>
      </c>
      <c r="U36">
        <v>1187200000</v>
      </c>
      <c r="V36">
        <v>806500000</v>
      </c>
      <c r="W36">
        <v>1670800000</v>
      </c>
      <c r="X36">
        <v>2044600000</v>
      </c>
      <c r="Y36">
        <v>2053500000</v>
      </c>
      <c r="Z36">
        <v>1033400000</v>
      </c>
      <c r="AA36">
        <v>1864500000</v>
      </c>
      <c r="AB36">
        <v>1045300000</v>
      </c>
    </row>
    <row r="37" spans="1:28">
      <c r="A37" s="7">
        <f t="shared" si="1"/>
        <v>1995</v>
      </c>
      <c r="B37" s="3">
        <f t="shared" si="2"/>
        <v>974899</v>
      </c>
      <c r="C37" s="3">
        <f t="shared" si="2"/>
        <v>126247.2</v>
      </c>
      <c r="D37" s="3">
        <f t="shared" si="2"/>
        <v>9198.2999999999993</v>
      </c>
      <c r="E37" s="3">
        <f t="shared" si="2"/>
        <v>1092.5</v>
      </c>
      <c r="F37" s="3">
        <f t="shared" si="2"/>
        <v>1283.4000000000001</v>
      </c>
      <c r="G37" s="3">
        <f t="shared" si="2"/>
        <v>806.6</v>
      </c>
      <c r="H37" s="3">
        <f t="shared" si="2"/>
        <v>1615.6</v>
      </c>
      <c r="I37" s="3">
        <f t="shared" si="2"/>
        <v>2051</v>
      </c>
      <c r="J37" s="3">
        <f t="shared" si="2"/>
        <v>2144.6</v>
      </c>
      <c r="K37" s="3">
        <f t="shared" si="2"/>
        <v>1011.7</v>
      </c>
      <c r="L37" s="3">
        <f t="shared" si="2"/>
        <v>1971</v>
      </c>
      <c r="M37" s="3">
        <f t="shared" si="2"/>
        <v>1103.5</v>
      </c>
      <c r="P37">
        <v>1994</v>
      </c>
      <c r="Q37">
        <v>965878800000</v>
      </c>
      <c r="R37">
        <v>125849700000</v>
      </c>
      <c r="S37">
        <v>9230900000</v>
      </c>
      <c r="T37">
        <v>1089100000</v>
      </c>
      <c r="U37">
        <v>1221200000</v>
      </c>
      <c r="V37">
        <v>814600000</v>
      </c>
      <c r="W37">
        <v>1648200000</v>
      </c>
      <c r="X37">
        <v>2052300000</v>
      </c>
      <c r="Y37">
        <v>2114000000</v>
      </c>
      <c r="Z37">
        <v>1036800000</v>
      </c>
      <c r="AA37">
        <v>1916700000</v>
      </c>
      <c r="AB37">
        <v>1068100000</v>
      </c>
    </row>
    <row r="38" spans="1:28">
      <c r="A38" s="7">
        <f t="shared" si="1"/>
        <v>1996</v>
      </c>
      <c r="B38" s="3">
        <f t="shared" si="2"/>
        <v>982765.9</v>
      </c>
      <c r="C38" s="3">
        <f t="shared" si="2"/>
        <v>127152.1</v>
      </c>
      <c r="D38" s="3">
        <f t="shared" si="2"/>
        <v>9582.1</v>
      </c>
      <c r="E38" s="3">
        <f t="shared" si="2"/>
        <v>1092.5999999999999</v>
      </c>
      <c r="F38" s="3">
        <f t="shared" si="2"/>
        <v>1389.4</v>
      </c>
      <c r="G38" s="3">
        <f t="shared" si="2"/>
        <v>846.5</v>
      </c>
      <c r="H38" s="3">
        <f t="shared" si="2"/>
        <v>1755.1</v>
      </c>
      <c r="I38" s="3">
        <f t="shared" si="2"/>
        <v>2030.4</v>
      </c>
      <c r="J38" s="3">
        <f t="shared" si="2"/>
        <v>2366.3000000000002</v>
      </c>
      <c r="K38" s="3">
        <f t="shared" si="2"/>
        <v>1003.6</v>
      </c>
      <c r="L38" s="3">
        <f t="shared" si="2"/>
        <v>1977.6</v>
      </c>
      <c r="M38" s="3">
        <f t="shared" si="2"/>
        <v>1128</v>
      </c>
      <c r="P38">
        <v>1995</v>
      </c>
      <c r="Q38">
        <v>974899000000</v>
      </c>
      <c r="R38">
        <v>126247200000</v>
      </c>
      <c r="S38">
        <v>9198300000</v>
      </c>
      <c r="T38">
        <v>1092500000</v>
      </c>
      <c r="U38">
        <v>1283400000</v>
      </c>
      <c r="V38">
        <v>806600000</v>
      </c>
      <c r="W38">
        <v>1615600000</v>
      </c>
      <c r="X38">
        <v>2051000000</v>
      </c>
      <c r="Y38">
        <v>2144600000</v>
      </c>
      <c r="Z38">
        <v>1011700000</v>
      </c>
      <c r="AA38">
        <v>1971000000</v>
      </c>
      <c r="AB38">
        <v>1103500000</v>
      </c>
    </row>
    <row r="39" spans="1:28">
      <c r="A39" s="7">
        <f t="shared" si="1"/>
        <v>1997</v>
      </c>
      <c r="B39" s="3">
        <f t="shared" si="2"/>
        <v>1004540.2</v>
      </c>
      <c r="C39" s="3">
        <f t="shared" ref="C39:M51" si="3">R40/1000000</f>
        <v>129599.3</v>
      </c>
      <c r="D39" s="3">
        <f t="shared" si="3"/>
        <v>9583.1</v>
      </c>
      <c r="E39" s="3">
        <f t="shared" si="3"/>
        <v>1136.2</v>
      </c>
      <c r="F39" s="3">
        <f t="shared" si="3"/>
        <v>1440.1</v>
      </c>
      <c r="G39" s="3">
        <f t="shared" si="3"/>
        <v>872</v>
      </c>
      <c r="H39" s="3">
        <f t="shared" si="3"/>
        <v>1769.4</v>
      </c>
      <c r="I39" s="3">
        <f t="shared" si="3"/>
        <v>2031</v>
      </c>
      <c r="J39" s="3">
        <f t="shared" si="3"/>
        <v>2332.6</v>
      </c>
      <c r="K39" s="3">
        <f t="shared" si="3"/>
        <v>1022</v>
      </c>
      <c r="L39" s="3">
        <f t="shared" si="3"/>
        <v>2049</v>
      </c>
      <c r="M39" s="3">
        <f t="shared" si="3"/>
        <v>1145</v>
      </c>
      <c r="P39">
        <v>1996</v>
      </c>
      <c r="Q39">
        <v>982765900000</v>
      </c>
      <c r="R39">
        <v>127152100000</v>
      </c>
      <c r="S39">
        <v>9582100000</v>
      </c>
      <c r="T39">
        <v>1092600000</v>
      </c>
      <c r="U39">
        <v>1389400000</v>
      </c>
      <c r="V39">
        <v>846500000</v>
      </c>
      <c r="W39">
        <v>1755100000</v>
      </c>
      <c r="X39">
        <v>2030400000</v>
      </c>
      <c r="Y39">
        <v>2366300000</v>
      </c>
      <c r="Z39">
        <v>1003600000</v>
      </c>
      <c r="AA39">
        <v>1977600000</v>
      </c>
      <c r="AB39">
        <v>1128000000</v>
      </c>
    </row>
    <row r="40" spans="1:28">
      <c r="A40" s="7">
        <f t="shared" si="1"/>
        <v>1998</v>
      </c>
      <c r="B40" s="3">
        <f t="shared" ref="B40:B51" si="4">Q41/1000000</f>
        <v>1025352</v>
      </c>
      <c r="C40" s="3">
        <f t="shared" si="3"/>
        <v>131315.29999999999</v>
      </c>
      <c r="D40" s="3">
        <f t="shared" si="3"/>
        <v>9677.5</v>
      </c>
      <c r="E40" s="3">
        <f t="shared" si="3"/>
        <v>1208.0999999999999</v>
      </c>
      <c r="F40" s="3">
        <f t="shared" si="3"/>
        <v>1422.8</v>
      </c>
      <c r="G40" s="3">
        <f t="shared" si="3"/>
        <v>947.3</v>
      </c>
      <c r="H40" s="3">
        <f t="shared" si="3"/>
        <v>1824</v>
      </c>
      <c r="I40" s="3">
        <f t="shared" si="3"/>
        <v>2032</v>
      </c>
      <c r="J40" s="3">
        <f t="shared" si="3"/>
        <v>2521.6999999999998</v>
      </c>
      <c r="K40" s="3">
        <f t="shared" si="3"/>
        <v>1004.1</v>
      </c>
      <c r="L40" s="3">
        <f t="shared" si="3"/>
        <v>2023.7</v>
      </c>
      <c r="M40" s="3">
        <f t="shared" si="3"/>
        <v>1114.9000000000001</v>
      </c>
      <c r="P40">
        <v>1997</v>
      </c>
      <c r="Q40">
        <v>1004540200000</v>
      </c>
      <c r="R40">
        <v>129599300000</v>
      </c>
      <c r="S40">
        <v>9583100000</v>
      </c>
      <c r="T40">
        <v>1136200000</v>
      </c>
      <c r="U40">
        <v>1440100000</v>
      </c>
      <c r="V40">
        <v>872000000</v>
      </c>
      <c r="W40">
        <v>1769400000</v>
      </c>
      <c r="X40">
        <v>2031000000</v>
      </c>
      <c r="Y40">
        <v>2332600000</v>
      </c>
      <c r="Z40">
        <v>1022000000</v>
      </c>
      <c r="AA40">
        <v>2049000000</v>
      </c>
      <c r="AB40">
        <v>1145000000</v>
      </c>
    </row>
    <row r="41" spans="1:28">
      <c r="A41" s="7">
        <f t="shared" si="1"/>
        <v>1999</v>
      </c>
      <c r="B41" s="3">
        <f t="shared" si="4"/>
        <v>1047713.9</v>
      </c>
      <c r="C41" s="3">
        <f t="shared" si="3"/>
        <v>132329.20000000001</v>
      </c>
      <c r="D41" s="3">
        <f t="shared" si="3"/>
        <v>9921.2999999999993</v>
      </c>
      <c r="E41" s="3">
        <f t="shared" si="3"/>
        <v>1218.8</v>
      </c>
      <c r="F41" s="3">
        <f t="shared" si="3"/>
        <v>1428.9</v>
      </c>
      <c r="G41" s="3">
        <f t="shared" si="3"/>
        <v>1006.6</v>
      </c>
      <c r="H41" s="3">
        <f t="shared" si="3"/>
        <v>1879.6</v>
      </c>
      <c r="I41" s="3">
        <f t="shared" si="3"/>
        <v>2100.5</v>
      </c>
      <c r="J41" s="3">
        <f t="shared" si="3"/>
        <v>2783</v>
      </c>
      <c r="K41" s="3">
        <f t="shared" si="3"/>
        <v>990.8</v>
      </c>
      <c r="L41" s="3">
        <f t="shared" si="3"/>
        <v>2022.1</v>
      </c>
      <c r="M41" s="3">
        <f t="shared" si="3"/>
        <v>1127.3</v>
      </c>
      <c r="P41">
        <v>1998</v>
      </c>
      <c r="Q41">
        <v>1025352000000</v>
      </c>
      <c r="R41">
        <v>131315300000</v>
      </c>
      <c r="S41">
        <v>9677500000</v>
      </c>
      <c r="T41">
        <v>1208100000</v>
      </c>
      <c r="U41">
        <v>1422800000</v>
      </c>
      <c r="V41">
        <v>947300000</v>
      </c>
      <c r="W41">
        <v>1824000000</v>
      </c>
      <c r="X41">
        <v>2032000000</v>
      </c>
      <c r="Y41">
        <v>2521700000</v>
      </c>
      <c r="Z41">
        <v>1004100000</v>
      </c>
      <c r="AA41">
        <v>2023700000</v>
      </c>
      <c r="AB41">
        <v>1114900000</v>
      </c>
    </row>
    <row r="42" spans="1:28">
      <c r="A42" s="7">
        <f t="shared" si="1"/>
        <v>2000</v>
      </c>
      <c r="B42" s="3">
        <f t="shared" si="4"/>
        <v>1069853.2</v>
      </c>
      <c r="C42" s="3">
        <f t="shared" si="3"/>
        <v>133256.4</v>
      </c>
      <c r="D42" s="3">
        <f t="shared" si="3"/>
        <v>9705.7999999999993</v>
      </c>
      <c r="E42" s="3">
        <f t="shared" si="3"/>
        <v>1198</v>
      </c>
      <c r="F42" s="3">
        <f t="shared" si="3"/>
        <v>1382.5</v>
      </c>
      <c r="G42" s="3">
        <f t="shared" si="3"/>
        <v>1099.8</v>
      </c>
      <c r="H42" s="3">
        <f t="shared" si="3"/>
        <v>1984.3</v>
      </c>
      <c r="I42" s="3">
        <f t="shared" si="3"/>
        <v>2058.9</v>
      </c>
      <c r="J42" s="3">
        <f t="shared" si="3"/>
        <v>2804</v>
      </c>
      <c r="K42" s="3">
        <f t="shared" si="3"/>
        <v>961.2</v>
      </c>
      <c r="L42" s="3">
        <f t="shared" si="3"/>
        <v>1961.5</v>
      </c>
      <c r="M42" s="3">
        <f t="shared" si="3"/>
        <v>1144.9000000000001</v>
      </c>
      <c r="N42" s="5">
        <f t="shared" ref="N42:N47" si="5">SUM(E42:M42)</f>
        <v>14595.1</v>
      </c>
      <c r="O42" s="5">
        <f>N42-D42</f>
        <v>4889.3000000000011</v>
      </c>
      <c r="P42">
        <v>1999</v>
      </c>
      <c r="Q42">
        <v>1047713900000</v>
      </c>
      <c r="R42">
        <v>132329200000</v>
      </c>
      <c r="S42">
        <v>9921300000</v>
      </c>
      <c r="T42">
        <v>1218800000</v>
      </c>
      <c r="U42">
        <v>1428900000</v>
      </c>
      <c r="V42">
        <v>1006600000</v>
      </c>
      <c r="W42">
        <v>1879600000</v>
      </c>
      <c r="X42">
        <v>2100500000</v>
      </c>
      <c r="Y42">
        <v>2783000000</v>
      </c>
      <c r="Z42">
        <v>990800000</v>
      </c>
      <c r="AA42">
        <v>2022100000</v>
      </c>
      <c r="AB42">
        <v>1127300000</v>
      </c>
    </row>
    <row r="43" spans="1:28">
      <c r="A43" s="7">
        <f t="shared" si="1"/>
        <v>2001</v>
      </c>
      <c r="B43" s="3">
        <f t="shared" si="4"/>
        <v>1087480.3</v>
      </c>
      <c r="C43" s="3">
        <f t="shared" si="3"/>
        <v>129228.8</v>
      </c>
      <c r="D43" s="3">
        <f t="shared" si="3"/>
        <v>9441.4</v>
      </c>
      <c r="E43" s="3">
        <f t="shared" si="3"/>
        <v>1187.0999999999999</v>
      </c>
      <c r="F43" s="3">
        <f t="shared" si="3"/>
        <v>1334</v>
      </c>
      <c r="G43" s="3">
        <f t="shared" si="3"/>
        <v>1116.5999999999999</v>
      </c>
      <c r="H43" s="3">
        <f t="shared" si="3"/>
        <v>2037.3</v>
      </c>
      <c r="I43" s="3">
        <f t="shared" si="3"/>
        <v>2028.6</v>
      </c>
      <c r="J43" s="3">
        <f t="shared" si="3"/>
        <v>2765.9</v>
      </c>
      <c r="K43" s="3">
        <f t="shared" si="3"/>
        <v>952.9</v>
      </c>
      <c r="L43" s="3">
        <f t="shared" si="3"/>
        <v>1920.9</v>
      </c>
      <c r="M43" s="3">
        <f t="shared" si="3"/>
        <v>1192.7</v>
      </c>
      <c r="N43" s="5">
        <f t="shared" si="5"/>
        <v>14536</v>
      </c>
      <c r="P43">
        <v>2000</v>
      </c>
      <c r="Q43">
        <v>1069853200000</v>
      </c>
      <c r="R43">
        <v>133256400000</v>
      </c>
      <c r="S43">
        <v>9705800000</v>
      </c>
      <c r="T43">
        <v>1198000000</v>
      </c>
      <c r="U43">
        <v>1382500000</v>
      </c>
      <c r="V43">
        <v>1099800000</v>
      </c>
      <c r="W43">
        <v>1984300000</v>
      </c>
      <c r="X43">
        <v>2058900000</v>
      </c>
      <c r="Y43">
        <v>2804000000</v>
      </c>
      <c r="Z43">
        <v>961200000</v>
      </c>
      <c r="AA43">
        <v>1961500000</v>
      </c>
      <c r="AB43">
        <v>1144900000</v>
      </c>
    </row>
    <row r="44" spans="1:28">
      <c r="A44" s="7">
        <f t="shared" si="1"/>
        <v>2002</v>
      </c>
      <c r="B44" s="3">
        <f t="shared" si="4"/>
        <v>1096280.2</v>
      </c>
      <c r="C44" s="3">
        <f t="shared" si="3"/>
        <v>124701.8</v>
      </c>
      <c r="D44" s="3">
        <f t="shared" si="3"/>
        <v>9665.2000000000007</v>
      </c>
      <c r="E44" s="3">
        <f t="shared" si="3"/>
        <v>1167.8</v>
      </c>
      <c r="F44" s="3">
        <f t="shared" si="3"/>
        <v>1300.3</v>
      </c>
      <c r="G44" s="3">
        <f t="shared" si="3"/>
        <v>1197.8</v>
      </c>
      <c r="H44" s="3">
        <f t="shared" si="3"/>
        <v>2121.4</v>
      </c>
      <c r="I44" s="3">
        <f t="shared" si="3"/>
        <v>2127.6</v>
      </c>
      <c r="J44" s="3">
        <f t="shared" si="3"/>
        <v>2719.9</v>
      </c>
      <c r="K44" s="3">
        <f t="shared" si="3"/>
        <v>978.5</v>
      </c>
      <c r="L44" s="3">
        <f t="shared" si="3"/>
        <v>1960.3</v>
      </c>
      <c r="M44" s="3">
        <f t="shared" si="3"/>
        <v>1254</v>
      </c>
      <c r="N44" s="5">
        <f t="shared" si="5"/>
        <v>14827.599999999999</v>
      </c>
      <c r="P44">
        <v>2001</v>
      </c>
      <c r="Q44">
        <v>1087480300000</v>
      </c>
      <c r="R44">
        <v>129228800000</v>
      </c>
      <c r="S44">
        <v>9441400000</v>
      </c>
      <c r="T44">
        <v>1187100000</v>
      </c>
      <c r="U44">
        <v>1334000000</v>
      </c>
      <c r="V44">
        <v>1116600000</v>
      </c>
      <c r="W44">
        <v>2037300000</v>
      </c>
      <c r="X44">
        <v>2028600000</v>
      </c>
      <c r="Y44">
        <v>2765900000</v>
      </c>
      <c r="Z44">
        <v>952900000</v>
      </c>
      <c r="AA44">
        <v>1920900000</v>
      </c>
      <c r="AB44">
        <v>1192700000</v>
      </c>
    </row>
    <row r="45" spans="1:28">
      <c r="A45" s="7">
        <f t="shared" si="1"/>
        <v>2003</v>
      </c>
      <c r="B45" s="3">
        <f t="shared" si="4"/>
        <v>1111488.8999999999</v>
      </c>
      <c r="C45" s="3">
        <f t="shared" si="3"/>
        <v>123268.4</v>
      </c>
      <c r="D45" s="3">
        <f t="shared" si="3"/>
        <v>9637.7999999999993</v>
      </c>
      <c r="E45" s="3">
        <f t="shared" si="3"/>
        <v>1169.5</v>
      </c>
      <c r="F45" s="3">
        <f t="shared" si="3"/>
        <v>1283</v>
      </c>
      <c r="G45" s="3">
        <f t="shared" si="3"/>
        <v>1204.5</v>
      </c>
      <c r="H45" s="3">
        <f t="shared" si="3"/>
        <v>2152.6999999999998</v>
      </c>
      <c r="I45" s="3">
        <f t="shared" si="3"/>
        <v>2168</v>
      </c>
      <c r="J45" s="3">
        <f t="shared" si="3"/>
        <v>2740.9</v>
      </c>
      <c r="K45" s="3">
        <f t="shared" si="3"/>
        <v>995.8</v>
      </c>
      <c r="L45" s="3">
        <f t="shared" si="3"/>
        <v>1952.8</v>
      </c>
      <c r="M45" s="3">
        <f t="shared" si="3"/>
        <v>1296.8</v>
      </c>
      <c r="N45" s="5">
        <f t="shared" si="5"/>
        <v>14963.999999999998</v>
      </c>
      <c r="P45">
        <v>2002</v>
      </c>
      <c r="Q45">
        <v>1096280200000</v>
      </c>
      <c r="R45">
        <v>124701800000</v>
      </c>
      <c r="S45">
        <v>9665200000</v>
      </c>
      <c r="T45">
        <v>1167800000</v>
      </c>
      <c r="U45">
        <v>1300300000</v>
      </c>
      <c r="V45">
        <v>1197800000</v>
      </c>
      <c r="W45">
        <v>2121400000</v>
      </c>
      <c r="X45">
        <v>2127600000</v>
      </c>
      <c r="Y45">
        <v>2719900000</v>
      </c>
      <c r="Z45">
        <v>978500000</v>
      </c>
      <c r="AA45">
        <v>1960300000</v>
      </c>
      <c r="AB45">
        <v>1254000000</v>
      </c>
    </row>
    <row r="46" spans="1:28">
      <c r="A46" s="7">
        <f t="shared" si="1"/>
        <v>2004</v>
      </c>
      <c r="B46" s="3">
        <f t="shared" si="4"/>
        <v>1135887.7</v>
      </c>
      <c r="C46" s="3">
        <f t="shared" si="3"/>
        <v>121278</v>
      </c>
      <c r="D46" s="3">
        <f t="shared" si="3"/>
        <v>9604.6</v>
      </c>
      <c r="E46" s="3">
        <f t="shared" si="3"/>
        <v>1194.8</v>
      </c>
      <c r="F46" s="3">
        <f t="shared" si="3"/>
        <v>1286.7</v>
      </c>
      <c r="G46" s="3">
        <f t="shared" si="3"/>
        <v>1197.7</v>
      </c>
      <c r="H46" s="3">
        <f t="shared" si="3"/>
        <v>2188.9</v>
      </c>
      <c r="I46" s="3">
        <f t="shared" si="3"/>
        <v>2204.9</v>
      </c>
      <c r="J46" s="3">
        <f t="shared" si="3"/>
        <v>2780</v>
      </c>
      <c r="K46" s="3">
        <f t="shared" si="3"/>
        <v>1014</v>
      </c>
      <c r="L46" s="3">
        <f t="shared" si="3"/>
        <v>1971.1</v>
      </c>
      <c r="M46" s="3">
        <f t="shared" si="3"/>
        <v>1322.1</v>
      </c>
      <c r="N46" s="5">
        <f t="shared" si="5"/>
        <v>15160.2</v>
      </c>
      <c r="P46">
        <v>2003</v>
      </c>
      <c r="Q46">
        <v>1111488900000</v>
      </c>
      <c r="R46">
        <v>123268400000</v>
      </c>
      <c r="S46">
        <v>9637800000</v>
      </c>
      <c r="T46">
        <v>1169500000</v>
      </c>
      <c r="U46">
        <v>1283000000</v>
      </c>
      <c r="V46">
        <v>1204500000</v>
      </c>
      <c r="W46">
        <v>2152700000</v>
      </c>
      <c r="X46">
        <v>2168000000</v>
      </c>
      <c r="Y46">
        <v>2740900000</v>
      </c>
      <c r="Z46">
        <v>995800000</v>
      </c>
      <c r="AA46">
        <v>1952800000</v>
      </c>
      <c r="AB46">
        <v>1296800000</v>
      </c>
    </row>
    <row r="47" spans="1:28">
      <c r="A47" s="7">
        <f t="shared" si="1"/>
        <v>2005</v>
      </c>
      <c r="B47" s="3">
        <f t="shared" si="4"/>
        <v>1172802.8</v>
      </c>
      <c r="C47" s="3">
        <f t="shared" si="3"/>
        <v>120423.8</v>
      </c>
      <c r="D47" s="3">
        <f t="shared" si="3"/>
        <v>9498.4</v>
      </c>
      <c r="E47" s="3">
        <f t="shared" si="3"/>
        <v>1199.7</v>
      </c>
      <c r="F47" s="3">
        <f t="shared" si="3"/>
        <v>1315</v>
      </c>
      <c r="G47" s="3">
        <f t="shared" si="3"/>
        <v>1231.4000000000001</v>
      </c>
      <c r="H47" s="3">
        <f t="shared" si="3"/>
        <v>2237</v>
      </c>
      <c r="I47" s="3">
        <f t="shared" si="3"/>
        <v>2232.6</v>
      </c>
      <c r="J47" s="3">
        <f t="shared" si="3"/>
        <v>2903.6</v>
      </c>
      <c r="K47" s="3">
        <f t="shared" si="3"/>
        <v>1017.3</v>
      </c>
      <c r="L47" s="3">
        <f t="shared" si="3"/>
        <v>1993.3</v>
      </c>
      <c r="M47" s="3">
        <f t="shared" si="3"/>
        <v>1346.2</v>
      </c>
      <c r="N47" s="5">
        <f t="shared" si="5"/>
        <v>15476.1</v>
      </c>
      <c r="P47">
        <v>2004</v>
      </c>
      <c r="Q47">
        <v>1135887700000</v>
      </c>
      <c r="R47">
        <v>121278000000</v>
      </c>
      <c r="S47">
        <v>9604600000</v>
      </c>
      <c r="T47">
        <v>1194800000</v>
      </c>
      <c r="U47">
        <v>1286700000</v>
      </c>
      <c r="V47">
        <v>1197700000</v>
      </c>
      <c r="W47">
        <v>2188900000</v>
      </c>
      <c r="X47">
        <v>2204900000</v>
      </c>
      <c r="Y47">
        <v>2780000000</v>
      </c>
      <c r="Z47">
        <v>1014000000</v>
      </c>
      <c r="AA47">
        <v>1971100000</v>
      </c>
      <c r="AB47">
        <v>1322100000</v>
      </c>
    </row>
    <row r="48" spans="1:28">
      <c r="A48" s="7">
        <f t="shared" si="1"/>
        <v>2006</v>
      </c>
      <c r="B48" s="3">
        <f t="shared" si="4"/>
        <v>1216794.3999999999</v>
      </c>
      <c r="C48" s="3">
        <f t="shared" si="3"/>
        <v>119241.2</v>
      </c>
      <c r="D48" s="3">
        <f t="shared" si="3"/>
        <v>9461.4</v>
      </c>
      <c r="E48" s="3" t="s">
        <v>29</v>
      </c>
      <c r="F48" s="3" t="s">
        <v>29</v>
      </c>
      <c r="G48" s="3" t="s">
        <v>29</v>
      </c>
      <c r="H48" s="3" t="s">
        <v>29</v>
      </c>
      <c r="I48" s="3" t="s">
        <v>29</v>
      </c>
      <c r="J48" s="3" t="s">
        <v>29</v>
      </c>
      <c r="K48" s="3" t="s">
        <v>29</v>
      </c>
      <c r="L48" s="3" t="s">
        <v>29</v>
      </c>
      <c r="M48" s="3" t="s">
        <v>29</v>
      </c>
      <c r="P48">
        <v>2005</v>
      </c>
      <c r="Q48">
        <v>1172802800000</v>
      </c>
      <c r="R48">
        <v>120423800000</v>
      </c>
      <c r="S48">
        <v>9498400000</v>
      </c>
      <c r="T48">
        <v>1199700000</v>
      </c>
      <c r="U48">
        <v>1315000000</v>
      </c>
      <c r="V48">
        <v>1231400000</v>
      </c>
      <c r="W48">
        <v>2237000000</v>
      </c>
      <c r="X48">
        <v>2232600000</v>
      </c>
      <c r="Y48">
        <v>2903600000</v>
      </c>
      <c r="Z48">
        <v>1017300000</v>
      </c>
      <c r="AA48">
        <v>1993300000</v>
      </c>
      <c r="AB48">
        <v>1346200000</v>
      </c>
    </row>
    <row r="49" spans="1:19">
      <c r="A49" s="7">
        <f t="shared" si="1"/>
        <v>2007</v>
      </c>
      <c r="B49" s="3">
        <f t="shared" si="4"/>
        <v>1257266.7</v>
      </c>
      <c r="C49" s="3">
        <f t="shared" si="3"/>
        <v>118982.8</v>
      </c>
      <c r="D49" s="3">
        <f t="shared" si="3"/>
        <v>9375.2000000000007</v>
      </c>
      <c r="E49" s="3" t="s">
        <v>29</v>
      </c>
      <c r="F49" s="3" t="s">
        <v>29</v>
      </c>
      <c r="G49" s="3" t="s">
        <v>29</v>
      </c>
      <c r="H49" s="3" t="s">
        <v>29</v>
      </c>
      <c r="I49" s="3" t="s">
        <v>29</v>
      </c>
      <c r="J49" s="3" t="s">
        <v>29</v>
      </c>
      <c r="K49" s="3" t="s">
        <v>29</v>
      </c>
      <c r="L49" s="3" t="s">
        <v>29</v>
      </c>
      <c r="M49" s="3" t="s">
        <v>29</v>
      </c>
      <c r="P49">
        <v>2006</v>
      </c>
      <c r="Q49">
        <v>1216794400000</v>
      </c>
      <c r="R49">
        <v>119241200000</v>
      </c>
      <c r="S49">
        <v>9461400000</v>
      </c>
    </row>
    <row r="50" spans="1:19">
      <c r="A50" s="7">
        <f t="shared" si="1"/>
        <v>2008</v>
      </c>
      <c r="B50" s="3">
        <f t="shared" si="4"/>
        <v>1300781.3999999999</v>
      </c>
      <c r="C50" s="3">
        <f t="shared" si="3"/>
        <v>117198.2</v>
      </c>
      <c r="D50" s="3">
        <f t="shared" si="3"/>
        <v>9307.7999999999993</v>
      </c>
      <c r="E50" s="3" t="s">
        <v>29</v>
      </c>
      <c r="F50" s="3" t="s">
        <v>29</v>
      </c>
      <c r="G50" s="3" t="s">
        <v>29</v>
      </c>
      <c r="H50" s="3" t="s">
        <v>29</v>
      </c>
      <c r="I50" s="3" t="s">
        <v>29</v>
      </c>
      <c r="J50" s="3" t="s">
        <v>29</v>
      </c>
      <c r="K50" s="3" t="s">
        <v>29</v>
      </c>
      <c r="L50" s="3" t="s">
        <v>29</v>
      </c>
      <c r="M50" s="3" t="s">
        <v>29</v>
      </c>
      <c r="P50">
        <v>2007</v>
      </c>
      <c r="Q50">
        <v>1257266700000</v>
      </c>
      <c r="R50">
        <v>118982800000</v>
      </c>
      <c r="S50">
        <v>9375200000</v>
      </c>
    </row>
    <row r="51" spans="1:19">
      <c r="A51" s="7">
        <f t="shared" si="1"/>
        <v>2009</v>
      </c>
      <c r="B51" s="3">
        <f t="shared" si="4"/>
        <v>1307097.1000000001</v>
      </c>
      <c r="C51" s="3">
        <f t="shared" si="3"/>
        <v>109470.8</v>
      </c>
      <c r="D51" s="3">
        <f t="shared" si="3"/>
        <v>9102.6</v>
      </c>
      <c r="E51" s="3" t="s">
        <v>29</v>
      </c>
      <c r="F51" s="3" t="s">
        <v>29</v>
      </c>
      <c r="G51" s="3" t="s">
        <v>29</v>
      </c>
      <c r="H51" s="3" t="s">
        <v>29</v>
      </c>
      <c r="I51" s="3" t="s">
        <v>29</v>
      </c>
      <c r="J51" s="3" t="s">
        <v>29</v>
      </c>
      <c r="K51" s="3" t="s">
        <v>29</v>
      </c>
      <c r="L51" s="3" t="s">
        <v>29</v>
      </c>
      <c r="M51" s="3" t="s">
        <v>29</v>
      </c>
      <c r="P51">
        <v>2008</v>
      </c>
      <c r="Q51">
        <v>1300781400000</v>
      </c>
      <c r="R51">
        <v>117198200000</v>
      </c>
      <c r="S51">
        <v>9307800000</v>
      </c>
    </row>
    <row r="52" spans="1:19">
      <c r="A52" s="7">
        <f t="shared" si="1"/>
        <v>2010</v>
      </c>
      <c r="B52" s="3">
        <f>Q53/1000000</f>
        <v>1325595.6000000001</v>
      </c>
      <c r="C52" s="3">
        <f>R53/1000000</f>
        <v>105537.3</v>
      </c>
      <c r="D52" s="3">
        <f>S53/1000000</f>
        <v>9115.5</v>
      </c>
      <c r="E52" s="3" t="s">
        <v>29</v>
      </c>
      <c r="F52" s="3" t="s">
        <v>29</v>
      </c>
      <c r="G52" s="3" t="s">
        <v>29</v>
      </c>
      <c r="H52" s="3" t="s">
        <v>29</v>
      </c>
      <c r="I52" s="3" t="s">
        <v>29</v>
      </c>
      <c r="J52" s="3" t="s">
        <v>29</v>
      </c>
      <c r="K52" s="3" t="s">
        <v>29</v>
      </c>
      <c r="L52" s="3" t="s">
        <v>29</v>
      </c>
      <c r="M52" s="3" t="s">
        <v>29</v>
      </c>
      <c r="P52">
        <v>2009</v>
      </c>
      <c r="Q52">
        <v>1307097100000</v>
      </c>
      <c r="R52">
        <v>109470800000</v>
      </c>
      <c r="S52">
        <v>9102600000</v>
      </c>
    </row>
    <row r="53" spans="1:19">
      <c r="P53">
        <v>2010</v>
      </c>
      <c r="Q53">
        <v>1325595600000</v>
      </c>
      <c r="R53">
        <v>105537300000</v>
      </c>
      <c r="S53">
        <v>9115500000</v>
      </c>
    </row>
    <row r="54" spans="1:19">
      <c r="A54" s="9" t="s">
        <v>71</v>
      </c>
      <c r="D54" s="3"/>
      <c r="E54" s="3"/>
    </row>
    <row r="55" spans="1:19">
      <c r="A55" s="7" t="s">
        <v>0</v>
      </c>
      <c r="B55" s="2">
        <f>IF(ISERROR((POWER(VLOOKUP(VALUE(RIGHT($A55,4)),'7'!$A$3:$M$52,COLUMN(B$52),0)/VLOOKUP(VALUE(LEFT($A55,4)),'7'!$A$3:$M$52,COLUMN(B$52),0),1/(VALUE(RIGHT($A55,4))-VALUE(LEFT($A55,4))))-1)*100)=FALSE,(POWER(VLOOKUP(VALUE(RIGHT($A55,4)),'7'!$A$3:$M$52,COLUMN(B$52),0)/VLOOKUP(VALUE(LEFT($A55,4)),'7'!$A$3:$M$52,COLUMN(B$52),0),1/(VALUE(RIGHT($A55,4))-VALUE(LEFT($A55,4))))-1)*100,"n.a.")</f>
        <v>1.9609539884585914</v>
      </c>
      <c r="C55" s="2">
        <f>IF(ISERROR((POWER(VLOOKUP(VALUE(RIGHT($A55,4)),'7'!$A$3:$M$52,COLUMN(C$52),0)/VLOOKUP(VALUE(LEFT($A55,4)),'7'!$A$3:$M$52,COLUMN(C$52),0),1/(VALUE(RIGHT($A55,4))-VALUE(LEFT($A55,4))))-1)*100)=FALSE,(POWER(VLOOKUP(VALUE(RIGHT($A55,4)),'7'!$A$3:$M$52,COLUMN(C$52),0)/VLOOKUP(VALUE(LEFT($A55,4)),'7'!$A$3:$M$52,COLUMN(C$52),0),1/(VALUE(RIGHT($A55,4))-VALUE(LEFT($A55,4))))-1)*100,"n.a.")</f>
        <v>0.26399149208029549</v>
      </c>
      <c r="D55" s="2">
        <f>IF(ISERROR((POWER(VLOOKUP(VALUE(RIGHT($A55,4)),'7'!$A$3:$M$52,COLUMN(D$52),0)/VLOOKUP(VALUE(LEFT($A55,4)),'7'!$A$3:$M$52,COLUMN(D$52),0),1/(VALUE(RIGHT($A55,4))-VALUE(LEFT($A55,4))))-1)*100)=FALSE,(POWER(VLOOKUP(VALUE(RIGHT($A55,4)),'7'!$A$3:$M$52,COLUMN(D$52),0)/VLOOKUP(VALUE(LEFT($A55,4)),'7'!$A$3:$M$52,COLUMN(D$52),0),1/(VALUE(RIGHT($A55,4))-VALUE(LEFT($A55,4))))-1)*100,"n.a.")</f>
        <v>1.0526988255249448</v>
      </c>
      <c r="E55" s="2" t="str">
        <f>IF(ISERROR((POWER(VLOOKUP(VALUE(RIGHT($A55,4)),'7'!$A$3:$M$52,COLUMN(E$52),0)/VLOOKUP(VALUE(LEFT($A55,4)),'7'!$A$3:$M$52,COLUMN(E$52),0),1/(VALUE(RIGHT($A55,4))-VALUE(LEFT($A55,4))))-1)*100)=FALSE,(POWER(VLOOKUP(VALUE(RIGHT($A55,4)),'7'!$A$3:$M$52,COLUMN(E$52),0)/VLOOKUP(VALUE(LEFT($A55,4)),'7'!$A$3:$M$52,COLUMN(E$52),0),1/(VALUE(RIGHT($A55,4))-VALUE(LEFT($A55,4))))-1)*100,"n.a.")</f>
        <v>n.a.</v>
      </c>
      <c r="F55" s="2" t="str">
        <f>IF(ISERROR((POWER(VLOOKUP(VALUE(RIGHT($A55,4)),'7'!$A$3:$M$52,COLUMN(F$52),0)/VLOOKUP(VALUE(LEFT($A55,4)),'7'!$A$3:$M$52,COLUMN(F$52),0),1/(VALUE(RIGHT($A55,4))-VALUE(LEFT($A55,4))))-1)*100)=FALSE,(POWER(VLOOKUP(VALUE(RIGHT($A55,4)),'7'!$A$3:$M$52,COLUMN(F$52),0)/VLOOKUP(VALUE(LEFT($A55,4)),'7'!$A$3:$M$52,COLUMN(F$52),0),1/(VALUE(RIGHT($A55,4))-VALUE(LEFT($A55,4))))-1)*100,"n.a.")</f>
        <v>n.a.</v>
      </c>
      <c r="G55" s="2" t="str">
        <f>IF(ISERROR((POWER(VLOOKUP(VALUE(RIGHT($A55,4)),'7'!$A$3:$M$52,COLUMN(G$52),0)/VLOOKUP(VALUE(LEFT($A55,4)),'7'!$A$3:$M$52,COLUMN(G$52),0),1/(VALUE(RIGHT($A55,4))-VALUE(LEFT($A55,4))))-1)*100)=FALSE,(POWER(VLOOKUP(VALUE(RIGHT($A55,4)),'7'!$A$3:$M$52,COLUMN(G$52),0)/VLOOKUP(VALUE(LEFT($A55,4)),'7'!$A$3:$M$52,COLUMN(G$52),0),1/(VALUE(RIGHT($A55,4))-VALUE(LEFT($A55,4))))-1)*100,"n.a.")</f>
        <v>n.a.</v>
      </c>
      <c r="H55" s="2" t="str">
        <f>IF(ISERROR((POWER(VLOOKUP(VALUE(RIGHT($A55,4)),'7'!$A$3:$M$52,COLUMN(H$52),0)/VLOOKUP(VALUE(LEFT($A55,4)),'7'!$A$3:$M$52,COLUMN(H$52),0),1/(VALUE(RIGHT($A55,4))-VALUE(LEFT($A55,4))))-1)*100)=FALSE,(POWER(VLOOKUP(VALUE(RIGHT($A55,4)),'7'!$A$3:$M$52,COLUMN(H$52),0)/VLOOKUP(VALUE(LEFT($A55,4)),'7'!$A$3:$M$52,COLUMN(H$52),0),1/(VALUE(RIGHT($A55,4))-VALUE(LEFT($A55,4))))-1)*100,"n.a.")</f>
        <v>n.a.</v>
      </c>
      <c r="I55" s="2" t="str">
        <f>IF(ISERROR((POWER(VLOOKUP(VALUE(RIGHT($A55,4)),'7'!$A$3:$M$52,COLUMN(I$52),0)/VLOOKUP(VALUE(LEFT($A55,4)),'7'!$A$3:$M$52,COLUMN(I$52),0),1/(VALUE(RIGHT($A55,4))-VALUE(LEFT($A55,4))))-1)*100)=FALSE,(POWER(VLOOKUP(VALUE(RIGHT($A55,4)),'7'!$A$3:$M$52,COLUMN(I$52),0)/VLOOKUP(VALUE(LEFT($A55,4)),'7'!$A$3:$M$52,COLUMN(I$52),0),1/(VALUE(RIGHT($A55,4))-VALUE(LEFT($A55,4))))-1)*100,"n.a.")</f>
        <v>n.a.</v>
      </c>
      <c r="J55" s="2" t="str">
        <f>IF(ISERROR((POWER(VLOOKUP(VALUE(RIGHT($A55,4)),'7'!$A$3:$M$52,COLUMN(J$52),0)/VLOOKUP(VALUE(LEFT($A55,4)),'7'!$A$3:$M$52,COLUMN(J$52),0),1/(VALUE(RIGHT($A55,4))-VALUE(LEFT($A55,4))))-1)*100)=FALSE,(POWER(VLOOKUP(VALUE(RIGHT($A55,4)),'7'!$A$3:$M$52,COLUMN(J$52),0)/VLOOKUP(VALUE(LEFT($A55,4)),'7'!$A$3:$M$52,COLUMN(J$52),0),1/(VALUE(RIGHT($A55,4))-VALUE(LEFT($A55,4))))-1)*100,"n.a.")</f>
        <v>n.a.</v>
      </c>
      <c r="K55" s="2" t="str">
        <f>IF(ISERROR((POWER(VLOOKUP(VALUE(RIGHT($A55,4)),'7'!$A$3:$M$52,COLUMN(K$52),0)/VLOOKUP(VALUE(LEFT($A55,4)),'7'!$A$3:$M$52,COLUMN(K$52),0),1/(VALUE(RIGHT($A55,4))-VALUE(LEFT($A55,4))))-1)*100)=FALSE,(POWER(VLOOKUP(VALUE(RIGHT($A55,4)),'7'!$A$3:$M$52,COLUMN(K$52),0)/VLOOKUP(VALUE(LEFT($A55,4)),'7'!$A$3:$M$52,COLUMN(K$52),0),1/(VALUE(RIGHT($A55,4))-VALUE(LEFT($A55,4))))-1)*100,"n.a.")</f>
        <v>n.a.</v>
      </c>
      <c r="L55" s="2" t="str">
        <f>IF(ISERROR((POWER(VLOOKUP(VALUE(RIGHT($A55,4)),'7'!$A$3:$M$52,COLUMN(L$52),0)/VLOOKUP(VALUE(LEFT($A55,4)),'7'!$A$3:$M$52,COLUMN(L$52),0),1/(VALUE(RIGHT($A55,4))-VALUE(LEFT($A55,4))))-1)*100)=FALSE,(POWER(VLOOKUP(VALUE(RIGHT($A55,4)),'7'!$A$3:$M$52,COLUMN(L$52),0)/VLOOKUP(VALUE(LEFT($A55,4)),'7'!$A$3:$M$52,COLUMN(L$52),0),1/(VALUE(RIGHT($A55,4))-VALUE(LEFT($A55,4))))-1)*100,"n.a.")</f>
        <v>n.a.</v>
      </c>
      <c r="M55" s="2" t="str">
        <f>IF(ISERROR((POWER(VLOOKUP(VALUE(RIGHT($A55,4)),'7'!$A$3:$M$52,COLUMN(M$52),0)/VLOOKUP(VALUE(LEFT($A55,4)),'7'!$A$3:$M$52,COLUMN(M$52),0),1/(VALUE(RIGHT($A55,4))-VALUE(LEFT($A55,4))))-1)*100)=FALSE,(POWER(VLOOKUP(VALUE(RIGHT($A55,4)),'7'!$A$3:$M$52,COLUMN(M$52),0)/VLOOKUP(VALUE(LEFT($A55,4)),'7'!$A$3:$M$52,COLUMN(M$52),0),1/(VALUE(RIGHT($A55,4))-VALUE(LEFT($A55,4))))-1)*100,"n.a.")</f>
        <v>n.a.</v>
      </c>
    </row>
    <row r="56" spans="1:19">
      <c r="A56" s="7" t="s">
        <v>1</v>
      </c>
      <c r="B56" s="2">
        <f>IF(ISERROR((POWER(VLOOKUP(VALUE(RIGHT($A56,4)),'7'!$A$3:$M$52,COLUMN(B$52),0)/VLOOKUP(VALUE(LEFT($A56,4)),'7'!$A$3:$M$52,COLUMN(B$52),0),1/(VALUE(RIGHT($A56,4))-VALUE(LEFT($A56,4))))-1)*100)=FALSE,(POWER(VLOOKUP(VALUE(RIGHT($A56,4)),'7'!$A$3:$M$52,COLUMN(B$52),0)/VLOOKUP(VALUE(LEFT($A56,4)),'7'!$A$3:$M$52,COLUMN(B$52),0),1/(VALUE(RIGHT($A56,4))-VALUE(LEFT($A56,4))))-1)*100,"n.a.")</f>
        <v>2.2265223844534443</v>
      </c>
      <c r="C56" s="2">
        <f>IF(ISERROR((POWER(VLOOKUP(VALUE(RIGHT($A56,4)),'7'!$A$3:$M$52,COLUMN(C$52),0)/VLOOKUP(VALUE(LEFT($A56,4)),'7'!$A$3:$M$52,COLUMN(C$52),0),1/(VALUE(RIGHT($A56,4))-VALUE(LEFT($A56,4))))-1)*100)=FALSE,(POWER(VLOOKUP(VALUE(RIGHT($A56,4)),'7'!$A$3:$M$52,COLUMN(C$52),0)/VLOOKUP(VALUE(LEFT($A56,4)),'7'!$A$3:$M$52,COLUMN(C$52),0),1/(VALUE(RIGHT($A56,4))-VALUE(LEFT($A56,4))))-1)*100,"n.a.")</f>
        <v>1.8843186500399733</v>
      </c>
      <c r="D56" s="2">
        <f>IF(ISERROR((POWER(VLOOKUP(VALUE(RIGHT($A56,4)),'7'!$A$3:$M$52,COLUMN(D$52),0)/VLOOKUP(VALUE(LEFT($A56,4)),'7'!$A$3:$M$52,COLUMN(D$52),0),1/(VALUE(RIGHT($A56,4))-VALUE(LEFT($A56,4))))-1)*100)=FALSE,(POWER(VLOOKUP(VALUE(RIGHT($A56,4)),'7'!$A$3:$M$52,COLUMN(D$52),0)/VLOOKUP(VALUE(LEFT($A56,4)),'7'!$A$3:$M$52,COLUMN(D$52),0),1/(VALUE(RIGHT($A56,4))-VALUE(LEFT($A56,4))))-1)*100,"n.a.")</f>
        <v>2.5543473423929486</v>
      </c>
      <c r="E56" s="2">
        <f>IF(ISERROR((POWER(VLOOKUP(VALUE(RIGHT($A56,4)),'7'!$A$3:$M$52,COLUMN(E$52),0)/VLOOKUP(VALUE(LEFT($A56,4)),'7'!$A$3:$M$52,COLUMN(E$52),0),1/(VALUE(RIGHT($A56,4))-VALUE(LEFT($A56,4))))-1)*100)=FALSE,(POWER(VLOOKUP(VALUE(RIGHT($A56,4)),'7'!$A$3:$M$52,COLUMN(E$52),0)/VLOOKUP(VALUE(LEFT($A56,4)),'7'!$A$3:$M$52,COLUMN(E$52),0),1/(VALUE(RIGHT($A56,4))-VALUE(LEFT($A56,4))))-1)*100,"n.a.")</f>
        <v>3.0049363020416608</v>
      </c>
      <c r="F56" s="2">
        <f>IF(ISERROR((POWER(VLOOKUP(VALUE(RIGHT($A56,4)),'7'!$A$3:$M$52,COLUMN(F$52),0)/VLOOKUP(VALUE(LEFT($A56,4)),'7'!$A$3:$M$52,COLUMN(F$52),0),1/(VALUE(RIGHT($A56,4))-VALUE(LEFT($A56,4))))-1)*100)=FALSE,(POWER(VLOOKUP(VALUE(RIGHT($A56,4)),'7'!$A$3:$M$52,COLUMN(F$52),0)/VLOOKUP(VALUE(LEFT($A56,4)),'7'!$A$3:$M$52,COLUMN(F$52),0),1/(VALUE(RIGHT($A56,4))-VALUE(LEFT($A56,4))))-1)*100,"n.a.")</f>
        <v>3.098927304400223</v>
      </c>
      <c r="G56" s="2">
        <f>IF(ISERROR((POWER(VLOOKUP(VALUE(RIGHT($A56,4)),'7'!$A$3:$M$52,COLUMN(G$52),0)/VLOOKUP(VALUE(LEFT($A56,4)),'7'!$A$3:$M$52,COLUMN(G$52),0),1/(VALUE(RIGHT($A56,4))-VALUE(LEFT($A56,4))))-1)*100)=FALSE,(POWER(VLOOKUP(VALUE(RIGHT($A56,4)),'7'!$A$3:$M$52,COLUMN(G$52),0)/VLOOKUP(VALUE(LEFT($A56,4)),'7'!$A$3:$M$52,COLUMN(G$52),0),1/(VALUE(RIGHT($A56,4))-VALUE(LEFT($A56,4))))-1)*100,"n.a.")</f>
        <v>2.758251066924422</v>
      </c>
      <c r="H56" s="2">
        <f>IF(ISERROR((POWER(VLOOKUP(VALUE(RIGHT($A56,4)),'7'!$A$3:$M$52,COLUMN(H$52),0)/VLOOKUP(VALUE(LEFT($A56,4)),'7'!$A$3:$M$52,COLUMN(H$52),0),1/(VALUE(RIGHT($A56,4))-VALUE(LEFT($A56,4))))-1)*100)=FALSE,(POWER(VLOOKUP(VALUE(RIGHT($A56,4)),'7'!$A$3:$M$52,COLUMN(H$52),0)/VLOOKUP(VALUE(LEFT($A56,4)),'7'!$A$3:$M$52,COLUMN(H$52),0),1/(VALUE(RIGHT($A56,4))-VALUE(LEFT($A56,4))))-1)*100,"n.a.")</f>
        <v>3.3534816319933158</v>
      </c>
      <c r="I56" s="2">
        <f>IF(ISERROR((POWER(VLOOKUP(VALUE(RIGHT($A56,4)),'7'!$A$3:$M$52,COLUMN(I$52),0)/VLOOKUP(VALUE(LEFT($A56,4)),'7'!$A$3:$M$52,COLUMN(I$52),0),1/(VALUE(RIGHT($A56,4))-VALUE(LEFT($A56,4))))-1)*100)=FALSE,(POWER(VLOOKUP(VALUE(RIGHT($A56,4)),'7'!$A$3:$M$52,COLUMN(I$52),0)/VLOOKUP(VALUE(LEFT($A56,4)),'7'!$A$3:$M$52,COLUMN(I$52),0),1/(VALUE(RIGHT($A56,4))-VALUE(LEFT($A56,4))))-1)*100,"n.a.")</f>
        <v>2.4963742377499765</v>
      </c>
      <c r="J56" s="2">
        <f>IF(ISERROR((POWER(VLOOKUP(VALUE(RIGHT($A56,4)),'7'!$A$3:$M$52,COLUMN(J$52),0)/VLOOKUP(VALUE(LEFT($A56,4)),'7'!$A$3:$M$52,COLUMN(J$52),0),1/(VALUE(RIGHT($A56,4))-VALUE(LEFT($A56,4))))-1)*100)=FALSE,(POWER(VLOOKUP(VALUE(RIGHT($A56,4)),'7'!$A$3:$M$52,COLUMN(J$52),0)/VLOOKUP(VALUE(LEFT($A56,4)),'7'!$A$3:$M$52,COLUMN(J$52),0),1/(VALUE(RIGHT($A56,4))-VALUE(LEFT($A56,4))))-1)*100,"n.a.")</f>
        <v>2.1818837339601549</v>
      </c>
      <c r="K56" s="2">
        <f>IF(ISERROR((POWER(VLOOKUP(VALUE(RIGHT($A56,4)),'7'!$A$3:$M$52,COLUMN(K$52),0)/VLOOKUP(VALUE(LEFT($A56,4)),'7'!$A$3:$M$52,COLUMN(K$52),0),1/(VALUE(RIGHT($A56,4))-VALUE(LEFT($A56,4))))-1)*100)=FALSE,(POWER(VLOOKUP(VALUE(RIGHT($A56,4)),'7'!$A$3:$M$52,COLUMN(K$52),0)/VLOOKUP(VALUE(LEFT($A56,4)),'7'!$A$3:$M$52,COLUMN(K$52),0),1/(VALUE(RIGHT($A56,4))-VALUE(LEFT($A56,4))))-1)*100,"n.a.")</f>
        <v>2.8989000724965353</v>
      </c>
      <c r="L56" s="2">
        <f>IF(ISERROR((POWER(VLOOKUP(VALUE(RIGHT($A56,4)),'7'!$A$3:$M$52,COLUMN(L$52),0)/VLOOKUP(VALUE(LEFT($A56,4)),'7'!$A$3:$M$52,COLUMN(L$52),0),1/(VALUE(RIGHT($A56,4))-VALUE(LEFT($A56,4))))-1)*100)=FALSE,(POWER(VLOOKUP(VALUE(RIGHT($A56,4)),'7'!$A$3:$M$52,COLUMN(L$52),0)/VLOOKUP(VALUE(LEFT($A56,4)),'7'!$A$3:$M$52,COLUMN(L$52),0),1/(VALUE(RIGHT($A56,4))-VALUE(LEFT($A56,4))))-1)*100,"n.a.")</f>
        <v>2.8291562864783737</v>
      </c>
      <c r="M56" s="2">
        <f>IF(ISERROR((POWER(VLOOKUP(VALUE(RIGHT($A56,4)),'7'!$A$3:$M$52,COLUMN(M$52),0)/VLOOKUP(VALUE(LEFT($A56,4)),'7'!$A$3:$M$52,COLUMN(M$52),0),1/(VALUE(RIGHT($A56,4))-VALUE(LEFT($A56,4))))-1)*100)=FALSE,(POWER(VLOOKUP(VALUE(RIGHT($A56,4)),'7'!$A$3:$M$52,COLUMN(M$52),0)/VLOOKUP(VALUE(LEFT($A56,4)),'7'!$A$3:$M$52,COLUMN(M$52),0),1/(VALUE(RIGHT($A56,4))-VALUE(LEFT($A56,4))))-1)*100,"n.a.")</f>
        <v>2.5771097191642056</v>
      </c>
    </row>
    <row r="57" spans="1:19">
      <c r="A57" s="7" t="s">
        <v>598</v>
      </c>
      <c r="B57" s="2">
        <f>IF(ISERROR((POWER(VLOOKUP(VALUE(RIGHT($A57,4)),'7'!$A$3:$M$52,COLUMN(B$52),0)/VLOOKUP(VALUE(LEFT($A57,4)),'7'!$A$3:$M$52,COLUMN(B$52),0),1/(VALUE(RIGHT($A57,4))-VALUE(LEFT($A57,4))))-1)*100)=FALSE,(POWER(VLOOKUP(VALUE(RIGHT($A57,4)),'7'!$A$3:$M$52,COLUMN(B$52),0)/VLOOKUP(VALUE(LEFT($A57,4)),'7'!$A$3:$M$52,COLUMN(B$52),0),1/(VALUE(RIGHT($A57,4))-VALUE(LEFT($A57,4))))-1)*100,"n.a.")</f>
        <v>1.6332063517459527</v>
      </c>
      <c r="C57" s="2">
        <f>IF(ISERROR((POWER(VLOOKUP(VALUE(RIGHT($A57,4)),'7'!$A$3:$M$52,COLUMN(C$52),0)/VLOOKUP(VALUE(LEFT($A57,4)),'7'!$A$3:$M$52,COLUMN(C$52),0),1/(VALUE(RIGHT($A57,4))-VALUE(LEFT($A57,4))))-1)*100)=FALSE,(POWER(VLOOKUP(VALUE(RIGHT($A57,4)),'7'!$A$3:$M$52,COLUMN(C$52),0)/VLOOKUP(VALUE(LEFT($A57,4)),'7'!$A$3:$M$52,COLUMN(C$52),0),1/(VALUE(RIGHT($A57,4))-VALUE(LEFT($A57,4))))-1)*100,"n.a.")</f>
        <v>-0.42881066643778443</v>
      </c>
      <c r="D57" s="2">
        <f>IF(ISERROR((POWER(VLOOKUP(VALUE(RIGHT($A57,4)),'7'!$A$3:$M$52,COLUMN(D$52),0)/VLOOKUP(VALUE(LEFT($A57,4)),'7'!$A$3:$M$52,COLUMN(D$52),0),1/(VALUE(RIGHT($A57,4))-VALUE(LEFT($A57,4))))-1)*100)=FALSE,(POWER(VLOOKUP(VALUE(RIGHT($A57,4)),'7'!$A$3:$M$52,COLUMN(D$52),0)/VLOOKUP(VALUE(LEFT($A57,4)),'7'!$A$3:$M$52,COLUMN(D$52),0),1/(VALUE(RIGHT($A57,4))-VALUE(LEFT($A57,4))))-1)*100,"n.a.")</f>
        <v>0.52352209117545456</v>
      </c>
      <c r="E57" s="2">
        <f>IF(ISERROR((POWER(VLOOKUP(VALUE(RIGHT($A57,4)),'7'!$A$3:$M$52,COLUMN(E$52),0)/VLOOKUP(VALUE(LEFT($A57,4)),'7'!$A$3:$M$52,COLUMN(E$52),0),1/(VALUE(RIGHT($A57,4))-VALUE(LEFT($A57,4))))-1)*100)=FALSE,(POWER(VLOOKUP(VALUE(RIGHT($A57,4)),'7'!$A$3:$M$52,COLUMN(E$52),0)/VLOOKUP(VALUE(LEFT($A57,4)),'7'!$A$3:$M$52,COLUMN(E$52),0),1/(VALUE(RIGHT($A57,4))-VALUE(LEFT($A57,4))))-1)*100,"n.a.")</f>
        <v>0.35926306812845699</v>
      </c>
      <c r="F57" s="2">
        <f>IF(ISERROR((POWER(VLOOKUP(VALUE(RIGHT($A57,4)),'7'!$A$3:$M$52,COLUMN(F$52),0)/VLOOKUP(VALUE(LEFT($A57,4)),'7'!$A$3:$M$52,COLUMN(F$52),0),1/(VALUE(RIGHT($A57,4))-VALUE(LEFT($A57,4))))-1)*100)=FALSE,(POWER(VLOOKUP(VALUE(RIGHT($A57,4)),'7'!$A$3:$M$52,COLUMN(F$52),0)/VLOOKUP(VALUE(LEFT($A57,4)),'7'!$A$3:$M$52,COLUMN(F$52),0),1/(VALUE(RIGHT($A57,4))-VALUE(LEFT($A57,4))))-1)*100,"n.a.")</f>
        <v>0.8827347119440665</v>
      </c>
      <c r="G57" s="2">
        <f>IF(ISERROR((POWER(VLOOKUP(VALUE(RIGHT($A57,4)),'7'!$A$3:$M$52,COLUMN(G$52),0)/VLOOKUP(VALUE(LEFT($A57,4)),'7'!$A$3:$M$52,COLUMN(G$52),0),1/(VALUE(RIGHT($A57,4))-VALUE(LEFT($A57,4))))-1)*100)=FALSE,(POWER(VLOOKUP(VALUE(RIGHT($A57,4)),'7'!$A$3:$M$52,COLUMN(G$52),0)/VLOOKUP(VALUE(LEFT($A57,4)),'7'!$A$3:$M$52,COLUMN(G$52),0),1/(VALUE(RIGHT($A57,4))-VALUE(LEFT($A57,4))))-1)*100,"n.a.")</f>
        <v>3.7915705838540426</v>
      </c>
      <c r="H57" s="2">
        <f>IF(ISERROR((POWER(VLOOKUP(VALUE(RIGHT($A57,4)),'7'!$A$3:$M$52,COLUMN(H$52),0)/VLOOKUP(VALUE(LEFT($A57,4)),'7'!$A$3:$M$52,COLUMN(H$52),0),1/(VALUE(RIGHT($A57,4))-VALUE(LEFT($A57,4))))-1)*100)=FALSE,(POWER(VLOOKUP(VALUE(RIGHT($A57,4)),'7'!$A$3:$M$52,COLUMN(H$52),0)/VLOOKUP(VALUE(LEFT($A57,4)),'7'!$A$3:$M$52,COLUMN(H$52),0),1/(VALUE(RIGHT($A57,4))-VALUE(LEFT($A57,4))))-1)*100,"n.a.")</f>
        <v>2.3604806342342188</v>
      </c>
      <c r="I57" s="2">
        <f>IF(ISERROR((POWER(VLOOKUP(VALUE(RIGHT($A57,4)),'7'!$A$3:$M$52,COLUMN(I$52),0)/VLOOKUP(VALUE(LEFT($A57,4)),'7'!$A$3:$M$52,COLUMN(I$52),0),1/(VALUE(RIGHT($A57,4))-VALUE(LEFT($A57,4))))-1)*100)=FALSE,(POWER(VLOOKUP(VALUE(RIGHT($A57,4)),'7'!$A$3:$M$52,COLUMN(I$52),0)/VLOOKUP(VALUE(LEFT($A57,4)),'7'!$A$3:$M$52,COLUMN(I$52),0),1/(VALUE(RIGHT($A57,4))-VALUE(LEFT($A57,4))))-1)*100,"n.a.")</f>
        <v>1.2623418004207521</v>
      </c>
      <c r="J57" s="2">
        <f>IF(ISERROR((POWER(VLOOKUP(VALUE(RIGHT($A57,4)),'7'!$A$3:$M$52,COLUMN(J$52),0)/VLOOKUP(VALUE(LEFT($A57,4)),'7'!$A$3:$M$52,COLUMN(J$52),0),1/(VALUE(RIGHT($A57,4))-VALUE(LEFT($A57,4))))-1)*100)=FALSE,(POWER(VLOOKUP(VALUE(RIGHT($A57,4)),'7'!$A$3:$M$52,COLUMN(J$52),0)/VLOOKUP(VALUE(LEFT($A57,4)),'7'!$A$3:$M$52,COLUMN(J$52),0),1/(VALUE(RIGHT($A57,4))-VALUE(LEFT($A57,4))))-1)*100,"n.a.")</f>
        <v>2.3669868659143667</v>
      </c>
      <c r="K57" s="2">
        <f>IF(ISERROR((POWER(VLOOKUP(VALUE(RIGHT($A57,4)),'7'!$A$3:$M$52,COLUMN(K$52),0)/VLOOKUP(VALUE(LEFT($A57,4)),'7'!$A$3:$M$52,COLUMN(K$52),0),1/(VALUE(RIGHT($A57,4))-VALUE(LEFT($A57,4))))-1)*100)=FALSE,(POWER(VLOOKUP(VALUE(RIGHT($A57,4)),'7'!$A$3:$M$52,COLUMN(K$52),0)/VLOOKUP(VALUE(LEFT($A57,4)),'7'!$A$3:$M$52,COLUMN(K$52),0),1/(VALUE(RIGHT($A57,4))-VALUE(LEFT($A57,4))))-1)*100,"n.a.")</f>
        <v>-0.30176092984001146</v>
      </c>
      <c r="L57" s="2">
        <f>IF(ISERROR((POWER(VLOOKUP(VALUE(RIGHT($A57,4)),'7'!$A$3:$M$52,COLUMN(L$52),0)/VLOOKUP(VALUE(LEFT($A57,4)),'7'!$A$3:$M$52,COLUMN(L$52),0),1/(VALUE(RIGHT($A57,4))-VALUE(LEFT($A57,4))))-1)*100)=FALSE,(POWER(VLOOKUP(VALUE(RIGHT($A57,4)),'7'!$A$3:$M$52,COLUMN(L$52),0)/VLOOKUP(VALUE(LEFT($A57,4)),'7'!$A$3:$M$52,COLUMN(L$52),0),1/(VALUE(RIGHT($A57,4))-VALUE(LEFT($A57,4))))-1)*100,"n.a.")</f>
        <v>1.3232583921659602</v>
      </c>
      <c r="M57" s="2">
        <f>IF(ISERROR((POWER(VLOOKUP(VALUE(RIGHT($A57,4)),'7'!$A$3:$M$52,COLUMN(M$52),0)/VLOOKUP(VALUE(LEFT($A57,4)),'7'!$A$3:$M$52,COLUMN(M$52),0),1/(VALUE(RIGHT($A57,4))-VALUE(LEFT($A57,4))))-1)*100)=FALSE,(POWER(VLOOKUP(VALUE(RIGHT($A57,4)),'7'!$A$3:$M$52,COLUMN(M$52),0)/VLOOKUP(VALUE(LEFT($A57,4)),'7'!$A$3:$M$52,COLUMN(M$52),0),1/(VALUE(RIGHT($A57,4))-VALUE(LEFT($A57,4))))-1)*100,"n.a.")</f>
        <v>1.8849636428779126</v>
      </c>
    </row>
    <row r="58" spans="1:19">
      <c r="A58" s="7" t="s">
        <v>2</v>
      </c>
      <c r="B58" s="2">
        <f>IF(ISERROR((POWER(VLOOKUP(VALUE(RIGHT($A58,4)),'7'!$A$3:$M$52,COLUMN(B$52),0)/VLOOKUP(VALUE(LEFT($A58,4)),'7'!$A$3:$M$52,COLUMN(B$52),0),1/(VALUE(RIGHT($A58,4))-VALUE(LEFT($A58,4))))-1)*100)=FALSE,(POWER(VLOOKUP(VALUE(RIGHT($A58,4)),'7'!$A$3:$M$52,COLUMN(B$52),0)/VLOOKUP(VALUE(LEFT($A58,4)),'7'!$A$3:$M$52,COLUMN(B$52),0),1/(VALUE(RIGHT($A58,4))-VALUE(LEFT($A58,4))))-1)*100,"n.a.")</f>
        <v>1.532783746000721</v>
      </c>
      <c r="C58" s="2">
        <f>IF(ISERROR((POWER(VLOOKUP(VALUE(RIGHT($A58,4)),'7'!$A$3:$M$52,COLUMN(C$52),0)/VLOOKUP(VALUE(LEFT($A58,4)),'7'!$A$3:$M$52,COLUMN(C$52),0),1/(VALUE(RIGHT($A58,4))-VALUE(LEFT($A58,4))))-1)*100)=FALSE,(POWER(VLOOKUP(VALUE(RIGHT($A58,4)),'7'!$A$3:$M$52,COLUMN(C$52),0)/VLOOKUP(VALUE(LEFT($A58,4)),'7'!$A$3:$M$52,COLUMN(C$52),0),1/(VALUE(RIGHT($A58,4))-VALUE(LEFT($A58,4))))-1)*100,"n.a.")</f>
        <v>0.29589757673067485</v>
      </c>
      <c r="D58" s="2">
        <f>IF(ISERROR((POWER(VLOOKUP(VALUE(RIGHT($A58,4)),'7'!$A$3:$M$52,COLUMN(D$52),0)/VLOOKUP(VALUE(LEFT($A58,4)),'7'!$A$3:$M$52,COLUMN(D$52),0),1/(VALUE(RIGHT($A58,4))-VALUE(LEFT($A58,4))))-1)*100)=FALSE,(POWER(VLOOKUP(VALUE(RIGHT($A58,4)),'7'!$A$3:$M$52,COLUMN(D$52),0)/VLOOKUP(VALUE(LEFT($A58,4)),'7'!$A$3:$M$52,COLUMN(D$52),0),1/(VALUE(RIGHT($A58,4))-VALUE(LEFT($A58,4))))-1)*100,"n.a.")</f>
        <v>0.96044952338349976</v>
      </c>
      <c r="E58" s="2">
        <f>IF(ISERROR((POWER(VLOOKUP(VALUE(RIGHT($A58,4)),'7'!$A$3:$M$52,COLUMN(E$52),0)/VLOOKUP(VALUE(LEFT($A58,4)),'7'!$A$3:$M$52,COLUMN(E$52),0),1/(VALUE(RIGHT($A58,4))-VALUE(LEFT($A58,4))))-1)*100)=FALSE,(POWER(VLOOKUP(VALUE(RIGHT($A58,4)),'7'!$A$3:$M$52,COLUMN(E$52),0)/VLOOKUP(VALUE(LEFT($A58,4)),'7'!$A$3:$M$52,COLUMN(E$52),0),1/(VALUE(RIGHT($A58,4))-VALUE(LEFT($A58,4))))-1)*100,"n.a.")</f>
        <v>0.51003313360038494</v>
      </c>
      <c r="F58" s="2">
        <f>IF(ISERROR((POWER(VLOOKUP(VALUE(RIGHT($A58,4)),'7'!$A$3:$M$52,COLUMN(F$52),0)/VLOOKUP(VALUE(LEFT($A58,4)),'7'!$A$3:$M$52,COLUMN(F$52),0),1/(VALUE(RIGHT($A58,4))-VALUE(LEFT($A58,4))))-1)*100)=FALSE,(POWER(VLOOKUP(VALUE(RIGHT($A58,4)),'7'!$A$3:$M$52,COLUMN(F$52),0)/VLOOKUP(VALUE(LEFT($A58,4)),'7'!$A$3:$M$52,COLUMN(F$52),0),1/(VALUE(RIGHT($A58,4))-VALUE(LEFT($A58,4))))-1)*100,"n.a.")</f>
        <v>1.7485162085822958</v>
      </c>
      <c r="G58" s="2">
        <f>IF(ISERROR((POWER(VLOOKUP(VALUE(RIGHT($A58,4)),'7'!$A$3:$M$52,COLUMN(G$52),0)/VLOOKUP(VALUE(LEFT($A58,4)),'7'!$A$3:$M$52,COLUMN(G$52),0),1/(VALUE(RIGHT($A58,4))-VALUE(LEFT($A58,4))))-1)*100)=FALSE,(POWER(VLOOKUP(VALUE(RIGHT($A58,4)),'7'!$A$3:$M$52,COLUMN(G$52),0)/VLOOKUP(VALUE(LEFT($A58,4)),'7'!$A$3:$M$52,COLUMN(G$52),0),1/(VALUE(RIGHT($A58,4))-VALUE(LEFT($A58,4))))-1)*100,"n.a.")</f>
        <v>4.4831297721161789</v>
      </c>
      <c r="H58" s="2">
        <f>IF(ISERROR((POWER(VLOOKUP(VALUE(RIGHT($A58,4)),'7'!$A$3:$M$52,COLUMN(H$52),0)/VLOOKUP(VALUE(LEFT($A58,4)),'7'!$A$3:$M$52,COLUMN(H$52),0),1/(VALUE(RIGHT($A58,4))-VALUE(LEFT($A58,4))))-1)*100)=FALSE,(POWER(VLOOKUP(VALUE(RIGHT($A58,4)),'7'!$A$3:$M$52,COLUMN(H$52),0)/VLOOKUP(VALUE(LEFT($A58,4)),'7'!$A$3:$M$52,COLUMN(H$52),0),1/(VALUE(RIGHT($A58,4))-VALUE(LEFT($A58,4))))-1)*100,"n.a.")</f>
        <v>2.3305504206937888</v>
      </c>
      <c r="I58" s="2">
        <f>IF(ISERROR((POWER(VLOOKUP(VALUE(RIGHT($A58,4)),'7'!$A$3:$M$52,COLUMN(I$52),0)/VLOOKUP(VALUE(LEFT($A58,4)),'7'!$A$3:$M$52,COLUMN(I$52),0),1/(VALUE(RIGHT($A58,4))-VALUE(LEFT($A58,4))))-1)*100)=FALSE,(POWER(VLOOKUP(VALUE(RIGHT($A58,4)),'7'!$A$3:$M$52,COLUMN(I$52),0)/VLOOKUP(VALUE(LEFT($A58,4)),'7'!$A$3:$M$52,COLUMN(I$52),0),1/(VALUE(RIGHT($A58,4))-VALUE(LEFT($A58,4))))-1)*100,"n.a.")</f>
        <v>1.0942669093449764</v>
      </c>
      <c r="J58" s="2">
        <f>IF(ISERROR((POWER(VLOOKUP(VALUE(RIGHT($A58,4)),'7'!$A$3:$M$52,COLUMN(J$52),0)/VLOOKUP(VALUE(LEFT($A58,4)),'7'!$A$3:$M$52,COLUMN(J$52),0),1/(VALUE(RIGHT($A58,4))-VALUE(LEFT($A58,4))))-1)*100)=FALSE,(POWER(VLOOKUP(VALUE(RIGHT($A58,4)),'7'!$A$3:$M$52,COLUMN(J$52),0)/VLOOKUP(VALUE(LEFT($A58,4)),'7'!$A$3:$M$52,COLUMN(J$52),0),1/(VALUE(RIGHT($A58,4))-VALUE(LEFT($A58,4))))-1)*100,"n.a.")</f>
        <v>3.1335566306327056</v>
      </c>
      <c r="K58" s="2">
        <f>IF(ISERROR((POWER(VLOOKUP(VALUE(RIGHT($A58,4)),'7'!$A$3:$M$52,COLUMN(K$52),0)/VLOOKUP(VALUE(LEFT($A58,4)),'7'!$A$3:$M$52,COLUMN(K$52),0),1/(VALUE(RIGHT($A58,4))-VALUE(LEFT($A58,4))))-1)*100)=FALSE,(POWER(VLOOKUP(VALUE(RIGHT($A58,4)),'7'!$A$3:$M$52,COLUMN(K$52),0)/VLOOKUP(VALUE(LEFT($A58,4)),'7'!$A$3:$M$52,COLUMN(K$52),0),1/(VALUE(RIGHT($A58,4))-VALUE(LEFT($A58,4))))-1)*100,"n.a.")</f>
        <v>-0.9507206855662087</v>
      </c>
      <c r="L58" s="2">
        <f>IF(ISERROR((POWER(VLOOKUP(VALUE(RIGHT($A58,4)),'7'!$A$3:$M$52,COLUMN(L$52),0)/VLOOKUP(VALUE(LEFT($A58,4)),'7'!$A$3:$M$52,COLUMN(L$52),0),1/(VALUE(RIGHT($A58,4))-VALUE(LEFT($A58,4))))-1)*100)=FALSE,(POWER(VLOOKUP(VALUE(RIGHT($A58,4)),'7'!$A$3:$M$52,COLUMN(L$52),0)/VLOOKUP(VALUE(LEFT($A58,4)),'7'!$A$3:$M$52,COLUMN(L$52),0),1/(VALUE(RIGHT($A58,4))-VALUE(LEFT($A58,4))))-1)*100,"n.a.")</f>
        <v>1.7815999178622199</v>
      </c>
      <c r="M58" s="2">
        <f>IF(ISERROR((POWER(VLOOKUP(VALUE(RIGHT($A58,4)),'7'!$A$3:$M$52,COLUMN(M$52),0)/VLOOKUP(VALUE(LEFT($A58,4)),'7'!$A$3:$M$52,COLUMN(M$52),0),1/(VALUE(RIGHT($A58,4))-VALUE(LEFT($A58,4))))-1)*100)=FALSE,(POWER(VLOOKUP(VALUE(RIGHT($A58,4)),'7'!$A$3:$M$52,COLUMN(M$52),0)/VLOOKUP(VALUE(LEFT($A58,4)),'7'!$A$3:$M$52,COLUMN(M$52),0),1/(VALUE(RIGHT($A58,4))-VALUE(LEFT($A58,4))))-1)*100,"n.a.")</f>
        <v>1.2515712565407178</v>
      </c>
    </row>
    <row r="59" spans="1:19">
      <c r="A59" s="7" t="s">
        <v>28</v>
      </c>
      <c r="B59" s="2">
        <f>IF(ISERROR((POWER(VLOOKUP(VALUE(RIGHT($A59,4)),'7'!$A$3:$M$52,COLUMN(B$52),0)/VLOOKUP(VALUE(LEFT($A59,4)),'7'!$A$3:$M$52,COLUMN(B$52),0),1/(VALUE(RIGHT($A59,4))-VALUE(LEFT($A59,4))))-1)*100)=FALSE,(POWER(VLOOKUP(VALUE(RIGHT($A59,4)),'7'!$A$3:$M$52,COLUMN(B$52),0)/VLOOKUP(VALUE(LEFT($A59,4)),'7'!$A$3:$M$52,COLUMN(B$52),0),1/(VALUE(RIGHT($A59,4))-VALUE(LEFT($A59,4))))-1)*100,"n.a.")</f>
        <v>1.8544858451866819</v>
      </c>
      <c r="C59" s="2">
        <f>IF(ISERROR((POWER(VLOOKUP(VALUE(RIGHT($A59,4)),'7'!$A$3:$M$52,COLUMN(C$52),0)/VLOOKUP(VALUE(LEFT($A59,4)),'7'!$A$3:$M$52,COLUMN(C$52),0),1/(VALUE(RIGHT($A59,4))-VALUE(LEFT($A59,4))))-1)*100)=FALSE,(POWER(VLOOKUP(VALUE(RIGHT($A59,4)),'7'!$A$3:$M$52,COLUMN(C$52),0)/VLOOKUP(VALUE(LEFT($A59,4)),'7'!$A$3:$M$52,COLUMN(C$52),0),1/(VALUE(RIGHT($A59,4))-VALUE(LEFT($A59,4))))-1)*100,"n.a.")</f>
        <v>-2.0047894872413985</v>
      </c>
      <c r="D59" s="2">
        <f>IF(ISERROR((POWER(VLOOKUP(VALUE(RIGHT($A59,4)),'7'!$A$3:$M$52,COLUMN(D$52),0)/VLOOKUP(VALUE(LEFT($A59,4)),'7'!$A$3:$M$52,COLUMN(D$52),0),1/(VALUE(RIGHT($A59,4))-VALUE(LEFT($A59,4))))-1)*100)=FALSE,(POWER(VLOOKUP(VALUE(RIGHT($A59,4)),'7'!$A$3:$M$52,COLUMN(D$52),0)/VLOOKUP(VALUE(LEFT($A59,4)),'7'!$A$3:$M$52,COLUMN(D$52),0),1/(VALUE(RIGHT($A59,4))-VALUE(LEFT($A59,4))))-1)*100,"n.a.")</f>
        <v>-0.4310738297745198</v>
      </c>
      <c r="E59" s="2">
        <f>IF(ISERROR((POWER(VLOOKUP(VALUE(RIGHT($A59,4)),'7'!$A$3:$M$52,COLUMN(E$52),0)/VLOOKUP(VALUE(LEFT($A59,4)),'7'!$A$3:$M$52,COLUMN(E$52),0),1/(VALUE(RIGHT($A59,4))-VALUE(LEFT($A59,4))))-1)*100)=FALSE,(POWER(VLOOKUP(VALUE(RIGHT($A59,4)),'7'!$A$3:$M$52,COLUMN(E$52),0)/VLOOKUP(VALUE(LEFT($A59,4)),'7'!$A$3:$M$52,COLUMN(E$52),0),1/(VALUE(RIGHT($A59,4))-VALUE(LEFT($A59,4))))-1)*100,"n.a.")</f>
        <v>2.8364538884551038E-2</v>
      </c>
      <c r="F59" s="2">
        <f>IF(ISERROR((POWER(VLOOKUP(VALUE(RIGHT($A59,4)),'7'!$A$3:$M$52,COLUMN(F$52),0)/VLOOKUP(VALUE(LEFT($A59,4)),'7'!$A$3:$M$52,COLUMN(F$52),0),1/(VALUE(RIGHT($A59,4))-VALUE(LEFT($A59,4))))-1)*100)=FALSE,(POWER(VLOOKUP(VALUE(RIGHT($A59,4)),'7'!$A$3:$M$52,COLUMN(F$52),0)/VLOOKUP(VALUE(LEFT($A59,4)),'7'!$A$3:$M$52,COLUMN(F$52),0),1/(VALUE(RIGHT($A59,4))-VALUE(LEFT($A59,4))))-1)*100,"n.a.")</f>
        <v>-0.99614109323300504</v>
      </c>
      <c r="G59" s="2">
        <f>IF(ISERROR((POWER(VLOOKUP(VALUE(RIGHT($A59,4)),'7'!$A$3:$M$52,COLUMN(G$52),0)/VLOOKUP(VALUE(LEFT($A59,4)),'7'!$A$3:$M$52,COLUMN(G$52),0),1/(VALUE(RIGHT($A59,4))-VALUE(LEFT($A59,4))))-1)*100)=FALSE,(POWER(VLOOKUP(VALUE(RIGHT($A59,4)),'7'!$A$3:$M$52,COLUMN(G$52),0)/VLOOKUP(VALUE(LEFT($A59,4)),'7'!$A$3:$M$52,COLUMN(G$52),0),1/(VALUE(RIGHT($A59,4))-VALUE(LEFT($A59,4))))-1)*100,"n.a.")</f>
        <v>2.2862099392897184</v>
      </c>
      <c r="H59" s="2">
        <f>IF(ISERROR((POWER(VLOOKUP(VALUE(RIGHT($A59,4)),'7'!$A$3:$M$52,COLUMN(H$52),0)/VLOOKUP(VALUE(LEFT($A59,4)),'7'!$A$3:$M$52,COLUMN(H$52),0),1/(VALUE(RIGHT($A59,4))-VALUE(LEFT($A59,4))))-1)*100)=FALSE,(POWER(VLOOKUP(VALUE(RIGHT($A59,4)),'7'!$A$3:$M$52,COLUMN(H$52),0)/VLOOKUP(VALUE(LEFT($A59,4)),'7'!$A$3:$M$52,COLUMN(H$52),0),1/(VALUE(RIGHT($A59,4))-VALUE(LEFT($A59,4))))-1)*100,"n.a.")</f>
        <v>2.4263579222602472</v>
      </c>
      <c r="I59" s="2">
        <f>IF(ISERROR((POWER(VLOOKUP(VALUE(RIGHT($A59,4)),'7'!$A$3:$M$52,COLUMN(I$52),0)/VLOOKUP(VALUE(LEFT($A59,4)),'7'!$A$3:$M$52,COLUMN(I$52),0),1/(VALUE(RIGHT($A59,4))-VALUE(LEFT($A59,4))))-1)*100)=FALSE,(POWER(VLOOKUP(VALUE(RIGHT($A59,4)),'7'!$A$3:$M$52,COLUMN(I$52),0)/VLOOKUP(VALUE(LEFT($A59,4)),'7'!$A$3:$M$52,COLUMN(I$52),0),1/(VALUE(RIGHT($A59,4))-VALUE(LEFT($A59,4))))-1)*100,"n.a.")</f>
        <v>1.6330908224210905</v>
      </c>
      <c r="J59" s="2">
        <f>IF(ISERROR((POWER(VLOOKUP(VALUE(RIGHT($A59,4)),'7'!$A$3:$M$52,COLUMN(J$52),0)/VLOOKUP(VALUE(LEFT($A59,4)),'7'!$A$3:$M$52,COLUMN(J$52),0),1/(VALUE(RIGHT($A59,4))-VALUE(LEFT($A59,4))))-1)*100)=FALSE,(POWER(VLOOKUP(VALUE(RIGHT($A59,4)),'7'!$A$3:$M$52,COLUMN(J$52),0)/VLOOKUP(VALUE(LEFT($A59,4)),'7'!$A$3:$M$52,COLUMN(J$52),0),1/(VALUE(RIGHT($A59,4))-VALUE(LEFT($A59,4))))-1)*100,"n.a.")</f>
        <v>0.70052985607591545</v>
      </c>
      <c r="K59" s="2">
        <f>IF(ISERROR((POWER(VLOOKUP(VALUE(RIGHT($A59,4)),'7'!$A$3:$M$52,COLUMN(K$52),0)/VLOOKUP(VALUE(LEFT($A59,4)),'7'!$A$3:$M$52,COLUMN(K$52),0),1/(VALUE(RIGHT($A59,4))-VALUE(LEFT($A59,4))))-1)*100)=FALSE,(POWER(VLOOKUP(VALUE(RIGHT($A59,4)),'7'!$A$3:$M$52,COLUMN(K$52),0)/VLOOKUP(VALUE(LEFT($A59,4)),'7'!$A$3:$M$52,COLUMN(K$52),0),1/(VALUE(RIGHT($A59,4))-VALUE(LEFT($A59,4))))-1)*100,"n.a.")</f>
        <v>1.1409564980171094</v>
      </c>
      <c r="L59" s="2">
        <f>IF(ISERROR((POWER(VLOOKUP(VALUE(RIGHT($A59,4)),'7'!$A$3:$M$52,COLUMN(L$52),0)/VLOOKUP(VALUE(LEFT($A59,4)),'7'!$A$3:$M$52,COLUMN(L$52),0),1/(VALUE(RIGHT($A59,4))-VALUE(LEFT($A59,4))))-1)*100)=FALSE,(POWER(VLOOKUP(VALUE(RIGHT($A59,4)),'7'!$A$3:$M$52,COLUMN(L$52),0)/VLOOKUP(VALUE(LEFT($A59,4)),'7'!$A$3:$M$52,COLUMN(L$52),0),1/(VALUE(RIGHT($A59,4))-VALUE(LEFT($A59,4))))-1)*100,"n.a.")</f>
        <v>0.32215922256502161</v>
      </c>
      <c r="M59" s="2">
        <f>IF(ISERROR((POWER(VLOOKUP(VALUE(RIGHT($A59,4)),'7'!$A$3:$M$52,COLUMN(M$52),0)/VLOOKUP(VALUE(LEFT($A59,4)),'7'!$A$3:$M$52,COLUMN(M$52),0),1/(VALUE(RIGHT($A59,4))-VALUE(LEFT($A59,4))))-1)*100)=FALSE,(POWER(VLOOKUP(VALUE(RIGHT($A59,4)),'7'!$A$3:$M$52,COLUMN(M$52),0)/VLOOKUP(VALUE(LEFT($A59,4)),'7'!$A$3:$M$52,COLUMN(M$52),0),1/(VALUE(RIGHT($A59,4))-VALUE(LEFT($A59,4))))-1)*100,"n.a.")</f>
        <v>3.2924089883467511</v>
      </c>
    </row>
    <row r="60" spans="1:19">
      <c r="B60" s="2"/>
    </row>
    <row r="61" spans="1:19">
      <c r="A61" s="199" t="s">
        <v>1340</v>
      </c>
    </row>
    <row r="62" spans="1:19">
      <c r="A62" t="s">
        <v>524</v>
      </c>
    </row>
    <row r="63" spans="1:19">
      <c r="A63" t="s">
        <v>600</v>
      </c>
    </row>
  </sheetData>
  <pageMargins left="0.7" right="0.7" top="0.75" bottom="0.75" header="0.3" footer="0.3"/>
  <pageSetup scale="50" orientation="landscape" horizontalDpi="0" verticalDpi="0" r:id="rId1"/>
</worksheet>
</file>

<file path=xl/worksheets/sheet35.xml><?xml version="1.0" encoding="utf-8"?>
<worksheet xmlns="http://schemas.openxmlformats.org/spreadsheetml/2006/main" xmlns:r="http://schemas.openxmlformats.org/officeDocument/2006/relationships">
  <sheetPr codeName="Sheet86"/>
  <dimension ref="A1:AJ166"/>
  <sheetViews>
    <sheetView view="pageBreakPreview" zoomScaleNormal="100" zoomScaleSheetLayoutView="100" workbookViewId="0"/>
  </sheetViews>
  <sheetFormatPr defaultRowHeight="15" outlineLevelRow="1" outlineLevelCol="1"/>
  <cols>
    <col min="2" max="13" width="14.85546875" customWidth="1"/>
    <col min="14" max="15" width="0" hidden="1" customWidth="1" outlineLevel="1"/>
    <col min="16" max="35" width="9.140625" hidden="1" customWidth="1" outlineLevel="1"/>
    <col min="36" max="36" width="9.140625" collapsed="1"/>
  </cols>
  <sheetData>
    <row r="1" spans="1:35">
      <c r="A1" s="229" t="s">
        <v>1343</v>
      </c>
      <c r="F1" s="5"/>
      <c r="G1" s="5"/>
    </row>
    <row r="2" spans="1:35" ht="90">
      <c r="B2" s="55" t="s">
        <v>5</v>
      </c>
      <c r="C2" s="55" t="s">
        <v>6</v>
      </c>
      <c r="D2" s="55" t="s">
        <v>7</v>
      </c>
      <c r="E2" s="55" t="s">
        <v>8</v>
      </c>
      <c r="F2" s="55" t="s">
        <v>9</v>
      </c>
      <c r="G2" s="55" t="s">
        <v>11</v>
      </c>
      <c r="H2" s="55" t="s">
        <v>12</v>
      </c>
      <c r="I2" s="55" t="s">
        <v>13</v>
      </c>
      <c r="J2" s="55" t="s">
        <v>14</v>
      </c>
      <c r="K2" s="55" t="s">
        <v>15</v>
      </c>
      <c r="L2" s="55" t="s">
        <v>16</v>
      </c>
      <c r="M2" s="55" t="s">
        <v>17</v>
      </c>
      <c r="Q2" t="s">
        <v>5</v>
      </c>
      <c r="R2" t="s">
        <v>6</v>
      </c>
      <c r="S2" t="s">
        <v>7</v>
      </c>
      <c r="T2" t="s">
        <v>8</v>
      </c>
      <c r="U2" t="s">
        <v>9</v>
      </c>
      <c r="V2" t="s">
        <v>11</v>
      </c>
      <c r="W2" t="s">
        <v>12</v>
      </c>
      <c r="X2" t="s">
        <v>13</v>
      </c>
      <c r="Y2" t="s">
        <v>14</v>
      </c>
      <c r="Z2" t="s">
        <v>15</v>
      </c>
      <c r="AA2" t="s">
        <v>16</v>
      </c>
      <c r="AB2" t="s">
        <v>17</v>
      </c>
      <c r="AC2" t="s">
        <v>601</v>
      </c>
      <c r="AD2" t="s">
        <v>231</v>
      </c>
      <c r="AE2" t="s">
        <v>232</v>
      </c>
      <c r="AF2" t="s">
        <v>233</v>
      </c>
      <c r="AG2" t="s">
        <v>234</v>
      </c>
      <c r="AH2" t="s">
        <v>602</v>
      </c>
      <c r="AI2" s="163" t="s">
        <v>1215</v>
      </c>
    </row>
    <row r="3" spans="1:35">
      <c r="A3" s="7">
        <v>1961</v>
      </c>
      <c r="B3" s="3">
        <f>Q9/1000000</f>
        <v>55152.1</v>
      </c>
      <c r="C3" s="3">
        <f>R9/1000000</f>
        <v>7956.3</v>
      </c>
      <c r="D3" s="3">
        <f>S9/1000000</f>
        <v>723.9</v>
      </c>
      <c r="E3" s="3">
        <f>T9/$AI9*$D3</f>
        <v>68.107570187165777</v>
      </c>
      <c r="F3" s="3">
        <f t="shared" ref="F3:M3" si="0">U9/$AI9*$D3</f>
        <v>64.84131016042781</v>
      </c>
      <c r="G3" s="3">
        <f t="shared" si="0"/>
        <v>37.380531417112294</v>
      </c>
      <c r="H3" s="3">
        <f t="shared" si="0"/>
        <v>87.342212566844921</v>
      </c>
      <c r="I3" s="3">
        <f t="shared" si="0"/>
        <v>100.70968415775401</v>
      </c>
      <c r="J3" s="3">
        <f t="shared" si="0"/>
        <v>125.75101102941176</v>
      </c>
      <c r="K3" s="3">
        <f t="shared" si="0"/>
        <v>42.642839237967912</v>
      </c>
      <c r="L3" s="3">
        <f t="shared" si="0"/>
        <v>142.38474264705883</v>
      </c>
      <c r="M3" s="3">
        <f t="shared" si="0"/>
        <v>54.740098596256686</v>
      </c>
      <c r="N3" s="5">
        <f>SUM(E3:M3)-D3</f>
        <v>0</v>
      </c>
      <c r="P3">
        <v>1955</v>
      </c>
      <c r="Q3">
        <v>35207400000</v>
      </c>
      <c r="R3">
        <v>5566500000</v>
      </c>
      <c r="S3">
        <v>499500000</v>
      </c>
      <c r="T3">
        <v>72400000</v>
      </c>
      <c r="U3">
        <v>67600000</v>
      </c>
      <c r="V3">
        <v>39000000</v>
      </c>
      <c r="W3">
        <v>91300000</v>
      </c>
      <c r="X3">
        <v>135200000</v>
      </c>
      <c r="Y3">
        <v>135000000</v>
      </c>
      <c r="Z3">
        <v>62300000</v>
      </c>
      <c r="AA3">
        <v>160700000</v>
      </c>
      <c r="AB3">
        <v>58400000</v>
      </c>
      <c r="AC3">
        <v>269500000</v>
      </c>
      <c r="AD3">
        <v>91500000</v>
      </c>
      <c r="AE3">
        <v>193400000</v>
      </c>
      <c r="AF3">
        <v>15300000</v>
      </c>
      <c r="AG3">
        <v>37300000</v>
      </c>
      <c r="AH3">
        <v>28000000</v>
      </c>
      <c r="AI3" s="163">
        <f>SUM(T3:AB3)</f>
        <v>821900000</v>
      </c>
    </row>
    <row r="4" spans="1:35">
      <c r="A4" s="7">
        <f>A3+1</f>
        <v>1962</v>
      </c>
      <c r="B4" s="3">
        <f t="shared" ref="B4:D19" si="1">Q10/1000000</f>
        <v>57681.2</v>
      </c>
      <c r="C4" s="3">
        <f t="shared" si="1"/>
        <v>8121.6</v>
      </c>
      <c r="D4" s="3">
        <f t="shared" si="1"/>
        <v>760.7</v>
      </c>
      <c r="E4" s="3">
        <f t="shared" ref="E4:E47" si="2">T10/$AI10*$D4</f>
        <v>70.161355091592668</v>
      </c>
      <c r="F4" s="3">
        <f t="shared" ref="F4:F47" si="3">U10/$AI10*$D4</f>
        <v>68.274970002399812</v>
      </c>
      <c r="G4" s="3">
        <f t="shared" ref="G4:G47" si="4">V10/$AI10*$D4</f>
        <v>40.648556115510758</v>
      </c>
      <c r="H4" s="3">
        <f t="shared" ref="H4:H47" si="5">W10/$AI10*$D4</f>
        <v>94.806063514918804</v>
      </c>
      <c r="I4" s="3">
        <f t="shared" ref="I4:I47" si="6">X10/$AI10*$D4</f>
        <v>103.14266858651308</v>
      </c>
      <c r="J4" s="3">
        <f t="shared" ref="J4:J47" si="7">Y10/$AI10*$D4</f>
        <v>130.28227341812658</v>
      </c>
      <c r="K4" s="3">
        <f t="shared" ref="K4:K47" si="8">Z10/$AI10*$D4</f>
        <v>45.942604591632673</v>
      </c>
      <c r="L4" s="3">
        <f t="shared" ref="L4:L47" si="9">AA10/$AI10*$D4</f>
        <v>148.29420846332295</v>
      </c>
      <c r="M4" s="3">
        <f t="shared" ref="M4:M47" si="10">AB10/$AI10*$D4</f>
        <v>59.147300215982725</v>
      </c>
      <c r="N4" s="5">
        <f t="shared" ref="N4:N47" si="11">SUM(E4:M4)-D4</f>
        <v>0</v>
      </c>
      <c r="P4">
        <v>1956</v>
      </c>
      <c r="Q4">
        <v>40018300000</v>
      </c>
      <c r="R4">
        <v>6302500000</v>
      </c>
      <c r="S4">
        <v>534400000</v>
      </c>
      <c r="T4">
        <v>78200000</v>
      </c>
      <c r="U4">
        <v>73400000</v>
      </c>
      <c r="V4">
        <v>42200000</v>
      </c>
      <c r="W4">
        <v>97900000</v>
      </c>
      <c r="X4">
        <v>140500000</v>
      </c>
      <c r="Y4">
        <v>152400000</v>
      </c>
      <c r="Z4">
        <v>64900000</v>
      </c>
      <c r="AA4">
        <v>176400000</v>
      </c>
      <c r="AB4">
        <v>62700000</v>
      </c>
      <c r="AC4">
        <v>285700000</v>
      </c>
      <c r="AD4">
        <v>97300000</v>
      </c>
      <c r="AE4">
        <v>205200000</v>
      </c>
      <c r="AF4">
        <v>16100000</v>
      </c>
      <c r="AG4">
        <v>39400000</v>
      </c>
      <c r="AH4">
        <v>33300000</v>
      </c>
      <c r="AI4" s="163">
        <f t="shared" ref="AI4:AI53" si="12">SUM(T4:AB4)</f>
        <v>888600000</v>
      </c>
    </row>
    <row r="5" spans="1:35">
      <c r="A5" s="7">
        <f t="shared" ref="A5:A52" si="13">A4+1</f>
        <v>1963</v>
      </c>
      <c r="B5" s="3">
        <f t="shared" si="1"/>
        <v>61571.5</v>
      </c>
      <c r="C5" s="3">
        <f t="shared" si="1"/>
        <v>8582.4</v>
      </c>
      <c r="D5" s="3">
        <f t="shared" si="1"/>
        <v>806.2</v>
      </c>
      <c r="E5" s="3">
        <f t="shared" si="2"/>
        <v>72.112670476190488</v>
      </c>
      <c r="F5" s="3">
        <f t="shared" si="3"/>
        <v>71.252723809523815</v>
      </c>
      <c r="G5" s="3">
        <f t="shared" si="4"/>
        <v>43.058758095238097</v>
      </c>
      <c r="H5" s="3">
        <f t="shared" si="5"/>
        <v>101.16658285714286</v>
      </c>
      <c r="I5" s="3">
        <f t="shared" si="6"/>
        <v>115.17142857142858</v>
      </c>
      <c r="J5" s="3">
        <f t="shared" si="7"/>
        <v>135.81014857142858</v>
      </c>
      <c r="K5" s="3">
        <f t="shared" si="8"/>
        <v>49.078384761904765</v>
      </c>
      <c r="L5" s="3">
        <f t="shared" si="9"/>
        <v>155.83462095238096</v>
      </c>
      <c r="M5" s="3">
        <f t="shared" si="10"/>
        <v>62.714681904761903</v>
      </c>
      <c r="N5" s="5">
        <f t="shared" si="11"/>
        <v>0</v>
      </c>
      <c r="P5">
        <v>1957</v>
      </c>
      <c r="Q5">
        <v>43954200000</v>
      </c>
      <c r="R5">
        <v>7019800000</v>
      </c>
      <c r="S5">
        <v>569500000</v>
      </c>
      <c r="T5">
        <v>82800000</v>
      </c>
      <c r="U5">
        <v>79100000</v>
      </c>
      <c r="V5">
        <v>46100000</v>
      </c>
      <c r="W5">
        <v>105300000</v>
      </c>
      <c r="X5">
        <v>144500000</v>
      </c>
      <c r="Y5">
        <v>164700000</v>
      </c>
      <c r="Z5">
        <v>66800000</v>
      </c>
      <c r="AA5">
        <v>188900000</v>
      </c>
      <c r="AB5">
        <v>68200000</v>
      </c>
      <c r="AC5">
        <v>303300000</v>
      </c>
      <c r="AD5">
        <v>102300000</v>
      </c>
      <c r="AE5">
        <v>215200000</v>
      </c>
      <c r="AF5">
        <v>16700000</v>
      </c>
      <c r="AG5">
        <v>41100000</v>
      </c>
      <c r="AH5">
        <v>39000000</v>
      </c>
      <c r="AI5" s="163">
        <f t="shared" si="12"/>
        <v>946400000</v>
      </c>
    </row>
    <row r="6" spans="1:35">
      <c r="A6" s="7">
        <f t="shared" si="13"/>
        <v>1964</v>
      </c>
      <c r="B6" s="3">
        <f t="shared" si="1"/>
        <v>66227.8</v>
      </c>
      <c r="C6" s="3">
        <f t="shared" si="1"/>
        <v>9289.7999999999993</v>
      </c>
      <c r="D6" s="3">
        <f t="shared" si="1"/>
        <v>838.9</v>
      </c>
      <c r="E6" s="3">
        <f t="shared" si="2"/>
        <v>74.025924590873046</v>
      </c>
      <c r="F6" s="3">
        <f t="shared" si="3"/>
        <v>72.937308052771968</v>
      </c>
      <c r="G6" s="3">
        <f t="shared" si="4"/>
        <v>44.270405882777013</v>
      </c>
      <c r="H6" s="3">
        <f t="shared" si="5"/>
        <v>106.44250594766058</v>
      </c>
      <c r="I6" s="3">
        <f t="shared" si="6"/>
        <v>125.06994448850118</v>
      </c>
      <c r="J6" s="3">
        <f t="shared" si="7"/>
        <v>137.8914281594694</v>
      </c>
      <c r="K6" s="3">
        <f t="shared" si="8"/>
        <v>53.039816884146781</v>
      </c>
      <c r="L6" s="3">
        <f t="shared" si="9"/>
        <v>160.6918967630308</v>
      </c>
      <c r="M6" s="3">
        <f t="shared" si="10"/>
        <v>64.530769230769238</v>
      </c>
      <c r="N6" s="5">
        <f t="shared" si="11"/>
        <v>0</v>
      </c>
      <c r="P6">
        <v>1958</v>
      </c>
      <c r="Q6">
        <v>46631500000</v>
      </c>
      <c r="R6">
        <v>7281200000</v>
      </c>
      <c r="S6">
        <v>611400000</v>
      </c>
      <c r="T6">
        <v>86900000</v>
      </c>
      <c r="U6">
        <v>85700000</v>
      </c>
      <c r="V6">
        <v>51000000</v>
      </c>
      <c r="W6">
        <v>112300000</v>
      </c>
      <c r="X6">
        <v>151200000</v>
      </c>
      <c r="Y6">
        <v>175500000</v>
      </c>
      <c r="Z6">
        <v>66900000</v>
      </c>
      <c r="AA6">
        <v>201300000</v>
      </c>
      <c r="AB6">
        <v>75000000</v>
      </c>
      <c r="AC6">
        <v>314400000</v>
      </c>
      <c r="AD6">
        <v>104500000</v>
      </c>
      <c r="AE6">
        <v>220000000</v>
      </c>
      <c r="AF6">
        <v>17200000</v>
      </c>
      <c r="AG6">
        <v>42100000</v>
      </c>
      <c r="AH6">
        <v>46100000</v>
      </c>
      <c r="AI6" s="163">
        <f t="shared" si="12"/>
        <v>1005800000</v>
      </c>
    </row>
    <row r="7" spans="1:35">
      <c r="A7" s="7">
        <f t="shared" si="13"/>
        <v>1965</v>
      </c>
      <c r="B7" s="3">
        <f t="shared" si="1"/>
        <v>73759.100000000006</v>
      </c>
      <c r="C7" s="3">
        <f t="shared" si="1"/>
        <v>10565</v>
      </c>
      <c r="D7" s="3">
        <f t="shared" si="1"/>
        <v>910.7</v>
      </c>
      <c r="E7" s="3">
        <f t="shared" si="2"/>
        <v>80.320034796573879</v>
      </c>
      <c r="F7" s="3">
        <f t="shared" si="3"/>
        <v>78.857454496788009</v>
      </c>
      <c r="G7" s="3">
        <f t="shared" si="4"/>
        <v>47.411978051391863</v>
      </c>
      <c r="H7" s="3">
        <f t="shared" si="5"/>
        <v>117.1283056745182</v>
      </c>
      <c r="I7" s="3">
        <f t="shared" si="6"/>
        <v>137.48254817987154</v>
      </c>
      <c r="J7" s="3">
        <f t="shared" si="7"/>
        <v>149.60977649892934</v>
      </c>
      <c r="K7" s="3">
        <f t="shared" si="8"/>
        <v>61.306490899357598</v>
      </c>
      <c r="L7" s="3">
        <f t="shared" si="9"/>
        <v>169.29366970021414</v>
      </c>
      <c r="M7" s="3">
        <f t="shared" si="10"/>
        <v>69.289741702355471</v>
      </c>
      <c r="N7" s="5">
        <f t="shared" si="11"/>
        <v>0</v>
      </c>
      <c r="P7">
        <v>1959</v>
      </c>
      <c r="Q7">
        <v>49473800000</v>
      </c>
      <c r="R7">
        <v>7452800000</v>
      </c>
      <c r="S7">
        <v>631700000</v>
      </c>
      <c r="T7">
        <v>90100000</v>
      </c>
      <c r="U7">
        <v>90000000</v>
      </c>
      <c r="V7">
        <v>53700000</v>
      </c>
      <c r="W7">
        <v>119200000</v>
      </c>
      <c r="X7">
        <v>155400000</v>
      </c>
      <c r="Y7">
        <v>182000000</v>
      </c>
      <c r="Z7">
        <v>67600000</v>
      </c>
      <c r="AA7">
        <v>210100000</v>
      </c>
      <c r="AB7">
        <v>79000000</v>
      </c>
      <c r="AC7">
        <v>328700000</v>
      </c>
      <c r="AD7">
        <v>111800000</v>
      </c>
      <c r="AE7">
        <v>234400000</v>
      </c>
      <c r="AF7">
        <v>18100000</v>
      </c>
      <c r="AG7">
        <v>44600000</v>
      </c>
      <c r="AH7">
        <v>48700000</v>
      </c>
      <c r="AI7" s="163">
        <f t="shared" si="12"/>
        <v>1047100000</v>
      </c>
    </row>
    <row r="8" spans="1:35">
      <c r="A8" s="7">
        <f t="shared" si="13"/>
        <v>1966</v>
      </c>
      <c r="B8" s="3">
        <f t="shared" si="1"/>
        <v>82887.8</v>
      </c>
      <c r="C8" s="3">
        <f t="shared" si="1"/>
        <v>12136.5</v>
      </c>
      <c r="D8" s="3">
        <f t="shared" si="1"/>
        <v>1006.9</v>
      </c>
      <c r="E8" s="3">
        <f t="shared" si="2"/>
        <v>87.943420491253733</v>
      </c>
      <c r="F8" s="3">
        <f t="shared" si="3"/>
        <v>86.77738770037179</v>
      </c>
      <c r="G8" s="3">
        <f t="shared" si="4"/>
        <v>52.28736514902176</v>
      </c>
      <c r="H8" s="3">
        <f t="shared" si="5"/>
        <v>125.62469068080696</v>
      </c>
      <c r="I8" s="3">
        <f t="shared" si="6"/>
        <v>155.69606265618333</v>
      </c>
      <c r="J8" s="3">
        <f t="shared" si="7"/>
        <v>162.63088925458644</v>
      </c>
      <c r="K8" s="3">
        <f t="shared" si="8"/>
        <v>74.871579203998294</v>
      </c>
      <c r="L8" s="3">
        <f t="shared" si="9"/>
        <v>184.4786615469007</v>
      </c>
      <c r="M8" s="3">
        <f t="shared" si="10"/>
        <v>76.589943316876941</v>
      </c>
      <c r="N8" s="5">
        <f t="shared" si="11"/>
        <v>0</v>
      </c>
      <c r="P8">
        <v>1960</v>
      </c>
      <c r="Q8">
        <v>52138900000</v>
      </c>
      <c r="R8">
        <v>7743300000</v>
      </c>
      <c r="S8">
        <v>672900000</v>
      </c>
      <c r="T8">
        <v>97900000</v>
      </c>
      <c r="U8">
        <v>96600000</v>
      </c>
      <c r="V8">
        <v>56600000</v>
      </c>
      <c r="W8">
        <v>129400000</v>
      </c>
      <c r="X8">
        <v>160200000</v>
      </c>
      <c r="Y8">
        <v>194700000</v>
      </c>
      <c r="Z8">
        <v>68300000</v>
      </c>
      <c r="AA8">
        <v>221000000</v>
      </c>
      <c r="AB8">
        <v>83200000</v>
      </c>
      <c r="AC8">
        <v>346600000</v>
      </c>
      <c r="AD8">
        <v>118300000</v>
      </c>
      <c r="AE8">
        <v>247800000</v>
      </c>
      <c r="AF8">
        <v>19000000</v>
      </c>
      <c r="AG8">
        <v>47100000</v>
      </c>
      <c r="AH8">
        <v>50400000</v>
      </c>
      <c r="AI8" s="163">
        <f t="shared" si="12"/>
        <v>1107900000</v>
      </c>
    </row>
    <row r="9" spans="1:35">
      <c r="A9" s="7">
        <f t="shared" si="13"/>
        <v>1967</v>
      </c>
      <c r="B9" s="3">
        <f t="shared" si="1"/>
        <v>89769.9</v>
      </c>
      <c r="C9" s="3">
        <f t="shared" si="1"/>
        <v>12976.4</v>
      </c>
      <c r="D9" s="3">
        <f t="shared" si="1"/>
        <v>1086.5999999999999</v>
      </c>
      <c r="E9" s="3">
        <f t="shared" si="2"/>
        <v>96.515356656065421</v>
      </c>
      <c r="F9" s="3">
        <f t="shared" si="3"/>
        <v>93.861801453884581</v>
      </c>
      <c r="G9" s="3">
        <f t="shared" si="4"/>
        <v>56.650318037255794</v>
      </c>
      <c r="H9" s="3">
        <f t="shared" si="5"/>
        <v>130.57960018173557</v>
      </c>
      <c r="I9" s="3">
        <f t="shared" si="6"/>
        <v>173.09819400272602</v>
      </c>
      <c r="J9" s="3">
        <f t="shared" si="7"/>
        <v>171.80227169468421</v>
      </c>
      <c r="K9" s="3">
        <f t="shared" si="8"/>
        <v>88.801533393911853</v>
      </c>
      <c r="L9" s="3">
        <f t="shared" si="9"/>
        <v>192.41360745115853</v>
      </c>
      <c r="M9" s="3">
        <f t="shared" si="10"/>
        <v>82.877317128577914</v>
      </c>
      <c r="N9" s="5">
        <f t="shared" si="11"/>
        <v>0</v>
      </c>
      <c r="P9">
        <v>1961</v>
      </c>
      <c r="Q9">
        <v>55152100000</v>
      </c>
      <c r="R9">
        <v>7956300000</v>
      </c>
      <c r="S9">
        <v>723900000</v>
      </c>
      <c r="T9">
        <v>112600000</v>
      </c>
      <c r="U9">
        <v>107200000</v>
      </c>
      <c r="V9">
        <v>61800000</v>
      </c>
      <c r="W9">
        <v>144400000</v>
      </c>
      <c r="X9">
        <v>166500000</v>
      </c>
      <c r="Y9">
        <v>207900000</v>
      </c>
      <c r="Z9">
        <v>70500000</v>
      </c>
      <c r="AA9">
        <v>235400000</v>
      </c>
      <c r="AB9">
        <v>90500000</v>
      </c>
      <c r="AC9">
        <v>362800000</v>
      </c>
      <c r="AD9">
        <v>125100000</v>
      </c>
      <c r="AE9">
        <v>261200000</v>
      </c>
      <c r="AF9">
        <v>19800000</v>
      </c>
      <c r="AG9">
        <v>49300000</v>
      </c>
      <c r="AH9">
        <v>53100000</v>
      </c>
      <c r="AI9" s="163">
        <f t="shared" si="12"/>
        <v>1196800000</v>
      </c>
    </row>
    <row r="10" spans="1:35">
      <c r="A10" s="7">
        <f t="shared" si="13"/>
        <v>1968</v>
      </c>
      <c r="B10" s="3">
        <f t="shared" si="1"/>
        <v>94327.4</v>
      </c>
      <c r="C10" s="3">
        <f t="shared" si="1"/>
        <v>13283.9</v>
      </c>
      <c r="D10" s="3">
        <f t="shared" si="1"/>
        <v>1106.9000000000001</v>
      </c>
      <c r="E10" s="3">
        <f t="shared" si="2"/>
        <v>101.21066755010769</v>
      </c>
      <c r="F10" s="3">
        <f t="shared" si="3"/>
        <v>96.137910662028617</v>
      </c>
      <c r="G10" s="3">
        <f t="shared" si="4"/>
        <v>56.655971509027665</v>
      </c>
      <c r="H10" s="3">
        <f t="shared" si="5"/>
        <v>131.09715090276629</v>
      </c>
      <c r="I10" s="3">
        <f t="shared" si="6"/>
        <v>179.44113522168851</v>
      </c>
      <c r="J10" s="3">
        <f t="shared" si="7"/>
        <v>175.65184694384629</v>
      </c>
      <c r="K10" s="3">
        <f t="shared" si="8"/>
        <v>90.698448456739001</v>
      </c>
      <c r="L10" s="3">
        <f t="shared" si="9"/>
        <v>193.0092319584783</v>
      </c>
      <c r="M10" s="3">
        <f t="shared" si="10"/>
        <v>82.997636795317774</v>
      </c>
      <c r="N10" s="5">
        <f t="shared" si="11"/>
        <v>0</v>
      </c>
      <c r="P10">
        <v>1962</v>
      </c>
      <c r="Q10">
        <v>57681200000</v>
      </c>
      <c r="R10">
        <v>8121600000</v>
      </c>
      <c r="S10">
        <v>760700000</v>
      </c>
      <c r="T10">
        <v>115300000</v>
      </c>
      <c r="U10">
        <v>112200000</v>
      </c>
      <c r="V10">
        <v>66800000</v>
      </c>
      <c r="W10">
        <v>155800000</v>
      </c>
      <c r="X10">
        <v>169500000</v>
      </c>
      <c r="Y10">
        <v>214100000</v>
      </c>
      <c r="Z10">
        <v>75500000</v>
      </c>
      <c r="AA10">
        <v>243700000</v>
      </c>
      <c r="AB10">
        <v>97200000</v>
      </c>
      <c r="AC10">
        <v>371000000</v>
      </c>
      <c r="AD10">
        <v>129400000</v>
      </c>
      <c r="AE10">
        <v>269900000</v>
      </c>
      <c r="AF10">
        <v>20400000</v>
      </c>
      <c r="AG10">
        <v>50900000</v>
      </c>
      <c r="AH10">
        <v>52600000</v>
      </c>
      <c r="AI10" s="163">
        <f t="shared" si="12"/>
        <v>1250100000</v>
      </c>
    </row>
    <row r="11" spans="1:35">
      <c r="A11" s="7">
        <f t="shared" si="13"/>
        <v>1969</v>
      </c>
      <c r="B11" s="3">
        <f t="shared" si="1"/>
        <v>102709.2</v>
      </c>
      <c r="C11" s="3">
        <f t="shared" si="1"/>
        <v>14346.9</v>
      </c>
      <c r="D11" s="3">
        <f t="shared" si="1"/>
        <v>1159.0999999999999</v>
      </c>
      <c r="E11" s="3">
        <f t="shared" si="2"/>
        <v>106.049755846826</v>
      </c>
      <c r="F11" s="3">
        <f t="shared" si="3"/>
        <v>99.555697764070928</v>
      </c>
      <c r="G11" s="3">
        <f t="shared" si="4"/>
        <v>58.565679773837054</v>
      </c>
      <c r="H11" s="3">
        <f t="shared" si="5"/>
        <v>134.82617836031866</v>
      </c>
      <c r="I11" s="3">
        <f t="shared" si="6"/>
        <v>192.08113081470057</v>
      </c>
      <c r="J11" s="3">
        <f t="shared" si="7"/>
        <v>186.83822153687996</v>
      </c>
      <c r="K11" s="3">
        <f t="shared" si="8"/>
        <v>94.610681058853757</v>
      </c>
      <c r="L11" s="3">
        <f t="shared" si="9"/>
        <v>200.24338730403494</v>
      </c>
      <c r="M11" s="3">
        <f t="shared" si="10"/>
        <v>86.329267540478014</v>
      </c>
      <c r="N11" s="5">
        <f t="shared" si="11"/>
        <v>0</v>
      </c>
      <c r="P11">
        <v>1963</v>
      </c>
      <c r="Q11">
        <v>61571500000</v>
      </c>
      <c r="R11">
        <v>8582400000</v>
      </c>
      <c r="S11">
        <v>806200000</v>
      </c>
      <c r="T11">
        <v>117400000</v>
      </c>
      <c r="U11">
        <v>116000000</v>
      </c>
      <c r="V11">
        <v>70100000</v>
      </c>
      <c r="W11">
        <v>164700000</v>
      </c>
      <c r="X11">
        <v>187500000</v>
      </c>
      <c r="Y11">
        <v>221100000</v>
      </c>
      <c r="Z11">
        <v>79900000</v>
      </c>
      <c r="AA11">
        <v>253700000</v>
      </c>
      <c r="AB11">
        <v>102100000</v>
      </c>
      <c r="AC11">
        <v>380900000</v>
      </c>
      <c r="AD11">
        <v>132900000</v>
      </c>
      <c r="AE11">
        <v>277600000</v>
      </c>
      <c r="AF11">
        <v>21100000</v>
      </c>
      <c r="AG11">
        <v>52500000</v>
      </c>
      <c r="AH11">
        <v>55100000</v>
      </c>
      <c r="AI11" s="163">
        <f t="shared" si="12"/>
        <v>1312500000</v>
      </c>
    </row>
    <row r="12" spans="1:35">
      <c r="A12" s="7">
        <f t="shared" si="13"/>
        <v>1970</v>
      </c>
      <c r="B12" s="3">
        <f t="shared" si="1"/>
        <v>112086.1</v>
      </c>
      <c r="C12" s="3">
        <f t="shared" si="1"/>
        <v>16081.5</v>
      </c>
      <c r="D12" s="3">
        <f t="shared" si="1"/>
        <v>1244.0999999999999</v>
      </c>
      <c r="E12" s="3">
        <f t="shared" si="2"/>
        <v>112.80236842105263</v>
      </c>
      <c r="F12" s="3">
        <f t="shared" si="3"/>
        <v>105.89731578947368</v>
      </c>
      <c r="G12" s="3">
        <f t="shared" si="4"/>
        <v>61.371631578947365</v>
      </c>
      <c r="H12" s="3">
        <f t="shared" si="5"/>
        <v>145.899</v>
      </c>
      <c r="I12" s="3">
        <f t="shared" si="6"/>
        <v>207.09205263157892</v>
      </c>
      <c r="J12" s="3">
        <f t="shared" si="7"/>
        <v>205.12768421052633</v>
      </c>
      <c r="K12" s="3">
        <f t="shared" si="8"/>
        <v>104.88536842105262</v>
      </c>
      <c r="L12" s="3">
        <f t="shared" si="9"/>
        <v>210.36599999999999</v>
      </c>
      <c r="M12" s="3">
        <f t="shared" si="10"/>
        <v>90.658578947368412</v>
      </c>
      <c r="N12" s="5">
        <f t="shared" si="11"/>
        <v>0</v>
      </c>
      <c r="P12">
        <v>1964</v>
      </c>
      <c r="Q12">
        <v>66227800000</v>
      </c>
      <c r="R12">
        <v>9289800000</v>
      </c>
      <c r="S12">
        <v>838900000</v>
      </c>
      <c r="T12">
        <v>122400000</v>
      </c>
      <c r="U12">
        <v>120600000</v>
      </c>
      <c r="V12">
        <v>73200000</v>
      </c>
      <c r="W12">
        <v>176000000</v>
      </c>
      <c r="X12">
        <v>206800000</v>
      </c>
      <c r="Y12">
        <v>228000000</v>
      </c>
      <c r="Z12">
        <v>87700000</v>
      </c>
      <c r="AA12">
        <v>265700000</v>
      </c>
      <c r="AB12">
        <v>106700000</v>
      </c>
      <c r="AC12">
        <v>404500000</v>
      </c>
      <c r="AD12">
        <v>142800000</v>
      </c>
      <c r="AE12">
        <v>298000000</v>
      </c>
      <c r="AF12">
        <v>22600000</v>
      </c>
      <c r="AG12">
        <v>56200000</v>
      </c>
      <c r="AH12">
        <v>57600000</v>
      </c>
      <c r="AI12" s="163">
        <f t="shared" si="12"/>
        <v>1387100000</v>
      </c>
    </row>
    <row r="13" spans="1:35">
      <c r="A13" s="7">
        <f t="shared" si="13"/>
        <v>1971</v>
      </c>
      <c r="B13" s="3">
        <f t="shared" si="1"/>
        <v>122437.8</v>
      </c>
      <c r="C13" s="3">
        <f t="shared" si="1"/>
        <v>17229.099999999999</v>
      </c>
      <c r="D13" s="3">
        <f t="shared" si="1"/>
        <v>1317.3</v>
      </c>
      <c r="E13" s="3">
        <f t="shared" si="2"/>
        <v>118.59422688736375</v>
      </c>
      <c r="F13" s="3">
        <f t="shared" si="3"/>
        <v>111.79884268604495</v>
      </c>
      <c r="G13" s="3">
        <f t="shared" si="4"/>
        <v>66.062952496299289</v>
      </c>
      <c r="H13" s="3">
        <f t="shared" si="5"/>
        <v>157.06201049656843</v>
      </c>
      <c r="I13" s="3">
        <f t="shared" si="6"/>
        <v>216.62503027856278</v>
      </c>
      <c r="J13" s="3">
        <f t="shared" si="7"/>
        <v>222.71133091104829</v>
      </c>
      <c r="K13" s="3">
        <f t="shared" si="8"/>
        <v>109.08068900551743</v>
      </c>
      <c r="L13" s="3">
        <f t="shared" si="9"/>
        <v>217.86592652402098</v>
      </c>
      <c r="M13" s="3">
        <f t="shared" si="10"/>
        <v>97.498990714574077</v>
      </c>
      <c r="N13" s="5">
        <f t="shared" si="11"/>
        <v>0</v>
      </c>
      <c r="P13">
        <v>1965</v>
      </c>
      <c r="Q13">
        <v>73759100000</v>
      </c>
      <c r="R13">
        <v>10565000000</v>
      </c>
      <c r="S13">
        <v>910700000</v>
      </c>
      <c r="T13">
        <v>131800000</v>
      </c>
      <c r="U13">
        <v>129400000</v>
      </c>
      <c r="V13">
        <v>77800000</v>
      </c>
      <c r="W13">
        <v>192200000</v>
      </c>
      <c r="X13">
        <v>225600000</v>
      </c>
      <c r="Y13">
        <v>245500000</v>
      </c>
      <c r="Z13">
        <v>100600000</v>
      </c>
      <c r="AA13">
        <v>277800000</v>
      </c>
      <c r="AB13">
        <v>113700000</v>
      </c>
      <c r="AC13">
        <v>436400000</v>
      </c>
      <c r="AD13">
        <v>151900000</v>
      </c>
      <c r="AE13">
        <v>317300000</v>
      </c>
      <c r="AF13">
        <v>24200000</v>
      </c>
      <c r="AG13">
        <v>60100000</v>
      </c>
      <c r="AH13">
        <v>64200000</v>
      </c>
      <c r="AI13" s="163">
        <f t="shared" si="12"/>
        <v>1494400000</v>
      </c>
    </row>
    <row r="14" spans="1:35">
      <c r="A14" s="7">
        <f t="shared" si="13"/>
        <v>1972</v>
      </c>
      <c r="B14" s="3">
        <f t="shared" si="1"/>
        <v>133619.70000000001</v>
      </c>
      <c r="C14" s="3">
        <f t="shared" si="1"/>
        <v>18053.400000000001</v>
      </c>
      <c r="D14" s="3">
        <f t="shared" si="1"/>
        <v>1370.8</v>
      </c>
      <c r="E14" s="3">
        <f t="shared" si="2"/>
        <v>120.02690241529547</v>
      </c>
      <c r="F14" s="3">
        <f t="shared" si="3"/>
        <v>114.51842138657418</v>
      </c>
      <c r="G14" s="3">
        <f t="shared" si="4"/>
        <v>69.232908929402313</v>
      </c>
      <c r="H14" s="3">
        <f t="shared" si="5"/>
        <v>165.19644685081002</v>
      </c>
      <c r="I14" s="3">
        <f t="shared" si="6"/>
        <v>224.68804196099995</v>
      </c>
      <c r="J14" s="3">
        <f t="shared" si="7"/>
        <v>236.40081214838628</v>
      </c>
      <c r="K14" s="3">
        <f t="shared" si="8"/>
        <v>115.56213358148977</v>
      </c>
      <c r="L14" s="3">
        <f t="shared" si="9"/>
        <v>223.29642570111247</v>
      </c>
      <c r="M14" s="3">
        <f t="shared" si="10"/>
        <v>101.87790702592953</v>
      </c>
      <c r="N14" s="5">
        <f t="shared" si="11"/>
        <v>0</v>
      </c>
      <c r="P14">
        <v>1966</v>
      </c>
      <c r="Q14">
        <v>82887800000</v>
      </c>
      <c r="R14">
        <v>12136500000</v>
      </c>
      <c r="S14">
        <v>1006900000</v>
      </c>
      <c r="T14">
        <v>143300000</v>
      </c>
      <c r="U14">
        <v>141400000</v>
      </c>
      <c r="V14">
        <v>85200000</v>
      </c>
      <c r="W14">
        <v>204700000</v>
      </c>
      <c r="X14">
        <v>253700000</v>
      </c>
      <c r="Y14">
        <v>265000000</v>
      </c>
      <c r="Z14">
        <v>122000000</v>
      </c>
      <c r="AA14">
        <v>300600000</v>
      </c>
      <c r="AB14">
        <v>124800000</v>
      </c>
      <c r="AC14">
        <v>470200000</v>
      </c>
      <c r="AD14">
        <v>163300000</v>
      </c>
      <c r="AE14">
        <v>341800000</v>
      </c>
      <c r="AF14">
        <v>26200000</v>
      </c>
      <c r="AG14">
        <v>64900000</v>
      </c>
      <c r="AH14">
        <v>71400000</v>
      </c>
      <c r="AI14" s="163">
        <f t="shared" si="12"/>
        <v>1640700000</v>
      </c>
    </row>
    <row r="15" spans="1:35">
      <c r="A15" s="7">
        <f t="shared" si="13"/>
        <v>1973</v>
      </c>
      <c r="B15" s="3">
        <f t="shared" si="1"/>
        <v>152668.5</v>
      </c>
      <c r="C15" s="3">
        <f t="shared" si="1"/>
        <v>20542.099999999999</v>
      </c>
      <c r="D15" s="3">
        <f t="shared" si="1"/>
        <v>1562</v>
      </c>
      <c r="E15" s="3">
        <f t="shared" si="2"/>
        <v>136.04963384865744</v>
      </c>
      <c r="F15" s="3">
        <f t="shared" si="3"/>
        <v>130.44589096826687</v>
      </c>
      <c r="G15" s="3">
        <f t="shared" si="4"/>
        <v>79.665581773799829</v>
      </c>
      <c r="H15" s="3">
        <f t="shared" si="5"/>
        <v>192.95362082994305</v>
      </c>
      <c r="I15" s="3">
        <f t="shared" si="6"/>
        <v>252.16842961757524</v>
      </c>
      <c r="J15" s="3">
        <f t="shared" si="7"/>
        <v>269.32628152969892</v>
      </c>
      <c r="K15" s="3">
        <f t="shared" si="8"/>
        <v>136.85842148087877</v>
      </c>
      <c r="L15" s="3">
        <f t="shared" si="9"/>
        <v>246.68022782750202</v>
      </c>
      <c r="M15" s="3">
        <f t="shared" si="10"/>
        <v>117.85191212367779</v>
      </c>
      <c r="N15" s="5">
        <f t="shared" si="11"/>
        <v>0</v>
      </c>
      <c r="P15">
        <v>1967</v>
      </c>
      <c r="Q15">
        <v>89769900000</v>
      </c>
      <c r="R15">
        <v>12976400000</v>
      </c>
      <c r="S15">
        <v>1086600000</v>
      </c>
      <c r="T15">
        <v>156400000</v>
      </c>
      <c r="U15">
        <v>152100000</v>
      </c>
      <c r="V15">
        <v>91800000</v>
      </c>
      <c r="W15">
        <v>211600000</v>
      </c>
      <c r="X15">
        <v>280500000</v>
      </c>
      <c r="Y15">
        <v>278400000</v>
      </c>
      <c r="Z15">
        <v>143900000</v>
      </c>
      <c r="AA15">
        <v>311800000</v>
      </c>
      <c r="AB15">
        <v>134300000</v>
      </c>
      <c r="AC15">
        <v>495400000</v>
      </c>
      <c r="AD15">
        <v>172600000</v>
      </c>
      <c r="AE15">
        <v>361700000</v>
      </c>
      <c r="AF15">
        <v>27900000</v>
      </c>
      <c r="AG15">
        <v>68900000</v>
      </c>
      <c r="AH15">
        <v>77000000</v>
      </c>
      <c r="AI15" s="163">
        <f t="shared" si="12"/>
        <v>1760800000</v>
      </c>
    </row>
    <row r="16" spans="1:35">
      <c r="A16" s="7">
        <f t="shared" si="13"/>
        <v>1974</v>
      </c>
      <c r="B16" s="3">
        <f t="shared" si="1"/>
        <v>189760.2</v>
      </c>
      <c r="C16" s="3">
        <f t="shared" si="1"/>
        <v>25524.7</v>
      </c>
      <c r="D16" s="3">
        <f t="shared" si="1"/>
        <v>1907.3</v>
      </c>
      <c r="E16" s="3">
        <f t="shared" si="2"/>
        <v>169.27497644448496</v>
      </c>
      <c r="F16" s="3">
        <f t="shared" si="3"/>
        <v>163.01412115133277</v>
      </c>
      <c r="G16" s="3">
        <f t="shared" si="4"/>
        <v>98.434558220114894</v>
      </c>
      <c r="H16" s="3">
        <f t="shared" si="5"/>
        <v>239.593656727759</v>
      </c>
      <c r="I16" s="3">
        <f t="shared" si="6"/>
        <v>300.46308318896081</v>
      </c>
      <c r="J16" s="3">
        <f t="shared" si="7"/>
        <v>327.41954347892158</v>
      </c>
      <c r="K16" s="3">
        <f t="shared" si="8"/>
        <v>169.796714385581</v>
      </c>
      <c r="L16" s="3">
        <f t="shared" si="9"/>
        <v>292.81092671955258</v>
      </c>
      <c r="M16" s="3">
        <f t="shared" si="10"/>
        <v>146.4924196832923</v>
      </c>
      <c r="N16" s="5">
        <f t="shared" si="11"/>
        <v>0</v>
      </c>
      <c r="P16">
        <v>1968</v>
      </c>
      <c r="Q16">
        <v>94327400000</v>
      </c>
      <c r="R16">
        <v>13283900000</v>
      </c>
      <c r="S16">
        <v>1106900000</v>
      </c>
      <c r="T16">
        <v>165600000</v>
      </c>
      <c r="U16">
        <v>157300000</v>
      </c>
      <c r="V16">
        <v>92700000</v>
      </c>
      <c r="W16">
        <v>214500000</v>
      </c>
      <c r="X16">
        <v>293600000</v>
      </c>
      <c r="Y16">
        <v>287400000</v>
      </c>
      <c r="Z16">
        <v>148400000</v>
      </c>
      <c r="AA16">
        <v>315800000</v>
      </c>
      <c r="AB16">
        <v>135800000</v>
      </c>
      <c r="AC16">
        <v>533000000</v>
      </c>
      <c r="AD16">
        <v>184700000</v>
      </c>
      <c r="AE16">
        <v>386100000</v>
      </c>
      <c r="AF16">
        <v>29500000</v>
      </c>
      <c r="AG16">
        <v>73200000</v>
      </c>
      <c r="AH16">
        <v>79500000</v>
      </c>
      <c r="AI16" s="163">
        <f t="shared" si="12"/>
        <v>1811100000</v>
      </c>
    </row>
    <row r="17" spans="1:35">
      <c r="A17" s="7">
        <f t="shared" si="13"/>
        <v>1975</v>
      </c>
      <c r="B17" s="3">
        <f t="shared" si="1"/>
        <v>223184.3</v>
      </c>
      <c r="C17" s="3">
        <f t="shared" si="1"/>
        <v>29871.7</v>
      </c>
      <c r="D17" s="3">
        <f t="shared" si="1"/>
        <v>2126.3000000000002</v>
      </c>
      <c r="E17" s="3">
        <f t="shared" si="2"/>
        <v>190.16654040052364</v>
      </c>
      <c r="F17" s="3">
        <f t="shared" si="3"/>
        <v>184.59953485781134</v>
      </c>
      <c r="G17" s="3">
        <f t="shared" si="4"/>
        <v>112.52458011865305</v>
      </c>
      <c r="H17" s="3">
        <f t="shared" si="5"/>
        <v>266.03179678578391</v>
      </c>
      <c r="I17" s="3">
        <f t="shared" si="6"/>
        <v>333.96110909951818</v>
      </c>
      <c r="J17" s="3">
        <f t="shared" si="7"/>
        <v>363.57284070969001</v>
      </c>
      <c r="K17" s="3">
        <f t="shared" si="8"/>
        <v>183.53351251984517</v>
      </c>
      <c r="L17" s="3">
        <f t="shared" si="9"/>
        <v>324.36690805782251</v>
      </c>
      <c r="M17" s="3">
        <f t="shared" si="10"/>
        <v>167.54317745035235</v>
      </c>
      <c r="N17" s="5">
        <f t="shared" si="11"/>
        <v>0</v>
      </c>
      <c r="P17">
        <v>1969</v>
      </c>
      <c r="Q17">
        <v>102709200000</v>
      </c>
      <c r="R17">
        <v>14346900000</v>
      </c>
      <c r="S17">
        <v>1159100000</v>
      </c>
      <c r="T17">
        <v>178000000</v>
      </c>
      <c r="U17">
        <v>167100000</v>
      </c>
      <c r="V17">
        <v>98300000</v>
      </c>
      <c r="W17">
        <v>226300000</v>
      </c>
      <c r="X17">
        <v>322400000</v>
      </c>
      <c r="Y17">
        <v>313600000</v>
      </c>
      <c r="Z17">
        <v>158800000</v>
      </c>
      <c r="AA17">
        <v>336100000</v>
      </c>
      <c r="AB17">
        <v>144900000</v>
      </c>
      <c r="AC17">
        <v>588900000</v>
      </c>
      <c r="AD17">
        <v>207600000</v>
      </c>
      <c r="AE17">
        <v>433700000</v>
      </c>
      <c r="AF17">
        <v>33100000</v>
      </c>
      <c r="AG17">
        <v>82100000</v>
      </c>
      <c r="AH17">
        <v>82100000</v>
      </c>
      <c r="AI17" s="163">
        <f t="shared" si="12"/>
        <v>1945500000</v>
      </c>
    </row>
    <row r="18" spans="1:35">
      <c r="A18" s="7">
        <f t="shared" si="13"/>
        <v>1976</v>
      </c>
      <c r="B18" s="3">
        <f t="shared" si="1"/>
        <v>245566.2</v>
      </c>
      <c r="C18" s="3">
        <f t="shared" si="1"/>
        <v>32194.3</v>
      </c>
      <c r="D18" s="3">
        <f t="shared" si="1"/>
        <v>2222.4</v>
      </c>
      <c r="E18" s="3">
        <f t="shared" si="2"/>
        <v>199.70338022254882</v>
      </c>
      <c r="F18" s="3">
        <f t="shared" si="3"/>
        <v>193.92924627335714</v>
      </c>
      <c r="G18" s="3">
        <f t="shared" si="4"/>
        <v>118.74885576317448</v>
      </c>
      <c r="H18" s="3">
        <f t="shared" si="5"/>
        <v>278.73319336552595</v>
      </c>
      <c r="I18" s="3">
        <f t="shared" si="6"/>
        <v>347.90615158513543</v>
      </c>
      <c r="J18" s="3">
        <f t="shared" si="7"/>
        <v>383.83409615788372</v>
      </c>
      <c r="K18" s="3">
        <f t="shared" si="8"/>
        <v>186.23040100776822</v>
      </c>
      <c r="L18" s="3">
        <f t="shared" si="9"/>
        <v>336.88280495486038</v>
      </c>
      <c r="M18" s="3">
        <f t="shared" si="10"/>
        <v>176.43187066974599</v>
      </c>
      <c r="N18" s="5">
        <f t="shared" si="11"/>
        <v>0</v>
      </c>
      <c r="P18">
        <v>1970</v>
      </c>
      <c r="Q18">
        <v>112086100000</v>
      </c>
      <c r="R18">
        <v>16081500000</v>
      </c>
      <c r="S18">
        <v>1244100000</v>
      </c>
      <c r="T18">
        <v>189500000</v>
      </c>
      <c r="U18">
        <v>177900000</v>
      </c>
      <c r="V18">
        <v>103100000</v>
      </c>
      <c r="W18">
        <v>245100000</v>
      </c>
      <c r="X18">
        <v>347900000</v>
      </c>
      <c r="Y18">
        <v>344600000</v>
      </c>
      <c r="Z18">
        <v>176200000</v>
      </c>
      <c r="AA18">
        <v>353400000</v>
      </c>
      <c r="AB18">
        <v>152300000</v>
      </c>
      <c r="AC18">
        <v>663100000</v>
      </c>
      <c r="AD18">
        <v>235400000</v>
      </c>
      <c r="AE18">
        <v>491300000</v>
      </c>
      <c r="AF18">
        <v>37400000</v>
      </c>
      <c r="AG18">
        <v>92900000</v>
      </c>
      <c r="AH18">
        <v>86300000</v>
      </c>
      <c r="AI18" s="163">
        <f t="shared" si="12"/>
        <v>2090000000</v>
      </c>
    </row>
    <row r="19" spans="1:35">
      <c r="A19" s="7">
        <f t="shared" si="13"/>
        <v>1977</v>
      </c>
      <c r="B19" s="3">
        <f t="shared" si="1"/>
        <v>270268.3</v>
      </c>
      <c r="C19" s="3">
        <f t="shared" si="1"/>
        <v>35265.5</v>
      </c>
      <c r="D19" s="3">
        <f t="shared" si="1"/>
        <v>2397.5</v>
      </c>
      <c r="E19" s="3">
        <f t="shared" si="2"/>
        <v>216.24188588998976</v>
      </c>
      <c r="F19" s="3">
        <f t="shared" si="3"/>
        <v>211.21028356679193</v>
      </c>
      <c r="G19" s="3">
        <f t="shared" si="4"/>
        <v>129.47599931670652</v>
      </c>
      <c r="H19" s="3">
        <f t="shared" si="5"/>
        <v>300.66749231294841</v>
      </c>
      <c r="I19" s="3">
        <f t="shared" si="6"/>
        <v>372.33857191663816</v>
      </c>
      <c r="J19" s="3">
        <f t="shared" si="7"/>
        <v>419.49521694567818</v>
      </c>
      <c r="K19" s="3">
        <f t="shared" si="8"/>
        <v>199.74291083020157</v>
      </c>
      <c r="L19" s="3">
        <f t="shared" si="9"/>
        <v>356.01511786812438</v>
      </c>
      <c r="M19" s="3">
        <f t="shared" si="10"/>
        <v>192.31252135292107</v>
      </c>
      <c r="N19" s="5">
        <f t="shared" si="11"/>
        <v>0</v>
      </c>
      <c r="P19">
        <v>1971</v>
      </c>
      <c r="Q19">
        <v>122437800000</v>
      </c>
      <c r="R19">
        <v>17229100000</v>
      </c>
      <c r="S19">
        <v>1317300000</v>
      </c>
      <c r="T19">
        <v>200700000</v>
      </c>
      <c r="U19">
        <v>189200000</v>
      </c>
      <c r="V19">
        <v>111800000</v>
      </c>
      <c r="W19">
        <v>265800000</v>
      </c>
      <c r="X19">
        <v>366600000</v>
      </c>
      <c r="Y19">
        <v>376900000</v>
      </c>
      <c r="Z19">
        <v>184600000</v>
      </c>
      <c r="AA19">
        <v>368700000</v>
      </c>
      <c r="AB19">
        <v>165000000</v>
      </c>
      <c r="AC19">
        <v>714500000</v>
      </c>
      <c r="AD19">
        <v>254600000</v>
      </c>
      <c r="AE19">
        <v>532100000</v>
      </c>
      <c r="AF19">
        <v>40700000</v>
      </c>
      <c r="AG19">
        <v>100800000</v>
      </c>
      <c r="AH19">
        <v>90000000</v>
      </c>
      <c r="AI19" s="163">
        <f t="shared" si="12"/>
        <v>2229300000</v>
      </c>
    </row>
    <row r="20" spans="1:35">
      <c r="A20" s="7">
        <f t="shared" si="13"/>
        <v>1978</v>
      </c>
      <c r="B20" s="3">
        <f t="shared" ref="B20:D35" si="14">Q26/1000000</f>
        <v>300682.7</v>
      </c>
      <c r="C20" s="3">
        <f t="shared" si="14"/>
        <v>38806.300000000003</v>
      </c>
      <c r="D20" s="3">
        <f t="shared" si="14"/>
        <v>2637.8</v>
      </c>
      <c r="E20" s="3">
        <f t="shared" si="2"/>
        <v>241.03015681003586</v>
      </c>
      <c r="F20" s="3">
        <f t="shared" si="3"/>
        <v>236.4210976702509</v>
      </c>
      <c r="G20" s="3">
        <f t="shared" si="4"/>
        <v>142.93992383512546</v>
      </c>
      <c r="H20" s="3">
        <f t="shared" si="5"/>
        <v>329.13409498207886</v>
      </c>
      <c r="I20" s="3">
        <f t="shared" si="6"/>
        <v>406.18810931899645</v>
      </c>
      <c r="J20" s="3">
        <f t="shared" si="7"/>
        <v>463.68316756272407</v>
      </c>
      <c r="K20" s="3">
        <f t="shared" si="8"/>
        <v>226.3166218637993</v>
      </c>
      <c r="L20" s="3">
        <f t="shared" si="9"/>
        <v>380.01101702508959</v>
      </c>
      <c r="M20" s="3">
        <f t="shared" si="10"/>
        <v>212.07581093189967</v>
      </c>
      <c r="N20" s="5">
        <f t="shared" si="11"/>
        <v>0</v>
      </c>
      <c r="P20">
        <v>1972</v>
      </c>
      <c r="Q20">
        <v>133619700000</v>
      </c>
      <c r="R20">
        <v>18053400000</v>
      </c>
      <c r="S20">
        <v>1370800000</v>
      </c>
      <c r="T20">
        <v>207000000</v>
      </c>
      <c r="U20">
        <v>197500000</v>
      </c>
      <c r="V20">
        <v>119400000</v>
      </c>
      <c r="W20">
        <v>284900000</v>
      </c>
      <c r="X20">
        <v>387500000</v>
      </c>
      <c r="Y20">
        <v>407700000</v>
      </c>
      <c r="Z20">
        <v>199300000</v>
      </c>
      <c r="AA20">
        <v>385100000</v>
      </c>
      <c r="AB20">
        <v>175700000</v>
      </c>
      <c r="AC20">
        <v>745300000</v>
      </c>
      <c r="AD20">
        <v>271200000</v>
      </c>
      <c r="AE20">
        <v>567300000</v>
      </c>
      <c r="AF20">
        <v>43500000</v>
      </c>
      <c r="AG20">
        <v>107700000</v>
      </c>
      <c r="AH20">
        <v>91300000</v>
      </c>
      <c r="AI20" s="163">
        <f t="shared" si="12"/>
        <v>2364100000</v>
      </c>
    </row>
    <row r="21" spans="1:35">
      <c r="A21" s="7">
        <f t="shared" si="13"/>
        <v>1979</v>
      </c>
      <c r="B21" s="3">
        <f t="shared" si="14"/>
        <v>341463.7</v>
      </c>
      <c r="C21" s="3">
        <f t="shared" si="14"/>
        <v>43600.3</v>
      </c>
      <c r="D21" s="3">
        <f t="shared" si="14"/>
        <v>3024.3</v>
      </c>
      <c r="E21" s="3">
        <f t="shared" si="2"/>
        <v>278.90640719625986</v>
      </c>
      <c r="F21" s="3">
        <f t="shared" si="3"/>
        <v>275.98311009409588</v>
      </c>
      <c r="G21" s="3">
        <f t="shared" si="4"/>
        <v>164.71884283826171</v>
      </c>
      <c r="H21" s="3">
        <f t="shared" si="5"/>
        <v>367.79850275185925</v>
      </c>
      <c r="I21" s="3">
        <f t="shared" si="6"/>
        <v>473.39515317696731</v>
      </c>
      <c r="J21" s="3">
        <f t="shared" si="7"/>
        <v>527.86393387647217</v>
      </c>
      <c r="K21" s="3">
        <f t="shared" si="8"/>
        <v>270.01719764069992</v>
      </c>
      <c r="L21" s="3">
        <f t="shared" si="9"/>
        <v>422.32694257589804</v>
      </c>
      <c r="M21" s="3">
        <f t="shared" si="10"/>
        <v>243.28990984948615</v>
      </c>
      <c r="N21" s="5">
        <f t="shared" si="11"/>
        <v>0</v>
      </c>
      <c r="P21">
        <v>1973</v>
      </c>
      <c r="Q21">
        <v>152668500000</v>
      </c>
      <c r="R21">
        <v>20542100000</v>
      </c>
      <c r="S21">
        <v>1562000000</v>
      </c>
      <c r="T21">
        <v>235500000</v>
      </c>
      <c r="U21">
        <v>225800000</v>
      </c>
      <c r="V21">
        <v>137900000</v>
      </c>
      <c r="W21">
        <v>334000000</v>
      </c>
      <c r="X21">
        <v>436500000</v>
      </c>
      <c r="Y21">
        <v>466200000</v>
      </c>
      <c r="Z21">
        <v>236900000</v>
      </c>
      <c r="AA21">
        <v>427000000</v>
      </c>
      <c r="AB21">
        <v>204000000</v>
      </c>
      <c r="AC21">
        <v>846800000</v>
      </c>
      <c r="AD21">
        <v>312400000</v>
      </c>
      <c r="AE21">
        <v>657200000</v>
      </c>
      <c r="AF21">
        <v>51400000</v>
      </c>
      <c r="AG21">
        <v>126100000</v>
      </c>
      <c r="AH21">
        <v>98900000</v>
      </c>
      <c r="AI21" s="163">
        <f t="shared" si="12"/>
        <v>2703800000</v>
      </c>
    </row>
    <row r="22" spans="1:35">
      <c r="A22" s="7">
        <f t="shared" si="13"/>
        <v>1980</v>
      </c>
      <c r="B22" s="3">
        <f t="shared" si="14"/>
        <v>392636.2</v>
      </c>
      <c r="C22" s="3">
        <f t="shared" si="14"/>
        <v>50815.4</v>
      </c>
      <c r="D22" s="3">
        <f t="shared" si="14"/>
        <v>3585.8</v>
      </c>
      <c r="E22" s="3">
        <f t="shared" si="2"/>
        <v>330.59157077498963</v>
      </c>
      <c r="F22" s="3">
        <f t="shared" si="3"/>
        <v>329.03803895743795</v>
      </c>
      <c r="G22" s="3">
        <f t="shared" si="4"/>
        <v>200.84059337307642</v>
      </c>
      <c r="H22" s="3">
        <f t="shared" si="5"/>
        <v>434.05678982392902</v>
      </c>
      <c r="I22" s="3">
        <f t="shared" si="6"/>
        <v>555.2322715929572</v>
      </c>
      <c r="J22" s="3">
        <f t="shared" si="7"/>
        <v>623.9605192014418</v>
      </c>
      <c r="K22" s="3">
        <f t="shared" si="8"/>
        <v>322.20249896021073</v>
      </c>
      <c r="L22" s="3">
        <f t="shared" si="9"/>
        <v>492.96671634548733</v>
      </c>
      <c r="M22" s="3">
        <f t="shared" si="10"/>
        <v>296.91100097047001</v>
      </c>
      <c r="N22" s="5">
        <f t="shared" si="11"/>
        <v>0</v>
      </c>
      <c r="P22">
        <v>1974</v>
      </c>
      <c r="Q22">
        <v>189760200000</v>
      </c>
      <c r="R22">
        <v>25524700000</v>
      </c>
      <c r="S22">
        <v>1907300000</v>
      </c>
      <c r="T22">
        <v>292000000</v>
      </c>
      <c r="U22">
        <v>281200000</v>
      </c>
      <c r="V22">
        <v>169800000</v>
      </c>
      <c r="W22">
        <v>413300000</v>
      </c>
      <c r="X22">
        <v>518300000</v>
      </c>
      <c r="Y22">
        <v>564800000</v>
      </c>
      <c r="Z22">
        <v>292900000</v>
      </c>
      <c r="AA22">
        <v>505100000</v>
      </c>
      <c r="AB22">
        <v>252700000</v>
      </c>
      <c r="AC22">
        <v>1015900000</v>
      </c>
      <c r="AD22">
        <v>372500000</v>
      </c>
      <c r="AE22">
        <v>788600000</v>
      </c>
      <c r="AF22">
        <v>62900000</v>
      </c>
      <c r="AG22">
        <v>153000000</v>
      </c>
      <c r="AH22">
        <v>125600000</v>
      </c>
      <c r="AI22" s="163">
        <f t="shared" si="12"/>
        <v>3290100000</v>
      </c>
    </row>
    <row r="23" spans="1:35">
      <c r="A23" s="7">
        <f t="shared" si="13"/>
        <v>1981</v>
      </c>
      <c r="B23" s="3">
        <f t="shared" si="14"/>
        <v>459822.9</v>
      </c>
      <c r="C23" s="3">
        <f t="shared" si="14"/>
        <v>59902.9</v>
      </c>
      <c r="D23" s="3">
        <f t="shared" si="14"/>
        <v>3995.1</v>
      </c>
      <c r="E23" s="3">
        <f t="shared" si="2"/>
        <v>369.62954453724115</v>
      </c>
      <c r="F23" s="3">
        <f t="shared" si="3"/>
        <v>368.14110341829922</v>
      </c>
      <c r="G23" s="3">
        <f t="shared" si="4"/>
        <v>228.0415830978919</v>
      </c>
      <c r="H23" s="3">
        <f t="shared" si="5"/>
        <v>485.10776801515107</v>
      </c>
      <c r="I23" s="3">
        <f t="shared" si="6"/>
        <v>624.89719643577871</v>
      </c>
      <c r="J23" s="3">
        <f t="shared" si="7"/>
        <v>688.27998075072185</v>
      </c>
      <c r="K23" s="3">
        <f t="shared" si="8"/>
        <v>352.01632462976187</v>
      </c>
      <c r="L23" s="3">
        <f t="shared" si="9"/>
        <v>542.84687975410588</v>
      </c>
      <c r="M23" s="3">
        <f t="shared" si="10"/>
        <v>336.13961936104812</v>
      </c>
      <c r="N23" s="5">
        <f t="shared" si="11"/>
        <v>0</v>
      </c>
      <c r="P23">
        <v>1975</v>
      </c>
      <c r="Q23">
        <v>223184300000</v>
      </c>
      <c r="R23">
        <v>29871700000</v>
      </c>
      <c r="S23">
        <v>2126300000</v>
      </c>
      <c r="T23">
        <v>321100000</v>
      </c>
      <c r="U23">
        <v>311700000</v>
      </c>
      <c r="V23">
        <v>190000000</v>
      </c>
      <c r="W23">
        <v>449200000</v>
      </c>
      <c r="X23">
        <v>563900000</v>
      </c>
      <c r="Y23">
        <v>613900000</v>
      </c>
      <c r="Z23">
        <v>309900000</v>
      </c>
      <c r="AA23">
        <v>547700000</v>
      </c>
      <c r="AB23">
        <v>282900000</v>
      </c>
      <c r="AC23">
        <v>1085100000</v>
      </c>
      <c r="AD23">
        <v>395500000</v>
      </c>
      <c r="AE23">
        <v>836900000</v>
      </c>
      <c r="AF23">
        <v>66700000</v>
      </c>
      <c r="AG23">
        <v>162200000</v>
      </c>
      <c r="AH23">
        <v>142200000</v>
      </c>
      <c r="AI23" s="163">
        <f t="shared" si="12"/>
        <v>3590300000</v>
      </c>
    </row>
    <row r="24" spans="1:35">
      <c r="A24" s="7">
        <f t="shared" si="13"/>
        <v>1982</v>
      </c>
      <c r="B24" s="3">
        <f t="shared" si="14"/>
        <v>510109.6</v>
      </c>
      <c r="C24" s="3">
        <f t="shared" si="14"/>
        <v>66197.3</v>
      </c>
      <c r="D24" s="3">
        <f t="shared" si="14"/>
        <v>4420.3999999999996</v>
      </c>
      <c r="E24" s="3">
        <f t="shared" si="2"/>
        <v>412.00929147633389</v>
      </c>
      <c r="F24" s="3">
        <f t="shared" si="3"/>
        <v>422.68851339155543</v>
      </c>
      <c r="G24" s="3">
        <f t="shared" si="4"/>
        <v>267.28742207350427</v>
      </c>
      <c r="H24" s="3">
        <f t="shared" si="5"/>
        <v>539.2393318800938</v>
      </c>
      <c r="I24" s="3">
        <f t="shared" si="6"/>
        <v>672.91373033614252</v>
      </c>
      <c r="J24" s="3">
        <f t="shared" si="7"/>
        <v>736.12981408716655</v>
      </c>
      <c r="K24" s="3">
        <f t="shared" si="8"/>
        <v>385.06573733390718</v>
      </c>
      <c r="L24" s="3">
        <f t="shared" si="9"/>
        <v>595.88830790164252</v>
      </c>
      <c r="M24" s="3">
        <f t="shared" si="10"/>
        <v>389.17785151965342</v>
      </c>
      <c r="N24" s="5">
        <f t="shared" si="11"/>
        <v>0</v>
      </c>
      <c r="P24">
        <v>1976</v>
      </c>
      <c r="Q24">
        <v>245566200000</v>
      </c>
      <c r="R24">
        <v>32194300000</v>
      </c>
      <c r="S24">
        <v>2222400000</v>
      </c>
      <c r="T24">
        <v>342400000</v>
      </c>
      <c r="U24">
        <v>332500000</v>
      </c>
      <c r="V24">
        <v>203600000</v>
      </c>
      <c r="W24">
        <v>477900000</v>
      </c>
      <c r="X24">
        <v>596500000</v>
      </c>
      <c r="Y24">
        <v>658100000</v>
      </c>
      <c r="Z24">
        <v>319300000</v>
      </c>
      <c r="AA24">
        <v>577600000</v>
      </c>
      <c r="AB24">
        <v>302500000</v>
      </c>
      <c r="AC24">
        <v>1102700000</v>
      </c>
      <c r="AD24">
        <v>416100000</v>
      </c>
      <c r="AE24">
        <v>878500000</v>
      </c>
      <c r="AF24">
        <v>69500000</v>
      </c>
      <c r="AG24">
        <v>169600000</v>
      </c>
      <c r="AH24">
        <v>141500000</v>
      </c>
      <c r="AI24" s="163">
        <f t="shared" si="12"/>
        <v>3810400000</v>
      </c>
    </row>
    <row r="25" spans="1:35">
      <c r="A25" s="7">
        <f t="shared" si="13"/>
        <v>1983</v>
      </c>
      <c r="B25" s="3">
        <f t="shared" si="14"/>
        <v>530918.30000000005</v>
      </c>
      <c r="C25" s="3">
        <f t="shared" si="14"/>
        <v>66110.8</v>
      </c>
      <c r="D25" s="3">
        <f t="shared" si="14"/>
        <v>4511.3999999999996</v>
      </c>
      <c r="E25" s="3">
        <f t="shared" si="2"/>
        <v>441.83783276839182</v>
      </c>
      <c r="F25" s="3">
        <f t="shared" si="3"/>
        <v>444.67865057141705</v>
      </c>
      <c r="G25" s="3">
        <f t="shared" si="4"/>
        <v>274.41091118584114</v>
      </c>
      <c r="H25" s="3">
        <f t="shared" si="5"/>
        <v>556.80028939294471</v>
      </c>
      <c r="I25" s="3">
        <f t="shared" si="6"/>
        <v>669.10325701041006</v>
      </c>
      <c r="J25" s="3">
        <f t="shared" si="7"/>
        <v>741.81610418145999</v>
      </c>
      <c r="K25" s="3">
        <f t="shared" si="8"/>
        <v>377.04300968662494</v>
      </c>
      <c r="L25" s="3">
        <f t="shared" si="9"/>
        <v>607.63279518750244</v>
      </c>
      <c r="M25" s="3">
        <f t="shared" si="10"/>
        <v>398.07715001540748</v>
      </c>
      <c r="N25" s="5">
        <f t="shared" si="11"/>
        <v>0</v>
      </c>
      <c r="P25">
        <v>1977</v>
      </c>
      <c r="Q25">
        <v>270268300000</v>
      </c>
      <c r="R25">
        <v>35265500000</v>
      </c>
      <c r="S25">
        <v>2397500000</v>
      </c>
      <c r="T25">
        <v>369600000</v>
      </c>
      <c r="U25">
        <v>361000000</v>
      </c>
      <c r="V25">
        <v>221300000</v>
      </c>
      <c r="W25">
        <v>513900000</v>
      </c>
      <c r="X25">
        <v>636400000</v>
      </c>
      <c r="Y25">
        <v>717000000</v>
      </c>
      <c r="Z25">
        <v>341400000</v>
      </c>
      <c r="AA25">
        <v>608500000</v>
      </c>
      <c r="AB25">
        <v>328700000</v>
      </c>
      <c r="AC25">
        <v>1177700000</v>
      </c>
      <c r="AD25">
        <v>444600000</v>
      </c>
      <c r="AE25">
        <v>936400000</v>
      </c>
      <c r="AF25">
        <v>73500000</v>
      </c>
      <c r="AG25">
        <v>180000000</v>
      </c>
      <c r="AH25">
        <v>148900000</v>
      </c>
      <c r="AI25" s="163">
        <f t="shared" si="12"/>
        <v>4097800000</v>
      </c>
    </row>
    <row r="26" spans="1:35">
      <c r="A26" s="7">
        <f t="shared" si="13"/>
        <v>1984</v>
      </c>
      <c r="B26" s="3">
        <f t="shared" si="14"/>
        <v>553312.5</v>
      </c>
      <c r="C26" s="3">
        <f t="shared" si="14"/>
        <v>66880.2</v>
      </c>
      <c r="D26" s="3">
        <f t="shared" si="14"/>
        <v>4660.3</v>
      </c>
      <c r="E26" s="3">
        <f t="shared" si="2"/>
        <v>472.48607077164507</v>
      </c>
      <c r="F26" s="3">
        <f t="shared" si="3"/>
        <v>468.46975933524561</v>
      </c>
      <c r="G26" s="3">
        <f t="shared" si="4"/>
        <v>279.22356224997753</v>
      </c>
      <c r="H26" s="3">
        <f t="shared" si="5"/>
        <v>575.41154444773167</v>
      </c>
      <c r="I26" s="3">
        <f t="shared" si="6"/>
        <v>700.15697876336139</v>
      </c>
      <c r="J26" s="3">
        <f t="shared" si="7"/>
        <v>760.16187052210489</v>
      </c>
      <c r="K26" s="3">
        <f t="shared" si="8"/>
        <v>377.29349523429761</v>
      </c>
      <c r="L26" s="3">
        <f t="shared" si="9"/>
        <v>623.30755695046503</v>
      </c>
      <c r="M26" s="3">
        <f t="shared" si="10"/>
        <v>403.78916172517143</v>
      </c>
      <c r="N26" s="5">
        <f t="shared" si="11"/>
        <v>0</v>
      </c>
      <c r="P26">
        <v>1978</v>
      </c>
      <c r="Q26">
        <v>300682700000</v>
      </c>
      <c r="R26">
        <v>38806300000</v>
      </c>
      <c r="S26">
        <v>2637800000</v>
      </c>
      <c r="T26">
        <v>407900000</v>
      </c>
      <c r="U26">
        <v>400100000</v>
      </c>
      <c r="V26">
        <v>241900000</v>
      </c>
      <c r="W26">
        <v>557000000</v>
      </c>
      <c r="X26">
        <v>687400000</v>
      </c>
      <c r="Y26">
        <v>784700000</v>
      </c>
      <c r="Z26">
        <v>383000000</v>
      </c>
      <c r="AA26">
        <v>643100000</v>
      </c>
      <c r="AB26">
        <v>358900000</v>
      </c>
      <c r="AC26">
        <v>1262700000</v>
      </c>
      <c r="AD26">
        <v>476200000</v>
      </c>
      <c r="AE26">
        <v>1000600000</v>
      </c>
      <c r="AF26">
        <v>77900000</v>
      </c>
      <c r="AG26">
        <v>191500000</v>
      </c>
      <c r="AH26">
        <v>164900000</v>
      </c>
      <c r="AI26" s="163">
        <f t="shared" si="12"/>
        <v>4464000000</v>
      </c>
    </row>
    <row r="27" spans="1:35">
      <c r="A27" s="7">
        <f t="shared" si="13"/>
        <v>1985</v>
      </c>
      <c r="B27" s="3">
        <f t="shared" si="14"/>
        <v>582281.80000000005</v>
      </c>
      <c r="C27" s="3">
        <f t="shared" si="14"/>
        <v>70496.2</v>
      </c>
      <c r="D27" s="3">
        <f t="shared" si="14"/>
        <v>4916.2</v>
      </c>
      <c r="E27" s="3">
        <f t="shared" si="2"/>
        <v>497.39621409921671</v>
      </c>
      <c r="F27" s="3">
        <f t="shared" si="3"/>
        <v>491.21590271733874</v>
      </c>
      <c r="G27" s="3">
        <f t="shared" si="4"/>
        <v>288.92955710279472</v>
      </c>
      <c r="H27" s="3">
        <f t="shared" si="5"/>
        <v>607.80985397930567</v>
      </c>
      <c r="I27" s="3">
        <f t="shared" si="6"/>
        <v>749.60045933662116</v>
      </c>
      <c r="J27" s="3">
        <f t="shared" si="7"/>
        <v>802.5490885794411</v>
      </c>
      <c r="K27" s="3">
        <f t="shared" si="8"/>
        <v>400.17516197659796</v>
      </c>
      <c r="L27" s="3">
        <f t="shared" si="9"/>
        <v>660.40192679624795</v>
      </c>
      <c r="M27" s="3">
        <f t="shared" si="10"/>
        <v>418.12183541243593</v>
      </c>
      <c r="N27" s="5">
        <f t="shared" si="11"/>
        <v>0</v>
      </c>
      <c r="P27">
        <v>1979</v>
      </c>
      <c r="Q27">
        <v>341463700000</v>
      </c>
      <c r="R27">
        <v>43600300000</v>
      </c>
      <c r="S27">
        <v>3024300000</v>
      </c>
      <c r="T27">
        <v>467500000</v>
      </c>
      <c r="U27">
        <v>462600000</v>
      </c>
      <c r="V27">
        <v>276100000</v>
      </c>
      <c r="W27">
        <v>616500000</v>
      </c>
      <c r="X27">
        <v>793500000</v>
      </c>
      <c r="Y27">
        <v>884800000</v>
      </c>
      <c r="Z27">
        <v>452600000</v>
      </c>
      <c r="AA27">
        <v>707900000</v>
      </c>
      <c r="AB27">
        <v>407800000</v>
      </c>
      <c r="AC27">
        <v>1379200000</v>
      </c>
      <c r="AD27">
        <v>522600000</v>
      </c>
      <c r="AE27">
        <v>1098100000</v>
      </c>
      <c r="AF27">
        <v>85500000</v>
      </c>
      <c r="AG27">
        <v>210200000</v>
      </c>
      <c r="AH27">
        <v>185100000</v>
      </c>
      <c r="AI27" s="163">
        <f t="shared" si="12"/>
        <v>5069300000</v>
      </c>
    </row>
    <row r="28" spans="1:35">
      <c r="A28" s="7">
        <f t="shared" si="13"/>
        <v>1986</v>
      </c>
      <c r="B28" s="3">
        <f t="shared" si="14"/>
        <v>608232.9</v>
      </c>
      <c r="C28" s="3">
        <f t="shared" si="14"/>
        <v>75117.3</v>
      </c>
      <c r="D28" s="3">
        <f t="shared" si="14"/>
        <v>5193.2</v>
      </c>
      <c r="E28" s="3">
        <f t="shared" si="2"/>
        <v>518.74230970056078</v>
      </c>
      <c r="F28" s="3">
        <f t="shared" si="3"/>
        <v>514.73384639832909</v>
      </c>
      <c r="G28" s="3">
        <f t="shared" si="4"/>
        <v>303.40530318508934</v>
      </c>
      <c r="H28" s="3">
        <f t="shared" si="5"/>
        <v>651.31633862289721</v>
      </c>
      <c r="I28" s="3">
        <f t="shared" si="6"/>
        <v>785.65880723739463</v>
      </c>
      <c r="J28" s="3">
        <f t="shared" si="7"/>
        <v>854.98164317010594</v>
      </c>
      <c r="K28" s="3">
        <f t="shared" si="8"/>
        <v>431.97086880519424</v>
      </c>
      <c r="L28" s="3">
        <f t="shared" si="9"/>
        <v>692.57993143998726</v>
      </c>
      <c r="M28" s="3">
        <f t="shared" si="10"/>
        <v>439.81095144044127</v>
      </c>
      <c r="N28" s="5">
        <f t="shared" si="11"/>
        <v>0</v>
      </c>
      <c r="P28">
        <v>1980</v>
      </c>
      <c r="Q28">
        <v>392636200000</v>
      </c>
      <c r="R28">
        <v>50815400000</v>
      </c>
      <c r="S28">
        <v>3585800000</v>
      </c>
      <c r="T28">
        <v>532000000</v>
      </c>
      <c r="U28">
        <v>529500000</v>
      </c>
      <c r="V28">
        <v>323200000</v>
      </c>
      <c r="W28">
        <v>698500000</v>
      </c>
      <c r="X28">
        <v>893500000</v>
      </c>
      <c r="Y28">
        <v>1004100000</v>
      </c>
      <c r="Z28">
        <v>518500000</v>
      </c>
      <c r="AA28">
        <v>793300000</v>
      </c>
      <c r="AB28">
        <v>477800000</v>
      </c>
      <c r="AC28">
        <v>1567500000</v>
      </c>
      <c r="AD28">
        <v>579500000</v>
      </c>
      <c r="AE28">
        <v>1224800000</v>
      </c>
      <c r="AF28">
        <v>97300000</v>
      </c>
      <c r="AG28">
        <v>237000000</v>
      </c>
      <c r="AH28">
        <v>217700000</v>
      </c>
      <c r="AI28" s="163">
        <f t="shared" si="12"/>
        <v>5770400000</v>
      </c>
    </row>
    <row r="29" spans="1:35">
      <c r="A29" s="7">
        <f t="shared" si="13"/>
        <v>1987</v>
      </c>
      <c r="B29" s="3">
        <f t="shared" si="14"/>
        <v>635027.30000000005</v>
      </c>
      <c r="C29" s="3">
        <f t="shared" si="14"/>
        <v>78957.2</v>
      </c>
      <c r="D29" s="3">
        <f t="shared" si="14"/>
        <v>5544.4</v>
      </c>
      <c r="E29" s="3">
        <f t="shared" si="2"/>
        <v>530.4469218074986</v>
      </c>
      <c r="F29" s="3">
        <f t="shared" si="3"/>
        <v>542.33564648874778</v>
      </c>
      <c r="G29" s="3">
        <f t="shared" si="4"/>
        <v>322.2194056991496</v>
      </c>
      <c r="H29" s="3">
        <f t="shared" si="5"/>
        <v>717.46122328852073</v>
      </c>
      <c r="I29" s="3">
        <f t="shared" si="6"/>
        <v>836.34847010101225</v>
      </c>
      <c r="J29" s="3">
        <f t="shared" si="7"/>
        <v>907.50598400201807</v>
      </c>
      <c r="K29" s="3">
        <f t="shared" si="8"/>
        <v>491.92512271776485</v>
      </c>
      <c r="L29" s="3">
        <f t="shared" si="9"/>
        <v>727.7181622292062</v>
      </c>
      <c r="M29" s="3">
        <f t="shared" si="10"/>
        <v>468.43906366608155</v>
      </c>
      <c r="N29" s="5">
        <f t="shared" si="11"/>
        <v>0</v>
      </c>
      <c r="P29">
        <v>1981</v>
      </c>
      <c r="Q29">
        <v>459822900000</v>
      </c>
      <c r="R29">
        <v>59902900000</v>
      </c>
      <c r="S29">
        <v>3995100000</v>
      </c>
      <c r="T29">
        <v>596000000</v>
      </c>
      <c r="U29">
        <v>593600000</v>
      </c>
      <c r="V29">
        <v>367700000</v>
      </c>
      <c r="W29">
        <v>782200000</v>
      </c>
      <c r="X29">
        <v>1007600000</v>
      </c>
      <c r="Y29">
        <v>1109800000</v>
      </c>
      <c r="Z29">
        <v>567600000</v>
      </c>
      <c r="AA29">
        <v>875300000</v>
      </c>
      <c r="AB29">
        <v>542000000</v>
      </c>
      <c r="AC29">
        <v>1704700000</v>
      </c>
      <c r="AD29">
        <v>635100000</v>
      </c>
      <c r="AE29">
        <v>1343000000</v>
      </c>
      <c r="AF29">
        <v>106800000</v>
      </c>
      <c r="AG29">
        <v>260000000</v>
      </c>
      <c r="AH29">
        <v>239800000</v>
      </c>
      <c r="AI29" s="163">
        <f t="shared" si="12"/>
        <v>6441800000</v>
      </c>
    </row>
    <row r="30" spans="1:35">
      <c r="A30" s="7">
        <f t="shared" si="13"/>
        <v>1988</v>
      </c>
      <c r="B30" s="3">
        <f t="shared" si="14"/>
        <v>677101.5</v>
      </c>
      <c r="C30" s="3">
        <f t="shared" si="14"/>
        <v>84181.3</v>
      </c>
      <c r="D30" s="3">
        <f t="shared" si="14"/>
        <v>5928.5</v>
      </c>
      <c r="E30" s="3">
        <f t="shared" si="2"/>
        <v>557.22128737459025</v>
      </c>
      <c r="F30" s="3">
        <f t="shared" si="3"/>
        <v>577.30292539982122</v>
      </c>
      <c r="G30" s="3">
        <f t="shared" si="4"/>
        <v>343.56679249031487</v>
      </c>
      <c r="H30" s="3">
        <f t="shared" si="5"/>
        <v>770.110206615675</v>
      </c>
      <c r="I30" s="3">
        <f t="shared" si="6"/>
        <v>884.12208701698614</v>
      </c>
      <c r="J30" s="3">
        <f t="shared" si="7"/>
        <v>953.5539088109665</v>
      </c>
      <c r="K30" s="3">
        <f t="shared" si="8"/>
        <v>554.39454653819416</v>
      </c>
      <c r="L30" s="3">
        <f t="shared" si="9"/>
        <v>787.36510380450989</v>
      </c>
      <c r="M30" s="3">
        <f t="shared" si="10"/>
        <v>500.86314194894209</v>
      </c>
      <c r="N30" s="5">
        <f t="shared" si="11"/>
        <v>0</v>
      </c>
      <c r="P30">
        <v>1982</v>
      </c>
      <c r="Q30">
        <v>510109600000</v>
      </c>
      <c r="R30">
        <v>66197300000</v>
      </c>
      <c r="S30">
        <v>4420400000</v>
      </c>
      <c r="T30">
        <v>671300000</v>
      </c>
      <c r="U30">
        <v>688700000</v>
      </c>
      <c r="V30">
        <v>435500000</v>
      </c>
      <c r="W30">
        <v>878600000</v>
      </c>
      <c r="X30">
        <v>1096400000</v>
      </c>
      <c r="Y30">
        <v>1199400000</v>
      </c>
      <c r="Z30">
        <v>627400000</v>
      </c>
      <c r="AA30">
        <v>970900000</v>
      </c>
      <c r="AB30">
        <v>634100000</v>
      </c>
      <c r="AC30">
        <v>1818100000</v>
      </c>
      <c r="AD30">
        <v>689700000</v>
      </c>
      <c r="AE30">
        <v>1455300000</v>
      </c>
      <c r="AF30">
        <v>115000000</v>
      </c>
      <c r="AG30">
        <v>280700000</v>
      </c>
      <c r="AH30">
        <v>270600000</v>
      </c>
      <c r="AI30" s="163">
        <f t="shared" si="12"/>
        <v>7202300000</v>
      </c>
    </row>
    <row r="31" spans="1:35">
      <c r="A31" s="7">
        <f t="shared" si="13"/>
        <v>1989</v>
      </c>
      <c r="B31" s="3">
        <f t="shared" si="14"/>
        <v>726271</v>
      </c>
      <c r="C31" s="3">
        <f t="shared" si="14"/>
        <v>92938.3</v>
      </c>
      <c r="D31" s="3">
        <f t="shared" si="14"/>
        <v>6490.3</v>
      </c>
      <c r="E31" s="3">
        <f t="shared" si="2"/>
        <v>603.06967981489436</v>
      </c>
      <c r="F31" s="3">
        <f t="shared" si="3"/>
        <v>617.25606303101256</v>
      </c>
      <c r="G31" s="3">
        <f t="shared" si="4"/>
        <v>367.89624758786573</v>
      </c>
      <c r="H31" s="3">
        <f t="shared" si="5"/>
        <v>835.69075020806099</v>
      </c>
      <c r="I31" s="3">
        <f t="shared" si="6"/>
        <v>982.18444802136401</v>
      </c>
      <c r="J31" s="3">
        <f t="shared" si="7"/>
        <v>1072.1106847260455</v>
      </c>
      <c r="K31" s="3">
        <f t="shared" si="8"/>
        <v>596.36231034451225</v>
      </c>
      <c r="L31" s="3">
        <f t="shared" si="9"/>
        <v>878.24989985641514</v>
      </c>
      <c r="M31" s="3">
        <f t="shared" si="10"/>
        <v>537.47991640982957</v>
      </c>
      <c r="N31" s="5">
        <f t="shared" si="11"/>
        <v>0</v>
      </c>
      <c r="P31">
        <v>1983</v>
      </c>
      <c r="Q31">
        <v>530918300000</v>
      </c>
      <c r="R31">
        <v>66110800000</v>
      </c>
      <c r="S31">
        <v>4511400000</v>
      </c>
      <c r="T31">
        <v>731000000</v>
      </c>
      <c r="U31">
        <v>735700000</v>
      </c>
      <c r="V31">
        <v>454000000</v>
      </c>
      <c r="W31">
        <v>921200000</v>
      </c>
      <c r="X31">
        <v>1107000000</v>
      </c>
      <c r="Y31">
        <v>1227300000</v>
      </c>
      <c r="Z31">
        <v>623800000</v>
      </c>
      <c r="AA31">
        <v>1005300000</v>
      </c>
      <c r="AB31">
        <v>658600000</v>
      </c>
      <c r="AC31">
        <v>1899300000</v>
      </c>
      <c r="AD31">
        <v>720800000</v>
      </c>
      <c r="AE31">
        <v>1512600000</v>
      </c>
      <c r="AF31">
        <v>117300000</v>
      </c>
      <c r="AG31">
        <v>288900000</v>
      </c>
      <c r="AH31">
        <v>280300000</v>
      </c>
      <c r="AI31" s="163">
        <f t="shared" si="12"/>
        <v>7463900000</v>
      </c>
    </row>
    <row r="32" spans="1:35">
      <c r="A32" s="7">
        <f t="shared" si="13"/>
        <v>1990</v>
      </c>
      <c r="B32" s="3">
        <f t="shared" si="14"/>
        <v>767608.7</v>
      </c>
      <c r="C32" s="3">
        <f t="shared" si="14"/>
        <v>98513.3</v>
      </c>
      <c r="D32" s="3">
        <f t="shared" si="14"/>
        <v>6795.9</v>
      </c>
      <c r="E32" s="3">
        <f t="shared" si="2"/>
        <v>630.98382241169941</v>
      </c>
      <c r="F32" s="3">
        <f t="shared" si="3"/>
        <v>640.66112416679039</v>
      </c>
      <c r="G32" s="3">
        <f t="shared" si="4"/>
        <v>382.52058409847376</v>
      </c>
      <c r="H32" s="3">
        <f t="shared" si="5"/>
        <v>902.24512130133564</v>
      </c>
      <c r="I32" s="3">
        <f t="shared" si="6"/>
        <v>1033.7495592616212</v>
      </c>
      <c r="J32" s="3">
        <f t="shared" si="7"/>
        <v>1092.1695894886736</v>
      </c>
      <c r="K32" s="3">
        <f t="shared" si="8"/>
        <v>615.25078581599928</v>
      </c>
      <c r="L32" s="3">
        <f t="shared" si="9"/>
        <v>941.31054801820608</v>
      </c>
      <c r="M32" s="3">
        <f t="shared" si="10"/>
        <v>557.00886543720026</v>
      </c>
      <c r="N32" s="5">
        <f t="shared" si="11"/>
        <v>0</v>
      </c>
      <c r="P32">
        <v>1984</v>
      </c>
      <c r="Q32">
        <v>553312500000</v>
      </c>
      <c r="R32">
        <v>66880200000</v>
      </c>
      <c r="S32">
        <v>4660300000</v>
      </c>
      <c r="T32">
        <v>788200000</v>
      </c>
      <c r="U32">
        <v>781500000</v>
      </c>
      <c r="V32">
        <v>465800000</v>
      </c>
      <c r="W32">
        <v>959900000</v>
      </c>
      <c r="X32">
        <v>1168000000</v>
      </c>
      <c r="Y32">
        <v>1268100000</v>
      </c>
      <c r="Z32">
        <v>629400000</v>
      </c>
      <c r="AA32">
        <v>1039800000</v>
      </c>
      <c r="AB32">
        <v>673600000</v>
      </c>
      <c r="AC32">
        <v>2041400000</v>
      </c>
      <c r="AD32">
        <v>775300000</v>
      </c>
      <c r="AE32">
        <v>1614200000</v>
      </c>
      <c r="AF32">
        <v>121900000</v>
      </c>
      <c r="AG32">
        <v>303900000</v>
      </c>
      <c r="AH32">
        <v>294700000</v>
      </c>
      <c r="AI32" s="163">
        <f t="shared" si="12"/>
        <v>7774300000</v>
      </c>
    </row>
    <row r="33" spans="1:35">
      <c r="A33" s="7">
        <f t="shared" si="13"/>
        <v>1991</v>
      </c>
      <c r="B33" s="3">
        <f t="shared" si="14"/>
        <v>764334.9</v>
      </c>
      <c r="C33" s="3">
        <f t="shared" si="14"/>
        <v>98119</v>
      </c>
      <c r="D33" s="3">
        <f t="shared" si="14"/>
        <v>6823.9</v>
      </c>
      <c r="E33" s="3">
        <f t="shared" si="2"/>
        <v>615.51019298909489</v>
      </c>
      <c r="F33" s="3">
        <f t="shared" si="3"/>
        <v>631.12095875331102</v>
      </c>
      <c r="G33" s="3">
        <f t="shared" si="4"/>
        <v>408.22739344318688</v>
      </c>
      <c r="H33" s="3">
        <f t="shared" si="5"/>
        <v>932.77259795658597</v>
      </c>
      <c r="I33" s="3">
        <f t="shared" si="6"/>
        <v>1052.376886029791</v>
      </c>
      <c r="J33" s="3">
        <f t="shared" si="7"/>
        <v>1082.4833628607794</v>
      </c>
      <c r="K33" s="3">
        <f t="shared" si="8"/>
        <v>593.03303777219708</v>
      </c>
      <c r="L33" s="3">
        <f t="shared" si="9"/>
        <v>955.42581444150119</v>
      </c>
      <c r="M33" s="3">
        <f t="shared" si="10"/>
        <v>552.94975575355181</v>
      </c>
      <c r="N33" s="5">
        <f t="shared" si="11"/>
        <v>0</v>
      </c>
      <c r="P33">
        <v>1985</v>
      </c>
      <c r="Q33">
        <v>582281800000</v>
      </c>
      <c r="R33">
        <v>70496200000</v>
      </c>
      <c r="S33">
        <v>4916200000</v>
      </c>
      <c r="T33">
        <v>837000000</v>
      </c>
      <c r="U33">
        <v>826600000</v>
      </c>
      <c r="V33">
        <v>486200000</v>
      </c>
      <c r="W33">
        <v>1022800000</v>
      </c>
      <c r="X33">
        <v>1261400000</v>
      </c>
      <c r="Y33">
        <v>1350500000</v>
      </c>
      <c r="Z33">
        <v>673400000</v>
      </c>
      <c r="AA33">
        <v>1111300000</v>
      </c>
      <c r="AB33">
        <v>703600000</v>
      </c>
      <c r="AC33">
        <v>2189200000</v>
      </c>
      <c r="AD33">
        <v>834500000</v>
      </c>
      <c r="AE33">
        <v>1730900000</v>
      </c>
      <c r="AF33">
        <v>129000000</v>
      </c>
      <c r="AG33">
        <v>323600000</v>
      </c>
      <c r="AH33">
        <v>318000000</v>
      </c>
      <c r="AI33" s="163">
        <f t="shared" si="12"/>
        <v>8272800000</v>
      </c>
    </row>
    <row r="34" spans="1:35">
      <c r="A34" s="7">
        <f t="shared" si="13"/>
        <v>1992</v>
      </c>
      <c r="B34" s="3">
        <f t="shared" si="14"/>
        <v>771283.5</v>
      </c>
      <c r="C34" s="3">
        <f t="shared" si="14"/>
        <v>98033.4</v>
      </c>
      <c r="D34" s="3">
        <f t="shared" si="14"/>
        <v>7101.1</v>
      </c>
      <c r="E34" s="3">
        <f t="shared" si="2"/>
        <v>632.99593616419816</v>
      </c>
      <c r="F34" s="3">
        <f t="shared" si="3"/>
        <v>648.32507088583736</v>
      </c>
      <c r="G34" s="3">
        <f t="shared" si="4"/>
        <v>426.11344732175746</v>
      </c>
      <c r="H34" s="3">
        <f t="shared" si="5"/>
        <v>933.5564705277676</v>
      </c>
      <c r="I34" s="3">
        <f t="shared" si="6"/>
        <v>1126.5697422411063</v>
      </c>
      <c r="J34" s="3">
        <f t="shared" si="7"/>
        <v>1128.9421083289787</v>
      </c>
      <c r="K34" s="3">
        <f t="shared" si="8"/>
        <v>602.82430591843206</v>
      </c>
      <c r="L34" s="3">
        <f t="shared" si="9"/>
        <v>1025.8354283560482</v>
      </c>
      <c r="M34" s="3">
        <f t="shared" si="10"/>
        <v>575.93749025587431</v>
      </c>
      <c r="N34" s="5">
        <f t="shared" si="11"/>
        <v>0</v>
      </c>
      <c r="P34">
        <v>1986</v>
      </c>
      <c r="Q34">
        <v>608232900000</v>
      </c>
      <c r="R34">
        <v>75117300000</v>
      </c>
      <c r="S34">
        <v>5193200000</v>
      </c>
      <c r="T34">
        <v>880000000</v>
      </c>
      <c r="U34">
        <v>873200000</v>
      </c>
      <c r="V34">
        <v>514700000</v>
      </c>
      <c r="W34">
        <v>1104900000</v>
      </c>
      <c r="X34">
        <v>1332800000</v>
      </c>
      <c r="Y34">
        <v>1450400000</v>
      </c>
      <c r="Z34">
        <v>732800000</v>
      </c>
      <c r="AA34">
        <v>1174900000</v>
      </c>
      <c r="AB34">
        <v>746100000</v>
      </c>
      <c r="AC34">
        <v>2215900000</v>
      </c>
      <c r="AD34">
        <v>874300000</v>
      </c>
      <c r="AE34">
        <v>1807400000</v>
      </c>
      <c r="AF34">
        <v>135400000</v>
      </c>
      <c r="AG34">
        <v>339100000</v>
      </c>
      <c r="AH34">
        <v>324200000</v>
      </c>
      <c r="AI34" s="163">
        <f t="shared" si="12"/>
        <v>8809800000</v>
      </c>
    </row>
    <row r="35" spans="1:35">
      <c r="A35" s="7">
        <f t="shared" si="13"/>
        <v>1993</v>
      </c>
      <c r="B35" s="3">
        <f t="shared" si="14"/>
        <v>784210.9</v>
      </c>
      <c r="C35" s="3">
        <f t="shared" si="14"/>
        <v>97974.6</v>
      </c>
      <c r="D35" s="3">
        <f t="shared" si="14"/>
        <v>7245.5</v>
      </c>
      <c r="E35" s="3">
        <f t="shared" si="2"/>
        <v>632.4879931246245</v>
      </c>
      <c r="F35" s="3">
        <f t="shared" si="3"/>
        <v>669.66827564915559</v>
      </c>
      <c r="G35" s="3">
        <f t="shared" si="4"/>
        <v>462.6073526466858</v>
      </c>
      <c r="H35" s="3">
        <f t="shared" si="5"/>
        <v>948.36925522328272</v>
      </c>
      <c r="I35" s="3">
        <f t="shared" si="6"/>
        <v>1146.422272378346</v>
      </c>
      <c r="J35" s="3">
        <f t="shared" si="7"/>
        <v>1151.9842008210401</v>
      </c>
      <c r="K35" s="3">
        <f t="shared" si="8"/>
        <v>593.37312679393904</v>
      </c>
      <c r="L35" s="3">
        <f t="shared" si="9"/>
        <v>1053.5017939389895</v>
      </c>
      <c r="M35" s="3">
        <f t="shared" si="10"/>
        <v>587.08572942393698</v>
      </c>
      <c r="N35" s="5">
        <f t="shared" si="11"/>
        <v>0</v>
      </c>
      <c r="P35">
        <v>1987</v>
      </c>
      <c r="Q35">
        <v>635027300000</v>
      </c>
      <c r="R35">
        <v>78957200000</v>
      </c>
      <c r="S35">
        <v>5544400000</v>
      </c>
      <c r="T35">
        <v>910200000</v>
      </c>
      <c r="U35">
        <v>930600000</v>
      </c>
      <c r="V35">
        <v>552900000</v>
      </c>
      <c r="W35">
        <v>1231100000</v>
      </c>
      <c r="X35">
        <v>1435100000</v>
      </c>
      <c r="Y35">
        <v>1557200000</v>
      </c>
      <c r="Z35">
        <v>844100000</v>
      </c>
      <c r="AA35">
        <v>1248700000</v>
      </c>
      <c r="AB35">
        <v>803800000</v>
      </c>
      <c r="AC35">
        <v>2249000000</v>
      </c>
      <c r="AD35">
        <v>908600000</v>
      </c>
      <c r="AE35">
        <v>1883400000</v>
      </c>
      <c r="AF35">
        <v>142200000</v>
      </c>
      <c r="AG35">
        <v>354800000</v>
      </c>
      <c r="AH35">
        <v>318500000</v>
      </c>
      <c r="AI35" s="163">
        <f t="shared" si="12"/>
        <v>9513700000</v>
      </c>
    </row>
    <row r="36" spans="1:35">
      <c r="A36" s="7">
        <f t="shared" si="13"/>
        <v>1994</v>
      </c>
      <c r="B36" s="3">
        <f t="shared" ref="B36:D51" si="15">Q42/1000000</f>
        <v>817102.8</v>
      </c>
      <c r="C36" s="3">
        <f t="shared" si="15"/>
        <v>101011.7</v>
      </c>
      <c r="D36" s="3">
        <f t="shared" si="15"/>
        <v>7506.6</v>
      </c>
      <c r="E36" s="3">
        <f t="shared" si="2"/>
        <v>625.78660561238041</v>
      </c>
      <c r="F36" s="3">
        <f t="shared" si="3"/>
        <v>702.08436436210877</v>
      </c>
      <c r="G36" s="3">
        <f t="shared" si="4"/>
        <v>481.89011998937724</v>
      </c>
      <c r="H36" s="3">
        <f t="shared" si="5"/>
        <v>962.39081127626537</v>
      </c>
      <c r="I36" s="3">
        <f t="shared" si="6"/>
        <v>1183.5516147463807</v>
      </c>
      <c r="J36" s="3">
        <f t="shared" si="7"/>
        <v>1216.6562638317735</v>
      </c>
      <c r="K36" s="3">
        <f t="shared" si="8"/>
        <v>611.10698932086495</v>
      </c>
      <c r="L36" s="3">
        <f t="shared" si="9"/>
        <v>1110.093123345217</v>
      </c>
      <c r="M36" s="3">
        <f t="shared" si="10"/>
        <v>613.04010751563249</v>
      </c>
      <c r="N36" s="5">
        <f t="shared" si="11"/>
        <v>0</v>
      </c>
      <c r="P36">
        <v>1988</v>
      </c>
      <c r="Q36">
        <v>677101500000</v>
      </c>
      <c r="R36">
        <v>84181300000</v>
      </c>
      <c r="S36">
        <v>5928500000</v>
      </c>
      <c r="T36">
        <v>946200000</v>
      </c>
      <c r="U36">
        <v>980300000</v>
      </c>
      <c r="V36">
        <v>583400000</v>
      </c>
      <c r="W36">
        <v>1307700000</v>
      </c>
      <c r="X36">
        <v>1501300000</v>
      </c>
      <c r="Y36">
        <v>1619200000</v>
      </c>
      <c r="Z36">
        <v>941400000</v>
      </c>
      <c r="AA36">
        <v>1337000000</v>
      </c>
      <c r="AB36">
        <v>850500000</v>
      </c>
      <c r="AC36">
        <v>2331400000</v>
      </c>
      <c r="AD36">
        <v>949300000</v>
      </c>
      <c r="AE36">
        <v>1976300000</v>
      </c>
      <c r="AF36">
        <v>150200000</v>
      </c>
      <c r="AG36">
        <v>373400000</v>
      </c>
      <c r="AH36">
        <v>311900000</v>
      </c>
      <c r="AI36" s="163">
        <f t="shared" si="12"/>
        <v>10067000000</v>
      </c>
    </row>
    <row r="37" spans="1:35">
      <c r="A37" s="7">
        <f t="shared" si="13"/>
        <v>1995</v>
      </c>
      <c r="B37" s="3">
        <f t="shared" si="15"/>
        <v>843621.6</v>
      </c>
      <c r="C37" s="3">
        <f t="shared" si="15"/>
        <v>104726.1</v>
      </c>
      <c r="D37" s="3">
        <f t="shared" si="15"/>
        <v>7731.6</v>
      </c>
      <c r="E37" s="3">
        <f t="shared" si="2"/>
        <v>640.19885425076086</v>
      </c>
      <c r="F37" s="3">
        <f t="shared" si="3"/>
        <v>752.43020865677204</v>
      </c>
      <c r="G37" s="3">
        <f t="shared" si="4"/>
        <v>488.23640004968019</v>
      </c>
      <c r="H37" s="3">
        <f t="shared" si="5"/>
        <v>964.58948022107677</v>
      </c>
      <c r="I37" s="3">
        <f t="shared" si="6"/>
        <v>1208.7977053965099</v>
      </c>
      <c r="J37" s="3">
        <f t="shared" si="7"/>
        <v>1248.6488387257034</v>
      </c>
      <c r="K37" s="3">
        <f t="shared" si="8"/>
        <v>606.46943116189527</v>
      </c>
      <c r="L37" s="3">
        <f t="shared" si="9"/>
        <v>1170.3869744768058</v>
      </c>
      <c r="M37" s="3">
        <f t="shared" si="10"/>
        <v>651.84210706079614</v>
      </c>
      <c r="N37" s="5">
        <f t="shared" si="11"/>
        <v>0</v>
      </c>
      <c r="P37">
        <v>1989</v>
      </c>
      <c r="Q37">
        <v>726271000000</v>
      </c>
      <c r="R37">
        <v>92938300000</v>
      </c>
      <c r="S37">
        <v>6490300000</v>
      </c>
      <c r="T37">
        <v>1016000000</v>
      </c>
      <c r="U37">
        <v>1039900000</v>
      </c>
      <c r="V37">
        <v>619800000</v>
      </c>
      <c r="W37">
        <v>1407900000</v>
      </c>
      <c r="X37">
        <v>1654700000</v>
      </c>
      <c r="Y37">
        <v>1806200000</v>
      </c>
      <c r="Z37">
        <v>1004700000</v>
      </c>
      <c r="AA37">
        <v>1479600000</v>
      </c>
      <c r="AB37">
        <v>905500000</v>
      </c>
      <c r="AC37">
        <v>2416100000</v>
      </c>
      <c r="AD37">
        <v>1000400000</v>
      </c>
      <c r="AE37">
        <v>2080900000</v>
      </c>
      <c r="AF37">
        <v>158600000</v>
      </c>
      <c r="AG37">
        <v>393900000</v>
      </c>
      <c r="AH37">
        <v>323100000</v>
      </c>
      <c r="AI37" s="163">
        <f t="shared" si="12"/>
        <v>10934300000</v>
      </c>
    </row>
    <row r="38" spans="1:35">
      <c r="A38" s="7">
        <f t="shared" si="13"/>
        <v>1996</v>
      </c>
      <c r="B38" s="3">
        <f t="shared" si="15"/>
        <v>871424.3</v>
      </c>
      <c r="C38" s="3">
        <f t="shared" si="15"/>
        <v>107683.8</v>
      </c>
      <c r="D38" s="3">
        <f t="shared" si="15"/>
        <v>8191.7</v>
      </c>
      <c r="E38" s="3">
        <f t="shared" si="2"/>
        <v>653.75785865292994</v>
      </c>
      <c r="F38" s="3">
        <f t="shared" si="3"/>
        <v>837.73206437589329</v>
      </c>
      <c r="G38" s="3">
        <f t="shared" si="4"/>
        <v>520.45735692591711</v>
      </c>
      <c r="H38" s="3">
        <f t="shared" si="5"/>
        <v>1068.1114310385899</v>
      </c>
      <c r="I38" s="3">
        <f t="shared" si="6"/>
        <v>1219.1568760421628</v>
      </c>
      <c r="J38" s="3">
        <f t="shared" si="7"/>
        <v>1393.4963702953787</v>
      </c>
      <c r="K38" s="3">
        <f t="shared" si="8"/>
        <v>622.23161922343979</v>
      </c>
      <c r="L38" s="3">
        <f t="shared" si="9"/>
        <v>1196.6555562172464</v>
      </c>
      <c r="M38" s="3">
        <f t="shared" si="10"/>
        <v>680.1008672284421</v>
      </c>
      <c r="N38" s="5">
        <f t="shared" si="11"/>
        <v>0</v>
      </c>
      <c r="P38">
        <v>1990</v>
      </c>
      <c r="Q38">
        <v>767608700000</v>
      </c>
      <c r="R38">
        <v>98513300000</v>
      </c>
      <c r="S38">
        <v>6795900000</v>
      </c>
      <c r="T38">
        <v>1062800000</v>
      </c>
      <c r="U38">
        <v>1079100000</v>
      </c>
      <c r="V38">
        <v>644300000</v>
      </c>
      <c r="W38">
        <v>1519700000</v>
      </c>
      <c r="X38">
        <v>1741200000</v>
      </c>
      <c r="Y38">
        <v>1839600000</v>
      </c>
      <c r="Z38">
        <v>1036300000</v>
      </c>
      <c r="AA38">
        <v>1585500000</v>
      </c>
      <c r="AB38">
        <v>938200000</v>
      </c>
      <c r="AC38">
        <v>2503000000</v>
      </c>
      <c r="AD38">
        <v>1042700000</v>
      </c>
      <c r="AE38">
        <v>2163200000</v>
      </c>
      <c r="AF38">
        <v>162800000</v>
      </c>
      <c r="AG38">
        <v>406600000</v>
      </c>
      <c r="AH38">
        <v>314600000</v>
      </c>
      <c r="AI38" s="163">
        <f t="shared" si="12"/>
        <v>11446700000</v>
      </c>
    </row>
    <row r="39" spans="1:35">
      <c r="A39" s="7">
        <f t="shared" si="13"/>
        <v>1997</v>
      </c>
      <c r="B39" s="3">
        <f t="shared" si="15"/>
        <v>912891.6</v>
      </c>
      <c r="C39" s="3">
        <f t="shared" si="15"/>
        <v>112921.8</v>
      </c>
      <c r="D39" s="3">
        <f t="shared" si="15"/>
        <v>8387.6</v>
      </c>
      <c r="E39" s="3">
        <f t="shared" si="2"/>
        <v>690.71420640270208</v>
      </c>
      <c r="F39" s="3">
        <f t="shared" si="3"/>
        <v>875.45989142803307</v>
      </c>
      <c r="G39" s="3">
        <f t="shared" si="4"/>
        <v>530.10278822668215</v>
      </c>
      <c r="H39" s="3">
        <f t="shared" si="5"/>
        <v>1075.6466439085907</v>
      </c>
      <c r="I39" s="3">
        <f t="shared" si="6"/>
        <v>1234.6774803765954</v>
      </c>
      <c r="J39" s="3">
        <f t="shared" si="7"/>
        <v>1418.0249585063746</v>
      </c>
      <c r="K39" s="3">
        <f t="shared" si="8"/>
        <v>621.29019445833603</v>
      </c>
      <c r="L39" s="3">
        <f t="shared" si="9"/>
        <v>1245.6199691243939</v>
      </c>
      <c r="M39" s="3">
        <f t="shared" si="10"/>
        <v>696.06386756829238</v>
      </c>
      <c r="N39" s="5">
        <f t="shared" si="11"/>
        <v>0</v>
      </c>
      <c r="P39">
        <v>1991</v>
      </c>
      <c r="Q39">
        <v>764334900000</v>
      </c>
      <c r="R39">
        <v>98119000000</v>
      </c>
      <c r="S39">
        <v>6823900000</v>
      </c>
      <c r="T39">
        <v>1048800000</v>
      </c>
      <c r="U39">
        <v>1075400000</v>
      </c>
      <c r="V39">
        <v>695600000</v>
      </c>
      <c r="W39">
        <v>1589400000</v>
      </c>
      <c r="X39">
        <v>1793200000</v>
      </c>
      <c r="Y39">
        <v>1844500000</v>
      </c>
      <c r="Z39">
        <v>1010500000</v>
      </c>
      <c r="AA39">
        <v>1628000000</v>
      </c>
      <c r="AB39">
        <v>942200000</v>
      </c>
      <c r="AC39">
        <v>2429900000</v>
      </c>
      <c r="AD39">
        <v>1023000000</v>
      </c>
      <c r="AE39">
        <v>2132600000</v>
      </c>
      <c r="AF39">
        <v>163700000</v>
      </c>
      <c r="AG39">
        <v>395100000</v>
      </c>
      <c r="AH39">
        <v>296700000</v>
      </c>
      <c r="AI39" s="163">
        <f t="shared" si="12"/>
        <v>11627600000</v>
      </c>
    </row>
    <row r="40" spans="1:35">
      <c r="A40" s="7">
        <f t="shared" si="13"/>
        <v>1998</v>
      </c>
      <c r="B40" s="3">
        <f t="shared" si="15"/>
        <v>955043.1</v>
      </c>
      <c r="C40" s="3">
        <f t="shared" si="15"/>
        <v>120086.9</v>
      </c>
      <c r="D40" s="3">
        <f t="shared" si="15"/>
        <v>8856.2000000000007</v>
      </c>
      <c r="E40" s="3">
        <f t="shared" si="2"/>
        <v>749.28798641221806</v>
      </c>
      <c r="F40" s="3">
        <f t="shared" si="3"/>
        <v>897.69029937308414</v>
      </c>
      <c r="G40" s="3">
        <f t="shared" si="4"/>
        <v>589.63473583915606</v>
      </c>
      <c r="H40" s="3">
        <f t="shared" si="5"/>
        <v>1156.461864453589</v>
      </c>
      <c r="I40" s="3">
        <f t="shared" si="6"/>
        <v>1271.1113645778676</v>
      </c>
      <c r="J40" s="3">
        <f t="shared" si="7"/>
        <v>1575.6815833080175</v>
      </c>
      <c r="K40" s="3">
        <f t="shared" si="8"/>
        <v>645.95057030020166</v>
      </c>
      <c r="L40" s="3">
        <f t="shared" si="9"/>
        <v>1272.7011709795909</v>
      </c>
      <c r="M40" s="3">
        <f t="shared" si="10"/>
        <v>697.68042475627612</v>
      </c>
      <c r="N40" s="5">
        <f t="shared" si="11"/>
        <v>0</v>
      </c>
      <c r="P40">
        <v>1992</v>
      </c>
      <c r="Q40">
        <v>771283500000</v>
      </c>
      <c r="R40">
        <v>98033400000</v>
      </c>
      <c r="S40">
        <v>7101100000</v>
      </c>
      <c r="T40">
        <v>1040600000</v>
      </c>
      <c r="U40">
        <v>1065800000</v>
      </c>
      <c r="V40">
        <v>700500000</v>
      </c>
      <c r="W40">
        <v>1534700000</v>
      </c>
      <c r="X40">
        <v>1852000000</v>
      </c>
      <c r="Y40">
        <v>1855900000</v>
      </c>
      <c r="Z40">
        <v>991000000</v>
      </c>
      <c r="AA40">
        <v>1686400000</v>
      </c>
      <c r="AB40">
        <v>946800000</v>
      </c>
      <c r="AC40">
        <v>2501100000</v>
      </c>
      <c r="AD40">
        <v>1046700000</v>
      </c>
      <c r="AE40">
        <v>2124200000</v>
      </c>
      <c r="AF40">
        <v>162100000</v>
      </c>
      <c r="AG40">
        <v>392800000</v>
      </c>
      <c r="AH40">
        <v>318000000</v>
      </c>
      <c r="AI40" s="163">
        <f t="shared" si="12"/>
        <v>11673700000</v>
      </c>
    </row>
    <row r="41" spans="1:35">
      <c r="A41" s="7">
        <f t="shared" si="13"/>
        <v>1999</v>
      </c>
      <c r="B41" s="3">
        <f t="shared" si="15"/>
        <v>987227.2</v>
      </c>
      <c r="C41" s="3">
        <f t="shared" si="15"/>
        <v>122674.3</v>
      </c>
      <c r="D41" s="3">
        <f t="shared" si="15"/>
        <v>9185.6</v>
      </c>
      <c r="E41" s="3">
        <f t="shared" si="2"/>
        <v>764.74717116972977</v>
      </c>
      <c r="F41" s="3">
        <f t="shared" si="3"/>
        <v>901.42069875807465</v>
      </c>
      <c r="G41" s="3">
        <f t="shared" si="4"/>
        <v>631.44149484364266</v>
      </c>
      <c r="H41" s="3">
        <f t="shared" si="5"/>
        <v>1191.2396082901691</v>
      </c>
      <c r="I41" s="3">
        <f t="shared" si="6"/>
        <v>1322.8919758147845</v>
      </c>
      <c r="J41" s="3">
        <f t="shared" si="7"/>
        <v>1757.4060223053284</v>
      </c>
      <c r="K41" s="3">
        <f t="shared" si="8"/>
        <v>635.54415001766563</v>
      </c>
      <c r="L41" s="3">
        <f t="shared" si="9"/>
        <v>1269.6799258711144</v>
      </c>
      <c r="M41" s="3">
        <f t="shared" si="10"/>
        <v>711.2289529294909</v>
      </c>
      <c r="N41" s="5">
        <f t="shared" si="11"/>
        <v>0</v>
      </c>
      <c r="P41">
        <v>1993</v>
      </c>
      <c r="Q41">
        <v>784210900000</v>
      </c>
      <c r="R41">
        <v>97974600000</v>
      </c>
      <c r="S41">
        <v>7245500000</v>
      </c>
      <c r="T41">
        <v>1046200000</v>
      </c>
      <c r="U41">
        <v>1107700000</v>
      </c>
      <c r="V41">
        <v>765200000</v>
      </c>
      <c r="W41">
        <v>1568700000</v>
      </c>
      <c r="X41">
        <v>1896300000</v>
      </c>
      <c r="Y41">
        <v>1905500000</v>
      </c>
      <c r="Z41">
        <v>981500000</v>
      </c>
      <c r="AA41">
        <v>1742600000</v>
      </c>
      <c r="AB41">
        <v>971100000</v>
      </c>
      <c r="AC41">
        <v>2541900000</v>
      </c>
      <c r="AD41">
        <v>1085100000</v>
      </c>
      <c r="AE41">
        <v>2147900000</v>
      </c>
      <c r="AF41">
        <v>162700000</v>
      </c>
      <c r="AG41">
        <v>396900000</v>
      </c>
      <c r="AH41">
        <v>321600000</v>
      </c>
      <c r="AI41" s="163">
        <f t="shared" si="12"/>
        <v>11984800000</v>
      </c>
    </row>
    <row r="42" spans="1:35">
      <c r="A42" s="7">
        <f t="shared" si="13"/>
        <v>2000</v>
      </c>
      <c r="B42" s="3">
        <f t="shared" si="15"/>
        <v>1035769.2</v>
      </c>
      <c r="C42" s="3">
        <f t="shared" si="15"/>
        <v>126692.9</v>
      </c>
      <c r="D42" s="3">
        <f t="shared" si="15"/>
        <v>9219.2999999999993</v>
      </c>
      <c r="E42" s="3">
        <f t="shared" si="2"/>
        <v>757.50490425660871</v>
      </c>
      <c r="F42" s="3">
        <f t="shared" si="3"/>
        <v>873.80429042693697</v>
      </c>
      <c r="G42" s="3">
        <f t="shared" si="4"/>
        <v>691.97252378430449</v>
      </c>
      <c r="H42" s="3">
        <f t="shared" si="5"/>
        <v>1256.7628154491101</v>
      </c>
      <c r="I42" s="3">
        <f t="shared" si="6"/>
        <v>1298.2352824445989</v>
      </c>
      <c r="J42" s="3">
        <f t="shared" si="7"/>
        <v>1775.0804136012403</v>
      </c>
      <c r="K42" s="3">
        <f t="shared" si="8"/>
        <v>607.2628039637317</v>
      </c>
      <c r="L42" s="3">
        <f t="shared" si="9"/>
        <v>1234.9382973564489</v>
      </c>
      <c r="M42" s="3">
        <f t="shared" si="10"/>
        <v>723.73866871701932</v>
      </c>
      <c r="N42" s="5">
        <f t="shared" si="11"/>
        <v>0</v>
      </c>
      <c r="P42">
        <v>1994</v>
      </c>
      <c r="Q42">
        <v>817102800000</v>
      </c>
      <c r="R42">
        <v>101011700000</v>
      </c>
      <c r="S42">
        <v>7506600000</v>
      </c>
      <c r="T42">
        <v>1035900000</v>
      </c>
      <c r="U42">
        <v>1162200000</v>
      </c>
      <c r="V42">
        <v>797700000</v>
      </c>
      <c r="W42">
        <v>1593100000</v>
      </c>
      <c r="X42">
        <v>1959200000</v>
      </c>
      <c r="Y42">
        <v>2014000000</v>
      </c>
      <c r="Z42">
        <v>1011600000</v>
      </c>
      <c r="AA42">
        <v>1837600000</v>
      </c>
      <c r="AB42">
        <v>1014800000</v>
      </c>
      <c r="AC42">
        <v>2615800000</v>
      </c>
      <c r="AD42">
        <v>1166700000</v>
      </c>
      <c r="AE42">
        <v>2173800000</v>
      </c>
      <c r="AF42">
        <v>168700000</v>
      </c>
      <c r="AG42">
        <v>402400000</v>
      </c>
      <c r="AH42">
        <v>326200000</v>
      </c>
      <c r="AI42" s="163">
        <f t="shared" si="12"/>
        <v>12426100000</v>
      </c>
    </row>
    <row r="43" spans="1:35">
      <c r="A43" s="7">
        <f t="shared" si="13"/>
        <v>2001</v>
      </c>
      <c r="B43" s="3">
        <f t="shared" si="15"/>
        <v>1073834.6000000001</v>
      </c>
      <c r="C43" s="3">
        <f t="shared" si="15"/>
        <v>127036.1</v>
      </c>
      <c r="D43" s="3">
        <f t="shared" si="15"/>
        <v>9275.7999999999993</v>
      </c>
      <c r="E43" s="3">
        <f t="shared" si="2"/>
        <v>757.22215256523145</v>
      </c>
      <c r="F43" s="3">
        <f t="shared" si="3"/>
        <v>854.10271764901495</v>
      </c>
      <c r="G43" s="3">
        <f t="shared" si="4"/>
        <v>712.49486337855558</v>
      </c>
      <c r="H43" s="3">
        <f t="shared" si="5"/>
        <v>1304.9172339469033</v>
      </c>
      <c r="I43" s="3">
        <f t="shared" si="6"/>
        <v>1289.8367686272577</v>
      </c>
      <c r="J43" s="3">
        <f t="shared" si="7"/>
        <v>1767.8418208802645</v>
      </c>
      <c r="K43" s="3">
        <f t="shared" si="8"/>
        <v>604.70381012790745</v>
      </c>
      <c r="L43" s="3">
        <f t="shared" si="9"/>
        <v>1220.8322151949401</v>
      </c>
      <c r="M43" s="3">
        <f t="shared" si="10"/>
        <v>763.84841762992426</v>
      </c>
      <c r="N43" s="5">
        <f t="shared" si="11"/>
        <v>0</v>
      </c>
      <c r="P43">
        <v>1995</v>
      </c>
      <c r="Q43">
        <v>843621600000</v>
      </c>
      <c r="R43">
        <v>104726100000</v>
      </c>
      <c r="S43">
        <v>7731600000</v>
      </c>
      <c r="T43">
        <v>1066700000</v>
      </c>
      <c r="U43">
        <v>1253700000</v>
      </c>
      <c r="V43">
        <v>813500000</v>
      </c>
      <c r="W43">
        <v>1607200000</v>
      </c>
      <c r="X43">
        <v>2014100000</v>
      </c>
      <c r="Y43">
        <v>2080500000</v>
      </c>
      <c r="Z43">
        <v>1010500000</v>
      </c>
      <c r="AA43">
        <v>1950100000</v>
      </c>
      <c r="AB43">
        <v>1086100000</v>
      </c>
      <c r="AC43">
        <v>2687500000</v>
      </c>
      <c r="AD43">
        <v>1181200000</v>
      </c>
      <c r="AE43">
        <v>2296500000</v>
      </c>
      <c r="AF43">
        <v>177100000</v>
      </c>
      <c r="AG43">
        <v>406500000</v>
      </c>
      <c r="AH43">
        <v>340100000</v>
      </c>
      <c r="AI43" s="163">
        <f t="shared" si="12"/>
        <v>12882400000</v>
      </c>
    </row>
    <row r="44" spans="1:35">
      <c r="A44" s="7">
        <f t="shared" si="13"/>
        <v>2002</v>
      </c>
      <c r="B44" s="3">
        <f t="shared" si="15"/>
        <v>1096280.2</v>
      </c>
      <c r="C44" s="3">
        <f t="shared" si="15"/>
        <v>124701.8</v>
      </c>
      <c r="D44" s="3">
        <f t="shared" si="15"/>
        <v>9665.2000000000007</v>
      </c>
      <c r="E44" s="3">
        <f t="shared" si="2"/>
        <v>762.35993879938803</v>
      </c>
      <c r="F44" s="3">
        <f t="shared" si="3"/>
        <v>848.94166621666227</v>
      </c>
      <c r="G44" s="3">
        <f t="shared" si="4"/>
        <v>776.74190021900233</v>
      </c>
      <c r="H44" s="3">
        <f t="shared" si="5"/>
        <v>1387.1053838538387</v>
      </c>
      <c r="I44" s="3">
        <f t="shared" si="6"/>
        <v>1384.0898112981131</v>
      </c>
      <c r="J44" s="3">
        <f t="shared" si="7"/>
        <v>1778.7818654186544</v>
      </c>
      <c r="K44" s="3">
        <f t="shared" si="8"/>
        <v>636.22781747817487</v>
      </c>
      <c r="L44" s="3">
        <f t="shared" si="9"/>
        <v>1271.4117829178294</v>
      </c>
      <c r="M44" s="3">
        <f t="shared" si="10"/>
        <v>819.53983379833801</v>
      </c>
      <c r="N44" s="5">
        <f t="shared" si="11"/>
        <v>0</v>
      </c>
      <c r="P44">
        <v>1996</v>
      </c>
      <c r="Q44">
        <v>871424300000</v>
      </c>
      <c r="R44">
        <v>107683800000</v>
      </c>
      <c r="S44">
        <v>8191700000</v>
      </c>
      <c r="T44">
        <v>1072100000</v>
      </c>
      <c r="U44">
        <v>1373800000</v>
      </c>
      <c r="V44">
        <v>853500000</v>
      </c>
      <c r="W44">
        <v>1751600000</v>
      </c>
      <c r="X44">
        <v>1999300000</v>
      </c>
      <c r="Y44">
        <v>2285200000</v>
      </c>
      <c r="Z44">
        <v>1020400000</v>
      </c>
      <c r="AA44">
        <v>1962400000</v>
      </c>
      <c r="AB44">
        <v>1115300000</v>
      </c>
      <c r="AC44">
        <v>2660400000</v>
      </c>
      <c r="AD44">
        <v>1142200000</v>
      </c>
      <c r="AE44">
        <v>2183100000</v>
      </c>
      <c r="AF44">
        <v>180700000</v>
      </c>
      <c r="AG44">
        <v>394100000</v>
      </c>
      <c r="AH44">
        <v>376100000</v>
      </c>
      <c r="AI44" s="163">
        <f t="shared" si="12"/>
        <v>13433600000</v>
      </c>
    </row>
    <row r="45" spans="1:35">
      <c r="A45" s="7">
        <f t="shared" si="13"/>
        <v>2003</v>
      </c>
      <c r="B45" s="3">
        <f t="shared" si="15"/>
        <v>1105166.6000000001</v>
      </c>
      <c r="C45" s="3">
        <f t="shared" si="15"/>
        <v>118443.5</v>
      </c>
      <c r="D45" s="3">
        <f t="shared" si="15"/>
        <v>9285.2999999999993</v>
      </c>
      <c r="E45" s="3">
        <f t="shared" si="2"/>
        <v>732.15236898191154</v>
      </c>
      <c r="F45" s="3">
        <f t="shared" si="3"/>
        <v>795.86191595169134</v>
      </c>
      <c r="G45" s="3">
        <f t="shared" si="4"/>
        <v>728.9950816984533</v>
      </c>
      <c r="H45" s="3">
        <f t="shared" si="5"/>
        <v>1340.155691567845</v>
      </c>
      <c r="I45" s="3">
        <f t="shared" si="6"/>
        <v>1342.4672769003771</v>
      </c>
      <c r="J45" s="3">
        <f t="shared" si="7"/>
        <v>1718.0153232417072</v>
      </c>
      <c r="K45" s="3">
        <f t="shared" si="8"/>
        <v>622.77491666211267</v>
      </c>
      <c r="L45" s="3">
        <f t="shared" si="9"/>
        <v>1201.0659107055028</v>
      </c>
      <c r="M45" s="3">
        <f t="shared" si="10"/>
        <v>803.81151429039835</v>
      </c>
      <c r="N45" s="5">
        <f t="shared" si="11"/>
        <v>0</v>
      </c>
      <c r="P45">
        <v>1997</v>
      </c>
      <c r="Q45">
        <v>912891600000</v>
      </c>
      <c r="R45">
        <v>112921800000</v>
      </c>
      <c r="S45">
        <v>8387600000</v>
      </c>
      <c r="T45">
        <v>1136200000</v>
      </c>
      <c r="U45">
        <v>1440100000</v>
      </c>
      <c r="V45">
        <v>872000000</v>
      </c>
      <c r="W45">
        <v>1769400000</v>
      </c>
      <c r="X45">
        <v>2031000000</v>
      </c>
      <c r="Y45">
        <v>2332600000</v>
      </c>
      <c r="Z45">
        <v>1022000000</v>
      </c>
      <c r="AA45">
        <v>2049000000</v>
      </c>
      <c r="AB45">
        <v>1145000000</v>
      </c>
      <c r="AC45">
        <v>2722500000</v>
      </c>
      <c r="AD45">
        <v>1185600000</v>
      </c>
      <c r="AE45">
        <v>2199200000</v>
      </c>
      <c r="AF45">
        <v>188900000</v>
      </c>
      <c r="AG45">
        <v>404700000</v>
      </c>
      <c r="AH45">
        <v>414900000</v>
      </c>
      <c r="AI45" s="163">
        <f t="shared" si="12"/>
        <v>13797300000</v>
      </c>
    </row>
    <row r="46" spans="1:35">
      <c r="A46" s="7">
        <f t="shared" si="13"/>
        <v>2004</v>
      </c>
      <c r="B46" s="3">
        <f t="shared" si="15"/>
        <v>1160849.3</v>
      </c>
      <c r="C46" s="3">
        <f t="shared" si="15"/>
        <v>116759.1</v>
      </c>
      <c r="D46" s="3">
        <f t="shared" si="15"/>
        <v>9294.2000000000007</v>
      </c>
      <c r="E46" s="3">
        <f t="shared" si="2"/>
        <v>744.83705397182712</v>
      </c>
      <c r="F46" s="3">
        <f t="shared" si="3"/>
        <v>786.62551278218416</v>
      </c>
      <c r="G46" s="3">
        <f t="shared" si="4"/>
        <v>700.43341129850114</v>
      </c>
      <c r="H46" s="3">
        <f t="shared" si="5"/>
        <v>1346.056927468946</v>
      </c>
      <c r="I46" s="3">
        <f t="shared" si="6"/>
        <v>1347.3100364032853</v>
      </c>
      <c r="J46" s="3">
        <f t="shared" si="7"/>
        <v>1734.1937991312454</v>
      </c>
      <c r="K46" s="3">
        <f t="shared" si="8"/>
        <v>634.94484872998839</v>
      </c>
      <c r="L46" s="3">
        <f t="shared" si="9"/>
        <v>1194.5397124081858</v>
      </c>
      <c r="M46" s="3">
        <f t="shared" si="10"/>
        <v>805.25869780583753</v>
      </c>
      <c r="N46" s="5">
        <f t="shared" si="11"/>
        <v>0</v>
      </c>
      <c r="P46">
        <v>1998</v>
      </c>
      <c r="Q46">
        <v>955043100000</v>
      </c>
      <c r="R46">
        <v>120086900000</v>
      </c>
      <c r="S46">
        <v>8856200000</v>
      </c>
      <c r="T46">
        <v>1225400000</v>
      </c>
      <c r="U46">
        <v>1468100000</v>
      </c>
      <c r="V46">
        <v>964300000</v>
      </c>
      <c r="W46">
        <v>1891300000</v>
      </c>
      <c r="X46">
        <v>2078800000</v>
      </c>
      <c r="Y46">
        <v>2576900000</v>
      </c>
      <c r="Z46">
        <v>1056400000</v>
      </c>
      <c r="AA46">
        <v>2081400000</v>
      </c>
      <c r="AB46">
        <v>1141000000</v>
      </c>
      <c r="AC46">
        <v>3030700000</v>
      </c>
      <c r="AD46">
        <v>1387000000</v>
      </c>
      <c r="AE46">
        <v>2331800000</v>
      </c>
      <c r="AF46">
        <v>195000000</v>
      </c>
      <c r="AG46">
        <v>417400000</v>
      </c>
      <c r="AH46">
        <v>444700000</v>
      </c>
      <c r="AI46" s="163">
        <f t="shared" si="12"/>
        <v>14483600000</v>
      </c>
    </row>
    <row r="47" spans="1:35">
      <c r="A47" s="7">
        <f t="shared" si="13"/>
        <v>2005</v>
      </c>
      <c r="B47" s="3">
        <f t="shared" si="15"/>
        <v>1236309.5</v>
      </c>
      <c r="C47" s="3">
        <f t="shared" si="15"/>
        <v>116152.1</v>
      </c>
      <c r="D47" s="3">
        <f t="shared" si="15"/>
        <v>9228.6</v>
      </c>
      <c r="E47" s="3">
        <f t="shared" si="2"/>
        <v>729.87860875485831</v>
      </c>
      <c r="F47" s="3">
        <f t="shared" si="3"/>
        <v>781.40314789072033</v>
      </c>
      <c r="G47" s="3">
        <f t="shared" si="4"/>
        <v>693.74859655593059</v>
      </c>
      <c r="H47" s="3">
        <f t="shared" si="5"/>
        <v>1338.6431331385288</v>
      </c>
      <c r="I47" s="3">
        <f t="shared" si="6"/>
        <v>1325.9714477006441</v>
      </c>
      <c r="J47" s="3">
        <f t="shared" si="7"/>
        <v>1767.5430315753638</v>
      </c>
      <c r="K47" s="3">
        <f t="shared" si="8"/>
        <v>622.53581888847907</v>
      </c>
      <c r="L47" s="3">
        <f t="shared" si="9"/>
        <v>1173.1781497347442</v>
      </c>
      <c r="M47" s="3">
        <f t="shared" si="10"/>
        <v>795.69806576073086</v>
      </c>
      <c r="N47" s="5">
        <f t="shared" si="11"/>
        <v>0</v>
      </c>
      <c r="P47">
        <v>1999</v>
      </c>
      <c r="Q47">
        <v>987227200000</v>
      </c>
      <c r="R47">
        <v>122674300000</v>
      </c>
      <c r="S47">
        <v>9185600000</v>
      </c>
      <c r="T47">
        <v>1248900000</v>
      </c>
      <c r="U47">
        <v>1472100000</v>
      </c>
      <c r="V47">
        <v>1031200000</v>
      </c>
      <c r="W47">
        <v>1945400000</v>
      </c>
      <c r="X47">
        <v>2160400000</v>
      </c>
      <c r="Y47">
        <v>2870000000</v>
      </c>
      <c r="Z47">
        <v>1037900000</v>
      </c>
      <c r="AA47">
        <v>2073500000</v>
      </c>
      <c r="AB47">
        <v>1161500000</v>
      </c>
      <c r="AC47">
        <v>3092100000</v>
      </c>
      <c r="AD47">
        <v>1444000000</v>
      </c>
      <c r="AE47">
        <v>2307900000</v>
      </c>
      <c r="AF47">
        <v>198900000</v>
      </c>
      <c r="AG47">
        <v>427200000</v>
      </c>
      <c r="AH47">
        <v>445000000</v>
      </c>
      <c r="AI47" s="163">
        <f t="shared" si="12"/>
        <v>15000900000</v>
      </c>
    </row>
    <row r="48" spans="1:35">
      <c r="A48" s="7">
        <f t="shared" si="13"/>
        <v>2006</v>
      </c>
      <c r="B48" s="3">
        <f t="shared" si="15"/>
        <v>1339940.7</v>
      </c>
      <c r="C48" s="3">
        <f t="shared" si="15"/>
        <v>116227.1</v>
      </c>
      <c r="D48" s="3">
        <f t="shared" si="15"/>
        <v>9332</v>
      </c>
      <c r="E48" s="3" t="s">
        <v>29</v>
      </c>
      <c r="F48" s="3" t="s">
        <v>29</v>
      </c>
      <c r="G48" s="3" t="s">
        <v>29</v>
      </c>
      <c r="H48" s="3" t="s">
        <v>29</v>
      </c>
      <c r="I48" s="3" t="s">
        <v>29</v>
      </c>
      <c r="J48" s="3" t="s">
        <v>29</v>
      </c>
      <c r="K48" s="3" t="s">
        <v>29</v>
      </c>
      <c r="L48" s="3" t="s">
        <v>29</v>
      </c>
      <c r="M48" s="3" t="s">
        <v>29</v>
      </c>
      <c r="N48" s="5"/>
      <c r="P48">
        <v>2000</v>
      </c>
      <c r="Q48">
        <v>1035769200000</v>
      </c>
      <c r="R48">
        <v>126692900000</v>
      </c>
      <c r="S48">
        <v>9219300000</v>
      </c>
      <c r="T48">
        <v>1287700000</v>
      </c>
      <c r="U48">
        <v>1485400000</v>
      </c>
      <c r="V48">
        <v>1176300000</v>
      </c>
      <c r="W48">
        <v>2136400000</v>
      </c>
      <c r="X48">
        <v>2206900000</v>
      </c>
      <c r="Y48">
        <v>3017500000</v>
      </c>
      <c r="Z48">
        <v>1032300000</v>
      </c>
      <c r="AA48">
        <v>2099300000</v>
      </c>
      <c r="AB48">
        <v>1230300000</v>
      </c>
      <c r="AC48">
        <v>3116800000</v>
      </c>
      <c r="AD48">
        <v>1491300000</v>
      </c>
      <c r="AE48">
        <v>2345300000</v>
      </c>
      <c r="AF48">
        <v>212400000</v>
      </c>
      <c r="AG48">
        <v>459900000</v>
      </c>
      <c r="AH48">
        <v>441400000</v>
      </c>
      <c r="AI48" s="163">
        <f t="shared" si="12"/>
        <v>15672100000</v>
      </c>
    </row>
    <row r="49" spans="1:35">
      <c r="A49" s="7">
        <f t="shared" si="13"/>
        <v>2007</v>
      </c>
      <c r="B49" s="3">
        <f t="shared" si="15"/>
        <v>1446070.4</v>
      </c>
      <c r="C49" s="3">
        <f t="shared" si="15"/>
        <v>118065.7</v>
      </c>
      <c r="D49" s="3">
        <f t="shared" si="15"/>
        <v>9477.9</v>
      </c>
      <c r="E49" s="3" t="s">
        <v>29</v>
      </c>
      <c r="F49" s="3" t="s">
        <v>29</v>
      </c>
      <c r="G49" s="3" t="s">
        <v>29</v>
      </c>
      <c r="H49" s="3" t="s">
        <v>29</v>
      </c>
      <c r="I49" s="3" t="s">
        <v>29</v>
      </c>
      <c r="J49" s="3" t="s">
        <v>29</v>
      </c>
      <c r="K49" s="3" t="s">
        <v>29</v>
      </c>
      <c r="L49" s="3" t="s">
        <v>29</v>
      </c>
      <c r="M49" s="3" t="s">
        <v>29</v>
      </c>
      <c r="N49" s="5"/>
      <c r="P49">
        <v>2001</v>
      </c>
      <c r="Q49">
        <v>1073834600000</v>
      </c>
      <c r="R49">
        <v>127036100000</v>
      </c>
      <c r="S49">
        <v>9275800000</v>
      </c>
      <c r="T49">
        <v>1325600000</v>
      </c>
      <c r="U49">
        <v>1495200000</v>
      </c>
      <c r="V49">
        <v>1247300000</v>
      </c>
      <c r="W49">
        <v>2284400000</v>
      </c>
      <c r="X49">
        <v>2258000000</v>
      </c>
      <c r="Y49">
        <v>3094800000</v>
      </c>
      <c r="Z49">
        <v>1058600000</v>
      </c>
      <c r="AA49">
        <v>2137200000</v>
      </c>
      <c r="AB49">
        <v>1337200000</v>
      </c>
      <c r="AC49">
        <v>3178900000</v>
      </c>
      <c r="AD49">
        <v>1568000000</v>
      </c>
      <c r="AE49">
        <v>2528100000</v>
      </c>
      <c r="AF49">
        <v>224500000</v>
      </c>
      <c r="AG49">
        <v>490400000</v>
      </c>
      <c r="AH49">
        <v>465200000</v>
      </c>
      <c r="AI49" s="163">
        <f t="shared" si="12"/>
        <v>16238300000</v>
      </c>
    </row>
    <row r="50" spans="1:35">
      <c r="A50" s="7">
        <f t="shared" si="13"/>
        <v>2008</v>
      </c>
      <c r="B50" s="3">
        <f t="shared" si="15"/>
        <v>1576990.7</v>
      </c>
      <c r="C50" s="3">
        <f t="shared" si="15"/>
        <v>122589</v>
      </c>
      <c r="D50" s="3">
        <f t="shared" si="15"/>
        <v>9988.7999999999993</v>
      </c>
      <c r="E50" s="3" t="s">
        <v>29</v>
      </c>
      <c r="F50" s="3" t="s">
        <v>29</v>
      </c>
      <c r="G50" s="3" t="s">
        <v>29</v>
      </c>
      <c r="H50" s="3" t="s">
        <v>29</v>
      </c>
      <c r="I50" s="3" t="s">
        <v>29</v>
      </c>
      <c r="J50" s="3" t="s">
        <v>29</v>
      </c>
      <c r="K50" s="3" t="s">
        <v>29</v>
      </c>
      <c r="L50" s="3" t="s">
        <v>29</v>
      </c>
      <c r="M50" s="3" t="s">
        <v>29</v>
      </c>
      <c r="N50" s="5"/>
      <c r="P50">
        <v>2002</v>
      </c>
      <c r="Q50">
        <v>1096280200000</v>
      </c>
      <c r="R50">
        <v>124701800000</v>
      </c>
      <c r="S50">
        <v>9665200000</v>
      </c>
      <c r="T50">
        <v>1314600000</v>
      </c>
      <c r="U50">
        <v>1463900000</v>
      </c>
      <c r="V50">
        <v>1339400000</v>
      </c>
      <c r="W50">
        <v>2391900000</v>
      </c>
      <c r="X50">
        <v>2386700000</v>
      </c>
      <c r="Y50">
        <v>3067300000</v>
      </c>
      <c r="Z50">
        <v>1097100000</v>
      </c>
      <c r="AA50">
        <v>2192400000</v>
      </c>
      <c r="AB50">
        <v>1413200000</v>
      </c>
      <c r="AC50">
        <v>3197200000</v>
      </c>
      <c r="AD50">
        <v>1582700000</v>
      </c>
      <c r="AE50">
        <v>2516700000</v>
      </c>
      <c r="AF50">
        <v>226200000</v>
      </c>
      <c r="AG50">
        <v>482300000</v>
      </c>
      <c r="AH50">
        <v>459100000</v>
      </c>
      <c r="AI50" s="163">
        <f t="shared" si="12"/>
        <v>16666500000</v>
      </c>
    </row>
    <row r="51" spans="1:35">
      <c r="A51" s="7">
        <f t="shared" si="13"/>
        <v>2009</v>
      </c>
      <c r="B51" s="3">
        <f t="shared" si="15"/>
        <v>1614481.7</v>
      </c>
      <c r="C51" s="3">
        <f t="shared" si="15"/>
        <v>117699.2</v>
      </c>
      <c r="D51" s="3">
        <f t="shared" si="15"/>
        <v>9937.6</v>
      </c>
      <c r="E51" s="3" t="s">
        <v>29</v>
      </c>
      <c r="F51" s="3" t="s">
        <v>29</v>
      </c>
      <c r="G51" s="3" t="s">
        <v>29</v>
      </c>
      <c r="H51" s="3" t="s">
        <v>29</v>
      </c>
      <c r="I51" s="3" t="s">
        <v>29</v>
      </c>
      <c r="J51" s="3" t="s">
        <v>29</v>
      </c>
      <c r="K51" s="3" t="s">
        <v>29</v>
      </c>
      <c r="L51" s="3" t="s">
        <v>29</v>
      </c>
      <c r="M51" s="3" t="s">
        <v>29</v>
      </c>
      <c r="N51" s="5"/>
      <c r="P51">
        <v>2003</v>
      </c>
      <c r="Q51">
        <v>1105166600000</v>
      </c>
      <c r="R51">
        <v>118443500000</v>
      </c>
      <c r="S51">
        <v>9285300000</v>
      </c>
      <c r="T51">
        <v>1298600000</v>
      </c>
      <c r="U51">
        <v>1411600000</v>
      </c>
      <c r="V51">
        <v>1293000000</v>
      </c>
      <c r="W51">
        <v>2377000000</v>
      </c>
      <c r="X51">
        <v>2381100000</v>
      </c>
      <c r="Y51">
        <v>3047200000</v>
      </c>
      <c r="Z51">
        <v>1104600000</v>
      </c>
      <c r="AA51">
        <v>2130300000</v>
      </c>
      <c r="AB51">
        <v>1425700000</v>
      </c>
      <c r="AC51">
        <v>3014100000</v>
      </c>
      <c r="AD51">
        <v>1519000000</v>
      </c>
      <c r="AE51">
        <v>2468800000</v>
      </c>
      <c r="AF51">
        <v>236500000</v>
      </c>
      <c r="AG51">
        <v>480700000</v>
      </c>
      <c r="AH51">
        <v>456300000</v>
      </c>
      <c r="AI51" s="163">
        <f t="shared" si="12"/>
        <v>16469100000</v>
      </c>
    </row>
    <row r="52" spans="1:35">
      <c r="A52" s="7">
        <f t="shared" si="13"/>
        <v>2010</v>
      </c>
      <c r="B52" s="3">
        <f>Q58/1000000</f>
        <v>1637105.7</v>
      </c>
      <c r="C52" s="3">
        <f>R58/1000000</f>
        <v>108100</v>
      </c>
      <c r="D52" s="3">
        <f>S58/1000000</f>
        <v>9443.5</v>
      </c>
      <c r="E52" s="3" t="s">
        <v>29</v>
      </c>
      <c r="F52" s="3" t="s">
        <v>29</v>
      </c>
      <c r="G52" s="3" t="s">
        <v>29</v>
      </c>
      <c r="H52" s="3" t="s">
        <v>29</v>
      </c>
      <c r="I52" s="3" t="s">
        <v>29</v>
      </c>
      <c r="J52" s="3" t="s">
        <v>29</v>
      </c>
      <c r="K52" s="3" t="s">
        <v>29</v>
      </c>
      <c r="L52" s="3" t="s">
        <v>29</v>
      </c>
      <c r="M52" s="3" t="s">
        <v>29</v>
      </c>
      <c r="N52" s="5"/>
      <c r="P52">
        <v>2004</v>
      </c>
      <c r="Q52">
        <v>1160849300000</v>
      </c>
      <c r="R52">
        <v>116759100000</v>
      </c>
      <c r="S52">
        <v>9294200000</v>
      </c>
      <c r="T52">
        <v>1367100000</v>
      </c>
      <c r="U52">
        <v>1443800000</v>
      </c>
      <c r="V52">
        <v>1285600000</v>
      </c>
      <c r="W52">
        <v>2470600000</v>
      </c>
      <c r="X52">
        <v>2472900000</v>
      </c>
      <c r="Y52">
        <v>3183000000</v>
      </c>
      <c r="Z52">
        <v>1165400000</v>
      </c>
      <c r="AA52">
        <v>2192500000</v>
      </c>
      <c r="AB52">
        <v>1478000000</v>
      </c>
      <c r="AC52">
        <v>2900100000</v>
      </c>
      <c r="AD52">
        <v>1497600000</v>
      </c>
      <c r="AE52">
        <v>2565200000</v>
      </c>
      <c r="AF52">
        <v>259700000</v>
      </c>
      <c r="AG52">
        <v>488100000</v>
      </c>
      <c r="AH52">
        <v>444900000</v>
      </c>
      <c r="AI52" s="163">
        <f t="shared" si="12"/>
        <v>17058900000</v>
      </c>
    </row>
    <row r="53" spans="1:35">
      <c r="C53" s="5"/>
      <c r="D53" s="5"/>
      <c r="E53" s="5"/>
      <c r="P53">
        <v>2005</v>
      </c>
      <c r="Q53">
        <v>1236309500000</v>
      </c>
      <c r="R53">
        <v>116152100000</v>
      </c>
      <c r="S53">
        <v>9228600000</v>
      </c>
      <c r="T53">
        <v>1393900000</v>
      </c>
      <c r="U53">
        <v>1492300000</v>
      </c>
      <c r="V53">
        <v>1324900000</v>
      </c>
      <c r="W53">
        <v>2556500000</v>
      </c>
      <c r="X53">
        <v>2532300000</v>
      </c>
      <c r="Y53">
        <v>3375600000</v>
      </c>
      <c r="Z53">
        <v>1188900000</v>
      </c>
      <c r="AA53">
        <v>2240500000</v>
      </c>
      <c r="AB53">
        <v>1519600000</v>
      </c>
      <c r="AC53">
        <v>2886900000</v>
      </c>
      <c r="AD53">
        <v>1480000000</v>
      </c>
      <c r="AE53">
        <v>2639500000</v>
      </c>
      <c r="AF53">
        <v>284400000</v>
      </c>
      <c r="AG53">
        <v>490300000</v>
      </c>
      <c r="AH53">
        <v>424700000</v>
      </c>
      <c r="AI53" s="163">
        <f t="shared" si="12"/>
        <v>17624500000</v>
      </c>
    </row>
    <row r="54" spans="1:35">
      <c r="A54" s="9" t="s">
        <v>71</v>
      </c>
      <c r="P54">
        <v>2006</v>
      </c>
      <c r="Q54">
        <v>1339940700000</v>
      </c>
      <c r="R54">
        <v>116227100000</v>
      </c>
      <c r="S54">
        <v>9332000000</v>
      </c>
      <c r="AC54">
        <v>2891600000</v>
      </c>
      <c r="AH54">
        <v>414500000</v>
      </c>
      <c r="AI54" s="163"/>
    </row>
    <row r="55" spans="1:35">
      <c r="A55" s="7" t="s">
        <v>447</v>
      </c>
      <c r="B55" s="2">
        <f>(POWER(VLOOKUP(VALUE(RIGHT($A55,4)),$A$3:$M$52,COLUMN(B$52),0)/VLOOKUP(VALUE(LEFT($A55,4)),$A$3:$M$52,COLUMN(B$52),0),1/(VALUE(RIGHT($A55,4))-VALUE(LEFT($A55,4))))-1)*100</f>
        <v>4.4760544147133485</v>
      </c>
      <c r="C55" s="2">
        <f>(POWER(VLOOKUP(VALUE(RIGHT($A55,4)),$A$3:$M$52,COLUMN(C$52),0)/VLOOKUP(VALUE(LEFT($A55,4)),$A$3:$M$52,COLUMN(C$52),0),1/(VALUE(RIGHT($A55,4))-VALUE(LEFT($A55,4))))-1)*100</f>
        <v>2.0564871091128589</v>
      </c>
      <c r="D55" s="2">
        <f>(POWER(VLOOKUP(VALUE(RIGHT($A55,4)),$A$3:$M$52,COLUMN(D$52),0)/VLOOKUP(VALUE(LEFT($A55,4)),$A$3:$M$52,COLUMN(D$52),0),1/(VALUE(RIGHT($A55,4))-VALUE(LEFT($A55,4))))-1)*100</f>
        <v>3.0108432704561094</v>
      </c>
      <c r="E55" s="3" t="s">
        <v>29</v>
      </c>
      <c r="F55" s="3" t="s">
        <v>29</v>
      </c>
      <c r="G55" s="3" t="s">
        <v>29</v>
      </c>
      <c r="H55" s="3" t="s">
        <v>29</v>
      </c>
      <c r="I55" s="3" t="s">
        <v>29</v>
      </c>
      <c r="J55" s="3" t="s">
        <v>29</v>
      </c>
      <c r="K55" s="3" t="s">
        <v>29</v>
      </c>
      <c r="L55" s="3" t="s">
        <v>29</v>
      </c>
      <c r="M55" s="3" t="s">
        <v>29</v>
      </c>
      <c r="P55">
        <v>2007</v>
      </c>
      <c r="Q55">
        <v>1446070400000</v>
      </c>
      <c r="R55">
        <v>118065700000</v>
      </c>
      <c r="S55">
        <v>9477900000</v>
      </c>
      <c r="AC55">
        <v>2920400000</v>
      </c>
      <c r="AH55">
        <v>383000000</v>
      </c>
      <c r="AI55" s="163"/>
    </row>
    <row r="56" spans="1:35">
      <c r="A56" s="7" t="s">
        <v>1</v>
      </c>
      <c r="B56" s="2">
        <f t="shared" ref="B56:M59" si="16">(POWER(VLOOKUP(VALUE(RIGHT($A56,4)),$A$3:$M$52,COLUMN(B$52),0)/VLOOKUP(VALUE(LEFT($A56,4)),$A$3:$M$52,COLUMN(B$52),0),1/(VALUE(RIGHT($A56,4))-VALUE(LEFT($A56,4))))-1)*100</f>
        <v>5.8798977873703695</v>
      </c>
      <c r="C56" s="2">
        <f t="shared" si="16"/>
        <v>5.6436407158207302</v>
      </c>
      <c r="D56" s="2">
        <f t="shared" si="16"/>
        <v>6.2532296491007333</v>
      </c>
      <c r="E56" s="2">
        <f t="shared" si="16"/>
        <v>6.3102408682897737</v>
      </c>
      <c r="F56" s="2">
        <f t="shared" si="16"/>
        <v>6.67346000095419</v>
      </c>
      <c r="G56" s="2">
        <f t="shared" si="16"/>
        <v>6.1607343098655454</v>
      </c>
      <c r="H56" s="2">
        <f t="shared" si="16"/>
        <v>7.0350264637878634</v>
      </c>
      <c r="I56" s="2">
        <f t="shared" si="16"/>
        <v>5.8152006063854289</v>
      </c>
      <c r="J56" s="2">
        <f t="shared" si="16"/>
        <v>5.6961846682225703</v>
      </c>
      <c r="K56" s="2">
        <f t="shared" si="16"/>
        <v>6.8116005786635681</v>
      </c>
      <c r="L56" s="2">
        <f t="shared" si="16"/>
        <v>6.1983075013964273</v>
      </c>
      <c r="M56" s="2">
        <f t="shared" si="16"/>
        <v>6.0425877198267308</v>
      </c>
      <c r="P56">
        <v>2008</v>
      </c>
      <c r="Q56">
        <v>1576990700000</v>
      </c>
      <c r="R56">
        <v>122589000000</v>
      </c>
      <c r="S56">
        <v>9988800000</v>
      </c>
      <c r="AC56">
        <v>3031800000</v>
      </c>
      <c r="AH56">
        <v>369300000</v>
      </c>
      <c r="AI56" s="163"/>
    </row>
    <row r="57" spans="1:35">
      <c r="A57" s="7" t="s">
        <v>603</v>
      </c>
      <c r="B57" s="2">
        <f t="shared" si="16"/>
        <v>3.9461664272396835</v>
      </c>
      <c r="C57" s="2">
        <f t="shared" si="16"/>
        <v>0.72221880842913144</v>
      </c>
      <c r="D57" s="2">
        <f t="shared" si="16"/>
        <v>1.8018403611539169</v>
      </c>
      <c r="E57" s="3" t="s">
        <v>29</v>
      </c>
      <c r="F57" s="3" t="s">
        <v>29</v>
      </c>
      <c r="G57" s="3" t="s">
        <v>29</v>
      </c>
      <c r="H57" s="3" t="s">
        <v>29</v>
      </c>
      <c r="I57" s="3" t="s">
        <v>29</v>
      </c>
      <c r="J57" s="3" t="s">
        <v>29</v>
      </c>
      <c r="K57" s="3" t="s">
        <v>29</v>
      </c>
      <c r="L57" s="3" t="s">
        <v>29</v>
      </c>
      <c r="M57" s="3" t="s">
        <v>29</v>
      </c>
      <c r="P57">
        <v>2009</v>
      </c>
      <c r="Q57">
        <v>1614481700000</v>
      </c>
      <c r="R57">
        <v>117699200000</v>
      </c>
      <c r="S57">
        <v>9937600000</v>
      </c>
      <c r="AC57">
        <v>2918500000</v>
      </c>
      <c r="AH57">
        <v>368400000</v>
      </c>
      <c r="AI57" s="163"/>
    </row>
    <row r="58" spans="1:35">
      <c r="A58" s="7" t="s">
        <v>2</v>
      </c>
      <c r="B58" s="2">
        <f t="shared" si="16"/>
        <v>3.2796923069316586</v>
      </c>
      <c r="C58" s="2">
        <f t="shared" si="16"/>
        <v>2.8566806473527828</v>
      </c>
      <c r="D58" s="2">
        <f t="shared" si="16"/>
        <v>3.2422739393771494</v>
      </c>
      <c r="E58" s="2">
        <f t="shared" si="16"/>
        <v>2.0943320788093578</v>
      </c>
      <c r="F58" s="2">
        <f t="shared" si="16"/>
        <v>3.2101998360464901</v>
      </c>
      <c r="G58" s="2">
        <f t="shared" si="16"/>
        <v>5.9112602138155168</v>
      </c>
      <c r="H58" s="2">
        <f t="shared" si="16"/>
        <v>3.7790745102975309</v>
      </c>
      <c r="I58" s="2">
        <f t="shared" si="16"/>
        <v>2.5686354261932776</v>
      </c>
      <c r="J58" s="2">
        <f t="shared" si="16"/>
        <v>4.6904648014831851</v>
      </c>
      <c r="K58" s="2">
        <f t="shared" si="16"/>
        <v>0.16480171438306712</v>
      </c>
      <c r="L58" s="2">
        <f t="shared" si="16"/>
        <v>3.1470979645114916</v>
      </c>
      <c r="M58" s="2">
        <f t="shared" si="16"/>
        <v>2.7418142957852387</v>
      </c>
      <c r="P58">
        <v>2010</v>
      </c>
      <c r="Q58">
        <v>1637105700000</v>
      </c>
      <c r="R58">
        <v>108100000000</v>
      </c>
      <c r="S58">
        <v>9443500000</v>
      </c>
      <c r="AC58">
        <v>2636500000</v>
      </c>
      <c r="AH58">
        <v>336000000</v>
      </c>
      <c r="AI58" s="163"/>
    </row>
    <row r="59" spans="1:35">
      <c r="A59" s="7" t="s">
        <v>448</v>
      </c>
      <c r="B59" s="2">
        <f t="shared" si="16"/>
        <v>4.6842564779715046</v>
      </c>
      <c r="C59" s="2">
        <f t="shared" si="16"/>
        <v>-1.5745652719968084</v>
      </c>
      <c r="D59" s="2">
        <f t="shared" si="16"/>
        <v>0.2405645069501583</v>
      </c>
      <c r="E59" s="3" t="s">
        <v>29</v>
      </c>
      <c r="F59" s="3" t="s">
        <v>29</v>
      </c>
      <c r="G59" s="3" t="s">
        <v>29</v>
      </c>
      <c r="H59" s="3" t="s">
        <v>29</v>
      </c>
      <c r="I59" s="3" t="s">
        <v>29</v>
      </c>
      <c r="J59" s="3" t="s">
        <v>29</v>
      </c>
      <c r="K59" s="3" t="s">
        <v>29</v>
      </c>
      <c r="L59" s="3" t="s">
        <v>29</v>
      </c>
      <c r="M59" s="3" t="s">
        <v>29</v>
      </c>
    </row>
    <row r="61" spans="1:35">
      <c r="A61" s="199" t="s">
        <v>1340</v>
      </c>
    </row>
    <row r="62" spans="1:35">
      <c r="A62" t="s">
        <v>524</v>
      </c>
    </row>
    <row r="63" spans="1:35">
      <c r="A63" t="s">
        <v>600</v>
      </c>
    </row>
    <row r="64" spans="1:35">
      <c r="A64" s="163" t="s">
        <v>1216</v>
      </c>
    </row>
    <row r="66" spans="1:25" ht="90" hidden="1" outlineLevel="1">
      <c r="B66" s="55" t="s">
        <v>5</v>
      </c>
      <c r="C66" s="55" t="s">
        <v>6</v>
      </c>
      <c r="D66" s="55" t="s">
        <v>7</v>
      </c>
      <c r="E66" s="55" t="s">
        <v>8</v>
      </c>
      <c r="F66" s="55" t="s">
        <v>9</v>
      </c>
      <c r="G66" s="55" t="s">
        <v>11</v>
      </c>
      <c r="H66" s="55" t="s">
        <v>12</v>
      </c>
      <c r="I66" s="55" t="s">
        <v>13</v>
      </c>
      <c r="J66" s="55" t="s">
        <v>14</v>
      </c>
      <c r="K66" s="55" t="s">
        <v>15</v>
      </c>
      <c r="L66" s="55" t="s">
        <v>16</v>
      </c>
      <c r="M66" s="55" t="s">
        <v>17</v>
      </c>
      <c r="P66" s="163"/>
      <c r="Q66" s="55" t="s">
        <v>1224</v>
      </c>
      <c r="R66" s="55" t="s">
        <v>1220</v>
      </c>
      <c r="S66" s="55" t="s">
        <v>1218</v>
      </c>
      <c r="T66" s="55" t="s">
        <v>1219</v>
      </c>
      <c r="U66" s="55" t="s">
        <v>1226</v>
      </c>
      <c r="V66" s="55" t="s">
        <v>1225</v>
      </c>
      <c r="W66" s="55" t="s">
        <v>1222</v>
      </c>
      <c r="X66" s="55" t="s">
        <v>1221</v>
      </c>
      <c r="Y66" s="55" t="s">
        <v>1223</v>
      </c>
    </row>
    <row r="67" spans="1:25" hidden="1" outlineLevel="1">
      <c r="A67" s="7">
        <v>1961</v>
      </c>
      <c r="B67" s="3"/>
      <c r="C67" s="3"/>
      <c r="D67" s="3">
        <f>100*D3/$C3</f>
        <v>9.0984502846800641</v>
      </c>
      <c r="E67" s="3">
        <f>100*E3/$D3</f>
        <v>9.4084224598930479</v>
      </c>
      <c r="F67" s="3">
        <f t="shared" ref="F67:M67" si="17">100*F3/$D3</f>
        <v>8.9572192513369</v>
      </c>
      <c r="G67" s="3">
        <f t="shared" si="17"/>
        <v>5.1637700534759352</v>
      </c>
      <c r="H67" s="3">
        <f t="shared" si="17"/>
        <v>12.065508021390375</v>
      </c>
      <c r="I67" s="3">
        <f t="shared" si="17"/>
        <v>13.912098930481285</v>
      </c>
      <c r="J67" s="3">
        <f t="shared" si="17"/>
        <v>17.371323529411764</v>
      </c>
      <c r="K67" s="3">
        <f t="shared" si="17"/>
        <v>5.8907085561497325</v>
      </c>
      <c r="L67" s="3">
        <f t="shared" si="17"/>
        <v>19.669117647058826</v>
      </c>
      <c r="M67" s="3">
        <f t="shared" si="17"/>
        <v>7.5618315508021396</v>
      </c>
      <c r="P67" s="163">
        <v>1961</v>
      </c>
      <c r="Q67" s="64">
        <f>$K$67</f>
        <v>5.8907085561497325</v>
      </c>
      <c r="R67" s="64">
        <f>$G$67</f>
        <v>5.1637700534759352</v>
      </c>
      <c r="S67" s="64">
        <f>$E$67</f>
        <v>9.4084224598930479</v>
      </c>
      <c r="T67" s="64">
        <f>$F$67</f>
        <v>8.9572192513369</v>
      </c>
      <c r="U67" s="64">
        <f>$M$67</f>
        <v>7.5618315508021396</v>
      </c>
      <c r="V67" s="64">
        <f>$L$67</f>
        <v>19.669117647058826</v>
      </c>
      <c r="W67" s="64">
        <f>$I$67</f>
        <v>13.912098930481285</v>
      </c>
      <c r="X67" s="64">
        <f>$H$67</f>
        <v>12.065508021390375</v>
      </c>
      <c r="Y67" s="64">
        <f>$J$67</f>
        <v>17.371323529411764</v>
      </c>
    </row>
    <row r="68" spans="1:25" hidden="1" outlineLevel="1">
      <c r="A68" s="7">
        <f>A67+1</f>
        <v>1962</v>
      </c>
      <c r="B68" s="3"/>
      <c r="C68" s="3"/>
      <c r="D68" s="3">
        <f t="shared" ref="D68:D83" si="18">100*D4/$C4</f>
        <v>9.3663810086682417</v>
      </c>
      <c r="E68" s="3">
        <f t="shared" ref="E68:M68" si="19">100*E4/$D4</f>
        <v>9.2232621390288774</v>
      </c>
      <c r="F68" s="3">
        <f t="shared" si="19"/>
        <v>8.9752819774418047</v>
      </c>
      <c r="G68" s="3">
        <f t="shared" si="19"/>
        <v>5.343572514198863</v>
      </c>
      <c r="H68" s="3">
        <f t="shared" si="19"/>
        <v>12.463002959763218</v>
      </c>
      <c r="I68" s="3">
        <f t="shared" si="19"/>
        <v>13.558915286777058</v>
      </c>
      <c r="J68" s="3">
        <f t="shared" si="19"/>
        <v>17.126629869610433</v>
      </c>
      <c r="K68" s="3">
        <f t="shared" si="19"/>
        <v>6.0395168386529079</v>
      </c>
      <c r="L68" s="3">
        <f t="shared" si="19"/>
        <v>19.494440444764418</v>
      </c>
      <c r="M68" s="3">
        <f t="shared" si="19"/>
        <v>7.7753779697624186</v>
      </c>
      <c r="P68" s="163">
        <v>2005</v>
      </c>
      <c r="Q68" s="64">
        <f>$K$111</f>
        <v>6.7457232829300109</v>
      </c>
      <c r="R68" s="64">
        <f>$G$111</f>
        <v>7.5173763794717567</v>
      </c>
      <c r="S68" s="64">
        <f>$E$111</f>
        <v>7.9088768475701432</v>
      </c>
      <c r="T68" s="64">
        <f>$F$111</f>
        <v>8.467190558597407</v>
      </c>
      <c r="U68" s="64">
        <f>$M$111</f>
        <v>8.6220885698885077</v>
      </c>
      <c r="V68" s="64">
        <f>$L$111</f>
        <v>12.712417373542511</v>
      </c>
      <c r="W68" s="64">
        <f>$I$111</f>
        <v>14.36806717921076</v>
      </c>
      <c r="X68" s="64">
        <f>$H$111</f>
        <v>14.505376039036568</v>
      </c>
      <c r="Y68" s="64">
        <f>$J$111</f>
        <v>19.152883769752332</v>
      </c>
    </row>
    <row r="69" spans="1:25" hidden="1" outlineLevel="1">
      <c r="A69" s="7">
        <f t="shared" ref="A69:A116" si="20">A68+1</f>
        <v>1963</v>
      </c>
      <c r="B69" s="3"/>
      <c r="C69" s="3"/>
      <c r="D69" s="3">
        <f t="shared" si="18"/>
        <v>9.3936428038777038</v>
      </c>
      <c r="E69" s="3">
        <f t="shared" ref="E69:M69" si="21">100*E5/$D5</f>
        <v>8.944761904761906</v>
      </c>
      <c r="F69" s="3">
        <f t="shared" si="21"/>
        <v>8.8380952380952387</v>
      </c>
      <c r="G69" s="3">
        <f t="shared" si="21"/>
        <v>5.3409523809523813</v>
      </c>
      <c r="H69" s="3">
        <f t="shared" si="21"/>
        <v>12.548571428571428</v>
      </c>
      <c r="I69" s="3">
        <f t="shared" si="21"/>
        <v>14.285714285714286</v>
      </c>
      <c r="J69" s="3">
        <f t="shared" si="21"/>
        <v>16.845714285714287</v>
      </c>
      <c r="K69" s="3">
        <f t="shared" si="21"/>
        <v>6.0876190476190475</v>
      </c>
      <c r="L69" s="3">
        <f t="shared" si="21"/>
        <v>19.32952380952381</v>
      </c>
      <c r="M69" s="3">
        <f t="shared" si="21"/>
        <v>7.7790476190476179</v>
      </c>
    </row>
    <row r="70" spans="1:25" hidden="1" outlineLevel="1">
      <c r="A70" s="7">
        <f t="shared" si="20"/>
        <v>1964</v>
      </c>
      <c r="B70" s="3"/>
      <c r="C70" s="3"/>
      <c r="D70" s="3">
        <f t="shared" si="18"/>
        <v>9.030334345195806</v>
      </c>
      <c r="E70" s="3">
        <f t="shared" ref="E70:M70" si="22">100*E6/$D6</f>
        <v>8.8241655251964541</v>
      </c>
      <c r="F70" s="3">
        <f t="shared" si="22"/>
        <v>8.694398385120035</v>
      </c>
      <c r="G70" s="3">
        <f t="shared" si="22"/>
        <v>5.2771970297743493</v>
      </c>
      <c r="H70" s="3">
        <f t="shared" si="22"/>
        <v>12.688342585249801</v>
      </c>
      <c r="I70" s="3">
        <f t="shared" si="22"/>
        <v>14.908802537668517</v>
      </c>
      <c r="J70" s="3">
        <f t="shared" si="22"/>
        <v>16.437171076346335</v>
      </c>
      <c r="K70" s="3">
        <f t="shared" si="22"/>
        <v>6.3225434359454988</v>
      </c>
      <c r="L70" s="3">
        <f t="shared" si="22"/>
        <v>19.155071732391324</v>
      </c>
      <c r="M70" s="3">
        <f t="shared" si="22"/>
        <v>7.6923076923076934</v>
      </c>
    </row>
    <row r="71" spans="1:25" hidden="1" outlineLevel="1">
      <c r="A71" s="7">
        <f t="shared" si="20"/>
        <v>1965</v>
      </c>
      <c r="B71" s="3"/>
      <c r="C71" s="3"/>
      <c r="D71" s="3">
        <f t="shared" si="18"/>
        <v>8.6199716043539993</v>
      </c>
      <c r="E71" s="3">
        <f t="shared" ref="E71:M71" si="23">100*E7/$D7</f>
        <v>8.8195931477516059</v>
      </c>
      <c r="F71" s="3">
        <f t="shared" si="23"/>
        <v>8.6589935760171297</v>
      </c>
      <c r="G71" s="3">
        <f t="shared" si="23"/>
        <v>5.2061027837259095</v>
      </c>
      <c r="H71" s="3">
        <f t="shared" si="23"/>
        <v>12.861349036402569</v>
      </c>
      <c r="I71" s="3">
        <f t="shared" si="23"/>
        <v>15.096359743040686</v>
      </c>
      <c r="J71" s="3">
        <f t="shared" si="23"/>
        <v>16.427997858672377</v>
      </c>
      <c r="K71" s="3">
        <f t="shared" si="23"/>
        <v>6.7317987152034249</v>
      </c>
      <c r="L71" s="3">
        <f t="shared" si="23"/>
        <v>18.589400428265524</v>
      </c>
      <c r="M71" s="3">
        <f t="shared" si="23"/>
        <v>7.6084047109207713</v>
      </c>
    </row>
    <row r="72" spans="1:25" hidden="1" outlineLevel="1">
      <c r="A72" s="7">
        <f t="shared" si="20"/>
        <v>1966</v>
      </c>
      <c r="B72" s="3"/>
      <c r="C72" s="3"/>
      <c r="D72" s="3">
        <f t="shared" si="18"/>
        <v>8.2964610884521903</v>
      </c>
      <c r="E72" s="3">
        <f t="shared" ref="E72:M72" si="24">100*E8/$D8</f>
        <v>8.7340769183884923</v>
      </c>
      <c r="F72" s="3">
        <f t="shared" si="24"/>
        <v>8.6182726884866216</v>
      </c>
      <c r="G72" s="3">
        <f t="shared" si="24"/>
        <v>5.1929054671786439</v>
      </c>
      <c r="H72" s="3">
        <f t="shared" si="24"/>
        <v>12.476382032059487</v>
      </c>
      <c r="I72" s="3">
        <f t="shared" si="24"/>
        <v>15.462912171634059</v>
      </c>
      <c r="J72" s="3">
        <f t="shared" si="24"/>
        <v>16.151642591576763</v>
      </c>
      <c r="K72" s="3">
        <f t="shared" si="24"/>
        <v>7.4358505515938322</v>
      </c>
      <c r="L72" s="3">
        <f t="shared" si="24"/>
        <v>18.32144816236972</v>
      </c>
      <c r="M72" s="3">
        <f t="shared" si="24"/>
        <v>7.6065094167123792</v>
      </c>
    </row>
    <row r="73" spans="1:25" hidden="1" outlineLevel="1">
      <c r="A73" s="7">
        <f t="shared" si="20"/>
        <v>1967</v>
      </c>
      <c r="B73" s="3"/>
      <c r="C73" s="3"/>
      <c r="D73" s="3">
        <f t="shared" si="18"/>
        <v>8.3736629573687615</v>
      </c>
      <c r="E73" s="3">
        <f t="shared" ref="E73:M73" si="25">100*E9/$D9</f>
        <v>8.882326215356656</v>
      </c>
      <c r="F73" s="3">
        <f t="shared" si="25"/>
        <v>8.638119036801454</v>
      </c>
      <c r="G73" s="3">
        <f t="shared" si="25"/>
        <v>5.2135393003180379</v>
      </c>
      <c r="H73" s="3">
        <f t="shared" si="25"/>
        <v>12.017264879600182</v>
      </c>
      <c r="I73" s="3">
        <f t="shared" si="25"/>
        <v>15.930258973194002</v>
      </c>
      <c r="J73" s="3">
        <f t="shared" si="25"/>
        <v>15.810995002271694</v>
      </c>
      <c r="K73" s="3">
        <f t="shared" si="25"/>
        <v>8.172421626533394</v>
      </c>
      <c r="L73" s="3">
        <f t="shared" si="25"/>
        <v>17.707860063607448</v>
      </c>
      <c r="M73" s="3">
        <f t="shared" si="25"/>
        <v>7.6272149023171281</v>
      </c>
    </row>
    <row r="74" spans="1:25" hidden="1" outlineLevel="1">
      <c r="A74" s="7">
        <f t="shared" si="20"/>
        <v>1968</v>
      </c>
      <c r="B74" s="3"/>
      <c r="C74" s="3"/>
      <c r="D74" s="3">
        <f t="shared" si="18"/>
        <v>8.332643274941848</v>
      </c>
      <c r="E74" s="3">
        <f t="shared" ref="E74:M74" si="26">100*E10/$D10</f>
        <v>9.1436143780023187</v>
      </c>
      <c r="F74" s="3">
        <f t="shared" si="26"/>
        <v>8.685329357848822</v>
      </c>
      <c r="G74" s="3">
        <f t="shared" si="26"/>
        <v>5.1184363094252117</v>
      </c>
      <c r="H74" s="3">
        <f t="shared" si="26"/>
        <v>11.84363094252112</v>
      </c>
      <c r="I74" s="3">
        <f t="shared" si="26"/>
        <v>16.211142399646626</v>
      </c>
      <c r="J74" s="3">
        <f t="shared" si="26"/>
        <v>15.868809011098227</v>
      </c>
      <c r="K74" s="3">
        <f t="shared" si="26"/>
        <v>8.1939153000938649</v>
      </c>
      <c r="L74" s="3">
        <f t="shared" si="26"/>
        <v>17.436916790900558</v>
      </c>
      <c r="M74" s="3">
        <f t="shared" si="26"/>
        <v>7.4982055104632552</v>
      </c>
    </row>
    <row r="75" spans="1:25" hidden="1" outlineLevel="1">
      <c r="A75" s="7">
        <f t="shared" si="20"/>
        <v>1969</v>
      </c>
      <c r="B75" s="3"/>
      <c r="C75" s="3"/>
      <c r="D75" s="3">
        <f t="shared" si="18"/>
        <v>8.079097226578563</v>
      </c>
      <c r="E75" s="3">
        <f t="shared" ref="E75:M75" si="27">100*E11/$D11</f>
        <v>9.1493189411462357</v>
      </c>
      <c r="F75" s="3">
        <f t="shared" si="27"/>
        <v>8.5890516576715488</v>
      </c>
      <c r="G75" s="3">
        <f t="shared" si="27"/>
        <v>5.0526856849139037</v>
      </c>
      <c r="H75" s="3">
        <f t="shared" si="27"/>
        <v>11.631971215625802</v>
      </c>
      <c r="I75" s="3">
        <f t="shared" si="27"/>
        <v>16.571575430480593</v>
      </c>
      <c r="J75" s="3">
        <f t="shared" si="27"/>
        <v>16.119249550244152</v>
      </c>
      <c r="K75" s="3">
        <f t="shared" si="27"/>
        <v>8.1624261115394496</v>
      </c>
      <c r="L75" s="3">
        <f t="shared" si="27"/>
        <v>17.275764584939605</v>
      </c>
      <c r="M75" s="3">
        <f t="shared" si="27"/>
        <v>7.4479568234387044</v>
      </c>
    </row>
    <row r="76" spans="1:25" hidden="1" outlineLevel="1">
      <c r="A76" s="7">
        <f t="shared" si="20"/>
        <v>1970</v>
      </c>
      <c r="B76" s="3"/>
      <c r="C76" s="3"/>
      <c r="D76" s="3">
        <f t="shared" si="18"/>
        <v>7.7362186363212375</v>
      </c>
      <c r="E76" s="3">
        <f t="shared" ref="E76:M76" si="28">100*E12/$D12</f>
        <v>9.0669856459330145</v>
      </c>
      <c r="F76" s="3">
        <f t="shared" si="28"/>
        <v>8.5119617224880386</v>
      </c>
      <c r="G76" s="3">
        <f t="shared" si="28"/>
        <v>4.9330143540669855</v>
      </c>
      <c r="H76" s="3">
        <f t="shared" si="28"/>
        <v>11.727272727272728</v>
      </c>
      <c r="I76" s="3">
        <f t="shared" si="28"/>
        <v>16.645933014354064</v>
      </c>
      <c r="J76" s="3">
        <f t="shared" si="28"/>
        <v>16.488038277511961</v>
      </c>
      <c r="K76" s="3">
        <f t="shared" si="28"/>
        <v>8.4306220095693778</v>
      </c>
      <c r="L76" s="3">
        <f t="shared" si="28"/>
        <v>16.90909090909091</v>
      </c>
      <c r="M76" s="3">
        <f t="shared" si="28"/>
        <v>7.2870813397129179</v>
      </c>
    </row>
    <row r="77" spans="1:25" hidden="1" outlineLevel="1">
      <c r="A77" s="7">
        <f t="shared" si="20"/>
        <v>1971</v>
      </c>
      <c r="B77" s="3"/>
      <c r="C77" s="3"/>
      <c r="D77" s="3">
        <f t="shared" si="18"/>
        <v>7.6457853283108239</v>
      </c>
      <c r="E77" s="3">
        <f t="shared" ref="E77:M77" si="29">100*E13/$D13</f>
        <v>9.0028259991925719</v>
      </c>
      <c r="F77" s="3">
        <f t="shared" si="29"/>
        <v>8.4869690037231429</v>
      </c>
      <c r="G77" s="3">
        <f t="shared" si="29"/>
        <v>5.0150271385636751</v>
      </c>
      <c r="H77" s="3">
        <f t="shared" si="29"/>
        <v>11.923025164849953</v>
      </c>
      <c r="I77" s="3">
        <f t="shared" si="29"/>
        <v>16.444623872964609</v>
      </c>
      <c r="J77" s="3">
        <f t="shared" si="29"/>
        <v>16.906652312385052</v>
      </c>
      <c r="K77" s="3">
        <f t="shared" si="29"/>
        <v>8.2806262055353699</v>
      </c>
      <c r="L77" s="3">
        <f t="shared" si="29"/>
        <v>16.538823846050331</v>
      </c>
      <c r="M77" s="3">
        <f t="shared" si="29"/>
        <v>7.4014264567352983</v>
      </c>
    </row>
    <row r="78" spans="1:25" hidden="1" outlineLevel="1">
      <c r="A78" s="7">
        <f t="shared" si="20"/>
        <v>1972</v>
      </c>
      <c r="B78" s="3"/>
      <c r="C78" s="3"/>
      <c r="D78" s="3">
        <f t="shared" si="18"/>
        <v>7.5930295678376369</v>
      </c>
      <c r="E78" s="3">
        <f t="shared" ref="E78:M78" si="30">100*E14/$D14</f>
        <v>8.7559747895605096</v>
      </c>
      <c r="F78" s="3">
        <f t="shared" si="30"/>
        <v>8.3541305359333364</v>
      </c>
      <c r="G78" s="3">
        <f t="shared" si="30"/>
        <v>5.0505477771667868</v>
      </c>
      <c r="H78" s="3">
        <f t="shared" si="30"/>
        <v>12.05109766930333</v>
      </c>
      <c r="I78" s="3">
        <f t="shared" si="30"/>
        <v>16.391015608476799</v>
      </c>
      <c r="J78" s="3">
        <f t="shared" si="30"/>
        <v>17.245463389873525</v>
      </c>
      <c r="K78" s="3">
        <f t="shared" si="30"/>
        <v>8.4302694471469053</v>
      </c>
      <c r="L78" s="3">
        <f t="shared" si="30"/>
        <v>16.289497060192037</v>
      </c>
      <c r="M78" s="3">
        <f t="shared" si="30"/>
        <v>7.4320037223467708</v>
      </c>
    </row>
    <row r="79" spans="1:25" hidden="1" outlineLevel="1">
      <c r="A79" s="7">
        <f t="shared" si="20"/>
        <v>1973</v>
      </c>
      <c r="B79" s="3"/>
      <c r="C79" s="3"/>
      <c r="D79" s="3">
        <f t="shared" si="18"/>
        <v>7.6038963883926183</v>
      </c>
      <c r="E79" s="3">
        <f t="shared" ref="E79:M79" si="31">100*E15/$D15</f>
        <v>8.7099637547155844</v>
      </c>
      <c r="F79" s="3">
        <f t="shared" si="31"/>
        <v>8.3512094089799529</v>
      </c>
      <c r="G79" s="3">
        <f t="shared" si="31"/>
        <v>5.1002293069013973</v>
      </c>
      <c r="H79" s="3">
        <f t="shared" si="31"/>
        <v>12.352984688216585</v>
      </c>
      <c r="I79" s="3">
        <f t="shared" si="31"/>
        <v>16.143945558103407</v>
      </c>
      <c r="J79" s="3">
        <f t="shared" si="31"/>
        <v>17.242399585768176</v>
      </c>
      <c r="K79" s="3">
        <f t="shared" si="31"/>
        <v>8.7617427324506263</v>
      </c>
      <c r="L79" s="3">
        <f t="shared" si="31"/>
        <v>15.79258820918707</v>
      </c>
      <c r="M79" s="3">
        <f t="shared" si="31"/>
        <v>7.5449367556771954</v>
      </c>
    </row>
    <row r="80" spans="1:25" hidden="1" outlineLevel="1">
      <c r="A80" s="7">
        <f t="shared" si="20"/>
        <v>1974</v>
      </c>
      <c r="B80" s="3"/>
      <c r="C80" s="3"/>
      <c r="D80" s="3">
        <f t="shared" si="18"/>
        <v>7.472369900527724</v>
      </c>
      <c r="E80" s="3">
        <f t="shared" ref="E80:M80" si="32">100*E16/$D16</f>
        <v>8.8751101790219149</v>
      </c>
      <c r="F80" s="3">
        <f t="shared" si="32"/>
        <v>8.54685267924987</v>
      </c>
      <c r="G80" s="3">
        <f t="shared" si="32"/>
        <v>5.1609373575271267</v>
      </c>
      <c r="H80" s="3">
        <f t="shared" si="32"/>
        <v>12.56192820886903</v>
      </c>
      <c r="I80" s="3">
        <f t="shared" si="32"/>
        <v>15.753320567763897</v>
      </c>
      <c r="J80" s="3">
        <f t="shared" si="32"/>
        <v>17.166651469560193</v>
      </c>
      <c r="K80" s="3">
        <f t="shared" si="32"/>
        <v>8.9024649706695858</v>
      </c>
      <c r="L80" s="3">
        <f t="shared" si="32"/>
        <v>15.3521169569314</v>
      </c>
      <c r="M80" s="3">
        <f t="shared" si="32"/>
        <v>7.680617610406979</v>
      </c>
    </row>
    <row r="81" spans="1:13" hidden="1" outlineLevel="1">
      <c r="A81" s="7">
        <f t="shared" si="20"/>
        <v>1975</v>
      </c>
      <c r="B81" s="3"/>
      <c r="C81" s="3"/>
      <c r="D81" s="3">
        <f t="shared" si="18"/>
        <v>7.1181084437778912</v>
      </c>
      <c r="E81" s="3">
        <f t="shared" ref="E81:M81" si="33">100*E17/$D17</f>
        <v>8.9435423223686037</v>
      </c>
      <c r="F81" s="3">
        <f t="shared" si="33"/>
        <v>8.6817257610784608</v>
      </c>
      <c r="G81" s="3">
        <f t="shared" si="33"/>
        <v>5.2920368771411859</v>
      </c>
      <c r="H81" s="3">
        <f t="shared" si="33"/>
        <v>12.511489290588528</v>
      </c>
      <c r="I81" s="3">
        <f t="shared" si="33"/>
        <v>15.706208394841658</v>
      </c>
      <c r="J81" s="3">
        <f t="shared" si="33"/>
        <v>17.09884967829986</v>
      </c>
      <c r="K81" s="3">
        <f t="shared" si="33"/>
        <v>8.6315906748739675</v>
      </c>
      <c r="L81" s="3">
        <f t="shared" si="33"/>
        <v>15.254992619001198</v>
      </c>
      <c r="M81" s="3">
        <f t="shared" si="33"/>
        <v>7.8795643818065333</v>
      </c>
    </row>
    <row r="82" spans="1:13" hidden="1" outlineLevel="1">
      <c r="A82" s="7">
        <f t="shared" si="20"/>
        <v>1976</v>
      </c>
      <c r="B82" s="3"/>
      <c r="C82" s="3"/>
      <c r="D82" s="3">
        <f t="shared" si="18"/>
        <v>6.9030853287693787</v>
      </c>
      <c r="E82" s="3">
        <f t="shared" ref="E82:M82" si="34">100*E18/$D18</f>
        <v>8.9859332353558674</v>
      </c>
      <c r="F82" s="3">
        <f t="shared" si="34"/>
        <v>8.7261179928616421</v>
      </c>
      <c r="G82" s="3">
        <f t="shared" si="34"/>
        <v>5.3432710476590382</v>
      </c>
      <c r="H82" s="3">
        <f t="shared" si="34"/>
        <v>12.54199034222129</v>
      </c>
      <c r="I82" s="3">
        <f t="shared" si="34"/>
        <v>15.654524459374345</v>
      </c>
      <c r="J82" s="3">
        <f t="shared" si="34"/>
        <v>17.271152634893973</v>
      </c>
      <c r="K82" s="3">
        <f t="shared" si="34"/>
        <v>8.3796976695360073</v>
      </c>
      <c r="L82" s="3">
        <f t="shared" si="34"/>
        <v>15.158513541885366</v>
      </c>
      <c r="M82" s="3">
        <f t="shared" si="34"/>
        <v>7.9387990762124723</v>
      </c>
    </row>
    <row r="83" spans="1:13" hidden="1" outlineLevel="1">
      <c r="A83" s="7">
        <f t="shared" si="20"/>
        <v>1977</v>
      </c>
      <c r="B83" s="3"/>
      <c r="C83" s="3"/>
      <c r="D83" s="3">
        <f t="shared" si="18"/>
        <v>6.7984290595624621</v>
      </c>
      <c r="E83" s="3">
        <f t="shared" ref="E83:M83" si="35">100*E19/$D19</f>
        <v>9.0194738640245991</v>
      </c>
      <c r="F83" s="3">
        <f t="shared" si="35"/>
        <v>8.8096051539850642</v>
      </c>
      <c r="G83" s="3">
        <f t="shared" si="35"/>
        <v>5.4004587827614809</v>
      </c>
      <c r="H83" s="3">
        <f t="shared" si="35"/>
        <v>12.540875591780956</v>
      </c>
      <c r="I83" s="3">
        <f t="shared" si="35"/>
        <v>15.530284542925472</v>
      </c>
      <c r="J83" s="3">
        <f t="shared" si="35"/>
        <v>17.49719361608668</v>
      </c>
      <c r="K83" s="3">
        <f t="shared" si="35"/>
        <v>8.3312997218019422</v>
      </c>
      <c r="L83" s="3">
        <f t="shared" si="35"/>
        <v>14.849431402215822</v>
      </c>
      <c r="M83" s="3">
        <f t="shared" si="35"/>
        <v>8.0213773244179798</v>
      </c>
    </row>
    <row r="84" spans="1:13" hidden="1" outlineLevel="1">
      <c r="A84" s="7">
        <f t="shared" si="20"/>
        <v>1978</v>
      </c>
      <c r="B84" s="3"/>
      <c r="C84" s="3"/>
      <c r="D84" s="3">
        <f t="shared" ref="D84:D99" si="36">100*D20/$C20</f>
        <v>6.7973499148334158</v>
      </c>
      <c r="E84" s="3">
        <f t="shared" ref="E84:M84" si="37">100*E20/$D20</f>
        <v>9.1375448028673851</v>
      </c>
      <c r="F84" s="3">
        <f t="shared" si="37"/>
        <v>8.9628136200716835</v>
      </c>
      <c r="G84" s="3">
        <f t="shared" si="37"/>
        <v>5.4189068100358417</v>
      </c>
      <c r="H84" s="3">
        <f t="shared" si="37"/>
        <v>12.477598566308245</v>
      </c>
      <c r="I84" s="3">
        <f t="shared" si="37"/>
        <v>15.398745519713261</v>
      </c>
      <c r="J84" s="3">
        <f t="shared" si="37"/>
        <v>17.578405017921146</v>
      </c>
      <c r="K84" s="3">
        <f t="shared" si="37"/>
        <v>8.5797491039426532</v>
      </c>
      <c r="L84" s="3">
        <f t="shared" si="37"/>
        <v>14.406362007168457</v>
      </c>
      <c r="M84" s="3">
        <f t="shared" si="37"/>
        <v>8.0398745519713266</v>
      </c>
    </row>
    <row r="85" spans="1:13" hidden="1" outlineLevel="1">
      <c r="A85" s="7">
        <f t="shared" si="20"/>
        <v>1979</v>
      </c>
      <c r="B85" s="3"/>
      <c r="C85" s="3"/>
      <c r="D85" s="3">
        <f t="shared" si="36"/>
        <v>6.9364201622465895</v>
      </c>
      <c r="E85" s="3">
        <f t="shared" ref="E85:M85" si="38">100*E21/$D21</f>
        <v>9.2221805772000085</v>
      </c>
      <c r="F85" s="3">
        <f t="shared" si="38"/>
        <v>9.1255202887972704</v>
      </c>
      <c r="G85" s="3">
        <f t="shared" si="38"/>
        <v>5.44651135265224</v>
      </c>
      <c r="H85" s="3">
        <f t="shared" si="38"/>
        <v>12.161442408222044</v>
      </c>
      <c r="I85" s="3">
        <f t="shared" si="38"/>
        <v>15.653048744402581</v>
      </c>
      <c r="J85" s="3">
        <f t="shared" si="38"/>
        <v>17.454086363008699</v>
      </c>
      <c r="K85" s="3">
        <f t="shared" si="38"/>
        <v>8.9282543940978041</v>
      </c>
      <c r="L85" s="3">
        <f t="shared" si="38"/>
        <v>13.964452685775155</v>
      </c>
      <c r="M85" s="3">
        <f t="shared" si="38"/>
        <v>8.0445031858441993</v>
      </c>
    </row>
    <row r="86" spans="1:13" hidden="1" outlineLevel="1">
      <c r="A86" s="7">
        <f t="shared" si="20"/>
        <v>1980</v>
      </c>
      <c r="B86" s="3"/>
      <c r="C86" s="3"/>
      <c r="D86" s="3">
        <f t="shared" si="36"/>
        <v>7.0565222353853354</v>
      </c>
      <c r="E86" s="3">
        <f t="shared" ref="E86:M86" si="39">100*E22/$D22</f>
        <v>9.2194648551226965</v>
      </c>
      <c r="F86" s="3">
        <f t="shared" si="39"/>
        <v>9.1761403022320813</v>
      </c>
      <c r="G86" s="3">
        <f t="shared" si="39"/>
        <v>5.6009981976986003</v>
      </c>
      <c r="H86" s="3">
        <f t="shared" si="39"/>
        <v>12.104880077637597</v>
      </c>
      <c r="I86" s="3">
        <f t="shared" si="39"/>
        <v>15.484195203105504</v>
      </c>
      <c r="J86" s="3">
        <f t="shared" si="39"/>
        <v>17.400873422986272</v>
      </c>
      <c r="K86" s="3">
        <f t="shared" si="39"/>
        <v>8.9855122695133787</v>
      </c>
      <c r="L86" s="3">
        <f t="shared" si="39"/>
        <v>13.747747123249686</v>
      </c>
      <c r="M86" s="3">
        <f t="shared" si="39"/>
        <v>8.2801885484541806</v>
      </c>
    </row>
    <row r="87" spans="1:13" hidden="1" outlineLevel="1">
      <c r="A87" s="7">
        <f t="shared" si="20"/>
        <v>1981</v>
      </c>
      <c r="B87" s="3"/>
      <c r="C87" s="3"/>
      <c r="D87" s="3">
        <f t="shared" si="36"/>
        <v>6.6692931393972579</v>
      </c>
      <c r="E87" s="3">
        <f t="shared" ref="E87:M87" si="40">100*E23/$D23</f>
        <v>9.2520724021236305</v>
      </c>
      <c r="F87" s="3">
        <f t="shared" si="40"/>
        <v>9.2148157347325288</v>
      </c>
      <c r="G87" s="3">
        <f t="shared" si="40"/>
        <v>5.7080319165450648</v>
      </c>
      <c r="H87" s="3">
        <f t="shared" si="40"/>
        <v>12.142568847216618</v>
      </c>
      <c r="I87" s="3">
        <f t="shared" si="40"/>
        <v>15.641590859697597</v>
      </c>
      <c r="J87" s="3">
        <f t="shared" si="40"/>
        <v>17.228103946102021</v>
      </c>
      <c r="K87" s="3">
        <f t="shared" si="40"/>
        <v>8.8112018379955916</v>
      </c>
      <c r="L87" s="3">
        <f t="shared" si="40"/>
        <v>13.587817069763108</v>
      </c>
      <c r="M87" s="3">
        <f t="shared" si="40"/>
        <v>8.4137973858238375</v>
      </c>
    </row>
    <row r="88" spans="1:13" hidden="1" outlineLevel="1">
      <c r="A88" s="7">
        <f t="shared" si="20"/>
        <v>1982</v>
      </c>
      <c r="B88" s="3"/>
      <c r="C88" s="3"/>
      <c r="D88" s="3">
        <f t="shared" si="36"/>
        <v>6.6776137395331823</v>
      </c>
      <c r="E88" s="3">
        <f t="shared" ref="E88:M88" si="41">100*E24/$D24</f>
        <v>9.3206336864612691</v>
      </c>
      <c r="F88" s="3">
        <f t="shared" si="41"/>
        <v>9.5622231787068017</v>
      </c>
      <c r="G88" s="3">
        <f t="shared" si="41"/>
        <v>6.0466795329269818</v>
      </c>
      <c r="H88" s="3">
        <f t="shared" si="41"/>
        <v>12.198880913041668</v>
      </c>
      <c r="I88" s="3">
        <f t="shared" si="41"/>
        <v>15.222914902184023</v>
      </c>
      <c r="J88" s="3">
        <f t="shared" si="41"/>
        <v>16.653013620648959</v>
      </c>
      <c r="K88" s="3">
        <f t="shared" si="41"/>
        <v>8.7111061744165053</v>
      </c>
      <c r="L88" s="3">
        <f t="shared" si="41"/>
        <v>13.480415978229178</v>
      </c>
      <c r="M88" s="3">
        <f t="shared" si="41"/>
        <v>8.8041320133846135</v>
      </c>
    </row>
    <row r="89" spans="1:13" hidden="1" outlineLevel="1">
      <c r="A89" s="7">
        <f t="shared" si="20"/>
        <v>1983</v>
      </c>
      <c r="B89" s="3"/>
      <c r="C89" s="3"/>
      <c r="D89" s="3">
        <f t="shared" si="36"/>
        <v>6.8239984994887362</v>
      </c>
      <c r="E89" s="3">
        <f t="shared" ref="E89:M89" si="42">100*E25/$D25</f>
        <v>9.793807526896126</v>
      </c>
      <c r="F89" s="3">
        <f t="shared" si="42"/>
        <v>9.8567772880129692</v>
      </c>
      <c r="G89" s="3">
        <f t="shared" si="42"/>
        <v>6.0826109674566915</v>
      </c>
      <c r="H89" s="3">
        <f t="shared" si="42"/>
        <v>12.342073178901112</v>
      </c>
      <c r="I89" s="3">
        <f t="shared" si="42"/>
        <v>14.831388416243518</v>
      </c>
      <c r="J89" s="3">
        <f t="shared" si="42"/>
        <v>16.443146344404397</v>
      </c>
      <c r="K89" s="3">
        <f t="shared" si="42"/>
        <v>8.3575610605715518</v>
      </c>
      <c r="L89" s="3">
        <f t="shared" si="42"/>
        <v>13.468829968247162</v>
      </c>
      <c r="M89" s="3">
        <f t="shared" si="42"/>
        <v>8.8238052492664689</v>
      </c>
    </row>
    <row r="90" spans="1:13" hidden="1" outlineLevel="1">
      <c r="A90" s="7">
        <f t="shared" si="20"/>
        <v>1984</v>
      </c>
      <c r="B90" s="3"/>
      <c r="C90" s="3"/>
      <c r="D90" s="3">
        <f t="shared" si="36"/>
        <v>6.9681310761630497</v>
      </c>
      <c r="E90" s="3">
        <f t="shared" ref="E90:M90" si="43">100*E26/$D26</f>
        <v>10.138533372779543</v>
      </c>
      <c r="F90" s="3">
        <f t="shared" si="43"/>
        <v>10.052351980242594</v>
      </c>
      <c r="G90" s="3">
        <f t="shared" si="43"/>
        <v>5.9915362154792078</v>
      </c>
      <c r="H90" s="3">
        <f t="shared" si="43"/>
        <v>12.347092342718959</v>
      </c>
      <c r="I90" s="3">
        <f t="shared" si="43"/>
        <v>15.023860669127767</v>
      </c>
      <c r="J90" s="3">
        <f t="shared" si="43"/>
        <v>16.311436399418596</v>
      </c>
      <c r="K90" s="3">
        <f t="shared" si="43"/>
        <v>8.0959057407097728</v>
      </c>
      <c r="L90" s="3">
        <f t="shared" si="43"/>
        <v>13.374837605958092</v>
      </c>
      <c r="M90" s="3">
        <f t="shared" si="43"/>
        <v>8.6644456735654654</v>
      </c>
    </row>
    <row r="91" spans="1:13" hidden="1" outlineLevel="1">
      <c r="A91" s="7">
        <f t="shared" si="20"/>
        <v>1985</v>
      </c>
      <c r="B91" s="3"/>
      <c r="C91" s="3"/>
      <c r="D91" s="3">
        <f t="shared" si="36"/>
        <v>6.9737092212062501</v>
      </c>
      <c r="E91" s="3">
        <f t="shared" ref="E91:M91" si="44">100*E27/$D27</f>
        <v>10.117493472584858</v>
      </c>
      <c r="F91" s="3">
        <f t="shared" si="44"/>
        <v>9.9917802920413887</v>
      </c>
      <c r="G91" s="3">
        <f t="shared" si="44"/>
        <v>5.8770911904071177</v>
      </c>
      <c r="H91" s="3">
        <f t="shared" si="44"/>
        <v>12.363407794217194</v>
      </c>
      <c r="I91" s="3">
        <f t="shared" si="44"/>
        <v>15.247558263224059</v>
      </c>
      <c r="J91" s="3">
        <f t="shared" si="44"/>
        <v>16.32458176191858</v>
      </c>
      <c r="K91" s="3">
        <f t="shared" si="44"/>
        <v>8.1399284401895358</v>
      </c>
      <c r="L91" s="3">
        <f t="shared" si="44"/>
        <v>13.433178609418819</v>
      </c>
      <c r="M91" s="3">
        <f t="shared" si="44"/>
        <v>8.5049801759984529</v>
      </c>
    </row>
    <row r="92" spans="1:13" hidden="1" outlineLevel="1">
      <c r="A92" s="7">
        <f t="shared" si="20"/>
        <v>1986</v>
      </c>
      <c r="B92" s="3"/>
      <c r="C92" s="3"/>
      <c r="D92" s="3">
        <f t="shared" si="36"/>
        <v>6.9134540245722356</v>
      </c>
      <c r="E92" s="3">
        <f t="shared" ref="E92:M92" si="45">100*E28/$D28</f>
        <v>9.9888760244273431</v>
      </c>
      <c r="F92" s="3">
        <f t="shared" si="45"/>
        <v>9.9116892551476763</v>
      </c>
      <c r="G92" s="3">
        <f t="shared" si="45"/>
        <v>5.8423573747417645</v>
      </c>
      <c r="H92" s="3">
        <f t="shared" si="45"/>
        <v>12.541714908397466</v>
      </c>
      <c r="I92" s="3">
        <f t="shared" si="45"/>
        <v>15.1286067788145</v>
      </c>
      <c r="J92" s="3">
        <f t="shared" si="45"/>
        <v>16.463483847533428</v>
      </c>
      <c r="K92" s="3">
        <f t="shared" si="45"/>
        <v>8.3180094894322245</v>
      </c>
      <c r="L92" s="3">
        <f t="shared" si="45"/>
        <v>13.336284592158732</v>
      </c>
      <c r="M92" s="3">
        <f t="shared" si="45"/>
        <v>8.4689777293468627</v>
      </c>
    </row>
    <row r="93" spans="1:13" hidden="1" outlineLevel="1">
      <c r="A93" s="7">
        <f t="shared" si="20"/>
        <v>1987</v>
      </c>
      <c r="B93" s="3"/>
      <c r="C93" s="3"/>
      <c r="D93" s="3">
        <f t="shared" si="36"/>
        <v>7.0220321895913234</v>
      </c>
      <c r="E93" s="3">
        <f t="shared" ref="E93:M93" si="46">100*E29/$D29</f>
        <v>9.5672556418638379</v>
      </c>
      <c r="F93" s="3">
        <f t="shared" si="46"/>
        <v>9.78168325677707</v>
      </c>
      <c r="G93" s="3">
        <f t="shared" si="46"/>
        <v>5.8116190336041704</v>
      </c>
      <c r="H93" s="3">
        <f t="shared" si="46"/>
        <v>12.940286113709703</v>
      </c>
      <c r="I93" s="3">
        <f t="shared" si="46"/>
        <v>15.084562262842008</v>
      </c>
      <c r="J93" s="3">
        <f t="shared" si="46"/>
        <v>16.367974605043255</v>
      </c>
      <c r="K93" s="3">
        <f t="shared" si="46"/>
        <v>8.8724681249145956</v>
      </c>
      <c r="L93" s="3">
        <f t="shared" si="46"/>
        <v>13.125282487360332</v>
      </c>
      <c r="M93" s="3">
        <f t="shared" si="46"/>
        <v>8.4488684738850299</v>
      </c>
    </row>
    <row r="94" spans="1:13" hidden="1" outlineLevel="1">
      <c r="A94" s="7">
        <f t="shared" si="20"/>
        <v>1988</v>
      </c>
      <c r="B94" s="3"/>
      <c r="C94" s="3"/>
      <c r="D94" s="3">
        <f t="shared" si="36"/>
        <v>7.0425379508275592</v>
      </c>
      <c r="E94" s="3">
        <f t="shared" ref="E94:M94" si="47">100*E30/$D30</f>
        <v>9.399026522300586</v>
      </c>
      <c r="F94" s="3">
        <f t="shared" si="47"/>
        <v>9.7377570279129841</v>
      </c>
      <c r="G94" s="3">
        <f t="shared" si="47"/>
        <v>5.7951723452865789</v>
      </c>
      <c r="H94" s="3">
        <f t="shared" si="47"/>
        <v>12.98996721962849</v>
      </c>
      <c r="I94" s="3">
        <f t="shared" si="47"/>
        <v>14.913082348266613</v>
      </c>
      <c r="J94" s="3">
        <f t="shared" si="47"/>
        <v>16.084235621337044</v>
      </c>
      <c r="K94" s="3">
        <f t="shared" si="47"/>
        <v>9.3513459819211295</v>
      </c>
      <c r="L94" s="3">
        <f t="shared" si="47"/>
        <v>13.28101718486143</v>
      </c>
      <c r="M94" s="3">
        <f t="shared" si="47"/>
        <v>8.4483957484851491</v>
      </c>
    </row>
    <row r="95" spans="1:13" hidden="1" outlineLevel="1">
      <c r="A95" s="7">
        <f t="shared" si="20"/>
        <v>1989</v>
      </c>
      <c r="B95" s="3"/>
      <c r="C95" s="3"/>
      <c r="D95" s="3">
        <f t="shared" si="36"/>
        <v>6.9834503105823966</v>
      </c>
      <c r="E95" s="3">
        <f t="shared" ref="E95:M95" si="48">100*E31/$D31</f>
        <v>9.2918613903039038</v>
      </c>
      <c r="F95" s="3">
        <f t="shared" si="48"/>
        <v>9.5104396257647945</v>
      </c>
      <c r="G95" s="3">
        <f t="shared" si="48"/>
        <v>5.6684012693999621</v>
      </c>
      <c r="H95" s="3">
        <f t="shared" si="48"/>
        <v>12.87599571989062</v>
      </c>
      <c r="I95" s="3">
        <f t="shared" si="48"/>
        <v>15.133113230842394</v>
      </c>
      <c r="J95" s="3">
        <f t="shared" si="48"/>
        <v>16.518661459809955</v>
      </c>
      <c r="K95" s="3">
        <f t="shared" si="48"/>
        <v>9.188516868935368</v>
      </c>
      <c r="L95" s="3">
        <f t="shared" si="48"/>
        <v>13.531730426273286</v>
      </c>
      <c r="M95" s="3">
        <f t="shared" si="48"/>
        <v>8.2812800087797118</v>
      </c>
    </row>
    <row r="96" spans="1:13" hidden="1" outlineLevel="1">
      <c r="A96" s="7">
        <f t="shared" si="20"/>
        <v>1990</v>
      </c>
      <c r="B96" s="3"/>
      <c r="C96" s="3"/>
      <c r="D96" s="3">
        <f t="shared" si="36"/>
        <v>6.8984593958379223</v>
      </c>
      <c r="E96" s="3">
        <f t="shared" ref="E96:M96" si="49">100*E32/$D32</f>
        <v>9.2847720303668311</v>
      </c>
      <c r="F96" s="3">
        <f t="shared" si="49"/>
        <v>9.4271711497636872</v>
      </c>
      <c r="G96" s="3">
        <f t="shared" si="49"/>
        <v>5.6286964802082693</v>
      </c>
      <c r="H96" s="3">
        <f t="shared" si="49"/>
        <v>13.276315444625961</v>
      </c>
      <c r="I96" s="3">
        <f t="shared" si="49"/>
        <v>15.211370962810243</v>
      </c>
      <c r="J96" s="3">
        <f t="shared" si="49"/>
        <v>16.071007364567954</v>
      </c>
      <c r="K96" s="3">
        <f t="shared" si="49"/>
        <v>9.0532642595682589</v>
      </c>
      <c r="L96" s="3">
        <f t="shared" si="49"/>
        <v>13.851153607589961</v>
      </c>
      <c r="M96" s="3">
        <f t="shared" si="49"/>
        <v>8.1962487004988347</v>
      </c>
    </row>
    <row r="97" spans="1:13" hidden="1" outlineLevel="1">
      <c r="A97" s="7">
        <f t="shared" si="20"/>
        <v>1991</v>
      </c>
      <c r="B97" s="3"/>
      <c r="C97" s="3"/>
      <c r="D97" s="3">
        <f t="shared" si="36"/>
        <v>6.9547182502879155</v>
      </c>
      <c r="E97" s="3">
        <f t="shared" ref="E97:M97" si="50">100*E33/$D33</f>
        <v>9.0199181258385224</v>
      </c>
      <c r="F97" s="3">
        <f t="shared" si="50"/>
        <v>9.2486841652619614</v>
      </c>
      <c r="G97" s="3">
        <f t="shared" si="50"/>
        <v>5.9823179331934364</v>
      </c>
      <c r="H97" s="3">
        <f t="shared" si="50"/>
        <v>13.669200866902885</v>
      </c>
      <c r="I97" s="3">
        <f t="shared" si="50"/>
        <v>15.421927138876462</v>
      </c>
      <c r="J97" s="3">
        <f t="shared" si="50"/>
        <v>15.863118786335958</v>
      </c>
      <c r="K97" s="3">
        <f t="shared" si="50"/>
        <v>8.6905294299769498</v>
      </c>
      <c r="L97" s="3">
        <f t="shared" si="50"/>
        <v>14.001169630878254</v>
      </c>
      <c r="M97" s="3">
        <f t="shared" si="50"/>
        <v>8.1031339227355588</v>
      </c>
    </row>
    <row r="98" spans="1:13" hidden="1" outlineLevel="1">
      <c r="A98" s="7">
        <f t="shared" si="20"/>
        <v>1992</v>
      </c>
      <c r="B98" s="3"/>
      <c r="C98" s="3"/>
      <c r="D98" s="3">
        <f t="shared" si="36"/>
        <v>7.2435516874861019</v>
      </c>
      <c r="E98" s="3">
        <f t="shared" ref="E98:M98" si="51">100*E34/$D34</f>
        <v>8.9140546698990022</v>
      </c>
      <c r="F98" s="3">
        <f t="shared" si="51"/>
        <v>9.1299245312111825</v>
      </c>
      <c r="G98" s="3">
        <f t="shared" si="51"/>
        <v>6.000668168618347</v>
      </c>
      <c r="H98" s="3">
        <f t="shared" si="51"/>
        <v>13.146645879198541</v>
      </c>
      <c r="I98" s="3">
        <f t="shared" si="51"/>
        <v>15.864721553577702</v>
      </c>
      <c r="J98" s="3">
        <f t="shared" si="51"/>
        <v>15.898129984495061</v>
      </c>
      <c r="K98" s="3">
        <f t="shared" si="51"/>
        <v>8.4891679587448703</v>
      </c>
      <c r="L98" s="3">
        <f t="shared" si="51"/>
        <v>14.446148179240515</v>
      </c>
      <c r="M98" s="3">
        <f t="shared" si="51"/>
        <v>8.1105390750147759</v>
      </c>
    </row>
    <row r="99" spans="1:13" hidden="1" outlineLevel="1">
      <c r="A99" s="7">
        <f t="shared" si="20"/>
        <v>1993</v>
      </c>
      <c r="B99" s="3"/>
      <c r="C99" s="3"/>
      <c r="D99" s="3">
        <f t="shared" si="36"/>
        <v>7.3952840838339728</v>
      </c>
      <c r="E99" s="3">
        <f t="shared" ref="E99:M99" si="52">100*E35/$D35</f>
        <v>8.7293905613777447</v>
      </c>
      <c r="F99" s="3">
        <f t="shared" si="52"/>
        <v>9.242540551365062</v>
      </c>
      <c r="G99" s="3">
        <f t="shared" si="52"/>
        <v>6.3847540217608971</v>
      </c>
      <c r="H99" s="3">
        <f t="shared" si="52"/>
        <v>13.089079500700885</v>
      </c>
      <c r="I99" s="3">
        <f t="shared" si="52"/>
        <v>15.822541886389427</v>
      </c>
      <c r="J99" s="3">
        <f t="shared" si="52"/>
        <v>15.89930578733062</v>
      </c>
      <c r="K99" s="3">
        <f t="shared" si="52"/>
        <v>8.189540084106536</v>
      </c>
      <c r="L99" s="3">
        <f t="shared" si="52"/>
        <v>14.540084106534946</v>
      </c>
      <c r="M99" s="3">
        <f t="shared" si="52"/>
        <v>8.102763500433884</v>
      </c>
    </row>
    <row r="100" spans="1:13" hidden="1" outlineLevel="1">
      <c r="A100" s="7">
        <f t="shared" si="20"/>
        <v>1994</v>
      </c>
      <c r="B100" s="3"/>
      <c r="C100" s="3"/>
      <c r="D100" s="3">
        <f t="shared" ref="D100:D115" si="53">100*D36/$C36</f>
        <v>7.4314163606790107</v>
      </c>
      <c r="E100" s="3">
        <f t="shared" ref="E100:M100" si="54">100*E36/$D36</f>
        <v>8.3364853011001046</v>
      </c>
      <c r="F100" s="3">
        <f t="shared" si="54"/>
        <v>9.3528943111676224</v>
      </c>
      <c r="G100" s="3">
        <f t="shared" si="54"/>
        <v>6.4195523937518617</v>
      </c>
      <c r="H100" s="3">
        <f t="shared" si="54"/>
        <v>12.820595359766942</v>
      </c>
      <c r="I100" s="3">
        <f t="shared" si="54"/>
        <v>15.766813400825681</v>
      </c>
      <c r="J100" s="3">
        <f t="shared" si="54"/>
        <v>16.207820635597653</v>
      </c>
      <c r="K100" s="3">
        <f t="shared" si="54"/>
        <v>8.1409291732723865</v>
      </c>
      <c r="L100" s="3">
        <f t="shared" si="54"/>
        <v>14.788228003959409</v>
      </c>
      <c r="M100" s="3">
        <f t="shared" si="54"/>
        <v>8.1666814205583407</v>
      </c>
    </row>
    <row r="101" spans="1:13" hidden="1" outlineLevel="1">
      <c r="A101" s="7">
        <f t="shared" si="20"/>
        <v>1995</v>
      </c>
      <c r="B101" s="3"/>
      <c r="C101" s="3"/>
      <c r="D101" s="3">
        <f t="shared" si="53"/>
        <v>7.3826868373786469</v>
      </c>
      <c r="E101" s="3">
        <f t="shared" ref="E101:M101" si="55">100*E37/$D37</f>
        <v>8.2802893870707326</v>
      </c>
      <c r="F101" s="3">
        <f t="shared" si="55"/>
        <v>9.7318822579643545</v>
      </c>
      <c r="G101" s="3">
        <f t="shared" si="55"/>
        <v>6.3148171148233239</v>
      </c>
      <c r="H101" s="3">
        <f t="shared" si="55"/>
        <v>12.475936160963794</v>
      </c>
      <c r="I101" s="3">
        <f t="shared" si="55"/>
        <v>15.63450909768366</v>
      </c>
      <c r="J101" s="3">
        <f t="shared" si="55"/>
        <v>16.14994100478172</v>
      </c>
      <c r="K101" s="3">
        <f t="shared" si="55"/>
        <v>7.8440352729305092</v>
      </c>
      <c r="L101" s="3">
        <f t="shared" si="55"/>
        <v>15.137707259516862</v>
      </c>
      <c r="M101" s="3">
        <f t="shared" si="55"/>
        <v>8.430882444265043</v>
      </c>
    </row>
    <row r="102" spans="1:13" hidden="1" outlineLevel="1">
      <c r="A102" s="7">
        <f t="shared" si="20"/>
        <v>1996</v>
      </c>
      <c r="B102" s="3"/>
      <c r="C102" s="3"/>
      <c r="D102" s="3">
        <f t="shared" si="53"/>
        <v>7.6071795386121215</v>
      </c>
      <c r="E102" s="3">
        <f t="shared" ref="E102:M102" si="56">100*E38/$D38</f>
        <v>7.9807348737494044</v>
      </c>
      <c r="F102" s="3">
        <f t="shared" si="56"/>
        <v>10.22659599809433</v>
      </c>
      <c r="G102" s="3">
        <f t="shared" si="56"/>
        <v>6.3534718913768469</v>
      </c>
      <c r="H102" s="3">
        <f t="shared" si="56"/>
        <v>13.038947117675086</v>
      </c>
      <c r="I102" s="3">
        <f t="shared" si="56"/>
        <v>14.882831110052404</v>
      </c>
      <c r="J102" s="3">
        <f t="shared" si="56"/>
        <v>17.011076703191996</v>
      </c>
      <c r="K102" s="3">
        <f t="shared" si="56"/>
        <v>7.5958789899952368</v>
      </c>
      <c r="L102" s="3">
        <f t="shared" si="56"/>
        <v>14.608146736541212</v>
      </c>
      <c r="M102" s="3">
        <f t="shared" si="56"/>
        <v>8.3023165793234863</v>
      </c>
    </row>
    <row r="103" spans="1:13" hidden="1" outlineLevel="1">
      <c r="A103" s="7">
        <f t="shared" si="20"/>
        <v>1997</v>
      </c>
      <c r="B103" s="3"/>
      <c r="C103" s="3"/>
      <c r="D103" s="3">
        <f t="shared" si="53"/>
        <v>7.4277951644412328</v>
      </c>
      <c r="E103" s="3">
        <f t="shared" ref="E103:M103" si="57">100*E39/$D39</f>
        <v>8.2349445181303604</v>
      </c>
      <c r="F103" s="3">
        <f t="shared" si="57"/>
        <v>10.437549375602472</v>
      </c>
      <c r="G103" s="3">
        <f t="shared" si="57"/>
        <v>6.3200771165372949</v>
      </c>
      <c r="H103" s="3">
        <f t="shared" si="57"/>
        <v>12.82424822247831</v>
      </c>
      <c r="I103" s="3">
        <f t="shared" si="57"/>
        <v>14.720271357439499</v>
      </c>
      <c r="J103" s="3">
        <f t="shared" si="57"/>
        <v>16.906206286737262</v>
      </c>
      <c r="K103" s="3">
        <f t="shared" si="57"/>
        <v>7.4072463452994421</v>
      </c>
      <c r="L103" s="3">
        <f t="shared" si="57"/>
        <v>14.850731664890958</v>
      </c>
      <c r="M103" s="3">
        <f t="shared" si="57"/>
        <v>8.2987251128844051</v>
      </c>
    </row>
    <row r="104" spans="1:13" hidden="1" outlineLevel="1">
      <c r="A104" s="7">
        <f t="shared" si="20"/>
        <v>1998</v>
      </c>
      <c r="B104" s="3"/>
      <c r="C104" s="3"/>
      <c r="D104" s="3">
        <f t="shared" si="53"/>
        <v>7.3748260634590466</v>
      </c>
      <c r="E104" s="3">
        <f t="shared" ref="E104:M104" si="58">100*E40/$D40</f>
        <v>8.4606037173078512</v>
      </c>
      <c r="F104" s="3">
        <f t="shared" si="58"/>
        <v>10.136292082079041</v>
      </c>
      <c r="G104" s="3">
        <f t="shared" si="58"/>
        <v>6.6578751139219534</v>
      </c>
      <c r="H104" s="3">
        <f t="shared" si="58"/>
        <v>13.058217570217348</v>
      </c>
      <c r="I104" s="3">
        <f t="shared" si="58"/>
        <v>14.352785219144412</v>
      </c>
      <c r="J104" s="3">
        <f t="shared" si="58"/>
        <v>17.791847330774118</v>
      </c>
      <c r="K104" s="3">
        <f t="shared" si="58"/>
        <v>7.2937667430749258</v>
      </c>
      <c r="L104" s="3">
        <f t="shared" si="58"/>
        <v>14.370736557209534</v>
      </c>
      <c r="M104" s="3">
        <f t="shared" si="58"/>
        <v>7.8778756662708176</v>
      </c>
    </row>
    <row r="105" spans="1:13" hidden="1" outlineLevel="1">
      <c r="A105" s="7">
        <f t="shared" si="20"/>
        <v>1999</v>
      </c>
      <c r="B105" s="3"/>
      <c r="C105" s="3"/>
      <c r="D105" s="3">
        <f t="shared" si="53"/>
        <v>7.4877949171097775</v>
      </c>
      <c r="E105" s="3">
        <f t="shared" ref="E105:M105" si="59">100*E41/$D41</f>
        <v>8.3255004699718</v>
      </c>
      <c r="F105" s="3">
        <f t="shared" si="59"/>
        <v>9.8134111953282819</v>
      </c>
      <c r="G105" s="3">
        <f t="shared" si="59"/>
        <v>6.8742542114139811</v>
      </c>
      <c r="H105" s="3">
        <f t="shared" si="59"/>
        <v>12.96855522002013</v>
      </c>
      <c r="I105" s="3">
        <f t="shared" si="59"/>
        <v>14.401802558513156</v>
      </c>
      <c r="J105" s="3">
        <f t="shared" si="59"/>
        <v>19.132185402209203</v>
      </c>
      <c r="K105" s="3">
        <f t="shared" si="59"/>
        <v>6.9189181982414381</v>
      </c>
      <c r="L105" s="3">
        <f t="shared" si="59"/>
        <v>13.822503983094347</v>
      </c>
      <c r="M105" s="3">
        <f t="shared" si="59"/>
        <v>7.742868761207661</v>
      </c>
    </row>
    <row r="106" spans="1:13" hidden="1" outlineLevel="1">
      <c r="A106" s="7">
        <f t="shared" si="20"/>
        <v>2000</v>
      </c>
      <c r="B106" s="3"/>
      <c r="C106" s="3"/>
      <c r="D106" s="3">
        <f t="shared" si="53"/>
        <v>7.2768876551093227</v>
      </c>
      <c r="E106" s="3">
        <f t="shared" ref="E106:M106" si="60">100*E42/$D42</f>
        <v>8.2165121457877355</v>
      </c>
      <c r="F106" s="3">
        <f t="shared" si="60"/>
        <v>9.4779895483055867</v>
      </c>
      <c r="G106" s="3">
        <f t="shared" si="60"/>
        <v>7.5056948334939158</v>
      </c>
      <c r="H106" s="3">
        <f t="shared" si="60"/>
        <v>13.631868096808979</v>
      </c>
      <c r="I106" s="3">
        <f t="shared" si="60"/>
        <v>14.081712087084691</v>
      </c>
      <c r="J106" s="3">
        <f t="shared" si="60"/>
        <v>19.253960860382463</v>
      </c>
      <c r="K106" s="3">
        <f t="shared" si="60"/>
        <v>6.5868645554839498</v>
      </c>
      <c r="L106" s="3">
        <f t="shared" si="60"/>
        <v>13.395141684905026</v>
      </c>
      <c r="M106" s="3">
        <f t="shared" si="60"/>
        <v>7.8502561877476529</v>
      </c>
    </row>
    <row r="107" spans="1:13" hidden="1" outlineLevel="1">
      <c r="A107" s="7">
        <f t="shared" si="20"/>
        <v>2001</v>
      </c>
      <c r="B107" s="3"/>
      <c r="C107" s="3"/>
      <c r="D107" s="3">
        <f t="shared" si="53"/>
        <v>7.3017040038225343</v>
      </c>
      <c r="E107" s="3">
        <f t="shared" ref="E107:M107" si="61">100*E43/$D43</f>
        <v>8.163416121145687</v>
      </c>
      <c r="F107" s="3">
        <f t="shared" si="61"/>
        <v>9.2078604287394619</v>
      </c>
      <c r="G107" s="3">
        <f t="shared" si="61"/>
        <v>7.6812227880997401</v>
      </c>
      <c r="H107" s="3">
        <f t="shared" si="61"/>
        <v>14.067975095915214</v>
      </c>
      <c r="I107" s="3">
        <f t="shared" si="61"/>
        <v>13.905396500865239</v>
      </c>
      <c r="J107" s="3">
        <f t="shared" si="61"/>
        <v>19.058645301540189</v>
      </c>
      <c r="K107" s="3">
        <f t="shared" si="61"/>
        <v>6.5191553302993537</v>
      </c>
      <c r="L107" s="3">
        <f t="shared" si="61"/>
        <v>13.161476262909293</v>
      </c>
      <c r="M107" s="3">
        <f t="shared" si="61"/>
        <v>8.2348521704858264</v>
      </c>
    </row>
    <row r="108" spans="1:13" hidden="1" outlineLevel="1">
      <c r="A108" s="7">
        <f t="shared" si="20"/>
        <v>2002</v>
      </c>
      <c r="B108" s="3"/>
      <c r="C108" s="3"/>
      <c r="D108" s="3">
        <f t="shared" si="53"/>
        <v>7.7506499505219661</v>
      </c>
      <c r="E108" s="3">
        <f t="shared" ref="E108:M108" si="62">100*E44/$D44</f>
        <v>7.887678876788768</v>
      </c>
      <c r="F108" s="3">
        <f t="shared" si="62"/>
        <v>8.7834878348783487</v>
      </c>
      <c r="G108" s="3">
        <f t="shared" si="62"/>
        <v>8.0364803648036478</v>
      </c>
      <c r="H108" s="3">
        <f t="shared" si="62"/>
        <v>14.351543515435155</v>
      </c>
      <c r="I108" s="3">
        <f t="shared" si="62"/>
        <v>14.320343203432035</v>
      </c>
      <c r="J108" s="3">
        <f t="shared" si="62"/>
        <v>18.403984039840399</v>
      </c>
      <c r="K108" s="3">
        <f t="shared" si="62"/>
        <v>6.5826658266582667</v>
      </c>
      <c r="L108" s="3">
        <f t="shared" si="62"/>
        <v>13.154531545315454</v>
      </c>
      <c r="M108" s="3">
        <f t="shared" si="62"/>
        <v>8.4792847928479294</v>
      </c>
    </row>
    <row r="109" spans="1:13" hidden="1" outlineLevel="1">
      <c r="A109" s="7">
        <f t="shared" si="20"/>
        <v>2003</v>
      </c>
      <c r="B109" s="3"/>
      <c r="C109" s="3"/>
      <c r="D109" s="3">
        <f t="shared" si="53"/>
        <v>7.8394339917344551</v>
      </c>
      <c r="E109" s="3">
        <f t="shared" ref="E109:M109" si="63">100*E45/$D45</f>
        <v>7.8850696152188045</v>
      </c>
      <c r="F109" s="3">
        <f t="shared" si="63"/>
        <v>8.571203040846191</v>
      </c>
      <c r="G109" s="3">
        <f t="shared" si="63"/>
        <v>7.8510665427983302</v>
      </c>
      <c r="H109" s="3">
        <f t="shared" si="63"/>
        <v>14.433089847046894</v>
      </c>
      <c r="I109" s="3">
        <f t="shared" si="63"/>
        <v>14.457984953640457</v>
      </c>
      <c r="J109" s="3">
        <f t="shared" si="63"/>
        <v>18.502528978511275</v>
      </c>
      <c r="K109" s="3">
        <f t="shared" si="63"/>
        <v>6.7071060349381568</v>
      </c>
      <c r="L109" s="3">
        <f t="shared" si="63"/>
        <v>12.935133067380729</v>
      </c>
      <c r="M109" s="3">
        <f t="shared" si="63"/>
        <v>8.656817919619165</v>
      </c>
    </row>
    <row r="110" spans="1:13" hidden="1" outlineLevel="1">
      <c r="A110" s="7">
        <f t="shared" si="20"/>
        <v>2004</v>
      </c>
      <c r="B110" s="3"/>
      <c r="C110" s="3"/>
      <c r="D110" s="3">
        <f t="shared" si="53"/>
        <v>7.9601504293883734</v>
      </c>
      <c r="E110" s="3">
        <f t="shared" ref="E110:M110" si="64">100*E46/$D46</f>
        <v>8.0139985579374997</v>
      </c>
      <c r="F110" s="3">
        <f t="shared" si="64"/>
        <v>8.4636172320606846</v>
      </c>
      <c r="G110" s="3">
        <f t="shared" si="64"/>
        <v>7.5362420789148192</v>
      </c>
      <c r="H110" s="3">
        <f t="shared" si="64"/>
        <v>14.482762663477716</v>
      </c>
      <c r="I110" s="3">
        <f t="shared" si="64"/>
        <v>14.496245361658724</v>
      </c>
      <c r="J110" s="3">
        <f t="shared" si="64"/>
        <v>18.658881873977808</v>
      </c>
      <c r="K110" s="3">
        <f t="shared" si="64"/>
        <v>6.8316245478899562</v>
      </c>
      <c r="L110" s="3">
        <f t="shared" si="64"/>
        <v>12.852528592113206</v>
      </c>
      <c r="M110" s="3">
        <f t="shared" si="64"/>
        <v>8.6640990919695895</v>
      </c>
    </row>
    <row r="111" spans="1:13" hidden="1" outlineLevel="1">
      <c r="A111" s="7">
        <f t="shared" si="20"/>
        <v>2005</v>
      </c>
      <c r="B111" s="3"/>
      <c r="C111" s="3"/>
      <c r="D111" s="3">
        <f t="shared" si="53"/>
        <v>7.9452717600456637</v>
      </c>
      <c r="E111" s="3">
        <f t="shared" ref="E111:M111" si="65">100*E47/$D47</f>
        <v>7.9088768475701432</v>
      </c>
      <c r="F111" s="3">
        <f t="shared" si="65"/>
        <v>8.467190558597407</v>
      </c>
      <c r="G111" s="3">
        <f t="shared" si="65"/>
        <v>7.5173763794717567</v>
      </c>
      <c r="H111" s="3">
        <f t="shared" si="65"/>
        <v>14.505376039036568</v>
      </c>
      <c r="I111" s="3">
        <f t="shared" si="65"/>
        <v>14.36806717921076</v>
      </c>
      <c r="J111" s="3">
        <f t="shared" si="65"/>
        <v>19.152883769752332</v>
      </c>
      <c r="K111" s="3">
        <f t="shared" si="65"/>
        <v>6.7457232829300109</v>
      </c>
      <c r="L111" s="3">
        <f t="shared" si="65"/>
        <v>12.712417373542511</v>
      </c>
      <c r="M111" s="3">
        <f t="shared" si="65"/>
        <v>8.6220885698885077</v>
      </c>
    </row>
    <row r="112" spans="1:13" hidden="1" outlineLevel="1">
      <c r="A112" s="7">
        <f t="shared" si="20"/>
        <v>2006</v>
      </c>
      <c r="B112" s="3"/>
      <c r="C112" s="3"/>
      <c r="D112" s="3">
        <f t="shared" si="53"/>
        <v>8.0291085297662939</v>
      </c>
      <c r="E112" s="3"/>
      <c r="F112" s="3"/>
      <c r="G112" s="3"/>
      <c r="H112" s="3"/>
      <c r="I112" s="3"/>
      <c r="J112" s="3"/>
      <c r="K112" s="3"/>
      <c r="L112" s="3"/>
      <c r="M112" s="3"/>
    </row>
    <row r="113" spans="1:14" hidden="1" outlineLevel="1">
      <c r="A113" s="7">
        <f t="shared" si="20"/>
        <v>2007</v>
      </c>
      <c r="B113" s="3"/>
      <c r="C113" s="3"/>
      <c r="D113" s="3">
        <f t="shared" si="53"/>
        <v>8.027649012371926</v>
      </c>
      <c r="E113" s="3"/>
      <c r="F113" s="3"/>
      <c r="G113" s="3"/>
      <c r="H113" s="3"/>
      <c r="I113" s="3"/>
      <c r="J113" s="3"/>
      <c r="K113" s="3"/>
      <c r="L113" s="3"/>
      <c r="M113" s="3"/>
    </row>
    <row r="114" spans="1:14" hidden="1" outlineLevel="1">
      <c r="A114" s="7">
        <f t="shared" si="20"/>
        <v>2008</v>
      </c>
      <c r="B114" s="3"/>
      <c r="C114" s="3"/>
      <c r="D114" s="3">
        <f t="shared" si="53"/>
        <v>8.1482025304064791</v>
      </c>
      <c r="E114" s="3"/>
      <c r="F114" s="3"/>
      <c r="G114" s="3"/>
      <c r="H114" s="3"/>
      <c r="I114" s="3"/>
      <c r="J114" s="3"/>
      <c r="K114" s="3"/>
      <c r="L114" s="3"/>
      <c r="M114" s="3"/>
    </row>
    <row r="115" spans="1:14" hidden="1" outlineLevel="1">
      <c r="A115" s="7">
        <f t="shared" si="20"/>
        <v>2009</v>
      </c>
      <c r="B115" s="3"/>
      <c r="C115" s="3"/>
      <c r="D115" s="3">
        <f t="shared" si="53"/>
        <v>8.4432179657975581</v>
      </c>
      <c r="E115" s="3"/>
      <c r="F115" s="3"/>
      <c r="G115" s="3"/>
      <c r="H115" s="3"/>
      <c r="I115" s="3"/>
      <c r="J115" s="3"/>
      <c r="K115" s="3"/>
      <c r="L115" s="3"/>
      <c r="M115" s="3"/>
    </row>
    <row r="116" spans="1:14" hidden="1" outlineLevel="1">
      <c r="A116" s="7">
        <f t="shared" si="20"/>
        <v>2010</v>
      </c>
      <c r="B116" s="3"/>
      <c r="C116" s="3"/>
      <c r="D116" s="3">
        <f>100*D52/$C52</f>
        <v>8.7358926919518964</v>
      </c>
      <c r="E116" s="3"/>
      <c r="F116" s="3"/>
      <c r="G116" s="3"/>
      <c r="H116" s="3"/>
      <c r="I116" s="3"/>
      <c r="J116" s="3"/>
      <c r="K116" s="3"/>
      <c r="L116" s="3"/>
      <c r="M116" s="3"/>
    </row>
    <row r="117" spans="1:14" hidden="1" outlineLevel="1"/>
    <row r="118" spans="1:14" hidden="1" outlineLevel="1">
      <c r="E118" s="301" t="s">
        <v>1439</v>
      </c>
      <c r="F118" s="301" t="s">
        <v>9</v>
      </c>
      <c r="G118" s="301" t="s">
        <v>1440</v>
      </c>
      <c r="H118" s="301" t="s">
        <v>1441</v>
      </c>
      <c r="I118" s="301" t="s">
        <v>1442</v>
      </c>
      <c r="J118" s="301" t="s">
        <v>1443</v>
      </c>
      <c r="K118" s="301" t="s">
        <v>15</v>
      </c>
      <c r="L118" s="301" t="s">
        <v>1462</v>
      </c>
      <c r="M118" s="301" t="s">
        <v>1463</v>
      </c>
    </row>
    <row r="119" spans="1:14" hidden="1" outlineLevel="1">
      <c r="D119">
        <v>1961</v>
      </c>
      <c r="E119" s="239">
        <f>E3/$D3*100</f>
        <v>9.4084224598930479</v>
      </c>
      <c r="F119" s="239">
        <f t="shared" ref="F119:L119" si="66">F3/$D3*100</f>
        <v>8.9572192513369</v>
      </c>
      <c r="G119" s="239">
        <f t="shared" si="66"/>
        <v>5.1637700534759352</v>
      </c>
      <c r="H119" s="239">
        <f t="shared" si="66"/>
        <v>12.065508021390375</v>
      </c>
      <c r="I119" s="239">
        <f t="shared" si="66"/>
        <v>13.912098930481283</v>
      </c>
      <c r="J119" s="239">
        <f t="shared" si="66"/>
        <v>17.371323529411764</v>
      </c>
      <c r="K119" s="239">
        <f t="shared" si="66"/>
        <v>5.8907085561497325</v>
      </c>
      <c r="L119" s="239">
        <f t="shared" si="66"/>
        <v>19.669117647058826</v>
      </c>
      <c r="M119" s="239">
        <f t="shared" ref="M119" si="67">M3/$D3*100</f>
        <v>7.5618315508021396</v>
      </c>
      <c r="N119" s="301"/>
    </row>
    <row r="120" spans="1:14" hidden="1" outlineLevel="1">
      <c r="D120" s="301">
        <v>1981</v>
      </c>
      <c r="E120" s="239">
        <f t="shared" ref="E120:M120" si="68">E23/$D23*100</f>
        <v>9.2520724021236305</v>
      </c>
      <c r="F120" s="239">
        <f t="shared" si="68"/>
        <v>9.2148157347325288</v>
      </c>
      <c r="G120" s="239">
        <f t="shared" si="68"/>
        <v>5.7080319165450648</v>
      </c>
      <c r="H120" s="239">
        <f t="shared" si="68"/>
        <v>12.142568847216618</v>
      </c>
      <c r="I120" s="239">
        <f t="shared" si="68"/>
        <v>15.641590859697599</v>
      </c>
      <c r="J120" s="239">
        <f t="shared" si="68"/>
        <v>17.228103946102021</v>
      </c>
      <c r="K120" s="239">
        <f t="shared" si="68"/>
        <v>8.8112018379955916</v>
      </c>
      <c r="L120" s="239">
        <f t="shared" si="68"/>
        <v>13.587817069763108</v>
      </c>
      <c r="M120" s="239">
        <f t="shared" si="68"/>
        <v>8.4137973858238375</v>
      </c>
    </row>
    <row r="121" spans="1:14" hidden="1" outlineLevel="1">
      <c r="D121" s="301">
        <v>2000</v>
      </c>
      <c r="E121" s="239">
        <f t="shared" ref="E121:M121" si="69">E42/$D42*100</f>
        <v>8.2165121457877373</v>
      </c>
      <c r="F121" s="239">
        <f t="shared" si="69"/>
        <v>9.4779895483055867</v>
      </c>
      <c r="G121" s="239">
        <f t="shared" si="69"/>
        <v>7.5056948334939158</v>
      </c>
      <c r="H121" s="239">
        <f t="shared" si="69"/>
        <v>13.631868096808979</v>
      </c>
      <c r="I121" s="239">
        <f t="shared" si="69"/>
        <v>14.081712087084691</v>
      </c>
      <c r="J121" s="239">
        <f t="shared" si="69"/>
        <v>19.253960860382463</v>
      </c>
      <c r="K121" s="239">
        <f t="shared" si="69"/>
        <v>6.5868645554839498</v>
      </c>
      <c r="L121" s="239">
        <f t="shared" si="69"/>
        <v>13.395141684905024</v>
      </c>
      <c r="M121" s="239">
        <f t="shared" si="69"/>
        <v>7.8502561877476538</v>
      </c>
    </row>
    <row r="122" spans="1:14" hidden="1" outlineLevel="1">
      <c r="D122" s="301">
        <v>2005</v>
      </c>
      <c r="E122" s="239">
        <f t="shared" ref="E122:M122" si="70">E47/$D47*100</f>
        <v>7.9088768475701441</v>
      </c>
      <c r="F122" s="239">
        <f t="shared" si="70"/>
        <v>8.467190558597407</v>
      </c>
      <c r="G122" s="239">
        <f t="shared" si="70"/>
        <v>7.5173763794717576</v>
      </c>
      <c r="H122" s="239">
        <f t="shared" si="70"/>
        <v>14.50537603903657</v>
      </c>
      <c r="I122" s="239">
        <f t="shared" si="70"/>
        <v>14.368067179210758</v>
      </c>
      <c r="J122" s="239">
        <f t="shared" si="70"/>
        <v>19.152883769752332</v>
      </c>
      <c r="K122" s="239">
        <f t="shared" si="70"/>
        <v>6.7457232829300118</v>
      </c>
      <c r="L122" s="239">
        <f t="shared" si="70"/>
        <v>12.712417373542511</v>
      </c>
      <c r="M122" s="239">
        <f t="shared" si="70"/>
        <v>8.6220885698885077</v>
      </c>
    </row>
    <row r="123" spans="1:14" collapsed="1">
      <c r="D123" s="301"/>
      <c r="E123" s="301"/>
      <c r="F123" s="301"/>
      <c r="G123" s="301"/>
      <c r="H123" s="301"/>
      <c r="I123" s="301"/>
      <c r="J123" s="301"/>
      <c r="K123" s="301"/>
      <c r="L123" s="301"/>
      <c r="M123" s="301"/>
    </row>
    <row r="124" spans="1:14">
      <c r="D124" s="301"/>
      <c r="E124" s="301"/>
      <c r="F124" s="301"/>
      <c r="G124" s="301"/>
      <c r="H124" s="301"/>
      <c r="I124" s="301"/>
      <c r="J124" s="301"/>
      <c r="K124" s="301"/>
      <c r="L124" s="301"/>
      <c r="M124" s="301"/>
    </row>
    <row r="125" spans="1:14">
      <c r="D125" s="301"/>
      <c r="E125" s="301"/>
      <c r="F125" s="301"/>
      <c r="G125" s="301"/>
      <c r="H125" s="301"/>
      <c r="I125" s="301"/>
      <c r="J125" s="301"/>
      <c r="K125" s="301"/>
      <c r="L125" s="301"/>
      <c r="M125" s="301"/>
    </row>
    <row r="126" spans="1:14">
      <c r="D126" s="301"/>
      <c r="E126" s="301"/>
      <c r="F126" s="301"/>
      <c r="G126" s="301"/>
      <c r="H126" s="301"/>
      <c r="I126" s="301"/>
      <c r="J126" s="301"/>
      <c r="K126" s="301"/>
      <c r="L126" s="301"/>
      <c r="M126" s="301"/>
    </row>
    <row r="127" spans="1:14">
      <c r="D127" s="301"/>
      <c r="E127" s="301"/>
      <c r="F127" s="301"/>
      <c r="G127" s="301"/>
      <c r="H127" s="301"/>
      <c r="I127" s="301"/>
      <c r="J127" s="301"/>
      <c r="K127" s="301"/>
      <c r="L127" s="301"/>
      <c r="M127" s="301"/>
    </row>
    <row r="128" spans="1:14">
      <c r="D128" s="301"/>
      <c r="E128" s="301"/>
      <c r="F128" s="301"/>
      <c r="G128" s="301"/>
      <c r="H128" s="301"/>
      <c r="I128" s="301"/>
      <c r="J128" s="301"/>
      <c r="K128" s="301"/>
      <c r="L128" s="301"/>
      <c r="M128" s="301"/>
    </row>
    <row r="129" spans="4:13">
      <c r="D129" s="301"/>
      <c r="E129" s="301"/>
      <c r="F129" s="301"/>
      <c r="G129" s="301"/>
      <c r="H129" s="301"/>
      <c r="I129" s="301"/>
      <c r="J129" s="301"/>
      <c r="K129" s="301"/>
      <c r="L129" s="301"/>
      <c r="M129" s="301"/>
    </row>
    <row r="130" spans="4:13">
      <c r="D130" s="301"/>
      <c r="E130" s="301"/>
      <c r="F130" s="301"/>
      <c r="G130" s="301"/>
      <c r="H130" s="301"/>
      <c r="I130" s="301"/>
      <c r="J130" s="301"/>
      <c r="K130" s="301"/>
      <c r="L130" s="301"/>
      <c r="M130" s="301"/>
    </row>
    <row r="131" spans="4:13">
      <c r="D131" s="301"/>
      <c r="E131" s="301"/>
      <c r="F131" s="301"/>
      <c r="G131" s="301"/>
      <c r="H131" s="301"/>
      <c r="I131" s="301"/>
      <c r="J131" s="301"/>
      <c r="K131" s="301"/>
      <c r="L131" s="301"/>
      <c r="M131" s="301"/>
    </row>
    <row r="132" spans="4:13">
      <c r="D132" s="301"/>
      <c r="E132" s="301"/>
      <c r="F132" s="301"/>
      <c r="G132" s="301"/>
      <c r="H132" s="301"/>
      <c r="I132" s="301"/>
      <c r="J132" s="301"/>
      <c r="K132" s="301"/>
      <c r="L132" s="301"/>
      <c r="M132" s="301"/>
    </row>
    <row r="133" spans="4:13">
      <c r="D133" s="301"/>
      <c r="E133" s="301"/>
      <c r="F133" s="301"/>
      <c r="G133" s="301"/>
      <c r="H133" s="301"/>
      <c r="I133" s="301"/>
      <c r="J133" s="301"/>
      <c r="K133" s="301"/>
      <c r="L133" s="301"/>
      <c r="M133" s="301"/>
    </row>
    <row r="134" spans="4:13">
      <c r="D134" s="301"/>
      <c r="E134" s="301"/>
      <c r="F134" s="301"/>
      <c r="G134" s="301"/>
      <c r="H134" s="301"/>
      <c r="I134" s="301"/>
      <c r="J134" s="301"/>
      <c r="K134" s="301"/>
      <c r="L134" s="301"/>
      <c r="M134" s="301"/>
    </row>
    <row r="135" spans="4:13">
      <c r="D135" s="301"/>
      <c r="E135" s="301"/>
      <c r="F135" s="301"/>
      <c r="G135" s="301"/>
      <c r="H135" s="301"/>
      <c r="I135" s="301"/>
      <c r="J135" s="301"/>
      <c r="K135" s="301"/>
      <c r="L135" s="301"/>
      <c r="M135" s="301"/>
    </row>
    <row r="136" spans="4:13">
      <c r="D136" s="301"/>
      <c r="E136" s="301"/>
      <c r="F136" s="301"/>
      <c r="G136" s="301"/>
      <c r="H136" s="301"/>
      <c r="I136" s="301"/>
      <c r="J136" s="301"/>
      <c r="K136" s="301"/>
      <c r="L136" s="301"/>
      <c r="M136" s="301"/>
    </row>
    <row r="137" spans="4:13">
      <c r="D137" s="301"/>
      <c r="E137" s="301"/>
      <c r="F137" s="301"/>
      <c r="G137" s="301"/>
      <c r="H137" s="301"/>
      <c r="I137" s="301"/>
      <c r="J137" s="301"/>
      <c r="K137" s="301"/>
      <c r="L137" s="301"/>
      <c r="M137" s="301"/>
    </row>
    <row r="138" spans="4:13">
      <c r="D138" s="301"/>
      <c r="E138" s="301"/>
      <c r="F138" s="301"/>
      <c r="G138" s="301"/>
      <c r="H138" s="301"/>
      <c r="I138" s="301"/>
      <c r="J138" s="301"/>
      <c r="K138" s="301"/>
      <c r="L138" s="301"/>
      <c r="M138" s="301"/>
    </row>
    <row r="139" spans="4:13">
      <c r="M139" s="301"/>
    </row>
    <row r="140" spans="4:13">
      <c r="M140" s="301"/>
    </row>
    <row r="141" spans="4:13">
      <c r="M141" s="301"/>
    </row>
    <row r="142" spans="4:13">
      <c r="D142" s="301"/>
      <c r="E142" s="301"/>
      <c r="F142" s="301"/>
      <c r="G142" s="301"/>
      <c r="H142" s="301"/>
      <c r="I142" s="301"/>
      <c r="J142" s="301"/>
      <c r="K142" s="301"/>
      <c r="L142" s="301"/>
      <c r="M142" s="301"/>
    </row>
    <row r="143" spans="4:13">
      <c r="D143" s="301"/>
      <c r="E143" s="301"/>
      <c r="F143" s="301"/>
      <c r="G143" s="301"/>
      <c r="H143" s="301"/>
      <c r="I143" s="301"/>
      <c r="J143" s="301"/>
      <c r="K143" s="301"/>
      <c r="L143" s="301"/>
      <c r="M143" s="301"/>
    </row>
    <row r="144" spans="4:13">
      <c r="D144" s="301"/>
      <c r="E144" s="301"/>
      <c r="F144" s="301"/>
      <c r="G144" s="301"/>
      <c r="H144" s="301"/>
      <c r="I144" s="301"/>
      <c r="J144" s="301"/>
      <c r="K144" s="301"/>
      <c r="L144" s="301"/>
      <c r="M144" s="301"/>
    </row>
    <row r="145" spans="4:13">
      <c r="D145" s="301"/>
      <c r="E145" s="301"/>
      <c r="F145" s="301"/>
      <c r="G145" s="301"/>
      <c r="H145" s="301"/>
      <c r="I145" s="301"/>
      <c r="J145" s="301"/>
      <c r="K145" s="301"/>
      <c r="L145" s="301"/>
      <c r="M145" s="301"/>
    </row>
    <row r="146" spans="4:13">
      <c r="D146" s="301"/>
      <c r="E146" s="301"/>
      <c r="F146" s="301"/>
      <c r="G146" s="301"/>
      <c r="H146" s="301"/>
      <c r="I146" s="301"/>
      <c r="J146" s="301"/>
      <c r="K146" s="301"/>
      <c r="L146" s="301"/>
      <c r="M146" s="301"/>
    </row>
    <row r="147" spans="4:13">
      <c r="D147" s="301"/>
      <c r="E147" s="301"/>
      <c r="F147" s="301"/>
      <c r="G147" s="301"/>
      <c r="H147" s="301"/>
      <c r="I147" s="301"/>
      <c r="J147" s="301"/>
      <c r="K147" s="301"/>
      <c r="L147" s="301"/>
      <c r="M147" s="301"/>
    </row>
    <row r="148" spans="4:13">
      <c r="D148" s="301"/>
      <c r="E148" s="301"/>
      <c r="F148" s="301"/>
      <c r="G148" s="301"/>
      <c r="H148" s="301"/>
      <c r="I148" s="301"/>
      <c r="J148" s="301"/>
      <c r="K148" s="301"/>
      <c r="L148" s="301"/>
      <c r="M148" s="301"/>
    </row>
    <row r="149" spans="4:13">
      <c r="D149" s="301"/>
      <c r="E149" s="301"/>
      <c r="F149" s="301"/>
      <c r="G149" s="301"/>
      <c r="H149" s="301"/>
      <c r="I149" s="301"/>
      <c r="J149" s="301"/>
      <c r="K149" s="301"/>
      <c r="L149" s="301"/>
      <c r="M149" s="301"/>
    </row>
    <row r="150" spans="4:13">
      <c r="D150" s="301"/>
      <c r="E150" s="301"/>
      <c r="F150" s="301"/>
      <c r="G150" s="301"/>
      <c r="H150" s="301"/>
      <c r="I150" s="301"/>
      <c r="J150" s="301"/>
      <c r="K150" s="301"/>
      <c r="L150" s="301"/>
      <c r="M150" s="301"/>
    </row>
    <row r="151" spans="4:13">
      <c r="D151" s="301"/>
      <c r="E151" s="301"/>
      <c r="F151" s="301"/>
      <c r="G151" s="301"/>
      <c r="H151" s="301"/>
      <c r="I151" s="301"/>
      <c r="J151" s="301"/>
      <c r="K151" s="301"/>
      <c r="L151" s="301"/>
      <c r="M151" s="301"/>
    </row>
    <row r="152" spans="4:13">
      <c r="D152" s="301"/>
      <c r="E152" s="301"/>
      <c r="F152" s="301"/>
      <c r="G152" s="301"/>
      <c r="H152" s="301"/>
      <c r="I152" s="301"/>
      <c r="J152" s="301"/>
      <c r="K152" s="301"/>
      <c r="L152" s="301"/>
      <c r="M152" s="301"/>
    </row>
    <row r="153" spans="4:13">
      <c r="D153" s="301"/>
      <c r="E153" s="301"/>
      <c r="F153" s="301"/>
      <c r="G153" s="301"/>
      <c r="H153" s="301"/>
      <c r="I153" s="301"/>
      <c r="J153" s="301"/>
      <c r="K153" s="301"/>
      <c r="L153" s="301"/>
      <c r="M153" s="301"/>
    </row>
    <row r="154" spans="4:13">
      <c r="D154" s="301"/>
      <c r="E154" s="301"/>
      <c r="F154" s="301"/>
      <c r="G154" s="301"/>
      <c r="H154" s="301"/>
      <c r="I154" s="301"/>
      <c r="J154" s="301"/>
      <c r="K154" s="301"/>
      <c r="L154" s="301"/>
      <c r="M154" s="301"/>
    </row>
    <row r="155" spans="4:13">
      <c r="D155" s="301"/>
      <c r="E155" s="301"/>
      <c r="F155" s="301"/>
      <c r="G155" s="301"/>
      <c r="H155" s="301"/>
      <c r="I155" s="301"/>
      <c r="J155" s="301"/>
      <c r="K155" s="301"/>
      <c r="L155" s="301"/>
      <c r="M155" s="301"/>
    </row>
    <row r="156" spans="4:13">
      <c r="D156" s="301"/>
      <c r="E156" s="301"/>
      <c r="F156" s="301"/>
      <c r="G156" s="301"/>
      <c r="H156" s="301"/>
      <c r="I156" s="301"/>
      <c r="J156" s="301"/>
      <c r="K156" s="301"/>
      <c r="L156" s="301"/>
      <c r="M156" s="301"/>
    </row>
    <row r="157" spans="4:13">
      <c r="D157" s="301"/>
      <c r="E157" s="301"/>
      <c r="F157" s="301"/>
      <c r="G157" s="301"/>
      <c r="H157" s="301"/>
      <c r="I157" s="301"/>
      <c r="J157" s="301"/>
      <c r="K157" s="301"/>
      <c r="L157" s="301"/>
      <c r="M157" s="301"/>
    </row>
    <row r="158" spans="4:13">
      <c r="M158" s="301">
        <f t="shared" ref="M158" si="71">M42/$D42*100</f>
        <v>7.8502561877476538</v>
      </c>
    </row>
    <row r="159" spans="4:13">
      <c r="M159" s="301">
        <f>M47/$D47*100</f>
        <v>8.6220885698885077</v>
      </c>
    </row>
    <row r="160" spans="4:13">
      <c r="D160" s="301"/>
      <c r="E160" s="301"/>
      <c r="F160" s="301"/>
      <c r="G160" s="301"/>
      <c r="H160" s="301"/>
      <c r="I160" s="301"/>
      <c r="J160" s="301"/>
      <c r="K160" s="301"/>
      <c r="L160" s="301"/>
      <c r="M160" s="301"/>
    </row>
    <row r="161" spans="4:13">
      <c r="D161" s="301"/>
      <c r="E161" s="301"/>
      <c r="F161" s="301"/>
      <c r="G161" s="301"/>
      <c r="H161" s="301"/>
      <c r="I161" s="301"/>
      <c r="J161" s="301"/>
      <c r="K161" s="301"/>
      <c r="L161" s="301"/>
      <c r="M161" s="301"/>
    </row>
    <row r="162" spans="4:13">
      <c r="D162" s="301"/>
      <c r="E162" s="301"/>
      <c r="F162" s="301"/>
      <c r="G162" s="301"/>
      <c r="H162" s="301"/>
      <c r="I162" s="301"/>
      <c r="J162" s="301"/>
      <c r="K162" s="301"/>
      <c r="L162" s="301"/>
      <c r="M162" s="301"/>
    </row>
    <row r="164" spans="4:13">
      <c r="D164" s="301"/>
      <c r="E164" s="301"/>
      <c r="F164" s="301"/>
      <c r="G164" s="301"/>
      <c r="H164" s="301"/>
      <c r="I164" s="301"/>
      <c r="J164" s="301"/>
      <c r="K164" s="301"/>
      <c r="L164" s="301"/>
      <c r="M164" s="301"/>
    </row>
    <row r="165" spans="4:13">
      <c r="D165" s="301"/>
      <c r="E165" s="301"/>
      <c r="F165" s="301"/>
      <c r="G165" s="301"/>
      <c r="H165" s="301"/>
      <c r="I165" s="301"/>
      <c r="J165" s="301"/>
      <c r="K165" s="301"/>
      <c r="L165" s="301"/>
      <c r="M165" s="301"/>
    </row>
    <row r="166" spans="4:13">
      <c r="D166" s="301"/>
      <c r="E166" s="301"/>
      <c r="F166" s="301"/>
      <c r="G166" s="301"/>
      <c r="H166" s="301"/>
      <c r="I166" s="301"/>
      <c r="J166" s="301"/>
      <c r="K166" s="301"/>
      <c r="L166" s="301"/>
      <c r="M166" s="301"/>
    </row>
  </sheetData>
  <sortState columnSort="1" ref="Q66:Y68">
    <sortCondition ref="Q68:Y68"/>
  </sortState>
  <pageMargins left="0.7" right="0.7" top="0.75" bottom="0.75" header="0.3" footer="0.3"/>
  <pageSetup scale="50" orientation="landscape" horizontalDpi="0" verticalDpi="0" r:id="rId1"/>
</worksheet>
</file>

<file path=xl/worksheets/sheet36.xml><?xml version="1.0" encoding="utf-8"?>
<worksheet xmlns="http://schemas.openxmlformats.org/spreadsheetml/2006/main" xmlns:r="http://schemas.openxmlformats.org/officeDocument/2006/relationships">
  <sheetPr codeName="Sheet87"/>
  <dimension ref="A1:AK64"/>
  <sheetViews>
    <sheetView view="pageBreakPreview" zoomScaleNormal="100" zoomScaleSheetLayoutView="100" workbookViewId="0"/>
  </sheetViews>
  <sheetFormatPr defaultRowHeight="15" outlineLevelCol="1"/>
  <cols>
    <col min="2" max="2" width="11.5703125" customWidth="1"/>
    <col min="3" max="13" width="13.7109375" customWidth="1"/>
    <col min="14" max="14" width="14.85546875" customWidth="1"/>
    <col min="17" max="36" width="0" hidden="1" customWidth="1" outlineLevel="1"/>
    <col min="37" max="37" width="9.140625" collapsed="1"/>
  </cols>
  <sheetData>
    <row r="1" spans="1:36">
      <c r="A1" s="229" t="s">
        <v>1344</v>
      </c>
    </row>
    <row r="2" spans="1:36" ht="105">
      <c r="B2" s="55" t="s">
        <v>5</v>
      </c>
      <c r="C2" s="55" t="s">
        <v>6</v>
      </c>
      <c r="D2" s="55" t="s">
        <v>7</v>
      </c>
      <c r="E2" s="55" t="s">
        <v>8</v>
      </c>
      <c r="F2" s="55" t="s">
        <v>9</v>
      </c>
      <c r="G2" s="55" t="s">
        <v>11</v>
      </c>
      <c r="H2" s="55" t="s">
        <v>12</v>
      </c>
      <c r="I2" s="55" t="s">
        <v>13</v>
      </c>
      <c r="J2" s="55" t="s">
        <v>14</v>
      </c>
      <c r="K2" s="55" t="s">
        <v>15</v>
      </c>
      <c r="L2" s="55" t="s">
        <v>16</v>
      </c>
      <c r="M2" s="55" t="s">
        <v>17</v>
      </c>
      <c r="N2" s="55" t="s">
        <v>55</v>
      </c>
      <c r="R2" t="s">
        <v>5</v>
      </c>
      <c r="S2" t="s">
        <v>6</v>
      </c>
      <c r="T2" t="s">
        <v>7</v>
      </c>
      <c r="U2" t="s">
        <v>8</v>
      </c>
      <c r="V2" t="s">
        <v>9</v>
      </c>
      <c r="W2" t="s">
        <v>11</v>
      </c>
      <c r="X2" t="s">
        <v>12</v>
      </c>
      <c r="Y2" t="s">
        <v>13</v>
      </c>
      <c r="Z2" t="s">
        <v>14</v>
      </c>
      <c r="AA2" t="s">
        <v>15</v>
      </c>
      <c r="AB2" t="s">
        <v>16</v>
      </c>
      <c r="AC2" t="s">
        <v>17</v>
      </c>
      <c r="AD2" t="s">
        <v>601</v>
      </c>
      <c r="AE2" t="s">
        <v>231</v>
      </c>
      <c r="AF2" t="s">
        <v>232</v>
      </c>
      <c r="AG2" t="s">
        <v>233</v>
      </c>
      <c r="AH2" t="s">
        <v>234</v>
      </c>
      <c r="AI2" t="s">
        <v>602</v>
      </c>
      <c r="AJ2" t="s">
        <v>230</v>
      </c>
    </row>
    <row r="3" spans="1:36">
      <c r="A3" s="7">
        <v>1961</v>
      </c>
      <c r="B3" s="3">
        <f>R9/1000000</f>
        <v>352225.2</v>
      </c>
      <c r="C3" s="3">
        <f>S9/1000000</f>
        <v>53746.8</v>
      </c>
      <c r="D3" s="3">
        <f>T9/1000000</f>
        <v>4401.3999999999996</v>
      </c>
      <c r="E3" s="3">
        <f>U9/SUM($U9:$AC9)*$D3</f>
        <v>417.16272496068649</v>
      </c>
      <c r="F3" s="3">
        <f t="shared" ref="F3:M3" si="0">V9/SUM($U9:$AC9)*$D3</f>
        <v>396.48403191675237</v>
      </c>
      <c r="G3" s="3">
        <f t="shared" si="0"/>
        <v>218.15166669902345</v>
      </c>
      <c r="H3" s="3">
        <f t="shared" si="0"/>
        <v>543.28566269972237</v>
      </c>
      <c r="I3" s="3">
        <f t="shared" si="0"/>
        <v>592.84616668931642</v>
      </c>
      <c r="J3" s="3">
        <f t="shared" si="0"/>
        <v>788.78105573783216</v>
      </c>
      <c r="K3" s="3">
        <f t="shared" si="0"/>
        <v>270.78833990176474</v>
      </c>
      <c r="L3" s="3">
        <f t="shared" si="0"/>
        <v>839.96509347880942</v>
      </c>
      <c r="M3" s="3">
        <f t="shared" si="0"/>
        <v>333.93525791609227</v>
      </c>
      <c r="N3" s="3">
        <f>F3+L3+M3</f>
        <v>1570.3843833116541</v>
      </c>
      <c r="Q3">
        <v>1955</v>
      </c>
      <c r="R3">
        <v>251411400000</v>
      </c>
      <c r="S3">
        <v>42811300000</v>
      </c>
      <c r="T3">
        <v>3435900000</v>
      </c>
      <c r="U3">
        <v>358100000</v>
      </c>
      <c r="V3">
        <v>334900000</v>
      </c>
      <c r="W3">
        <v>186900000</v>
      </c>
      <c r="X3">
        <v>456400000</v>
      </c>
      <c r="Y3">
        <v>646800000</v>
      </c>
      <c r="Z3">
        <v>678700000</v>
      </c>
      <c r="AA3">
        <v>310200000</v>
      </c>
      <c r="AB3">
        <v>775000000</v>
      </c>
      <c r="AC3">
        <v>287200000</v>
      </c>
      <c r="AD3">
        <v>1907700000</v>
      </c>
      <c r="AE3">
        <v>457500000</v>
      </c>
      <c r="AF3">
        <v>985500000</v>
      </c>
      <c r="AG3">
        <v>82400000</v>
      </c>
      <c r="AH3">
        <v>196200000</v>
      </c>
      <c r="AI3">
        <v>196300000</v>
      </c>
    </row>
    <row r="4" spans="1:36">
      <c r="A4" s="7">
        <f>A3+1</f>
        <v>1962</v>
      </c>
      <c r="B4" s="3">
        <f t="shared" ref="B4:D19" si="1">R10/1000000</f>
        <v>364489.2</v>
      </c>
      <c r="C4" s="3">
        <f t="shared" si="1"/>
        <v>54875.9</v>
      </c>
      <c r="D4" s="3">
        <f t="shared" si="1"/>
        <v>4607</v>
      </c>
      <c r="E4" s="3">
        <f t="shared" ref="E4:E47" si="2">U10/SUM($U10:$AC10)*$D4</f>
        <v>427.53837001784649</v>
      </c>
      <c r="F4" s="3">
        <f t="shared" ref="F4:F47" si="3">V10/SUM($U10:$AC10)*$D4</f>
        <v>416.3189135930993</v>
      </c>
      <c r="G4" s="3">
        <f t="shared" ref="G4:G47" si="4">W10/SUM($U10:$AC10)*$D4</f>
        <v>236.12245315288519</v>
      </c>
      <c r="H4" s="3">
        <f t="shared" ref="H4:H47" si="5">X10/SUM($U10:$AC10)*$D4</f>
        <v>587.43703524687692</v>
      </c>
      <c r="I4" s="3">
        <f t="shared" ref="I4:I47" si="6">Y10/SUM($U10:$AC10)*$D4</f>
        <v>604.99419988102318</v>
      </c>
      <c r="J4" s="3">
        <f t="shared" ref="J4:J47" si="7">Z10/SUM($U10:$AC10)*$D4</f>
        <v>814.30986020226055</v>
      </c>
      <c r="K4" s="3">
        <f t="shared" ref="K4:K47" si="8">AA10/SUM($U10:$AC10)*$D4</f>
        <v>290.33555175490784</v>
      </c>
      <c r="L4" s="3">
        <f t="shared" ref="L4:L47" si="9">AB10/SUM($U10:$AC10)*$D4</f>
        <v>870.06456350386679</v>
      </c>
      <c r="M4" s="3">
        <f t="shared" ref="M4:M47" si="10">AC10/SUM($U10:$AC10)*$D4</f>
        <v>359.87905264723378</v>
      </c>
      <c r="N4" s="3">
        <f t="shared" ref="N4:N47" si="11">F4+L4+M4</f>
        <v>1646.2625297441998</v>
      </c>
      <c r="Q4">
        <v>1956</v>
      </c>
      <c r="R4">
        <v>272377600000</v>
      </c>
      <c r="S4">
        <v>47195800000</v>
      </c>
      <c r="T4">
        <v>3573500000</v>
      </c>
      <c r="U4">
        <v>371400000</v>
      </c>
      <c r="V4">
        <v>349200000</v>
      </c>
      <c r="W4">
        <v>193500000</v>
      </c>
      <c r="X4">
        <v>470900000</v>
      </c>
      <c r="Y4">
        <v>646700000</v>
      </c>
      <c r="Z4">
        <v>736900000</v>
      </c>
      <c r="AA4">
        <v>312200000</v>
      </c>
      <c r="AB4">
        <v>816100000</v>
      </c>
      <c r="AC4">
        <v>296000000</v>
      </c>
      <c r="AD4">
        <v>1970400000</v>
      </c>
      <c r="AE4">
        <v>470200000</v>
      </c>
      <c r="AF4">
        <v>1012000000</v>
      </c>
      <c r="AG4">
        <v>84400000</v>
      </c>
      <c r="AH4">
        <v>201200000</v>
      </c>
      <c r="AI4">
        <v>227000000</v>
      </c>
    </row>
    <row r="5" spans="1:36">
      <c r="A5" s="7">
        <f t="shared" ref="A5:A52" si="12">A4+1</f>
        <v>1963</v>
      </c>
      <c r="B5" s="3">
        <f t="shared" si="1"/>
        <v>377453.9</v>
      </c>
      <c r="C5" s="3">
        <f t="shared" si="1"/>
        <v>55955.5</v>
      </c>
      <c r="D5" s="3">
        <f t="shared" si="1"/>
        <v>4741.8</v>
      </c>
      <c r="E5" s="3">
        <f t="shared" si="2"/>
        <v>428.02133615282611</v>
      </c>
      <c r="F5" s="3">
        <f t="shared" si="3"/>
        <v>422.41295652485576</v>
      </c>
      <c r="G5" s="3">
        <f t="shared" si="4"/>
        <v>242.94480842980539</v>
      </c>
      <c r="H5" s="3">
        <f t="shared" si="5"/>
        <v>609.61387047059247</v>
      </c>
      <c r="I5" s="3">
        <f t="shared" si="6"/>
        <v>653.54617755635991</v>
      </c>
      <c r="J5" s="3">
        <f t="shared" si="7"/>
        <v>827.49092147234865</v>
      </c>
      <c r="K5" s="3">
        <f t="shared" si="8"/>
        <v>298.00889932260492</v>
      </c>
      <c r="L5" s="3">
        <f t="shared" si="9"/>
        <v>889.35304827783955</v>
      </c>
      <c r="M5" s="3">
        <f t="shared" si="10"/>
        <v>370.40798179276732</v>
      </c>
      <c r="N5" s="3">
        <f t="shared" si="11"/>
        <v>1682.1739865954626</v>
      </c>
      <c r="Q5">
        <v>1957</v>
      </c>
      <c r="R5">
        <v>295955800000</v>
      </c>
      <c r="S5">
        <v>51162400000</v>
      </c>
      <c r="T5">
        <v>3700300000</v>
      </c>
      <c r="U5">
        <v>382200000</v>
      </c>
      <c r="V5">
        <v>365800000</v>
      </c>
      <c r="W5">
        <v>205200000</v>
      </c>
      <c r="X5">
        <v>491600000</v>
      </c>
      <c r="Y5">
        <v>646300000</v>
      </c>
      <c r="Z5">
        <v>776700000</v>
      </c>
      <c r="AA5">
        <v>314900000</v>
      </c>
      <c r="AB5">
        <v>849000000</v>
      </c>
      <c r="AC5">
        <v>314200000</v>
      </c>
      <c r="AD5">
        <v>2040800000</v>
      </c>
      <c r="AE5">
        <v>485700000</v>
      </c>
      <c r="AF5">
        <v>1044300000</v>
      </c>
      <c r="AG5">
        <v>86900000</v>
      </c>
      <c r="AH5">
        <v>207400000</v>
      </c>
      <c r="AI5">
        <v>257800000</v>
      </c>
    </row>
    <row r="6" spans="1:36">
      <c r="A6" s="7">
        <f t="shared" si="12"/>
        <v>1964</v>
      </c>
      <c r="B6" s="3">
        <f t="shared" si="1"/>
        <v>395036.6</v>
      </c>
      <c r="C6" s="3">
        <f t="shared" si="1"/>
        <v>59164.4</v>
      </c>
      <c r="D6" s="3">
        <f t="shared" si="1"/>
        <v>4848</v>
      </c>
      <c r="E6" s="3">
        <f t="shared" si="2"/>
        <v>432.62326797385617</v>
      </c>
      <c r="F6" s="3">
        <f t="shared" si="3"/>
        <v>425.35654901960783</v>
      </c>
      <c r="G6" s="3">
        <f t="shared" si="4"/>
        <v>245.29401307189545</v>
      </c>
      <c r="H6" s="3">
        <f t="shared" si="5"/>
        <v>628.99367320261433</v>
      </c>
      <c r="I6" s="3">
        <f t="shared" si="6"/>
        <v>693.71816993464051</v>
      </c>
      <c r="J6" s="3">
        <f t="shared" si="7"/>
        <v>829.5044183006537</v>
      </c>
      <c r="K6" s="3">
        <f t="shared" si="8"/>
        <v>314.07435294117647</v>
      </c>
      <c r="L6" s="3">
        <f t="shared" si="9"/>
        <v>903.35456209150334</v>
      </c>
      <c r="M6" s="3">
        <f t="shared" si="10"/>
        <v>375.08099346405226</v>
      </c>
      <c r="N6" s="3">
        <f t="shared" si="11"/>
        <v>1703.7921045751634</v>
      </c>
      <c r="Q6">
        <v>1958</v>
      </c>
      <c r="R6">
        <v>312357700000</v>
      </c>
      <c r="S6">
        <v>51858100000</v>
      </c>
      <c r="T6">
        <v>3881800000</v>
      </c>
      <c r="U6">
        <v>394800000</v>
      </c>
      <c r="V6">
        <v>388500000</v>
      </c>
      <c r="W6">
        <v>222500000</v>
      </c>
      <c r="X6">
        <v>518900000</v>
      </c>
      <c r="Y6">
        <v>664400000</v>
      </c>
      <c r="Z6">
        <v>815000000</v>
      </c>
      <c r="AA6">
        <v>311700000</v>
      </c>
      <c r="AB6">
        <v>887500000</v>
      </c>
      <c r="AC6">
        <v>339200000</v>
      </c>
      <c r="AD6">
        <v>2067400000</v>
      </c>
      <c r="AE6">
        <v>493700000</v>
      </c>
      <c r="AF6">
        <v>1062500000</v>
      </c>
      <c r="AG6">
        <v>88700000</v>
      </c>
      <c r="AH6">
        <v>211400000</v>
      </c>
      <c r="AI6">
        <v>300200000</v>
      </c>
    </row>
    <row r="7" spans="1:36">
      <c r="A7" s="7">
        <f t="shared" si="12"/>
        <v>1965</v>
      </c>
      <c r="B7" s="3">
        <f t="shared" si="1"/>
        <v>417327.4</v>
      </c>
      <c r="C7" s="3">
        <f t="shared" si="1"/>
        <v>64183</v>
      </c>
      <c r="D7" s="3">
        <f t="shared" si="1"/>
        <v>5019.7</v>
      </c>
      <c r="E7" s="3">
        <f t="shared" si="2"/>
        <v>447.04900253351451</v>
      </c>
      <c r="F7" s="3">
        <f t="shared" si="3"/>
        <v>436.94239358400023</v>
      </c>
      <c r="G7" s="3">
        <f t="shared" si="4"/>
        <v>250.72812368919983</v>
      </c>
      <c r="H7" s="3">
        <f t="shared" si="5"/>
        <v>659.11934699082224</v>
      </c>
      <c r="I7" s="3">
        <f t="shared" si="6"/>
        <v>726.66518347007593</v>
      </c>
      <c r="J7" s="3">
        <f t="shared" si="7"/>
        <v>857.71421284877772</v>
      </c>
      <c r="K7" s="3">
        <f t="shared" si="8"/>
        <v>348.25690005201255</v>
      </c>
      <c r="L7" s="3">
        <f t="shared" si="9"/>
        <v>910.10013590375991</v>
      </c>
      <c r="M7" s="3">
        <f t="shared" si="10"/>
        <v>383.12470092783678</v>
      </c>
      <c r="N7" s="3">
        <f t="shared" si="11"/>
        <v>1730.1672304155968</v>
      </c>
      <c r="Q7">
        <v>1959</v>
      </c>
      <c r="R7">
        <v>326905600000</v>
      </c>
      <c r="S7">
        <v>52676600000</v>
      </c>
      <c r="T7">
        <v>3992200000</v>
      </c>
      <c r="U7">
        <v>407000000</v>
      </c>
      <c r="V7">
        <v>406100000</v>
      </c>
      <c r="W7">
        <v>232400000</v>
      </c>
      <c r="X7">
        <v>548100000</v>
      </c>
      <c r="Y7">
        <v>678000000</v>
      </c>
      <c r="Z7">
        <v>837600000</v>
      </c>
      <c r="AA7">
        <v>314000000</v>
      </c>
      <c r="AB7">
        <v>920500000</v>
      </c>
      <c r="AC7">
        <v>354900000</v>
      </c>
      <c r="AD7">
        <v>2160800000</v>
      </c>
      <c r="AE7">
        <v>516700000</v>
      </c>
      <c r="AF7">
        <v>1111600000</v>
      </c>
      <c r="AG7">
        <v>92700000</v>
      </c>
      <c r="AH7">
        <v>221100000</v>
      </c>
      <c r="AI7">
        <v>317100000</v>
      </c>
    </row>
    <row r="8" spans="1:36">
      <c r="A8" s="7">
        <f t="shared" si="12"/>
        <v>1966</v>
      </c>
      <c r="B8" s="3">
        <f t="shared" si="1"/>
        <v>445443.3</v>
      </c>
      <c r="C8" s="3">
        <f t="shared" si="1"/>
        <v>71068</v>
      </c>
      <c r="D8" s="3">
        <f t="shared" si="1"/>
        <v>5353.1</v>
      </c>
      <c r="E8" s="3">
        <f t="shared" si="2"/>
        <v>473.76927447899311</v>
      </c>
      <c r="F8" s="3">
        <f t="shared" si="3"/>
        <v>464.93283176991571</v>
      </c>
      <c r="G8" s="3">
        <f t="shared" si="4"/>
        <v>267.47232354014892</v>
      </c>
      <c r="H8" s="3">
        <f t="shared" si="5"/>
        <v>680.15119121311693</v>
      </c>
      <c r="I8" s="3">
        <f t="shared" si="6"/>
        <v>796.1295017697571</v>
      </c>
      <c r="J8" s="3">
        <f t="shared" si="7"/>
        <v>893.67023475072619</v>
      </c>
      <c r="K8" s="3">
        <f t="shared" si="8"/>
        <v>409.11030427122523</v>
      </c>
      <c r="L8" s="3">
        <f t="shared" si="9"/>
        <v>959.68865768296757</v>
      </c>
      <c r="M8" s="3">
        <f t="shared" si="10"/>
        <v>408.17568052314977</v>
      </c>
      <c r="N8" s="3">
        <f t="shared" si="11"/>
        <v>1832.797169976033</v>
      </c>
      <c r="Q8">
        <v>1960</v>
      </c>
      <c r="R8">
        <v>340756200000</v>
      </c>
      <c r="S8">
        <v>53668700000</v>
      </c>
      <c r="T8">
        <v>4174000000</v>
      </c>
      <c r="U8">
        <v>436900000</v>
      </c>
      <c r="V8">
        <v>430500000</v>
      </c>
      <c r="W8">
        <v>241500000</v>
      </c>
      <c r="X8">
        <v>585400000</v>
      </c>
      <c r="Y8">
        <v>690500000</v>
      </c>
      <c r="Z8">
        <v>888600000</v>
      </c>
      <c r="AA8">
        <v>313900000</v>
      </c>
      <c r="AB8">
        <v>954000000</v>
      </c>
      <c r="AC8">
        <v>369300000</v>
      </c>
      <c r="AD8">
        <v>2231100000</v>
      </c>
      <c r="AE8">
        <v>537900000</v>
      </c>
      <c r="AF8">
        <v>1156700000</v>
      </c>
      <c r="AG8">
        <v>96400000</v>
      </c>
      <c r="AH8">
        <v>229900000</v>
      </c>
      <c r="AI8">
        <v>322100000</v>
      </c>
    </row>
    <row r="9" spans="1:36">
      <c r="A9" s="7">
        <f t="shared" si="12"/>
        <v>1967</v>
      </c>
      <c r="B9" s="3">
        <f t="shared" si="1"/>
        <v>469479</v>
      </c>
      <c r="C9" s="3">
        <f t="shared" si="1"/>
        <v>74888.800000000003</v>
      </c>
      <c r="D9" s="3">
        <f t="shared" si="1"/>
        <v>5669</v>
      </c>
      <c r="E9" s="3">
        <f t="shared" si="2"/>
        <v>509.55957125603868</v>
      </c>
      <c r="F9" s="3">
        <f t="shared" si="3"/>
        <v>493.55560084541065</v>
      </c>
      <c r="G9" s="3">
        <f t="shared" si="4"/>
        <v>284.73374094202899</v>
      </c>
      <c r="H9" s="3">
        <f t="shared" si="5"/>
        <v>694.33268417874399</v>
      </c>
      <c r="I9" s="3">
        <f t="shared" si="6"/>
        <v>869.94844504830917</v>
      </c>
      <c r="J9" s="3">
        <f t="shared" si="7"/>
        <v>924.72139190821247</v>
      </c>
      <c r="K9" s="3">
        <f t="shared" si="8"/>
        <v>472.75899758454108</v>
      </c>
      <c r="L9" s="3">
        <f t="shared" si="9"/>
        <v>986.85445350241548</v>
      </c>
      <c r="M9" s="3">
        <f t="shared" si="10"/>
        <v>432.5351147342995</v>
      </c>
      <c r="N9" s="3">
        <f t="shared" si="11"/>
        <v>1912.9451690821256</v>
      </c>
      <c r="Q9">
        <v>1961</v>
      </c>
      <c r="R9">
        <v>352225200000</v>
      </c>
      <c r="S9">
        <v>53746800000</v>
      </c>
      <c r="T9">
        <v>4401400000</v>
      </c>
      <c r="U9">
        <v>488200000</v>
      </c>
      <c r="V9">
        <v>464000000</v>
      </c>
      <c r="W9">
        <v>255300000</v>
      </c>
      <c r="X9">
        <v>635800000</v>
      </c>
      <c r="Y9">
        <v>693800000</v>
      </c>
      <c r="Z9">
        <v>923100000</v>
      </c>
      <c r="AA9">
        <v>316900000</v>
      </c>
      <c r="AB9">
        <v>983000000</v>
      </c>
      <c r="AC9">
        <v>390800000</v>
      </c>
      <c r="AD9">
        <v>2285900000</v>
      </c>
      <c r="AE9">
        <v>555200000</v>
      </c>
      <c r="AF9">
        <v>1193200000</v>
      </c>
      <c r="AG9">
        <v>99300000</v>
      </c>
      <c r="AH9">
        <v>237000000</v>
      </c>
      <c r="AI9">
        <v>333000000</v>
      </c>
    </row>
    <row r="10" spans="1:36">
      <c r="A10" s="7">
        <f t="shared" si="12"/>
        <v>1968</v>
      </c>
      <c r="B10" s="3">
        <f t="shared" si="1"/>
        <v>489031.3</v>
      </c>
      <c r="C10" s="3">
        <f t="shared" si="1"/>
        <v>76381.399999999994</v>
      </c>
      <c r="D10" s="3">
        <f t="shared" si="1"/>
        <v>5734.5</v>
      </c>
      <c r="E10" s="3">
        <f t="shared" si="2"/>
        <v>530.7504045188432</v>
      </c>
      <c r="F10" s="3">
        <f t="shared" si="3"/>
        <v>502.3233723632726</v>
      </c>
      <c r="G10" s="3">
        <f t="shared" si="4"/>
        <v>283.17372981083224</v>
      </c>
      <c r="H10" s="3">
        <f t="shared" si="5"/>
        <v>693.63645523815126</v>
      </c>
      <c r="I10" s="3">
        <f t="shared" si="6"/>
        <v>894.3127445500279</v>
      </c>
      <c r="J10" s="3">
        <f t="shared" si="7"/>
        <v>938.59818040069433</v>
      </c>
      <c r="K10" s="3">
        <f t="shared" si="8"/>
        <v>477.60788149804358</v>
      </c>
      <c r="L10" s="3">
        <f t="shared" si="9"/>
        <v>982.88361625136065</v>
      </c>
      <c r="M10" s="3">
        <f t="shared" si="10"/>
        <v>431.21361536877407</v>
      </c>
      <c r="N10" s="3">
        <f t="shared" si="11"/>
        <v>1916.4206039834073</v>
      </c>
      <c r="Q10">
        <v>1962</v>
      </c>
      <c r="R10">
        <v>364489200000</v>
      </c>
      <c r="S10">
        <v>54875900000</v>
      </c>
      <c r="T10">
        <v>4607000000</v>
      </c>
      <c r="U10">
        <v>499200000</v>
      </c>
      <c r="V10">
        <v>486100000</v>
      </c>
      <c r="W10">
        <v>275700000</v>
      </c>
      <c r="X10">
        <v>685900000</v>
      </c>
      <c r="Y10">
        <v>706400000</v>
      </c>
      <c r="Z10">
        <v>950800000</v>
      </c>
      <c r="AA10">
        <v>339000000</v>
      </c>
      <c r="AB10">
        <v>1015900000</v>
      </c>
      <c r="AC10">
        <v>420200000</v>
      </c>
      <c r="AD10">
        <v>2334400000</v>
      </c>
      <c r="AE10">
        <v>573900000</v>
      </c>
      <c r="AF10">
        <v>1233900000</v>
      </c>
      <c r="AG10">
        <v>102900000</v>
      </c>
      <c r="AH10">
        <v>245300000</v>
      </c>
      <c r="AI10">
        <v>330700000</v>
      </c>
    </row>
    <row r="11" spans="1:36">
      <c r="A11" s="7">
        <f t="shared" si="12"/>
        <v>1969</v>
      </c>
      <c r="B11" s="3">
        <f t="shared" si="1"/>
        <v>508297.8</v>
      </c>
      <c r="C11" s="3">
        <f t="shared" si="1"/>
        <v>79172</v>
      </c>
      <c r="D11" s="3">
        <f t="shared" si="1"/>
        <v>5808.4</v>
      </c>
      <c r="E11" s="3">
        <f t="shared" si="2"/>
        <v>537.47927490188749</v>
      </c>
      <c r="F11" s="3">
        <f t="shared" si="3"/>
        <v>503.66241823958137</v>
      </c>
      <c r="G11" s="3">
        <f t="shared" si="4"/>
        <v>283.64410390581202</v>
      </c>
      <c r="H11" s="3">
        <f t="shared" si="5"/>
        <v>689.1123902074379</v>
      </c>
      <c r="I11" s="3">
        <f t="shared" si="6"/>
        <v>924.91190431695009</v>
      </c>
      <c r="J11" s="3">
        <f t="shared" si="7"/>
        <v>965.32513548869372</v>
      </c>
      <c r="K11" s="3">
        <f t="shared" si="8"/>
        <v>481.86933283498411</v>
      </c>
      <c r="L11" s="3">
        <f t="shared" si="9"/>
        <v>988.37069706596878</v>
      </c>
      <c r="M11" s="3">
        <f t="shared" si="10"/>
        <v>434.02474303868428</v>
      </c>
      <c r="N11" s="3">
        <f t="shared" si="11"/>
        <v>1926.0578583442343</v>
      </c>
      <c r="Q11">
        <v>1963</v>
      </c>
      <c r="R11">
        <v>377453900000</v>
      </c>
      <c r="S11">
        <v>55955500000</v>
      </c>
      <c r="T11">
        <v>4741800000</v>
      </c>
      <c r="U11">
        <v>503700000</v>
      </c>
      <c r="V11">
        <v>497100000</v>
      </c>
      <c r="W11">
        <v>285900000</v>
      </c>
      <c r="X11">
        <v>717400000</v>
      </c>
      <c r="Y11">
        <v>769100000</v>
      </c>
      <c r="Z11">
        <v>973800000</v>
      </c>
      <c r="AA11">
        <v>350700000</v>
      </c>
      <c r="AB11">
        <v>1046600000</v>
      </c>
      <c r="AC11">
        <v>435900000</v>
      </c>
      <c r="AD11">
        <v>2342900000</v>
      </c>
      <c r="AE11">
        <v>583400000</v>
      </c>
      <c r="AF11">
        <v>1254600000</v>
      </c>
      <c r="AG11">
        <v>104700000</v>
      </c>
      <c r="AH11">
        <v>249500000</v>
      </c>
      <c r="AI11">
        <v>335500000</v>
      </c>
    </row>
    <row r="12" spans="1:36">
      <c r="A12" s="7">
        <f t="shared" si="12"/>
        <v>1970</v>
      </c>
      <c r="B12" s="3">
        <f t="shared" si="1"/>
        <v>528201</v>
      </c>
      <c r="C12" s="3">
        <f t="shared" si="1"/>
        <v>83706.100000000006</v>
      </c>
      <c r="D12" s="3">
        <f t="shared" si="1"/>
        <v>5938</v>
      </c>
      <c r="E12" s="3">
        <f t="shared" si="2"/>
        <v>544.79499357434202</v>
      </c>
      <c r="F12" s="3">
        <f t="shared" si="3"/>
        <v>511.36740794546574</v>
      </c>
      <c r="G12" s="3">
        <f t="shared" si="4"/>
        <v>284.09300441414763</v>
      </c>
      <c r="H12" s="3">
        <f t="shared" si="5"/>
        <v>711.51818740571048</v>
      </c>
      <c r="I12" s="3">
        <f t="shared" si="6"/>
        <v>950.40515170140247</v>
      </c>
      <c r="J12" s="3">
        <f t="shared" si="7"/>
        <v>1005.8136559199866</v>
      </c>
      <c r="K12" s="3">
        <f t="shared" si="8"/>
        <v>503.98513717382798</v>
      </c>
      <c r="L12" s="3">
        <f t="shared" si="9"/>
        <v>991.21500810191662</v>
      </c>
      <c r="M12" s="3">
        <f t="shared" si="10"/>
        <v>434.80745376320056</v>
      </c>
      <c r="N12" s="3">
        <f t="shared" si="11"/>
        <v>1937.3898698105829</v>
      </c>
      <c r="Q12">
        <v>1964</v>
      </c>
      <c r="R12">
        <v>395036600000</v>
      </c>
      <c r="S12">
        <v>59164400000</v>
      </c>
      <c r="T12">
        <v>4848000000</v>
      </c>
      <c r="U12">
        <v>512000000</v>
      </c>
      <c r="V12">
        <v>503400000</v>
      </c>
      <c r="W12">
        <v>290300000</v>
      </c>
      <c r="X12">
        <v>744400000</v>
      </c>
      <c r="Y12">
        <v>821000000</v>
      </c>
      <c r="Z12">
        <v>981700000</v>
      </c>
      <c r="AA12">
        <v>371700000</v>
      </c>
      <c r="AB12">
        <v>1069100000</v>
      </c>
      <c r="AC12">
        <v>443900000</v>
      </c>
      <c r="AD12">
        <v>2436500000</v>
      </c>
      <c r="AE12">
        <v>609000000</v>
      </c>
      <c r="AF12">
        <v>1311000000</v>
      </c>
      <c r="AG12">
        <v>109800000</v>
      </c>
      <c r="AH12">
        <v>261300000</v>
      </c>
      <c r="AI12">
        <v>339300000</v>
      </c>
    </row>
    <row r="13" spans="1:36">
      <c r="A13" s="7">
        <f t="shared" si="12"/>
        <v>1971</v>
      </c>
      <c r="B13" s="3">
        <f t="shared" si="1"/>
        <v>549444.6</v>
      </c>
      <c r="C13" s="3">
        <f t="shared" si="1"/>
        <v>86125.9</v>
      </c>
      <c r="D13" s="3">
        <f t="shared" si="1"/>
        <v>5994.6</v>
      </c>
      <c r="E13" s="3">
        <f t="shared" si="2"/>
        <v>544.70387187274434</v>
      </c>
      <c r="F13" s="3">
        <f t="shared" si="3"/>
        <v>514.57861277186873</v>
      </c>
      <c r="G13" s="3">
        <f t="shared" si="4"/>
        <v>292.84364334645295</v>
      </c>
      <c r="H13" s="3">
        <f t="shared" si="5"/>
        <v>728.06791507211244</v>
      </c>
      <c r="I13" s="3">
        <f t="shared" si="6"/>
        <v>951.43568986884941</v>
      </c>
      <c r="J13" s="3">
        <f t="shared" si="7"/>
        <v>1037.2396121317772</v>
      </c>
      <c r="K13" s="3">
        <f t="shared" si="8"/>
        <v>500.12828523567629</v>
      </c>
      <c r="L13" s="3">
        <f t="shared" si="9"/>
        <v>979.60158252413964</v>
      </c>
      <c r="M13" s="3">
        <f t="shared" si="10"/>
        <v>446.00078717637933</v>
      </c>
      <c r="N13" s="3">
        <f t="shared" si="11"/>
        <v>1940.1809824723878</v>
      </c>
      <c r="Q13">
        <v>1965</v>
      </c>
      <c r="R13">
        <v>417327400000</v>
      </c>
      <c r="S13">
        <v>64183000000</v>
      </c>
      <c r="T13">
        <v>5019700000</v>
      </c>
      <c r="U13">
        <v>530800000</v>
      </c>
      <c r="V13">
        <v>518800000</v>
      </c>
      <c r="W13">
        <v>297700000</v>
      </c>
      <c r="X13">
        <v>782600000</v>
      </c>
      <c r="Y13">
        <v>862800000</v>
      </c>
      <c r="Z13">
        <v>1018400000</v>
      </c>
      <c r="AA13">
        <v>413500000</v>
      </c>
      <c r="AB13">
        <v>1080600000</v>
      </c>
      <c r="AC13">
        <v>454900000</v>
      </c>
      <c r="AD13">
        <v>2508700000</v>
      </c>
      <c r="AE13">
        <v>629100000</v>
      </c>
      <c r="AF13">
        <v>1353500000</v>
      </c>
      <c r="AG13">
        <v>113200000</v>
      </c>
      <c r="AH13">
        <v>269500000</v>
      </c>
      <c r="AI13">
        <v>360200000</v>
      </c>
    </row>
    <row r="14" spans="1:36">
      <c r="A14" s="7">
        <f t="shared" si="12"/>
        <v>1972</v>
      </c>
      <c r="B14" s="3">
        <f t="shared" si="1"/>
        <v>569948.19999999995</v>
      </c>
      <c r="C14" s="3">
        <f t="shared" si="1"/>
        <v>87541.2</v>
      </c>
      <c r="D14" s="3">
        <f t="shared" si="1"/>
        <v>6048</v>
      </c>
      <c r="E14" s="3">
        <f t="shared" si="2"/>
        <v>535.76089305005394</v>
      </c>
      <c r="F14" s="3">
        <f t="shared" si="3"/>
        <v>510.91681670867848</v>
      </c>
      <c r="G14" s="3">
        <f t="shared" si="4"/>
        <v>297.56427799783944</v>
      </c>
      <c r="H14" s="3">
        <f t="shared" si="5"/>
        <v>740.72452286640259</v>
      </c>
      <c r="I14" s="3">
        <f t="shared" si="6"/>
        <v>958.67482895210651</v>
      </c>
      <c r="J14" s="3">
        <f t="shared" si="7"/>
        <v>1065.8754051134317</v>
      </c>
      <c r="K14" s="3">
        <f t="shared" si="8"/>
        <v>511.7234425639179</v>
      </c>
      <c r="L14" s="3">
        <f t="shared" si="9"/>
        <v>975.85595966870721</v>
      </c>
      <c r="M14" s="3">
        <f t="shared" si="10"/>
        <v>450.90385307886208</v>
      </c>
      <c r="N14" s="3">
        <f t="shared" si="11"/>
        <v>1937.6766294562478</v>
      </c>
      <c r="Q14">
        <v>1966</v>
      </c>
      <c r="R14">
        <v>445443300000</v>
      </c>
      <c r="S14">
        <v>71068000000</v>
      </c>
      <c r="T14">
        <v>5353100000</v>
      </c>
      <c r="U14">
        <v>557600000</v>
      </c>
      <c r="V14">
        <v>547200000</v>
      </c>
      <c r="W14">
        <v>314800000</v>
      </c>
      <c r="X14">
        <v>800500000</v>
      </c>
      <c r="Y14">
        <v>937000000</v>
      </c>
      <c r="Z14">
        <v>1051800000</v>
      </c>
      <c r="AA14">
        <v>481500000</v>
      </c>
      <c r="AB14">
        <v>1129500000</v>
      </c>
      <c r="AC14">
        <v>480400000</v>
      </c>
      <c r="AD14">
        <v>2598200000</v>
      </c>
      <c r="AE14">
        <v>647100000</v>
      </c>
      <c r="AF14">
        <v>1391600000</v>
      </c>
      <c r="AG14">
        <v>116400000</v>
      </c>
      <c r="AH14">
        <v>277000000</v>
      </c>
      <c r="AI14">
        <v>386800000</v>
      </c>
    </row>
    <row r="15" spans="1:36">
      <c r="A15" s="7">
        <f t="shared" si="12"/>
        <v>1973</v>
      </c>
      <c r="B15" s="3">
        <f t="shared" si="1"/>
        <v>594576.19999999995</v>
      </c>
      <c r="C15" s="3">
        <f t="shared" si="1"/>
        <v>90653.4</v>
      </c>
      <c r="D15" s="3">
        <f t="shared" si="1"/>
        <v>6250.8</v>
      </c>
      <c r="E15" s="3">
        <f t="shared" si="2"/>
        <v>548.500025846472</v>
      </c>
      <c r="F15" s="3">
        <f t="shared" si="3"/>
        <v>528.22410441974671</v>
      </c>
      <c r="G15" s="3">
        <f t="shared" si="4"/>
        <v>313.18624450762474</v>
      </c>
      <c r="H15" s="3">
        <f t="shared" si="5"/>
        <v>784.05614887567845</v>
      </c>
      <c r="I15" s="3">
        <f t="shared" si="6"/>
        <v>984.95741018350998</v>
      </c>
      <c r="J15" s="3">
        <f t="shared" si="7"/>
        <v>1093.1225846471957</v>
      </c>
      <c r="K15" s="3">
        <f t="shared" si="8"/>
        <v>545.91504781597314</v>
      </c>
      <c r="L15" s="3">
        <f t="shared" si="9"/>
        <v>980.43369863013697</v>
      </c>
      <c r="M15" s="3">
        <f t="shared" si="10"/>
        <v>472.40473507366244</v>
      </c>
      <c r="N15" s="3">
        <f t="shared" si="11"/>
        <v>1981.0625381235459</v>
      </c>
      <c r="Q15">
        <v>1967</v>
      </c>
      <c r="R15">
        <v>469479000000</v>
      </c>
      <c r="S15">
        <v>74888800000</v>
      </c>
      <c r="T15">
        <v>5669000000</v>
      </c>
      <c r="U15">
        <v>595400000</v>
      </c>
      <c r="V15">
        <v>576700000</v>
      </c>
      <c r="W15">
        <v>332700000</v>
      </c>
      <c r="X15">
        <v>811300000</v>
      </c>
      <c r="Y15">
        <v>1016500000</v>
      </c>
      <c r="Z15">
        <v>1080500000</v>
      </c>
      <c r="AA15">
        <v>552400000</v>
      </c>
      <c r="AB15">
        <v>1153100000</v>
      </c>
      <c r="AC15">
        <v>505400000</v>
      </c>
      <c r="AD15">
        <v>2677200000</v>
      </c>
      <c r="AE15">
        <v>665800000</v>
      </c>
      <c r="AF15">
        <v>1430200000</v>
      </c>
      <c r="AG15">
        <v>119200000</v>
      </c>
      <c r="AH15">
        <v>284200000</v>
      </c>
      <c r="AI15">
        <v>409100000</v>
      </c>
    </row>
    <row r="16" spans="1:36">
      <c r="A16" s="7">
        <f t="shared" si="12"/>
        <v>1974</v>
      </c>
      <c r="B16" s="3">
        <f t="shared" si="1"/>
        <v>621125</v>
      </c>
      <c r="C16" s="3">
        <f t="shared" si="1"/>
        <v>95466</v>
      </c>
      <c r="D16" s="3">
        <f t="shared" si="1"/>
        <v>6450.1</v>
      </c>
      <c r="E16" s="3">
        <f t="shared" si="2"/>
        <v>574.56026993251692</v>
      </c>
      <c r="F16" s="3">
        <f t="shared" si="3"/>
        <v>558.19723194201447</v>
      </c>
      <c r="G16" s="3">
        <f t="shared" si="4"/>
        <v>329.67894276430894</v>
      </c>
      <c r="H16" s="3">
        <f t="shared" si="5"/>
        <v>820.48947638090476</v>
      </c>
      <c r="I16" s="3">
        <f t="shared" si="6"/>
        <v>997.90349912521867</v>
      </c>
      <c r="J16" s="3">
        <f t="shared" si="7"/>
        <v>1116.5556760809798</v>
      </c>
      <c r="K16" s="3">
        <f t="shared" si="8"/>
        <v>570.85238940264935</v>
      </c>
      <c r="L16" s="3">
        <f t="shared" si="9"/>
        <v>985.2483416645839</v>
      </c>
      <c r="M16" s="3">
        <f t="shared" si="10"/>
        <v>496.6141727068233</v>
      </c>
      <c r="N16" s="3">
        <f t="shared" si="11"/>
        <v>2040.0597463134218</v>
      </c>
      <c r="Q16">
        <v>1968</v>
      </c>
      <c r="R16">
        <v>489031300000</v>
      </c>
      <c r="S16">
        <v>76381400000</v>
      </c>
      <c r="T16">
        <v>5734500000</v>
      </c>
      <c r="U16">
        <v>629200000</v>
      </c>
      <c r="V16">
        <v>595500000</v>
      </c>
      <c r="W16">
        <v>335700000</v>
      </c>
      <c r="X16">
        <v>822300000</v>
      </c>
      <c r="Y16">
        <v>1060200000</v>
      </c>
      <c r="Z16">
        <v>1112700000</v>
      </c>
      <c r="AA16">
        <v>566200000</v>
      </c>
      <c r="AB16">
        <v>1165200000</v>
      </c>
      <c r="AC16">
        <v>511200000</v>
      </c>
      <c r="AD16">
        <v>2868800000</v>
      </c>
      <c r="AE16">
        <v>708600000</v>
      </c>
      <c r="AF16">
        <v>1520400000</v>
      </c>
      <c r="AG16">
        <v>126300000</v>
      </c>
      <c r="AH16">
        <v>301500000</v>
      </c>
      <c r="AI16">
        <v>422900000</v>
      </c>
    </row>
    <row r="17" spans="1:35">
      <c r="A17" s="7">
        <f t="shared" si="12"/>
        <v>1975</v>
      </c>
      <c r="B17" s="3">
        <f t="shared" si="1"/>
        <v>648784.5</v>
      </c>
      <c r="C17" s="3">
        <f t="shared" si="1"/>
        <v>99197.2</v>
      </c>
      <c r="D17" s="3">
        <f t="shared" si="1"/>
        <v>6523.7</v>
      </c>
      <c r="E17" s="3">
        <f t="shared" si="2"/>
        <v>586.07543821129286</v>
      </c>
      <c r="F17" s="3">
        <f t="shared" si="3"/>
        <v>572.62713555579944</v>
      </c>
      <c r="G17" s="3">
        <f t="shared" si="4"/>
        <v>341.22083897488437</v>
      </c>
      <c r="H17" s="3">
        <f t="shared" si="5"/>
        <v>826.15549212622432</v>
      </c>
      <c r="I17" s="3">
        <f t="shared" si="6"/>
        <v>1006.0762749905465</v>
      </c>
      <c r="J17" s="3">
        <f t="shared" si="7"/>
        <v>1125.3603322721119</v>
      </c>
      <c r="K17" s="3">
        <f t="shared" si="8"/>
        <v>561.4865298056867</v>
      </c>
      <c r="L17" s="3">
        <f t="shared" si="9"/>
        <v>990.00197240824093</v>
      </c>
      <c r="M17" s="3">
        <f t="shared" si="10"/>
        <v>514.69598565521278</v>
      </c>
      <c r="N17" s="3">
        <f t="shared" si="11"/>
        <v>2077.3250936192535</v>
      </c>
      <c r="Q17">
        <v>1969</v>
      </c>
      <c r="R17">
        <v>508297800000</v>
      </c>
      <c r="S17">
        <v>79172000000</v>
      </c>
      <c r="T17">
        <v>5808400000</v>
      </c>
      <c r="U17">
        <v>643700000</v>
      </c>
      <c r="V17">
        <v>603200000</v>
      </c>
      <c r="W17">
        <v>339700000</v>
      </c>
      <c r="X17">
        <v>825300000</v>
      </c>
      <c r="Y17">
        <v>1107700000</v>
      </c>
      <c r="Z17">
        <v>1156100000</v>
      </c>
      <c r="AA17">
        <v>577100000</v>
      </c>
      <c r="AB17">
        <v>1183700000</v>
      </c>
      <c r="AC17">
        <v>519800000</v>
      </c>
      <c r="AD17">
        <v>3056500000</v>
      </c>
      <c r="AE17">
        <v>754700000</v>
      </c>
      <c r="AF17">
        <v>1618300000</v>
      </c>
      <c r="AG17">
        <v>134200000</v>
      </c>
      <c r="AH17">
        <v>320700000</v>
      </c>
      <c r="AI17">
        <v>421600000</v>
      </c>
    </row>
    <row r="18" spans="1:35">
      <c r="A18" s="7">
        <f t="shared" si="12"/>
        <v>1976</v>
      </c>
      <c r="B18" s="3">
        <f t="shared" si="1"/>
        <v>671900.8</v>
      </c>
      <c r="C18" s="3">
        <f t="shared" si="1"/>
        <v>101031.6</v>
      </c>
      <c r="D18" s="3">
        <f t="shared" si="1"/>
        <v>6537.9</v>
      </c>
      <c r="E18" s="3">
        <f t="shared" si="2"/>
        <v>590.93552167972962</v>
      </c>
      <c r="F18" s="3">
        <f t="shared" si="3"/>
        <v>576.28358021140434</v>
      </c>
      <c r="G18" s="3">
        <f t="shared" si="4"/>
        <v>344.35980081973105</v>
      </c>
      <c r="H18" s="3">
        <f t="shared" si="5"/>
        <v>829.20586395340479</v>
      </c>
      <c r="I18" s="3">
        <f t="shared" si="6"/>
        <v>1004.5590458042711</v>
      </c>
      <c r="J18" s="3">
        <f t="shared" si="7"/>
        <v>1139.8740346588049</v>
      </c>
      <c r="K18" s="3">
        <f t="shared" si="8"/>
        <v>547.99828144100093</v>
      </c>
      <c r="L18" s="3">
        <f t="shared" si="9"/>
        <v>985.28429927374691</v>
      </c>
      <c r="M18" s="3">
        <f t="shared" si="10"/>
        <v>519.39957215790605</v>
      </c>
      <c r="N18" s="3">
        <f t="shared" si="11"/>
        <v>2080.9674516430573</v>
      </c>
      <c r="Q18">
        <v>1970</v>
      </c>
      <c r="R18">
        <v>528201000000</v>
      </c>
      <c r="S18">
        <v>83706100000</v>
      </c>
      <c r="T18">
        <v>5938000000</v>
      </c>
      <c r="U18">
        <v>656800000</v>
      </c>
      <c r="V18">
        <v>616500000</v>
      </c>
      <c r="W18">
        <v>342500000</v>
      </c>
      <c r="X18">
        <v>857800000</v>
      </c>
      <c r="Y18">
        <v>1145800000</v>
      </c>
      <c r="Z18">
        <v>1212600000</v>
      </c>
      <c r="AA18">
        <v>607600000</v>
      </c>
      <c r="AB18">
        <v>1195000000</v>
      </c>
      <c r="AC18">
        <v>524200000</v>
      </c>
      <c r="AD18">
        <v>3280000000</v>
      </c>
      <c r="AE18">
        <v>812400000</v>
      </c>
      <c r="AF18">
        <v>1737700000</v>
      </c>
      <c r="AG18">
        <v>143100000</v>
      </c>
      <c r="AH18">
        <v>343000000</v>
      </c>
      <c r="AI18">
        <v>419500000</v>
      </c>
    </row>
    <row r="19" spans="1:35">
      <c r="A19" s="7">
        <f t="shared" si="12"/>
        <v>1977</v>
      </c>
      <c r="B19" s="3">
        <f t="shared" si="1"/>
        <v>692938.2</v>
      </c>
      <c r="C19" s="3">
        <f t="shared" si="1"/>
        <v>102894.3</v>
      </c>
      <c r="D19" s="3">
        <f t="shared" si="1"/>
        <v>6619.1</v>
      </c>
      <c r="E19" s="3">
        <f t="shared" si="2"/>
        <v>601.94028724013413</v>
      </c>
      <c r="F19" s="3">
        <f t="shared" si="3"/>
        <v>588.79073072113874</v>
      </c>
      <c r="G19" s="3">
        <f t="shared" si="4"/>
        <v>350.86110805978524</v>
      </c>
      <c r="H19" s="3">
        <f t="shared" si="5"/>
        <v>839.01905624437632</v>
      </c>
      <c r="I19" s="3">
        <f t="shared" si="6"/>
        <v>1007.178679022589</v>
      </c>
      <c r="J19" s="3">
        <f t="shared" si="7"/>
        <v>1169.6917275308801</v>
      </c>
      <c r="K19" s="3">
        <f t="shared" si="8"/>
        <v>554.13778177696247</v>
      </c>
      <c r="L19" s="3">
        <f t="shared" si="9"/>
        <v>976.31589636918193</v>
      </c>
      <c r="M19" s="3">
        <f t="shared" si="10"/>
        <v>531.16473303495263</v>
      </c>
      <c r="N19" s="3">
        <f t="shared" si="11"/>
        <v>2096.2713601252735</v>
      </c>
      <c r="Q19">
        <v>1971</v>
      </c>
      <c r="R19">
        <v>549444600000</v>
      </c>
      <c r="S19">
        <v>86125900000</v>
      </c>
      <c r="T19">
        <v>5994600000</v>
      </c>
      <c r="U19">
        <v>667200000</v>
      </c>
      <c r="V19">
        <v>630300000</v>
      </c>
      <c r="W19">
        <v>358700000</v>
      </c>
      <c r="X19">
        <v>891800000</v>
      </c>
      <c r="Y19">
        <v>1165400000</v>
      </c>
      <c r="Z19">
        <v>1270500000</v>
      </c>
      <c r="AA19">
        <v>612600000</v>
      </c>
      <c r="AB19">
        <v>1199900000</v>
      </c>
      <c r="AC19">
        <v>546300000</v>
      </c>
      <c r="AD19">
        <v>3366100000</v>
      </c>
      <c r="AE19">
        <v>845400000</v>
      </c>
      <c r="AF19">
        <v>1805800000</v>
      </c>
      <c r="AG19">
        <v>148100000</v>
      </c>
      <c r="AH19">
        <v>355600000</v>
      </c>
      <c r="AI19">
        <v>420700000</v>
      </c>
    </row>
    <row r="20" spans="1:35">
      <c r="A20" s="7">
        <f t="shared" si="12"/>
        <v>1978</v>
      </c>
      <c r="B20" s="3">
        <f t="shared" ref="B20:D35" si="13">R26/1000000</f>
        <v>711869.1</v>
      </c>
      <c r="C20" s="3">
        <f t="shared" si="13"/>
        <v>102996.2</v>
      </c>
      <c r="D20" s="3">
        <f t="shared" si="13"/>
        <v>6721.8</v>
      </c>
      <c r="E20" s="3">
        <f t="shared" si="2"/>
        <v>617.97612914969625</v>
      </c>
      <c r="F20" s="3">
        <f t="shared" si="3"/>
        <v>607.8052560922888</v>
      </c>
      <c r="G20" s="3">
        <f t="shared" si="4"/>
        <v>357.58648433411457</v>
      </c>
      <c r="H20" s="3">
        <f t="shared" si="5"/>
        <v>847.70020933354579</v>
      </c>
      <c r="I20" s="3">
        <f t="shared" si="6"/>
        <v>1013.1107237934879</v>
      </c>
      <c r="J20" s="3">
        <f t="shared" si="7"/>
        <v>1194.8864024209879</v>
      </c>
      <c r="K20" s="3">
        <f t="shared" si="8"/>
        <v>578.82209151516531</v>
      </c>
      <c r="L20" s="3">
        <f t="shared" si="9"/>
        <v>962.25635850645074</v>
      </c>
      <c r="M20" s="3">
        <f t="shared" si="10"/>
        <v>541.6563448542629</v>
      </c>
      <c r="N20" s="3">
        <f t="shared" si="11"/>
        <v>2111.7179594530025</v>
      </c>
      <c r="Q20">
        <v>1972</v>
      </c>
      <c r="R20">
        <v>569948200000</v>
      </c>
      <c r="S20">
        <v>87541200000</v>
      </c>
      <c r="T20">
        <v>6048000000</v>
      </c>
      <c r="U20">
        <v>664200000</v>
      </c>
      <c r="V20">
        <v>633400000</v>
      </c>
      <c r="W20">
        <v>368900000</v>
      </c>
      <c r="X20">
        <v>918300000</v>
      </c>
      <c r="Y20">
        <v>1188500000</v>
      </c>
      <c r="Z20">
        <v>1321400000</v>
      </c>
      <c r="AA20">
        <v>634400000</v>
      </c>
      <c r="AB20">
        <v>1209800000</v>
      </c>
      <c r="AC20">
        <v>559000000</v>
      </c>
      <c r="AD20">
        <v>3402300000</v>
      </c>
      <c r="AE20">
        <v>863100000</v>
      </c>
      <c r="AF20">
        <v>1843200000</v>
      </c>
      <c r="AG20">
        <v>151100000</v>
      </c>
      <c r="AH20">
        <v>362900000</v>
      </c>
      <c r="AI20">
        <v>418600000</v>
      </c>
    </row>
    <row r="21" spans="1:35">
      <c r="A21" s="7">
        <f t="shared" si="12"/>
        <v>1979</v>
      </c>
      <c r="B21" s="3">
        <f t="shared" si="13"/>
        <v>736731</v>
      </c>
      <c r="C21" s="3">
        <f t="shared" si="13"/>
        <v>104291.3</v>
      </c>
      <c r="D21" s="3">
        <f t="shared" si="13"/>
        <v>6994</v>
      </c>
      <c r="E21" s="3">
        <f t="shared" si="2"/>
        <v>648.20388943515786</v>
      </c>
      <c r="F21" s="3">
        <f t="shared" si="3"/>
        <v>642.77862995739099</v>
      </c>
      <c r="G21" s="3">
        <f t="shared" si="4"/>
        <v>374.26649186059211</v>
      </c>
      <c r="H21" s="3">
        <f t="shared" si="5"/>
        <v>860.55313012127169</v>
      </c>
      <c r="I21" s="3">
        <f t="shared" si="6"/>
        <v>1072.5203102807823</v>
      </c>
      <c r="J21" s="3">
        <f t="shared" si="7"/>
        <v>1233.7498525073747</v>
      </c>
      <c r="K21" s="3">
        <f t="shared" si="8"/>
        <v>626.12079099748723</v>
      </c>
      <c r="L21" s="3">
        <f t="shared" si="9"/>
        <v>972.03839178411442</v>
      </c>
      <c r="M21" s="3">
        <f t="shared" si="10"/>
        <v>563.76851305582863</v>
      </c>
      <c r="N21" s="3">
        <f t="shared" si="11"/>
        <v>2178.5855347973338</v>
      </c>
      <c r="Q21">
        <v>1973</v>
      </c>
      <c r="R21">
        <v>594576200000</v>
      </c>
      <c r="S21">
        <v>90653400000</v>
      </c>
      <c r="T21">
        <v>6250800000</v>
      </c>
      <c r="U21">
        <v>679000000</v>
      </c>
      <c r="V21">
        <v>653900000</v>
      </c>
      <c r="W21">
        <v>387700000</v>
      </c>
      <c r="X21">
        <v>970600000</v>
      </c>
      <c r="Y21">
        <v>1219300000</v>
      </c>
      <c r="Z21">
        <v>1353200000</v>
      </c>
      <c r="AA21">
        <v>675800000</v>
      </c>
      <c r="AB21">
        <v>1213700000</v>
      </c>
      <c r="AC21">
        <v>584800000</v>
      </c>
      <c r="AD21">
        <v>3482000000</v>
      </c>
      <c r="AE21">
        <v>893000000</v>
      </c>
      <c r="AF21">
        <v>1905700000</v>
      </c>
      <c r="AG21">
        <v>155900000</v>
      </c>
      <c r="AH21">
        <v>374800000</v>
      </c>
      <c r="AI21">
        <v>411700000</v>
      </c>
    </row>
    <row r="22" spans="1:35">
      <c r="A22" s="7">
        <f t="shared" si="12"/>
        <v>1980</v>
      </c>
      <c r="B22" s="3">
        <f t="shared" si="13"/>
        <v>764899.8</v>
      </c>
      <c r="C22" s="3">
        <f t="shared" si="13"/>
        <v>107714.1</v>
      </c>
      <c r="D22" s="3">
        <f t="shared" si="13"/>
        <v>7353.3</v>
      </c>
      <c r="E22" s="3">
        <f t="shared" si="2"/>
        <v>677.18769855204175</v>
      </c>
      <c r="F22" s="3">
        <f t="shared" si="3"/>
        <v>681.74430524859031</v>
      </c>
      <c r="G22" s="3">
        <f t="shared" si="4"/>
        <v>410.09460268936033</v>
      </c>
      <c r="H22" s="3">
        <f t="shared" si="5"/>
        <v>900.08170945820336</v>
      </c>
      <c r="I22" s="3">
        <f t="shared" si="6"/>
        <v>1124.0389285935596</v>
      </c>
      <c r="J22" s="3">
        <f t="shared" si="7"/>
        <v>1285.2668622064321</v>
      </c>
      <c r="K22" s="3">
        <f t="shared" si="8"/>
        <v>656.68296841757376</v>
      </c>
      <c r="L22" s="3">
        <f t="shared" si="9"/>
        <v>1007.3138537169768</v>
      </c>
      <c r="M22" s="3">
        <f t="shared" si="10"/>
        <v>610.88907111726189</v>
      </c>
      <c r="N22" s="3">
        <f t="shared" si="11"/>
        <v>2299.9472300828293</v>
      </c>
      <c r="Q22">
        <v>1974</v>
      </c>
      <c r="R22">
        <v>621125000000</v>
      </c>
      <c r="S22">
        <v>95466000000</v>
      </c>
      <c r="T22">
        <v>6450100000</v>
      </c>
      <c r="U22">
        <v>712800000</v>
      </c>
      <c r="V22">
        <v>692500000</v>
      </c>
      <c r="W22">
        <v>409000000</v>
      </c>
      <c r="X22">
        <v>1017900000</v>
      </c>
      <c r="Y22">
        <v>1238000000</v>
      </c>
      <c r="Z22">
        <v>1385200000</v>
      </c>
      <c r="AA22">
        <v>708200000</v>
      </c>
      <c r="AB22">
        <v>1222300000</v>
      </c>
      <c r="AC22">
        <v>616100000</v>
      </c>
      <c r="AD22">
        <v>3522000000</v>
      </c>
      <c r="AE22">
        <v>909300000</v>
      </c>
      <c r="AF22">
        <v>1940600000</v>
      </c>
      <c r="AG22">
        <v>158800000</v>
      </c>
      <c r="AH22">
        <v>381600000</v>
      </c>
      <c r="AI22">
        <v>447700000</v>
      </c>
    </row>
    <row r="23" spans="1:35">
      <c r="A23" s="7">
        <f t="shared" si="12"/>
        <v>1981</v>
      </c>
      <c r="B23" s="3">
        <f t="shared" si="13"/>
        <v>799353</v>
      </c>
      <c r="C23" s="3">
        <f t="shared" si="13"/>
        <v>114274.2</v>
      </c>
      <c r="D23" s="3">
        <f t="shared" si="13"/>
        <v>7404</v>
      </c>
      <c r="E23" s="3">
        <f t="shared" si="2"/>
        <v>683.253658978202</v>
      </c>
      <c r="F23" s="3">
        <f t="shared" si="3"/>
        <v>689.8821280918994</v>
      </c>
      <c r="G23" s="3">
        <f t="shared" si="4"/>
        <v>422.28561656926155</v>
      </c>
      <c r="H23" s="3">
        <f t="shared" si="5"/>
        <v>908.69608602496658</v>
      </c>
      <c r="I23" s="3">
        <f t="shared" si="6"/>
        <v>1145.0866586864895</v>
      </c>
      <c r="J23" s="3">
        <f t="shared" si="7"/>
        <v>1280.4116966593908</v>
      </c>
      <c r="K23" s="3">
        <f t="shared" si="8"/>
        <v>647.20670334865656</v>
      </c>
      <c r="L23" s="3">
        <f t="shared" si="9"/>
        <v>1001.5691307977829</v>
      </c>
      <c r="M23" s="3">
        <f t="shared" si="10"/>
        <v>625.6083208433505</v>
      </c>
      <c r="N23" s="3">
        <f t="shared" si="11"/>
        <v>2317.0595797330329</v>
      </c>
      <c r="Q23">
        <v>1975</v>
      </c>
      <c r="R23">
        <v>648784500000</v>
      </c>
      <c r="S23">
        <v>99197200000</v>
      </c>
      <c r="T23">
        <v>6523700000</v>
      </c>
      <c r="U23">
        <v>736500000</v>
      </c>
      <c r="V23">
        <v>719600000</v>
      </c>
      <c r="W23">
        <v>428800000</v>
      </c>
      <c r="X23">
        <v>1038200000</v>
      </c>
      <c r="Y23">
        <v>1264300000</v>
      </c>
      <c r="Z23">
        <v>1414200000</v>
      </c>
      <c r="AA23">
        <v>705600000</v>
      </c>
      <c r="AB23">
        <v>1244100000</v>
      </c>
      <c r="AC23">
        <v>646800000</v>
      </c>
      <c r="AD23">
        <v>3442100000</v>
      </c>
      <c r="AE23">
        <v>907800000</v>
      </c>
      <c r="AF23">
        <v>1938500000</v>
      </c>
      <c r="AG23">
        <v>158900000</v>
      </c>
      <c r="AH23">
        <v>381700000</v>
      </c>
      <c r="AI23">
        <v>455300000</v>
      </c>
    </row>
    <row r="24" spans="1:35">
      <c r="A24" s="7">
        <f t="shared" si="12"/>
        <v>1982</v>
      </c>
      <c r="B24" s="3">
        <f t="shared" si="13"/>
        <v>818649.5</v>
      </c>
      <c r="C24" s="3">
        <f t="shared" si="13"/>
        <v>116218.9</v>
      </c>
      <c r="D24" s="3">
        <f t="shared" si="13"/>
        <v>7593.6</v>
      </c>
      <c r="E24" s="3">
        <f t="shared" si="2"/>
        <v>706.22857476226591</v>
      </c>
      <c r="F24" s="3">
        <f t="shared" si="3"/>
        <v>733.54740096843818</v>
      </c>
      <c r="G24" s="3">
        <f t="shared" si="4"/>
        <v>457.70109095151975</v>
      </c>
      <c r="H24" s="3">
        <f t="shared" si="5"/>
        <v>935.8543842249577</v>
      </c>
      <c r="I24" s="3">
        <f t="shared" si="6"/>
        <v>1142.8129514030688</v>
      </c>
      <c r="J24" s="3">
        <f t="shared" si="7"/>
        <v>1270.3254185870137</v>
      </c>
      <c r="K24" s="3">
        <f t="shared" si="8"/>
        <v>656.90701826031159</v>
      </c>
      <c r="L24" s="3">
        <f t="shared" si="9"/>
        <v>1019.3613908173386</v>
      </c>
      <c r="M24" s="3">
        <f t="shared" si="10"/>
        <v>670.86177002508612</v>
      </c>
      <c r="N24" s="3">
        <f t="shared" si="11"/>
        <v>2423.770561810863</v>
      </c>
      <c r="Q24">
        <v>1976</v>
      </c>
      <c r="R24">
        <v>671900800000</v>
      </c>
      <c r="S24">
        <v>101031600000</v>
      </c>
      <c r="T24">
        <v>6537900000</v>
      </c>
      <c r="U24">
        <v>754200000</v>
      </c>
      <c r="V24">
        <v>735500000</v>
      </c>
      <c r="W24">
        <v>439500000</v>
      </c>
      <c r="X24">
        <v>1058300000</v>
      </c>
      <c r="Y24">
        <v>1282100000</v>
      </c>
      <c r="Z24">
        <v>1454800000</v>
      </c>
      <c r="AA24">
        <v>699400000</v>
      </c>
      <c r="AB24">
        <v>1257500000</v>
      </c>
      <c r="AC24">
        <v>662900000</v>
      </c>
      <c r="AD24">
        <v>3354200000</v>
      </c>
      <c r="AE24">
        <v>909200000</v>
      </c>
      <c r="AF24">
        <v>1941400000</v>
      </c>
      <c r="AG24">
        <v>159200000</v>
      </c>
      <c r="AH24">
        <v>382200000</v>
      </c>
      <c r="AI24">
        <v>437500000</v>
      </c>
    </row>
    <row r="25" spans="1:35">
      <c r="A25" s="7">
        <f t="shared" si="12"/>
        <v>1983</v>
      </c>
      <c r="B25" s="3">
        <f t="shared" si="13"/>
        <v>826965.8</v>
      </c>
      <c r="C25" s="3">
        <f t="shared" si="13"/>
        <v>113399.8</v>
      </c>
      <c r="D25" s="3">
        <f t="shared" si="13"/>
        <v>7634.7</v>
      </c>
      <c r="E25" s="3">
        <f t="shared" si="2"/>
        <v>746.73742879769475</v>
      </c>
      <c r="F25" s="3">
        <f t="shared" si="3"/>
        <v>758.4655261576039</v>
      </c>
      <c r="G25" s="3">
        <f t="shared" si="4"/>
        <v>460.74668199643156</v>
      </c>
      <c r="H25" s="3">
        <f t="shared" si="5"/>
        <v>951.06856603089477</v>
      </c>
      <c r="I25" s="3">
        <f t="shared" si="6"/>
        <v>1119.7783392330664</v>
      </c>
      <c r="J25" s="3">
        <f t="shared" si="7"/>
        <v>1263.5021658858664</v>
      </c>
      <c r="K25" s="3">
        <f t="shared" si="8"/>
        <v>636.15822511855117</v>
      </c>
      <c r="L25" s="3">
        <f t="shared" si="9"/>
        <v>1023.476819296421</v>
      </c>
      <c r="M25" s="3">
        <f t="shared" si="10"/>
        <v>674.76624748346967</v>
      </c>
      <c r="N25" s="3">
        <f t="shared" si="11"/>
        <v>2456.7085929374944</v>
      </c>
      <c r="Q25">
        <v>1977</v>
      </c>
      <c r="R25">
        <v>692938200000</v>
      </c>
      <c r="S25">
        <v>102894300000</v>
      </c>
      <c r="T25">
        <v>6619100000</v>
      </c>
      <c r="U25">
        <v>778200000</v>
      </c>
      <c r="V25">
        <v>761200000</v>
      </c>
      <c r="W25">
        <v>453600000</v>
      </c>
      <c r="X25">
        <v>1084700000</v>
      </c>
      <c r="Y25">
        <v>1302100000</v>
      </c>
      <c r="Z25">
        <v>1512200000</v>
      </c>
      <c r="AA25">
        <v>716400000</v>
      </c>
      <c r="AB25">
        <v>1262200000</v>
      </c>
      <c r="AC25">
        <v>686700000</v>
      </c>
      <c r="AD25">
        <v>3361000000</v>
      </c>
      <c r="AE25">
        <v>928500000</v>
      </c>
      <c r="AF25">
        <v>1982100000</v>
      </c>
      <c r="AG25">
        <v>162400000</v>
      </c>
      <c r="AH25">
        <v>390100000</v>
      </c>
      <c r="AI25">
        <v>434800000</v>
      </c>
    </row>
    <row r="26" spans="1:35">
      <c r="A26" s="7">
        <f t="shared" si="12"/>
        <v>1984</v>
      </c>
      <c r="B26" s="3">
        <f t="shared" si="13"/>
        <v>834996.5</v>
      </c>
      <c r="C26" s="3">
        <f t="shared" si="13"/>
        <v>110369.7</v>
      </c>
      <c r="D26" s="3">
        <f t="shared" si="13"/>
        <v>7640.2</v>
      </c>
      <c r="E26" s="3">
        <f t="shared" si="2"/>
        <v>772.77655261969278</v>
      </c>
      <c r="F26" s="3">
        <f t="shared" si="3"/>
        <v>770.40408762420952</v>
      </c>
      <c r="G26" s="3">
        <f t="shared" si="4"/>
        <v>450.76834914182473</v>
      </c>
      <c r="H26" s="3">
        <f t="shared" si="5"/>
        <v>952.07739197530861</v>
      </c>
      <c r="I26" s="3">
        <f t="shared" si="6"/>
        <v>1135.0447681421258</v>
      </c>
      <c r="J26" s="3">
        <f t="shared" si="7"/>
        <v>1260.0664841162302</v>
      </c>
      <c r="K26" s="3">
        <f t="shared" si="8"/>
        <v>620.93879290876248</v>
      </c>
      <c r="L26" s="3">
        <f t="shared" si="9"/>
        <v>1016.6371970039145</v>
      </c>
      <c r="M26" s="3">
        <f t="shared" si="10"/>
        <v>661.48637646793134</v>
      </c>
      <c r="N26" s="3">
        <f t="shared" si="11"/>
        <v>2448.5276610960555</v>
      </c>
      <c r="Q26">
        <v>1978</v>
      </c>
      <c r="R26">
        <v>711869100000</v>
      </c>
      <c r="S26">
        <v>102996200000</v>
      </c>
      <c r="T26">
        <v>6721800000</v>
      </c>
      <c r="U26">
        <v>808100000</v>
      </c>
      <c r="V26">
        <v>794800000</v>
      </c>
      <c r="W26">
        <v>467600000</v>
      </c>
      <c r="X26">
        <v>1108500000</v>
      </c>
      <c r="Y26">
        <v>1324800000</v>
      </c>
      <c r="Z26">
        <v>1562500000</v>
      </c>
      <c r="AA26">
        <v>756900000</v>
      </c>
      <c r="AB26">
        <v>1258300000</v>
      </c>
      <c r="AC26">
        <v>708300000</v>
      </c>
      <c r="AD26">
        <v>3323600000</v>
      </c>
      <c r="AE26">
        <v>936000000</v>
      </c>
      <c r="AF26">
        <v>1996300000</v>
      </c>
      <c r="AG26">
        <v>163100000</v>
      </c>
      <c r="AH26">
        <v>392300000</v>
      </c>
      <c r="AI26">
        <v>444600000</v>
      </c>
    </row>
    <row r="27" spans="1:35">
      <c r="A27" s="7">
        <f t="shared" si="12"/>
        <v>1985</v>
      </c>
      <c r="B27" s="3">
        <f t="shared" si="13"/>
        <v>847996.7</v>
      </c>
      <c r="C27" s="3">
        <f t="shared" si="13"/>
        <v>110814.39999999999</v>
      </c>
      <c r="D27" s="3">
        <f t="shared" si="13"/>
        <v>7673.8</v>
      </c>
      <c r="E27" s="3">
        <f t="shared" si="2"/>
        <v>773.74127181351184</v>
      </c>
      <c r="F27" s="3">
        <f t="shared" si="3"/>
        <v>767.8353930604751</v>
      </c>
      <c r="G27" s="3">
        <f t="shared" si="4"/>
        <v>443.15437197485306</v>
      </c>
      <c r="H27" s="3">
        <f t="shared" si="5"/>
        <v>957.39275448324463</v>
      </c>
      <c r="I27" s="3">
        <f t="shared" si="6"/>
        <v>1155.4887357899227</v>
      </c>
      <c r="J27" s="3">
        <f t="shared" si="7"/>
        <v>1269.9773973999963</v>
      </c>
      <c r="K27" s="3">
        <f t="shared" si="8"/>
        <v>628.79819928416441</v>
      </c>
      <c r="L27" s="3">
        <f t="shared" si="9"/>
        <v>1025.2036273946183</v>
      </c>
      <c r="M27" s="3">
        <f t="shared" si="10"/>
        <v>652.20824879921372</v>
      </c>
      <c r="N27" s="3">
        <f t="shared" si="11"/>
        <v>2445.247269254307</v>
      </c>
      <c r="Q27">
        <v>1979</v>
      </c>
      <c r="R27">
        <v>736731000000</v>
      </c>
      <c r="S27">
        <v>104291300000</v>
      </c>
      <c r="T27">
        <v>6994000000</v>
      </c>
      <c r="U27">
        <v>848300000</v>
      </c>
      <c r="V27">
        <v>841200000</v>
      </c>
      <c r="W27">
        <v>489800000</v>
      </c>
      <c r="X27">
        <v>1126200000</v>
      </c>
      <c r="Y27">
        <v>1403600000</v>
      </c>
      <c r="Z27">
        <v>1614600000</v>
      </c>
      <c r="AA27">
        <v>819400000</v>
      </c>
      <c r="AB27">
        <v>1272100000</v>
      </c>
      <c r="AC27">
        <v>737800000</v>
      </c>
      <c r="AD27">
        <v>3294200000</v>
      </c>
      <c r="AE27">
        <v>944000000</v>
      </c>
      <c r="AF27">
        <v>2012200000</v>
      </c>
      <c r="AG27">
        <v>164200000</v>
      </c>
      <c r="AH27">
        <v>395000000</v>
      </c>
      <c r="AI27">
        <v>451400000</v>
      </c>
    </row>
    <row r="28" spans="1:35">
      <c r="A28" s="7">
        <f t="shared" si="12"/>
        <v>1986</v>
      </c>
      <c r="B28" s="3">
        <f t="shared" si="13"/>
        <v>859098</v>
      </c>
      <c r="C28" s="3">
        <f t="shared" si="13"/>
        <v>114085.3</v>
      </c>
      <c r="D28" s="3">
        <f t="shared" si="13"/>
        <v>7810.6</v>
      </c>
      <c r="E28" s="3">
        <f t="shared" si="2"/>
        <v>779.12001674051294</v>
      </c>
      <c r="F28" s="3">
        <f t="shared" si="3"/>
        <v>776.77498203124298</v>
      </c>
      <c r="G28" s="3">
        <f t="shared" si="4"/>
        <v>450.317725837708</v>
      </c>
      <c r="H28" s="3">
        <f t="shared" si="5"/>
        <v>991.31012710052505</v>
      </c>
      <c r="I28" s="3">
        <f t="shared" si="6"/>
        <v>1169.1063950579096</v>
      </c>
      <c r="J28" s="3">
        <f t="shared" si="7"/>
        <v>1298.9360439620427</v>
      </c>
      <c r="K28" s="3">
        <f t="shared" si="8"/>
        <v>652.91451238706975</v>
      </c>
      <c r="L28" s="3">
        <f t="shared" si="9"/>
        <v>1028.5464358174193</v>
      </c>
      <c r="M28" s="3">
        <f t="shared" si="10"/>
        <v>663.57376106557001</v>
      </c>
      <c r="N28" s="3">
        <f t="shared" si="11"/>
        <v>2468.8951789142325</v>
      </c>
      <c r="Q28">
        <v>1980</v>
      </c>
      <c r="R28">
        <v>764899800000</v>
      </c>
      <c r="S28">
        <v>107714100000</v>
      </c>
      <c r="T28">
        <v>7353300000</v>
      </c>
      <c r="U28">
        <v>891700000</v>
      </c>
      <c r="V28">
        <v>897700000</v>
      </c>
      <c r="W28">
        <v>540000000</v>
      </c>
      <c r="X28">
        <v>1185200000</v>
      </c>
      <c r="Y28">
        <v>1480100000</v>
      </c>
      <c r="Z28">
        <v>1692400000</v>
      </c>
      <c r="AA28">
        <v>864700000</v>
      </c>
      <c r="AB28">
        <v>1326400000</v>
      </c>
      <c r="AC28">
        <v>804400000</v>
      </c>
      <c r="AD28">
        <v>3322500000</v>
      </c>
      <c r="AE28">
        <v>965500000</v>
      </c>
      <c r="AF28">
        <v>2054500000</v>
      </c>
      <c r="AG28">
        <v>166700000</v>
      </c>
      <c r="AH28">
        <v>402200000</v>
      </c>
      <c r="AI28">
        <v>470700000</v>
      </c>
    </row>
    <row r="29" spans="1:35">
      <c r="A29" s="7">
        <f t="shared" si="12"/>
        <v>1987</v>
      </c>
      <c r="B29" s="3">
        <f t="shared" si="13"/>
        <v>873635.6</v>
      </c>
      <c r="C29" s="3">
        <f t="shared" si="13"/>
        <v>117597.5</v>
      </c>
      <c r="D29" s="3">
        <f t="shared" si="13"/>
        <v>8131.7</v>
      </c>
      <c r="E29" s="3">
        <f t="shared" si="2"/>
        <v>786.87141782991</v>
      </c>
      <c r="F29" s="3">
        <f t="shared" si="3"/>
        <v>800.46669143534496</v>
      </c>
      <c r="G29" s="3">
        <f t="shared" si="4"/>
        <v>469.07290571979547</v>
      </c>
      <c r="H29" s="3">
        <f t="shared" si="5"/>
        <v>1051.3678254869699</v>
      </c>
      <c r="I29" s="3">
        <f t="shared" si="6"/>
        <v>1221.4885772163543</v>
      </c>
      <c r="J29" s="3">
        <f t="shared" si="7"/>
        <v>1358.5922359039682</v>
      </c>
      <c r="K29" s="3">
        <f t="shared" si="8"/>
        <v>694.22214585213101</v>
      </c>
      <c r="L29" s="3">
        <f t="shared" si="9"/>
        <v>1058.70495727403</v>
      </c>
      <c r="M29" s="3">
        <f t="shared" si="10"/>
        <v>690.91324328149608</v>
      </c>
      <c r="N29" s="3">
        <f t="shared" si="11"/>
        <v>2550.0848919908713</v>
      </c>
      <c r="Q29">
        <v>1981</v>
      </c>
      <c r="R29">
        <v>799353000000</v>
      </c>
      <c r="S29">
        <v>114274200000</v>
      </c>
      <c r="T29">
        <v>7404000000</v>
      </c>
      <c r="U29">
        <v>917400000</v>
      </c>
      <c r="V29">
        <v>926300000</v>
      </c>
      <c r="W29">
        <v>567000000</v>
      </c>
      <c r="X29">
        <v>1220100000</v>
      </c>
      <c r="Y29">
        <v>1537500000</v>
      </c>
      <c r="Z29">
        <v>1719200000</v>
      </c>
      <c r="AA29">
        <v>869000000</v>
      </c>
      <c r="AB29">
        <v>1344800000</v>
      </c>
      <c r="AC29">
        <v>840000000</v>
      </c>
      <c r="AD29">
        <v>3253200000</v>
      </c>
      <c r="AE29">
        <v>969600000</v>
      </c>
      <c r="AF29">
        <v>2061700000</v>
      </c>
      <c r="AG29">
        <v>167000000</v>
      </c>
      <c r="AH29">
        <v>403100000</v>
      </c>
      <c r="AI29">
        <v>467900000</v>
      </c>
    </row>
    <row r="30" spans="1:35">
      <c r="A30" s="7">
        <f t="shared" si="12"/>
        <v>1988</v>
      </c>
      <c r="B30" s="3">
        <f t="shared" si="13"/>
        <v>899569.3</v>
      </c>
      <c r="C30" s="3">
        <f t="shared" si="13"/>
        <v>123190.39999999999</v>
      </c>
      <c r="D30" s="3">
        <f t="shared" si="13"/>
        <v>8510.7999999999993</v>
      </c>
      <c r="E30" s="3">
        <f t="shared" si="2"/>
        <v>806.60649828158068</v>
      </c>
      <c r="F30" s="3">
        <f t="shared" si="3"/>
        <v>830.7507152223659</v>
      </c>
      <c r="G30" s="3">
        <f t="shared" si="4"/>
        <v>492.73167805137257</v>
      </c>
      <c r="H30" s="3">
        <f t="shared" si="5"/>
        <v>1099.765434490088</v>
      </c>
      <c r="I30" s="3">
        <f t="shared" si="6"/>
        <v>1273.9539240810097</v>
      </c>
      <c r="J30" s="3">
        <f t="shared" si="7"/>
        <v>1394.9667817993263</v>
      </c>
      <c r="K30" s="3">
        <f t="shared" si="8"/>
        <v>766.34182229573946</v>
      </c>
      <c r="L30" s="3">
        <f t="shared" si="9"/>
        <v>1123.3990486556904</v>
      </c>
      <c r="M30" s="3">
        <f t="shared" si="10"/>
        <v>722.28409712282621</v>
      </c>
      <c r="N30" s="3">
        <f t="shared" si="11"/>
        <v>2676.4338610008826</v>
      </c>
      <c r="Q30">
        <v>1982</v>
      </c>
      <c r="R30">
        <v>818649500000</v>
      </c>
      <c r="S30">
        <v>116218900000</v>
      </c>
      <c r="T30">
        <v>7593600000</v>
      </c>
      <c r="U30">
        <v>956500000</v>
      </c>
      <c r="V30">
        <v>993500000</v>
      </c>
      <c r="W30">
        <v>619900000</v>
      </c>
      <c r="X30">
        <v>1267500000</v>
      </c>
      <c r="Y30">
        <v>1547800000</v>
      </c>
      <c r="Z30">
        <v>1720500000</v>
      </c>
      <c r="AA30">
        <v>889700000</v>
      </c>
      <c r="AB30">
        <v>1380600000</v>
      </c>
      <c r="AC30">
        <v>908600000</v>
      </c>
      <c r="AD30">
        <v>3205100000</v>
      </c>
      <c r="AE30">
        <v>972700000</v>
      </c>
      <c r="AF30">
        <v>2065700000</v>
      </c>
      <c r="AG30">
        <v>166600000</v>
      </c>
      <c r="AH30">
        <v>403000000</v>
      </c>
      <c r="AI30">
        <v>485700000</v>
      </c>
    </row>
    <row r="31" spans="1:35">
      <c r="A31" s="7">
        <f t="shared" si="12"/>
        <v>1989</v>
      </c>
      <c r="B31" s="3">
        <f t="shared" si="13"/>
        <v>926628.9</v>
      </c>
      <c r="C31" s="3">
        <f t="shared" si="13"/>
        <v>130969.9</v>
      </c>
      <c r="D31" s="3">
        <f t="shared" si="13"/>
        <v>8941.4</v>
      </c>
      <c r="E31" s="3">
        <f t="shared" si="2"/>
        <v>841.66289259210168</v>
      </c>
      <c r="F31" s="3">
        <f t="shared" si="3"/>
        <v>853.51208421680349</v>
      </c>
      <c r="G31" s="3">
        <f t="shared" si="4"/>
        <v>509.1449526239067</v>
      </c>
      <c r="H31" s="3">
        <f t="shared" si="5"/>
        <v>1144.6319109461967</v>
      </c>
      <c r="I31" s="3">
        <f t="shared" si="6"/>
        <v>1359.6947389345346</v>
      </c>
      <c r="J31" s="3">
        <f t="shared" si="7"/>
        <v>1487.9622382719319</v>
      </c>
      <c r="K31" s="3">
        <f t="shared" si="8"/>
        <v>791.30382818711894</v>
      </c>
      <c r="L31" s="3">
        <f t="shared" si="9"/>
        <v>1207.5807414524252</v>
      </c>
      <c r="M31" s="3">
        <f t="shared" si="10"/>
        <v>745.90661277498009</v>
      </c>
      <c r="N31" s="3">
        <f t="shared" si="11"/>
        <v>2806.9994384442089</v>
      </c>
      <c r="Q31">
        <v>1983</v>
      </c>
      <c r="R31">
        <v>826965800000</v>
      </c>
      <c r="S31">
        <v>113399800000</v>
      </c>
      <c r="T31">
        <v>7634700000</v>
      </c>
      <c r="U31">
        <v>1025100000</v>
      </c>
      <c r="V31">
        <v>1041200000</v>
      </c>
      <c r="W31">
        <v>632500000</v>
      </c>
      <c r="X31">
        <v>1305600000</v>
      </c>
      <c r="Y31">
        <v>1537200000</v>
      </c>
      <c r="Z31">
        <v>1734500000</v>
      </c>
      <c r="AA31">
        <v>873300000</v>
      </c>
      <c r="AB31">
        <v>1405000000</v>
      </c>
      <c r="AC31">
        <v>926300000</v>
      </c>
      <c r="AD31">
        <v>3279100000</v>
      </c>
      <c r="AE31">
        <v>1003400000</v>
      </c>
      <c r="AF31">
        <v>2122200000</v>
      </c>
      <c r="AG31">
        <v>169000000</v>
      </c>
      <c r="AH31">
        <v>411100000</v>
      </c>
      <c r="AI31">
        <v>492700000</v>
      </c>
    </row>
    <row r="32" spans="1:35">
      <c r="A32" s="7">
        <f t="shared" si="12"/>
        <v>1990</v>
      </c>
      <c r="B32" s="3">
        <f t="shared" si="13"/>
        <v>948290.2</v>
      </c>
      <c r="C32" s="3">
        <f t="shared" si="13"/>
        <v>135609.29999999999</v>
      </c>
      <c r="D32" s="3">
        <f t="shared" si="13"/>
        <v>9155.5</v>
      </c>
      <c r="E32" s="3">
        <f t="shared" si="2"/>
        <v>851.3770462517864</v>
      </c>
      <c r="F32" s="3">
        <f t="shared" si="3"/>
        <v>864.01537124853837</v>
      </c>
      <c r="G32" s="3">
        <f t="shared" si="4"/>
        <v>517.35355089645316</v>
      </c>
      <c r="H32" s="3">
        <f t="shared" si="5"/>
        <v>1208.5212420423541</v>
      </c>
      <c r="I32" s="3">
        <f t="shared" si="6"/>
        <v>1400.9211543458491</v>
      </c>
      <c r="J32" s="3">
        <f t="shared" si="7"/>
        <v>1485.6722749123037</v>
      </c>
      <c r="K32" s="3">
        <f t="shared" si="8"/>
        <v>799.8572861179681</v>
      </c>
      <c r="L32" s="3">
        <f t="shared" si="9"/>
        <v>1273.1997287904378</v>
      </c>
      <c r="M32" s="3">
        <f t="shared" si="10"/>
        <v>754.58234539430941</v>
      </c>
      <c r="N32" s="3">
        <f t="shared" si="11"/>
        <v>2891.7974454332857</v>
      </c>
      <c r="Q32">
        <v>1984</v>
      </c>
      <c r="R32">
        <v>834996500000</v>
      </c>
      <c r="S32">
        <v>110369700000</v>
      </c>
      <c r="T32">
        <v>7640200000</v>
      </c>
      <c r="U32">
        <v>1074900000</v>
      </c>
      <c r="V32">
        <v>1071600000</v>
      </c>
      <c r="W32">
        <v>627000000</v>
      </c>
      <c r="X32">
        <v>1324300000</v>
      </c>
      <c r="Y32">
        <v>1578800000</v>
      </c>
      <c r="Z32">
        <v>1752700000</v>
      </c>
      <c r="AA32">
        <v>863700000</v>
      </c>
      <c r="AB32">
        <v>1414100000</v>
      </c>
      <c r="AC32">
        <v>920100000</v>
      </c>
      <c r="AD32">
        <v>3412400000</v>
      </c>
      <c r="AE32">
        <v>1049500000</v>
      </c>
      <c r="AF32">
        <v>2209900000</v>
      </c>
      <c r="AG32">
        <v>173500000</v>
      </c>
      <c r="AH32">
        <v>424800000</v>
      </c>
      <c r="AI32">
        <v>492900000</v>
      </c>
    </row>
    <row r="33" spans="1:35">
      <c r="A33" s="7">
        <f t="shared" si="12"/>
        <v>1991</v>
      </c>
      <c r="B33" s="3">
        <f t="shared" si="13"/>
        <v>964505.5</v>
      </c>
      <c r="C33" s="3">
        <f t="shared" si="13"/>
        <v>136950.79999999999</v>
      </c>
      <c r="D33" s="3">
        <f t="shared" si="13"/>
        <v>9389.1</v>
      </c>
      <c r="E33" s="3">
        <f t="shared" si="2"/>
        <v>853.80617898745879</v>
      </c>
      <c r="F33" s="3">
        <f t="shared" si="3"/>
        <v>865.62615412808964</v>
      </c>
      <c r="G33" s="3">
        <f t="shared" si="4"/>
        <v>542.297467053368</v>
      </c>
      <c r="H33" s="3">
        <f t="shared" si="5"/>
        <v>1268.0289786942458</v>
      </c>
      <c r="I33" s="3">
        <f t="shared" si="6"/>
        <v>1462.0860389144743</v>
      </c>
      <c r="J33" s="3">
        <f t="shared" si="7"/>
        <v>1509.6651793539752</v>
      </c>
      <c r="K33" s="3">
        <f t="shared" si="8"/>
        <v>809.74310710244936</v>
      </c>
      <c r="L33" s="3">
        <f t="shared" si="9"/>
        <v>1315.2340692875243</v>
      </c>
      <c r="M33" s="3">
        <f t="shared" si="10"/>
        <v>762.6128264784154</v>
      </c>
      <c r="N33" s="3">
        <f t="shared" si="11"/>
        <v>2943.4730498940298</v>
      </c>
      <c r="Q33">
        <v>1985</v>
      </c>
      <c r="R33">
        <v>847996700000</v>
      </c>
      <c r="S33">
        <v>110814400000</v>
      </c>
      <c r="T33">
        <v>7673800000</v>
      </c>
      <c r="U33">
        <v>1087400000</v>
      </c>
      <c r="V33">
        <v>1079100000</v>
      </c>
      <c r="W33">
        <v>622800000</v>
      </c>
      <c r="X33">
        <v>1345500000</v>
      </c>
      <c r="Y33">
        <v>1623900000</v>
      </c>
      <c r="Z33">
        <v>1784800000</v>
      </c>
      <c r="AA33">
        <v>883700000</v>
      </c>
      <c r="AB33">
        <v>1440800000</v>
      </c>
      <c r="AC33">
        <v>916600000</v>
      </c>
      <c r="AD33">
        <v>3477500000</v>
      </c>
      <c r="AE33">
        <v>1077900000</v>
      </c>
      <c r="AF33">
        <v>2263700000</v>
      </c>
      <c r="AG33">
        <v>176100000</v>
      </c>
      <c r="AH33">
        <v>433000000</v>
      </c>
      <c r="AI33">
        <v>502400000</v>
      </c>
    </row>
    <row r="34" spans="1:35">
      <c r="A34" s="7">
        <f t="shared" si="12"/>
        <v>1992</v>
      </c>
      <c r="B34" s="3">
        <f t="shared" si="13"/>
        <v>968227.7</v>
      </c>
      <c r="C34" s="3">
        <f t="shared" si="13"/>
        <v>133000.29999999999</v>
      </c>
      <c r="D34" s="3">
        <f t="shared" si="13"/>
        <v>9518.2000000000007</v>
      </c>
      <c r="E34" s="3">
        <f t="shared" si="2"/>
        <v>853.63121953505811</v>
      </c>
      <c r="F34" s="3">
        <f t="shared" si="3"/>
        <v>879.72864641919762</v>
      </c>
      <c r="G34" s="3">
        <f t="shared" si="4"/>
        <v>567.67479846269214</v>
      </c>
      <c r="H34" s="3">
        <f t="shared" si="5"/>
        <v>1244.3491063617048</v>
      </c>
      <c r="I34" s="3">
        <f t="shared" si="6"/>
        <v>1513.7994625671793</v>
      </c>
      <c r="J34" s="3">
        <f t="shared" si="7"/>
        <v>1517.7400996750407</v>
      </c>
      <c r="K34" s="3">
        <f t="shared" si="8"/>
        <v>784.78159761279846</v>
      </c>
      <c r="L34" s="3">
        <f t="shared" si="9"/>
        <v>1374.7618891388577</v>
      </c>
      <c r="M34" s="3">
        <f t="shared" si="10"/>
        <v>781.73318022747162</v>
      </c>
      <c r="N34" s="3">
        <f t="shared" si="11"/>
        <v>3036.223715785527</v>
      </c>
      <c r="Q34">
        <v>1986</v>
      </c>
      <c r="R34">
        <v>859098000000</v>
      </c>
      <c r="S34">
        <v>114085300000</v>
      </c>
      <c r="T34">
        <v>7810600000</v>
      </c>
      <c r="U34">
        <v>1096400000</v>
      </c>
      <c r="V34">
        <v>1093100000</v>
      </c>
      <c r="W34">
        <v>633700000</v>
      </c>
      <c r="X34">
        <v>1395000000</v>
      </c>
      <c r="Y34">
        <v>1645200000</v>
      </c>
      <c r="Z34">
        <v>1827900000</v>
      </c>
      <c r="AA34">
        <v>918800000</v>
      </c>
      <c r="AB34">
        <v>1447400000</v>
      </c>
      <c r="AC34">
        <v>933800000</v>
      </c>
      <c r="AD34">
        <v>3378000000</v>
      </c>
      <c r="AE34">
        <v>1070200000</v>
      </c>
      <c r="AF34">
        <v>2248100000</v>
      </c>
      <c r="AG34">
        <v>174700000</v>
      </c>
      <c r="AH34">
        <v>429700000</v>
      </c>
      <c r="AI34">
        <v>494400000</v>
      </c>
    </row>
    <row r="35" spans="1:35">
      <c r="A35" s="7">
        <f t="shared" si="12"/>
        <v>1993</v>
      </c>
      <c r="B35" s="3">
        <f t="shared" si="13"/>
        <v>968714.2</v>
      </c>
      <c r="C35" s="3">
        <f t="shared" si="13"/>
        <v>128490.6</v>
      </c>
      <c r="D35" s="3">
        <f t="shared" si="13"/>
        <v>9395.7000000000007</v>
      </c>
      <c r="E35" s="3">
        <f t="shared" si="2"/>
        <v>824.10339683429061</v>
      </c>
      <c r="F35" s="3">
        <f t="shared" si="3"/>
        <v>872.28759863659718</v>
      </c>
      <c r="G35" s="3">
        <f t="shared" si="4"/>
        <v>590.71345426530331</v>
      </c>
      <c r="H35" s="3">
        <f t="shared" si="5"/>
        <v>1219.5209436429006</v>
      </c>
      <c r="I35" s="3">
        <f t="shared" si="6"/>
        <v>1493.8564901713592</v>
      </c>
      <c r="J35" s="3">
        <f t="shared" si="7"/>
        <v>1505.2627655600693</v>
      </c>
      <c r="K35" s="3">
        <f t="shared" si="8"/>
        <v>755.51951020217587</v>
      </c>
      <c r="L35" s="3">
        <f t="shared" si="9"/>
        <v>1366.7788835971426</v>
      </c>
      <c r="M35" s="3">
        <f t="shared" si="10"/>
        <v>767.65695709016211</v>
      </c>
      <c r="N35" s="3">
        <f t="shared" si="11"/>
        <v>3006.7234393239019</v>
      </c>
      <c r="Q35">
        <v>1987</v>
      </c>
      <c r="R35">
        <v>873635600000</v>
      </c>
      <c r="S35">
        <v>117597500000</v>
      </c>
      <c r="T35">
        <v>8131700000</v>
      </c>
      <c r="U35">
        <v>1093900000</v>
      </c>
      <c r="V35">
        <v>1112800000</v>
      </c>
      <c r="W35">
        <v>652100000</v>
      </c>
      <c r="X35">
        <v>1461600000</v>
      </c>
      <c r="Y35">
        <v>1698100000</v>
      </c>
      <c r="Z35">
        <v>1888700000</v>
      </c>
      <c r="AA35">
        <v>965100000</v>
      </c>
      <c r="AB35">
        <v>1471800000</v>
      </c>
      <c r="AC35">
        <v>960500000</v>
      </c>
      <c r="AD35">
        <v>3341900000</v>
      </c>
      <c r="AE35">
        <v>1069300000</v>
      </c>
      <c r="AF35">
        <v>2246000000</v>
      </c>
      <c r="AG35">
        <v>174200000</v>
      </c>
      <c r="AH35">
        <v>428800000</v>
      </c>
      <c r="AI35">
        <v>479300000</v>
      </c>
    </row>
    <row r="36" spans="1:35">
      <c r="A36" s="7">
        <f t="shared" si="12"/>
        <v>1994</v>
      </c>
      <c r="B36" s="3">
        <f t="shared" ref="B36:D51" si="14">R42/1000000</f>
        <v>976576.2</v>
      </c>
      <c r="C36" s="3">
        <f t="shared" si="14"/>
        <v>126952.6</v>
      </c>
      <c r="D36" s="3">
        <f t="shared" si="14"/>
        <v>9351.1</v>
      </c>
      <c r="E36" s="3">
        <f t="shared" si="2"/>
        <v>785.88671350242532</v>
      </c>
      <c r="F36" s="3">
        <f t="shared" si="3"/>
        <v>883.38339515550661</v>
      </c>
      <c r="G36" s="3">
        <f t="shared" si="4"/>
        <v>588.00883298759186</v>
      </c>
      <c r="H36" s="3">
        <f t="shared" si="5"/>
        <v>1186.546153786833</v>
      </c>
      <c r="I36" s="3">
        <f t="shared" si="6"/>
        <v>1478.4592953043425</v>
      </c>
      <c r="J36" s="3">
        <f t="shared" si="7"/>
        <v>1526.3422809682818</v>
      </c>
      <c r="K36" s="3">
        <f t="shared" si="8"/>
        <v>746.80150532493269</v>
      </c>
      <c r="L36" s="3">
        <f t="shared" si="9"/>
        <v>1383.5586791390651</v>
      </c>
      <c r="M36" s="3">
        <f t="shared" si="10"/>
        <v>772.11314383102115</v>
      </c>
      <c r="N36" s="3">
        <f t="shared" si="11"/>
        <v>3039.055218125593</v>
      </c>
      <c r="Q36">
        <v>1988</v>
      </c>
      <c r="R36">
        <v>899569300000</v>
      </c>
      <c r="S36">
        <v>123190400000</v>
      </c>
      <c r="T36">
        <v>8510800000</v>
      </c>
      <c r="U36">
        <v>1105800000</v>
      </c>
      <c r="V36">
        <v>1138900000</v>
      </c>
      <c r="W36">
        <v>675500000</v>
      </c>
      <c r="X36">
        <v>1507700000</v>
      </c>
      <c r="Y36">
        <v>1746500000</v>
      </c>
      <c r="Z36">
        <v>1912400000</v>
      </c>
      <c r="AA36">
        <v>1050600000</v>
      </c>
      <c r="AB36">
        <v>1540100000</v>
      </c>
      <c r="AC36">
        <v>990200000</v>
      </c>
      <c r="AD36">
        <v>3377900000</v>
      </c>
      <c r="AE36">
        <v>1087800000</v>
      </c>
      <c r="AF36">
        <v>2280500000</v>
      </c>
      <c r="AG36">
        <v>175500000</v>
      </c>
      <c r="AH36">
        <v>433600000</v>
      </c>
      <c r="AI36">
        <v>462600000</v>
      </c>
    </row>
    <row r="37" spans="1:35">
      <c r="A37" s="7">
        <f t="shared" si="12"/>
        <v>1995</v>
      </c>
      <c r="B37" s="3">
        <f t="shared" si="14"/>
        <v>983589.4</v>
      </c>
      <c r="C37" s="3">
        <f t="shared" si="14"/>
        <v>127246.2</v>
      </c>
      <c r="D37" s="3">
        <f t="shared" si="14"/>
        <v>9319</v>
      </c>
      <c r="E37" s="3">
        <f t="shared" si="2"/>
        <v>778.42298757469712</v>
      </c>
      <c r="F37" s="3">
        <f t="shared" si="3"/>
        <v>915.86296251012516</v>
      </c>
      <c r="G37" s="3">
        <f t="shared" si="4"/>
        <v>575.1827344836546</v>
      </c>
      <c r="H37" s="3">
        <f t="shared" si="5"/>
        <v>1150.15183170057</v>
      </c>
      <c r="I37" s="3">
        <f t="shared" si="6"/>
        <v>1459.5698063608993</v>
      </c>
      <c r="J37" s="3">
        <f t="shared" si="7"/>
        <v>1528.7170683620914</v>
      </c>
      <c r="K37" s="3">
        <f t="shared" si="8"/>
        <v>720.59850071067228</v>
      </c>
      <c r="L37" s="3">
        <f t="shared" si="9"/>
        <v>1403.7392673197721</v>
      </c>
      <c r="M37" s="3">
        <f t="shared" si="10"/>
        <v>786.75484097751826</v>
      </c>
      <c r="N37" s="3">
        <f t="shared" si="11"/>
        <v>3106.3570708074153</v>
      </c>
      <c r="Q37">
        <v>1989</v>
      </c>
      <c r="R37">
        <v>926628900000</v>
      </c>
      <c r="S37">
        <v>130969900000</v>
      </c>
      <c r="T37">
        <v>8941400000</v>
      </c>
      <c r="U37">
        <v>1136500000</v>
      </c>
      <c r="V37">
        <v>1152500000</v>
      </c>
      <c r="W37">
        <v>687500000</v>
      </c>
      <c r="X37">
        <v>1545600000</v>
      </c>
      <c r="Y37">
        <v>1836000000</v>
      </c>
      <c r="Z37">
        <v>2009200000</v>
      </c>
      <c r="AA37">
        <v>1068500000</v>
      </c>
      <c r="AB37">
        <v>1630600000</v>
      </c>
      <c r="AC37">
        <v>1007200000</v>
      </c>
      <c r="AD37">
        <v>3351800000</v>
      </c>
      <c r="AE37">
        <v>1088000000</v>
      </c>
      <c r="AF37">
        <v>2278900000</v>
      </c>
      <c r="AG37">
        <v>174500000</v>
      </c>
      <c r="AH37">
        <v>432100000</v>
      </c>
      <c r="AI37">
        <v>461700000</v>
      </c>
    </row>
    <row r="38" spans="1:35">
      <c r="A38" s="7">
        <f t="shared" si="12"/>
        <v>1996</v>
      </c>
      <c r="B38" s="3">
        <f t="shared" si="14"/>
        <v>989240.7</v>
      </c>
      <c r="C38" s="3">
        <f t="shared" si="14"/>
        <v>127977.7</v>
      </c>
      <c r="D38" s="3">
        <f t="shared" si="14"/>
        <v>9678.5</v>
      </c>
      <c r="E38" s="3">
        <f t="shared" si="2"/>
        <v>778.07925963526145</v>
      </c>
      <c r="F38" s="3">
        <f t="shared" si="3"/>
        <v>989.68719884060533</v>
      </c>
      <c r="G38" s="3">
        <f t="shared" si="4"/>
        <v>602.56998300633404</v>
      </c>
      <c r="H38" s="3">
        <f t="shared" si="5"/>
        <v>1250.1386933268595</v>
      </c>
      <c r="I38" s="3">
        <f t="shared" si="6"/>
        <v>1445.5129144505013</v>
      </c>
      <c r="J38" s="3">
        <f t="shared" si="7"/>
        <v>1685.672261334628</v>
      </c>
      <c r="K38" s="3">
        <f t="shared" si="8"/>
        <v>715.20920232761728</v>
      </c>
      <c r="L38" s="3">
        <f t="shared" si="9"/>
        <v>1408.2038430697476</v>
      </c>
      <c r="M38" s="3">
        <f t="shared" si="10"/>
        <v>803.42664400844524</v>
      </c>
      <c r="N38" s="3">
        <f t="shared" si="11"/>
        <v>3201.3176859187984</v>
      </c>
      <c r="Q38">
        <v>1990</v>
      </c>
      <c r="R38">
        <v>948290200000</v>
      </c>
      <c r="S38">
        <v>135609300000</v>
      </c>
      <c r="T38">
        <v>9155500000</v>
      </c>
      <c r="U38">
        <v>1145200000</v>
      </c>
      <c r="V38">
        <v>1162200000</v>
      </c>
      <c r="W38">
        <v>695900000</v>
      </c>
      <c r="X38">
        <v>1625600000</v>
      </c>
      <c r="Y38">
        <v>1884400000</v>
      </c>
      <c r="Z38">
        <v>1998400000</v>
      </c>
      <c r="AA38">
        <v>1075900000</v>
      </c>
      <c r="AB38">
        <v>1712600000</v>
      </c>
      <c r="AC38">
        <v>1015000000</v>
      </c>
      <c r="AD38">
        <v>3402300000</v>
      </c>
      <c r="AE38">
        <v>1110200000</v>
      </c>
      <c r="AF38">
        <v>2315600000</v>
      </c>
      <c r="AG38">
        <v>174400000</v>
      </c>
      <c r="AH38">
        <v>435200000</v>
      </c>
      <c r="AI38">
        <v>439700000</v>
      </c>
    </row>
    <row r="39" spans="1:35">
      <c r="A39" s="7">
        <f t="shared" si="12"/>
        <v>1997</v>
      </c>
      <c r="B39" s="3">
        <f t="shared" si="14"/>
        <v>1009384.2</v>
      </c>
      <c r="C39" s="3">
        <f t="shared" si="14"/>
        <v>130314.1</v>
      </c>
      <c r="D39" s="3">
        <f t="shared" si="14"/>
        <v>9664.5</v>
      </c>
      <c r="E39" s="3">
        <f t="shared" si="2"/>
        <v>795.86621295470854</v>
      </c>
      <c r="F39" s="3">
        <f t="shared" si="3"/>
        <v>1008.7369594051009</v>
      </c>
      <c r="G39" s="3">
        <f t="shared" si="4"/>
        <v>610.80385292774679</v>
      </c>
      <c r="H39" s="3">
        <f t="shared" si="5"/>
        <v>1239.3994694614162</v>
      </c>
      <c r="I39" s="3">
        <f t="shared" si="6"/>
        <v>1422.6406253397404</v>
      </c>
      <c r="J39" s="3">
        <f t="shared" si="7"/>
        <v>1633.9003065817226</v>
      </c>
      <c r="K39" s="3">
        <f t="shared" si="8"/>
        <v>715.87332304146457</v>
      </c>
      <c r="L39" s="3">
        <f t="shared" si="9"/>
        <v>1435.2489617533865</v>
      </c>
      <c r="M39" s="3">
        <f t="shared" si="10"/>
        <v>802.03028853471324</v>
      </c>
      <c r="N39" s="3">
        <f t="shared" si="11"/>
        <v>3246.0162096932008</v>
      </c>
      <c r="Q39">
        <v>1991</v>
      </c>
      <c r="R39">
        <v>964505500000</v>
      </c>
      <c r="S39">
        <v>136950800000</v>
      </c>
      <c r="T39">
        <v>9389100000</v>
      </c>
      <c r="U39">
        <v>1141300000</v>
      </c>
      <c r="V39">
        <v>1157100000</v>
      </c>
      <c r="W39">
        <v>724900000</v>
      </c>
      <c r="X39">
        <v>1695000000</v>
      </c>
      <c r="Y39">
        <v>1954400000</v>
      </c>
      <c r="Z39">
        <v>2018000000</v>
      </c>
      <c r="AA39">
        <v>1082400000</v>
      </c>
      <c r="AB39">
        <v>1758100000</v>
      </c>
      <c r="AC39">
        <v>1019400000</v>
      </c>
      <c r="AD39">
        <v>3370500000</v>
      </c>
      <c r="AE39">
        <v>1098500000</v>
      </c>
      <c r="AF39">
        <v>2323700000</v>
      </c>
      <c r="AG39">
        <v>176900000</v>
      </c>
      <c r="AH39">
        <v>431500000</v>
      </c>
      <c r="AI39">
        <v>420200000</v>
      </c>
    </row>
    <row r="40" spans="1:35">
      <c r="A40" s="7">
        <f t="shared" si="12"/>
        <v>1998</v>
      </c>
      <c r="B40" s="3">
        <f t="shared" si="14"/>
        <v>1027555.3</v>
      </c>
      <c r="C40" s="3">
        <f t="shared" si="14"/>
        <v>131695.20000000001</v>
      </c>
      <c r="D40" s="3">
        <f t="shared" si="14"/>
        <v>9703.1</v>
      </c>
      <c r="E40" s="3">
        <f t="shared" si="2"/>
        <v>831.54295851528389</v>
      </c>
      <c r="F40" s="3">
        <f t="shared" si="3"/>
        <v>979.15576263256401</v>
      </c>
      <c r="G40" s="3">
        <f t="shared" si="4"/>
        <v>652.56415315034315</v>
      </c>
      <c r="H40" s="3">
        <f t="shared" si="5"/>
        <v>1254.8464051777917</v>
      </c>
      <c r="I40" s="3">
        <f t="shared" si="6"/>
        <v>1398.1257485963818</v>
      </c>
      <c r="J40" s="3">
        <f t="shared" si="7"/>
        <v>1736.2732532751093</v>
      </c>
      <c r="K40" s="3">
        <f t="shared" si="8"/>
        <v>690.80866344354331</v>
      </c>
      <c r="L40" s="3">
        <f t="shared" si="9"/>
        <v>1392.6229413599501</v>
      </c>
      <c r="M40" s="3">
        <f t="shared" si="10"/>
        <v>767.16011384903311</v>
      </c>
      <c r="N40" s="3">
        <f t="shared" si="11"/>
        <v>3138.9388178415475</v>
      </c>
      <c r="Q40">
        <v>1992</v>
      </c>
      <c r="R40">
        <v>968227700000</v>
      </c>
      <c r="S40">
        <v>133000300000</v>
      </c>
      <c r="T40">
        <v>9518200000</v>
      </c>
      <c r="U40">
        <v>1148100000</v>
      </c>
      <c r="V40">
        <v>1183200000</v>
      </c>
      <c r="W40">
        <v>763500000</v>
      </c>
      <c r="X40">
        <v>1673600000</v>
      </c>
      <c r="Y40">
        <v>2036000000</v>
      </c>
      <c r="Z40">
        <v>2041300000</v>
      </c>
      <c r="AA40">
        <v>1055500000</v>
      </c>
      <c r="AB40">
        <v>1849000000</v>
      </c>
      <c r="AC40">
        <v>1051400000</v>
      </c>
      <c r="AD40">
        <v>3385900000</v>
      </c>
      <c r="AE40">
        <v>1143000000</v>
      </c>
      <c r="AF40">
        <v>2309200000</v>
      </c>
      <c r="AG40">
        <v>177100000</v>
      </c>
      <c r="AH40">
        <v>429800000</v>
      </c>
      <c r="AI40">
        <v>437100000</v>
      </c>
    </row>
    <row r="41" spans="1:35">
      <c r="A41" s="7">
        <f t="shared" si="12"/>
        <v>1999</v>
      </c>
      <c r="B41" s="3">
        <f t="shared" si="14"/>
        <v>1049320.8</v>
      </c>
      <c r="C41" s="3">
        <f t="shared" si="14"/>
        <v>132425.70000000001</v>
      </c>
      <c r="D41" s="3">
        <f t="shared" si="14"/>
        <v>9903.9</v>
      </c>
      <c r="E41" s="3">
        <f t="shared" si="2"/>
        <v>828.67372518916545</v>
      </c>
      <c r="F41" s="3">
        <f t="shared" si="3"/>
        <v>971.9674861552802</v>
      </c>
      <c r="G41" s="3">
        <f t="shared" si="4"/>
        <v>686.39815769272946</v>
      </c>
      <c r="H41" s="3">
        <f t="shared" si="5"/>
        <v>1278.1043227053403</v>
      </c>
      <c r="I41" s="3">
        <f t="shared" si="6"/>
        <v>1428.3217992652703</v>
      </c>
      <c r="J41" s="3">
        <f t="shared" si="7"/>
        <v>1895.1974448952737</v>
      </c>
      <c r="K41" s="3">
        <f t="shared" si="8"/>
        <v>673.09376302226121</v>
      </c>
      <c r="L41" s="3">
        <f t="shared" si="9"/>
        <v>1375.5114979712687</v>
      </c>
      <c r="M41" s="3">
        <f t="shared" si="10"/>
        <v>766.63180310341045</v>
      </c>
      <c r="N41" s="3">
        <f t="shared" si="11"/>
        <v>3114.110787229959</v>
      </c>
      <c r="Q41">
        <v>1993</v>
      </c>
      <c r="R41">
        <v>968714200000</v>
      </c>
      <c r="S41">
        <v>128490600000</v>
      </c>
      <c r="T41">
        <v>9395700000</v>
      </c>
      <c r="U41">
        <v>1127100000</v>
      </c>
      <c r="V41">
        <v>1193000000</v>
      </c>
      <c r="W41">
        <v>807900000</v>
      </c>
      <c r="X41">
        <v>1667900000</v>
      </c>
      <c r="Y41">
        <v>2043100000</v>
      </c>
      <c r="Z41">
        <v>2058700000</v>
      </c>
      <c r="AA41">
        <v>1033300000</v>
      </c>
      <c r="AB41">
        <v>1869300000</v>
      </c>
      <c r="AC41">
        <v>1049900000</v>
      </c>
      <c r="AD41">
        <v>3331400000</v>
      </c>
      <c r="AE41">
        <v>1152000000</v>
      </c>
      <c r="AF41">
        <v>2297700000</v>
      </c>
      <c r="AG41">
        <v>174700000</v>
      </c>
      <c r="AH41">
        <v>425000000</v>
      </c>
      <c r="AI41">
        <v>425900000</v>
      </c>
    </row>
    <row r="42" spans="1:35">
      <c r="A42" s="7">
        <f t="shared" si="12"/>
        <v>2000</v>
      </c>
      <c r="B42" s="3">
        <f t="shared" si="14"/>
        <v>1070008.8999999999</v>
      </c>
      <c r="C42" s="3">
        <f t="shared" si="14"/>
        <v>133301.29999999999</v>
      </c>
      <c r="D42" s="3">
        <f t="shared" si="14"/>
        <v>9698</v>
      </c>
      <c r="E42" s="3">
        <f t="shared" si="2"/>
        <v>795.35790408525759</v>
      </c>
      <c r="F42" s="3">
        <f t="shared" si="3"/>
        <v>917.8582593250444</v>
      </c>
      <c r="G42" s="3">
        <f t="shared" si="4"/>
        <v>734.00834813499114</v>
      </c>
      <c r="H42" s="3">
        <f t="shared" si="5"/>
        <v>1319.7442273534637</v>
      </c>
      <c r="I42" s="3">
        <f t="shared" si="6"/>
        <v>1366.2532859680286</v>
      </c>
      <c r="J42" s="3">
        <f t="shared" si="7"/>
        <v>1864.2712255772644</v>
      </c>
      <c r="K42" s="3">
        <f t="shared" si="8"/>
        <v>637.41261101243333</v>
      </c>
      <c r="L42" s="3">
        <f t="shared" si="9"/>
        <v>1301.9223801065718</v>
      </c>
      <c r="M42" s="3">
        <f t="shared" si="10"/>
        <v>761.17175843694486</v>
      </c>
      <c r="N42" s="3">
        <f t="shared" si="11"/>
        <v>2980.9523978685611</v>
      </c>
      <c r="Q42">
        <v>1994</v>
      </c>
      <c r="R42">
        <v>976576200000</v>
      </c>
      <c r="S42">
        <v>126952600000</v>
      </c>
      <c r="T42">
        <v>9351100000</v>
      </c>
      <c r="U42">
        <v>1089800000</v>
      </c>
      <c r="V42">
        <v>1225000000</v>
      </c>
      <c r="W42">
        <v>815400000</v>
      </c>
      <c r="X42">
        <v>1645400000</v>
      </c>
      <c r="Y42">
        <v>2050200000</v>
      </c>
      <c r="Z42">
        <v>2116600000</v>
      </c>
      <c r="AA42">
        <v>1035600000</v>
      </c>
      <c r="AB42">
        <v>1918600000</v>
      </c>
      <c r="AC42">
        <v>1070700000</v>
      </c>
      <c r="AD42">
        <v>3288300000</v>
      </c>
      <c r="AE42">
        <v>1183600000</v>
      </c>
      <c r="AF42">
        <v>2263400000</v>
      </c>
      <c r="AG42">
        <v>175800000</v>
      </c>
      <c r="AH42">
        <v>422700000</v>
      </c>
      <c r="AI42">
        <v>411300000</v>
      </c>
    </row>
    <row r="43" spans="1:35">
      <c r="A43" s="7">
        <f t="shared" si="12"/>
        <v>2001</v>
      </c>
      <c r="B43" s="3">
        <f t="shared" si="14"/>
        <v>1087174.3999999999</v>
      </c>
      <c r="C43" s="3">
        <f t="shared" si="14"/>
        <v>129197.1</v>
      </c>
      <c r="D43" s="3">
        <f t="shared" si="14"/>
        <v>9435.2999999999993</v>
      </c>
      <c r="E43" s="3">
        <f t="shared" si="2"/>
        <v>769.8682197696736</v>
      </c>
      <c r="F43" s="3">
        <f t="shared" si="3"/>
        <v>864.16947696737031</v>
      </c>
      <c r="G43" s="3">
        <f t="shared" si="4"/>
        <v>728.86204894433774</v>
      </c>
      <c r="H43" s="3">
        <f t="shared" si="5"/>
        <v>1324.6804174664105</v>
      </c>
      <c r="I43" s="3">
        <f t="shared" si="6"/>
        <v>1314.3318570057579</v>
      </c>
      <c r="J43" s="3">
        <f t="shared" si="7"/>
        <v>1795.6692754318617</v>
      </c>
      <c r="K43" s="3">
        <f t="shared" si="8"/>
        <v>617.03291746641071</v>
      </c>
      <c r="L43" s="3">
        <f t="shared" si="9"/>
        <v>1244.6731094049903</v>
      </c>
      <c r="M43" s="3">
        <f t="shared" si="10"/>
        <v>776.0126775431861</v>
      </c>
      <c r="N43" s="3">
        <f t="shared" si="11"/>
        <v>2884.8552639155469</v>
      </c>
      <c r="Q43">
        <v>1995</v>
      </c>
      <c r="R43">
        <v>983589400000</v>
      </c>
      <c r="S43">
        <v>127246200000</v>
      </c>
      <c r="T43">
        <v>9319000000</v>
      </c>
      <c r="U43">
        <v>1093100000</v>
      </c>
      <c r="V43">
        <v>1286100000</v>
      </c>
      <c r="W43">
        <v>807700000</v>
      </c>
      <c r="X43">
        <v>1615100000</v>
      </c>
      <c r="Y43">
        <v>2049600000</v>
      </c>
      <c r="Z43">
        <v>2146700000</v>
      </c>
      <c r="AA43">
        <v>1011900000</v>
      </c>
      <c r="AB43">
        <v>1971200000</v>
      </c>
      <c r="AC43">
        <v>1104800000</v>
      </c>
      <c r="AD43">
        <v>3258300000</v>
      </c>
      <c r="AE43">
        <v>1161700000</v>
      </c>
      <c r="AF43">
        <v>2285500000</v>
      </c>
      <c r="AG43">
        <v>178300000</v>
      </c>
      <c r="AH43">
        <v>412000000</v>
      </c>
      <c r="AI43">
        <v>411400000</v>
      </c>
    </row>
    <row r="44" spans="1:35">
      <c r="A44" s="7">
        <f t="shared" si="12"/>
        <v>2002</v>
      </c>
      <c r="B44" s="3">
        <f t="shared" si="14"/>
        <v>1096280.2</v>
      </c>
      <c r="C44" s="3">
        <f t="shared" si="14"/>
        <v>124701.8</v>
      </c>
      <c r="D44" s="3">
        <f t="shared" si="14"/>
        <v>9665.2000000000007</v>
      </c>
      <c r="E44" s="3">
        <f t="shared" si="2"/>
        <v>759.22605848329908</v>
      </c>
      <c r="F44" s="3">
        <f t="shared" si="3"/>
        <v>844.63655810083606</v>
      </c>
      <c r="G44" s="3">
        <f t="shared" si="4"/>
        <v>786.98284955110921</v>
      </c>
      <c r="H44" s="3">
        <f t="shared" si="5"/>
        <v>1384.4672329803939</v>
      </c>
      <c r="I44" s="3">
        <f t="shared" si="6"/>
        <v>1388.2286672839755</v>
      </c>
      <c r="J44" s="3">
        <f t="shared" si="7"/>
        <v>1769.8845444663634</v>
      </c>
      <c r="K44" s="3">
        <f t="shared" si="8"/>
        <v>636.91459130131386</v>
      </c>
      <c r="L44" s="3">
        <f t="shared" si="9"/>
        <v>1274.9965242830494</v>
      </c>
      <c r="M44" s="3">
        <f t="shared" si="10"/>
        <v>819.86297354965984</v>
      </c>
      <c r="N44" s="3">
        <f t="shared" si="11"/>
        <v>2939.496055933545</v>
      </c>
      <c r="Q44">
        <v>1996</v>
      </c>
      <c r="R44">
        <v>989240700000</v>
      </c>
      <c r="S44">
        <v>127977700000</v>
      </c>
      <c r="T44">
        <v>9678500000</v>
      </c>
      <c r="U44">
        <v>1092800000</v>
      </c>
      <c r="V44">
        <v>1390000000</v>
      </c>
      <c r="W44">
        <v>846300000</v>
      </c>
      <c r="X44">
        <v>1755800000</v>
      </c>
      <c r="Y44">
        <v>2030200000</v>
      </c>
      <c r="Z44">
        <v>2367500000</v>
      </c>
      <c r="AA44">
        <v>1004500000</v>
      </c>
      <c r="AB44">
        <v>1977800000</v>
      </c>
      <c r="AC44">
        <v>1128400000</v>
      </c>
      <c r="AD44">
        <v>3158300000</v>
      </c>
      <c r="AE44">
        <v>1150100000</v>
      </c>
      <c r="AF44">
        <v>2236500000</v>
      </c>
      <c r="AG44">
        <v>181900000</v>
      </c>
      <c r="AH44">
        <v>403200000</v>
      </c>
      <c r="AI44">
        <v>443300000</v>
      </c>
    </row>
    <row r="45" spans="1:35">
      <c r="A45" s="7">
        <f t="shared" si="12"/>
        <v>2003</v>
      </c>
      <c r="B45" s="3">
        <f t="shared" si="14"/>
        <v>1112720.3999999999</v>
      </c>
      <c r="C45" s="3">
        <f t="shared" si="14"/>
        <v>123312.2</v>
      </c>
      <c r="D45" s="3">
        <f t="shared" si="14"/>
        <v>9640.7999999999993</v>
      </c>
      <c r="E45" s="3">
        <f t="shared" si="2"/>
        <v>749.90395223880591</v>
      </c>
      <c r="F45" s="3">
        <f t="shared" si="3"/>
        <v>822.16998208955215</v>
      </c>
      <c r="G45" s="3">
        <f t="shared" si="4"/>
        <v>782.45564179104463</v>
      </c>
      <c r="H45" s="3">
        <f t="shared" si="5"/>
        <v>1388.7228656716416</v>
      </c>
      <c r="I45" s="3">
        <f t="shared" si="6"/>
        <v>1400.5540298507462</v>
      </c>
      <c r="J45" s="3">
        <f t="shared" si="7"/>
        <v>1761.3086089552239</v>
      </c>
      <c r="K45" s="3">
        <f t="shared" si="8"/>
        <v>641.1211940298507</v>
      </c>
      <c r="L45" s="3">
        <f t="shared" si="9"/>
        <v>1254.1673552238806</v>
      </c>
      <c r="M45" s="3">
        <f t="shared" si="10"/>
        <v>840.3963701492537</v>
      </c>
      <c r="N45" s="3">
        <f t="shared" si="11"/>
        <v>2916.7337074626867</v>
      </c>
      <c r="Q45">
        <v>1997</v>
      </c>
      <c r="R45">
        <v>1009384200000</v>
      </c>
      <c r="S45">
        <v>130314100000</v>
      </c>
      <c r="T45">
        <v>9664500000</v>
      </c>
      <c r="U45">
        <v>1136200000</v>
      </c>
      <c r="V45">
        <v>1440100000</v>
      </c>
      <c r="W45">
        <v>872000000</v>
      </c>
      <c r="X45">
        <v>1769400000</v>
      </c>
      <c r="Y45">
        <v>2031000000</v>
      </c>
      <c r="Z45">
        <v>2332600000</v>
      </c>
      <c r="AA45">
        <v>1022000000</v>
      </c>
      <c r="AB45">
        <v>2049000000</v>
      </c>
      <c r="AC45">
        <v>1145000000</v>
      </c>
      <c r="AD45">
        <v>3127200000</v>
      </c>
      <c r="AE45">
        <v>1185600000</v>
      </c>
      <c r="AF45">
        <v>2199200000</v>
      </c>
      <c r="AG45">
        <v>188900000</v>
      </c>
      <c r="AH45">
        <v>404700000</v>
      </c>
      <c r="AI45">
        <v>468200000</v>
      </c>
    </row>
    <row r="46" spans="1:35">
      <c r="A46" s="7">
        <f t="shared" si="12"/>
        <v>2004</v>
      </c>
      <c r="B46" s="3">
        <f t="shared" si="14"/>
        <v>1138951.8999999999</v>
      </c>
      <c r="C46" s="3">
        <f t="shared" si="14"/>
        <v>121573.2</v>
      </c>
      <c r="D46" s="3">
        <f t="shared" si="14"/>
        <v>9625.4</v>
      </c>
      <c r="E46" s="3">
        <f t="shared" si="2"/>
        <v>756.12838613234453</v>
      </c>
      <c r="F46" s="3">
        <f t="shared" si="3"/>
        <v>809.47332545645634</v>
      </c>
      <c r="G46" s="3">
        <f t="shared" si="4"/>
        <v>763.03998015549212</v>
      </c>
      <c r="H46" s="3">
        <f t="shared" si="5"/>
        <v>1390.801215476105</v>
      </c>
      <c r="I46" s="3">
        <f t="shared" si="6"/>
        <v>1408.1430332069117</v>
      </c>
      <c r="J46" s="3">
        <f t="shared" si="7"/>
        <v>1758.7493481993067</v>
      </c>
      <c r="K46" s="3">
        <f t="shared" si="8"/>
        <v>644.41189364910463</v>
      </c>
      <c r="L46" s="3">
        <f t="shared" si="9"/>
        <v>1248.2967132533895</v>
      </c>
      <c r="M46" s="3">
        <f t="shared" si="10"/>
        <v>846.35610447088936</v>
      </c>
      <c r="N46" s="3">
        <f t="shared" si="11"/>
        <v>2904.1261431807352</v>
      </c>
      <c r="Q46">
        <v>1998</v>
      </c>
      <c r="R46">
        <v>1027555300000</v>
      </c>
      <c r="S46">
        <v>131695200000</v>
      </c>
      <c r="T46">
        <v>9703100000</v>
      </c>
      <c r="U46">
        <v>1208900000</v>
      </c>
      <c r="V46">
        <v>1423500000</v>
      </c>
      <c r="W46">
        <v>948700000</v>
      </c>
      <c r="X46">
        <v>1824300000</v>
      </c>
      <c r="Y46">
        <v>2032600000</v>
      </c>
      <c r="Z46">
        <v>2524200000</v>
      </c>
      <c r="AA46">
        <v>1004300000</v>
      </c>
      <c r="AB46">
        <v>2024600000</v>
      </c>
      <c r="AC46">
        <v>1115300000</v>
      </c>
      <c r="AD46">
        <v>3324200000</v>
      </c>
      <c r="AE46">
        <v>1340900000</v>
      </c>
      <c r="AF46">
        <v>2260500000</v>
      </c>
      <c r="AG46">
        <v>188500000</v>
      </c>
      <c r="AH46">
        <v>405600000</v>
      </c>
      <c r="AI46">
        <v>485800000</v>
      </c>
    </row>
    <row r="47" spans="1:35">
      <c r="A47" s="7">
        <f t="shared" si="12"/>
        <v>2005</v>
      </c>
      <c r="B47" s="3">
        <f t="shared" si="14"/>
        <v>1180323.5</v>
      </c>
      <c r="C47" s="3">
        <f t="shared" si="14"/>
        <v>121391.9</v>
      </c>
      <c r="D47" s="3">
        <f t="shared" si="14"/>
        <v>9561.2000000000007</v>
      </c>
      <c r="E47" s="3">
        <f t="shared" si="2"/>
        <v>738.00677776435521</v>
      </c>
      <c r="F47" s="3">
        <f t="shared" si="3"/>
        <v>801.41213766618569</v>
      </c>
      <c r="G47" s="3">
        <f t="shared" si="4"/>
        <v>762.93122413036713</v>
      </c>
      <c r="H47" s="3">
        <f t="shared" si="5"/>
        <v>1383.6715213092657</v>
      </c>
      <c r="I47" s="3">
        <f t="shared" si="6"/>
        <v>1390.1154025648691</v>
      </c>
      <c r="J47" s="3">
        <f t="shared" si="7"/>
        <v>1788.6633790906608</v>
      </c>
      <c r="K47" s="3">
        <f t="shared" si="8"/>
        <v>627.97446575830213</v>
      </c>
      <c r="L47" s="3">
        <f t="shared" si="9"/>
        <v>1228.532040513991</v>
      </c>
      <c r="M47" s="3">
        <f t="shared" si="10"/>
        <v>839.89305120200413</v>
      </c>
      <c r="N47" s="3">
        <f t="shared" si="11"/>
        <v>2869.8372293821808</v>
      </c>
      <c r="Q47">
        <v>1999</v>
      </c>
      <c r="R47">
        <v>1049320800000</v>
      </c>
      <c r="S47">
        <v>132425700000</v>
      </c>
      <c r="T47">
        <v>9903900000</v>
      </c>
      <c r="U47">
        <v>1220800000</v>
      </c>
      <c r="V47">
        <v>1431900000</v>
      </c>
      <c r="W47">
        <v>1011200000</v>
      </c>
      <c r="X47">
        <v>1882900000</v>
      </c>
      <c r="Y47">
        <v>2104200000</v>
      </c>
      <c r="Z47">
        <v>2792000000</v>
      </c>
      <c r="AA47">
        <v>991600000</v>
      </c>
      <c r="AB47">
        <v>2026400000</v>
      </c>
      <c r="AC47">
        <v>1129400000</v>
      </c>
      <c r="AD47">
        <v>3341100000</v>
      </c>
      <c r="AE47">
        <v>1422700000</v>
      </c>
      <c r="AF47">
        <v>2259000000</v>
      </c>
      <c r="AG47">
        <v>192700000</v>
      </c>
      <c r="AH47">
        <v>415900000</v>
      </c>
      <c r="AI47">
        <v>481600000</v>
      </c>
    </row>
    <row r="48" spans="1:35">
      <c r="A48" s="7">
        <f t="shared" si="12"/>
        <v>2006</v>
      </c>
      <c r="B48" s="3">
        <f t="shared" si="14"/>
        <v>1230152.5</v>
      </c>
      <c r="C48" s="3">
        <f t="shared" si="14"/>
        <v>120869</v>
      </c>
      <c r="D48" s="3">
        <f t="shared" si="14"/>
        <v>9578.2999999999993</v>
      </c>
      <c r="E48" s="3" t="s">
        <v>29</v>
      </c>
      <c r="F48" s="3" t="s">
        <v>29</v>
      </c>
      <c r="G48" s="3" t="s">
        <v>29</v>
      </c>
      <c r="H48" s="3" t="s">
        <v>29</v>
      </c>
      <c r="I48" s="3" t="s">
        <v>29</v>
      </c>
      <c r="J48" s="3" t="s">
        <v>29</v>
      </c>
      <c r="K48" s="3" t="s">
        <v>29</v>
      </c>
      <c r="L48" s="3" t="s">
        <v>29</v>
      </c>
      <c r="M48" s="3" t="s">
        <v>29</v>
      </c>
      <c r="N48" s="3" t="s">
        <v>29</v>
      </c>
      <c r="Q48">
        <v>2000</v>
      </c>
      <c r="R48">
        <v>1070008900000</v>
      </c>
      <c r="S48">
        <v>133301300000</v>
      </c>
      <c r="T48">
        <v>9698000000</v>
      </c>
      <c r="U48">
        <v>1200500000</v>
      </c>
      <c r="V48">
        <v>1385400000</v>
      </c>
      <c r="W48">
        <v>1107900000</v>
      </c>
      <c r="X48">
        <v>1992000000</v>
      </c>
      <c r="Y48">
        <v>2062200000</v>
      </c>
      <c r="Z48">
        <v>2813900000</v>
      </c>
      <c r="AA48">
        <v>962100000</v>
      </c>
      <c r="AB48">
        <v>1965100000</v>
      </c>
      <c r="AC48">
        <v>1148900000</v>
      </c>
      <c r="AD48">
        <v>3277800000</v>
      </c>
      <c r="AE48">
        <v>1447900000</v>
      </c>
      <c r="AF48">
        <v>2246300000</v>
      </c>
      <c r="AG48">
        <v>200200000</v>
      </c>
      <c r="AH48">
        <v>435500000</v>
      </c>
      <c r="AI48">
        <v>467100000</v>
      </c>
    </row>
    <row r="49" spans="1:36">
      <c r="A49" s="7">
        <f t="shared" si="12"/>
        <v>2007</v>
      </c>
      <c r="B49" s="3">
        <f t="shared" si="14"/>
        <v>1276557.5</v>
      </c>
      <c r="C49" s="3">
        <f t="shared" si="14"/>
        <v>121458.7</v>
      </c>
      <c r="D49" s="3">
        <f t="shared" si="14"/>
        <v>9547.4</v>
      </c>
      <c r="E49" s="3" t="s">
        <v>29</v>
      </c>
      <c r="F49" s="3" t="s">
        <v>29</v>
      </c>
      <c r="G49" s="3" t="s">
        <v>29</v>
      </c>
      <c r="H49" s="3" t="s">
        <v>29</v>
      </c>
      <c r="I49" s="3" t="s">
        <v>29</v>
      </c>
      <c r="J49" s="3" t="s">
        <v>29</v>
      </c>
      <c r="K49" s="3" t="s">
        <v>29</v>
      </c>
      <c r="L49" s="3" t="s">
        <v>29</v>
      </c>
      <c r="M49" s="3" t="s">
        <v>29</v>
      </c>
      <c r="N49" s="3" t="s">
        <v>29</v>
      </c>
      <c r="Q49">
        <v>2001</v>
      </c>
      <c r="R49">
        <v>1087174400000</v>
      </c>
      <c r="S49">
        <v>129197100000</v>
      </c>
      <c r="T49">
        <v>9435300000</v>
      </c>
      <c r="U49">
        <v>1190300000</v>
      </c>
      <c r="V49">
        <v>1336100000</v>
      </c>
      <c r="W49">
        <v>1126900000</v>
      </c>
      <c r="X49">
        <v>2048100000</v>
      </c>
      <c r="Y49">
        <v>2032100000</v>
      </c>
      <c r="Z49">
        <v>2776300000</v>
      </c>
      <c r="AA49">
        <v>954000000</v>
      </c>
      <c r="AB49">
        <v>1924400000</v>
      </c>
      <c r="AC49">
        <v>1199800000</v>
      </c>
      <c r="AD49">
        <v>3232900000</v>
      </c>
      <c r="AE49">
        <v>1419000000</v>
      </c>
      <c r="AF49">
        <v>2280000000</v>
      </c>
      <c r="AG49">
        <v>200500000</v>
      </c>
      <c r="AH49">
        <v>440000000</v>
      </c>
      <c r="AI49">
        <v>474300000</v>
      </c>
    </row>
    <row r="50" spans="1:36">
      <c r="A50" s="7">
        <f t="shared" si="12"/>
        <v>2008</v>
      </c>
      <c r="B50" s="3">
        <f t="shared" si="14"/>
        <v>1319808.3999999999</v>
      </c>
      <c r="C50" s="3">
        <f t="shared" si="14"/>
        <v>120553.7</v>
      </c>
      <c r="D50" s="3">
        <f t="shared" si="14"/>
        <v>9506.5</v>
      </c>
      <c r="E50" s="3" t="s">
        <v>29</v>
      </c>
      <c r="F50" s="3" t="s">
        <v>29</v>
      </c>
      <c r="G50" s="3" t="s">
        <v>29</v>
      </c>
      <c r="H50" s="3" t="s">
        <v>29</v>
      </c>
      <c r="I50" s="3" t="s">
        <v>29</v>
      </c>
      <c r="J50" s="3" t="s">
        <v>29</v>
      </c>
      <c r="K50" s="3" t="s">
        <v>29</v>
      </c>
      <c r="L50" s="3" t="s">
        <v>29</v>
      </c>
      <c r="M50" s="3" t="s">
        <v>29</v>
      </c>
      <c r="N50" s="3" t="s">
        <v>29</v>
      </c>
      <c r="Q50">
        <v>2002</v>
      </c>
      <c r="R50">
        <v>1096280200000</v>
      </c>
      <c r="S50">
        <v>124701800000</v>
      </c>
      <c r="T50">
        <v>9665200000</v>
      </c>
      <c r="U50">
        <v>1170700000</v>
      </c>
      <c r="V50">
        <v>1302400000</v>
      </c>
      <c r="W50">
        <v>1213500000</v>
      </c>
      <c r="X50">
        <v>2134800000</v>
      </c>
      <c r="Y50">
        <v>2140600000</v>
      </c>
      <c r="Z50">
        <v>2729100000</v>
      </c>
      <c r="AA50">
        <v>982100000</v>
      </c>
      <c r="AB50">
        <v>1966000000</v>
      </c>
      <c r="AC50">
        <v>1264200000</v>
      </c>
      <c r="AD50">
        <v>3197200000</v>
      </c>
      <c r="AE50">
        <v>1461200000</v>
      </c>
      <c r="AF50">
        <v>2287800000</v>
      </c>
      <c r="AG50">
        <v>203100000</v>
      </c>
      <c r="AH50">
        <v>434500000</v>
      </c>
      <c r="AI50">
        <v>459100000</v>
      </c>
    </row>
    <row r="51" spans="1:36">
      <c r="A51" s="7">
        <f t="shared" si="12"/>
        <v>2009</v>
      </c>
      <c r="B51" s="3">
        <f t="shared" si="14"/>
        <v>1324363</v>
      </c>
      <c r="C51" s="3">
        <f t="shared" si="14"/>
        <v>112252.3</v>
      </c>
      <c r="D51" s="3">
        <f t="shared" si="14"/>
        <v>9308</v>
      </c>
      <c r="E51" s="3" t="s">
        <v>29</v>
      </c>
      <c r="F51" s="3" t="s">
        <v>29</v>
      </c>
      <c r="G51" s="3" t="s">
        <v>29</v>
      </c>
      <c r="H51" s="3" t="s">
        <v>29</v>
      </c>
      <c r="I51" s="3" t="s">
        <v>29</v>
      </c>
      <c r="J51" s="3" t="s">
        <v>29</v>
      </c>
      <c r="K51" s="3" t="s">
        <v>29</v>
      </c>
      <c r="L51" s="3" t="s">
        <v>29</v>
      </c>
      <c r="M51" s="3" t="s">
        <v>29</v>
      </c>
      <c r="N51" s="3" t="s">
        <v>29</v>
      </c>
      <c r="Q51">
        <v>2003</v>
      </c>
      <c r="R51">
        <v>1112720400000</v>
      </c>
      <c r="S51">
        <v>123312200000</v>
      </c>
      <c r="T51">
        <v>9640800000</v>
      </c>
      <c r="U51">
        <v>1172600000</v>
      </c>
      <c r="V51">
        <v>1285600000</v>
      </c>
      <c r="W51">
        <v>1223500000</v>
      </c>
      <c r="X51">
        <v>2171500000</v>
      </c>
      <c r="Y51">
        <v>2190000000</v>
      </c>
      <c r="Z51">
        <v>2754100000</v>
      </c>
      <c r="AA51">
        <v>1002500000</v>
      </c>
      <c r="AB51">
        <v>1961100000</v>
      </c>
      <c r="AC51">
        <v>1314100000</v>
      </c>
      <c r="AD51">
        <v>3135000000</v>
      </c>
      <c r="AE51">
        <v>1440300000</v>
      </c>
      <c r="AF51">
        <v>2288200000</v>
      </c>
      <c r="AG51">
        <v>215100000</v>
      </c>
      <c r="AH51">
        <v>438300000</v>
      </c>
      <c r="AI51">
        <v>478400000</v>
      </c>
      <c r="AJ51">
        <v>2520000000</v>
      </c>
    </row>
    <row r="52" spans="1:36">
      <c r="A52" s="7">
        <f t="shared" si="12"/>
        <v>2010</v>
      </c>
      <c r="B52" s="3">
        <f>R58/1000000</f>
        <v>1345356.8</v>
      </c>
      <c r="C52" s="3">
        <f>S58/1000000</f>
        <v>108272</v>
      </c>
      <c r="D52" s="3">
        <f>T58/1000000</f>
        <v>9442.2000000000007</v>
      </c>
      <c r="E52" s="3" t="s">
        <v>29</v>
      </c>
      <c r="F52" s="3" t="s">
        <v>29</v>
      </c>
      <c r="G52" s="3" t="s">
        <v>29</v>
      </c>
      <c r="H52" s="3" t="s">
        <v>29</v>
      </c>
      <c r="I52" s="3" t="s">
        <v>29</v>
      </c>
      <c r="J52" s="3" t="s">
        <v>29</v>
      </c>
      <c r="K52" s="3" t="s">
        <v>29</v>
      </c>
      <c r="L52" s="3" t="s">
        <v>29</v>
      </c>
      <c r="M52" s="3" t="s">
        <v>29</v>
      </c>
      <c r="N52" s="3" t="s">
        <v>29</v>
      </c>
      <c r="Q52">
        <v>2004</v>
      </c>
      <c r="R52">
        <v>1138951900000</v>
      </c>
      <c r="S52">
        <v>121573200000</v>
      </c>
      <c r="T52">
        <v>9625400000</v>
      </c>
      <c r="U52">
        <v>1203400000</v>
      </c>
      <c r="V52">
        <v>1288300000</v>
      </c>
      <c r="W52">
        <v>1214400000</v>
      </c>
      <c r="X52">
        <v>2213500000</v>
      </c>
      <c r="Y52">
        <v>2241100000</v>
      </c>
      <c r="Z52">
        <v>2799100000</v>
      </c>
      <c r="AA52">
        <v>1025600000</v>
      </c>
      <c r="AB52">
        <v>1986700000</v>
      </c>
      <c r="AC52">
        <v>1347000000</v>
      </c>
      <c r="AD52">
        <v>3017000000</v>
      </c>
      <c r="AE52">
        <v>1395000000</v>
      </c>
      <c r="AF52">
        <v>2326700000</v>
      </c>
      <c r="AG52">
        <v>230400000</v>
      </c>
      <c r="AH52">
        <v>429900000</v>
      </c>
      <c r="AI52">
        <v>468700000</v>
      </c>
      <c r="AJ52">
        <v>2416700000</v>
      </c>
    </row>
    <row r="53" spans="1:36">
      <c r="D53" s="5"/>
      <c r="E53" s="5"/>
      <c r="Q53">
        <v>2005</v>
      </c>
      <c r="R53">
        <v>1180323500000</v>
      </c>
      <c r="S53">
        <v>121391900000</v>
      </c>
      <c r="T53">
        <v>9561200000</v>
      </c>
      <c r="U53">
        <v>1214000000</v>
      </c>
      <c r="V53">
        <v>1318300000</v>
      </c>
      <c r="W53">
        <v>1255000000</v>
      </c>
      <c r="X53">
        <v>2276100000</v>
      </c>
      <c r="Y53">
        <v>2286700000</v>
      </c>
      <c r="Z53">
        <v>2942300000</v>
      </c>
      <c r="AA53">
        <v>1033000000</v>
      </c>
      <c r="AB53">
        <v>2020900000</v>
      </c>
      <c r="AC53">
        <v>1381600000</v>
      </c>
      <c r="AD53">
        <v>3008400000</v>
      </c>
      <c r="AE53">
        <v>1370400000</v>
      </c>
      <c r="AF53">
        <v>2374100000</v>
      </c>
      <c r="AG53">
        <v>251100000</v>
      </c>
      <c r="AH53">
        <v>424700000</v>
      </c>
      <c r="AI53">
        <v>450600000</v>
      </c>
      <c r="AJ53">
        <v>2431900000</v>
      </c>
    </row>
    <row r="54" spans="1:36">
      <c r="A54" s="9" t="s">
        <v>71</v>
      </c>
      <c r="E54" s="164"/>
      <c r="F54" s="164"/>
      <c r="G54" s="164"/>
      <c r="H54" s="164"/>
      <c r="I54" s="164"/>
      <c r="J54" s="164"/>
      <c r="K54" s="164"/>
      <c r="L54" s="164"/>
      <c r="M54" s="164"/>
      <c r="Q54">
        <v>2006</v>
      </c>
      <c r="R54">
        <v>1230152500000</v>
      </c>
      <c r="S54">
        <v>120869000000</v>
      </c>
      <c r="T54">
        <v>9578300000</v>
      </c>
      <c r="AD54">
        <v>2993700000</v>
      </c>
      <c r="AI54">
        <v>439000000</v>
      </c>
      <c r="AJ54">
        <v>2437700000</v>
      </c>
    </row>
    <row r="55" spans="1:36">
      <c r="A55" s="7" t="s">
        <v>706</v>
      </c>
      <c r="B55" s="2">
        <f t="shared" ref="B55:N56" si="15">(POWER(VLOOKUP(VALUE(RIGHT($A55,4)),$A$3:$N$52,COLUMN(B$52),0)/VLOOKUP(VALUE(LEFT($A55,4)),$A$3:$N$52,COLUMN(B$52),0),1/(VALUE(RIGHT($A55,4))-VALUE(LEFT($A55,4))))-1)*100</f>
        <v>2.7727314219382349</v>
      </c>
      <c r="C55" s="2">
        <f t="shared" si="15"/>
        <v>1.4395746128682108</v>
      </c>
      <c r="D55" s="2">
        <f t="shared" si="15"/>
        <v>1.5698815643018005</v>
      </c>
      <c r="E55" s="3" t="s">
        <v>29</v>
      </c>
      <c r="F55" s="3" t="s">
        <v>29</v>
      </c>
      <c r="G55" s="3" t="s">
        <v>29</v>
      </c>
      <c r="H55" s="3" t="s">
        <v>29</v>
      </c>
      <c r="I55" s="3" t="s">
        <v>29</v>
      </c>
      <c r="J55" s="3" t="s">
        <v>29</v>
      </c>
      <c r="K55" s="3" t="s">
        <v>29</v>
      </c>
      <c r="L55" s="3" t="s">
        <v>29</v>
      </c>
      <c r="M55" s="3" t="s">
        <v>29</v>
      </c>
      <c r="N55" s="3" t="s">
        <v>29</v>
      </c>
      <c r="Q55">
        <v>2007</v>
      </c>
      <c r="R55">
        <v>1276557500000</v>
      </c>
      <c r="S55">
        <v>121458700000</v>
      </c>
      <c r="T55">
        <v>9547400000</v>
      </c>
      <c r="AD55">
        <v>2973300000</v>
      </c>
      <c r="AI55">
        <v>403400000</v>
      </c>
      <c r="AJ55">
        <v>2462800000</v>
      </c>
    </row>
    <row r="56" spans="1:36">
      <c r="A56" s="7" t="s">
        <v>1050</v>
      </c>
      <c r="B56" s="2">
        <f t="shared" si="15"/>
        <v>2.1724180098426915</v>
      </c>
      <c r="C56" s="2">
        <f t="shared" si="15"/>
        <v>2.329697833324107</v>
      </c>
      <c r="D56" s="2">
        <f t="shared" si="15"/>
        <v>2.2162580603070969</v>
      </c>
      <c r="E56" s="2">
        <f t="shared" si="15"/>
        <v>2.3154662528403813</v>
      </c>
      <c r="F56" s="2">
        <f t="shared" si="15"/>
        <v>2.397651224030839</v>
      </c>
      <c r="G56" s="2">
        <f t="shared" si="15"/>
        <v>2.3505870721882705</v>
      </c>
      <c r="H56" s="2">
        <f t="shared" si="15"/>
        <v>2.9905162716205469</v>
      </c>
      <c r="I56" s="2">
        <f t="shared" si="15"/>
        <v>2.2264393398454763</v>
      </c>
      <c r="J56" s="2">
        <f t="shared" si="15"/>
        <v>1.4595591271425512</v>
      </c>
      <c r="K56" s="2">
        <f t="shared" si="15"/>
        <v>1.9918983463286466</v>
      </c>
      <c r="L56" s="2">
        <f t="shared" si="15"/>
        <v>2.3701107314992864</v>
      </c>
      <c r="M56" s="2">
        <f t="shared" si="15"/>
        <v>2.1349612442569166</v>
      </c>
      <c r="N56" s="2">
        <f t="shared" si="15"/>
        <v>2.3163407970524963</v>
      </c>
      <c r="Q56">
        <v>2008</v>
      </c>
      <c r="R56">
        <v>1319808400000</v>
      </c>
      <c r="S56">
        <v>120553700000</v>
      </c>
      <c r="T56">
        <v>9506500000</v>
      </c>
      <c r="AD56">
        <v>2952600000</v>
      </c>
      <c r="AI56">
        <v>376000000</v>
      </c>
      <c r="AJ56">
        <v>2474800000</v>
      </c>
    </row>
    <row r="57" spans="1:36">
      <c r="A57" s="7" t="s">
        <v>723</v>
      </c>
      <c r="B57" s="2">
        <f t="shared" ref="B57:D59" si="16">(POWER(VLOOKUP(VALUE(RIGHT($A57,4)),$A$3:$N$52,COLUMN(B$52),0)/VLOOKUP(VALUE(LEFT($A57,4)),$A$3:$N$52,COLUMN(B$52),0),1/(VALUE(RIGHT($A57,4))-VALUE(LEFT($A57,4))))-1)*100</f>
        <v>1.214937847632469</v>
      </c>
      <c r="C57" s="2">
        <f t="shared" si="16"/>
        <v>-0.17151252537563888</v>
      </c>
      <c r="D57" s="2">
        <f t="shared" si="16"/>
        <v>0.57730891275666885</v>
      </c>
      <c r="E57" s="3" t="s">
        <v>29</v>
      </c>
      <c r="F57" s="3" t="s">
        <v>29</v>
      </c>
      <c r="G57" s="3" t="s">
        <v>29</v>
      </c>
      <c r="H57" s="3" t="s">
        <v>29</v>
      </c>
      <c r="I57" s="3" t="s">
        <v>29</v>
      </c>
      <c r="J57" s="3" t="s">
        <v>29</v>
      </c>
      <c r="K57" s="3" t="s">
        <v>29</v>
      </c>
      <c r="L57" s="3" t="s">
        <v>29</v>
      </c>
      <c r="M57" s="3" t="s">
        <v>29</v>
      </c>
      <c r="N57" s="3" t="s">
        <v>29</v>
      </c>
      <c r="Q57">
        <v>2009</v>
      </c>
      <c r="R57">
        <v>1324363000000</v>
      </c>
      <c r="S57">
        <v>112252300000</v>
      </c>
      <c r="T57">
        <v>9308000000</v>
      </c>
      <c r="AD57">
        <v>2786800000</v>
      </c>
      <c r="AI57">
        <v>368500000</v>
      </c>
      <c r="AJ57">
        <v>2327400000</v>
      </c>
    </row>
    <row r="58" spans="1:36">
      <c r="A58" s="7" t="s">
        <v>2</v>
      </c>
      <c r="B58" s="2">
        <f t="shared" si="16"/>
        <v>1.3164911906272225</v>
      </c>
      <c r="C58" s="2">
        <f t="shared" si="16"/>
        <v>0.16053284139179169</v>
      </c>
      <c r="D58" s="2">
        <f t="shared" si="16"/>
        <v>0.74116496942639998</v>
      </c>
      <c r="E58" s="2">
        <f t="shared" ref="E58:N59" si="17">(POWER(VLOOKUP(VALUE(RIGHT($A58,4)),$A$3:$N$52,COLUMN(E$52),0)/VLOOKUP(VALUE(LEFT($A58,4)),$A$3:$N$52,COLUMN(E$52),0),1/(VALUE(RIGHT($A58,4))-VALUE(LEFT($A58,4))))-1)*100</f>
        <v>-0.51310963401254295</v>
      </c>
      <c r="F58" s="2">
        <f t="shared" si="17"/>
        <v>0.66294487490115017</v>
      </c>
      <c r="G58" s="2">
        <f t="shared" si="17"/>
        <v>3.3812497328720825</v>
      </c>
      <c r="H58" s="2">
        <f t="shared" si="17"/>
        <v>1.3025450799899696</v>
      </c>
      <c r="I58" s="2">
        <f t="shared" si="17"/>
        <v>4.3754548764307621E-2</v>
      </c>
      <c r="J58" s="2">
        <f t="shared" si="17"/>
        <v>2.0708102875651946</v>
      </c>
      <c r="K58" s="2">
        <f t="shared" si="17"/>
        <v>-1.9468431561124322</v>
      </c>
      <c r="L58" s="2">
        <f t="shared" si="17"/>
        <v>0.68618860638591794</v>
      </c>
      <c r="M58" s="2">
        <f t="shared" si="17"/>
        <v>0.18433901351679882</v>
      </c>
      <c r="N58" s="2">
        <f t="shared" si="17"/>
        <v>0.54810342730478023</v>
      </c>
      <c r="Q58">
        <v>2010</v>
      </c>
      <c r="R58">
        <v>1345356800000</v>
      </c>
      <c r="S58">
        <v>108272000000</v>
      </c>
      <c r="T58">
        <v>9442200000</v>
      </c>
      <c r="AD58">
        <v>2660700000</v>
      </c>
      <c r="AI58">
        <v>357900000</v>
      </c>
      <c r="AJ58">
        <v>2220300000</v>
      </c>
    </row>
    <row r="59" spans="1:36">
      <c r="A59" s="7" t="s">
        <v>28</v>
      </c>
      <c r="B59" s="2">
        <f t="shared" si="16"/>
        <v>1.9818140171235399</v>
      </c>
      <c r="C59" s="2">
        <f t="shared" si="16"/>
        <v>-1.8543479178596889</v>
      </c>
      <c r="D59" s="2">
        <f t="shared" si="16"/>
        <v>-0.28372546603757653</v>
      </c>
      <c r="E59" s="2">
        <f t="shared" si="17"/>
        <v>-1.4856378420466276</v>
      </c>
      <c r="F59" s="2">
        <f t="shared" si="17"/>
        <v>-2.6768719499175364</v>
      </c>
      <c r="G59" s="2">
        <f t="shared" si="17"/>
        <v>0.7759446967056105</v>
      </c>
      <c r="H59" s="2">
        <f t="shared" si="17"/>
        <v>0.95053997110405852</v>
      </c>
      <c r="I59" s="2">
        <f t="shared" si="17"/>
        <v>0.34689231393243425</v>
      </c>
      <c r="J59" s="2">
        <f t="shared" si="17"/>
        <v>-0.82461301232131801</v>
      </c>
      <c r="K59" s="2">
        <f t="shared" si="17"/>
        <v>-0.29790898490416051</v>
      </c>
      <c r="L59" s="2">
        <f t="shared" si="17"/>
        <v>-1.1537315292236672</v>
      </c>
      <c r="M59" s="2">
        <f t="shared" si="17"/>
        <v>1.9878095638687032</v>
      </c>
      <c r="N59" s="2">
        <f t="shared" si="17"/>
        <v>-0.75687183787453982</v>
      </c>
    </row>
    <row r="60" spans="1:36">
      <c r="E60" s="58"/>
      <c r="F60" s="58"/>
      <c r="G60" s="58"/>
      <c r="H60" s="58"/>
      <c r="I60" s="58"/>
      <c r="J60" s="58"/>
      <c r="K60" s="58"/>
      <c r="L60" s="58"/>
      <c r="M60" s="58"/>
    </row>
    <row r="61" spans="1:36">
      <c r="A61" s="199" t="s">
        <v>1340</v>
      </c>
      <c r="E61" s="4"/>
      <c r="F61" s="4"/>
      <c r="G61" s="4"/>
      <c r="H61" s="4"/>
      <c r="I61" s="4"/>
      <c r="J61" s="4">
        <f>0.62*15</f>
        <v>9.3000000000000007</v>
      </c>
      <c r="K61" s="4"/>
      <c r="L61" s="4"/>
      <c r="M61" s="4"/>
    </row>
    <row r="62" spans="1:36">
      <c r="A62" t="s">
        <v>524</v>
      </c>
    </row>
    <row r="63" spans="1:36">
      <c r="A63" t="s">
        <v>600</v>
      </c>
    </row>
    <row r="64" spans="1:36" ht="45" customHeight="1">
      <c r="A64" s="331" t="s">
        <v>1341</v>
      </c>
      <c r="B64" s="331"/>
      <c r="C64" s="331"/>
      <c r="D64" s="331"/>
      <c r="E64" s="331"/>
      <c r="F64" s="331"/>
      <c r="G64" s="331"/>
      <c r="H64" s="331"/>
      <c r="I64" s="331"/>
      <c r="J64" s="331"/>
      <c r="K64" s="331"/>
      <c r="L64" s="331"/>
      <c r="M64" s="331"/>
      <c r="N64" s="331"/>
    </row>
  </sheetData>
  <mergeCells count="1">
    <mergeCell ref="A64:N64"/>
  </mergeCells>
  <pageMargins left="0.7" right="0.7" top="0.75" bottom="0.75" header="0.3" footer="0.3"/>
  <pageSetup scale="48" orientation="landscape" horizontalDpi="0" verticalDpi="0" r:id="rId1"/>
</worksheet>
</file>

<file path=xl/worksheets/sheet37.xml><?xml version="1.0" encoding="utf-8"?>
<worksheet xmlns="http://schemas.openxmlformats.org/spreadsheetml/2006/main" xmlns:r="http://schemas.openxmlformats.org/officeDocument/2006/relationships">
  <sheetPr codeName="Sheet88"/>
  <dimension ref="A1:X43"/>
  <sheetViews>
    <sheetView view="pageBreakPreview" zoomScaleNormal="100" zoomScaleSheetLayoutView="100" workbookViewId="0"/>
  </sheetViews>
  <sheetFormatPr defaultRowHeight="15" outlineLevelCol="1"/>
  <cols>
    <col min="2" max="2" width="11.85546875" customWidth="1"/>
    <col min="3" max="13" width="13.7109375" customWidth="1"/>
    <col min="14" max="23" width="0" hidden="1" customWidth="1" outlineLevel="1"/>
    <col min="24" max="24" width="9.140625" collapsed="1"/>
  </cols>
  <sheetData>
    <row r="1" spans="1:23">
      <c r="A1" t="s">
        <v>604</v>
      </c>
    </row>
    <row r="2" spans="1:23" ht="105">
      <c r="B2" s="55" t="s">
        <v>5</v>
      </c>
      <c r="C2" s="55" t="s">
        <v>6</v>
      </c>
      <c r="D2" s="55" t="s">
        <v>7</v>
      </c>
      <c r="E2" s="55" t="s">
        <v>8</v>
      </c>
      <c r="F2" s="55" t="s">
        <v>9</v>
      </c>
      <c r="G2" s="55" t="s">
        <v>11</v>
      </c>
      <c r="H2" s="55" t="s">
        <v>12</v>
      </c>
      <c r="I2" s="55" t="s">
        <v>13</v>
      </c>
      <c r="J2" s="55" t="s">
        <v>14</v>
      </c>
      <c r="K2" s="55" t="s">
        <v>15</v>
      </c>
      <c r="L2" s="55" t="s">
        <v>16</v>
      </c>
      <c r="M2" s="55" t="s">
        <v>17</v>
      </c>
    </row>
    <row r="3" spans="1:23">
      <c r="A3" s="7">
        <v>1981</v>
      </c>
      <c r="B3" s="41">
        <f>'1'!B6/'7'!B22*100</f>
        <v>83.723725094769335</v>
      </c>
      <c r="C3" s="41">
        <f>'1'!C6/'7'!C22*100</f>
        <v>97.043650263350827</v>
      </c>
      <c r="D3" s="41">
        <f>'1'!D6/'7'!D22*100</f>
        <v>181.78179984208506</v>
      </c>
      <c r="E3" s="41">
        <f>'1'!E6/'7'!E22*100</f>
        <v>73.133356702351421</v>
      </c>
      <c r="F3" s="41" t="s">
        <v>29</v>
      </c>
      <c r="G3" s="41">
        <f>'1'!G6/'7'!G22*100</f>
        <v>137.98197766561074</v>
      </c>
      <c r="H3" s="41">
        <f>'1'!H6/'7'!H22*100</f>
        <v>76.566641594649525</v>
      </c>
      <c r="I3" s="41">
        <f>'1'!I6/'7'!I22*100</f>
        <v>211.28738128214906</v>
      </c>
      <c r="J3" s="41">
        <f>'1'!J6/'7'!J22*100</f>
        <v>197.37577401149008</v>
      </c>
      <c r="K3" s="41">
        <f>'1'!N6/'7'!K3*100</f>
        <v>207.08442393219406</v>
      </c>
      <c r="L3" s="41" t="s">
        <v>29</v>
      </c>
      <c r="M3" s="41" t="s">
        <v>29</v>
      </c>
    </row>
    <row r="4" spans="1:23">
      <c r="A4" s="7">
        <f t="shared" ref="A4:A32" si="0">A3+1</f>
        <v>1982</v>
      </c>
      <c r="B4" s="41">
        <f>'1'!B7/'7'!B23*100</f>
        <v>77.658911395868927</v>
      </c>
      <c r="C4" s="41">
        <f>'1'!C7/'7'!C23*100</f>
        <v>81.421005393609562</v>
      </c>
      <c r="D4" s="41">
        <f>'1'!D7/'7'!D23*100</f>
        <v>176.90262566397845</v>
      </c>
      <c r="E4" s="41">
        <f>'1'!E7/'7'!E23*100</f>
        <v>81.888850863611395</v>
      </c>
      <c r="F4" s="41" t="s">
        <v>29</v>
      </c>
      <c r="G4" s="41">
        <f>'1'!G7/'7'!G23*100</f>
        <v>144.54048351562923</v>
      </c>
      <c r="H4" s="41">
        <f>'1'!H7/'7'!H23*100</f>
        <v>75.595181654876953</v>
      </c>
      <c r="I4" s="41">
        <f>'1'!I7/'7'!I23*100</f>
        <v>182.71601754304487</v>
      </c>
      <c r="J4" s="41">
        <f>'1'!J7/'7'!J23*100</f>
        <v>172.65401856917549</v>
      </c>
      <c r="K4" s="41">
        <f>'1'!N7/'7'!K4*100</f>
        <v>223.89408116884707</v>
      </c>
      <c r="L4" s="41" t="s">
        <v>29</v>
      </c>
      <c r="M4" s="41" t="s">
        <v>29</v>
      </c>
    </row>
    <row r="5" spans="1:23">
      <c r="A5" s="7">
        <f t="shared" si="0"/>
        <v>1983</v>
      </c>
      <c r="B5" s="41">
        <f>'1'!B8/'7'!B24*100</f>
        <v>77.652587306223452</v>
      </c>
      <c r="C5" s="41">
        <f>'1'!C8/'7'!C24*100</f>
        <v>84.08886638739402</v>
      </c>
      <c r="D5" s="41">
        <f>'1'!D8/'7'!D24*100</f>
        <v>169.30496805172214</v>
      </c>
      <c r="E5" s="41">
        <f>'1'!E8/'7'!E24*100</f>
        <v>68.521419742221724</v>
      </c>
      <c r="F5" s="41" t="s">
        <v>29</v>
      </c>
      <c r="G5" s="41">
        <f>'1'!G8/'7'!G24*100</f>
        <v>121.68882439754573</v>
      </c>
      <c r="H5" s="41">
        <f>'1'!H8/'7'!H24*100</f>
        <v>81.017882744717213</v>
      </c>
      <c r="I5" s="41">
        <f>'1'!I8/'7'!I24*100</f>
        <v>165.8973235644425</v>
      </c>
      <c r="J5" s="41">
        <f>'1'!J8/'7'!J24*100</f>
        <v>169.67768625385352</v>
      </c>
      <c r="K5" s="41">
        <f>'1'!N8/'7'!K5*100</f>
        <v>209.94892756030799</v>
      </c>
      <c r="L5" s="41" t="s">
        <v>29</v>
      </c>
      <c r="M5" s="41" t="s">
        <v>29</v>
      </c>
    </row>
    <row r="6" spans="1:23">
      <c r="A6" s="7">
        <f t="shared" si="0"/>
        <v>1984</v>
      </c>
      <c r="B6" s="41">
        <f>'1'!B9/'7'!B25*100</f>
        <v>80.71121223561201</v>
      </c>
      <c r="C6" s="41">
        <f>'1'!C9/'7'!C25*100</f>
        <v>97.377875862535561</v>
      </c>
      <c r="D6" s="41">
        <f>'1'!D9/'7'!D25*100</f>
        <v>175.74573443141284</v>
      </c>
      <c r="E6" s="41">
        <f>'1'!E9/'7'!E25*100</f>
        <v>64.105165700764189</v>
      </c>
      <c r="F6" s="41" t="s">
        <v>29</v>
      </c>
      <c r="G6" s="41">
        <f>'1'!G9/'7'!G25*100</f>
        <v>124.2786477391987</v>
      </c>
      <c r="H6" s="41">
        <f>'1'!H9/'7'!H25*100</f>
        <v>85.377756317901671</v>
      </c>
      <c r="I6" s="41">
        <f>'1'!I9/'7'!I25*100</f>
        <v>175.57186389715994</v>
      </c>
      <c r="J6" s="41">
        <f>'1'!J9/'7'!J25*100</f>
        <v>170.10853682336335</v>
      </c>
      <c r="K6" s="41">
        <f>'1'!N9/'7'!K6*100</f>
        <v>203.63771619942571</v>
      </c>
      <c r="L6" s="41" t="s">
        <v>29</v>
      </c>
      <c r="M6" s="41" t="s">
        <v>29</v>
      </c>
    </row>
    <row r="7" spans="1:23">
      <c r="A7" s="7">
        <f t="shared" si="0"/>
        <v>1985</v>
      </c>
      <c r="B7" s="41">
        <f>'1'!B10/'7'!B26*100</f>
        <v>83.664860242399669</v>
      </c>
      <c r="C7" s="41">
        <f>'1'!C10/'7'!C26*100</f>
        <v>104.7976762816466</v>
      </c>
      <c r="D7" s="41">
        <f>'1'!D10/'7'!D26*100</f>
        <v>185.0096470825188</v>
      </c>
      <c r="E7" s="41">
        <f>'1'!E10/'7'!E26*100</f>
        <v>70.873397854317105</v>
      </c>
      <c r="F7" s="41" t="s">
        <v>29</v>
      </c>
      <c r="G7" s="41">
        <f>'1'!G10/'7'!G26*100</f>
        <v>124.77860780083113</v>
      </c>
      <c r="H7" s="41">
        <f>'1'!H10/'7'!H26*100</f>
        <v>80.765281195178773</v>
      </c>
      <c r="I7" s="41">
        <f>'1'!I10/'7'!I26*100</f>
        <v>183.65963998258059</v>
      </c>
      <c r="J7" s="41">
        <f>'1'!J10/'7'!J26*100</f>
        <v>176.57318398780541</v>
      </c>
      <c r="K7" s="41">
        <f>'1'!N10/'7'!K7*100</f>
        <v>210.54572051693009</v>
      </c>
      <c r="L7" s="41" t="s">
        <v>29</v>
      </c>
      <c r="M7" s="41" t="s">
        <v>29</v>
      </c>
    </row>
    <row r="8" spans="1:23">
      <c r="A8" s="7">
        <f t="shared" si="0"/>
        <v>1986</v>
      </c>
      <c r="B8" s="41">
        <f>'1'!B11/'7'!B27*100</f>
        <v>84.375382284008239</v>
      </c>
      <c r="C8" s="41">
        <f>'1'!C11/'7'!C27*100</f>
        <v>105.42271883141234</v>
      </c>
      <c r="D8" s="41">
        <f>'1'!D11/'7'!D27*100</f>
        <v>181.79719025579203</v>
      </c>
      <c r="E8" s="41">
        <f>'1'!E11/'7'!E27*100</f>
        <v>69.695616356968301</v>
      </c>
      <c r="F8" s="41" t="s">
        <v>29</v>
      </c>
      <c r="G8" s="41">
        <f>'1'!G11/'7'!G27*100</f>
        <v>125.71793052422997</v>
      </c>
      <c r="H8" s="41">
        <f>'1'!H11/'7'!H27*100</f>
        <v>86.439338304496445</v>
      </c>
      <c r="I8" s="41">
        <f>'1'!I11/'7'!I27*100</f>
        <v>179.20874370262788</v>
      </c>
      <c r="J8" s="41">
        <f>'1'!J11/'7'!J27*100</f>
        <v>164.15905701149882</v>
      </c>
      <c r="K8" s="41">
        <f>'1'!N11/'7'!K8*100</f>
        <v>179.46545605452781</v>
      </c>
      <c r="L8" s="41" t="s">
        <v>29</v>
      </c>
      <c r="M8" s="41" t="s">
        <v>29</v>
      </c>
    </row>
    <row r="9" spans="1:23">
      <c r="A9" s="7">
        <f t="shared" si="0"/>
        <v>1987</v>
      </c>
      <c r="B9" s="41">
        <f>'1'!B12/'7'!B28*100</f>
        <v>86.272698872141504</v>
      </c>
      <c r="C9" s="41">
        <f>'1'!C12/'7'!C28*100</f>
        <v>106.90887962030867</v>
      </c>
      <c r="D9" s="41">
        <f>'1'!D12/'7'!D28*100</f>
        <v>178.04890013744824</v>
      </c>
      <c r="E9" s="41">
        <f>'1'!E12/'7'!E28*100</f>
        <v>63.073790957438014</v>
      </c>
      <c r="F9" s="41" t="s">
        <v>29</v>
      </c>
      <c r="G9" s="41">
        <f>'1'!G12/'7'!G28*100</f>
        <v>127.08988915845605</v>
      </c>
      <c r="H9" s="41">
        <f>'1'!H12/'7'!H28*100</f>
        <v>87.44888039391698</v>
      </c>
      <c r="I9" s="41">
        <f>'1'!I12/'7'!I28*100</f>
        <v>179.02530074983125</v>
      </c>
      <c r="J9" s="41">
        <f>'1'!J12/'7'!J28*100</f>
        <v>165.5854814794954</v>
      </c>
      <c r="K9" s="41">
        <f>'1'!N12/'7'!K9*100</f>
        <v>155.89512090423901</v>
      </c>
      <c r="L9" s="41" t="s">
        <v>29</v>
      </c>
      <c r="M9" s="41" t="s">
        <v>29</v>
      </c>
    </row>
    <row r="10" spans="1:23">
      <c r="A10" s="7">
        <f t="shared" si="0"/>
        <v>1988</v>
      </c>
      <c r="B10" s="41">
        <f>'1'!B13/'7'!B29*100</f>
        <v>88.127299798131801</v>
      </c>
      <c r="C10" s="41">
        <f>'1'!C13/'7'!C29*100</f>
        <v>110.28627518555081</v>
      </c>
      <c r="D10" s="41">
        <f>'1'!D13/'7'!D29*100</f>
        <v>170.46457765707589</v>
      </c>
      <c r="E10" s="41">
        <f>'1'!E13/'7'!E29*100</f>
        <v>64.542038802176606</v>
      </c>
      <c r="F10" s="41" t="s">
        <v>29</v>
      </c>
      <c r="G10" s="41">
        <f>'1'!G13/'7'!G29*100</f>
        <v>114.79678356708965</v>
      </c>
      <c r="H10" s="41">
        <f>'1'!H13/'7'!H29*100</f>
        <v>86.274905845892761</v>
      </c>
      <c r="I10" s="41">
        <f>'1'!I13/'7'!I29*100</f>
        <v>165.35723135780148</v>
      </c>
      <c r="J10" s="41">
        <f>'1'!J13/'7'!J29*100</f>
        <v>165.23670187756099</v>
      </c>
      <c r="K10" s="41">
        <f>'1'!N13/'7'!K10*100</f>
        <v>154.31927195894716</v>
      </c>
      <c r="L10" s="41" t="s">
        <v>29</v>
      </c>
      <c r="M10" s="41" t="s">
        <v>29</v>
      </c>
    </row>
    <row r="11" spans="1:23">
      <c r="A11" s="7">
        <f t="shared" si="0"/>
        <v>1989</v>
      </c>
      <c r="B11" s="41">
        <f>'1'!B14/'7'!B30*100</f>
        <v>87.392377735698702</v>
      </c>
      <c r="C11" s="41">
        <f>'1'!C14/'7'!C30*100</f>
        <v>106.96125972789584</v>
      </c>
      <c r="D11" s="41">
        <f>'1'!D14/'7'!D30*100</f>
        <v>157.91509106229736</v>
      </c>
      <c r="E11" s="41">
        <f>'1'!E14/'7'!E30*100</f>
        <v>61.113406144497795</v>
      </c>
      <c r="F11" s="41" t="s">
        <v>29</v>
      </c>
      <c r="G11" s="41">
        <f>'1'!G14/'7'!G30*100</f>
        <v>111.93139765043387</v>
      </c>
      <c r="H11" s="41">
        <f>'1'!H14/'7'!H30*100</f>
        <v>79.020076498445988</v>
      </c>
      <c r="I11" s="41">
        <f>'1'!I14/'7'!I30*100</f>
        <v>158.5952802554165</v>
      </c>
      <c r="J11" s="41">
        <f>'1'!J14/'7'!J30*100</f>
        <v>149.61656725386788</v>
      </c>
      <c r="K11" s="41">
        <f>'1'!N14/'7'!K11*100</f>
        <v>141.5731967067108</v>
      </c>
      <c r="L11" s="41" t="s">
        <v>29</v>
      </c>
      <c r="M11" s="41" t="s">
        <v>29</v>
      </c>
    </row>
    <row r="12" spans="1:23">
      <c r="A12" s="7">
        <f t="shared" si="0"/>
        <v>1990</v>
      </c>
      <c r="B12" s="41">
        <f>'1'!B15/'7'!B31*100</f>
        <v>85.029494907752238</v>
      </c>
      <c r="C12" s="41">
        <f>'1'!C15/'7'!C31*100</f>
        <v>96.935983793640972</v>
      </c>
      <c r="D12" s="41">
        <f>'1'!D15/'7'!D31*100</f>
        <v>153.48856697771734</v>
      </c>
      <c r="E12" s="41">
        <f>'1'!E15/'7'!E31*100</f>
        <v>54.204564959060278</v>
      </c>
      <c r="F12" s="41" t="s">
        <v>29</v>
      </c>
      <c r="G12" s="41">
        <f>'1'!G15/'7'!G31*100</f>
        <v>113.12449350594424</v>
      </c>
      <c r="H12" s="41">
        <f>'1'!H15/'7'!H31*100</f>
        <v>80.588224079287869</v>
      </c>
      <c r="I12" s="41">
        <f>'1'!I15/'7'!I31*100</f>
        <v>148.05102165111128</v>
      </c>
      <c r="J12" s="41">
        <f>'1'!J15/'7'!J31*100</f>
        <v>150.06950177601789</v>
      </c>
      <c r="K12" s="41">
        <f>'1'!N15/'7'!K12*100</f>
        <v>146.9891234441308</v>
      </c>
      <c r="L12" s="41" t="s">
        <v>29</v>
      </c>
      <c r="M12" s="41" t="s">
        <v>29</v>
      </c>
    </row>
    <row r="13" spans="1:23">
      <c r="A13" s="7">
        <f t="shared" si="0"/>
        <v>1991</v>
      </c>
      <c r="B13" s="41">
        <f>'1'!B16/'7'!B32*100</f>
        <v>81.733111568051513</v>
      </c>
      <c r="C13" s="41">
        <f>'1'!C16/'7'!C32*100</f>
        <v>86.965008855543559</v>
      </c>
      <c r="D13" s="41">
        <f>'1'!D16/'7'!D32*100</f>
        <v>153.29179436682873</v>
      </c>
      <c r="E13" s="41">
        <f>'1'!E16/'7'!E32*100</f>
        <v>49.829946885798456</v>
      </c>
      <c r="F13" s="41" t="s">
        <v>29</v>
      </c>
      <c r="G13" s="41">
        <f>'1'!G16/'7'!G32*100</f>
        <v>108.40830941367732</v>
      </c>
      <c r="H13" s="41">
        <f>'1'!H16/'7'!H32*100</f>
        <v>80.867207705247296</v>
      </c>
      <c r="I13" s="41">
        <f>'1'!I16/'7'!I32*100</f>
        <v>136.69820794622643</v>
      </c>
      <c r="J13" s="41">
        <f>'1'!J16/'7'!J32*100</f>
        <v>148.51259012915187</v>
      </c>
      <c r="K13" s="41">
        <f>'1'!N16/'7'!K13*100</f>
        <v>135.97123167497779</v>
      </c>
      <c r="L13" s="41" t="s">
        <v>29</v>
      </c>
      <c r="M13" s="41" t="s">
        <v>29</v>
      </c>
      <c r="O13" s="5" t="s">
        <v>21</v>
      </c>
      <c r="P13" s="41" t="s">
        <v>605</v>
      </c>
      <c r="Q13" s="5" t="s">
        <v>22</v>
      </c>
      <c r="R13" s="5" t="s">
        <v>23</v>
      </c>
      <c r="S13" s="5" t="s">
        <v>24</v>
      </c>
      <c r="T13" s="5" t="s">
        <v>25</v>
      </c>
      <c r="U13" s="5" t="s">
        <v>93</v>
      </c>
      <c r="V13" s="5" t="s">
        <v>606</v>
      </c>
      <c r="W13" s="5" t="s">
        <v>607</v>
      </c>
    </row>
    <row r="14" spans="1:23">
      <c r="A14" s="7">
        <f t="shared" si="0"/>
        <v>1992</v>
      </c>
      <c r="B14" s="41">
        <f>'1'!B17/'7'!B33*100</f>
        <v>80.878019604444901</v>
      </c>
      <c r="C14" s="41">
        <f>'1'!C17/'7'!C33*100</f>
        <v>87.286539561924982</v>
      </c>
      <c r="D14" s="41">
        <f>'1'!D17/'7'!D33*100</f>
        <v>151.59004895927288</v>
      </c>
      <c r="E14" s="41">
        <f>'1'!E17/'7'!E33*100</f>
        <v>52.888428434257818</v>
      </c>
      <c r="F14" s="41" t="s">
        <v>29</v>
      </c>
      <c r="G14" s="41">
        <f>'1'!G17/'7'!G33*100</f>
        <v>119.14682405155779</v>
      </c>
      <c r="H14" s="41">
        <f>'1'!H17/'7'!H33*100</f>
        <v>77.845807366882212</v>
      </c>
      <c r="I14" s="41">
        <f>'1'!I17/'7'!I33*100</f>
        <v>125.70702548697102</v>
      </c>
      <c r="J14" s="41">
        <f>'1'!J17/'7'!J33*100</f>
        <v>142.89962603895091</v>
      </c>
      <c r="K14" s="41">
        <f>'1'!N17/'7'!K14*100</f>
        <v>117.75473689870329</v>
      </c>
      <c r="L14" s="41" t="s">
        <v>29</v>
      </c>
      <c r="M14" s="41" t="s">
        <v>29</v>
      </c>
      <c r="N14" s="7">
        <v>1981</v>
      </c>
      <c r="O14">
        <f t="shared" ref="O14:O39" si="1">IF(ISERROR(1*E3)=FALSE,E3,"")</f>
        <v>73.133356702351421</v>
      </c>
      <c r="Q14">
        <f t="shared" ref="Q14:U29" si="2">IF(ISERROR(1*G3)=FALSE,G3,"")</f>
        <v>137.98197766561074</v>
      </c>
      <c r="R14">
        <f t="shared" si="2"/>
        <v>76.566641594649525</v>
      </c>
      <c r="S14">
        <f t="shared" si="2"/>
        <v>211.28738128214906</v>
      </c>
      <c r="T14">
        <f t="shared" si="2"/>
        <v>197.37577401149008</v>
      </c>
      <c r="U14">
        <f t="shared" si="2"/>
        <v>207.08442393219406</v>
      </c>
    </row>
    <row r="15" spans="1:23">
      <c r="A15" s="7">
        <f t="shared" si="0"/>
        <v>1993</v>
      </c>
      <c r="B15" s="41">
        <f>'1'!B18/'7'!B34*100</f>
        <v>82.284128210040706</v>
      </c>
      <c r="C15" s="41">
        <f>'1'!C18/'7'!C34*100</f>
        <v>94.592854149915595</v>
      </c>
      <c r="D15" s="41">
        <f>'1'!D18/'7'!D34*100</f>
        <v>149.10961646560864</v>
      </c>
      <c r="E15" s="41">
        <f>'1'!E18/'7'!E34*100</f>
        <v>56.059976882743868</v>
      </c>
      <c r="F15" s="41" t="s">
        <v>29</v>
      </c>
      <c r="G15" s="41">
        <f>'1'!G18/'7'!G34*100</f>
        <v>116.05508733352943</v>
      </c>
      <c r="H15" s="41">
        <f>'1'!H18/'7'!H34*100</f>
        <v>87.819106311811012</v>
      </c>
      <c r="I15" s="41">
        <f>'1'!I18/'7'!I34*100</f>
        <v>116.17740730013868</v>
      </c>
      <c r="J15" s="41">
        <f>'1'!J18/'7'!J34*100</f>
        <v>136.9917402091161</v>
      </c>
      <c r="K15" s="41">
        <f>'1'!N18/'7'!K15*100</f>
        <v>114.99379346504459</v>
      </c>
      <c r="L15" s="41" t="s">
        <v>29</v>
      </c>
      <c r="M15" s="41" t="s">
        <v>29</v>
      </c>
      <c r="N15" s="7">
        <f t="shared" ref="N15:N39" si="3">N14+1</f>
        <v>1982</v>
      </c>
      <c r="O15">
        <f t="shared" si="1"/>
        <v>81.888850863611395</v>
      </c>
      <c r="Q15">
        <f t="shared" si="2"/>
        <v>144.54048351562923</v>
      </c>
      <c r="R15">
        <f t="shared" si="2"/>
        <v>75.595181654876953</v>
      </c>
      <c r="S15">
        <f t="shared" si="2"/>
        <v>182.71601754304487</v>
      </c>
      <c r="T15">
        <f t="shared" si="2"/>
        <v>172.65401856917549</v>
      </c>
      <c r="U15">
        <f t="shared" si="2"/>
        <v>223.89408116884707</v>
      </c>
    </row>
    <row r="16" spans="1:23">
      <c r="A16" s="7">
        <f t="shared" si="0"/>
        <v>1994</v>
      </c>
      <c r="B16" s="41">
        <f>'1'!B19/'7'!B35*100</f>
        <v>85.706082688159398</v>
      </c>
      <c r="C16" s="41">
        <f>'1'!C19/'7'!C35*100</f>
        <v>105.13390835690244</v>
      </c>
      <c r="D16" s="41">
        <f>'1'!D19/'7'!D35*100</f>
        <v>154.6603039878535</v>
      </c>
      <c r="E16" s="41">
        <f>'1'!E19/'7'!E35*100</f>
        <v>61.549087116434912</v>
      </c>
      <c r="F16" s="41" t="s">
        <v>29</v>
      </c>
      <c r="G16" s="41">
        <f>'1'!G19/'7'!G35*100</f>
        <v>111.99722655882691</v>
      </c>
      <c r="H16" s="41">
        <f>'1'!H19/'7'!H35*100</f>
        <v>85.346355076442322</v>
      </c>
      <c r="I16" s="41">
        <f>'1'!I19/'7'!I35*100</f>
        <v>115.49557163391952</v>
      </c>
      <c r="J16" s="41">
        <f>'1'!J19/'7'!J35*100</f>
        <v>138.01888479041489</v>
      </c>
      <c r="K16" s="41">
        <f>'1'!N19/'7'!K16*100</f>
        <v>121.6688259905122</v>
      </c>
      <c r="L16" s="41" t="s">
        <v>29</v>
      </c>
      <c r="M16" s="41" t="s">
        <v>29</v>
      </c>
      <c r="N16" s="7">
        <f t="shared" si="3"/>
        <v>1983</v>
      </c>
      <c r="O16">
        <f t="shared" si="1"/>
        <v>68.521419742221724</v>
      </c>
      <c r="Q16">
        <f t="shared" si="2"/>
        <v>121.68882439754573</v>
      </c>
      <c r="R16">
        <f t="shared" si="2"/>
        <v>81.017882744717213</v>
      </c>
      <c r="S16">
        <f t="shared" si="2"/>
        <v>165.8973235644425</v>
      </c>
      <c r="T16">
        <f t="shared" si="2"/>
        <v>169.67768625385352</v>
      </c>
      <c r="U16">
        <f t="shared" si="2"/>
        <v>209.94892756030799</v>
      </c>
    </row>
    <row r="17" spans="1:23">
      <c r="A17" s="7">
        <f t="shared" si="0"/>
        <v>1995</v>
      </c>
      <c r="B17" s="41">
        <f>'1'!B20/'7'!B36*100</f>
        <v>87.008639292544487</v>
      </c>
      <c r="C17" s="41">
        <f>'1'!C20/'7'!C36*100</f>
        <v>111.66221590968313</v>
      </c>
      <c r="D17" s="41">
        <f>'1'!D20/'7'!D36*100</f>
        <v>157.21614905139779</v>
      </c>
      <c r="E17" s="41">
        <f>'1'!E20/'7'!E36*100</f>
        <v>64.375540804561254</v>
      </c>
      <c r="F17" s="41" t="s">
        <v>29</v>
      </c>
      <c r="G17" s="41">
        <f>'1'!G20/'7'!G36*100</f>
        <v>114.55213084876338</v>
      </c>
      <c r="H17" s="41">
        <f>'1'!H20/'7'!H36*100</f>
        <v>93.768547322218154</v>
      </c>
      <c r="I17" s="41">
        <f>'1'!I20/'7'!I36*100</f>
        <v>115.43305879449616</v>
      </c>
      <c r="J17" s="41">
        <f>'1'!J20/'7'!J36*100</f>
        <v>128.00788190878725</v>
      </c>
      <c r="K17" s="41">
        <f>'1'!N20/'7'!K17*100</f>
        <v>119.80803590911633</v>
      </c>
      <c r="L17" s="41" t="s">
        <v>29</v>
      </c>
      <c r="M17" s="41" t="s">
        <v>29</v>
      </c>
      <c r="N17" s="7">
        <f t="shared" si="3"/>
        <v>1984</v>
      </c>
      <c r="O17">
        <f t="shared" si="1"/>
        <v>64.105165700764189</v>
      </c>
      <c r="Q17">
        <f t="shared" si="2"/>
        <v>124.2786477391987</v>
      </c>
      <c r="R17">
        <f t="shared" si="2"/>
        <v>85.377756317901671</v>
      </c>
      <c r="S17">
        <f t="shared" si="2"/>
        <v>175.57186389715994</v>
      </c>
      <c r="T17">
        <f t="shared" si="2"/>
        <v>170.10853682336335</v>
      </c>
      <c r="U17">
        <f t="shared" si="2"/>
        <v>203.63771619942571</v>
      </c>
    </row>
    <row r="18" spans="1:23">
      <c r="A18" s="7">
        <f t="shared" si="0"/>
        <v>1996</v>
      </c>
      <c r="B18" s="41">
        <f>'1'!B21/'7'!B37*100</f>
        <v>87.426999077644766</v>
      </c>
      <c r="C18" s="41">
        <f>'1'!C21/'7'!C37*100</f>
        <v>112.52698758383595</v>
      </c>
      <c r="D18" s="41">
        <f>'1'!D21/'7'!D37*100</f>
        <v>157.10232549612547</v>
      </c>
      <c r="E18" s="41">
        <f>'1'!E21/'7'!E37*100</f>
        <v>63.784158822004279</v>
      </c>
      <c r="F18" s="41" t="s">
        <v>29</v>
      </c>
      <c r="G18" s="41">
        <f>'1'!G21/'7'!G37*100</f>
        <v>124.57584571788374</v>
      </c>
      <c r="H18" s="41">
        <f>'1'!H21/'7'!H37*100</f>
        <v>96.965306124027705</v>
      </c>
      <c r="I18" s="41">
        <f>'1'!I21/'7'!I37*100</f>
        <v>106.98026029619132</v>
      </c>
      <c r="J18" s="41">
        <f>'1'!J21/'7'!J37*100</f>
        <v>126.92774831337674</v>
      </c>
      <c r="K18" s="41">
        <f>'1'!N21/'7'!K18*100</f>
        <v>111.44054523618175</v>
      </c>
      <c r="L18" s="41" t="s">
        <v>29</v>
      </c>
      <c r="M18" s="41" t="s">
        <v>29</v>
      </c>
      <c r="N18" s="7">
        <f t="shared" si="3"/>
        <v>1985</v>
      </c>
      <c r="O18">
        <f t="shared" si="1"/>
        <v>70.873397854317105</v>
      </c>
      <c r="Q18">
        <f t="shared" si="2"/>
        <v>124.77860780083113</v>
      </c>
      <c r="R18">
        <f t="shared" si="2"/>
        <v>80.765281195178773</v>
      </c>
      <c r="S18">
        <f t="shared" si="2"/>
        <v>183.65963998258059</v>
      </c>
      <c r="T18">
        <f t="shared" si="2"/>
        <v>176.57318398780541</v>
      </c>
      <c r="U18">
        <f t="shared" si="2"/>
        <v>210.54572051693009</v>
      </c>
    </row>
    <row r="19" spans="1:23">
      <c r="A19" s="7">
        <f t="shared" si="0"/>
        <v>1997</v>
      </c>
      <c r="B19" s="41">
        <f>'1'!B22/'7'!B38*100</f>
        <v>90.373336451064617</v>
      </c>
      <c r="C19" s="41">
        <f>'1'!C22/'7'!C38*100</f>
        <v>119.01527121193173</v>
      </c>
      <c r="D19" s="41">
        <f>'1'!D22/'7'!D38*100</f>
        <v>151.38730897541598</v>
      </c>
      <c r="E19" s="41">
        <f>'1'!E22/'7'!E38*100</f>
        <v>68.620721215449393</v>
      </c>
      <c r="F19" s="41">
        <f>'1'!F22/'7'!F38*100</f>
        <v>120.16577899333045</v>
      </c>
      <c r="G19" s="41">
        <f>'1'!G22/'7'!G38*100</f>
        <v>125.99921244339438</v>
      </c>
      <c r="H19" s="41">
        <f>'1'!H22/'7'!H38*100</f>
        <v>101.99798681936454</v>
      </c>
      <c r="I19" s="41">
        <f>'1'!I22/'7'!I38*100</f>
        <v>106.924743892829</v>
      </c>
      <c r="J19" s="41">
        <f>'1'!J22/'7'!J38*100</f>
        <v>120.5538886306329</v>
      </c>
      <c r="K19" s="41">
        <f>'1'!N22/'7'!K19*100</f>
        <v>103.80413766434648</v>
      </c>
      <c r="L19" s="41">
        <f>'1'!O22/'7'!L19*100</f>
        <v>170.12427761880716</v>
      </c>
      <c r="M19" s="41">
        <f>'1'!P22/'7'!M19*100</f>
        <v>230.67799204162841</v>
      </c>
      <c r="N19" s="7">
        <f t="shared" si="3"/>
        <v>1986</v>
      </c>
      <c r="O19">
        <f t="shared" si="1"/>
        <v>69.695616356968301</v>
      </c>
      <c r="Q19">
        <f t="shared" si="2"/>
        <v>125.71793052422997</v>
      </c>
      <c r="R19">
        <f t="shared" si="2"/>
        <v>86.439338304496445</v>
      </c>
      <c r="S19">
        <f t="shared" si="2"/>
        <v>179.20874370262788</v>
      </c>
      <c r="T19">
        <f t="shared" si="2"/>
        <v>164.15905701149882</v>
      </c>
      <c r="U19">
        <f t="shared" si="2"/>
        <v>179.46545605452781</v>
      </c>
    </row>
    <row r="20" spans="1:23">
      <c r="A20" s="7">
        <f t="shared" si="0"/>
        <v>1998</v>
      </c>
      <c r="B20" s="41">
        <f>'1'!B23/'7'!B39*100</f>
        <v>91.84142987342203</v>
      </c>
      <c r="C20" s="41">
        <f>'1'!C23/'7'!C39*100</f>
        <v>122.54599368978072</v>
      </c>
      <c r="D20" s="41">
        <f>'1'!D23/'7'!D39*100</f>
        <v>158.55690399418418</v>
      </c>
      <c r="E20" s="41">
        <f>'1'!E23/'7'!E39*100</f>
        <v>72.771812474329636</v>
      </c>
      <c r="F20" s="41">
        <f>'1'!F23/'7'!F39*100</f>
        <v>115.86579635673448</v>
      </c>
      <c r="G20" s="41">
        <f>'1'!G23/'7'!G39*100</f>
        <v>137.23241590214067</v>
      </c>
      <c r="H20" s="41">
        <f>'1'!H23/'7'!H39*100</f>
        <v>96.171960363211639</v>
      </c>
      <c r="I20" s="41">
        <f>'1'!I23/'7'!I39*100</f>
        <v>116.76103725586738</v>
      </c>
      <c r="J20" s="41">
        <f>'1'!J23/'7'!J39*100</f>
        <v>127.32573094401099</v>
      </c>
      <c r="K20" s="41">
        <f>'1'!N23/'7'!K20*100</f>
        <v>96.985016167964659</v>
      </c>
      <c r="L20" s="41">
        <f>'1'!O23/'7'!L20*100</f>
        <v>180.50769101454148</v>
      </c>
      <c r="M20" s="41">
        <f>'1'!P23/'7'!M20*100</f>
        <v>245.55489702178099</v>
      </c>
      <c r="N20" s="7">
        <f t="shared" si="3"/>
        <v>1987</v>
      </c>
      <c r="O20">
        <f t="shared" si="1"/>
        <v>63.073790957438014</v>
      </c>
      <c r="Q20">
        <f t="shared" si="2"/>
        <v>127.08988915845605</v>
      </c>
      <c r="R20">
        <f t="shared" si="2"/>
        <v>87.44888039391698</v>
      </c>
      <c r="S20">
        <f t="shared" si="2"/>
        <v>179.02530074983125</v>
      </c>
      <c r="T20">
        <f t="shared" si="2"/>
        <v>165.5854814794954</v>
      </c>
      <c r="U20">
        <f t="shared" si="2"/>
        <v>155.89512090423901</v>
      </c>
    </row>
    <row r="21" spans="1:23">
      <c r="A21" s="7">
        <f t="shared" si="0"/>
        <v>1999</v>
      </c>
      <c r="B21" s="41">
        <f>'1'!B24/'7'!B40*100</f>
        <v>95.031283565708819</v>
      </c>
      <c r="C21" s="41">
        <f>'1'!C24/'7'!C40*100</f>
        <v>130.92375120543204</v>
      </c>
      <c r="D21" s="41">
        <f>'1'!D24/'7'!D40*100</f>
        <v>160.93688108154655</v>
      </c>
      <c r="E21" s="41">
        <f>'1'!E24/'7'!E40*100</f>
        <v>72.276025715310539</v>
      </c>
      <c r="F21" s="41">
        <f>'1'!F24/'7'!F40*100</f>
        <v>101.9820073095305</v>
      </c>
      <c r="G21" s="41">
        <f>'1'!G24/'7'!G40*100</f>
        <v>136.67792673915341</v>
      </c>
      <c r="H21" s="41">
        <f>'1'!H24/'7'!H40*100</f>
        <v>107.8079312865497</v>
      </c>
      <c r="I21" s="41">
        <f>'1'!I24/'7'!I40*100</f>
        <v>114.08710629921259</v>
      </c>
      <c r="J21" s="41">
        <f>'1'!J24/'7'!J40*100</f>
        <v>119.05989345811689</v>
      </c>
      <c r="K21" s="41">
        <f>'1'!N24/'7'!K21*100</f>
        <v>105.23282618718304</v>
      </c>
      <c r="L21" s="41">
        <f>'1'!O24/'7'!L21*100</f>
        <v>181.56956990138394</v>
      </c>
      <c r="M21" s="41">
        <f>'1'!P24/'7'!M21*100</f>
        <v>233.97844888699842</v>
      </c>
      <c r="N21" s="7">
        <f t="shared" si="3"/>
        <v>1988</v>
      </c>
      <c r="O21">
        <f t="shared" si="1"/>
        <v>64.542038802176606</v>
      </c>
      <c r="Q21">
        <f t="shared" si="2"/>
        <v>114.79678356708965</v>
      </c>
      <c r="R21">
        <f t="shared" si="2"/>
        <v>86.274905845892761</v>
      </c>
      <c r="S21">
        <f t="shared" si="2"/>
        <v>165.35723135780148</v>
      </c>
      <c r="T21">
        <f t="shared" si="2"/>
        <v>165.23670187756099</v>
      </c>
      <c r="U21">
        <f t="shared" si="2"/>
        <v>154.31927195894716</v>
      </c>
    </row>
    <row r="22" spans="1:23">
      <c r="A22" s="7">
        <f t="shared" si="0"/>
        <v>2000</v>
      </c>
      <c r="B22" s="41">
        <f>'1'!B25/'7'!B41*100</f>
        <v>97.950571238961331</v>
      </c>
      <c r="C22" s="41">
        <f>'1'!C25/'7'!C41*100</f>
        <v>142.76875398627061</v>
      </c>
      <c r="D22" s="41">
        <f>'1'!D25/'7'!D41*100</f>
        <v>163.4799203061427</v>
      </c>
      <c r="E22" s="41">
        <f>'1'!E25/'7'!E41*100</f>
        <v>86.485340772344401</v>
      </c>
      <c r="F22" s="41">
        <f>'1'!F25/'7'!F41*100</f>
        <v>86.016049641915686</v>
      </c>
      <c r="G22" s="41">
        <f>'1'!G25/'7'!G41*100</f>
        <v>123.83270415259288</v>
      </c>
      <c r="H22" s="41">
        <f>'1'!H25/'7'!H41*100</f>
        <v>107.40760445484855</v>
      </c>
      <c r="I22" s="41">
        <f>'1'!I25/'7'!I41*100</f>
        <v>108.57335555026582</v>
      </c>
      <c r="J22" s="41">
        <f>'1'!J25/'7'!J41*100</f>
        <v>127.76679841897234</v>
      </c>
      <c r="K22" s="41">
        <f>'1'!N25/'7'!K22*100</f>
        <v>102.98239381020053</v>
      </c>
      <c r="L22" s="41">
        <f>'1'!O25/'7'!L22*100</f>
        <v>170.89438579906516</v>
      </c>
      <c r="M22" s="41">
        <f>'1'!P25/'7'!M22*100</f>
        <v>232.45670438957475</v>
      </c>
      <c r="N22" s="7">
        <f t="shared" si="3"/>
        <v>1989</v>
      </c>
      <c r="O22">
        <f t="shared" si="1"/>
        <v>61.113406144497795</v>
      </c>
      <c r="Q22">
        <f t="shared" si="2"/>
        <v>111.93139765043387</v>
      </c>
      <c r="R22">
        <f t="shared" si="2"/>
        <v>79.020076498445988</v>
      </c>
      <c r="S22">
        <f t="shared" si="2"/>
        <v>158.5952802554165</v>
      </c>
      <c r="T22">
        <f t="shared" si="2"/>
        <v>149.61656725386788</v>
      </c>
      <c r="U22">
        <f t="shared" si="2"/>
        <v>141.5731967067108</v>
      </c>
    </row>
    <row r="23" spans="1:23">
      <c r="A23" s="7">
        <f t="shared" si="0"/>
        <v>2001</v>
      </c>
      <c r="B23" s="41">
        <f>'1'!B26/'7'!B42*100</f>
        <v>97.267822266728672</v>
      </c>
      <c r="C23" s="41">
        <f>'1'!C26/'7'!C42*100</f>
        <v>136.40334109144615</v>
      </c>
      <c r="D23" s="41">
        <f>'1'!D26/'7'!D42*100</f>
        <v>178.97264803238551</v>
      </c>
      <c r="E23" s="41">
        <f>'1'!E26/'7'!E42*100</f>
        <v>93.147670359690409</v>
      </c>
      <c r="F23" s="41">
        <f>'1'!F26/'7'!F42*100</f>
        <v>89.008712806181151</v>
      </c>
      <c r="G23" s="41">
        <f>'1'!G26/'7'!G42*100</f>
        <v>121.74114301773878</v>
      </c>
      <c r="H23" s="41">
        <f>'1'!H26/'7'!H42*100</f>
        <v>116.81701355641789</v>
      </c>
      <c r="I23" s="41">
        <f>'1'!I26/'7'!I42*100</f>
        <v>118.16548112628544</v>
      </c>
      <c r="J23" s="41">
        <f>'1'!J26/'7'!J42*100</f>
        <v>133.98716119828816</v>
      </c>
      <c r="K23" s="41">
        <f>'1'!N26/'7'!K23*100</f>
        <v>101.3323345283322</v>
      </c>
      <c r="L23" s="41">
        <f>'1'!O26/'7'!L23*100</f>
        <v>186.51807135670614</v>
      </c>
      <c r="M23" s="41">
        <f>'1'!P26/'7'!M23*100</f>
        <v>235.33022342253864</v>
      </c>
      <c r="N23" s="7">
        <f t="shared" si="3"/>
        <v>1990</v>
      </c>
      <c r="O23">
        <f t="shared" si="1"/>
        <v>54.204564959060278</v>
      </c>
      <c r="Q23">
        <f t="shared" si="2"/>
        <v>113.12449350594424</v>
      </c>
      <c r="R23">
        <f t="shared" si="2"/>
        <v>80.588224079287869</v>
      </c>
      <c r="S23">
        <f t="shared" si="2"/>
        <v>148.05102165111128</v>
      </c>
      <c r="T23">
        <f t="shared" si="2"/>
        <v>150.06950177601789</v>
      </c>
      <c r="U23">
        <f t="shared" si="2"/>
        <v>146.9891234441308</v>
      </c>
    </row>
    <row r="24" spans="1:23">
      <c r="A24" s="7">
        <f t="shared" si="0"/>
        <v>2002</v>
      </c>
      <c r="B24" s="41">
        <f>'1'!B27/'7'!B43*100</f>
        <v>98.434467681340479</v>
      </c>
      <c r="C24" s="41">
        <f>'1'!C27/'7'!C43*100</f>
        <v>141.7997467368815</v>
      </c>
      <c r="D24" s="41">
        <f>'1'!D27/'7'!D43*100</f>
        <v>183.48502929179526</v>
      </c>
      <c r="E24" s="41">
        <f>'1'!E27/'7'!E43*100</f>
        <v>99.869897696534053</v>
      </c>
      <c r="F24" s="41">
        <f>'1'!F27/'7'!F43*100</f>
        <v>96.909878394136257</v>
      </c>
      <c r="G24" s="41">
        <f>'1'!G27/'7'!G43*100</f>
        <v>121.17141321869964</v>
      </c>
      <c r="H24" s="41">
        <f>'1'!H27/'7'!H43*100</f>
        <v>117.93386671902356</v>
      </c>
      <c r="I24" s="41">
        <f>'1'!I27/'7'!I43*100</f>
        <v>106.07205845301084</v>
      </c>
      <c r="J24" s="41">
        <f>'1'!J27/'7'!J43*100</f>
        <v>129.53388690038605</v>
      </c>
      <c r="K24" s="41">
        <f>'1'!N27/'7'!K24*100</f>
        <v>109.79762041394085</v>
      </c>
      <c r="L24" s="41">
        <f>'1'!O27/'7'!L24*100</f>
        <v>178.88763716777234</v>
      </c>
      <c r="M24" s="41">
        <f>'1'!P27/'7'!M24*100</f>
        <v>227.70562770562771</v>
      </c>
      <c r="N24" s="7">
        <f t="shared" si="3"/>
        <v>1991</v>
      </c>
      <c r="O24">
        <f t="shared" si="1"/>
        <v>49.829946885798456</v>
      </c>
      <c r="Q24">
        <f t="shared" si="2"/>
        <v>108.40830941367732</v>
      </c>
      <c r="R24">
        <f t="shared" si="2"/>
        <v>80.867207705247296</v>
      </c>
      <c r="S24">
        <f t="shared" si="2"/>
        <v>136.69820794622643</v>
      </c>
      <c r="T24">
        <f t="shared" si="2"/>
        <v>148.51259012915187</v>
      </c>
      <c r="U24">
        <f t="shared" si="2"/>
        <v>135.97123167497779</v>
      </c>
    </row>
    <row r="25" spans="1:23">
      <c r="A25" s="7">
        <f t="shared" si="0"/>
        <v>2003</v>
      </c>
      <c r="B25" s="41">
        <f>'1'!B28/'7'!B44*100</f>
        <v>99.54095474658557</v>
      </c>
      <c r="C25" s="41">
        <f>'1'!C28/'7'!C44*100</f>
        <v>145.3555602244715</v>
      </c>
      <c r="D25" s="41">
        <f>'1'!D28/'7'!D44*100</f>
        <v>176.68657773363313</v>
      </c>
      <c r="E25" s="41">
        <f>'1'!E28/'7'!E44*100</f>
        <v>88.371296454872422</v>
      </c>
      <c r="F25" s="41">
        <f>'1'!F28/'7'!F44*100</f>
        <v>95.849675715860442</v>
      </c>
      <c r="G25" s="41">
        <f>'1'!G28/'7'!G44*100</f>
        <v>131.09218752898835</v>
      </c>
      <c r="H25" s="41">
        <f>'1'!H28/'7'!H44*100</f>
        <v>106.20345055152258</v>
      </c>
      <c r="I25" s="41">
        <f>'1'!I28/'7'!I44*100</f>
        <v>103.42900712331056</v>
      </c>
      <c r="J25" s="41">
        <f>'1'!J28/'7'!J44*100</f>
        <v>128.24817905887062</v>
      </c>
      <c r="K25" s="41">
        <f>'1'!N28/'7'!K25*100</f>
        <v>122.94635209841935</v>
      </c>
      <c r="L25" s="41">
        <f>'1'!O28/'7'!L25*100</f>
        <v>160.03553990495524</v>
      </c>
      <c r="M25" s="41">
        <f>'1'!P28/'7'!M25*100</f>
        <v>228.35764233317411</v>
      </c>
      <c r="N25" s="7">
        <f t="shared" si="3"/>
        <v>1992</v>
      </c>
      <c r="O25">
        <f t="shared" si="1"/>
        <v>52.888428434257818</v>
      </c>
      <c r="Q25">
        <f t="shared" si="2"/>
        <v>119.14682405155779</v>
      </c>
      <c r="R25">
        <f t="shared" si="2"/>
        <v>77.845807366882212</v>
      </c>
      <c r="S25">
        <f t="shared" si="2"/>
        <v>125.70702548697102</v>
      </c>
      <c r="T25">
        <f t="shared" si="2"/>
        <v>142.89962603895091</v>
      </c>
      <c r="U25">
        <f t="shared" si="2"/>
        <v>117.75473689870329</v>
      </c>
    </row>
    <row r="26" spans="1:23">
      <c r="A26" s="7">
        <f t="shared" si="0"/>
        <v>2004</v>
      </c>
      <c r="B26" s="41">
        <f>'1'!B29/'7'!B45*100</f>
        <v>101.42318510283317</v>
      </c>
      <c r="C26" s="41">
        <f>'1'!C29/'7'!C45*100</f>
        <v>150.25316031251049</v>
      </c>
      <c r="D26" s="41">
        <f>'1'!D29/'7'!D45*100</f>
        <v>178.53083114864847</v>
      </c>
      <c r="E26" s="41">
        <f>'1'!E29/'7'!E45*100</f>
        <v>79.920193815020653</v>
      </c>
      <c r="F26" s="41">
        <f>'1'!F29/'7'!F45*100</f>
        <v>95.063652896856325</v>
      </c>
      <c r="G26" s="41">
        <f>'1'!G29/'7'!G45*100</f>
        <v>124.09944190766107</v>
      </c>
      <c r="H26" s="41">
        <f>'1'!H29/'7'!H45*100</f>
        <v>99.62166375043229</v>
      </c>
      <c r="I26" s="41">
        <f>'1'!I29/'7'!I45*100</f>
        <v>102.21402214022139</v>
      </c>
      <c r="J26" s="41">
        <f>'1'!J29/'7'!J45*100</f>
        <v>135.49077553601614</v>
      </c>
      <c r="K26" s="41">
        <f>'1'!N29/'7'!K26*100</f>
        <v>118.1718148235479</v>
      </c>
      <c r="L26" s="41">
        <f>'1'!O29/'7'!L26*100</f>
        <v>176.63074122404268</v>
      </c>
      <c r="M26" s="41">
        <f>'1'!P29/'7'!M26*100</f>
        <v>226.95427728613572</v>
      </c>
      <c r="N26" s="7">
        <f t="shared" si="3"/>
        <v>1993</v>
      </c>
      <c r="O26">
        <f t="shared" si="1"/>
        <v>56.059976882743868</v>
      </c>
      <c r="Q26">
        <f t="shared" si="2"/>
        <v>116.05508733352943</v>
      </c>
      <c r="R26">
        <f t="shared" si="2"/>
        <v>87.819106311811012</v>
      </c>
      <c r="S26">
        <f t="shared" si="2"/>
        <v>116.17740730013868</v>
      </c>
      <c r="T26">
        <f t="shared" si="2"/>
        <v>136.9917402091161</v>
      </c>
      <c r="U26">
        <f t="shared" si="2"/>
        <v>114.99379346504459</v>
      </c>
    </row>
    <row r="27" spans="1:23">
      <c r="A27" s="7">
        <f t="shared" si="0"/>
        <v>2005</v>
      </c>
      <c r="B27" s="41">
        <f>'1'!B30/'7'!B46*100</f>
        <v>102.0687363920062</v>
      </c>
      <c r="C27" s="41">
        <f>'1'!C30/'7'!C46*100</f>
        <v>154.71671146731751</v>
      </c>
      <c r="D27" s="41">
        <f>'1'!D30/'7'!D46*100</f>
        <v>185.72813489832413</v>
      </c>
      <c r="E27" s="41">
        <f>'1'!E30/'7'!E46*100</f>
        <v>82.57076963136555</v>
      </c>
      <c r="F27" s="41">
        <f>'1'!F30/'7'!F46*100</f>
        <v>89.194580451283642</v>
      </c>
      <c r="G27" s="41">
        <f>'1'!G30/'7'!G46*100</f>
        <v>121.3344094700027</v>
      </c>
      <c r="H27" s="41">
        <f>'1'!H30/'7'!H46*100</f>
        <v>93.293942670341764</v>
      </c>
      <c r="I27" s="41">
        <f>'1'!I30/'7'!I46*100</f>
        <v>105.06901295599194</v>
      </c>
      <c r="J27" s="41">
        <f>'1'!J30/'7'!J46*100</f>
        <v>152.14228617106315</v>
      </c>
      <c r="K27" s="41">
        <f>'1'!N30/'7'!K27*100</f>
        <v>106.78841825250667</v>
      </c>
      <c r="L27" s="41">
        <f>'1'!O30/'7'!L27*100</f>
        <v>171.08719933298727</v>
      </c>
      <c r="M27" s="41">
        <f>'1'!P30/'7'!M27*100</f>
        <v>252.16470211481851</v>
      </c>
      <c r="N27" s="7">
        <f t="shared" si="3"/>
        <v>1994</v>
      </c>
      <c r="O27">
        <f t="shared" si="1"/>
        <v>61.549087116434912</v>
      </c>
      <c r="Q27">
        <f t="shared" si="2"/>
        <v>111.99722655882691</v>
      </c>
      <c r="R27">
        <f t="shared" si="2"/>
        <v>85.346355076442322</v>
      </c>
      <c r="S27">
        <f t="shared" si="2"/>
        <v>115.49557163391952</v>
      </c>
      <c r="T27">
        <f t="shared" si="2"/>
        <v>138.01888479041489</v>
      </c>
      <c r="U27">
        <f t="shared" si="2"/>
        <v>121.6688259905122</v>
      </c>
    </row>
    <row r="28" spans="1:23">
      <c r="A28" s="7">
        <f t="shared" si="0"/>
        <v>2006</v>
      </c>
      <c r="B28" s="41">
        <f>'1'!B31/'7'!B47*100</f>
        <v>101.57789906746848</v>
      </c>
      <c r="C28" s="41">
        <f>'1'!C31/'7'!C47*100</f>
        <v>153.13731818608761</v>
      </c>
      <c r="D28" s="41">
        <f>'1'!D31/'7'!D47*100</f>
        <v>192.28150706083832</v>
      </c>
      <c r="E28" s="41">
        <f>'1'!E31/'7'!E47*100</f>
        <v>86.243783168014204</v>
      </c>
      <c r="F28" s="41">
        <f>'1'!F31/'7'!F47*100</f>
        <v>94.271229404309253</v>
      </c>
      <c r="G28" s="41">
        <f>'1'!G31/'7'!G47*100</f>
        <v>118.06796239149658</v>
      </c>
      <c r="H28" s="41">
        <f>'1'!H31/'7'!H47*100</f>
        <v>91.898872497889045</v>
      </c>
      <c r="I28" s="41">
        <f>'1'!I31/'7'!I47*100</f>
        <v>106.12439905640659</v>
      </c>
      <c r="J28" s="41">
        <f>'1'!J31/'7'!J47*100</f>
        <v>148.89945049057874</v>
      </c>
      <c r="K28" s="41">
        <f>'1'!N31/'7'!K28*100</f>
        <v>102.61885477259898</v>
      </c>
      <c r="L28" s="41">
        <f>'1'!O31/'7'!L28*100</f>
        <v>180.17300605833489</v>
      </c>
      <c r="M28" s="41">
        <f>'1'!P31/'7'!M28*100</f>
        <v>244.21510048886478</v>
      </c>
      <c r="N28" s="7">
        <f t="shared" si="3"/>
        <v>1995</v>
      </c>
      <c r="O28">
        <f t="shared" si="1"/>
        <v>64.375540804561254</v>
      </c>
      <c r="Q28">
        <f t="shared" si="2"/>
        <v>114.55213084876338</v>
      </c>
      <c r="R28">
        <f t="shared" si="2"/>
        <v>93.768547322218154</v>
      </c>
      <c r="S28">
        <f t="shared" si="2"/>
        <v>115.43305879449616</v>
      </c>
      <c r="T28">
        <f t="shared" si="2"/>
        <v>128.00788190878725</v>
      </c>
      <c r="U28">
        <f t="shared" si="2"/>
        <v>119.80803590911633</v>
      </c>
    </row>
    <row r="29" spans="1:23">
      <c r="A29" s="7">
        <f t="shared" si="0"/>
        <v>2007</v>
      </c>
      <c r="B29" s="41">
        <f>'1'!B32/'7'!B48*100</f>
        <v>100.3689603509754</v>
      </c>
      <c r="C29" s="41">
        <f>'1'!C32/'7'!C48*100</f>
        <v>152.24957667502693</v>
      </c>
      <c r="D29" s="41">
        <f>'1'!D32/'7'!D48*100</f>
        <v>194.41919565579911</v>
      </c>
      <c r="E29" s="41" t="s">
        <v>29</v>
      </c>
      <c r="F29" s="41" t="s">
        <v>29</v>
      </c>
      <c r="G29" s="41" t="s">
        <v>29</v>
      </c>
      <c r="H29" s="41" t="s">
        <v>29</v>
      </c>
      <c r="I29" s="41" t="s">
        <v>29</v>
      </c>
      <c r="J29" s="41" t="s">
        <v>29</v>
      </c>
      <c r="K29" s="41" t="s">
        <v>29</v>
      </c>
      <c r="L29" s="41" t="s">
        <v>29</v>
      </c>
      <c r="M29" s="41" t="s">
        <v>29</v>
      </c>
      <c r="N29" s="7">
        <f t="shared" si="3"/>
        <v>1996</v>
      </c>
      <c r="O29">
        <f t="shared" si="1"/>
        <v>63.784158822004279</v>
      </c>
      <c r="Q29">
        <f t="shared" si="2"/>
        <v>124.57584571788374</v>
      </c>
      <c r="R29">
        <f t="shared" si="2"/>
        <v>96.965306124027705</v>
      </c>
      <c r="S29">
        <f t="shared" si="2"/>
        <v>106.98026029619132</v>
      </c>
      <c r="T29">
        <f t="shared" si="2"/>
        <v>126.92774831337674</v>
      </c>
      <c r="U29">
        <f t="shared" si="2"/>
        <v>111.44054523618175</v>
      </c>
    </row>
    <row r="30" spans="1:23">
      <c r="A30" s="7">
        <f t="shared" si="0"/>
        <v>2008</v>
      </c>
      <c r="B30" s="41">
        <f>'1'!B33/'7'!B49*100</f>
        <v>97.73991822454569</v>
      </c>
      <c r="C30" s="41">
        <f>'1'!C33/'7'!C49*100</f>
        <v>143.57033117391757</v>
      </c>
      <c r="D30" s="41">
        <f>'1'!D33/'7'!D49*100</f>
        <v>197.91696295664207</v>
      </c>
      <c r="E30" s="41" t="s">
        <v>29</v>
      </c>
      <c r="F30" s="41" t="s">
        <v>29</v>
      </c>
      <c r="G30" s="41" t="s">
        <v>29</v>
      </c>
      <c r="H30" s="41" t="s">
        <v>29</v>
      </c>
      <c r="I30" s="41" t="s">
        <v>29</v>
      </c>
      <c r="J30" s="41" t="s">
        <v>29</v>
      </c>
      <c r="K30" s="41" t="s">
        <v>29</v>
      </c>
      <c r="L30" s="41" t="s">
        <v>29</v>
      </c>
      <c r="M30" s="41" t="s">
        <v>29</v>
      </c>
      <c r="N30" s="7">
        <f t="shared" si="3"/>
        <v>1997</v>
      </c>
      <c r="O30">
        <f t="shared" si="1"/>
        <v>68.620721215449393</v>
      </c>
      <c r="P30">
        <f t="shared" ref="P30:P39" si="4">IF(ISERROR(1*F19)=FALSE,F19,"")</f>
        <v>120.16577899333045</v>
      </c>
      <c r="Q30">
        <f t="shared" ref="Q30:Q39" si="5">IF(ISERROR(1*G19)=FALSE,G19,"")</f>
        <v>125.99921244339438</v>
      </c>
      <c r="R30">
        <f t="shared" ref="R30:R39" si="6">IF(ISERROR(1*H19)=FALSE,H19,"")</f>
        <v>101.99798681936454</v>
      </c>
      <c r="S30">
        <f t="shared" ref="S30:S39" si="7">IF(ISERROR(1*I19)=FALSE,I19,"")</f>
        <v>106.924743892829</v>
      </c>
      <c r="T30">
        <f t="shared" ref="T30:T39" si="8">IF(ISERROR(1*J19)=FALSE,J19,"")</f>
        <v>120.5538886306329</v>
      </c>
      <c r="U30">
        <f t="shared" ref="U30:U39" si="9">IF(ISERROR(1*K19)=FALSE,K19,"")</f>
        <v>103.80413766434648</v>
      </c>
      <c r="V30">
        <f t="shared" ref="V30:V39" si="10">IF(ISERROR(1*L19)=FALSE,L19,"")</f>
        <v>170.12427761880716</v>
      </c>
      <c r="W30">
        <f t="shared" ref="W30:W39" si="11">IF(ISERROR(1*M19)=FALSE,M19,"")</f>
        <v>230.67799204162841</v>
      </c>
    </row>
    <row r="31" spans="1:23">
      <c r="A31" s="7">
        <f t="shared" si="0"/>
        <v>2009</v>
      </c>
      <c r="B31" s="41">
        <f>'1'!B34/'7'!B50*100</f>
        <v>91.607133647172063</v>
      </c>
      <c r="C31" s="41">
        <f>'1'!C34/'7'!C50*100</f>
        <v>128.05752230931117</v>
      </c>
      <c r="D31" s="41">
        <f>'1'!D34/'7'!D50*100</f>
        <v>202.0372399731647</v>
      </c>
      <c r="E31" s="41" t="s">
        <v>29</v>
      </c>
      <c r="F31" s="41" t="s">
        <v>29</v>
      </c>
      <c r="G31" s="41" t="s">
        <v>29</v>
      </c>
      <c r="H31" s="41" t="s">
        <v>29</v>
      </c>
      <c r="I31" s="41" t="s">
        <v>29</v>
      </c>
      <c r="J31" s="41" t="s">
        <v>29</v>
      </c>
      <c r="K31" s="41" t="s">
        <v>29</v>
      </c>
      <c r="L31" s="41" t="s">
        <v>29</v>
      </c>
      <c r="M31" s="41" t="s">
        <v>29</v>
      </c>
      <c r="N31" s="7">
        <f t="shared" si="3"/>
        <v>1998</v>
      </c>
      <c r="O31">
        <f t="shared" si="1"/>
        <v>72.771812474329636</v>
      </c>
      <c r="P31">
        <f t="shared" si="4"/>
        <v>115.86579635673448</v>
      </c>
      <c r="Q31">
        <f t="shared" si="5"/>
        <v>137.23241590214067</v>
      </c>
      <c r="R31">
        <f t="shared" si="6"/>
        <v>96.171960363211639</v>
      </c>
      <c r="S31">
        <f t="shared" si="7"/>
        <v>116.76103725586738</v>
      </c>
      <c r="T31">
        <f t="shared" si="8"/>
        <v>127.32573094401099</v>
      </c>
      <c r="U31">
        <f t="shared" si="9"/>
        <v>96.985016167964659</v>
      </c>
      <c r="V31">
        <f t="shared" si="10"/>
        <v>180.50769101454148</v>
      </c>
      <c r="W31">
        <f t="shared" si="11"/>
        <v>245.55489702178099</v>
      </c>
    </row>
    <row r="32" spans="1:23">
      <c r="A32" s="7">
        <f t="shared" si="0"/>
        <v>2010</v>
      </c>
      <c r="B32" s="41">
        <f>'1'!B35/'7'!B51*100</f>
        <v>94.482005625714848</v>
      </c>
      <c r="C32" s="41">
        <f>'1'!C35/'7'!C51*100</f>
        <v>145.9931679396596</v>
      </c>
      <c r="D32" s="41">
        <f>'1'!D35/'7'!D51*100</f>
        <v>211.40113813635665</v>
      </c>
      <c r="E32" s="41" t="s">
        <v>29</v>
      </c>
      <c r="F32" s="41" t="s">
        <v>29</v>
      </c>
      <c r="G32" s="41" t="s">
        <v>29</v>
      </c>
      <c r="H32" s="41" t="s">
        <v>29</v>
      </c>
      <c r="I32" s="41" t="s">
        <v>29</v>
      </c>
      <c r="J32" s="41" t="s">
        <v>29</v>
      </c>
      <c r="K32" s="41" t="s">
        <v>29</v>
      </c>
      <c r="L32" s="41" t="s">
        <v>29</v>
      </c>
      <c r="M32" s="41" t="s">
        <v>29</v>
      </c>
      <c r="N32" s="7">
        <f t="shared" si="3"/>
        <v>1999</v>
      </c>
      <c r="O32">
        <f t="shared" si="1"/>
        <v>72.276025715310539</v>
      </c>
      <c r="P32">
        <f t="shared" si="4"/>
        <v>101.9820073095305</v>
      </c>
      <c r="Q32">
        <f t="shared" si="5"/>
        <v>136.67792673915341</v>
      </c>
      <c r="R32">
        <f t="shared" si="6"/>
        <v>107.8079312865497</v>
      </c>
      <c r="S32">
        <f t="shared" si="7"/>
        <v>114.08710629921259</v>
      </c>
      <c r="T32">
        <f t="shared" si="8"/>
        <v>119.05989345811689</v>
      </c>
      <c r="U32">
        <f t="shared" si="9"/>
        <v>105.23282618718304</v>
      </c>
      <c r="V32">
        <f t="shared" si="10"/>
        <v>181.56956990138394</v>
      </c>
      <c r="W32">
        <f t="shared" si="11"/>
        <v>233.97844888699842</v>
      </c>
    </row>
    <row r="33" spans="1:23">
      <c r="N33" s="7">
        <f t="shared" si="3"/>
        <v>2000</v>
      </c>
      <c r="O33">
        <f t="shared" si="1"/>
        <v>86.485340772344401</v>
      </c>
      <c r="P33">
        <f t="shared" si="4"/>
        <v>86.016049641915686</v>
      </c>
      <c r="Q33">
        <f t="shared" si="5"/>
        <v>123.83270415259288</v>
      </c>
      <c r="R33">
        <f t="shared" si="6"/>
        <v>107.40760445484855</v>
      </c>
      <c r="S33">
        <f t="shared" si="7"/>
        <v>108.57335555026582</v>
      </c>
      <c r="T33">
        <f t="shared" si="8"/>
        <v>127.76679841897234</v>
      </c>
      <c r="U33">
        <f t="shared" si="9"/>
        <v>102.98239381020053</v>
      </c>
      <c r="V33">
        <f t="shared" si="10"/>
        <v>170.89438579906516</v>
      </c>
      <c r="W33">
        <f t="shared" si="11"/>
        <v>232.45670438957475</v>
      </c>
    </row>
    <row r="34" spans="1:23">
      <c r="A34" s="9" t="s">
        <v>71</v>
      </c>
      <c r="N34" s="7">
        <f t="shared" si="3"/>
        <v>2001</v>
      </c>
      <c r="O34">
        <f t="shared" si="1"/>
        <v>93.147670359690409</v>
      </c>
      <c r="P34">
        <f t="shared" si="4"/>
        <v>89.008712806181151</v>
      </c>
      <c r="Q34">
        <f t="shared" si="5"/>
        <v>121.74114301773878</v>
      </c>
      <c r="R34">
        <f t="shared" si="6"/>
        <v>116.81701355641789</v>
      </c>
      <c r="S34">
        <f t="shared" si="7"/>
        <v>118.16548112628544</v>
      </c>
      <c r="T34">
        <f t="shared" si="8"/>
        <v>133.98716119828816</v>
      </c>
      <c r="U34">
        <f t="shared" si="9"/>
        <v>101.3323345283322</v>
      </c>
      <c r="V34">
        <f t="shared" si="10"/>
        <v>186.51807135670614</v>
      </c>
      <c r="W34">
        <f t="shared" si="11"/>
        <v>235.33022342253864</v>
      </c>
    </row>
    <row r="35" spans="1:23">
      <c r="A35" s="7" t="s">
        <v>447</v>
      </c>
      <c r="B35" s="2">
        <f>IF(ISERROR((POWER(VLOOKUP(VALUE(RIGHT($A35,4)),'7c'!$A$3:$M$32,COLUMN('7c'!B$32),0)/VLOOKUP(VALUE(LEFT($A35,4)),'7c'!$A$3:$M$32,COLUMN('7c'!B$32),0),1/(VALUE(RIGHT($A35,4))-VALUE(LEFT($A35,4))))-1)*100)=FALSE,(POWER(VLOOKUP(VALUE(RIGHT($A35,4)),'7c'!$A$3:$M$32,COLUMN('7c'!B$32),0)/VLOOKUP(VALUE(LEFT($A35,4)),'7c'!$A$3:$M$32,COLUMN('7c'!B$32),0),1/(VALUE(RIGHT($A35,4))-VALUE(LEFT($A35,4))))-1)*100,"n.a.")</f>
        <v>0.41772178865873144</v>
      </c>
      <c r="C35" s="2">
        <f>IF(ISERROR((POWER(VLOOKUP(VALUE(RIGHT($A35,4)),'7c'!$A$3:$M$32,COLUMN('7c'!C$32),0)/VLOOKUP(VALUE(LEFT($A35,4)),'7c'!$A$3:$M$32,COLUMN('7c'!C$32),0),1/(VALUE(RIGHT($A35,4))-VALUE(LEFT($A35,4))))-1)*100)=FALSE,(POWER(VLOOKUP(VALUE(RIGHT($A35,4)),'7c'!$A$3:$M$32,COLUMN('7c'!C$32),0)/VLOOKUP(VALUE(LEFT($A35,4)),'7c'!$A$3:$M$32,COLUMN('7c'!C$32),0),1/(VALUE(RIGHT($A35,4))-VALUE(LEFT($A35,4))))-1)*100,"n.a.")</f>
        <v>1.4182350929667242</v>
      </c>
      <c r="D35" s="2">
        <f>IF(ISERROR((POWER(VLOOKUP(VALUE(RIGHT($A35,4)),'7c'!$A$3:$M$32,COLUMN('7c'!D$32),0)/VLOOKUP(VALUE(LEFT($A35,4)),'7c'!$A$3:$M$32,COLUMN('7c'!D$32),0),1/(VALUE(RIGHT($A35,4))-VALUE(LEFT($A35,4))))-1)*100)=FALSE,(POWER(VLOOKUP(VALUE(RIGHT($A35,4)),'7c'!$A$3:$M$32,COLUMN('7c'!D$32),0)/VLOOKUP(VALUE(LEFT($A35,4)),'7c'!$A$3:$M$32,COLUMN('7c'!D$32),0),1/(VALUE(RIGHT($A35,4))-VALUE(LEFT($A35,4))))-1)*100,"n.a.")</f>
        <v>0.52187564251005014</v>
      </c>
      <c r="E35" s="2" t="str">
        <f>IF(ISERROR((POWER(VLOOKUP(VALUE(RIGHT($A35,4)),'7c'!$A$3:$M$32,COLUMN('7c'!E$32),0)/VLOOKUP(VALUE(LEFT($A35,4)),'7c'!$A$3:$M$32,COLUMN('7c'!E$32),0),1/(VALUE(RIGHT($A35,4))-VALUE(LEFT($A35,4))))-1)*100)=FALSE,(POWER(VLOOKUP(VALUE(RIGHT($A35,4)),'7c'!$A$3:$M$32,COLUMN('7c'!E$32),0)/VLOOKUP(VALUE(LEFT($A35,4)),'7c'!$A$3:$M$32,COLUMN('7c'!E$32),0),1/(VALUE(RIGHT($A35,4))-VALUE(LEFT($A35,4))))-1)*100,"n.a.")</f>
        <v>n.a.</v>
      </c>
      <c r="F35" s="2" t="str">
        <f>IF(ISERROR((POWER(VLOOKUP(VALUE(RIGHT($A35,4)),'7c'!$A$3:$M$32,COLUMN('7c'!F$32),0)/VLOOKUP(VALUE(LEFT($A35,4)),'7c'!$A$3:$M$32,COLUMN('7c'!F$32),0),1/(VALUE(RIGHT($A35,4))-VALUE(LEFT($A35,4))))-1)*100)=FALSE,(POWER(VLOOKUP(VALUE(RIGHT($A35,4)),'7c'!$A$3:$M$32,COLUMN('7c'!F$32),0)/VLOOKUP(VALUE(LEFT($A35,4)),'7c'!$A$3:$M$32,COLUMN('7c'!F$32),0),1/(VALUE(RIGHT($A35,4))-VALUE(LEFT($A35,4))))-1)*100,"n.a.")</f>
        <v>n.a.</v>
      </c>
      <c r="G35" s="2" t="str">
        <f>IF(ISERROR((POWER(VLOOKUP(VALUE(RIGHT($A35,4)),'7c'!$A$3:$M$32,COLUMN('7c'!G$32),0)/VLOOKUP(VALUE(LEFT($A35,4)),'7c'!$A$3:$M$32,COLUMN('7c'!G$32),0),1/(VALUE(RIGHT($A35,4))-VALUE(LEFT($A35,4))))-1)*100)=FALSE,(POWER(VLOOKUP(VALUE(RIGHT($A35,4)),'7c'!$A$3:$M$32,COLUMN('7c'!G$32),0)/VLOOKUP(VALUE(LEFT($A35,4)),'7c'!$A$3:$M$32,COLUMN('7c'!G$32),0),1/(VALUE(RIGHT($A35,4))-VALUE(LEFT($A35,4))))-1)*100,"n.a.")</f>
        <v>n.a.</v>
      </c>
      <c r="H35" s="2" t="str">
        <f>IF(ISERROR((POWER(VLOOKUP(VALUE(RIGHT($A35,4)),'7c'!$A$3:$M$32,COLUMN('7c'!H$32),0)/VLOOKUP(VALUE(LEFT($A35,4)),'7c'!$A$3:$M$32,COLUMN('7c'!H$32),0),1/(VALUE(RIGHT($A35,4))-VALUE(LEFT($A35,4))))-1)*100)=FALSE,(POWER(VLOOKUP(VALUE(RIGHT($A35,4)),'7c'!$A$3:$M$32,COLUMN('7c'!H$32),0)/VLOOKUP(VALUE(LEFT($A35,4)),'7c'!$A$3:$M$32,COLUMN('7c'!H$32),0),1/(VALUE(RIGHT($A35,4))-VALUE(LEFT($A35,4))))-1)*100,"n.a.")</f>
        <v>n.a.</v>
      </c>
      <c r="I35" s="2" t="str">
        <f>IF(ISERROR((POWER(VLOOKUP(VALUE(RIGHT($A35,4)),'7c'!$A$3:$M$32,COLUMN('7c'!I$32),0)/VLOOKUP(VALUE(LEFT($A35,4)),'7c'!$A$3:$M$32,COLUMN('7c'!I$32),0),1/(VALUE(RIGHT($A35,4))-VALUE(LEFT($A35,4))))-1)*100)=FALSE,(POWER(VLOOKUP(VALUE(RIGHT($A35,4)),'7c'!$A$3:$M$32,COLUMN('7c'!I$32),0)/VLOOKUP(VALUE(LEFT($A35,4)),'7c'!$A$3:$M$32,COLUMN('7c'!I$32),0),1/(VALUE(RIGHT($A35,4))-VALUE(LEFT($A35,4))))-1)*100,"n.a.")</f>
        <v>n.a.</v>
      </c>
      <c r="J35" s="2" t="str">
        <f>IF(ISERROR((POWER(VLOOKUP(VALUE(RIGHT($A35,4)),'7c'!$A$3:$M$32,COLUMN('7c'!J$32),0)/VLOOKUP(VALUE(LEFT($A35,4)),'7c'!$A$3:$M$32,COLUMN('7c'!J$32),0),1/(VALUE(RIGHT($A35,4))-VALUE(LEFT($A35,4))))-1)*100)=FALSE,(POWER(VLOOKUP(VALUE(RIGHT($A35,4)),'7c'!$A$3:$M$32,COLUMN('7c'!J$32),0)/VLOOKUP(VALUE(LEFT($A35,4)),'7c'!$A$3:$M$32,COLUMN('7c'!J$32),0),1/(VALUE(RIGHT($A35,4))-VALUE(LEFT($A35,4))))-1)*100,"n.a.")</f>
        <v>n.a.</v>
      </c>
      <c r="K35" s="2" t="str">
        <f>IF(ISERROR((POWER(VLOOKUP(VALUE(RIGHT($A35,4)),'7c'!$A$3:$M$32,COLUMN('7c'!K$32),0)/VLOOKUP(VALUE(LEFT($A35,4)),'7c'!$A$3:$M$32,COLUMN('7c'!K$32),0),1/(VALUE(RIGHT($A35,4))-VALUE(LEFT($A35,4))))-1)*100)=FALSE,(POWER(VLOOKUP(VALUE(RIGHT($A35,4)),'7c'!$A$3:$M$32,COLUMN('7c'!K$32),0)/VLOOKUP(VALUE(LEFT($A35,4)),'7c'!$A$3:$M$32,COLUMN('7c'!K$32),0),1/(VALUE(RIGHT($A35,4))-VALUE(LEFT($A35,4))))-1)*100,"n.a.")</f>
        <v>n.a.</v>
      </c>
      <c r="L35" s="2" t="str">
        <f>IF(ISERROR((POWER(VLOOKUP(VALUE(RIGHT($A35,4)),'7c'!$A$3:$M$32,COLUMN('7c'!L$32),0)/VLOOKUP(VALUE(LEFT($A35,4)),'7c'!$A$3:$M$32,COLUMN('7c'!L$32),0),1/(VALUE(RIGHT($A35,4))-VALUE(LEFT($A35,4))))-1)*100)=FALSE,(POWER(VLOOKUP(VALUE(RIGHT($A35,4)),'7c'!$A$3:$M$32,COLUMN('7c'!L$32),0)/VLOOKUP(VALUE(LEFT($A35,4)),'7c'!$A$3:$M$32,COLUMN('7c'!L$32),0),1/(VALUE(RIGHT($A35,4))-VALUE(LEFT($A35,4))))-1)*100,"n.a.")</f>
        <v>n.a.</v>
      </c>
      <c r="M35" s="2" t="str">
        <f>IF(ISERROR((POWER(VLOOKUP(VALUE(RIGHT($A35,4)),'7c'!$A$3:$M$32,COLUMN('7c'!M$32),0)/VLOOKUP(VALUE(LEFT($A35,4)),'7c'!$A$3:$M$32,COLUMN('7c'!M$32),0),1/(VALUE(RIGHT($A35,4))-VALUE(LEFT($A35,4))))-1)*100)=FALSE,(POWER(VLOOKUP(VALUE(RIGHT($A35,4)),'7c'!$A$3:$M$32,COLUMN('7c'!M$32),0)/VLOOKUP(VALUE(LEFT($A35,4)),'7c'!$A$3:$M$32,COLUMN('7c'!M$32),0),1/(VALUE(RIGHT($A35,4))-VALUE(LEFT($A35,4))))-1)*100,"n.a.")</f>
        <v>n.a.</v>
      </c>
      <c r="N35" s="7">
        <f t="shared" si="3"/>
        <v>2002</v>
      </c>
      <c r="O35">
        <f t="shared" si="1"/>
        <v>99.869897696534053</v>
      </c>
      <c r="P35">
        <f t="shared" si="4"/>
        <v>96.909878394136257</v>
      </c>
      <c r="Q35">
        <f t="shared" si="5"/>
        <v>121.17141321869964</v>
      </c>
      <c r="R35">
        <f t="shared" si="6"/>
        <v>117.93386671902356</v>
      </c>
      <c r="S35">
        <f t="shared" si="7"/>
        <v>106.07205845301084</v>
      </c>
      <c r="T35">
        <f t="shared" si="8"/>
        <v>129.53388690038605</v>
      </c>
      <c r="U35">
        <f t="shared" si="9"/>
        <v>109.79762041394085</v>
      </c>
      <c r="V35">
        <f t="shared" si="10"/>
        <v>178.88763716777234</v>
      </c>
      <c r="W35">
        <f t="shared" si="11"/>
        <v>227.70562770562771</v>
      </c>
    </row>
    <row r="36" spans="1:23">
      <c r="A36" s="7" t="s">
        <v>1</v>
      </c>
      <c r="B36" s="2">
        <f>IF(ISERROR((POWER(VLOOKUP(VALUE(RIGHT($A36,4)),'7c'!$A$3:$M$32,COLUMN('7c'!B$32),0)/VLOOKUP(VALUE(LEFT($A36,4)),'7c'!$A$3:$M$32,COLUMN('7c'!B$32),0),1/(VALUE(RIGHT($A36,4))-VALUE(LEFT($A36,4))))-1)*100)=FALSE,(POWER(VLOOKUP(VALUE(RIGHT($A36,4)),'7c'!$A$3:$M$32,COLUMN('7c'!B$32),0)/VLOOKUP(VALUE(LEFT($A36,4)),'7c'!$A$3:$M$32,COLUMN('7c'!B$32),0),1/(VALUE(RIGHT($A36,4))-VALUE(LEFT($A36,4))))-1)*100,"n.a.")</f>
        <v>0.53751038539511242</v>
      </c>
      <c r="C36" s="2">
        <f>IF(ISERROR((POWER(VLOOKUP(VALUE(RIGHT($A36,4)),'7c'!$A$3:$M$32,COLUMN('7c'!C$32),0)/VLOOKUP(VALUE(LEFT($A36,4)),'7c'!$A$3:$M$32,COLUMN('7c'!C$32),0),1/(VALUE(RIGHT($A36,4))-VALUE(LEFT($A36,4))))-1)*100)=FALSE,(POWER(VLOOKUP(VALUE(RIGHT($A36,4)),'7c'!$A$3:$M$32,COLUMN('7c'!C$32),0)/VLOOKUP(VALUE(LEFT($A36,4)),'7c'!$A$3:$M$32,COLUMN('7c'!C$32),0),1/(VALUE(RIGHT($A36,4))-VALUE(LEFT($A36,4))))-1)*100,"n.a.")</f>
        <v>1.223750168045723</v>
      </c>
      <c r="D36" s="2">
        <f>IF(ISERROR((POWER(VLOOKUP(VALUE(RIGHT($A36,4)),'7c'!$A$3:$M$32,COLUMN('7c'!D$32),0)/VLOOKUP(VALUE(LEFT($A36,4)),'7c'!$A$3:$M$32,COLUMN('7c'!D$32),0),1/(VALUE(RIGHT($A36,4))-VALUE(LEFT($A36,4))))-1)*100)=FALSE,(POWER(VLOOKUP(VALUE(RIGHT($A36,4)),'7c'!$A$3:$M$32,COLUMN('7c'!D$32),0)/VLOOKUP(VALUE(LEFT($A36,4)),'7c'!$A$3:$M$32,COLUMN('7c'!D$32),0),1/(VALUE(RIGHT($A36,4))-VALUE(LEFT($A36,4))))-1)*100,"n.a.")</f>
        <v>-1.7439831540946971</v>
      </c>
      <c r="E36" s="2">
        <f>IF(ISERROR((POWER(VLOOKUP(VALUE(RIGHT($A36,4)),'7c'!$A$3:$M$32,COLUMN('7c'!E$32),0)/VLOOKUP(VALUE(LEFT($A36,4)),'7c'!$A$3:$M$32,COLUMN('7c'!E$32),0),1/(VALUE(RIGHT($A36,4))-VALUE(LEFT($A36,4))))-1)*100)=FALSE,(POWER(VLOOKUP(VALUE(RIGHT($A36,4)),'7c'!$A$3:$M$32,COLUMN('7c'!E$32),0)/VLOOKUP(VALUE(LEFT($A36,4)),'7c'!$A$3:$M$32,COLUMN('7c'!E$32),0),1/(VALUE(RIGHT($A36,4))-VALUE(LEFT($A36,4))))-1)*100,"n.a.")</f>
        <v>-2.2194168962177185</v>
      </c>
      <c r="F36" s="2" t="str">
        <f>IF(ISERROR((POWER(VLOOKUP(VALUE(RIGHT($A36,4)),'7c'!$A$3:$M$32,COLUMN('7c'!F$32),0)/VLOOKUP(VALUE(LEFT($A36,4)),'7c'!$A$3:$M$32,COLUMN('7c'!F$32),0),1/(VALUE(RIGHT($A36,4))-VALUE(LEFT($A36,4))))-1)*100)=FALSE,(POWER(VLOOKUP(VALUE(RIGHT($A36,4)),'7c'!$A$3:$M$32,COLUMN('7c'!F$32),0)/VLOOKUP(VALUE(LEFT($A36,4)),'7c'!$A$3:$M$32,COLUMN('7c'!F$32),0),1/(VALUE(RIGHT($A36,4))-VALUE(LEFT($A36,4))))-1)*100,"n.a.")</f>
        <v>n.a.</v>
      </c>
      <c r="G36" s="2">
        <f>IF(ISERROR((POWER(VLOOKUP(VALUE(RIGHT($A36,4)),'7c'!$A$3:$M$32,COLUMN('7c'!G$32),0)/VLOOKUP(VALUE(LEFT($A36,4)),'7c'!$A$3:$M$32,COLUMN('7c'!G$32),0),1/(VALUE(RIGHT($A36,4))-VALUE(LEFT($A36,4))))-1)*100)=FALSE,(POWER(VLOOKUP(VALUE(RIGHT($A36,4)),'7c'!$A$3:$M$32,COLUMN('7c'!G$32),0)/VLOOKUP(VALUE(LEFT($A36,4)),'7c'!$A$3:$M$32,COLUMN('7c'!G$32),0),1/(VALUE(RIGHT($A36,4))-VALUE(LEFT($A36,4))))-1)*100,"n.a.")</f>
        <v>-2.5815545243329296</v>
      </c>
      <c r="H36" s="2">
        <f>IF(ISERROR((POWER(VLOOKUP(VALUE(RIGHT($A36,4)),'7c'!$A$3:$M$32,COLUMN('7c'!H$32),0)/VLOOKUP(VALUE(LEFT($A36,4)),'7c'!$A$3:$M$32,COLUMN('7c'!H$32),0),1/(VALUE(RIGHT($A36,4))-VALUE(LEFT($A36,4))))-1)*100)=FALSE,(POWER(VLOOKUP(VALUE(RIGHT($A36,4)),'7c'!$A$3:$M$32,COLUMN('7c'!H$32),0)/VLOOKUP(VALUE(LEFT($A36,4)),'7c'!$A$3:$M$32,COLUMN('7c'!H$32),0),1/(VALUE(RIGHT($A36,4))-VALUE(LEFT($A36,4))))-1)*100,"n.a.")</f>
        <v>0.39503395407152198</v>
      </c>
      <c r="I36" s="2">
        <f>IF(ISERROR((POWER(VLOOKUP(VALUE(RIGHT($A36,4)),'7c'!$A$3:$M$32,COLUMN('7c'!I$32),0)/VLOOKUP(VALUE(LEFT($A36,4)),'7c'!$A$3:$M$32,COLUMN('7c'!I$32),0),1/(VALUE(RIGHT($A36,4))-VALUE(LEFT($A36,4))))-1)*100)=FALSE,(POWER(VLOOKUP(VALUE(RIGHT($A36,4)),'7c'!$A$3:$M$32,COLUMN('7c'!I$32),0)/VLOOKUP(VALUE(LEFT($A36,4)),'7c'!$A$3:$M$32,COLUMN('7c'!I$32),0),1/(VALUE(RIGHT($A36,4))-VALUE(LEFT($A36,4))))-1)*100,"n.a.")</f>
        <v>-3.5222676074245007</v>
      </c>
      <c r="J36" s="2">
        <f>IF(ISERROR((POWER(VLOOKUP(VALUE(RIGHT($A36,4)),'7c'!$A$3:$M$32,COLUMN('7c'!J$32),0)/VLOOKUP(VALUE(LEFT($A36,4)),'7c'!$A$3:$M$32,COLUMN('7c'!J$32),0),1/(VALUE(RIGHT($A36,4))-VALUE(LEFT($A36,4))))-1)*100)=FALSE,(POWER(VLOOKUP(VALUE(RIGHT($A36,4)),'7c'!$A$3:$M$32,COLUMN('7c'!J$32),0)/VLOOKUP(VALUE(LEFT($A36,4)),'7c'!$A$3:$M$32,COLUMN('7c'!J$32),0),1/(VALUE(RIGHT($A36,4))-VALUE(LEFT($A36,4))))-1)*100,"n.a.")</f>
        <v>-3.4036469778713663</v>
      </c>
      <c r="K36" s="2">
        <f>IF(ISERROR((POWER(VLOOKUP(VALUE(RIGHT($A36,4)),'7c'!$A$3:$M$32,COLUMN('7c'!K$32),0)/VLOOKUP(VALUE(LEFT($A36,4)),'7c'!$A$3:$M$32,COLUMN('7c'!K$32),0),1/(VALUE(RIGHT($A36,4))-VALUE(LEFT($A36,4))))-1)*100)=FALSE,(POWER(VLOOKUP(VALUE(RIGHT($A36,4)),'7c'!$A$3:$M$32,COLUMN('7c'!K$32),0)/VLOOKUP(VALUE(LEFT($A36,4)),'7c'!$A$3:$M$32,COLUMN('7c'!K$32),0),1/(VALUE(RIGHT($A36,4))-VALUE(LEFT($A36,4))))-1)*100,"n.a.")</f>
        <v>-4.6426440492326249</v>
      </c>
      <c r="L36" s="2" t="str">
        <f>IF(ISERROR((POWER(VLOOKUP(VALUE(RIGHT($A36,4)),'7c'!$A$3:$M$32,COLUMN('7c'!L$32),0)/VLOOKUP(VALUE(LEFT($A36,4)),'7c'!$A$3:$M$32,COLUMN('7c'!L$32),0),1/(VALUE(RIGHT($A36,4))-VALUE(LEFT($A36,4))))-1)*100)=FALSE,(POWER(VLOOKUP(VALUE(RIGHT($A36,4)),'7c'!$A$3:$M$32,COLUMN('7c'!L$32),0)/VLOOKUP(VALUE(LEFT($A36,4)),'7c'!$A$3:$M$32,COLUMN('7c'!L$32),0),1/(VALUE(RIGHT($A36,4))-VALUE(LEFT($A36,4))))-1)*100,"n.a.")</f>
        <v>n.a.</v>
      </c>
      <c r="M36" s="2" t="str">
        <f>IF(ISERROR((POWER(VLOOKUP(VALUE(RIGHT($A36,4)),'7c'!$A$3:$M$32,COLUMN('7c'!M$32),0)/VLOOKUP(VALUE(LEFT($A36,4)),'7c'!$A$3:$M$32,COLUMN('7c'!M$32),0),1/(VALUE(RIGHT($A36,4))-VALUE(LEFT($A36,4))))-1)*100)=FALSE,(POWER(VLOOKUP(VALUE(RIGHT($A36,4)),'7c'!$A$3:$M$32,COLUMN('7c'!M$32),0)/VLOOKUP(VALUE(LEFT($A36,4)),'7c'!$A$3:$M$32,COLUMN('7c'!M$32),0),1/(VALUE(RIGHT($A36,4))-VALUE(LEFT($A36,4))))-1)*100,"n.a.")</f>
        <v>n.a.</v>
      </c>
      <c r="N36" s="7">
        <f t="shared" si="3"/>
        <v>2003</v>
      </c>
      <c r="O36">
        <f t="shared" si="1"/>
        <v>88.371296454872422</v>
      </c>
      <c r="P36">
        <f t="shared" si="4"/>
        <v>95.849675715860442</v>
      </c>
      <c r="Q36">
        <f t="shared" si="5"/>
        <v>131.09218752898835</v>
      </c>
      <c r="R36">
        <f t="shared" si="6"/>
        <v>106.20345055152258</v>
      </c>
      <c r="S36">
        <f t="shared" si="7"/>
        <v>103.42900712331056</v>
      </c>
      <c r="T36">
        <f t="shared" si="8"/>
        <v>128.24817905887062</v>
      </c>
      <c r="U36">
        <f t="shared" si="9"/>
        <v>122.94635209841935</v>
      </c>
      <c r="V36">
        <f t="shared" si="10"/>
        <v>160.03553990495524</v>
      </c>
      <c r="W36">
        <f t="shared" si="11"/>
        <v>228.35764233317411</v>
      </c>
    </row>
    <row r="37" spans="1:23">
      <c r="A37" s="7" t="s">
        <v>608</v>
      </c>
      <c r="B37" s="2">
        <f>IF(ISERROR((POWER(VLOOKUP(VALUE(RIGHT($A37,4)),'7c'!$A$3:$M$32,COLUMN('7c'!B$32),0)/VLOOKUP(VALUE(LEFT($A37,4)),'7c'!$A$3:$M$32,COLUMN('7c'!B$32),0),1/(VALUE(RIGHT($A37,4))-VALUE(LEFT($A37,4))))-1)*100)=FALSE,(POWER(VLOOKUP(VALUE(RIGHT($A37,4)),'7c'!$A$3:$M$32,COLUMN('7c'!B$32),0)/VLOOKUP(VALUE(LEFT($A37,4)),'7c'!$A$3:$M$32,COLUMN('7c'!B$32),0),1/(VALUE(RIGHT($A37,4))-VALUE(LEFT($A37,4))))-1)*100,"n.a.")</f>
        <v>0.23578292826167413</v>
      </c>
      <c r="C37" s="2">
        <f>IF(ISERROR((POWER(VLOOKUP(VALUE(RIGHT($A37,4)),'7c'!$A$3:$M$32,COLUMN('7c'!C$32),0)/VLOOKUP(VALUE(LEFT($A37,4)),'7c'!$A$3:$M$32,COLUMN('7c'!C$32),0),1/(VALUE(RIGHT($A37,4))-VALUE(LEFT($A37,4))))-1)*100)=FALSE,(POWER(VLOOKUP(VALUE(RIGHT($A37,4)),'7c'!$A$3:$M$32,COLUMN('7c'!C$32),0)/VLOOKUP(VALUE(LEFT($A37,4)),'7c'!$A$3:$M$32,COLUMN('7c'!C$32),0),1/(VALUE(RIGHT($A37,4))-VALUE(LEFT($A37,4))))-1)*100,"n.a.")</f>
        <v>0.90412698672066583</v>
      </c>
      <c r="D37" s="2">
        <f>IF(ISERROR((POWER(VLOOKUP(VALUE(RIGHT($A37,4)),'7c'!$A$3:$M$32,COLUMN('7c'!D$32),0)/VLOOKUP(VALUE(LEFT($A37,4)),'7c'!$A$3:$M$32,COLUMN('7c'!D$32),0),1/(VALUE(RIGHT($A37,4))-VALUE(LEFT($A37,4))))-1)*100)=FALSE,(POWER(VLOOKUP(VALUE(RIGHT($A37,4)),'7c'!$A$3:$M$32,COLUMN('7c'!D$32),0)/VLOOKUP(VALUE(LEFT($A37,4)),'7c'!$A$3:$M$32,COLUMN('7c'!D$32),0),1/(VALUE(RIGHT($A37,4))-VALUE(LEFT($A37,4))))-1)*100,"n.a.")</f>
        <v>1.2395927765812997</v>
      </c>
      <c r="E37" s="2" t="str">
        <f>IF(ISERROR((POWER(VLOOKUP(VALUE(RIGHT($A37,4)),'7c'!$A$3:$M$32,COLUMN('7c'!E$32),0)/VLOOKUP(VALUE(LEFT($A37,4)),'7c'!$A$3:$M$32,COLUMN('7c'!E$32),0),1/(VALUE(RIGHT($A37,4))-VALUE(LEFT($A37,4))))-1)*100)=FALSE,(POWER(VLOOKUP(VALUE(RIGHT($A37,4)),'7c'!$A$3:$M$32,COLUMN('7c'!E$32),0)/VLOOKUP(VALUE(LEFT($A37,4)),'7c'!$A$3:$M$32,COLUMN('7c'!E$32),0),1/(VALUE(RIGHT($A37,4))-VALUE(LEFT($A37,4))))-1)*100,"n.a.")</f>
        <v>n.a.</v>
      </c>
      <c r="F37" s="2" t="str">
        <f>IF(ISERROR((POWER(VLOOKUP(VALUE(RIGHT($A37,4)),'7c'!$A$3:$M$32,COLUMN('7c'!F$32),0)/VLOOKUP(VALUE(LEFT($A37,4)),'7c'!$A$3:$M$32,COLUMN('7c'!F$32),0),1/(VALUE(RIGHT($A37,4))-VALUE(LEFT($A37,4))))-1)*100)=FALSE,(POWER(VLOOKUP(VALUE(RIGHT($A37,4)),'7c'!$A$3:$M$32,COLUMN('7c'!F$32),0)/VLOOKUP(VALUE(LEFT($A37,4)),'7c'!$A$3:$M$32,COLUMN('7c'!F$32),0),1/(VALUE(RIGHT($A37,4))-VALUE(LEFT($A37,4))))-1)*100,"n.a.")</f>
        <v>n.a.</v>
      </c>
      <c r="G37" s="2" t="str">
        <f>IF(ISERROR((POWER(VLOOKUP(VALUE(RIGHT($A37,4)),'7c'!$A$3:$M$32,COLUMN('7c'!G$32),0)/VLOOKUP(VALUE(LEFT($A37,4)),'7c'!$A$3:$M$32,COLUMN('7c'!G$32),0),1/(VALUE(RIGHT($A37,4))-VALUE(LEFT($A37,4))))-1)*100)=FALSE,(POWER(VLOOKUP(VALUE(RIGHT($A37,4)),'7c'!$A$3:$M$32,COLUMN('7c'!G$32),0)/VLOOKUP(VALUE(LEFT($A37,4)),'7c'!$A$3:$M$32,COLUMN('7c'!G$32),0),1/(VALUE(RIGHT($A37,4))-VALUE(LEFT($A37,4))))-1)*100,"n.a.")</f>
        <v>n.a.</v>
      </c>
      <c r="H37" s="2" t="str">
        <f>IF(ISERROR((POWER(VLOOKUP(VALUE(RIGHT($A37,4)),'7c'!$A$3:$M$32,COLUMN('7c'!H$32),0)/VLOOKUP(VALUE(LEFT($A37,4)),'7c'!$A$3:$M$32,COLUMN('7c'!H$32),0),1/(VALUE(RIGHT($A37,4))-VALUE(LEFT($A37,4))))-1)*100)=FALSE,(POWER(VLOOKUP(VALUE(RIGHT($A37,4)),'7c'!$A$3:$M$32,COLUMN('7c'!H$32),0)/VLOOKUP(VALUE(LEFT($A37,4)),'7c'!$A$3:$M$32,COLUMN('7c'!H$32),0),1/(VALUE(RIGHT($A37,4))-VALUE(LEFT($A37,4))))-1)*100,"n.a.")</f>
        <v>n.a.</v>
      </c>
      <c r="I37" s="2" t="str">
        <f>IF(ISERROR((POWER(VLOOKUP(VALUE(RIGHT($A37,4)),'7c'!$A$3:$M$32,COLUMN('7c'!I$32),0)/VLOOKUP(VALUE(LEFT($A37,4)),'7c'!$A$3:$M$32,COLUMN('7c'!I$32),0),1/(VALUE(RIGHT($A37,4))-VALUE(LEFT($A37,4))))-1)*100)=FALSE,(POWER(VLOOKUP(VALUE(RIGHT($A37,4)),'7c'!$A$3:$M$32,COLUMN('7c'!I$32),0)/VLOOKUP(VALUE(LEFT($A37,4)),'7c'!$A$3:$M$32,COLUMN('7c'!I$32),0),1/(VALUE(RIGHT($A37,4))-VALUE(LEFT($A37,4))))-1)*100,"n.a.")</f>
        <v>n.a.</v>
      </c>
      <c r="J37" s="2" t="str">
        <f>IF(ISERROR((POWER(VLOOKUP(VALUE(RIGHT($A37,4)),'7c'!$A$3:$M$32,COLUMN('7c'!J$32),0)/VLOOKUP(VALUE(LEFT($A37,4)),'7c'!$A$3:$M$32,COLUMN('7c'!J$32),0),1/(VALUE(RIGHT($A37,4))-VALUE(LEFT($A37,4))))-1)*100)=FALSE,(POWER(VLOOKUP(VALUE(RIGHT($A37,4)),'7c'!$A$3:$M$32,COLUMN('7c'!J$32),0)/VLOOKUP(VALUE(LEFT($A37,4)),'7c'!$A$3:$M$32,COLUMN('7c'!J$32),0),1/(VALUE(RIGHT($A37,4))-VALUE(LEFT($A37,4))))-1)*100,"n.a.")</f>
        <v>n.a.</v>
      </c>
      <c r="K37" s="2" t="str">
        <f>IF(ISERROR((POWER(VLOOKUP(VALUE(RIGHT($A37,4)),'7c'!$A$3:$M$32,COLUMN('7c'!K$32),0)/VLOOKUP(VALUE(LEFT($A37,4)),'7c'!$A$3:$M$32,COLUMN('7c'!K$32),0),1/(VALUE(RIGHT($A37,4))-VALUE(LEFT($A37,4))))-1)*100)=FALSE,(POWER(VLOOKUP(VALUE(RIGHT($A37,4)),'7c'!$A$3:$M$32,COLUMN('7c'!K$32),0)/VLOOKUP(VALUE(LEFT($A37,4)),'7c'!$A$3:$M$32,COLUMN('7c'!K$32),0),1/(VALUE(RIGHT($A37,4))-VALUE(LEFT($A37,4))))-1)*100,"n.a.")</f>
        <v>n.a.</v>
      </c>
      <c r="L37" s="2" t="str">
        <f>IF(ISERROR((POWER(VLOOKUP(VALUE(RIGHT($A37,4)),'7c'!$A$3:$M$32,COLUMN('7c'!L$32),0)/VLOOKUP(VALUE(LEFT($A37,4)),'7c'!$A$3:$M$32,COLUMN('7c'!L$32),0),1/(VALUE(RIGHT($A37,4))-VALUE(LEFT($A37,4))))-1)*100)=FALSE,(POWER(VLOOKUP(VALUE(RIGHT($A37,4)),'7c'!$A$3:$M$32,COLUMN('7c'!L$32),0)/VLOOKUP(VALUE(LEFT($A37,4)),'7c'!$A$3:$M$32,COLUMN('7c'!L$32),0),1/(VALUE(RIGHT($A37,4))-VALUE(LEFT($A37,4))))-1)*100,"n.a.")</f>
        <v>n.a.</v>
      </c>
      <c r="M37" s="2" t="str">
        <f>IF(ISERROR((POWER(VLOOKUP(VALUE(RIGHT($A37,4)),'7c'!$A$3:$M$32,COLUMN('7c'!M$32),0)/VLOOKUP(VALUE(LEFT($A37,4)),'7c'!$A$3:$M$32,COLUMN('7c'!M$32),0),1/(VALUE(RIGHT($A37,4))-VALUE(LEFT($A37,4))))-1)*100)=FALSE,(POWER(VLOOKUP(VALUE(RIGHT($A37,4)),'7c'!$A$3:$M$32,COLUMN('7c'!M$32),0)/VLOOKUP(VALUE(LEFT($A37,4)),'7c'!$A$3:$M$32,COLUMN('7c'!M$32),0),1/(VALUE(RIGHT($A37,4))-VALUE(LEFT($A37,4))))-1)*100,"n.a.")</f>
        <v>n.a.</v>
      </c>
      <c r="N37" s="7">
        <f t="shared" si="3"/>
        <v>2004</v>
      </c>
      <c r="O37">
        <f t="shared" si="1"/>
        <v>79.920193815020653</v>
      </c>
      <c r="P37">
        <f t="shared" si="4"/>
        <v>95.063652896856325</v>
      </c>
      <c r="Q37">
        <f t="shared" si="5"/>
        <v>124.09944190766107</v>
      </c>
      <c r="R37">
        <f t="shared" si="6"/>
        <v>99.62166375043229</v>
      </c>
      <c r="S37">
        <f t="shared" si="7"/>
        <v>102.21402214022139</v>
      </c>
      <c r="T37">
        <f t="shared" si="8"/>
        <v>135.49077553601614</v>
      </c>
      <c r="U37">
        <f t="shared" si="9"/>
        <v>118.1718148235479</v>
      </c>
      <c r="V37">
        <f t="shared" si="10"/>
        <v>176.63074122404268</v>
      </c>
      <c r="W37">
        <f t="shared" si="11"/>
        <v>226.95427728613572</v>
      </c>
    </row>
    <row r="38" spans="1:23">
      <c r="A38" s="7" t="s">
        <v>2</v>
      </c>
      <c r="B38" s="2">
        <f>IF(ISERROR((POWER(VLOOKUP(VALUE(RIGHT($A38,4)),'7c'!$A$3:$M$32,COLUMN('7c'!B$32),0)/VLOOKUP(VALUE(LEFT($A38,4)),'7c'!$A$3:$M$32,COLUMN('7c'!B$32),0),1/(VALUE(RIGHT($A38,4))-VALUE(LEFT($A38,4))))-1)*100)=FALSE,(POWER(VLOOKUP(VALUE(RIGHT($A38,4)),'7c'!$A$3:$M$32,COLUMN('7c'!B$32),0)/VLOOKUP(VALUE(LEFT($A38,4)),'7c'!$A$3:$M$32,COLUMN('7c'!B$32),0),1/(VALUE(RIGHT($A38,4))-VALUE(LEFT($A38,4))))-1)*100,"n.a.")</f>
        <v>1.0422568558027256</v>
      </c>
      <c r="C38" s="2">
        <f>IF(ISERROR((POWER(VLOOKUP(VALUE(RIGHT($A38,4)),'7c'!$A$3:$M$32,COLUMN('7c'!C$32),0)/VLOOKUP(VALUE(LEFT($A38,4)),'7c'!$A$3:$M$32,COLUMN('7c'!C$32),0),1/(VALUE(RIGHT($A38,4))-VALUE(LEFT($A38,4))))-1)*100)=FALSE,(POWER(VLOOKUP(VALUE(RIGHT($A38,4)),'7c'!$A$3:$M$32,COLUMN('7c'!C$32),0)/VLOOKUP(VALUE(LEFT($A38,4)),'7c'!$A$3:$M$32,COLUMN('7c'!C$32),0),1/(VALUE(RIGHT($A38,4))-VALUE(LEFT($A38,4))))-1)*100,"n.a.")</f>
        <v>2.6598452959149199</v>
      </c>
      <c r="D38" s="2">
        <f>IF(ISERROR((POWER(VLOOKUP(VALUE(RIGHT($A38,4)),'7c'!$A$3:$M$32,COLUMN('7c'!D$32),0)/VLOOKUP(VALUE(LEFT($A38,4)),'7c'!$A$3:$M$32,COLUMN('7c'!D$32),0),1/(VALUE(RIGHT($A38,4))-VALUE(LEFT($A38,4))))-1)*100)=FALSE,(POWER(VLOOKUP(VALUE(RIGHT($A38,4)),'7c'!$A$3:$M$32,COLUMN('7c'!D$32),0)/VLOOKUP(VALUE(LEFT($A38,4)),'7c'!$A$3:$M$32,COLUMN('7c'!D$32),0),1/(VALUE(RIGHT($A38,4))-VALUE(LEFT($A38,4))))-1)*100,"n.a.")</f>
        <v>0.31533870405104913</v>
      </c>
      <c r="E38" s="2">
        <f>IF(ISERROR((POWER(VLOOKUP(VALUE(RIGHT($A38,4)),'7c'!$A$3:$M$32,COLUMN('7c'!E$32),0)/VLOOKUP(VALUE(LEFT($A38,4)),'7c'!$A$3:$M$32,COLUMN('7c'!E$32),0),1/(VALUE(RIGHT($A38,4))-VALUE(LEFT($A38,4))))-1)*100)=FALSE,(POWER(VLOOKUP(VALUE(RIGHT($A38,4)),'7c'!$A$3:$M$32,COLUMN('7c'!E$32),0)/VLOOKUP(VALUE(LEFT($A38,4)),'7c'!$A$3:$M$32,COLUMN('7c'!E$32),0),1/(VALUE(RIGHT($A38,4))-VALUE(LEFT($A38,4))))-1)*100,"n.a.")</f>
        <v>3.207114813896994</v>
      </c>
      <c r="F38" s="2" t="str">
        <f>IF(ISERROR((POWER(VLOOKUP(VALUE(RIGHT($A38,4)),'7c'!$A$3:$M$32,COLUMN('7c'!F$32),0)/VLOOKUP(VALUE(LEFT($A38,4)),'7c'!$A$3:$M$32,COLUMN('7c'!F$32),0),1/(VALUE(RIGHT($A38,4))-VALUE(LEFT($A38,4))))-1)*100)=FALSE,(POWER(VLOOKUP(VALUE(RIGHT($A38,4)),'7c'!$A$3:$M$32,COLUMN('7c'!F$32),0)/VLOOKUP(VALUE(LEFT($A38,4)),'7c'!$A$3:$M$32,COLUMN('7c'!F$32),0),1/(VALUE(RIGHT($A38,4))-VALUE(LEFT($A38,4))))-1)*100,"n.a.")</f>
        <v>n.a.</v>
      </c>
      <c r="G38" s="2">
        <f>IF(ISERROR((POWER(VLOOKUP(VALUE(RIGHT($A38,4)),'7c'!$A$3:$M$32,COLUMN('7c'!G$32),0)/VLOOKUP(VALUE(LEFT($A38,4)),'7c'!$A$3:$M$32,COLUMN('7c'!G$32),0),1/(VALUE(RIGHT($A38,4))-VALUE(LEFT($A38,4))))-1)*100)=FALSE,(POWER(VLOOKUP(VALUE(RIGHT($A38,4)),'7c'!$A$3:$M$32,COLUMN('7c'!G$32),0)/VLOOKUP(VALUE(LEFT($A38,4)),'7c'!$A$3:$M$32,COLUMN('7c'!G$32),0),1/(VALUE(RIGHT($A38,4))-VALUE(LEFT($A38,4))))-1)*100,"n.a.")</f>
        <v>0.9228259493654356</v>
      </c>
      <c r="H38" s="2">
        <f>IF(ISERROR((POWER(VLOOKUP(VALUE(RIGHT($A38,4)),'7c'!$A$3:$M$32,COLUMN('7c'!H$32),0)/VLOOKUP(VALUE(LEFT($A38,4)),'7c'!$A$3:$M$32,COLUMN('7c'!H$32),0),1/(VALUE(RIGHT($A38,4))-VALUE(LEFT($A38,4))))-1)*100)=FALSE,(POWER(VLOOKUP(VALUE(RIGHT($A38,4)),'7c'!$A$3:$M$32,COLUMN('7c'!H$32),0)/VLOOKUP(VALUE(LEFT($A38,4)),'7c'!$A$3:$M$32,COLUMN('7c'!H$32),0),1/(VALUE(RIGHT($A38,4))-VALUE(LEFT($A38,4))))-1)*100,"n.a.")</f>
        <v>2.8295563894636278</v>
      </c>
      <c r="I38" s="2">
        <f>IF(ISERROR((POWER(VLOOKUP(VALUE(RIGHT($A38,4)),'7c'!$A$3:$M$32,COLUMN('7c'!I$32),0)/VLOOKUP(VALUE(LEFT($A38,4)),'7c'!$A$3:$M$32,COLUMN('7c'!I$32),0),1/(VALUE(RIGHT($A38,4))-VALUE(LEFT($A38,4))))-1)*100)=FALSE,(POWER(VLOOKUP(VALUE(RIGHT($A38,4)),'7c'!$A$3:$M$32,COLUMN('7c'!I$32),0)/VLOOKUP(VALUE(LEFT($A38,4)),'7c'!$A$3:$M$32,COLUMN('7c'!I$32),0),1/(VALUE(RIGHT($A38,4))-VALUE(LEFT($A38,4))))-1)*100,"n.a.")</f>
        <v>-3.3861555688790013</v>
      </c>
      <c r="J38" s="2">
        <f>IF(ISERROR((POWER(VLOOKUP(VALUE(RIGHT($A38,4)),'7c'!$A$3:$M$32,COLUMN('7c'!J$32),0)/VLOOKUP(VALUE(LEFT($A38,4)),'7c'!$A$3:$M$32,COLUMN('7c'!J$32),0),1/(VALUE(RIGHT($A38,4))-VALUE(LEFT($A38,4))))-1)*100)=FALSE,(POWER(VLOOKUP(VALUE(RIGHT($A38,4)),'7c'!$A$3:$M$32,COLUMN('7c'!J$32),0)/VLOOKUP(VALUE(LEFT($A38,4)),'7c'!$A$3:$M$32,COLUMN('7c'!J$32),0),1/(VALUE(RIGHT($A38,4))-VALUE(LEFT($A38,4))))-1)*100,"n.a.")</f>
        <v>-1.4249240049490686</v>
      </c>
      <c r="K38" s="2">
        <f>IF(ISERROR((POWER(VLOOKUP(VALUE(RIGHT($A38,4)),'7c'!$A$3:$M$32,COLUMN('7c'!K$32),0)/VLOOKUP(VALUE(LEFT($A38,4)),'7c'!$A$3:$M$32,COLUMN('7c'!K$32),0),1/(VALUE(RIGHT($A38,4))-VALUE(LEFT($A38,4))))-1)*100)=FALSE,(POWER(VLOOKUP(VALUE(RIGHT($A38,4)),'7c'!$A$3:$M$32,COLUMN('7c'!K$32),0)/VLOOKUP(VALUE(LEFT($A38,4)),'7c'!$A$3:$M$32,COLUMN('7c'!K$32),0),1/(VALUE(RIGHT($A38,4))-VALUE(LEFT($A38,4))))-1)*100,"n.a.")</f>
        <v>-2.8518080594843509</v>
      </c>
      <c r="L38" s="2" t="str">
        <f>IF(ISERROR((POWER(VLOOKUP(VALUE(RIGHT($A38,4)),'7c'!$A$3:$M$32,COLUMN('7c'!L$32),0)/VLOOKUP(VALUE(LEFT($A38,4)),'7c'!$A$3:$M$32,COLUMN('7c'!L$32),0),1/(VALUE(RIGHT($A38,4))-VALUE(LEFT($A38,4))))-1)*100)=FALSE,(POWER(VLOOKUP(VALUE(RIGHT($A38,4)),'7c'!$A$3:$M$32,COLUMN('7c'!L$32),0)/VLOOKUP(VALUE(LEFT($A38,4)),'7c'!$A$3:$M$32,COLUMN('7c'!L$32),0),1/(VALUE(RIGHT($A38,4))-VALUE(LEFT($A38,4))))-1)*100,"n.a.")</f>
        <v>n.a.</v>
      </c>
      <c r="M38" s="2" t="str">
        <f>IF(ISERROR((POWER(VLOOKUP(VALUE(RIGHT($A38,4)),'7c'!$A$3:$M$32,COLUMN('7c'!M$32),0)/VLOOKUP(VALUE(LEFT($A38,4)),'7c'!$A$3:$M$32,COLUMN('7c'!M$32),0),1/(VALUE(RIGHT($A38,4))-VALUE(LEFT($A38,4))))-1)*100)=FALSE,(POWER(VLOOKUP(VALUE(RIGHT($A38,4)),'7c'!$A$3:$M$32,COLUMN('7c'!M$32),0)/VLOOKUP(VALUE(LEFT($A38,4)),'7c'!$A$3:$M$32,COLUMN('7c'!M$32),0),1/(VALUE(RIGHT($A38,4))-VALUE(LEFT($A38,4))))-1)*100,"n.a.")</f>
        <v>n.a.</v>
      </c>
      <c r="N38" s="7">
        <f t="shared" si="3"/>
        <v>2005</v>
      </c>
      <c r="O38">
        <f t="shared" si="1"/>
        <v>82.57076963136555</v>
      </c>
      <c r="P38">
        <f t="shared" si="4"/>
        <v>89.194580451283642</v>
      </c>
      <c r="Q38">
        <f t="shared" si="5"/>
        <v>121.3344094700027</v>
      </c>
      <c r="R38">
        <f t="shared" si="6"/>
        <v>93.293942670341764</v>
      </c>
      <c r="S38">
        <f t="shared" si="7"/>
        <v>105.06901295599194</v>
      </c>
      <c r="T38">
        <f t="shared" si="8"/>
        <v>152.14228617106315</v>
      </c>
      <c r="U38">
        <f t="shared" si="9"/>
        <v>106.78841825250667</v>
      </c>
      <c r="V38">
        <f t="shared" si="10"/>
        <v>171.08719933298727</v>
      </c>
      <c r="W38">
        <f t="shared" si="11"/>
        <v>252.16470211481851</v>
      </c>
    </row>
    <row r="39" spans="1:23">
      <c r="A39" s="7" t="s">
        <v>448</v>
      </c>
      <c r="B39" s="2">
        <f>IF(ISERROR((POWER(VLOOKUP(VALUE(RIGHT($A39,4)),'7c'!$A$3:$M$32,COLUMN('7c'!B$32),0)/VLOOKUP(VALUE(LEFT($A39,4)),'7c'!$A$3:$M$32,COLUMN('7c'!B$32),0),1/(VALUE(RIGHT($A39,4))-VALUE(LEFT($A39,4))))-1)*100)=FALSE,(POWER(VLOOKUP(VALUE(RIGHT($A39,4)),'7c'!$A$3:$M$32,COLUMN('7c'!B$32),0)/VLOOKUP(VALUE(LEFT($A39,4)),'7c'!$A$3:$M$32,COLUMN('7c'!B$32),0),1/(VALUE(RIGHT($A39,4))-VALUE(LEFT($A39,4))))-1)*100,"n.a.")</f>
        <v>-0.35988661627005536</v>
      </c>
      <c r="C39" s="2">
        <f>IF(ISERROR((POWER(VLOOKUP(VALUE(RIGHT($A39,4)),'7c'!$A$3:$M$32,COLUMN('7c'!C$32),0)/VLOOKUP(VALUE(LEFT($A39,4)),'7c'!$A$3:$M$32,COLUMN('7c'!C$32),0),1/(VALUE(RIGHT($A39,4))-VALUE(LEFT($A39,4))))-1)*100)=FALSE,(POWER(VLOOKUP(VALUE(RIGHT($A39,4)),'7c'!$A$3:$M$32,COLUMN('7c'!C$32),0)/VLOOKUP(VALUE(LEFT($A39,4)),'7c'!$A$3:$M$32,COLUMN('7c'!C$32),0),1/(VALUE(RIGHT($A39,4))-VALUE(LEFT($A39,4))))-1)*100,"n.a.")</f>
        <v>0.22358567418343522</v>
      </c>
      <c r="D39" s="2">
        <f>IF(ISERROR((POWER(VLOOKUP(VALUE(RIGHT($A39,4)),'7c'!$A$3:$M$32,COLUMN('7c'!D$32),0)/VLOOKUP(VALUE(LEFT($A39,4)),'7c'!$A$3:$M$32,COLUMN('7c'!D$32),0),1/(VALUE(RIGHT($A39,4))-VALUE(LEFT($A39,4))))-1)*100)=FALSE,(POWER(VLOOKUP(VALUE(RIGHT($A39,4)),'7c'!$A$3:$M$32,COLUMN('7c'!D$32),0)/VLOOKUP(VALUE(LEFT($A39,4)),'7c'!$A$3:$M$32,COLUMN('7c'!D$32),0),1/(VALUE(RIGHT($A39,4))-VALUE(LEFT($A39,4))))-1)*100,"n.a.")</f>
        <v>2.6039996160596379</v>
      </c>
      <c r="E39" s="2" t="str">
        <f>IF(ISERROR((POWER(VLOOKUP(VALUE(RIGHT($A39,4)),'7c'!$A$3:$M$32,COLUMN('7c'!E$32),0)/VLOOKUP(VALUE(LEFT($A39,4)),'7c'!$A$3:$M$32,COLUMN('7c'!E$32),0),1/(VALUE(RIGHT($A39,4))-VALUE(LEFT($A39,4))))-1)*100)=FALSE,(POWER(VLOOKUP(VALUE(RIGHT($A39,4)),'7c'!$A$3:$M$32,COLUMN('7c'!E$32),0)/VLOOKUP(VALUE(LEFT($A39,4)),'7c'!$A$3:$M$32,COLUMN('7c'!E$32),0),1/(VALUE(RIGHT($A39,4))-VALUE(LEFT($A39,4))))-1)*100,"n.a.")</f>
        <v>n.a.</v>
      </c>
      <c r="F39" s="2" t="str">
        <f>IF(ISERROR((POWER(VLOOKUP(VALUE(RIGHT($A39,4)),'7c'!$A$3:$M$32,COLUMN('7c'!F$32),0)/VLOOKUP(VALUE(LEFT($A39,4)),'7c'!$A$3:$M$32,COLUMN('7c'!F$32),0),1/(VALUE(RIGHT($A39,4))-VALUE(LEFT($A39,4))))-1)*100)=FALSE,(POWER(VLOOKUP(VALUE(RIGHT($A39,4)),'7c'!$A$3:$M$32,COLUMN('7c'!F$32),0)/VLOOKUP(VALUE(LEFT($A39,4)),'7c'!$A$3:$M$32,COLUMN('7c'!F$32),0),1/(VALUE(RIGHT($A39,4))-VALUE(LEFT($A39,4))))-1)*100,"n.a.")</f>
        <v>n.a.</v>
      </c>
      <c r="G39" s="2" t="str">
        <f>IF(ISERROR((POWER(VLOOKUP(VALUE(RIGHT($A39,4)),'7c'!$A$3:$M$32,COLUMN('7c'!G$32),0)/VLOOKUP(VALUE(LEFT($A39,4)),'7c'!$A$3:$M$32,COLUMN('7c'!G$32),0),1/(VALUE(RIGHT($A39,4))-VALUE(LEFT($A39,4))))-1)*100)=FALSE,(POWER(VLOOKUP(VALUE(RIGHT($A39,4)),'7c'!$A$3:$M$32,COLUMN('7c'!G$32),0)/VLOOKUP(VALUE(LEFT($A39,4)),'7c'!$A$3:$M$32,COLUMN('7c'!G$32),0),1/(VALUE(RIGHT($A39,4))-VALUE(LEFT($A39,4))))-1)*100,"n.a.")</f>
        <v>n.a.</v>
      </c>
      <c r="H39" s="2" t="str">
        <f>IF(ISERROR((POWER(VLOOKUP(VALUE(RIGHT($A39,4)),'7c'!$A$3:$M$32,COLUMN('7c'!H$32),0)/VLOOKUP(VALUE(LEFT($A39,4)),'7c'!$A$3:$M$32,COLUMN('7c'!H$32),0),1/(VALUE(RIGHT($A39,4))-VALUE(LEFT($A39,4))))-1)*100)=FALSE,(POWER(VLOOKUP(VALUE(RIGHT($A39,4)),'7c'!$A$3:$M$32,COLUMN('7c'!H$32),0)/VLOOKUP(VALUE(LEFT($A39,4)),'7c'!$A$3:$M$32,COLUMN('7c'!H$32),0),1/(VALUE(RIGHT($A39,4))-VALUE(LEFT($A39,4))))-1)*100,"n.a.")</f>
        <v>n.a.</v>
      </c>
      <c r="I39" s="2" t="str">
        <f>IF(ISERROR((POWER(VLOOKUP(VALUE(RIGHT($A39,4)),'7c'!$A$3:$M$32,COLUMN('7c'!I$32),0)/VLOOKUP(VALUE(LEFT($A39,4)),'7c'!$A$3:$M$32,COLUMN('7c'!I$32),0),1/(VALUE(RIGHT($A39,4))-VALUE(LEFT($A39,4))))-1)*100)=FALSE,(POWER(VLOOKUP(VALUE(RIGHT($A39,4)),'7c'!$A$3:$M$32,COLUMN('7c'!I$32),0)/VLOOKUP(VALUE(LEFT($A39,4)),'7c'!$A$3:$M$32,COLUMN('7c'!I$32),0),1/(VALUE(RIGHT($A39,4))-VALUE(LEFT($A39,4))))-1)*100,"n.a.")</f>
        <v>n.a.</v>
      </c>
      <c r="J39" s="2" t="str">
        <f>IF(ISERROR((POWER(VLOOKUP(VALUE(RIGHT($A39,4)),'7c'!$A$3:$M$32,COLUMN('7c'!J$32),0)/VLOOKUP(VALUE(LEFT($A39,4)),'7c'!$A$3:$M$32,COLUMN('7c'!J$32),0),1/(VALUE(RIGHT($A39,4))-VALUE(LEFT($A39,4))))-1)*100)=FALSE,(POWER(VLOOKUP(VALUE(RIGHT($A39,4)),'7c'!$A$3:$M$32,COLUMN('7c'!J$32),0)/VLOOKUP(VALUE(LEFT($A39,4)),'7c'!$A$3:$M$32,COLUMN('7c'!J$32),0),1/(VALUE(RIGHT($A39,4))-VALUE(LEFT($A39,4))))-1)*100,"n.a.")</f>
        <v>n.a.</v>
      </c>
      <c r="K39" s="2" t="str">
        <f>IF(ISERROR((POWER(VLOOKUP(VALUE(RIGHT($A39,4)),'7c'!$A$3:$M$32,COLUMN('7c'!K$32),0)/VLOOKUP(VALUE(LEFT($A39,4)),'7c'!$A$3:$M$32,COLUMN('7c'!K$32),0),1/(VALUE(RIGHT($A39,4))-VALUE(LEFT($A39,4))))-1)*100)=FALSE,(POWER(VLOOKUP(VALUE(RIGHT($A39,4)),'7c'!$A$3:$M$32,COLUMN('7c'!K$32),0)/VLOOKUP(VALUE(LEFT($A39,4)),'7c'!$A$3:$M$32,COLUMN('7c'!K$32),0),1/(VALUE(RIGHT($A39,4))-VALUE(LEFT($A39,4))))-1)*100,"n.a.")</f>
        <v>n.a.</v>
      </c>
      <c r="L39" s="2" t="str">
        <f>IF(ISERROR((POWER(VLOOKUP(VALUE(RIGHT($A39,4)),'7c'!$A$3:$M$32,COLUMN('7c'!L$32),0)/VLOOKUP(VALUE(LEFT($A39,4)),'7c'!$A$3:$M$32,COLUMN('7c'!L$32),0),1/(VALUE(RIGHT($A39,4))-VALUE(LEFT($A39,4))))-1)*100)=FALSE,(POWER(VLOOKUP(VALUE(RIGHT($A39,4)),'7c'!$A$3:$M$32,COLUMN('7c'!L$32),0)/VLOOKUP(VALUE(LEFT($A39,4)),'7c'!$A$3:$M$32,COLUMN('7c'!L$32),0),1/(VALUE(RIGHT($A39,4))-VALUE(LEFT($A39,4))))-1)*100,"n.a.")</f>
        <v>n.a.</v>
      </c>
      <c r="M39" s="2" t="str">
        <f>IF(ISERROR((POWER(VLOOKUP(VALUE(RIGHT($A39,4)),'7c'!$A$3:$M$32,COLUMN('7c'!M$32),0)/VLOOKUP(VALUE(LEFT($A39,4)),'7c'!$A$3:$M$32,COLUMN('7c'!M$32),0),1/(VALUE(RIGHT($A39,4))-VALUE(LEFT($A39,4))))-1)*100)=FALSE,(POWER(VLOOKUP(VALUE(RIGHT($A39,4)),'7c'!$A$3:$M$32,COLUMN('7c'!M$32),0)/VLOOKUP(VALUE(LEFT($A39,4)),'7c'!$A$3:$M$32,COLUMN('7c'!M$32),0),1/(VALUE(RIGHT($A39,4))-VALUE(LEFT($A39,4))))-1)*100,"n.a.")</f>
        <v>n.a.</v>
      </c>
      <c r="N39" s="7">
        <f t="shared" si="3"/>
        <v>2006</v>
      </c>
      <c r="O39">
        <f t="shared" si="1"/>
        <v>86.243783168014204</v>
      </c>
      <c r="P39">
        <f t="shared" si="4"/>
        <v>94.271229404309253</v>
      </c>
      <c r="Q39">
        <f t="shared" si="5"/>
        <v>118.06796239149658</v>
      </c>
      <c r="R39">
        <f t="shared" si="6"/>
        <v>91.898872497889045</v>
      </c>
      <c r="S39">
        <f t="shared" si="7"/>
        <v>106.12439905640659</v>
      </c>
      <c r="T39">
        <f t="shared" si="8"/>
        <v>148.89945049057874</v>
      </c>
      <c r="U39">
        <f t="shared" si="9"/>
        <v>102.61885477259898</v>
      </c>
      <c r="V39">
        <f t="shared" si="10"/>
        <v>180.17300605833489</v>
      </c>
      <c r="W39">
        <f t="shared" si="11"/>
        <v>244.21510048886478</v>
      </c>
    </row>
    <row r="40" spans="1:23">
      <c r="N40" s="7"/>
    </row>
    <row r="41" spans="1:23">
      <c r="A41" t="s">
        <v>609</v>
      </c>
      <c r="N41" s="7"/>
    </row>
    <row r="42" spans="1:23">
      <c r="A42" t="s">
        <v>610</v>
      </c>
      <c r="N42" s="7"/>
    </row>
    <row r="43" spans="1:23">
      <c r="N43" s="7"/>
    </row>
  </sheetData>
  <pageMargins left="0.7" right="0.7" top="0.75" bottom="0.75" header="0.3" footer="0.3"/>
  <pageSetup scale="72" orientation="landscape" horizontalDpi="0" verticalDpi="0" r:id="rId1"/>
</worksheet>
</file>

<file path=xl/worksheets/sheet38.xml><?xml version="1.0" encoding="utf-8"?>
<worksheet xmlns="http://schemas.openxmlformats.org/spreadsheetml/2006/main" xmlns:r="http://schemas.openxmlformats.org/officeDocument/2006/relationships">
  <sheetPr codeName="Sheet89"/>
  <dimension ref="A1:N56"/>
  <sheetViews>
    <sheetView view="pageBreakPreview" zoomScaleNormal="100" zoomScaleSheetLayoutView="100" workbookViewId="0"/>
  </sheetViews>
  <sheetFormatPr defaultRowHeight="15" outlineLevelRow="1"/>
  <cols>
    <col min="2" max="2" width="10.28515625" customWidth="1"/>
    <col min="3" max="13" width="13.85546875" customWidth="1"/>
    <col min="14" max="14" width="14.85546875" customWidth="1"/>
  </cols>
  <sheetData>
    <row r="1" spans="1:14">
      <c r="A1" t="s">
        <v>611</v>
      </c>
    </row>
    <row r="2" spans="1:14" ht="105">
      <c r="B2" s="55" t="s">
        <v>5</v>
      </c>
      <c r="C2" s="55" t="s">
        <v>6</v>
      </c>
      <c r="D2" s="55" t="s">
        <v>7</v>
      </c>
      <c r="E2" s="55" t="s">
        <v>8</v>
      </c>
      <c r="F2" s="55" t="s">
        <v>9</v>
      </c>
      <c r="G2" s="55" t="s">
        <v>11</v>
      </c>
      <c r="H2" s="55" t="s">
        <v>12</v>
      </c>
      <c r="I2" s="55" t="s">
        <v>13</v>
      </c>
      <c r="J2" s="55" t="s">
        <v>14</v>
      </c>
      <c r="K2" s="55" t="s">
        <v>15</v>
      </c>
      <c r="L2" s="55" t="s">
        <v>16</v>
      </c>
      <c r="M2" s="55" t="s">
        <v>17</v>
      </c>
      <c r="N2" s="55" t="s">
        <v>55</v>
      </c>
    </row>
    <row r="3" spans="1:14">
      <c r="A3" s="7">
        <v>1981</v>
      </c>
      <c r="B3" s="41">
        <f>'1a'!B6/'7b'!B23*100</f>
        <v>75.466179105685043</v>
      </c>
      <c r="C3" s="41">
        <f>'1a'!C6/'7b'!C23*100</f>
        <v>88.71279198045869</v>
      </c>
      <c r="D3" s="41">
        <f>'1a'!D6/'7b'!D23*100</f>
        <v>172.33364847830001</v>
      </c>
      <c r="E3" s="41">
        <f>'1a'!E6/'7b'!E23*100</f>
        <v>94.120730256323412</v>
      </c>
      <c r="F3" s="41" t="s">
        <v>29</v>
      </c>
      <c r="G3" s="41">
        <f>'1a'!G6/'7b'!G23*100</f>
        <v>163.33731790433123</v>
      </c>
      <c r="H3" s="41">
        <f>'1a'!H6/'7b'!H23*100</f>
        <v>97.373956699206303</v>
      </c>
      <c r="I3" s="41">
        <f>'1a'!I6/'7b'!I23*100</f>
        <v>264.74706611382703</v>
      </c>
      <c r="J3" s="41">
        <f>'1a'!J6/'7b'!J23*100</f>
        <v>251.91116329344442</v>
      </c>
      <c r="K3" s="41">
        <f>'1a'!N6/'7b'!K4*100</f>
        <v>203.15573816852171</v>
      </c>
      <c r="L3" s="41" t="s">
        <v>29</v>
      </c>
      <c r="M3" s="41" t="s">
        <v>29</v>
      </c>
      <c r="N3" s="41">
        <f>'1a'!Q6/'7b'!N23*100</f>
        <v>190.74822411382425</v>
      </c>
    </row>
    <row r="4" spans="1:14">
      <c r="A4" s="7">
        <f t="shared" ref="A4:A31" si="0">A3+1</f>
        <v>1982</v>
      </c>
      <c r="B4" s="41">
        <f>'1a'!B7/'7b'!B24*100</f>
        <v>71.764167693255786</v>
      </c>
      <c r="C4" s="41">
        <f>'1a'!C7/'7b'!C24*100</f>
        <v>77.690031483691556</v>
      </c>
      <c r="D4" s="41">
        <f>'1a'!D7/'7b'!D24*100</f>
        <v>165.07651179941004</v>
      </c>
      <c r="E4" s="41">
        <f>'1a'!E7/'7b'!E24*100</f>
        <v>105.13593283165355</v>
      </c>
      <c r="F4" s="41" t="s">
        <v>29</v>
      </c>
      <c r="G4" s="41">
        <f>'1a'!G7/'7b'!G24*100</f>
        <v>166.39316540628505</v>
      </c>
      <c r="H4" s="41">
        <f>'1a'!H7/'7b'!H24*100</f>
        <v>96.329088712512814</v>
      </c>
      <c r="I4" s="41">
        <f>'1a'!I7/'7b'!I24*100</f>
        <v>238.91340485608023</v>
      </c>
      <c r="J4" s="41">
        <f>'1a'!J7/'7b'!J24*100</f>
        <v>225.91324170506297</v>
      </c>
      <c r="K4" s="41">
        <f>'1a'!N7/'7b'!K5*100</f>
        <v>229.74705393797362</v>
      </c>
      <c r="L4" s="41" t="s">
        <v>29</v>
      </c>
      <c r="M4" s="41" t="s">
        <v>29</v>
      </c>
      <c r="N4" s="41">
        <f>'1a'!Q7/'7b'!N24*100</f>
        <v>174.83778099444336</v>
      </c>
    </row>
    <row r="5" spans="1:14">
      <c r="A5" s="7">
        <f t="shared" si="0"/>
        <v>1983</v>
      </c>
      <c r="B5" s="41">
        <f>'1a'!B8/'7b'!B25*100</f>
        <v>72.946970721159204</v>
      </c>
      <c r="C5" s="41">
        <f>'1a'!C8/'7b'!C25*100</f>
        <v>83.838772202420103</v>
      </c>
      <c r="D5" s="41">
        <f>'1a'!D8/'7b'!D25*100</f>
        <v>161.56168546242813</v>
      </c>
      <c r="E5" s="41">
        <f>'1a'!E8/'7b'!E25*100</f>
        <v>86.989523798105722</v>
      </c>
      <c r="F5" s="41" t="s">
        <v>29</v>
      </c>
      <c r="G5" s="41">
        <f>'1a'!G8/'7b'!G25*100</f>
        <v>153.04866952294799</v>
      </c>
      <c r="H5" s="41">
        <f>'1a'!H8/'7b'!H25*100</f>
        <v>105.91595278322035</v>
      </c>
      <c r="I5" s="41">
        <f>'1a'!I8/'7b'!I25*100</f>
        <v>223.31800670294868</v>
      </c>
      <c r="J5" s="41">
        <f>'1a'!J8/'7b'!J25*100</f>
        <v>223.84211728019145</v>
      </c>
      <c r="K5" s="41">
        <f>'1a'!N8/'7b'!K6*100</f>
        <v>212.50275943151215</v>
      </c>
      <c r="L5" s="41" t="s">
        <v>29</v>
      </c>
      <c r="M5" s="41" t="s">
        <v>29</v>
      </c>
      <c r="N5" s="41">
        <f>'1a'!Q8/'7b'!N25*100</f>
        <v>175.84503153605866</v>
      </c>
    </row>
    <row r="6" spans="1:14">
      <c r="A6" s="7">
        <f t="shared" si="0"/>
        <v>1984</v>
      </c>
      <c r="B6" s="41">
        <f>'1a'!B9/'7b'!B26*100</f>
        <v>76.18486025590127</v>
      </c>
      <c r="C6" s="41">
        <f>'1a'!C9/'7b'!C26*100</f>
        <v>97.699444080516059</v>
      </c>
      <c r="D6" s="41">
        <f>'1a'!D9/'7b'!D26*100</f>
        <v>168.99099500013088</v>
      </c>
      <c r="E6" s="41">
        <f>'1a'!E9/'7b'!E26*100</f>
        <v>84.791651322587271</v>
      </c>
      <c r="F6" s="41" t="s">
        <v>29</v>
      </c>
      <c r="G6" s="41">
        <f>'1a'!G9/'7b'!G26*100</f>
        <v>163.94230016524281</v>
      </c>
      <c r="H6" s="41">
        <f>'1a'!H9/'7b'!H26*100</f>
        <v>115.48430928696128</v>
      </c>
      <c r="I6" s="41">
        <f>'1a'!I9/'7b'!I26*100</f>
        <v>232.08335688043539</v>
      </c>
      <c r="J6" s="41">
        <f>'1a'!J9/'7b'!J26*100</f>
        <v>227.66655856353867</v>
      </c>
      <c r="K6" s="41">
        <f>'1a'!N9/'7b'!K7*100</f>
        <v>199.97210868260069</v>
      </c>
      <c r="L6" s="41" t="s">
        <v>29</v>
      </c>
      <c r="M6" s="41" t="s">
        <v>29</v>
      </c>
      <c r="N6" s="41">
        <f>'1a'!Q9/'7b'!N26*100</f>
        <v>185.75448716654594</v>
      </c>
    </row>
    <row r="7" spans="1:14">
      <c r="A7" s="7">
        <f t="shared" si="0"/>
        <v>1985</v>
      </c>
      <c r="B7" s="41">
        <f>'1a'!B10/'7b'!B27*100</f>
        <v>78.818378656426376</v>
      </c>
      <c r="C7" s="41">
        <f>'1a'!C10/'7b'!C27*100</f>
        <v>102.1950516659688</v>
      </c>
      <c r="D7" s="41">
        <f>'1a'!D10/'7b'!D27*100</f>
        <v>177.78023925564909</v>
      </c>
      <c r="E7" s="41">
        <f>'1a'!E10/'7b'!E27*100</f>
        <v>98.848718711966882</v>
      </c>
      <c r="F7" s="41" t="s">
        <v>29</v>
      </c>
      <c r="G7" s="41">
        <f>'1a'!G10/'7b'!G27*100</f>
        <v>166.5333903197683</v>
      </c>
      <c r="H7" s="41">
        <f>'1a'!H10/'7b'!H27*100</f>
        <v>110.56939050104957</v>
      </c>
      <c r="I7" s="41">
        <f>'1a'!I10/'7b'!I27*100</f>
        <v>245.7329594585417</v>
      </c>
      <c r="J7" s="41">
        <f>'1a'!J10/'7b'!J27*100</f>
        <v>237.44517077025017</v>
      </c>
      <c r="K7" s="41">
        <f>'1a'!N10/'7b'!K8*100</f>
        <v>195.07778831310813</v>
      </c>
      <c r="L7" s="41" t="s">
        <v>29</v>
      </c>
      <c r="M7" s="41" t="s">
        <v>29</v>
      </c>
      <c r="N7" s="41">
        <f>'1a'!Q10/'7b'!N27*100</f>
        <v>194.08739256516841</v>
      </c>
    </row>
    <row r="8" spans="1:14">
      <c r="A8" s="7">
        <f t="shared" si="0"/>
        <v>1986</v>
      </c>
      <c r="B8" s="41">
        <f>'1a'!B11/'7b'!B28*100</f>
        <v>79.943062374723269</v>
      </c>
      <c r="C8" s="41">
        <f>'1a'!C11/'7b'!C28*100</f>
        <v>100.3250053541809</v>
      </c>
      <c r="D8" s="41">
        <f>'1a'!D11/'7b'!D28*100</f>
        <v>172.98713713841875</v>
      </c>
      <c r="E8" s="41">
        <f>'1a'!E11/'7b'!E28*100</f>
        <v>98.059346902192516</v>
      </c>
      <c r="F8" s="41" t="s">
        <v>29</v>
      </c>
      <c r="G8" s="41">
        <f>'1a'!G11/'7b'!G28*100</f>
        <v>164.30991369265541</v>
      </c>
      <c r="H8" s="41">
        <f>'1a'!H11/'7b'!H28*100</f>
        <v>116.51247863050185</v>
      </c>
      <c r="I8" s="41">
        <f>'1a'!I11/'7b'!I28*100</f>
        <v>244.75958835707684</v>
      </c>
      <c r="J8" s="41">
        <f>'1a'!J11/'7b'!J28*100</f>
        <v>220.19303259477846</v>
      </c>
      <c r="K8" s="41">
        <f>'1a'!N11/'7b'!K9*100</f>
        <v>167.33332149683054</v>
      </c>
      <c r="L8" s="41" t="s">
        <v>29</v>
      </c>
      <c r="M8" s="41" t="s">
        <v>29</v>
      </c>
      <c r="N8" s="41">
        <f>'1a'!Q11/'7b'!N28*100</f>
        <v>187.0944828325226</v>
      </c>
    </row>
    <row r="9" spans="1:14">
      <c r="A9" s="7">
        <f t="shared" si="0"/>
        <v>1987</v>
      </c>
      <c r="B9" s="41">
        <f>'1a'!B12/'7b'!B29*100</f>
        <v>81.702962501375481</v>
      </c>
      <c r="C9" s="41">
        <f>'1a'!C12/'7b'!C29*100</f>
        <v>101.76371379777065</v>
      </c>
      <c r="D9" s="41">
        <f>'1a'!D12/'7b'!D29*100</f>
        <v>165.62034998831734</v>
      </c>
      <c r="E9" s="41">
        <f>'1a'!E12/'7b'!E29*100</f>
        <v>88.811630146717704</v>
      </c>
      <c r="F9" s="41" t="s">
        <v>29</v>
      </c>
      <c r="G9" s="41">
        <f>'1a'!G12/'7b'!G29*100</f>
        <v>162.57245388393181</v>
      </c>
      <c r="H9" s="41">
        <f>'1a'!H12/'7b'!H29*100</f>
        <v>115.50033241419399</v>
      </c>
      <c r="I9" s="41">
        <f>'1a'!I12/'7b'!I29*100</f>
        <v>237.87915178776205</v>
      </c>
      <c r="J9" s="41">
        <f>'1a'!J12/'7b'!J29*100</f>
        <v>218.04432964113639</v>
      </c>
      <c r="K9" s="41">
        <f>'1a'!N12/'7b'!K10*100</f>
        <v>166.45453954956491</v>
      </c>
      <c r="L9" s="41" t="s">
        <v>29</v>
      </c>
      <c r="M9" s="41" t="s">
        <v>29</v>
      </c>
      <c r="N9" s="41">
        <f>'1a'!Q12/'7b'!N29*100</f>
        <v>173.83408217464691</v>
      </c>
    </row>
    <row r="10" spans="1:14">
      <c r="A10" s="7">
        <f t="shared" si="0"/>
        <v>1988</v>
      </c>
      <c r="B10" s="41">
        <f>'1a'!B13/'7b'!B30*100</f>
        <v>82.858782160158924</v>
      </c>
      <c r="C10" s="41">
        <f>'1a'!C13/'7b'!C30*100</f>
        <v>103.48283361906989</v>
      </c>
      <c r="D10" s="41">
        <f>'1a'!D13/'7b'!D30*100</f>
        <v>158.02568501198479</v>
      </c>
      <c r="E10" s="41">
        <f>'1a'!E13/'7b'!E30*100</f>
        <v>88.436348436696292</v>
      </c>
      <c r="F10" s="41" t="s">
        <v>29</v>
      </c>
      <c r="G10" s="41">
        <f>'1a'!G13/'7b'!G30*100</f>
        <v>144.31451538603844</v>
      </c>
      <c r="H10" s="41">
        <f>'1a'!H13/'7b'!H30*100</f>
        <v>114.83509365360484</v>
      </c>
      <c r="I10" s="41">
        <f>'1a'!I13/'7b'!I30*100</f>
        <v>218.02855510155084</v>
      </c>
      <c r="J10" s="41">
        <f>'1a'!J13/'7b'!J30*100</f>
        <v>219.55122563680143</v>
      </c>
      <c r="K10" s="41">
        <f>'1a'!N13/'7b'!K11*100</f>
        <v>168.40664983299482</v>
      </c>
      <c r="L10" s="41" t="s">
        <v>29</v>
      </c>
      <c r="M10" s="41" t="s">
        <v>29</v>
      </c>
      <c r="N10" s="41">
        <f>'1a'!Q13/'7b'!N30*100</f>
        <v>164.09272791411172</v>
      </c>
    </row>
    <row r="11" spans="1:14">
      <c r="A11" s="7">
        <f t="shared" si="0"/>
        <v>1989</v>
      </c>
      <c r="B11" s="41">
        <f>'1a'!B14/'7b'!B31*100</f>
        <v>82.356036308961805</v>
      </c>
      <c r="C11" s="41">
        <f>'1a'!C14/'7b'!C31*100</f>
        <v>98.927183523338826</v>
      </c>
      <c r="D11" s="41">
        <f>'1a'!D14/'7b'!D31*100</f>
        <v>145.81609143981927</v>
      </c>
      <c r="E11" s="41">
        <f>'1a'!E14/'7b'!E31*100</f>
        <v>81.178581830519889</v>
      </c>
      <c r="F11" s="41" t="s">
        <v>29</v>
      </c>
      <c r="G11" s="41">
        <f>'1a'!G14/'7b'!G31*100</f>
        <v>141.47902863831914</v>
      </c>
      <c r="H11" s="41">
        <f>'1a'!H14/'7b'!H31*100</f>
        <v>104.47317796205868</v>
      </c>
      <c r="I11" s="41">
        <f>'1a'!I14/'7b'!I31*100</f>
        <v>201.76097286976534</v>
      </c>
      <c r="J11" s="41">
        <f>'1a'!J14/'7b'!J31*100</f>
        <v>188.84887853494433</v>
      </c>
      <c r="K11" s="41">
        <f>'1a'!N14/'7b'!K12*100</f>
        <v>150.64928387722065</v>
      </c>
      <c r="L11" s="41" t="s">
        <v>29</v>
      </c>
      <c r="M11" s="41" t="s">
        <v>29</v>
      </c>
      <c r="N11" s="41">
        <f>'1a'!Q14/'7b'!N31*100</f>
        <v>156.5758536727505</v>
      </c>
    </row>
    <row r="12" spans="1:14">
      <c r="A12" s="7">
        <f t="shared" si="0"/>
        <v>1990</v>
      </c>
      <c r="B12" s="41">
        <f>'1a'!B15/'7b'!B32*100</f>
        <v>80.900533753626618</v>
      </c>
      <c r="C12" s="41">
        <f>'1a'!C15/'7b'!C32*100</f>
        <v>92.036460626225491</v>
      </c>
      <c r="D12" s="41">
        <f>'1a'!D15/'7b'!D32*100</f>
        <v>145.35343054266107</v>
      </c>
      <c r="E12" s="41">
        <f>'1a'!E15/'7b'!E32*100</f>
        <v>73.155993114375846</v>
      </c>
      <c r="F12" s="41" t="s">
        <v>29</v>
      </c>
      <c r="G12" s="41">
        <f>'1a'!G15/'7b'!G32*100</f>
        <v>143.22893864669908</v>
      </c>
      <c r="H12" s="41">
        <f>'1a'!H15/'7b'!H32*100</f>
        <v>103.53562324526757</v>
      </c>
      <c r="I12" s="41">
        <f>'1a'!I15/'7b'!I32*100</f>
        <v>192.35557915879252</v>
      </c>
      <c r="J12" s="41">
        <f>'1a'!J15/'7b'!J32*100</f>
        <v>199.54490525229241</v>
      </c>
      <c r="K12" s="41">
        <f>'1a'!N15/'7b'!K13*100</f>
        <v>166.90717654704119</v>
      </c>
      <c r="L12" s="41" t="s">
        <v>29</v>
      </c>
      <c r="M12" s="41" t="s">
        <v>29</v>
      </c>
      <c r="N12" s="41">
        <f>'1a'!Q15/'7b'!N32*100</f>
        <v>152.83458644886022</v>
      </c>
    </row>
    <row r="13" spans="1:14">
      <c r="A13" s="7">
        <f t="shared" si="0"/>
        <v>1991</v>
      </c>
      <c r="B13" s="41">
        <f>'1a'!B16/'7b'!B33*100</f>
        <v>78.401954853203705</v>
      </c>
      <c r="C13" s="41">
        <f>'1a'!C16/'7b'!C33*100</f>
        <v>84.71320844176644</v>
      </c>
      <c r="D13" s="41">
        <f>'1a'!D16/'7b'!D33*100</f>
        <v>144.99171024556844</v>
      </c>
      <c r="E13" s="41">
        <f>'1a'!E16/'7b'!E33*100</f>
        <v>67.599260917874474</v>
      </c>
      <c r="F13" s="41" t="s">
        <v>29</v>
      </c>
      <c r="G13" s="41">
        <f>'1a'!G16/'7b'!G33*100</f>
        <v>132.66089376660653</v>
      </c>
      <c r="H13" s="41">
        <f>'1a'!H16/'7b'!H33*100</f>
        <v>104.3482987296709</v>
      </c>
      <c r="I13" s="41">
        <f>'1a'!I16/'7b'!I33*100</f>
        <v>174.82441288004483</v>
      </c>
      <c r="J13" s="41">
        <f>'1a'!J16/'7b'!J33*100</f>
        <v>193.26581195409247</v>
      </c>
      <c r="K13" s="41">
        <f>'1a'!N16/'7b'!K14*100</f>
        <v>151.98639251373626</v>
      </c>
      <c r="L13" s="41" t="s">
        <v>29</v>
      </c>
      <c r="M13" s="41" t="s">
        <v>29</v>
      </c>
      <c r="N13" s="41">
        <f>'1a'!Q16/'7b'!N33*100</f>
        <v>166.64554366629113</v>
      </c>
    </row>
    <row r="14" spans="1:14">
      <c r="A14" s="7">
        <f t="shared" si="0"/>
        <v>1992</v>
      </c>
      <c r="B14" s="41">
        <f>'1a'!B17/'7b'!B34*100</f>
        <v>78.766079507950465</v>
      </c>
      <c r="C14" s="41">
        <f>'1a'!C17/'7b'!C34*100</f>
        <v>88.540903040569603</v>
      </c>
      <c r="D14" s="41">
        <f>'1a'!D17/'7b'!D34*100</f>
        <v>145.33472715429389</v>
      </c>
      <c r="E14" s="41">
        <f>'1a'!E17/'7b'!E34*100</f>
        <v>71.518002859890387</v>
      </c>
      <c r="F14" s="41" t="s">
        <v>29</v>
      </c>
      <c r="G14" s="41">
        <f>'1a'!G17/'7b'!G34*100</f>
        <v>145.35904516129352</v>
      </c>
      <c r="H14" s="41">
        <f>'1a'!H17/'7b'!H34*100</f>
        <v>106.88318842360292</v>
      </c>
      <c r="I14" s="41">
        <f>'1a'!I17/'7b'!I34*100</f>
        <v>161.18383315198977</v>
      </c>
      <c r="J14" s="41">
        <f>'1a'!J17/'7b'!J34*100</f>
        <v>186.8347991381267</v>
      </c>
      <c r="K14" s="41">
        <f>'1a'!N17/'7b'!K15*100</f>
        <v>128.07242985219091</v>
      </c>
      <c r="L14" s="41" t="s">
        <v>29</v>
      </c>
      <c r="M14" s="41" t="s">
        <v>29</v>
      </c>
      <c r="N14" s="41">
        <f>'1a'!Q17/'7b'!N34*100</f>
        <v>172.39342321143167</v>
      </c>
    </row>
    <row r="15" spans="1:14">
      <c r="A15" s="7">
        <f t="shared" si="0"/>
        <v>1993</v>
      </c>
      <c r="B15" s="41">
        <f>'1a'!B18/'7b'!B35*100</f>
        <v>80.65325149564238</v>
      </c>
      <c r="C15" s="41">
        <f>'1a'!C18/'7b'!C35*100</f>
        <v>96.670301173782363</v>
      </c>
      <c r="D15" s="41">
        <f>'1a'!D18/'7b'!D35*100</f>
        <v>147.35286709168378</v>
      </c>
      <c r="E15" s="41">
        <f>'1a'!E18/'7b'!E35*100</f>
        <v>79.116285954479949</v>
      </c>
      <c r="F15" s="41" t="s">
        <v>29</v>
      </c>
      <c r="G15" s="41">
        <f>'1a'!G18/'7b'!G35*100</f>
        <v>143.89379382888492</v>
      </c>
      <c r="H15" s="41">
        <f>'1a'!H18/'7b'!H35*100</f>
        <v>121.5504613561921</v>
      </c>
      <c r="I15" s="41">
        <f>'1a'!I18/'7b'!I35*100</f>
        <v>157.65682193451576</v>
      </c>
      <c r="J15" s="41">
        <f>'1a'!J18/'7b'!J35*100</f>
        <v>183.00791483239999</v>
      </c>
      <c r="K15" s="41">
        <f>'1a'!N18/'7b'!K16*100</f>
        <v>127.93733492077837</v>
      </c>
      <c r="L15" s="41" t="s">
        <v>29</v>
      </c>
      <c r="M15" s="41" t="s">
        <v>29</v>
      </c>
      <c r="N15" s="41">
        <f>'1a'!Q18/'7b'!N35*100</f>
        <v>170.01896260699968</v>
      </c>
    </row>
    <row r="16" spans="1:14">
      <c r="A16" s="7">
        <f t="shared" si="0"/>
        <v>1994</v>
      </c>
      <c r="B16" s="41">
        <f>'1a'!B19/'7b'!B36*100</f>
        <v>83.602522090271435</v>
      </c>
      <c r="C16" s="41">
        <f>'1a'!C19/'7b'!C36*100</f>
        <v>105.20783610050783</v>
      </c>
      <c r="D16" s="41">
        <f>'1a'!D19/'7b'!D36*100</f>
        <v>151.9865755543911</v>
      </c>
      <c r="E16" s="41">
        <f>'1a'!E19/'7b'!E36*100</f>
        <v>89.506115141173694</v>
      </c>
      <c r="F16" s="41" t="s">
        <v>29</v>
      </c>
      <c r="G16" s="41">
        <f>'1a'!G19/'7b'!G36*100</f>
        <v>148.2120592597272</v>
      </c>
      <c r="H16" s="41">
        <f>'1a'!H19/'7b'!H36*100</f>
        <v>121.15696711377988</v>
      </c>
      <c r="I16" s="41">
        <f>'1a'!I19/'7b'!I36*100</f>
        <v>159.15780304583552</v>
      </c>
      <c r="J16" s="41">
        <f>'1a'!J19/'7b'!J36*100</f>
        <v>183.68531761356141</v>
      </c>
      <c r="K16" s="41">
        <f>'1a'!N19/'7b'!K17*100</f>
        <v>144.51222310666529</v>
      </c>
      <c r="L16" s="41" t="s">
        <v>29</v>
      </c>
      <c r="M16" s="41" t="s">
        <v>29</v>
      </c>
      <c r="N16" s="41">
        <f>'1a'!Q19/'7b'!N36*100</f>
        <v>174.43469388280096</v>
      </c>
    </row>
    <row r="17" spans="1:14">
      <c r="A17" s="7">
        <f t="shared" si="0"/>
        <v>1995</v>
      </c>
      <c r="B17" s="41">
        <f>'1a'!B20/'7b'!B37*100</f>
        <v>85.180318467577365</v>
      </c>
      <c r="C17" s="41">
        <f>'1a'!C20/'7b'!C37*100</f>
        <v>110.23125510493308</v>
      </c>
      <c r="D17" s="41">
        <f>'1a'!D20/'7b'!D37*100</f>
        <v>154.53821940837716</v>
      </c>
      <c r="E17" s="41">
        <f>'1a'!E20/'7b'!E37*100</f>
        <v>91.359926160765312</v>
      </c>
      <c r="F17" s="41" t="s">
        <v>29</v>
      </c>
      <c r="G17" s="41">
        <f>'1a'!G20/'7b'!G37*100</f>
        <v>156.52996506259331</v>
      </c>
      <c r="H17" s="41">
        <f>'1a'!H20/'7b'!H37*100</f>
        <v>135.46762178603947</v>
      </c>
      <c r="I17" s="41">
        <f>'1a'!I20/'7b'!I37*100</f>
        <v>161.73715408325995</v>
      </c>
      <c r="J17" s="41">
        <f>'1a'!J20/'7b'!J37*100</f>
        <v>175.10870533648105</v>
      </c>
      <c r="K17" s="41">
        <f>'1a'!N20/'7b'!K18*100</f>
        <v>145.05824079892659</v>
      </c>
      <c r="L17" s="41" t="s">
        <v>29</v>
      </c>
      <c r="M17" s="41" t="s">
        <v>29</v>
      </c>
      <c r="N17" s="41">
        <f>'1a'!Q20/'7b'!N37*100</f>
        <v>174.19654416162072</v>
      </c>
    </row>
    <row r="18" spans="1:14">
      <c r="A18" s="7">
        <f t="shared" si="0"/>
        <v>1996</v>
      </c>
      <c r="B18" s="41">
        <f>'1a'!B21/'7b'!B38*100</f>
        <v>85.895677361434892</v>
      </c>
      <c r="C18" s="41">
        <f>'1a'!C21/'7b'!C38*100</f>
        <v>110.79886053064976</v>
      </c>
      <c r="D18" s="41">
        <f>'1a'!D21/'7b'!D38*100</f>
        <v>148.16517711077819</v>
      </c>
      <c r="E18" s="41">
        <f>'1a'!E21/'7b'!E38*100</f>
        <v>90.843358768446564</v>
      </c>
      <c r="F18" s="41" t="s">
        <v>29</v>
      </c>
      <c r="G18" s="41">
        <f>'1a'!G21/'7b'!G38*100</f>
        <v>160.89417450948747</v>
      </c>
      <c r="H18" s="41">
        <f>'1a'!H21/'7b'!H38*100</f>
        <v>126.33264947030985</v>
      </c>
      <c r="I18" s="41">
        <f>'1a'!I21/'7b'!I38*100</f>
        <v>151.2554225430641</v>
      </c>
      <c r="J18" s="41">
        <f>'1a'!J21/'7b'!J38*100</f>
        <v>159.74338913710426</v>
      </c>
      <c r="K18" s="41">
        <f>'1a'!N21/'7b'!K19*100</f>
        <v>132.15726438737823</v>
      </c>
      <c r="L18" s="41" t="s">
        <v>29</v>
      </c>
      <c r="M18" s="41" t="s">
        <v>29</v>
      </c>
      <c r="N18" s="41">
        <f>'1a'!Q21/'7b'!N38*100</f>
        <v>170.54175402046667</v>
      </c>
    </row>
    <row r="19" spans="1:14">
      <c r="A19" s="7">
        <f t="shared" si="0"/>
        <v>1997</v>
      </c>
      <c r="B19" s="41">
        <f>'1a'!B22/'7b'!B39*100</f>
        <v>87.720678277574265</v>
      </c>
      <c r="C19" s="41">
        <f>'1a'!C22/'7b'!C39*100</f>
        <v>115.91135060084315</v>
      </c>
      <c r="D19" s="41">
        <f>'1a'!D22/'7b'!D39*100</f>
        <v>148.94804007794852</v>
      </c>
      <c r="E19" s="41">
        <f>'1a'!E22/'7b'!E39*100</f>
        <v>95.55626154508947</v>
      </c>
      <c r="F19" s="41">
        <f>'1a'!F22/'7b'!F39*100</f>
        <v>163.03391265679613</v>
      </c>
      <c r="G19" s="41">
        <f>'1a'!G22/'7b'!G39*100</f>
        <v>168.48016403312798</v>
      </c>
      <c r="H19" s="41">
        <f>'1a'!H22/'7b'!H39*100</f>
        <v>145.61487595151692</v>
      </c>
      <c r="I19" s="41">
        <f>'1a'!I22/'7b'!I39*100</f>
        <v>152.06463915064344</v>
      </c>
      <c r="J19" s="41">
        <f>'1a'!J22/'7b'!J39*100</f>
        <v>172.71045579092822</v>
      </c>
      <c r="K19" s="41">
        <f>'1a'!N22/'7b'!K20*100</f>
        <v>120.63292162401953</v>
      </c>
      <c r="L19" s="41">
        <f>'1a'!O22/'7b'!L20*100</f>
        <v>210.79794887664218</v>
      </c>
      <c r="M19" s="41">
        <f>'1a'!P22/'7b'!M20*100</f>
        <v>274.8206215019689</v>
      </c>
      <c r="N19" s="41">
        <f>'1a'!Q22/'7b'!N39*100</f>
        <v>158.17594044460884</v>
      </c>
    </row>
    <row r="20" spans="1:14">
      <c r="A20" s="7">
        <f t="shared" si="0"/>
        <v>1998</v>
      </c>
      <c r="B20" s="41">
        <f>'1a'!B23/'7b'!B40*100</f>
        <v>89.566598832523496</v>
      </c>
      <c r="C20" s="41">
        <f>'1a'!C23/'7b'!C40*100</f>
        <v>120.42567484109772</v>
      </c>
      <c r="D20" s="41">
        <f>'1a'!D23/'7b'!D40*100</f>
        <v>156.06352608960023</v>
      </c>
      <c r="E20" s="41">
        <f>'1a'!E23/'7b'!E40*100</f>
        <v>99.253240603102725</v>
      </c>
      <c r="F20" s="41">
        <f>'1a'!F23/'7b'!F40*100</f>
        <v>175.03173639355506</v>
      </c>
      <c r="G20" s="41">
        <f>'1a'!G23/'7b'!G40*100</f>
        <v>176.90470141419226</v>
      </c>
      <c r="H20" s="41">
        <f>'1a'!H23/'7b'!H40*100</f>
        <v>136.25173510839008</v>
      </c>
      <c r="I20" s="41">
        <f>'1a'!I23/'7b'!I40*100</f>
        <v>168.84508915143056</v>
      </c>
      <c r="J20" s="41">
        <f>'1a'!J23/'7b'!J40*100</f>
        <v>170.99363024031143</v>
      </c>
      <c r="K20" s="41">
        <f>'1a'!N23/'7b'!K21*100</f>
        <v>110.44194825384344</v>
      </c>
      <c r="L20" s="41">
        <f>'1a'!O23/'7b'!L21*100</f>
        <v>220.96178005799979</v>
      </c>
      <c r="M20" s="41">
        <f>'1a'!P23/'7b'!M21*100</f>
        <v>290.19002695490923</v>
      </c>
      <c r="N20" s="41">
        <f>'1a'!Q23/'7b'!N40*100</f>
        <v>174.3211209543731</v>
      </c>
    </row>
    <row r="21" spans="1:14">
      <c r="A21" s="7">
        <f t="shared" si="0"/>
        <v>1999</v>
      </c>
      <c r="B21" s="41">
        <f>'1a'!B24/'7b'!B41*100</f>
        <v>92.625717194080835</v>
      </c>
      <c r="C21" s="41">
        <f>'1a'!C24/'7b'!C41*100</f>
        <v>129.49047402933618</v>
      </c>
      <c r="D21" s="41">
        <f>'1a'!D24/'7b'!D41*100</f>
        <v>156.70510270364872</v>
      </c>
      <c r="E21" s="41">
        <f>'1a'!E24/'7b'!E41*100</f>
        <v>105.67086176972413</v>
      </c>
      <c r="F21" s="41">
        <f>'1a'!F24/'7b'!F41*100</f>
        <v>152.30276263550212</v>
      </c>
      <c r="G21" s="41">
        <f>'1a'!G24/'7b'!G41*100</f>
        <v>181.55157508807318</v>
      </c>
      <c r="H21" s="41">
        <f>'1a'!H24/'7b'!H41*100</f>
        <v>154.42792618228526</v>
      </c>
      <c r="I21" s="41">
        <f>'1a'!I24/'7b'!I41*100</f>
        <v>161.87411930019346</v>
      </c>
      <c r="J21" s="41">
        <f>'1a'!J24/'7b'!J41*100</f>
        <v>159.46447557782918</v>
      </c>
      <c r="K21" s="41">
        <f>'1a'!N24/'7b'!K22*100</f>
        <v>124.17204433238123</v>
      </c>
      <c r="L21" s="41">
        <f>'1a'!O24/'7b'!L22*100</f>
        <v>218.0469035109478</v>
      </c>
      <c r="M21" s="41">
        <f>'1a'!P24/'7b'!M22*100</f>
        <v>266.98791599218595</v>
      </c>
      <c r="N21" s="41">
        <f>'1a'!Q24/'7b'!N41*100</f>
        <v>169.86389892394612</v>
      </c>
    </row>
    <row r="22" spans="1:14">
      <c r="A22" s="7">
        <f t="shared" si="0"/>
        <v>2000</v>
      </c>
      <c r="B22" s="41">
        <f>'1a'!B25/'7b'!B42*100</f>
        <v>95.846819591874436</v>
      </c>
      <c r="C22" s="41">
        <f>'1a'!C25/'7b'!C42*100</f>
        <v>143.00529452200891</v>
      </c>
      <c r="D22" s="41">
        <f>'1a'!D25/'7b'!D42*100</f>
        <v>166.35216883206161</v>
      </c>
      <c r="E22" s="41">
        <f>'1a'!E25/'7b'!E42*100</f>
        <v>131.60741782076948</v>
      </c>
      <c r="F22" s="41">
        <f>'1a'!F25/'7b'!F42*100</f>
        <v>132.33706341106338</v>
      </c>
      <c r="G22" s="41">
        <f>'1a'!G25/'7b'!G42*100</f>
        <v>163.04310476042519</v>
      </c>
      <c r="H22" s="41">
        <f>'1a'!H25/'7b'!H42*100</f>
        <v>152.65584231474602</v>
      </c>
      <c r="I22" s="41">
        <f>'1a'!I25/'7b'!I42*100</f>
        <v>166.89194383537051</v>
      </c>
      <c r="J22" s="41">
        <f>'1a'!J25/'7b'!J42*100</f>
        <v>192.04555382714707</v>
      </c>
      <c r="K22" s="41">
        <f>'1a'!N25/'7b'!K23*100</f>
        <v>133.61264577850807</v>
      </c>
      <c r="L22" s="41">
        <f>'1a'!O25/'7b'!L23*100</f>
        <v>217.55030178806405</v>
      </c>
      <c r="M22" s="41">
        <f>'1a'!P25/'7b'!M23*100</f>
        <v>286.61436774309033</v>
      </c>
      <c r="N22" s="41">
        <f>'1a'!Q25/'7b'!N42*100</f>
        <v>173.89856131348742</v>
      </c>
    </row>
    <row r="23" spans="1:14">
      <c r="A23" s="7">
        <f t="shared" si="0"/>
        <v>2001</v>
      </c>
      <c r="B23" s="41">
        <f>'1a'!B26/'7b'!B43*100</f>
        <v>95.792519581035023</v>
      </c>
      <c r="C23" s="41">
        <f>'1a'!C26/'7b'!C43*100</f>
        <v>140.31487548869131</v>
      </c>
      <c r="D23" s="41">
        <f>'1a'!D26/'7b'!D43*100</f>
        <v>184.37763858418211</v>
      </c>
      <c r="E23" s="41">
        <f>'1a'!E26/'7b'!E43*100</f>
        <v>144.66761601527176</v>
      </c>
      <c r="F23" s="41">
        <f>'1a'!F26/'7b'!F43*100</f>
        <v>140.55884858711929</v>
      </c>
      <c r="G23" s="41">
        <f>'1a'!G26/'7b'!G43*100</f>
        <v>184.3741672761947</v>
      </c>
      <c r="H23" s="41">
        <f>'1a'!H26/'7b'!H43*100</f>
        <v>176.50798153555061</v>
      </c>
      <c r="I23" s="41">
        <f>'1a'!I26/'7b'!I43*100</f>
        <v>184.97357830199925</v>
      </c>
      <c r="J23" s="41">
        <f>'1a'!J26/'7b'!J43*100</f>
        <v>210.18161408141108</v>
      </c>
      <c r="K23" s="41">
        <f>'1a'!N26/'7b'!K24*100</f>
        <v>132.07094904100072</v>
      </c>
      <c r="L23" s="41">
        <f>'1a'!O26/'7b'!L24*100</f>
        <v>237.57521344399811</v>
      </c>
      <c r="M23" s="41">
        <f>'1a'!P26/'7b'!M24*100</f>
        <v>285.83881494121022</v>
      </c>
      <c r="N23" s="41">
        <f>'1a'!Q26/'7b'!N43*100</f>
        <v>192.48799305317809</v>
      </c>
    </row>
    <row r="24" spans="1:14">
      <c r="A24" s="7">
        <f t="shared" si="0"/>
        <v>2002</v>
      </c>
      <c r="B24" s="41">
        <f>'1a'!B27/'7b'!B44*100</f>
        <v>97.490404369247941</v>
      </c>
      <c r="C24" s="41">
        <f>'1a'!C27/'7b'!C44*100</f>
        <v>146.53838196401335</v>
      </c>
      <c r="D24" s="41">
        <f>'1a'!D27/'7b'!D44*100</f>
        <v>178.98232835326738</v>
      </c>
      <c r="E24" s="41">
        <f>'1a'!E27/'7b'!E44*100</f>
        <v>154.367725778709</v>
      </c>
      <c r="F24" s="41">
        <f>'1a'!F27/'7b'!F44*100</f>
        <v>151.89965289743358</v>
      </c>
      <c r="G24" s="41">
        <f>'1a'!G27/'7b'!G44*100</f>
        <v>171.16001965841079</v>
      </c>
      <c r="H24" s="41">
        <f>'1a'!H27/'7b'!H44*100</f>
        <v>171.90728269360957</v>
      </c>
      <c r="I24" s="41">
        <f>'1a'!I27/'7b'!I44*100</f>
        <v>157.17871640477014</v>
      </c>
      <c r="J24" s="41">
        <f>'1a'!J27/'7b'!J44*100</f>
        <v>201.99057679651617</v>
      </c>
      <c r="K24" s="41">
        <f>'1a'!N27/'7b'!K25*100</f>
        <v>149.49111124402683</v>
      </c>
      <c r="L24" s="41">
        <f>'1a'!O27/'7b'!L25*100</f>
        <v>234.49480777198804</v>
      </c>
      <c r="M24" s="41">
        <f>'1a'!P27/'7b'!M25*100</f>
        <v>297.73273448287233</v>
      </c>
      <c r="N24" s="41">
        <f>'1a'!Q27/'7b'!N44*100</f>
        <v>193.63863368723918</v>
      </c>
    </row>
    <row r="25" spans="1:14">
      <c r="A25" s="7">
        <f t="shared" si="0"/>
        <v>2003</v>
      </c>
      <c r="B25" s="41">
        <f>'1a'!B28/'7b'!B45*100</f>
        <v>98.090948993116328</v>
      </c>
      <c r="C25" s="41">
        <f>'1a'!C28/'7b'!C45*100</f>
        <v>146.95788413474094</v>
      </c>
      <c r="D25" s="41">
        <f>'1a'!D28/'7b'!D45*100</f>
        <v>177.07036760434821</v>
      </c>
      <c r="E25" s="41">
        <f>'1a'!E28/'7b'!E45*100</f>
        <v>135.48401724871241</v>
      </c>
      <c r="F25" s="41">
        <f>'1a'!F28/'7b'!F45*100</f>
        <v>149.72572908480589</v>
      </c>
      <c r="G25" s="41">
        <f>'1a'!G28/'7b'!G45*100</f>
        <v>198.98891602800893</v>
      </c>
      <c r="H25" s="41">
        <f>'1a'!H28/'7b'!H45*100</f>
        <v>163.45953941660906</v>
      </c>
      <c r="I25" s="41">
        <f>'1a'!I28/'7b'!I45*100</f>
        <v>156.22389092930388</v>
      </c>
      <c r="J25" s="41">
        <f>'1a'!J28/'7b'!J45*100</f>
        <v>200.81659636570356</v>
      </c>
      <c r="K25" s="41">
        <f>'1a'!N28/'7b'!K26*100</f>
        <v>162.81798005629696</v>
      </c>
      <c r="L25" s="41">
        <f>'1a'!O28/'7b'!L26*100</f>
        <v>217.08825985357905</v>
      </c>
      <c r="M25" s="41">
        <f>'1a'!P28/'7b'!M26*100</f>
        <v>310.51281977529544</v>
      </c>
      <c r="N25" s="41">
        <f>'1a'!Q28/'7b'!N45*100</f>
        <v>188.29281486850505</v>
      </c>
    </row>
    <row r="26" spans="1:14">
      <c r="A26" s="7">
        <f t="shared" si="0"/>
        <v>2004</v>
      </c>
      <c r="B26" s="41">
        <f>'1a'!B29/'7b'!B46*100</f>
        <v>98.870285918132282</v>
      </c>
      <c r="C26" s="41">
        <f>'1a'!C29/'7b'!C46*100</f>
        <v>151.98497695215721</v>
      </c>
      <c r="D26" s="41">
        <f>'1a'!D29/'7b'!D46*100</f>
        <v>178.19519188812933</v>
      </c>
      <c r="E26" s="41">
        <f>'1a'!E29/'7b'!E46*100</f>
        <v>122.59822762926242</v>
      </c>
      <c r="F26" s="41">
        <f>'1a'!F29/'7b'!F46*100</f>
        <v>149.47991020182036</v>
      </c>
      <c r="G26" s="41">
        <f>'1a'!G29/'7b'!G46*100</f>
        <v>198.15475457680279</v>
      </c>
      <c r="H26" s="41">
        <f>'1a'!H29/'7b'!H46*100</f>
        <v>152.57392475556532</v>
      </c>
      <c r="I26" s="41">
        <f>'1a'!I29/'7b'!I46*100</f>
        <v>158.15154763988849</v>
      </c>
      <c r="J26" s="41">
        <f>'1a'!J29/'7b'!J46*100</f>
        <v>211.05906897992747</v>
      </c>
      <c r="K26" s="41">
        <f>'1a'!N29/'7b'!K27*100</f>
        <v>160.62386965322148</v>
      </c>
      <c r="L26" s="41">
        <f>'1a'!O29/'7b'!L27*100</f>
        <v>232.44162782139114</v>
      </c>
      <c r="M26" s="41">
        <f>'1a'!P29/'7b'!M27*100</f>
        <v>314.16345987227726</v>
      </c>
      <c r="N26" s="41">
        <f>'1a'!Q29/'7b'!N46*100</f>
        <v>194.27530767725597</v>
      </c>
    </row>
    <row r="27" spans="1:14">
      <c r="A27" s="7">
        <f t="shared" si="0"/>
        <v>2005</v>
      </c>
      <c r="B27" s="41">
        <f>'1a'!B30/'7b'!B47*100</f>
        <v>98.449033958345595</v>
      </c>
      <c r="C27" s="41">
        <f>'1a'!C30/'7b'!C47*100</f>
        <v>154.90572270472742</v>
      </c>
      <c r="D27" s="17">
        <f>'1a'!D30/'7b'!D47*100</f>
        <v>186.52470401204869</v>
      </c>
      <c r="E27" s="17">
        <f>'1a'!E30/'7b'!E47*100</f>
        <v>128.72510505632974</v>
      </c>
      <c r="F27" s="17">
        <f>'1a'!F30/'7b'!F47*100</f>
        <v>144.24538207849201</v>
      </c>
      <c r="G27" s="17">
        <f>'1a'!G30/'7b'!G47*100</f>
        <v>192.9400650337611</v>
      </c>
      <c r="H27" s="17">
        <f>'1a'!H30/'7b'!H47*100</f>
        <v>147.72292184390082</v>
      </c>
      <c r="I27" s="17">
        <f>'1a'!I30/'7b'!I47*100</f>
        <v>167.89972945365483</v>
      </c>
      <c r="J27" s="17">
        <f>'1a'!J30/'7b'!J47*100</f>
        <v>238.22257725018395</v>
      </c>
      <c r="K27" s="17">
        <f>'1a'!N30/'7b'!K28*100</f>
        <v>144.42932146696683</v>
      </c>
      <c r="L27" s="17">
        <f>'1a'!O30/'7b'!L28*100</f>
        <v>234.70014730851852</v>
      </c>
      <c r="M27" s="17">
        <f>'1a'!P30/'7b'!M28*100</f>
        <v>340.58007302321312</v>
      </c>
      <c r="N27" s="41">
        <f>'1a'!Q30/'7b'!N47*100</f>
        <v>203.14740990572079</v>
      </c>
    </row>
    <row r="28" spans="1:14">
      <c r="A28" s="7">
        <f t="shared" si="0"/>
        <v>2006</v>
      </c>
      <c r="B28" s="41">
        <f>'1a'!B31/'7b'!B48*100</f>
        <v>97.0558325085711</v>
      </c>
      <c r="C28" s="41">
        <f>'1a'!C31/'7b'!C48*100</f>
        <v>153.35032142236636</v>
      </c>
      <c r="D28" s="41">
        <f>'1a'!D31/'7b'!D48*100</f>
        <v>190.31560924172351</v>
      </c>
      <c r="E28" s="41" t="s">
        <v>29</v>
      </c>
      <c r="F28" s="41" t="s">
        <v>29</v>
      </c>
      <c r="G28" s="41" t="s">
        <v>29</v>
      </c>
      <c r="H28" s="41" t="s">
        <v>29</v>
      </c>
      <c r="I28" s="41" t="s">
        <v>29</v>
      </c>
      <c r="J28" s="41" t="s">
        <v>29</v>
      </c>
      <c r="K28" s="41" t="s">
        <v>29</v>
      </c>
      <c r="L28" s="41" t="s">
        <v>29</v>
      </c>
      <c r="M28" s="41" t="s">
        <v>29</v>
      </c>
      <c r="N28" s="41" t="s">
        <v>29</v>
      </c>
    </row>
    <row r="29" spans="1:14">
      <c r="A29" s="7">
        <f t="shared" si="0"/>
        <v>2007</v>
      </c>
      <c r="B29" s="41">
        <f>'1a'!B32/'7b'!B49*100</f>
        <v>95.657096004945586</v>
      </c>
      <c r="C29" s="41">
        <f>'1a'!C32/'7b'!C49*100</f>
        <v>149.21039003381398</v>
      </c>
      <c r="D29" s="41">
        <f>'1a'!D32/'7b'!D49*100</f>
        <v>191.32957663866603</v>
      </c>
      <c r="E29" s="41" t="s">
        <v>29</v>
      </c>
      <c r="F29" s="41" t="s">
        <v>29</v>
      </c>
      <c r="G29" s="41" t="s">
        <v>29</v>
      </c>
      <c r="H29" s="41" t="s">
        <v>29</v>
      </c>
      <c r="I29" s="41" t="s">
        <v>29</v>
      </c>
      <c r="J29" s="41" t="s">
        <v>29</v>
      </c>
      <c r="K29" s="41" t="s">
        <v>29</v>
      </c>
      <c r="L29" s="41" t="s">
        <v>29</v>
      </c>
      <c r="M29" s="41" t="s">
        <v>29</v>
      </c>
      <c r="N29" s="41" t="s">
        <v>29</v>
      </c>
    </row>
    <row r="30" spans="1:14">
      <c r="A30" s="7">
        <f t="shared" si="0"/>
        <v>2008</v>
      </c>
      <c r="B30" s="41">
        <f>'1a'!B33/'7b'!B50*100</f>
        <v>93.018426007896309</v>
      </c>
      <c r="C30" s="41">
        <f>'1a'!C33/'7b'!C50*100</f>
        <v>139.27818059503772</v>
      </c>
      <c r="D30" s="41">
        <f>'1a'!D33/'7b'!D50*100</f>
        <v>193.62541419029085</v>
      </c>
      <c r="E30" s="41" t="s">
        <v>29</v>
      </c>
      <c r="F30" s="41" t="s">
        <v>29</v>
      </c>
      <c r="G30" s="41" t="s">
        <v>29</v>
      </c>
      <c r="H30" s="41" t="s">
        <v>29</v>
      </c>
      <c r="I30" s="41" t="s">
        <v>29</v>
      </c>
      <c r="J30" s="41" t="s">
        <v>29</v>
      </c>
      <c r="K30" s="41" t="s">
        <v>29</v>
      </c>
      <c r="L30" s="41" t="s">
        <v>29</v>
      </c>
      <c r="M30" s="41" t="s">
        <v>29</v>
      </c>
      <c r="N30" s="41" t="s">
        <v>29</v>
      </c>
    </row>
    <row r="31" spans="1:14">
      <c r="A31" s="7">
        <f t="shared" si="0"/>
        <v>2009</v>
      </c>
      <c r="B31" s="41">
        <f>'1a'!B34/'7b'!B51*100</f>
        <v>90.171507610325364</v>
      </c>
      <c r="C31" s="41">
        <f>'1a'!C34/'7b'!C51*100</f>
        <v>130.60756884268741</v>
      </c>
      <c r="D31" s="41">
        <f>'1a'!D34/'7b'!D51*100</f>
        <v>200.42973785990546</v>
      </c>
      <c r="E31" s="41" t="s">
        <v>29</v>
      </c>
      <c r="F31" s="41" t="s">
        <v>29</v>
      </c>
      <c r="G31" s="41" t="s">
        <v>29</v>
      </c>
      <c r="H31" s="41" t="s">
        <v>29</v>
      </c>
      <c r="I31" s="41" t="s">
        <v>29</v>
      </c>
      <c r="J31" s="41" t="s">
        <v>29</v>
      </c>
      <c r="K31" s="41" t="s">
        <v>29</v>
      </c>
      <c r="L31" s="41" t="s">
        <v>29</v>
      </c>
      <c r="M31" s="41" t="s">
        <v>29</v>
      </c>
      <c r="N31" s="41" t="s">
        <v>29</v>
      </c>
    </row>
    <row r="32" spans="1:14">
      <c r="A32" s="7">
        <v>2010</v>
      </c>
      <c r="B32" s="17">
        <f>'1a'!B35/'7b'!B52*100</f>
        <v>91.730112041653186</v>
      </c>
      <c r="C32" s="17">
        <f>'1a'!C35/'7b'!C52*100</f>
        <v>144.55223880597015</v>
      </c>
      <c r="D32" s="17">
        <f>'1a'!D35/'7b'!D52*100</f>
        <v>202.59261612759735</v>
      </c>
      <c r="E32" s="41" t="s">
        <v>29</v>
      </c>
      <c r="F32" s="41" t="s">
        <v>29</v>
      </c>
      <c r="G32" s="41" t="s">
        <v>29</v>
      </c>
      <c r="H32" s="41" t="s">
        <v>29</v>
      </c>
      <c r="I32" s="41" t="s">
        <v>29</v>
      </c>
      <c r="J32" s="41" t="s">
        <v>29</v>
      </c>
      <c r="K32" s="41" t="s">
        <v>29</v>
      </c>
      <c r="L32" s="41" t="s">
        <v>29</v>
      </c>
      <c r="M32" s="41" t="s">
        <v>29</v>
      </c>
      <c r="N32" s="41" t="s">
        <v>29</v>
      </c>
    </row>
    <row r="33" spans="1:14" s="163" customFormat="1">
      <c r="B33" s="41"/>
      <c r="C33" s="41"/>
      <c r="D33" s="41"/>
      <c r="E33" s="3">
        <f t="shared" ref="E33:L33" si="1">RANK(E27,$E$27:$M$27,0)</f>
        <v>9</v>
      </c>
      <c r="F33" s="3">
        <f t="shared" si="1"/>
        <v>8</v>
      </c>
      <c r="G33" s="3">
        <f t="shared" si="1"/>
        <v>4</v>
      </c>
      <c r="H33" s="3">
        <f t="shared" si="1"/>
        <v>6</v>
      </c>
      <c r="I33" s="3">
        <f t="shared" si="1"/>
        <v>5</v>
      </c>
      <c r="J33" s="3">
        <f t="shared" si="1"/>
        <v>2</v>
      </c>
      <c r="K33" s="3">
        <f t="shared" si="1"/>
        <v>7</v>
      </c>
      <c r="L33" s="3">
        <f t="shared" si="1"/>
        <v>3</v>
      </c>
      <c r="M33" s="3">
        <f>RANK(M27,$E$27:$M$27,0)</f>
        <v>1</v>
      </c>
    </row>
    <row r="34" spans="1:14">
      <c r="A34" s="9" t="s">
        <v>71</v>
      </c>
    </row>
    <row r="35" spans="1:14">
      <c r="A35" s="7" t="s">
        <v>447</v>
      </c>
      <c r="B35" s="2">
        <f t="shared" ref="B35:D39" si="2">(POWER(VLOOKUP(VALUE(RIGHT($A35,4)),$A$3:$N$52,COLUMN(B$31),0)/VLOOKUP(VALUE(LEFT($A35,4)),$A$3:$N$52,COLUMN(B$31),0),1/(VALUE(RIGHT($A35,4))-VALUE(LEFT($A35,4))))-1)*100</f>
        <v>0.67525620844526291</v>
      </c>
      <c r="C35" s="2">
        <f t="shared" si="2"/>
        <v>1.6978273828452739</v>
      </c>
      <c r="D35" s="2">
        <f t="shared" si="2"/>
        <v>0.55936807089520535</v>
      </c>
      <c r="E35" s="3" t="s">
        <v>29</v>
      </c>
      <c r="F35" s="3" t="s">
        <v>29</v>
      </c>
      <c r="G35" s="3" t="s">
        <v>29</v>
      </c>
      <c r="H35" s="3" t="s">
        <v>29</v>
      </c>
      <c r="I35" s="3" t="s">
        <v>29</v>
      </c>
      <c r="J35" s="3" t="s">
        <v>29</v>
      </c>
      <c r="K35" s="3" t="s">
        <v>29</v>
      </c>
      <c r="L35" s="3" t="s">
        <v>29</v>
      </c>
      <c r="M35" s="3" t="s">
        <v>29</v>
      </c>
      <c r="N35" s="3" t="s">
        <v>29</v>
      </c>
    </row>
    <row r="36" spans="1:14">
      <c r="A36" s="7" t="s">
        <v>1</v>
      </c>
      <c r="B36" s="2">
        <f t="shared" si="2"/>
        <v>1.0980745342032305</v>
      </c>
      <c r="C36" s="2">
        <f t="shared" si="2"/>
        <v>1.3715704505742332</v>
      </c>
      <c r="D36" s="2">
        <f t="shared" si="2"/>
        <v>-2.0669181981771589</v>
      </c>
      <c r="E36" s="2">
        <f>(POWER(VLOOKUP(VALUE(RIGHT($A36,4)),$A$3:$N$52,COLUMN(E$31),0)/VLOOKUP(VALUE(LEFT($A36,4)),$A$3:$N$52,COLUMN(E$31),0),1/(VALUE(RIGHT($A36,4))-VALUE(LEFT($A36,4))))-1)*100</f>
        <v>-1.8320953000223961</v>
      </c>
      <c r="F36" s="3" t="s">
        <v>29</v>
      </c>
      <c r="G36" s="2">
        <f>(POWER(VLOOKUP(VALUE(RIGHT($A36,4)),$A$3:$N$52,COLUMN(G$31),0)/VLOOKUP(VALUE(LEFT($A36,4)),$A$3:$N$52,COLUMN(G$31),0),1/(VALUE(RIGHT($A36,4))-VALUE(LEFT($A36,4))))-1)*100</f>
        <v>-1.7797961424506181</v>
      </c>
      <c r="H36" s="2">
        <f>(POWER(VLOOKUP(VALUE(RIGHT($A36,4)),$A$3:$N$52,COLUMN(H$31),0)/VLOOKUP(VALUE(LEFT($A36,4)),$A$3:$N$52,COLUMN(H$31),0),1/(VALUE(RIGHT($A36,4))-VALUE(LEFT($A36,4))))-1)*100</f>
        <v>0.88352497290273835</v>
      </c>
      <c r="I36" s="2">
        <f>(POWER(VLOOKUP(VALUE(RIGHT($A36,4)),$A$3:$N$52,COLUMN(I$31),0)/VLOOKUP(VALUE(LEFT($A36,4)),$A$3:$N$52,COLUMN(I$31),0),1/(VALUE(RIGHT($A36,4))-VALUE(LEFT($A36,4))))-1)*100</f>
        <v>-3.3391186018548957</v>
      </c>
      <c r="J36" s="2">
        <f>(POWER(VLOOKUP(VALUE(RIGHT($A36,4)),$A$3:$N$52,COLUMN(J$31),0)/VLOOKUP(VALUE(LEFT($A36,4)),$A$3:$N$52,COLUMN(J$31),0),1/(VALUE(RIGHT($A36,4))-VALUE(LEFT($A36,4))))-1)*100</f>
        <v>-3.5375307999980898</v>
      </c>
      <c r="K36" s="2">
        <f>(POWER(VLOOKUP(VALUE(RIGHT($A36,4)),$A$3:$N$52,COLUMN(K$31),0)/VLOOKUP(VALUE(LEFT($A36,4)),$A$3:$N$52,COLUMN(K$31),0),1/(VALUE(RIGHT($A36,4))-VALUE(LEFT($A36,4))))-1)*100</f>
        <v>-3.6687385774004655</v>
      </c>
      <c r="L36" s="3" t="s">
        <v>29</v>
      </c>
      <c r="M36" s="3" t="s">
        <v>29</v>
      </c>
      <c r="N36" s="2">
        <f>(POWER(VLOOKUP(VALUE(RIGHT($A36,4)),$A$3:$N$52,COLUMN(N$31),0)/VLOOKUP(VALUE(LEFT($A36,4)),$A$3:$N$52,COLUMN(N$31),0),1/(VALUE(RIGHT($A36,4))-VALUE(LEFT($A36,4))))-1)*100</f>
        <v>-2.4374741196009797</v>
      </c>
    </row>
    <row r="37" spans="1:14">
      <c r="A37" s="7" t="s">
        <v>2</v>
      </c>
      <c r="B37" s="2">
        <f t="shared" si="2"/>
        <v>1.388639931507285</v>
      </c>
      <c r="C37" s="2">
        <f t="shared" si="2"/>
        <v>3.4067217609891731</v>
      </c>
      <c r="D37" s="2">
        <f t="shared" si="2"/>
        <v>1.2050286665711729</v>
      </c>
      <c r="E37" s="3" t="s">
        <v>29</v>
      </c>
      <c r="F37" s="3" t="s">
        <v>29</v>
      </c>
      <c r="G37" s="3" t="s">
        <v>29</v>
      </c>
      <c r="H37" s="3" t="s">
        <v>29</v>
      </c>
      <c r="I37" s="3" t="s">
        <v>29</v>
      </c>
      <c r="J37" s="3" t="s">
        <v>29</v>
      </c>
      <c r="K37" s="3" t="s">
        <v>29</v>
      </c>
      <c r="L37" s="3" t="s">
        <v>29</v>
      </c>
      <c r="M37" s="3" t="s">
        <v>29</v>
      </c>
      <c r="N37" s="3" t="s">
        <v>29</v>
      </c>
    </row>
    <row r="38" spans="1:14">
      <c r="A38" s="7" t="s">
        <v>665</v>
      </c>
      <c r="B38" s="23">
        <f t="shared" si="2"/>
        <v>1.1138846565124094</v>
      </c>
      <c r="C38" s="23">
        <f t="shared" si="2"/>
        <v>2.3497337591387391</v>
      </c>
      <c r="D38" s="23">
        <f t="shared" si="2"/>
        <v>0.33025780739253108</v>
      </c>
      <c r="E38" s="23">
        <f>(POWER(VLOOKUP(VALUE(RIGHT($A38,4)),$A$3:$N$52,COLUMN(E$31),0)/VLOOKUP(VALUE(LEFT($A38,4)),$A$3:$N$52,COLUMN(E$31),0),1/(VALUE(RIGHT($A38,4))-VALUE(LEFT($A38,4))))-1)*100</f>
        <v>1.3131336916855085</v>
      </c>
      <c r="F38" s="3" t="s">
        <v>29</v>
      </c>
      <c r="G38" s="23">
        <f t="shared" ref="G38:N38" si="3">(POWER(VLOOKUP(VALUE(RIGHT($A38,4)),$A$3:$N$52,COLUMN(G$31),0)/VLOOKUP(VALUE(LEFT($A38,4)),$A$3:$N$52,COLUMN(G$31),0),1/(VALUE(RIGHT($A38,4))-VALUE(LEFT($A38,4))))-1)*100</f>
        <v>0.69642256876105701</v>
      </c>
      <c r="H38" s="23">
        <f t="shared" si="3"/>
        <v>1.7517478234790884</v>
      </c>
      <c r="I38" s="23">
        <f t="shared" si="3"/>
        <v>-1.8796432988982148</v>
      </c>
      <c r="J38" s="23">
        <f t="shared" si="3"/>
        <v>-0.23252533823872046</v>
      </c>
      <c r="K38" s="23">
        <f t="shared" si="3"/>
        <v>-1.4115372496332435</v>
      </c>
      <c r="L38" s="3" t="s">
        <v>29</v>
      </c>
      <c r="M38" s="3" t="s">
        <v>29</v>
      </c>
      <c r="N38" s="23">
        <f t="shared" si="3"/>
        <v>0.26275088912057765</v>
      </c>
    </row>
    <row r="39" spans="1:14">
      <c r="A39" s="7" t="s">
        <v>448</v>
      </c>
      <c r="B39" s="2">
        <f t="shared" si="2"/>
        <v>-0.43804364676948149</v>
      </c>
      <c r="C39" s="2">
        <f t="shared" si="2"/>
        <v>0.10765092451858749</v>
      </c>
      <c r="D39" s="2">
        <f t="shared" si="2"/>
        <v>1.9904515382040966</v>
      </c>
      <c r="E39" s="3" t="s">
        <v>29</v>
      </c>
      <c r="F39" s="3" t="s">
        <v>29</v>
      </c>
      <c r="G39" s="3" t="s">
        <v>29</v>
      </c>
      <c r="H39" s="3" t="s">
        <v>29</v>
      </c>
      <c r="I39" s="3" t="s">
        <v>29</v>
      </c>
      <c r="J39" s="3" t="s">
        <v>29</v>
      </c>
      <c r="K39" s="3" t="s">
        <v>29</v>
      </c>
      <c r="L39" s="3" t="s">
        <v>29</v>
      </c>
      <c r="M39" s="3" t="s">
        <v>29</v>
      </c>
      <c r="N39" s="3" t="s">
        <v>29</v>
      </c>
    </row>
    <row r="40" spans="1:14">
      <c r="E40" s="24"/>
      <c r="F40" s="24"/>
      <c r="G40" s="24"/>
      <c r="H40" s="24"/>
      <c r="I40" s="24"/>
      <c r="J40" s="24"/>
      <c r="K40" s="24"/>
      <c r="L40" s="24"/>
      <c r="M40" s="24"/>
      <c r="N40" s="24"/>
    </row>
    <row r="41" spans="1:14">
      <c r="A41" t="s">
        <v>609</v>
      </c>
    </row>
    <row r="42" spans="1:14">
      <c r="A42" t="s">
        <v>612</v>
      </c>
    </row>
    <row r="44" spans="1:14" ht="45" hidden="1" outlineLevel="1">
      <c r="C44" s="55" t="s">
        <v>20</v>
      </c>
      <c r="D44" s="55" t="s">
        <v>21</v>
      </c>
      <c r="E44" s="55" t="s">
        <v>1220</v>
      </c>
      <c r="F44" s="55" t="s">
        <v>1228</v>
      </c>
      <c r="G44" s="55" t="s">
        <v>1229</v>
      </c>
      <c r="H44" s="55" t="s">
        <v>1230</v>
      </c>
      <c r="I44" s="55" t="s">
        <v>1224</v>
      </c>
      <c r="J44" s="55" t="s">
        <v>1231</v>
      </c>
    </row>
    <row r="45" spans="1:14" hidden="1" outlineLevel="1">
      <c r="A45" s="7" t="s">
        <v>665</v>
      </c>
      <c r="B45" s="163" t="str">
        <f>CONCATENATE(A45," Capital Productivity Growth Rate")</f>
        <v>1981-2005 Capital Productivity Growth Rate</v>
      </c>
      <c r="C45" s="150">
        <f>(POWER(VLOOKUP(VALUE(RIGHT($A45,4)),$A$3:$N$52,COLUMN(D$31),0)/VLOOKUP(VALUE(LEFT($A45,4)),$A$3:$N$52,COLUMN(D$31),0),1/(VALUE(RIGHT($A45,4))-VALUE(LEFT($A45,4))))-1)*100</f>
        <v>0.33025780739253108</v>
      </c>
      <c r="D45" s="150">
        <f>(POWER(VLOOKUP(VALUE(RIGHT($A45,4)),$A$3:$N$52,COLUMN(E$31),0)/VLOOKUP(VALUE(LEFT($A45,4)),$A$3:$N$52,COLUMN(E$31),0),1/(VALUE(RIGHT($A45,4))-VALUE(LEFT($A45,4))))-1)*100</f>
        <v>1.3131336916855085</v>
      </c>
      <c r="E45" s="150">
        <f t="shared" ref="E45:I46" si="4">(POWER(VLOOKUP(VALUE(RIGHT($A45,4)),$A$3:$N$52,COLUMN(G$31),0)/VLOOKUP(VALUE(LEFT($A45,4)),$A$3:$N$52,COLUMN(G$31),0),1/(VALUE(RIGHT($A45,4))-VALUE(LEFT($A45,4))))-1)*100</f>
        <v>0.69642256876105701</v>
      </c>
      <c r="F45" s="150">
        <f t="shared" si="4"/>
        <v>1.7517478234790884</v>
      </c>
      <c r="G45" s="150">
        <f t="shared" si="4"/>
        <v>-1.8796432988982148</v>
      </c>
      <c r="H45" s="150">
        <f t="shared" si="4"/>
        <v>-0.23252533823872046</v>
      </c>
      <c r="I45" s="150">
        <f t="shared" si="4"/>
        <v>-1.4115372496332435</v>
      </c>
      <c r="J45" s="150">
        <f>(POWER(VLOOKUP(VALUE(RIGHT($A45,4)),$A$3:$N$52,COLUMN(N$31),0)/VLOOKUP(VALUE(LEFT($A45,4)),$A$3:$N$52,COLUMN(N$31),0),1/(VALUE(RIGHT($A45,4))-VALUE(LEFT($A45,4))))-1)*100</f>
        <v>0.26275088912057765</v>
      </c>
    </row>
    <row r="46" spans="1:14" hidden="1" outlineLevel="1">
      <c r="A46" s="20" t="s">
        <v>28</v>
      </c>
      <c r="B46" s="163" t="str">
        <f>CONCATENATE(A46," Capital Productivity Growth Rate")</f>
        <v>2000-2005 Capital Productivity Growth Rate</v>
      </c>
      <c r="C46" s="150">
        <f>(POWER(VLOOKUP(VALUE(RIGHT($A46,4)),$A$3:$N$52,COLUMN(D$31),0)/VLOOKUP(VALUE(LEFT($A46,4)),$A$3:$N$52,COLUMN(D$31),0),1/(VALUE(RIGHT($A46,4))-VALUE(LEFT($A46,4))))-1)*100</f>
        <v>2.3155347492132661</v>
      </c>
      <c r="D46" s="150">
        <f>(POWER(VLOOKUP(VALUE(RIGHT($A46,4)),$A$3:$N$52,COLUMN(E$31),0)/VLOOKUP(VALUE(LEFT($A46,4)),$A$3:$N$52,COLUMN(E$31),0),1/(VALUE(RIGHT($A46,4))-VALUE(LEFT($A46,4))))-1)*100</f>
        <v>-0.44190514633205558</v>
      </c>
      <c r="E46" s="150">
        <f t="shared" si="4"/>
        <v>3.4246349679554644</v>
      </c>
      <c r="F46" s="150">
        <f t="shared" si="4"/>
        <v>-0.65479921859674661</v>
      </c>
      <c r="G46" s="150">
        <f t="shared" si="4"/>
        <v>0.12048037207768036</v>
      </c>
      <c r="H46" s="150">
        <f t="shared" si="4"/>
        <v>4.403662091984506</v>
      </c>
      <c r="I46" s="150">
        <f t="shared" si="4"/>
        <v>1.569089990208572</v>
      </c>
      <c r="J46" s="150">
        <f>(POWER(VLOOKUP(VALUE(RIGHT($A46,4)),$A$3:$N$52,COLUMN(N$31),0)/VLOOKUP(VALUE(LEFT($A46,4)),$A$3:$N$52,COLUMN(N$31),0),1/(VALUE(RIGHT($A46,4))-VALUE(LEFT($A46,4))))-1)*100</f>
        <v>3.1580348063778185</v>
      </c>
    </row>
    <row r="47" spans="1:14" hidden="1" outlineLevel="1"/>
    <row r="48" spans="1:14" ht="105" hidden="1" outlineLevel="1">
      <c r="B48" s="163"/>
      <c r="C48" s="55" t="s">
        <v>13</v>
      </c>
      <c r="D48" s="55" t="s">
        <v>15</v>
      </c>
      <c r="E48" s="55" t="s">
        <v>14</v>
      </c>
      <c r="F48" s="55" t="s">
        <v>55</v>
      </c>
      <c r="G48" s="55" t="s">
        <v>7</v>
      </c>
      <c r="H48" s="55" t="s">
        <v>11</v>
      </c>
      <c r="I48" s="55" t="s">
        <v>8</v>
      </c>
      <c r="J48" s="55" t="s">
        <v>12</v>
      </c>
    </row>
    <row r="49" spans="2:13" hidden="1" outlineLevel="1">
      <c r="B49" s="175" t="s">
        <v>665</v>
      </c>
      <c r="C49" s="4">
        <v>-1.8796432988982148</v>
      </c>
      <c r="D49" s="4">
        <v>-1.4115372496332435</v>
      </c>
      <c r="E49" s="4">
        <v>-0.23252533823872046</v>
      </c>
      <c r="F49" s="4">
        <v>0.26275088912057765</v>
      </c>
      <c r="G49" s="4">
        <v>0.33025780739253108</v>
      </c>
      <c r="H49" s="4">
        <v>0.69642256876105701</v>
      </c>
      <c r="I49" s="4">
        <v>1.3131336916855085</v>
      </c>
      <c r="J49" s="4">
        <v>1.7517478234790884</v>
      </c>
    </row>
    <row r="50" spans="2:13" hidden="1" outlineLevel="1">
      <c r="B50" s="175" t="s">
        <v>28</v>
      </c>
      <c r="C50" s="4">
        <v>0.12048037207768036</v>
      </c>
      <c r="D50" s="4">
        <v>1.569089990208572</v>
      </c>
      <c r="E50" s="4">
        <v>4.403662091984506</v>
      </c>
      <c r="F50" s="4">
        <v>3.1580348063778185</v>
      </c>
      <c r="G50" s="4">
        <v>2.3155347492132661</v>
      </c>
      <c r="H50" s="4">
        <v>3.4246349679554644</v>
      </c>
      <c r="I50" s="4">
        <v>-0.44190514633205558</v>
      </c>
      <c r="J50" s="4">
        <v>-0.65479921859674661</v>
      </c>
    </row>
    <row r="51" spans="2:13" hidden="1" outlineLevel="1"/>
    <row r="52" spans="2:13" hidden="1" outlineLevel="1"/>
    <row r="53" spans="2:13" hidden="1" outlineLevel="1"/>
    <row r="54" spans="2:13" ht="15" hidden="1" customHeight="1" outlineLevel="1">
      <c r="C54" s="55" t="s">
        <v>7</v>
      </c>
      <c r="D54" s="55" t="s">
        <v>8</v>
      </c>
      <c r="E54" s="55" t="s">
        <v>9</v>
      </c>
      <c r="F54" s="55" t="s">
        <v>11</v>
      </c>
      <c r="G54" s="55" t="s">
        <v>12</v>
      </c>
      <c r="H54" s="55" t="s">
        <v>13</v>
      </c>
      <c r="I54" s="55" t="s">
        <v>14</v>
      </c>
      <c r="J54" s="55" t="s">
        <v>15</v>
      </c>
      <c r="K54" s="55" t="s">
        <v>16</v>
      </c>
      <c r="L54" s="55" t="s">
        <v>17</v>
      </c>
      <c r="M54" s="55" t="s">
        <v>55</v>
      </c>
    </row>
    <row r="55" spans="2:13" ht="105" hidden="1" outlineLevel="1">
      <c r="B55" s="55" t="s">
        <v>7</v>
      </c>
      <c r="C55" s="55" t="s">
        <v>8</v>
      </c>
      <c r="D55" s="55" t="s">
        <v>9</v>
      </c>
      <c r="E55" s="55" t="s">
        <v>11</v>
      </c>
      <c r="F55" s="55" t="s">
        <v>12</v>
      </c>
      <c r="G55" s="55" t="s">
        <v>13</v>
      </c>
      <c r="H55" s="55" t="s">
        <v>14</v>
      </c>
      <c r="I55" s="55" t="s">
        <v>15</v>
      </c>
      <c r="J55" s="55" t="s">
        <v>16</v>
      </c>
      <c r="K55" s="55" t="s">
        <v>17</v>
      </c>
      <c r="L55" s="55" t="s">
        <v>55</v>
      </c>
    </row>
    <row r="56" spans="2:13" collapsed="1"/>
  </sheetData>
  <sortState columnSort="1" ref="C48:J50">
    <sortCondition ref="C49:J49"/>
  </sortState>
  <pageMargins left="0.7" right="0.7" top="0.75" bottom="0.75" header="0.3" footer="0.3"/>
  <pageSetup scale="65" orientation="landscape" horizontalDpi="0" verticalDpi="0" r:id="rId1"/>
</worksheet>
</file>

<file path=xl/worksheets/sheet39.xml><?xml version="1.0" encoding="utf-8"?>
<worksheet xmlns="http://schemas.openxmlformats.org/spreadsheetml/2006/main" xmlns:r="http://schemas.openxmlformats.org/officeDocument/2006/relationships">
  <sheetPr codeName="Sheet90"/>
  <dimension ref="A1:K53"/>
  <sheetViews>
    <sheetView view="pageBreakPreview" zoomScaleNormal="100" zoomScaleSheetLayoutView="100" workbookViewId="0"/>
  </sheetViews>
  <sheetFormatPr defaultRowHeight="15"/>
  <cols>
    <col min="2" max="11" width="14.85546875" customWidth="1"/>
  </cols>
  <sheetData>
    <row r="1" spans="1:11">
      <c r="A1" t="s">
        <v>613</v>
      </c>
    </row>
    <row r="2" spans="1:11" ht="90">
      <c r="B2" s="55" t="s">
        <v>520</v>
      </c>
      <c r="C2" s="55" t="s">
        <v>6</v>
      </c>
      <c r="D2" s="55" t="s">
        <v>7</v>
      </c>
      <c r="E2" s="55" t="s">
        <v>8</v>
      </c>
      <c r="F2" s="55" t="s">
        <v>11</v>
      </c>
      <c r="G2" s="55" t="s">
        <v>12</v>
      </c>
      <c r="H2" s="55" t="s">
        <v>13</v>
      </c>
      <c r="I2" s="55" t="s">
        <v>14</v>
      </c>
      <c r="J2" s="55" t="s">
        <v>15</v>
      </c>
      <c r="K2" s="55" t="s">
        <v>55</v>
      </c>
    </row>
    <row r="3" spans="1:11">
      <c r="A3" s="7">
        <f t="shared" ref="A3:A37" si="0">A4-1</f>
        <v>1961</v>
      </c>
      <c r="B3" s="41">
        <f>100-'6a'!B4</f>
        <v>38.15094143148373</v>
      </c>
      <c r="C3" s="41">
        <f>100-'6a'!C4</f>
        <v>30.229240707206145</v>
      </c>
      <c r="D3" s="41">
        <f>100-'6a'!D4</f>
        <v>33.288844187299688</v>
      </c>
      <c r="E3" s="41" t="s">
        <v>29</v>
      </c>
      <c r="F3" s="41" t="s">
        <v>29</v>
      </c>
      <c r="G3" s="41" t="s">
        <v>29</v>
      </c>
      <c r="H3" s="41" t="s">
        <v>29</v>
      </c>
      <c r="I3" s="41" t="s">
        <v>29</v>
      </c>
      <c r="J3" s="41" t="s">
        <v>29</v>
      </c>
      <c r="K3" s="41" t="s">
        <v>29</v>
      </c>
    </row>
    <row r="4" spans="1:11">
      <c r="A4" s="7">
        <f t="shared" si="0"/>
        <v>1962</v>
      </c>
      <c r="B4" s="41">
        <f>100-'6a'!B5</f>
        <v>38.837282961643979</v>
      </c>
      <c r="C4" s="41">
        <f>100-'6a'!C5</f>
        <v>32.179554742954153</v>
      </c>
      <c r="D4" s="41">
        <f>100-'6a'!D5</f>
        <v>34.898607462927572</v>
      </c>
      <c r="E4" s="41" t="s">
        <v>29</v>
      </c>
      <c r="F4" s="41" t="s">
        <v>29</v>
      </c>
      <c r="G4" s="41" t="s">
        <v>29</v>
      </c>
      <c r="H4" s="41" t="s">
        <v>29</v>
      </c>
      <c r="I4" s="41" t="s">
        <v>29</v>
      </c>
      <c r="J4" s="41" t="s">
        <v>29</v>
      </c>
      <c r="K4" s="41" t="s">
        <v>29</v>
      </c>
    </row>
    <row r="5" spans="1:11">
      <c r="A5" s="7">
        <f t="shared" si="0"/>
        <v>1963</v>
      </c>
      <c r="B5" s="41">
        <f>100-'6a'!B6</f>
        <v>39.53270358932496</v>
      </c>
      <c r="C5" s="41">
        <f>100-'6a'!C6</f>
        <v>32.986745174668101</v>
      </c>
      <c r="D5" s="41">
        <f>100-'6a'!D6</f>
        <v>35.406973591269292</v>
      </c>
      <c r="E5" s="41" t="s">
        <v>29</v>
      </c>
      <c r="F5" s="41" t="s">
        <v>29</v>
      </c>
      <c r="G5" s="41" t="s">
        <v>29</v>
      </c>
      <c r="H5" s="41" t="s">
        <v>29</v>
      </c>
      <c r="I5" s="41" t="s">
        <v>29</v>
      </c>
      <c r="J5" s="41" t="s">
        <v>29</v>
      </c>
      <c r="K5" s="41" t="s">
        <v>29</v>
      </c>
    </row>
    <row r="6" spans="1:11">
      <c r="A6" s="7">
        <f t="shared" si="0"/>
        <v>1964</v>
      </c>
      <c r="B6" s="41">
        <f>100-'6a'!B7</f>
        <v>39.678144817050722</v>
      </c>
      <c r="C6" s="41">
        <f>100-'6a'!C7</f>
        <v>33.7899964910048</v>
      </c>
      <c r="D6" s="41">
        <f>100-'6a'!D7</f>
        <v>37.626751408739956</v>
      </c>
      <c r="E6" s="41" t="s">
        <v>29</v>
      </c>
      <c r="F6" s="41" t="s">
        <v>29</v>
      </c>
      <c r="G6" s="41" t="s">
        <v>29</v>
      </c>
      <c r="H6" s="41" t="s">
        <v>29</v>
      </c>
      <c r="I6" s="41" t="s">
        <v>29</v>
      </c>
      <c r="J6" s="41" t="s">
        <v>29</v>
      </c>
      <c r="K6" s="41" t="s">
        <v>29</v>
      </c>
    </row>
    <row r="7" spans="1:11">
      <c r="A7" s="7">
        <f t="shared" si="0"/>
        <v>1965</v>
      </c>
      <c r="B7" s="41">
        <f>100-'6a'!B8</f>
        <v>39.137490498216351</v>
      </c>
      <c r="C7" s="41">
        <f>100-'6a'!C8</f>
        <v>33.472869772478958</v>
      </c>
      <c r="D7" s="41">
        <f>100-'6a'!D8</f>
        <v>37.393528077405215</v>
      </c>
      <c r="E7" s="41" t="s">
        <v>29</v>
      </c>
      <c r="F7" s="41" t="s">
        <v>29</v>
      </c>
      <c r="G7" s="41" t="s">
        <v>29</v>
      </c>
      <c r="H7" s="41" t="s">
        <v>29</v>
      </c>
      <c r="I7" s="41" t="s">
        <v>29</v>
      </c>
      <c r="J7" s="41" t="s">
        <v>29</v>
      </c>
      <c r="K7" s="41" t="s">
        <v>29</v>
      </c>
    </row>
    <row r="8" spans="1:11">
      <c r="A8" s="7">
        <f t="shared" si="0"/>
        <v>1966</v>
      </c>
      <c r="B8" s="41">
        <f>100-'6a'!B9</f>
        <v>38.718468706176765</v>
      </c>
      <c r="C8" s="41">
        <f>100-'6a'!C9</f>
        <v>30.708517925758926</v>
      </c>
      <c r="D8" s="41">
        <f>100-'6a'!D9</f>
        <v>34.620300462589782</v>
      </c>
      <c r="E8" s="41" t="s">
        <v>29</v>
      </c>
      <c r="F8" s="41" t="s">
        <v>29</v>
      </c>
      <c r="G8" s="41" t="s">
        <v>29</v>
      </c>
      <c r="H8" s="41" t="s">
        <v>29</v>
      </c>
      <c r="I8" s="41" t="s">
        <v>29</v>
      </c>
      <c r="J8" s="41" t="s">
        <v>29</v>
      </c>
      <c r="K8" s="41" t="s">
        <v>29</v>
      </c>
    </row>
    <row r="9" spans="1:11">
      <c r="A9" s="7">
        <f t="shared" si="0"/>
        <v>1967</v>
      </c>
      <c r="B9" s="41">
        <f>100-'6a'!B10</f>
        <v>37.098004843418551</v>
      </c>
      <c r="C9" s="41">
        <f>100-'6a'!C10</f>
        <v>29.1911322421102</v>
      </c>
      <c r="D9" s="41">
        <f>100-'6a'!D10</f>
        <v>35.279255385176512</v>
      </c>
      <c r="E9" s="41" t="s">
        <v>29</v>
      </c>
      <c r="F9" s="41" t="s">
        <v>29</v>
      </c>
      <c r="G9" s="41" t="s">
        <v>29</v>
      </c>
      <c r="H9" s="41" t="s">
        <v>29</v>
      </c>
      <c r="I9" s="41" t="s">
        <v>29</v>
      </c>
      <c r="J9" s="41" t="s">
        <v>29</v>
      </c>
      <c r="K9" s="41" t="s">
        <v>29</v>
      </c>
    </row>
    <row r="10" spans="1:11">
      <c r="A10" s="7">
        <f t="shared" si="0"/>
        <v>1968</v>
      </c>
      <c r="B10" s="41">
        <f>100-'6a'!B11</f>
        <v>37.896669853431234</v>
      </c>
      <c r="C10" s="41">
        <f>100-'6a'!C11</f>
        <v>30.250820090233432</v>
      </c>
      <c r="D10" s="41">
        <f>100-'6a'!D11</f>
        <v>34.185794605963437</v>
      </c>
      <c r="E10" s="41" t="s">
        <v>29</v>
      </c>
      <c r="F10" s="41" t="s">
        <v>29</v>
      </c>
      <c r="G10" s="41" t="s">
        <v>29</v>
      </c>
      <c r="H10" s="41" t="s">
        <v>29</v>
      </c>
      <c r="I10" s="41" t="s">
        <v>29</v>
      </c>
      <c r="J10" s="41" t="s">
        <v>29</v>
      </c>
      <c r="K10" s="41" t="s">
        <v>29</v>
      </c>
    </row>
    <row r="11" spans="1:11">
      <c r="A11" s="7">
        <f t="shared" si="0"/>
        <v>1969</v>
      </c>
      <c r="B11" s="41">
        <f>100-'6a'!B12</f>
        <v>37.173780840101614</v>
      </c>
      <c r="C11" s="41">
        <f>100-'6a'!C12</f>
        <v>30.976599543072652</v>
      </c>
      <c r="D11" s="41">
        <f>100-'6a'!D12</f>
        <v>34.168746350291585</v>
      </c>
      <c r="E11" s="41" t="s">
        <v>29</v>
      </c>
      <c r="F11" s="41" t="s">
        <v>29</v>
      </c>
      <c r="G11" s="41" t="s">
        <v>29</v>
      </c>
      <c r="H11" s="41" t="s">
        <v>29</v>
      </c>
      <c r="I11" s="41" t="s">
        <v>29</v>
      </c>
      <c r="J11" s="41" t="s">
        <v>29</v>
      </c>
      <c r="K11" s="41" t="s">
        <v>29</v>
      </c>
    </row>
    <row r="12" spans="1:11">
      <c r="A12" s="7">
        <f t="shared" si="0"/>
        <v>1970</v>
      </c>
      <c r="B12" s="41">
        <f>100-'6a'!B13</f>
        <v>37.2216562411244</v>
      </c>
      <c r="C12" s="41">
        <f>100-'6a'!C13</f>
        <v>26.873701352577896</v>
      </c>
      <c r="D12" s="41">
        <f>100-'6a'!D13</f>
        <v>31.932603574137815</v>
      </c>
      <c r="E12" s="41" t="s">
        <v>29</v>
      </c>
      <c r="F12" s="41" t="s">
        <v>29</v>
      </c>
      <c r="G12" s="41" t="s">
        <v>29</v>
      </c>
      <c r="H12" s="41" t="s">
        <v>29</v>
      </c>
      <c r="I12" s="41" t="s">
        <v>29</v>
      </c>
      <c r="J12" s="41" t="s">
        <v>29</v>
      </c>
      <c r="K12" s="41" t="s">
        <v>29</v>
      </c>
    </row>
    <row r="13" spans="1:11">
      <c r="A13" s="7">
        <f t="shared" si="0"/>
        <v>1971</v>
      </c>
      <c r="B13" s="41">
        <f>100-'6a'!B14</f>
        <v>36.994592156315697</v>
      </c>
      <c r="C13" s="41">
        <f>100-'6a'!C14</f>
        <v>28.493755070477718</v>
      </c>
      <c r="D13" s="41">
        <f>100-'6a'!D14</f>
        <v>34.773817142650245</v>
      </c>
      <c r="E13" s="41" t="s">
        <v>29</v>
      </c>
      <c r="F13" s="41" t="s">
        <v>29</v>
      </c>
      <c r="G13" s="41" t="s">
        <v>29</v>
      </c>
      <c r="H13" s="41" t="s">
        <v>29</v>
      </c>
      <c r="I13" s="41" t="s">
        <v>29</v>
      </c>
      <c r="J13" s="41" t="s">
        <v>29</v>
      </c>
      <c r="K13" s="41" t="s">
        <v>29</v>
      </c>
    </row>
    <row r="14" spans="1:11">
      <c r="A14" s="7">
        <f t="shared" si="0"/>
        <v>1972</v>
      </c>
      <c r="B14" s="41">
        <f>100-'6a'!B15</f>
        <v>36.78892080029749</v>
      </c>
      <c r="C14" s="41">
        <f>100-'6a'!C15</f>
        <v>29.540793460486171</v>
      </c>
      <c r="D14" s="41">
        <f>100-'6a'!D15</f>
        <v>33.690222387995547</v>
      </c>
      <c r="E14" s="41" t="s">
        <v>29</v>
      </c>
      <c r="F14" s="41" t="s">
        <v>29</v>
      </c>
      <c r="G14" s="41" t="s">
        <v>29</v>
      </c>
      <c r="H14" s="41" t="s">
        <v>29</v>
      </c>
      <c r="I14" s="41" t="s">
        <v>29</v>
      </c>
      <c r="J14" s="41" t="s">
        <v>29</v>
      </c>
      <c r="K14" s="41" t="s">
        <v>29</v>
      </c>
    </row>
    <row r="15" spans="1:11">
      <c r="A15" s="7">
        <f t="shared" si="0"/>
        <v>1973</v>
      </c>
      <c r="B15" s="41">
        <f>100-'6a'!B16</f>
        <v>38.156865799036247</v>
      </c>
      <c r="C15" s="41">
        <f>100-'6a'!C16</f>
        <v>31.830057310855608</v>
      </c>
      <c r="D15" s="41">
        <f>100-'6a'!D16</f>
        <v>37.339974537827224</v>
      </c>
      <c r="E15" s="41" t="s">
        <v>29</v>
      </c>
      <c r="F15" s="41" t="s">
        <v>29</v>
      </c>
      <c r="G15" s="41" t="s">
        <v>29</v>
      </c>
      <c r="H15" s="41" t="s">
        <v>29</v>
      </c>
      <c r="I15" s="41" t="s">
        <v>29</v>
      </c>
      <c r="J15" s="41" t="s">
        <v>29</v>
      </c>
      <c r="K15" s="41" t="s">
        <v>29</v>
      </c>
    </row>
    <row r="16" spans="1:11">
      <c r="A16" s="7">
        <f t="shared" si="0"/>
        <v>1974</v>
      </c>
      <c r="B16" s="41">
        <f>100-'6a'!B17</f>
        <v>38.491881872427228</v>
      </c>
      <c r="C16" s="41">
        <f>100-'6a'!C17</f>
        <v>32.403775898584158</v>
      </c>
      <c r="D16" s="41">
        <f>100-'6a'!D17</f>
        <v>36.228166204131043</v>
      </c>
      <c r="E16" s="41" t="s">
        <v>29</v>
      </c>
      <c r="F16" s="41" t="s">
        <v>29</v>
      </c>
      <c r="G16" s="41" t="s">
        <v>29</v>
      </c>
      <c r="H16" s="41" t="s">
        <v>29</v>
      </c>
      <c r="I16" s="41" t="s">
        <v>29</v>
      </c>
      <c r="J16" s="41" t="s">
        <v>29</v>
      </c>
      <c r="K16" s="41" t="s">
        <v>29</v>
      </c>
    </row>
    <row r="17" spans="1:11">
      <c r="A17" s="7">
        <f t="shared" si="0"/>
        <v>1975</v>
      </c>
      <c r="B17" s="41">
        <f>100-'6a'!B18</f>
        <v>37.813768206057688</v>
      </c>
      <c r="C17" s="41">
        <f>100-'6a'!C18</f>
        <v>29.383194418953153</v>
      </c>
      <c r="D17" s="41">
        <f>100-'6a'!D18</f>
        <v>36.549306690291992</v>
      </c>
      <c r="E17" s="41" t="s">
        <v>29</v>
      </c>
      <c r="F17" s="41" t="s">
        <v>29</v>
      </c>
      <c r="G17" s="41" t="s">
        <v>29</v>
      </c>
      <c r="H17" s="41" t="s">
        <v>29</v>
      </c>
      <c r="I17" s="41" t="s">
        <v>29</v>
      </c>
      <c r="J17" s="41" t="s">
        <v>29</v>
      </c>
      <c r="K17" s="41" t="s">
        <v>29</v>
      </c>
    </row>
    <row r="18" spans="1:11">
      <c r="A18" s="7">
        <f t="shared" si="0"/>
        <v>1976</v>
      </c>
      <c r="B18" s="41">
        <f>100-'6a'!B19</f>
        <v>37.37479712850147</v>
      </c>
      <c r="C18" s="41">
        <f>100-'6a'!C19</f>
        <v>27.538207585057279</v>
      </c>
      <c r="D18" s="41">
        <f>100-'6a'!D19</f>
        <v>38.31687456189433</v>
      </c>
      <c r="E18" s="41" t="s">
        <v>29</v>
      </c>
      <c r="F18" s="41" t="s">
        <v>29</v>
      </c>
      <c r="G18" s="41" t="s">
        <v>29</v>
      </c>
      <c r="H18" s="41" t="s">
        <v>29</v>
      </c>
      <c r="I18" s="41" t="s">
        <v>29</v>
      </c>
      <c r="J18" s="41" t="s">
        <v>29</v>
      </c>
      <c r="K18" s="41" t="s">
        <v>29</v>
      </c>
    </row>
    <row r="19" spans="1:11">
      <c r="A19" s="7">
        <f t="shared" si="0"/>
        <v>1977</v>
      </c>
      <c r="B19" s="41">
        <f>100-'6a'!B20</f>
        <v>37.517711908190932</v>
      </c>
      <c r="C19" s="41">
        <f>100-'6a'!C20</f>
        <v>28.489758153443503</v>
      </c>
      <c r="D19" s="41">
        <f>100-'6a'!D20</f>
        <v>36.851610149669014</v>
      </c>
      <c r="E19" s="41" t="s">
        <v>29</v>
      </c>
      <c r="F19" s="41" t="s">
        <v>29</v>
      </c>
      <c r="G19" s="41" t="s">
        <v>29</v>
      </c>
      <c r="H19" s="41" t="s">
        <v>29</v>
      </c>
      <c r="I19" s="41" t="s">
        <v>29</v>
      </c>
      <c r="J19" s="41" t="s">
        <v>29</v>
      </c>
      <c r="K19" s="41" t="s">
        <v>29</v>
      </c>
    </row>
    <row r="20" spans="1:11">
      <c r="A20" s="7">
        <f t="shared" si="0"/>
        <v>1978</v>
      </c>
      <c r="B20" s="41">
        <f>100-'6a'!B21</f>
        <v>39.0054744744006</v>
      </c>
      <c r="C20" s="41">
        <f>100-'6a'!C21</f>
        <v>29.915024098191239</v>
      </c>
      <c r="D20" s="41">
        <f>100-'6a'!D21</f>
        <v>37.764743665328048</v>
      </c>
      <c r="E20" s="41" t="s">
        <v>29</v>
      </c>
      <c r="F20" s="41" t="s">
        <v>29</v>
      </c>
      <c r="G20" s="41" t="s">
        <v>29</v>
      </c>
      <c r="H20" s="41" t="s">
        <v>29</v>
      </c>
      <c r="I20" s="41" t="s">
        <v>29</v>
      </c>
      <c r="J20" s="41" t="s">
        <v>29</v>
      </c>
      <c r="K20" s="41" t="s">
        <v>29</v>
      </c>
    </row>
    <row r="21" spans="1:11">
      <c r="A21" s="7">
        <f t="shared" si="0"/>
        <v>1979</v>
      </c>
      <c r="B21" s="41">
        <f>100-'6a'!B22</f>
        <v>40.396088439869814</v>
      </c>
      <c r="C21" s="41">
        <f>100-'6a'!C22</f>
        <v>32.025421030869524</v>
      </c>
      <c r="D21" s="41">
        <f>100-'6a'!D22</f>
        <v>36.980744434301783</v>
      </c>
      <c r="E21" s="41" t="s">
        <v>29</v>
      </c>
      <c r="F21" s="41" t="s">
        <v>29</v>
      </c>
      <c r="G21" s="41" t="s">
        <v>29</v>
      </c>
      <c r="H21" s="41" t="s">
        <v>29</v>
      </c>
      <c r="I21" s="41" t="s">
        <v>29</v>
      </c>
      <c r="J21" s="41" t="s">
        <v>29</v>
      </c>
      <c r="K21" s="41" t="s">
        <v>29</v>
      </c>
    </row>
    <row r="22" spans="1:11">
      <c r="A22" s="7">
        <f t="shared" si="0"/>
        <v>1980</v>
      </c>
      <c r="B22" s="41">
        <f>100-'6a'!B23</f>
        <v>40.76862511853718</v>
      </c>
      <c r="C22" s="41">
        <f>100-'6a'!C23</f>
        <v>31.35593177587252</v>
      </c>
      <c r="D22" s="41">
        <f>100-'6a'!D23</f>
        <v>33.966432226347351</v>
      </c>
      <c r="E22" s="41" t="s">
        <v>29</v>
      </c>
      <c r="F22" s="41" t="s">
        <v>29</v>
      </c>
      <c r="G22" s="41" t="s">
        <v>29</v>
      </c>
      <c r="H22" s="41" t="s">
        <v>29</v>
      </c>
      <c r="I22" s="41" t="s">
        <v>29</v>
      </c>
      <c r="J22" s="41" t="s">
        <v>29</v>
      </c>
      <c r="K22" s="41" t="s">
        <v>29</v>
      </c>
    </row>
    <row r="23" spans="1:11">
      <c r="A23" s="7">
        <f t="shared" si="0"/>
        <v>1981</v>
      </c>
      <c r="B23" s="41">
        <f>100-'6a'!B24</f>
        <v>39.860206663113473</v>
      </c>
      <c r="C23" s="41">
        <f>100-'6a'!C24</f>
        <v>32.464894545294342</v>
      </c>
      <c r="D23" s="41">
        <f>100-'6a'!D24</f>
        <v>35.698851823747589</v>
      </c>
      <c r="E23" s="41" t="s">
        <v>29</v>
      </c>
      <c r="F23" s="41" t="s">
        <v>29</v>
      </c>
      <c r="G23" s="41" t="s">
        <v>29</v>
      </c>
      <c r="H23" s="41" t="s">
        <v>29</v>
      </c>
      <c r="I23" s="41" t="s">
        <v>29</v>
      </c>
      <c r="J23" s="41" t="s">
        <v>29</v>
      </c>
      <c r="K23" s="41" t="s">
        <v>29</v>
      </c>
    </row>
    <row r="24" spans="1:11">
      <c r="A24" s="7">
        <f t="shared" si="0"/>
        <v>1982</v>
      </c>
      <c r="B24" s="41">
        <f>100-'6a'!B25</f>
        <v>39.139258736691097</v>
      </c>
      <c r="C24" s="41">
        <f>100-'6a'!C25</f>
        <v>27.609968713435123</v>
      </c>
      <c r="D24" s="41">
        <f>100-'6a'!D25</f>
        <v>37.009706240558593</v>
      </c>
      <c r="E24" s="41" t="s">
        <v>29</v>
      </c>
      <c r="F24" s="41" t="s">
        <v>29</v>
      </c>
      <c r="G24" s="41" t="s">
        <v>29</v>
      </c>
      <c r="H24" s="41" t="s">
        <v>29</v>
      </c>
      <c r="I24" s="41" t="s">
        <v>29</v>
      </c>
      <c r="J24" s="41" t="s">
        <v>29</v>
      </c>
      <c r="K24" s="41" t="s">
        <v>29</v>
      </c>
    </row>
    <row r="25" spans="1:11">
      <c r="A25" s="7">
        <f t="shared" si="0"/>
        <v>1983</v>
      </c>
      <c r="B25" s="41">
        <f>100-'6a'!B26</f>
        <v>41.21529735237899</v>
      </c>
      <c r="C25" s="41">
        <f>100-'6a'!C26</f>
        <v>30.350941907175553</v>
      </c>
      <c r="D25" s="41">
        <f>100-'6a'!D26</f>
        <v>39.18114763152083</v>
      </c>
      <c r="E25" s="41" t="s">
        <v>29</v>
      </c>
      <c r="F25" s="41" t="s">
        <v>29</v>
      </c>
      <c r="G25" s="41" t="s">
        <v>29</v>
      </c>
      <c r="H25" s="41" t="s">
        <v>29</v>
      </c>
      <c r="I25" s="41" t="s">
        <v>29</v>
      </c>
      <c r="J25" s="41" t="s">
        <v>29</v>
      </c>
      <c r="K25" s="41" t="s">
        <v>29</v>
      </c>
    </row>
    <row r="26" spans="1:11">
      <c r="A26" s="7">
        <f t="shared" si="0"/>
        <v>1984</v>
      </c>
      <c r="B26" s="41">
        <f>100-'6a'!B27</f>
        <v>42.031947255437473</v>
      </c>
      <c r="C26" s="41">
        <f>100-'6a'!C27</f>
        <v>34.78055194434252</v>
      </c>
      <c r="D26" s="41">
        <f>100-'6a'!D27</f>
        <v>41.038312861074409</v>
      </c>
      <c r="E26" s="41" t="s">
        <v>29</v>
      </c>
      <c r="F26" s="41" t="s">
        <v>29</v>
      </c>
      <c r="G26" s="41" t="s">
        <v>29</v>
      </c>
      <c r="H26" s="41" t="s">
        <v>29</v>
      </c>
      <c r="I26" s="41" t="s">
        <v>29</v>
      </c>
      <c r="J26" s="41" t="s">
        <v>29</v>
      </c>
      <c r="K26" s="41" t="s">
        <v>29</v>
      </c>
    </row>
    <row r="27" spans="1:11">
      <c r="A27" s="7">
        <f t="shared" si="0"/>
        <v>1985</v>
      </c>
      <c r="B27" s="41">
        <f>100-'6a'!B28</f>
        <v>41.887239299489295</v>
      </c>
      <c r="C27" s="41">
        <f>100-'6a'!C28</f>
        <v>35.366546596157249</v>
      </c>
      <c r="D27" s="41">
        <f>100-'6a'!D28</f>
        <v>43.122633549470613</v>
      </c>
      <c r="E27" s="41" t="s">
        <v>29</v>
      </c>
      <c r="F27" s="41" t="s">
        <v>29</v>
      </c>
      <c r="G27" s="41" t="s">
        <v>29</v>
      </c>
      <c r="H27" s="41" t="s">
        <v>29</v>
      </c>
      <c r="I27" s="41" t="s">
        <v>29</v>
      </c>
      <c r="J27" s="41" t="s">
        <v>29</v>
      </c>
      <c r="K27" s="41" t="s">
        <v>29</v>
      </c>
    </row>
    <row r="28" spans="1:11">
      <c r="A28" s="7">
        <f t="shared" si="0"/>
        <v>1986</v>
      </c>
      <c r="B28" s="41">
        <f>100-'6a'!B29</f>
        <v>40.823731674920353</v>
      </c>
      <c r="C28" s="41">
        <f>100-'6a'!C29</f>
        <v>36.327418103415063</v>
      </c>
      <c r="D28" s="41">
        <f>100-'6a'!D29</f>
        <v>43.490634085611376</v>
      </c>
      <c r="E28" s="41" t="s">
        <v>29</v>
      </c>
      <c r="F28" s="41" t="s">
        <v>29</v>
      </c>
      <c r="G28" s="41" t="s">
        <v>29</v>
      </c>
      <c r="H28" s="41" t="s">
        <v>29</v>
      </c>
      <c r="I28" s="41" t="s">
        <v>29</v>
      </c>
      <c r="J28" s="41" t="s">
        <v>29</v>
      </c>
      <c r="K28" s="41" t="s">
        <v>29</v>
      </c>
    </row>
    <row r="29" spans="1:11">
      <c r="A29" s="7">
        <f t="shared" si="0"/>
        <v>1987</v>
      </c>
      <c r="B29" s="41">
        <f>100-'6a'!B30</f>
        <v>40.758006710446168</v>
      </c>
      <c r="C29" s="41">
        <f>100-'6a'!C30</f>
        <v>38.113770950773684</v>
      </c>
      <c r="D29" s="41">
        <f>100-'6a'!D30</f>
        <v>45.183508124404291</v>
      </c>
      <c r="E29" s="41" t="s">
        <v>29</v>
      </c>
      <c r="F29" s="41" t="s">
        <v>29</v>
      </c>
      <c r="G29" s="41" t="s">
        <v>29</v>
      </c>
      <c r="H29" s="41" t="s">
        <v>29</v>
      </c>
      <c r="I29" s="41" t="s">
        <v>29</v>
      </c>
      <c r="J29" s="41" t="s">
        <v>29</v>
      </c>
      <c r="K29" s="41" t="s">
        <v>29</v>
      </c>
    </row>
    <row r="30" spans="1:11">
      <c r="A30" s="7">
        <f t="shared" si="0"/>
        <v>1988</v>
      </c>
      <c r="B30" s="41">
        <f>100-'6a'!B31</f>
        <v>40.406829835349257</v>
      </c>
      <c r="C30" s="41">
        <f>100-'6a'!C31</f>
        <v>39.317116966553087</v>
      </c>
      <c r="D30" s="41">
        <f>100-'6a'!D31</f>
        <v>41.821520709119731</v>
      </c>
      <c r="E30" s="41" t="s">
        <v>29</v>
      </c>
      <c r="F30" s="41" t="s">
        <v>29</v>
      </c>
      <c r="G30" s="41" t="s">
        <v>29</v>
      </c>
      <c r="H30" s="41" t="s">
        <v>29</v>
      </c>
      <c r="I30" s="41" t="s">
        <v>29</v>
      </c>
      <c r="J30" s="41" t="s">
        <v>29</v>
      </c>
      <c r="K30" s="41" t="s">
        <v>29</v>
      </c>
    </row>
    <row r="31" spans="1:11">
      <c r="A31" s="7">
        <f t="shared" si="0"/>
        <v>1989</v>
      </c>
      <c r="B31" s="41">
        <f>100-'6a'!B32</f>
        <v>39.853859740379647</v>
      </c>
      <c r="C31" s="41">
        <f>100-'6a'!C32</f>
        <v>38.286737882305211</v>
      </c>
      <c r="D31" s="41">
        <f>100-'6a'!D32</f>
        <v>41.719306340821682</v>
      </c>
      <c r="E31" s="41" t="s">
        <v>29</v>
      </c>
      <c r="F31" s="41" t="s">
        <v>29</v>
      </c>
      <c r="G31" s="41" t="s">
        <v>29</v>
      </c>
      <c r="H31" s="41" t="s">
        <v>29</v>
      </c>
      <c r="I31" s="41" t="s">
        <v>29</v>
      </c>
      <c r="J31" s="41" t="s">
        <v>29</v>
      </c>
      <c r="K31" s="41" t="s">
        <v>29</v>
      </c>
    </row>
    <row r="32" spans="1:11">
      <c r="A32" s="7">
        <f t="shared" si="0"/>
        <v>1990</v>
      </c>
      <c r="B32" s="41">
        <f>100-'6a'!B33</f>
        <v>39.158506338783297</v>
      </c>
      <c r="C32" s="41">
        <f>100-'6a'!C33</f>
        <v>35.183367819037628</v>
      </c>
      <c r="D32" s="41">
        <f>100-'6a'!D33</f>
        <v>44.652240919721265</v>
      </c>
      <c r="E32" s="41" t="s">
        <v>29</v>
      </c>
      <c r="F32" s="41" t="s">
        <v>29</v>
      </c>
      <c r="G32" s="41" t="s">
        <v>29</v>
      </c>
      <c r="H32" s="41" t="s">
        <v>29</v>
      </c>
      <c r="I32" s="41" t="s">
        <v>29</v>
      </c>
      <c r="J32" s="41" t="s">
        <v>29</v>
      </c>
      <c r="K32" s="41" t="s">
        <v>29</v>
      </c>
    </row>
    <row r="33" spans="1:11">
      <c r="A33" s="7">
        <f t="shared" si="0"/>
        <v>1991</v>
      </c>
      <c r="B33" s="41">
        <f>100-'6a'!B34</f>
        <v>37.946825540094309</v>
      </c>
      <c r="C33" s="41">
        <f>100-'6a'!C34</f>
        <v>32.010455009072061</v>
      </c>
      <c r="D33" s="41">
        <f>100-'6a'!D34</f>
        <v>48.169490839971097</v>
      </c>
      <c r="E33" s="41" t="s">
        <v>29</v>
      </c>
      <c r="F33" s="41" t="s">
        <v>29</v>
      </c>
      <c r="G33" s="41" t="s">
        <v>29</v>
      </c>
      <c r="H33" s="41" t="s">
        <v>29</v>
      </c>
      <c r="I33" s="41" t="s">
        <v>29</v>
      </c>
      <c r="J33" s="41" t="s">
        <v>29</v>
      </c>
      <c r="K33" s="41" t="s">
        <v>29</v>
      </c>
    </row>
    <row r="34" spans="1:11">
      <c r="A34" s="7">
        <f t="shared" si="0"/>
        <v>1992</v>
      </c>
      <c r="B34" s="41">
        <f>100-'6a'!B35</f>
        <v>37.683731867414714</v>
      </c>
      <c r="C34" s="41">
        <f>100-'6a'!C35</f>
        <v>31.243987948944437</v>
      </c>
      <c r="D34" s="41">
        <f>100-'6a'!D35</f>
        <v>46.234212085324742</v>
      </c>
      <c r="E34" s="41" t="s">
        <v>29</v>
      </c>
      <c r="F34" s="41" t="s">
        <v>29</v>
      </c>
      <c r="G34" s="41" t="s">
        <v>29</v>
      </c>
      <c r="H34" s="41" t="s">
        <v>29</v>
      </c>
      <c r="I34" s="41" t="s">
        <v>29</v>
      </c>
      <c r="J34" s="41" t="s">
        <v>29</v>
      </c>
      <c r="K34" s="41" t="s">
        <v>29</v>
      </c>
    </row>
    <row r="35" spans="1:11">
      <c r="A35" s="7">
        <f t="shared" si="0"/>
        <v>1993</v>
      </c>
      <c r="B35" s="41">
        <f>100-'6a'!B36</f>
        <v>38.581832836842779</v>
      </c>
      <c r="C35" s="41">
        <f>100-'6a'!C36</f>
        <v>34.496907346491767</v>
      </c>
      <c r="D35" s="41">
        <f>100-'6a'!D36</f>
        <v>45.168841367159565</v>
      </c>
      <c r="E35" s="41" t="s">
        <v>29</v>
      </c>
      <c r="F35" s="41" t="s">
        <v>29</v>
      </c>
      <c r="G35" s="41" t="s">
        <v>29</v>
      </c>
      <c r="H35" s="41" t="s">
        <v>29</v>
      </c>
      <c r="I35" s="41" t="s">
        <v>29</v>
      </c>
      <c r="J35" s="41" t="s">
        <v>29</v>
      </c>
      <c r="K35" s="41" t="s">
        <v>29</v>
      </c>
    </row>
    <row r="36" spans="1:11">
      <c r="A36" s="7">
        <f t="shared" si="0"/>
        <v>1994</v>
      </c>
      <c r="B36" s="41">
        <f>100-'6a'!B37</f>
        <v>40.643500902244767</v>
      </c>
      <c r="C36" s="41">
        <f>100-'6a'!C37</f>
        <v>40.123798571372035</v>
      </c>
      <c r="D36" s="41">
        <f>100-'6a'!D37</f>
        <v>47.079084851049416</v>
      </c>
      <c r="E36" s="41" t="s">
        <v>29</v>
      </c>
      <c r="F36" s="41" t="s">
        <v>29</v>
      </c>
      <c r="G36" s="41" t="s">
        <v>29</v>
      </c>
      <c r="H36" s="41" t="s">
        <v>29</v>
      </c>
      <c r="I36" s="41" t="s">
        <v>29</v>
      </c>
      <c r="J36" s="41" t="s">
        <v>29</v>
      </c>
      <c r="K36" s="41" t="s">
        <v>29</v>
      </c>
    </row>
    <row r="37" spans="1:11">
      <c r="A37" s="7">
        <f t="shared" si="0"/>
        <v>1995</v>
      </c>
      <c r="B37" s="41">
        <f>100-'6a'!B38</f>
        <v>41.673331181858146</v>
      </c>
      <c r="C37" s="41">
        <f>100-'6a'!C38</f>
        <v>44.284196922168185</v>
      </c>
      <c r="D37" s="41">
        <f>100-'6a'!D38</f>
        <v>46.00530719507654</v>
      </c>
      <c r="E37" s="41" t="s">
        <v>29</v>
      </c>
      <c r="F37" s="41" t="s">
        <v>29</v>
      </c>
      <c r="G37" s="41" t="s">
        <v>29</v>
      </c>
      <c r="H37" s="41" t="s">
        <v>29</v>
      </c>
      <c r="I37" s="41" t="s">
        <v>29</v>
      </c>
      <c r="J37" s="41" t="s">
        <v>29</v>
      </c>
      <c r="K37" s="41" t="s">
        <v>29</v>
      </c>
    </row>
    <row r="38" spans="1:11">
      <c r="A38" s="7">
        <f>A39-1</f>
        <v>1996</v>
      </c>
      <c r="B38" s="41">
        <f>100-'6a'!B39</f>
        <v>41.989955345655659</v>
      </c>
      <c r="C38" s="41">
        <f>100-'6a'!C39</f>
        <v>42.973972142721173</v>
      </c>
      <c r="D38" s="41">
        <f>100-'6a'!D39</f>
        <v>46.317497452041145</v>
      </c>
      <c r="E38" s="41" t="s">
        <v>29</v>
      </c>
      <c r="F38" s="41" t="s">
        <v>29</v>
      </c>
      <c r="G38" s="41" t="s">
        <v>29</v>
      </c>
      <c r="H38" s="41" t="s">
        <v>29</v>
      </c>
      <c r="I38" s="41" t="s">
        <v>29</v>
      </c>
      <c r="J38" s="41" t="s">
        <v>29</v>
      </c>
      <c r="K38" s="41" t="s">
        <v>29</v>
      </c>
    </row>
    <row r="39" spans="1:11">
      <c r="A39" s="7">
        <v>1997</v>
      </c>
      <c r="B39" s="41">
        <f>100-'6a'!B40</f>
        <v>41.611261135516607</v>
      </c>
      <c r="C39" s="41">
        <f>100-'6a'!C40</f>
        <v>43.171640637080564</v>
      </c>
      <c r="D39" s="41">
        <f>100-'6a'!D40</f>
        <v>47.22674938681287</v>
      </c>
      <c r="E39" s="41">
        <f>100-'6a'!E40</f>
        <v>40.086764705882352</v>
      </c>
      <c r="F39" s="41">
        <f>100-'6a'!F40</f>
        <v>47.398499999999999</v>
      </c>
      <c r="G39" s="41">
        <f>100-'6a'!G40</f>
        <v>61.719214208826699</v>
      </c>
      <c r="H39" s="41">
        <f>100-'6a'!H40</f>
        <v>50.572463029066803</v>
      </c>
      <c r="I39" s="41">
        <f>100-'6a'!I40</f>
        <v>28.870528301886793</v>
      </c>
      <c r="J39" s="41">
        <f>100-'6a'!J40</f>
        <v>26.972122052704577</v>
      </c>
      <c r="K39" s="41">
        <f>100-'6a'!K40</f>
        <v>54.126402243589737</v>
      </c>
    </row>
    <row r="40" spans="1:11">
      <c r="A40" s="7">
        <v>1998</v>
      </c>
      <c r="B40" s="41">
        <f>100-'6a'!B41</f>
        <v>40.805843356557446</v>
      </c>
      <c r="C40" s="41">
        <f>100-'6a'!C41</f>
        <v>43.442124515277911</v>
      </c>
      <c r="D40" s="41">
        <f>100-'6a'!D41</f>
        <v>48.971126330779136</v>
      </c>
      <c r="E40" s="41">
        <f>100-'6a'!E41</f>
        <v>42.102735978112179</v>
      </c>
      <c r="F40" s="41">
        <f>100-'6a'!F41</f>
        <v>51.046578947368424</v>
      </c>
      <c r="G40" s="41">
        <f>100-'6a'!G41</f>
        <v>54.516050878255598</v>
      </c>
      <c r="H40" s="41">
        <f>100-'6a'!H41</f>
        <v>56.177119784656796</v>
      </c>
      <c r="I40" s="41">
        <f>100-'6a'!I41</f>
        <v>36.480887372013662</v>
      </c>
      <c r="J40" s="41">
        <f>100-'6a'!J41</f>
        <v>30.884653465346531</v>
      </c>
      <c r="K40" s="41">
        <f>100-'6a'!K41</f>
        <v>54.419627234689997</v>
      </c>
    </row>
    <row r="41" spans="1:11">
      <c r="A41" s="7">
        <v>1999</v>
      </c>
      <c r="B41" s="41">
        <f>100-'6a'!B42</f>
        <v>41.772077423837025</v>
      </c>
      <c r="C41" s="41">
        <f>100-'6a'!C42</f>
        <v>47.107087959510793</v>
      </c>
      <c r="D41" s="41">
        <f>100-'6a'!D42</f>
        <v>47.083841778697</v>
      </c>
      <c r="E41" s="41">
        <f>100-'6a'!E42</f>
        <v>45.912096774193543</v>
      </c>
      <c r="F41" s="41">
        <f>100-'6a'!F42</f>
        <v>51.35546875</v>
      </c>
      <c r="G41" s="41">
        <f>100-'6a'!G42</f>
        <v>59.946610588817414</v>
      </c>
      <c r="H41" s="41">
        <f>100-'6a'!H42</f>
        <v>56.732413491020587</v>
      </c>
      <c r="I41" s="41">
        <f>100-'6a'!I42</f>
        <v>28.191819464033856</v>
      </c>
      <c r="J41" s="41">
        <f>100-'6a'!J42</f>
        <v>41.800484966052373</v>
      </c>
      <c r="K41" s="41">
        <f>100-'6a'!K42</f>
        <v>48.355132932272461</v>
      </c>
    </row>
    <row r="42" spans="1:11">
      <c r="A42" s="7">
        <v>2000</v>
      </c>
      <c r="B42" s="41">
        <f>100-'6a'!B43</f>
        <v>42.636978988529194</v>
      </c>
      <c r="C42" s="41">
        <f>100-'6a'!C43</f>
        <v>48.48361310695406</v>
      </c>
      <c r="D42" s="41">
        <f>100-'6a'!D43</f>
        <v>49.831377439670753</v>
      </c>
      <c r="E42" s="41">
        <f>100-'6a'!E43</f>
        <v>48.854354354354356</v>
      </c>
      <c r="F42" s="41">
        <f>100-'6a'!F43</f>
        <v>56.376973148901548</v>
      </c>
      <c r="G42" s="41">
        <f>100-'6a'!G43</f>
        <v>61.075588659298411</v>
      </c>
      <c r="H42" s="41">
        <f>100-'6a'!H43</f>
        <v>61.987702818104182</v>
      </c>
      <c r="I42" s="41">
        <f>100-'6a'!I43</f>
        <v>36.818090154211149</v>
      </c>
      <c r="J42" s="41">
        <f>100-'6a'!J43</f>
        <v>26.624046610169501</v>
      </c>
      <c r="K42" s="41">
        <f>100-'6a'!K43</f>
        <v>51.182603550295859</v>
      </c>
    </row>
    <row r="43" spans="1:11">
      <c r="A43" s="7">
        <v>2001</v>
      </c>
      <c r="B43" s="41">
        <f>100-'6a'!B44</f>
        <v>42.061933379320493</v>
      </c>
      <c r="C43" s="41">
        <f>100-'6a'!C44</f>
        <v>45.837795288717487</v>
      </c>
      <c r="D43" s="41">
        <f>100-'6a'!D44</f>
        <v>51.098296402877693</v>
      </c>
      <c r="E43" s="41">
        <f>100-'6a'!E44</f>
        <v>57.91776480400334</v>
      </c>
      <c r="F43" s="41">
        <f>100-'6a'!F44</f>
        <v>56.916203335980939</v>
      </c>
      <c r="G43" s="41">
        <f>100-'6a'!G44</f>
        <v>63.288715633976203</v>
      </c>
      <c r="H43" s="41">
        <f>100-'6a'!H44</f>
        <v>60.79190912714229</v>
      </c>
      <c r="I43" s="41">
        <f>100-'6a'!I44</f>
        <v>31.694334277620399</v>
      </c>
      <c r="J43" s="41">
        <f>100-'6a'!J44</f>
        <v>29.379808714133901</v>
      </c>
      <c r="K43" s="41">
        <f>100-'6a'!K44</f>
        <v>54.626018181818182</v>
      </c>
    </row>
    <row r="44" spans="1:11">
      <c r="A44" s="7">
        <v>2002</v>
      </c>
      <c r="B44" s="41">
        <f>100-'6a'!B45</f>
        <v>41.817522186823112</v>
      </c>
      <c r="C44" s="41">
        <f>100-'6a'!C45</f>
        <v>45.317321162770327</v>
      </c>
      <c r="D44" s="41">
        <f>100-'6a'!D45</f>
        <v>49.542616790009255</v>
      </c>
      <c r="E44" s="41">
        <f>100-'6a'!E45</f>
        <v>59.934300341296932</v>
      </c>
      <c r="F44" s="41">
        <f>100-'6a'!F45</f>
        <v>53.864439495174459</v>
      </c>
      <c r="G44" s="41">
        <f>100-'6a'!G45</f>
        <v>60.530390920554858</v>
      </c>
      <c r="H44" s="41">
        <f>100-'6a'!H45</f>
        <v>55.231759853345558</v>
      </c>
      <c r="I44" s="41">
        <f>100-'6a'!I45</f>
        <v>33.343804195804211</v>
      </c>
      <c r="J44" s="41">
        <f>100-'6a'!J45</f>
        <v>25.849001051524709</v>
      </c>
      <c r="K44" s="41">
        <f>100-'6a'!K45</f>
        <v>53.749200492004924</v>
      </c>
    </row>
    <row r="45" spans="1:11">
      <c r="A45" s="7">
        <v>2003</v>
      </c>
      <c r="B45" s="41">
        <f>100-'6a'!B46</f>
        <v>42.388482507025181</v>
      </c>
      <c r="C45" s="41">
        <f>100-'6a'!C46</f>
        <v>43.102105140794777</v>
      </c>
      <c r="D45" s="41">
        <f>100-'6a'!D46</f>
        <v>49.479345804616557</v>
      </c>
      <c r="E45" s="41">
        <f>100-'6a'!E46</f>
        <v>63.298148148148151</v>
      </c>
      <c r="F45" s="41">
        <f>100-'6a'!F46</f>
        <v>58.727415307402758</v>
      </c>
      <c r="G45" s="41">
        <f>100-'6a'!G46</f>
        <v>58.232200647249186</v>
      </c>
      <c r="H45" s="41">
        <f>100-'6a'!H46</f>
        <v>51.034928007431482</v>
      </c>
      <c r="I45" s="41">
        <f>100-'6a'!I46</f>
        <v>36.643059628543504</v>
      </c>
      <c r="J45" s="41">
        <f>100-'6a'!J46</f>
        <v>25.13218274111675</v>
      </c>
      <c r="K45" s="41">
        <f>100-'6a'!K46</f>
        <v>52.983422459893049</v>
      </c>
    </row>
    <row r="46" spans="1:11">
      <c r="A46" s="7">
        <v>2004</v>
      </c>
      <c r="B46" s="41">
        <f>100-'6a'!B47</f>
        <v>42.763587795282795</v>
      </c>
      <c r="C46" s="41">
        <f>100-'6a'!C47</f>
        <v>42.28439761201075</v>
      </c>
      <c r="D46" s="41">
        <f>100-'6a'!D47</f>
        <v>48.33620717301833</v>
      </c>
      <c r="E46" s="41">
        <f>100-'6a'!E47</f>
        <v>58.235707678075862</v>
      </c>
      <c r="F46" s="41">
        <f>100-'6a'!F47</f>
        <v>54.408095554080951</v>
      </c>
      <c r="G46" s="41">
        <f>100-'6a'!G47</f>
        <v>55.347329192546582</v>
      </c>
      <c r="H46" s="41">
        <f>100-'6a'!H47</f>
        <v>50.086794927853077</v>
      </c>
      <c r="I46" s="41">
        <f>100-'6a'!I47</f>
        <v>36.135486848177202</v>
      </c>
      <c r="J46" s="41">
        <f>100-'6a'!J47</f>
        <v>24.657618567103938</v>
      </c>
      <c r="K46" s="41">
        <f>100-'6a'!K47</f>
        <v>54.163318562284587</v>
      </c>
    </row>
    <row r="47" spans="1:11">
      <c r="A47" s="7">
        <v>2005</v>
      </c>
      <c r="B47" s="41">
        <f>100-'6a'!B48</f>
        <v>43.278617859513488</v>
      </c>
      <c r="C47" s="41">
        <f>100-'6a'!C48</f>
        <v>40.38344592038564</v>
      </c>
      <c r="D47" s="41">
        <f>100-'6a'!D48</f>
        <v>48.307769975911022</v>
      </c>
      <c r="E47" s="41">
        <f>100-'6a'!E48</f>
        <v>59.749817184643511</v>
      </c>
      <c r="F47" s="41">
        <f>100-'6a'!F48</f>
        <v>50.486307053941907</v>
      </c>
      <c r="G47" s="41">
        <f>100-'6a'!G48</f>
        <v>49.421529358215743</v>
      </c>
      <c r="H47" s="41">
        <f>100-'6a'!H48</f>
        <v>50.007910507391138</v>
      </c>
      <c r="I47" s="41">
        <f>100-'6a'!I48</f>
        <v>40.981882305521964</v>
      </c>
      <c r="J47" s="41">
        <f>100-'6a'!J48</f>
        <v>25.053553553553556</v>
      </c>
      <c r="K47" s="41">
        <f>100-'6a'!K48</f>
        <v>54.197796798224758</v>
      </c>
    </row>
    <row r="48" spans="1:11">
      <c r="A48" s="7">
        <v>2006</v>
      </c>
      <c r="B48" s="41">
        <f>100-'6a'!B49</f>
        <v>42.78265186402659</v>
      </c>
      <c r="C48" s="41">
        <f>100-'6a'!C49</f>
        <v>39.585984119671544</v>
      </c>
      <c r="D48" s="41">
        <f>100-'6a'!D49</f>
        <v>48.708235061923318</v>
      </c>
      <c r="E48" s="41">
        <f>100-'6a'!E49</f>
        <v>62.45212947189097</v>
      </c>
      <c r="F48" s="41">
        <f>100-'6a'!F49</f>
        <v>49.698821898821897</v>
      </c>
      <c r="G48" s="41">
        <f>100-'6a'!G49</f>
        <v>50.440915090189179</v>
      </c>
      <c r="H48" s="41">
        <f>100-'6a'!H49</f>
        <v>48.559371171906903</v>
      </c>
      <c r="I48" s="41">
        <f>100-'6a'!I49</f>
        <v>43.438578304331735</v>
      </c>
      <c r="J48" s="41">
        <f>100-'6a'!J49</f>
        <v>22.303176229508196</v>
      </c>
      <c r="K48" s="41">
        <f>100-'6a'!K49</f>
        <v>53.775702075702078</v>
      </c>
    </row>
    <row r="49" spans="1:11">
      <c r="A49" s="7">
        <v>2007</v>
      </c>
      <c r="B49" s="41">
        <f>100-'6a'!B50</f>
        <v>42.798953360777759</v>
      </c>
      <c r="C49" s="41">
        <f>100-'6a'!C50</f>
        <v>39.612656453768693</v>
      </c>
      <c r="D49" s="41">
        <f>100-'6a'!D50</f>
        <v>48.251972268706666</v>
      </c>
      <c r="E49" s="41">
        <f>100-'6a'!E50</f>
        <v>61.589494787489976</v>
      </c>
      <c r="F49" s="41">
        <f>100-'6a'!F50</f>
        <v>46.100229885057466</v>
      </c>
      <c r="G49" s="41">
        <f>100-'6a'!G50</f>
        <v>51.103503184713375</v>
      </c>
      <c r="H49" s="41">
        <f>100-'6a'!H50</f>
        <v>45.353333333333332</v>
      </c>
      <c r="I49" s="41">
        <f>100-'6a'!I50</f>
        <v>43.794526315789476</v>
      </c>
      <c r="J49" s="41">
        <f>100-'6a'!J50</f>
        <v>17.314539400665936</v>
      </c>
      <c r="K49" s="41">
        <f>100-'6a'!K50</f>
        <v>53.956614219114215</v>
      </c>
    </row>
    <row r="51" spans="1:11">
      <c r="A51" t="s">
        <v>614</v>
      </c>
    </row>
    <row r="53" spans="1:11">
      <c r="E53" s="30"/>
    </row>
  </sheetData>
  <pageMargins left="0.7" right="0.7" top="0.75" bottom="0.75" header="0.3" footer="0.3"/>
  <pageSetup scale="62" orientation="landscape" horizontalDpi="0" verticalDpi="0" r:id="rId1"/>
</worksheet>
</file>

<file path=xl/worksheets/sheet4.xml><?xml version="1.0" encoding="utf-8"?>
<worksheet xmlns="http://schemas.openxmlformats.org/spreadsheetml/2006/main" xmlns:r="http://schemas.openxmlformats.org/officeDocument/2006/relationships">
  <sheetPr codeName="Sheet56"/>
  <dimension ref="A1:AO188"/>
  <sheetViews>
    <sheetView view="pageBreakPreview" zoomScaleNormal="100" zoomScaleSheetLayoutView="100" workbookViewId="0">
      <selection sqref="A1:Q1"/>
    </sheetView>
  </sheetViews>
  <sheetFormatPr defaultRowHeight="15" outlineLevelRow="1" outlineLevelCol="1"/>
  <cols>
    <col min="2" max="2" width="10.140625" customWidth="1"/>
    <col min="8" max="8" width="10.28515625" customWidth="1"/>
    <col min="12" max="12" width="10.5703125" customWidth="1"/>
    <col min="13" max="13" width="10.140625" customWidth="1"/>
    <col min="19" max="19" width="0" hidden="1" customWidth="1" outlineLevel="1"/>
    <col min="20" max="20" width="12" hidden="1" customWidth="1" outlineLevel="1"/>
    <col min="21" max="24" width="0" hidden="1" customWidth="1" outlineLevel="1"/>
    <col min="25" max="25" width="12" hidden="1" customWidth="1" outlineLevel="1"/>
    <col min="26" max="40" width="0" hidden="1" customWidth="1" outlineLevel="1"/>
    <col min="41" max="41" width="9.140625" collapsed="1"/>
  </cols>
  <sheetData>
    <row r="1" spans="1:40">
      <c r="A1" s="319" t="s">
        <v>45</v>
      </c>
      <c r="B1" s="319"/>
      <c r="C1" s="319"/>
      <c r="D1" s="319"/>
      <c r="E1" s="319"/>
      <c r="F1" s="319"/>
      <c r="G1" s="319"/>
      <c r="H1" s="319"/>
      <c r="I1" s="319"/>
      <c r="J1" s="319"/>
      <c r="K1" s="319"/>
      <c r="L1" s="319"/>
      <c r="M1" s="319"/>
      <c r="N1" s="319"/>
      <c r="O1" s="319"/>
      <c r="P1" s="319"/>
      <c r="Q1" s="319"/>
    </row>
    <row r="2" spans="1:40">
      <c r="A2" s="320"/>
      <c r="B2" s="321" t="str">
        <f>Y7</f>
        <v xml:space="preserve"> All industries [T001]</v>
      </c>
      <c r="C2" s="322" t="str">
        <f>Z7</f>
        <v xml:space="preserve"> Manufacturing [31-33]</v>
      </c>
      <c r="D2" s="325" t="s">
        <v>46</v>
      </c>
      <c r="E2" s="326"/>
      <c r="F2" s="326"/>
      <c r="G2" s="326"/>
      <c r="H2" s="326"/>
      <c r="I2" s="326"/>
      <c r="J2" s="326"/>
      <c r="K2" s="326"/>
      <c r="L2" s="326"/>
      <c r="M2" s="326"/>
      <c r="N2" s="326"/>
      <c r="O2" s="326"/>
      <c r="P2" s="326"/>
      <c r="Q2" s="327"/>
    </row>
    <row r="3" spans="1:40">
      <c r="A3" s="320"/>
      <c r="B3" s="321"/>
      <c r="C3" s="323"/>
      <c r="D3" s="322" t="str">
        <f t="shared" ref="D3:I3" si="0">AA7</f>
        <v xml:space="preserve"> Food manufacturing [311]</v>
      </c>
      <c r="E3" s="315" t="str">
        <f t="shared" si="0"/>
        <v xml:space="preserve"> Animal food manufacturing [3111]</v>
      </c>
      <c r="F3" s="315" t="str">
        <f t="shared" si="0"/>
        <v xml:space="preserve"> Grain and oilseed milling [3112]</v>
      </c>
      <c r="G3" s="315" t="str">
        <f t="shared" si="0"/>
        <v xml:space="preserve"> Sugar and confectionery product manufacturing [3113]</v>
      </c>
      <c r="H3" s="315" t="str">
        <f t="shared" si="0"/>
        <v xml:space="preserve"> Fruit and vegetable preserving and specialty food manufacturing [3114]</v>
      </c>
      <c r="I3" s="315" t="str">
        <f t="shared" si="0"/>
        <v xml:space="preserve"> Dairy product manufacturing [3115]</v>
      </c>
      <c r="J3" s="318" t="s">
        <v>47</v>
      </c>
      <c r="K3" s="318"/>
      <c r="L3" s="318"/>
      <c r="M3" s="318"/>
      <c r="N3" s="315" t="str">
        <f>AK7</f>
        <v xml:space="preserve"> Seafood product preparation and packaging [3117]</v>
      </c>
      <c r="O3" s="315" t="str">
        <f>AL7</f>
        <v xml:space="preserve"> Bakeries and tortilla manufacturing [3118]</v>
      </c>
      <c r="P3" s="315" t="str">
        <f>AM7</f>
        <v xml:space="preserve"> Other food manufacturing [3119]</v>
      </c>
      <c r="Q3" s="315" t="str">
        <f>AN7</f>
        <v xml:space="preserve"> Miscellaneous food manufacturing [311A]</v>
      </c>
    </row>
    <row r="4" spans="1:40">
      <c r="A4" s="320"/>
      <c r="B4" s="321"/>
      <c r="C4" s="323"/>
      <c r="D4" s="328"/>
      <c r="E4" s="317"/>
      <c r="F4" s="317"/>
      <c r="G4" s="317"/>
      <c r="H4" s="317"/>
      <c r="I4" s="317"/>
      <c r="J4" s="315" t="str">
        <f>AG7</f>
        <v xml:space="preserve"> Meat product manufacturing [3116]</v>
      </c>
      <c r="K4" s="315" t="str">
        <f>AH7</f>
        <v xml:space="preserve"> Animal (except poultry) slaughtering [311611]</v>
      </c>
      <c r="L4" s="315" t="str">
        <f>AI7</f>
        <v xml:space="preserve"> Rendering and meat processing from carcasses [311614]</v>
      </c>
      <c r="M4" s="315" t="str">
        <f>AJ7</f>
        <v xml:space="preserve"> Poultry processing [311615]</v>
      </c>
      <c r="N4" s="317"/>
      <c r="O4" s="317"/>
      <c r="P4" s="317"/>
      <c r="Q4" s="317"/>
      <c r="T4" t="s">
        <v>48</v>
      </c>
      <c r="U4" t="s">
        <v>49</v>
      </c>
      <c r="V4" t="s">
        <v>50</v>
      </c>
      <c r="W4" t="s">
        <v>48</v>
      </c>
      <c r="X4" t="s">
        <v>49</v>
      </c>
      <c r="Y4" t="s">
        <v>50</v>
      </c>
      <c r="Z4" t="s">
        <v>48</v>
      </c>
      <c r="AA4" t="s">
        <v>49</v>
      </c>
      <c r="AB4" t="s">
        <v>50</v>
      </c>
      <c r="AC4" t="s">
        <v>48</v>
      </c>
      <c r="AD4" t="s">
        <v>49</v>
      </c>
      <c r="AE4" t="s">
        <v>50</v>
      </c>
      <c r="AF4" t="s">
        <v>49</v>
      </c>
      <c r="AG4" t="s">
        <v>50</v>
      </c>
      <c r="AH4" t="s">
        <v>48</v>
      </c>
      <c r="AI4" t="s">
        <v>49</v>
      </c>
      <c r="AJ4" t="s">
        <v>50</v>
      </c>
    </row>
    <row r="5" spans="1:40" ht="90.75" customHeight="1">
      <c r="A5" s="320"/>
      <c r="B5" s="321"/>
      <c r="C5" s="324"/>
      <c r="D5" s="329"/>
      <c r="E5" s="316"/>
      <c r="F5" s="316"/>
      <c r="G5" s="316"/>
      <c r="H5" s="316"/>
      <c r="I5" s="316"/>
      <c r="J5" s="316"/>
      <c r="K5" s="316"/>
      <c r="L5" s="316"/>
      <c r="M5" s="316"/>
      <c r="N5" s="316"/>
      <c r="O5" s="316"/>
      <c r="P5" s="316"/>
      <c r="Q5" s="316"/>
      <c r="S5" s="14" t="str">
        <f>CONCATENATE(E3,S4,ROUND(E40,2)," per cent, ")</f>
        <v xml:space="preserve"> Animal food manufacturing [3111]4.15 per cent, </v>
      </c>
      <c r="T5" s="14" t="str">
        <f>CONCATENATE(G3,U4,ROUND(G40,2)," per cent, ")</f>
        <v xml:space="preserve"> Sugar and confectionery product manufacturing [3113] expanded by 4.77 per cent, </v>
      </c>
      <c r="U5" s="14" t="str">
        <f>CONCATENATE(H3,V4,ROUND(H40,2)," per cent, ")</f>
        <v xml:space="preserve"> Fruit and vegetable preserving and specialty food manufacturing [3114] increased 4.95 per cent, </v>
      </c>
      <c r="V5" s="14" t="str">
        <f>CONCATENATE(I3,W4,ROUND(I40,2)," per cent, ")</f>
        <v xml:space="preserve"> Dairy product manufacturing [3115] grew -1.7 per cent, </v>
      </c>
      <c r="W5" s="14" t="str">
        <f>CONCATENATE(J4,X4,ROUND(J40,2)," per cent, ")</f>
        <v xml:space="preserve"> Meat product manufacturing [3116] expanded by 2.06 per cent, </v>
      </c>
      <c r="X5" s="14" t="str">
        <f>CONCATENATE(N3,AB4,ROUND(N40,2)," per cent, ")</f>
        <v xml:space="preserve"> Seafood product preparation and packaging [3117] increased 1.01 per cent, </v>
      </c>
      <c r="Y5" s="14"/>
      <c r="Z5" s="14"/>
      <c r="AA5" s="14" t="str">
        <f>CONCATENATE(Q3,AE4,ROUND(Q40,2)," per cent, ")</f>
        <v xml:space="preserve"> Miscellaneous food manufacturing [311A] increased 1.5 per cent, </v>
      </c>
      <c r="AB5" s="14"/>
      <c r="AC5" s="14"/>
      <c r="AD5" s="14"/>
      <c r="AE5" s="14"/>
      <c r="AF5" s="14"/>
      <c r="AG5" s="14"/>
      <c r="AH5" s="14"/>
      <c r="AI5" s="14"/>
    </row>
    <row r="6" spans="1:40">
      <c r="A6" s="7">
        <f t="shared" ref="A6:A20" si="1">A7-1</f>
        <v>1981</v>
      </c>
      <c r="B6" s="15">
        <f>'1a'!B6/'1a'!B7*'1'!B7</f>
        <v>605094.05038939859</v>
      </c>
      <c r="C6" s="15">
        <f>'1a'!C6/'1a'!C7*'1'!C7</f>
        <v>101564.81688547008</v>
      </c>
      <c r="D6" s="15">
        <f>'1a'!D6/'1a'!D7*'1'!D7</f>
        <v>12857.972048230204</v>
      </c>
      <c r="E6" s="15">
        <f>'1a'!E6/'1a'!E7*'1'!E7</f>
        <v>633.99306925268445</v>
      </c>
      <c r="F6" s="3" t="s">
        <v>10</v>
      </c>
      <c r="G6" s="15">
        <f>'1a'!G6/'1a'!G7*'1'!G7</f>
        <v>714.88462628552929</v>
      </c>
      <c r="H6" s="15">
        <f>'1a'!H6/'1a'!H7*'1'!H7</f>
        <v>877.6834125994676</v>
      </c>
      <c r="I6" s="15">
        <f>'1a'!I6/'1a'!I7*'1'!I7</f>
        <v>3042.3270030816643</v>
      </c>
      <c r="J6" s="15">
        <f>'1a'!J6/'1a'!J7*'1'!J7</f>
        <v>3260.647786669816</v>
      </c>
      <c r="K6" s="3" t="s">
        <v>10</v>
      </c>
      <c r="L6" s="3" t="s">
        <v>10</v>
      </c>
      <c r="M6" s="3" t="s">
        <v>10</v>
      </c>
      <c r="N6" s="15">
        <f>'1a'!N6/'1a'!N7*'1'!N7</f>
        <v>604.68651788200668</v>
      </c>
      <c r="O6" s="3" t="s">
        <v>10</v>
      </c>
      <c r="P6" s="3" t="s">
        <v>10</v>
      </c>
      <c r="Q6" s="15">
        <f>'1a'!Q6/'1a'!Q7*'1'!Q7</f>
        <v>4441.5571510882419</v>
      </c>
    </row>
    <row r="7" spans="1:40">
      <c r="A7" s="7">
        <f t="shared" si="1"/>
        <v>1982</v>
      </c>
      <c r="B7" s="15">
        <f>'1a'!B7/'1a'!B8*'1'!B8</f>
        <v>589301.52477152541</v>
      </c>
      <c r="C7" s="15">
        <f>'1a'!C7/'1a'!C8*'1'!C8</f>
        <v>90458.818413305635</v>
      </c>
      <c r="D7" s="15">
        <f>'1a'!D7/'1a'!D8*'1'!D8</f>
        <v>12631.908888162046</v>
      </c>
      <c r="E7" s="15">
        <f>'1a'!E7/'1a'!E8*'1'!E8</f>
        <v>732.00443786982225</v>
      </c>
      <c r="F7" s="3" t="s">
        <v>10</v>
      </c>
      <c r="G7" s="15">
        <f>'1a'!G7/'1a'!G8*'1'!G8</f>
        <v>789.33558047885128</v>
      </c>
      <c r="H7" s="15">
        <f>'1a'!H7/'1a'!H8*'1'!H8</f>
        <v>894.2154037955396</v>
      </c>
      <c r="I7" s="15">
        <f>'1a'!I7/'1a'!I8*'1'!I8</f>
        <v>2740.0093990755008</v>
      </c>
      <c r="J7" s="15">
        <f>'1a'!J7/'1a'!J8*'1'!J8</f>
        <v>2901.1054740178556</v>
      </c>
      <c r="K7" s="3" t="s">
        <v>10</v>
      </c>
      <c r="L7" s="3" t="s">
        <v>10</v>
      </c>
      <c r="M7" s="3" t="s">
        <v>10</v>
      </c>
      <c r="N7" s="15">
        <f>'1a'!N7/'1a'!N8*'1'!N8</f>
        <v>701.90794446433551</v>
      </c>
      <c r="O7" s="3" t="s">
        <v>10</v>
      </c>
      <c r="P7" s="3" t="s">
        <v>10</v>
      </c>
      <c r="Q7" s="15">
        <f>'1a'!Q7/'1a'!Q8*'1'!Q8</f>
        <v>4258.5754142794513</v>
      </c>
      <c r="Y7" t="s">
        <v>51</v>
      </c>
      <c r="Z7" t="s">
        <v>6</v>
      </c>
      <c r="AA7" t="s">
        <v>7</v>
      </c>
      <c r="AB7" t="s">
        <v>8</v>
      </c>
      <c r="AC7" t="s">
        <v>9</v>
      </c>
      <c r="AD7" t="s">
        <v>11</v>
      </c>
      <c r="AE7" s="163" t="s">
        <v>12</v>
      </c>
      <c r="AF7" t="s">
        <v>13</v>
      </c>
      <c r="AG7" t="s">
        <v>14</v>
      </c>
      <c r="AH7" t="s">
        <v>52</v>
      </c>
      <c r="AI7" t="s">
        <v>53</v>
      </c>
      <c r="AJ7" t="s">
        <v>54</v>
      </c>
      <c r="AK7" t="s">
        <v>15</v>
      </c>
      <c r="AL7" t="s">
        <v>16</v>
      </c>
      <c r="AM7" t="s">
        <v>17</v>
      </c>
      <c r="AN7" t="s">
        <v>55</v>
      </c>
    </row>
    <row r="8" spans="1:40">
      <c r="A8" s="7">
        <f t="shared" si="1"/>
        <v>1983</v>
      </c>
      <c r="B8" s="15">
        <f>'1a'!B8/'1a'!B9*'1'!B9</f>
        <v>605099.40010431712</v>
      </c>
      <c r="C8" s="15">
        <f>'1a'!C8/'1a'!C9*'1'!C9</f>
        <v>95250.233889591997</v>
      </c>
      <c r="D8" s="15">
        <f>'1a'!D8/'1a'!D9*'1'!D9</f>
        <v>12429.862839453284</v>
      </c>
      <c r="E8" s="15">
        <f>'1a'!E8/'1a'!E9*'1'!E9</f>
        <v>640.40118891080419</v>
      </c>
      <c r="F8" s="3" t="s">
        <v>10</v>
      </c>
      <c r="G8" s="15">
        <f>'1a'!G8/'1a'!G9*'1'!G9</f>
        <v>730.86307933165972</v>
      </c>
      <c r="H8" s="15">
        <f>'1a'!H8/'1a'!H9*'1'!H9</f>
        <v>999.19354789059742</v>
      </c>
      <c r="I8" s="15">
        <f>'1a'!I8/'1a'!I9*'1'!I9</f>
        <v>2509.5288135593219</v>
      </c>
      <c r="J8" s="15">
        <f>'1a'!J8/'1a'!J9*'1'!J9</f>
        <v>2859.0690133774319</v>
      </c>
      <c r="K8" s="3" t="s">
        <v>10</v>
      </c>
      <c r="L8" s="3" t="s">
        <v>10</v>
      </c>
      <c r="M8" s="3" t="s">
        <v>10</v>
      </c>
      <c r="N8" s="15">
        <f>'1a'!N8/'1a'!N9*'1'!N9</f>
        <v>684.22355491904375</v>
      </c>
      <c r="O8" s="3" t="s">
        <v>10</v>
      </c>
      <c r="P8" s="3" t="s">
        <v>10</v>
      </c>
      <c r="Q8" s="15">
        <f>'1a'!Q8/'1a'!Q9*'1'!Q9</f>
        <v>4341.3149822277746</v>
      </c>
      <c r="S8" t="str">
        <f>CONCATENATE(S5,T5,U5,V5,W5,X5,AA5)</f>
        <v xml:space="preserve"> Animal food manufacturing [3111]4.15 per cent,  Sugar and confectionery product manufacturing [3113] expanded by 4.77 per cent,  Fruit and vegetable preserving and specialty food manufacturing [3114] increased 4.95 per cent,  Dairy product manufacturing [3115] grew -1.7 per cent,  Meat product manufacturing [3116] expanded by 2.06 per cent,  Seafood product preparation and packaging [3117] increased 1.01 per cent,  Miscellaneous food manufacturing [311A] increased 1.5 per cent, </v>
      </c>
    </row>
    <row r="9" spans="1:40">
      <c r="A9" s="7">
        <f t="shared" si="1"/>
        <v>1984</v>
      </c>
      <c r="B9" s="15">
        <f>'1a'!B9/'1a'!B10*'1'!B10</f>
        <v>638094.85352473718</v>
      </c>
      <c r="C9" s="15">
        <f>'1a'!C9/'1a'!C10*'1'!C10</f>
        <v>108031.59974915213</v>
      </c>
      <c r="D9" s="15">
        <f>'1a'!D9/'1a'!D10*'1'!D10</f>
        <v>13010.808211426354</v>
      </c>
      <c r="E9" s="15">
        <f>'1a'!E9/'1a'!E10*'1'!E10</f>
        <v>645.9877547666008</v>
      </c>
      <c r="F9" s="3" t="s">
        <v>10</v>
      </c>
      <c r="G9" s="15">
        <f>'1a'!G9/'1a'!G10*'1'!G10</f>
        <v>765.92930601668149</v>
      </c>
      <c r="H9" s="15">
        <f>'1a'!H9/'1a'!H10*'1'!H10</f>
        <v>1090.6154592048761</v>
      </c>
      <c r="I9" s="15">
        <f>'1a'!I9/'1a'!I10*'1'!I10</f>
        <v>2643.5855546995376</v>
      </c>
      <c r="J9" s="15">
        <f>'1a'!J9/'1a'!J10*'1'!J10</f>
        <v>2900.0103357646985</v>
      </c>
      <c r="K9" s="3" t="s">
        <v>10</v>
      </c>
      <c r="L9" s="3" t="s">
        <v>10</v>
      </c>
      <c r="M9" s="3" t="s">
        <v>10</v>
      </c>
      <c r="N9" s="15">
        <f>'1a'!N9/'1a'!N10*'1'!N10</f>
        <v>713.95383299518653</v>
      </c>
      <c r="O9" s="3" t="s">
        <v>10</v>
      </c>
      <c r="P9" s="3" t="s">
        <v>10</v>
      </c>
      <c r="Q9" s="15">
        <f>'1a'!Q9/'1a'!Q10*'1'!Q10</f>
        <v>4570.6911731290456</v>
      </c>
    </row>
    <row r="10" spans="1:40">
      <c r="A10" s="7">
        <f t="shared" si="1"/>
        <v>1985</v>
      </c>
      <c r="B10" s="15">
        <f>'1a'!B10/'1a'!B11*'1'!B11</f>
        <v>670430.20227779727</v>
      </c>
      <c r="C10" s="15">
        <f>'1a'!C10/'1a'!C11*'1'!C11</f>
        <v>113457.94665420931</v>
      </c>
      <c r="D10" s="15">
        <f>'1a'!D10/'1a'!D11*'1'!D11</f>
        <v>13747.696855407807</v>
      </c>
      <c r="E10" s="15">
        <f>'1a'!E10/'1a'!E11*'1'!E11</f>
        <v>754.02207977207968</v>
      </c>
      <c r="F10" s="3" t="s">
        <v>10</v>
      </c>
      <c r="G10" s="15">
        <f>'1a'!G10/'1a'!G11*'1'!G11</f>
        <v>764.89286581909471</v>
      </c>
      <c r="H10" s="15">
        <f>'1a'!H10/'1a'!H11*'1'!H11</f>
        <v>1050.0294208185192</v>
      </c>
      <c r="I10" s="15">
        <f>'1a'!I10/'1a'!I11*'1'!I11</f>
        <v>2849.4793143297379</v>
      </c>
      <c r="J10" s="15">
        <f>'1a'!J10/'1a'!J11*'1'!J11</f>
        <v>3048.3594483654724</v>
      </c>
      <c r="K10" s="3" t="s">
        <v>10</v>
      </c>
      <c r="L10" s="3" t="s">
        <v>10</v>
      </c>
      <c r="M10" s="3" t="s">
        <v>10</v>
      </c>
      <c r="N10" s="15">
        <f>'1a'!N10/'1a'!N11*'1'!N11</f>
        <v>818.18066992879051</v>
      </c>
      <c r="O10" s="3" t="s">
        <v>10</v>
      </c>
      <c r="P10" s="3" t="s">
        <v>10</v>
      </c>
      <c r="Q10" s="15">
        <f>'1a'!Q10/'1a'!Q11*'1'!Q11</f>
        <v>4769.3331318065975</v>
      </c>
    </row>
    <row r="11" spans="1:40">
      <c r="A11" s="7">
        <f t="shared" si="1"/>
        <v>1986</v>
      </c>
      <c r="B11" s="15">
        <f>'1a'!B11/'1a'!B12*'1'!B12</f>
        <v>688898.75560503697</v>
      </c>
      <c r="C11" s="15">
        <f>'1a'!C11/'1a'!C12*'1'!C12</f>
        <v>114669.45092283437</v>
      </c>
      <c r="D11" s="15">
        <f>'1a'!D11/'1a'!D12*'1'!D12</f>
        <v>13615.518767017287</v>
      </c>
      <c r="E11" s="15">
        <f>'1a'!E11/'1a'!E12*'1'!E12</f>
        <v>753.20052596975654</v>
      </c>
      <c r="F11" s="3" t="s">
        <v>10</v>
      </c>
      <c r="G11" s="15">
        <f>'1a'!G11/'1a'!G12*'1'!G12</f>
        <v>766.8793761978028</v>
      </c>
      <c r="H11" s="15">
        <f>'1a'!H11/'1a'!H12*'1'!H12</f>
        <v>1145.666989887796</v>
      </c>
      <c r="I11" s="15">
        <f>'1a'!I11/'1a'!I12*'1'!I12</f>
        <v>2871.6409090909092</v>
      </c>
      <c r="J11" s="15">
        <f>'1a'!J11/'1a'!J12*'1'!J12</f>
        <v>2891.3334711435286</v>
      </c>
      <c r="K11" s="3" t="s">
        <v>10</v>
      </c>
      <c r="L11" s="3" t="s">
        <v>10</v>
      </c>
      <c r="M11" s="3" t="s">
        <v>10</v>
      </c>
      <c r="N11" s="15">
        <f>'1a'!N11/'1a'!N12*'1'!N12</f>
        <v>811.00439591041118</v>
      </c>
      <c r="O11" s="3" t="s">
        <v>10</v>
      </c>
      <c r="P11" s="3" t="s">
        <v>10</v>
      </c>
      <c r="Q11" s="15">
        <f>'1a'!Q11/'1a'!Q12*'1'!Q12</f>
        <v>4641.9577443072067</v>
      </c>
    </row>
    <row r="12" spans="1:40">
      <c r="A12" s="7">
        <f t="shared" si="1"/>
        <v>1987</v>
      </c>
      <c r="B12" s="15">
        <f>'1a'!B12/'1a'!B13*'1'!B13</f>
        <v>715978.59457578312</v>
      </c>
      <c r="C12" s="15">
        <f>'1a'!C12/'1a'!C13*'1'!C13</f>
        <v>119894.67359226909</v>
      </c>
      <c r="D12" s="15">
        <f>'1a'!D12/'1a'!D13*'1'!D13</f>
        <v>13571.599364076854</v>
      </c>
      <c r="E12" s="15">
        <f>'1a'!E12/'1a'!E13*'1'!E13</f>
        <v>688.95501862809544</v>
      </c>
      <c r="F12" s="3" t="s">
        <v>10</v>
      </c>
      <c r="G12" s="15">
        <f>'1a'!G12/'1a'!G13*'1'!G13</f>
        <v>790.37202067643818</v>
      </c>
      <c r="H12" s="15">
        <f>'1a'!H12/'1a'!H13*'1'!H13</f>
        <v>1204.5208785458126</v>
      </c>
      <c r="I12" s="15">
        <f>'1a'!I12/'1a'!I13*'1'!I13</f>
        <v>2915.9640986132513</v>
      </c>
      <c r="J12" s="15">
        <f>'1a'!J12/'1a'!J13*'1'!J13</f>
        <v>2994.6134325566741</v>
      </c>
      <c r="K12" s="3" t="s">
        <v>10</v>
      </c>
      <c r="L12" s="3" t="s">
        <v>10</v>
      </c>
      <c r="M12" s="3" t="s">
        <v>10</v>
      </c>
      <c r="N12" s="15">
        <f>'1a'!N12/'1a'!N13*'1'!N13</f>
        <v>815.01969208736148</v>
      </c>
      <c r="O12" s="3" t="s">
        <v>10</v>
      </c>
      <c r="P12" s="3" t="s">
        <v>10</v>
      </c>
      <c r="Q12" s="15">
        <f>'1a'!Q12/'1a'!Q13*'1'!Q13</f>
        <v>4454.7887823998171</v>
      </c>
    </row>
    <row r="13" spans="1:40">
      <c r="A13" s="7">
        <f t="shared" si="1"/>
        <v>1988</v>
      </c>
      <c r="B13" s="15">
        <f>'1a'!B13/'1a'!B14*'1'!B14</f>
        <v>747661.61246597394</v>
      </c>
      <c r="C13" s="15">
        <f>'1a'!C13/'1a'!C14*'1'!C14</f>
        <v>127718.56498647972</v>
      </c>
      <c r="D13" s="15">
        <f>'1a'!D13/'1a'!D14*'1'!D14</f>
        <v>13552.956711203477</v>
      </c>
      <c r="E13" s="15">
        <f>'1a'!E13/'1a'!E14*'1'!E14</f>
        <v>703.2500547885162</v>
      </c>
      <c r="F13" s="3" t="s">
        <v>10</v>
      </c>
      <c r="G13" s="15">
        <f>'1a'!G13/'1a'!G14*'1'!G14</f>
        <v>736.99535050071552</v>
      </c>
      <c r="H13" s="15">
        <f>'1a'!H13/'1a'!H14*'1'!H14</f>
        <v>1252.7116328823629</v>
      </c>
      <c r="I13" s="15">
        <f>'1a'!I13/'1a'!I14*'1'!I14</f>
        <v>2787.4268489984597</v>
      </c>
      <c r="J13" s="15">
        <f>'1a'!J13/'1a'!J14*'1'!J14</f>
        <v>3096.0400830798603</v>
      </c>
      <c r="K13" s="3" t="s">
        <v>10</v>
      </c>
      <c r="L13" s="3" t="s">
        <v>10</v>
      </c>
      <c r="M13" s="3" t="s">
        <v>10</v>
      </c>
      <c r="N13" s="15">
        <f>'1a'!N13/'1a'!N14*'1'!N14</f>
        <v>831.93519513068406</v>
      </c>
      <c r="O13" s="3" t="s">
        <v>10</v>
      </c>
      <c r="P13" s="3" t="s">
        <v>10</v>
      </c>
      <c r="Q13" s="15">
        <f>'1a'!Q13/'1a'!Q14*'1'!Q14</f>
        <v>4413.5027429276279</v>
      </c>
    </row>
    <row r="14" spans="1:40">
      <c r="A14" s="7">
        <f t="shared" si="1"/>
        <v>1989</v>
      </c>
      <c r="B14" s="15">
        <f>'1a'!B14/'1a'!B15*'1'!B15</f>
        <v>765478.83800189174</v>
      </c>
      <c r="C14" s="15">
        <f>'1a'!C14/'1a'!C15*'1'!C15</f>
        <v>129806.366464359</v>
      </c>
      <c r="D14" s="15">
        <f>'1a'!D14/'1a'!D15*'1'!D15</f>
        <v>13138.535576383139</v>
      </c>
      <c r="E14" s="15">
        <f>'1a'!E14/'1a'!E15*'1'!E15</f>
        <v>673.59196252465472</v>
      </c>
      <c r="F14" s="3" t="s">
        <v>10</v>
      </c>
      <c r="G14" s="15">
        <f>'1a'!G14/'1a'!G15*'1'!G15</f>
        <v>746.58242232839393</v>
      </c>
      <c r="H14" s="15">
        <f>'1a'!H14/'1a'!H15*'1'!H15</f>
        <v>1186.1703683181727</v>
      </c>
      <c r="I14" s="15">
        <f>'1a'!I14/'1a'!I15*'1'!I15</f>
        <v>2753.0554699537752</v>
      </c>
      <c r="J14" s="15">
        <f>'1a'!J14/'1a'!J15*'1'!J15</f>
        <v>2840.6201458819355</v>
      </c>
      <c r="K14" s="3" t="s">
        <v>10</v>
      </c>
      <c r="L14" s="3" t="s">
        <v>10</v>
      </c>
      <c r="M14" s="3" t="s">
        <v>10</v>
      </c>
      <c r="N14" s="15">
        <f>'1a'!N14/'1a'!N15*'1'!N15</f>
        <v>778.36943549349587</v>
      </c>
      <c r="O14" s="3" t="s">
        <v>10</v>
      </c>
      <c r="P14" s="3" t="s">
        <v>10</v>
      </c>
      <c r="Q14" s="15">
        <f>'1a'!Q14/'1a'!Q15*'1'!Q15</f>
        <v>4416.7687785045355</v>
      </c>
      <c r="T14">
        <f>AVERAGEIFS(Y22:Y188,W22:W188,"="&amp;$A22)</f>
        <v>888158333333.33337</v>
      </c>
    </row>
    <row r="15" spans="1:40">
      <c r="A15" s="7">
        <f t="shared" si="1"/>
        <v>1990</v>
      </c>
      <c r="B15" s="15">
        <f>'1a'!B15/'1a'!B16*'1'!B16</f>
        <v>769528.2378379805</v>
      </c>
      <c r="C15" s="15">
        <f>'1a'!C15/'1a'!C16*'1'!C16</f>
        <v>125042.66923059098</v>
      </c>
      <c r="D15" s="15">
        <f>'1a'!D15/'1a'!D16*'1'!D16</f>
        <v>13410.449585410142</v>
      </c>
      <c r="E15" s="15">
        <f>'1a'!E15/'1a'!E16*'1'!E16</f>
        <v>614.02931185623481</v>
      </c>
      <c r="F15" s="3" t="s">
        <v>10</v>
      </c>
      <c r="G15" s="15">
        <f>'1a'!G15/'1a'!G16*'1'!G16</f>
        <v>768.0021864118554</v>
      </c>
      <c r="H15" s="15">
        <f>'1a'!H15/'1a'!H16*'1'!H16</f>
        <v>1241.1392390451124</v>
      </c>
      <c r="I15" s="15">
        <f>'1a'!I15/'1a'!I16*'1'!I16</f>
        <v>2704.2999614791984</v>
      </c>
      <c r="J15" s="15">
        <f>'1a'!J15/'1a'!J16*'1'!J16</f>
        <v>2996.8879504670776</v>
      </c>
      <c r="K15" s="3" t="s">
        <v>10</v>
      </c>
      <c r="L15" s="3" t="s">
        <v>10</v>
      </c>
      <c r="M15" s="3" t="s">
        <v>10</v>
      </c>
      <c r="N15" s="15">
        <f>'1a'!N15/'1a'!N16*'1'!N16</f>
        <v>855.77067669172959</v>
      </c>
      <c r="O15" s="3" t="s">
        <v>10</v>
      </c>
      <c r="P15" s="3" t="s">
        <v>10</v>
      </c>
      <c r="Q15" s="15">
        <f>'1a'!Q15/'1a'!Q16*'1'!Q16</f>
        <v>4441.4734065862722</v>
      </c>
      <c r="T15">
        <f>AVERAGEIFS(Y23:Y189,W23:W189,"="&amp;$A23)</f>
        <v>922584083333.33337</v>
      </c>
    </row>
    <row r="16" spans="1:40">
      <c r="A16" s="7">
        <f t="shared" si="1"/>
        <v>1991</v>
      </c>
      <c r="B16" s="15">
        <f>'1a'!B16/'1a'!B17*'1'!B17</f>
        <v>758513.84353524446</v>
      </c>
      <c r="C16" s="15">
        <f>'1a'!C16/'1a'!C17*'1'!C17</f>
        <v>116231.69114573505</v>
      </c>
      <c r="D16" s="15">
        <f>'1a'!D16/'1a'!D17*'1'!D17</f>
        <v>13718.389261476237</v>
      </c>
      <c r="E16" s="15">
        <f>'1a'!E16/'1a'!E17*'1'!E17</f>
        <v>569.00816348893261</v>
      </c>
      <c r="F16" s="3" t="s">
        <v>10</v>
      </c>
      <c r="G16" s="15">
        <f>'1a'!G16/'1a'!G17*'1'!G17</f>
        <v>745.63235214727251</v>
      </c>
      <c r="H16" s="15">
        <f>'1a'!H16/'1a'!H17*'1'!H17</f>
        <v>1312.4747810561635</v>
      </c>
      <c r="I16" s="15">
        <f>'1a'!I16/'1a'!I17*'1'!I17</f>
        <v>2565.1418721109394</v>
      </c>
      <c r="J16" s="15">
        <f>'1a'!J16/'1a'!J17*'1'!J17</f>
        <v>2949.4600399649562</v>
      </c>
      <c r="K16" s="3" t="s">
        <v>10</v>
      </c>
      <c r="L16" s="3" t="s">
        <v>10</v>
      </c>
      <c r="M16" s="3" t="s">
        <v>10</v>
      </c>
      <c r="N16" s="15">
        <f>'1a'!N16/'1a'!N17*'1'!N17</f>
        <v>797.33530254206971</v>
      </c>
      <c r="O16" s="3" t="s">
        <v>10</v>
      </c>
      <c r="P16" s="3" t="s">
        <v>10</v>
      </c>
      <c r="Q16" s="15">
        <f>'1a'!Q16/'1a'!Q17*'1'!Q17</f>
        <v>4929.3688750750653</v>
      </c>
    </row>
    <row r="17" spans="1:40">
      <c r="A17" s="7">
        <f t="shared" si="1"/>
        <v>1992</v>
      </c>
      <c r="B17" s="15">
        <f>'1a'!B17/'1a'!B18*'1'!B18</f>
        <v>764977.46940687776</v>
      </c>
      <c r="C17" s="15">
        <f>'1a'!C17/'1a'!C18*'1'!C18</f>
        <v>117979.19275462422</v>
      </c>
      <c r="D17" s="15">
        <f>'1a'!D17/'1a'!D18*'1'!D18</f>
        <v>13939.917722196815</v>
      </c>
      <c r="E17" s="15">
        <f>'1a'!E17/'1a'!E18*'1'!E18</f>
        <v>601.87031558185402</v>
      </c>
      <c r="F17" s="3" t="s">
        <v>10</v>
      </c>
      <c r="G17" s="15">
        <f>'1a'!G17/'1a'!G18*'1'!G18</f>
        <v>855.23590304208176</v>
      </c>
      <c r="H17" s="15">
        <f>'1a'!H17/'1a'!H18*'1'!H18</f>
        <v>1319.2528974465529</v>
      </c>
      <c r="I17" s="15">
        <f>'1a'!I17/'1a'!I18*'1'!I18</f>
        <v>2448.6471494607085</v>
      </c>
      <c r="J17" s="15">
        <f>'1a'!J17/'1a'!J18*'1'!J18</f>
        <v>2866.5664983413553</v>
      </c>
      <c r="K17" s="3" t="s">
        <v>10</v>
      </c>
      <c r="L17" s="3" t="s">
        <v>10</v>
      </c>
      <c r="M17" s="3" t="s">
        <v>10</v>
      </c>
      <c r="N17" s="15">
        <f>'1a'!N17/'1a'!N18*'1'!N18</f>
        <v>716.77308350240696</v>
      </c>
      <c r="O17" s="3" t="s">
        <v>10</v>
      </c>
      <c r="P17" s="3" t="s">
        <v>10</v>
      </c>
      <c r="Q17" s="15">
        <f>'1a'!Q17/'1a'!Q18*'1'!Q18</f>
        <v>5260.0759133624397</v>
      </c>
    </row>
    <row r="18" spans="1:40">
      <c r="A18" s="7">
        <f t="shared" si="1"/>
        <v>1993</v>
      </c>
      <c r="B18" s="15">
        <f>'1a'!B18/'1a'!B19*'1'!B19</f>
        <v>783699.29829978815</v>
      </c>
      <c r="C18" s="15">
        <f>'1a'!C18/'1a'!C19*'1'!C19</f>
        <v>124443.80491256689</v>
      </c>
      <c r="D18" s="15">
        <f>'1a'!D18/'1a'!D19*'1'!D19</f>
        <v>13951.590374221138</v>
      </c>
      <c r="E18" s="15">
        <f>'1a'!E18/'1a'!E19*'1'!E19</f>
        <v>642.7836949375411</v>
      </c>
      <c r="F18" s="3" t="s">
        <v>10</v>
      </c>
      <c r="G18" s="15">
        <f>'1a'!G18/'1a'!G19*'1'!G19</f>
        <v>880.9741679488219</v>
      </c>
      <c r="H18" s="15">
        <f>'1a'!H18/'1a'!H19*'1'!H19</f>
        <v>1470.3552969786517</v>
      </c>
      <c r="I18" s="15">
        <f>'1a'!I18/'1a'!I19*'1'!I19</f>
        <v>2363.5131741140212</v>
      </c>
      <c r="J18" s="15">
        <f>'1a'!J18/'1a'!J19*'1'!J19</f>
        <v>2784.768094970912</v>
      </c>
      <c r="K18" s="3" t="s">
        <v>10</v>
      </c>
      <c r="L18" s="3" t="s">
        <v>10</v>
      </c>
      <c r="M18" s="3" t="s">
        <v>10</v>
      </c>
      <c r="N18" s="15">
        <f>'1a'!N18/'1a'!N19*'1'!N19</f>
        <v>748.7245892509053</v>
      </c>
      <c r="O18" s="3" t="s">
        <v>10</v>
      </c>
      <c r="P18" s="3" t="s">
        <v>10</v>
      </c>
      <c r="Q18" s="15">
        <f>'1a'!Q18/'1a'!Q19*'1'!Q19</f>
        <v>5137.2227289695356</v>
      </c>
    </row>
    <row r="19" spans="1:40">
      <c r="A19" s="7">
        <f t="shared" si="1"/>
        <v>1994</v>
      </c>
      <c r="B19" s="15">
        <f>'1a'!B19/'1a'!B20*'1'!B20</f>
        <v>818950.07450481551</v>
      </c>
      <c r="C19" s="15">
        <f>'1a'!C19/'1a'!C20*'1'!C20</f>
        <v>133813.07181585679</v>
      </c>
      <c r="D19" s="15">
        <f>'1a'!D19/'1a'!D20*'1'!D20</f>
        <v>14322.008130187196</v>
      </c>
      <c r="E19" s="15">
        <f>'1a'!E19/'1a'!E20*'1'!E20</f>
        <v>693.47356454087219</v>
      </c>
      <c r="F19" s="3" t="s">
        <v>10</v>
      </c>
      <c r="G19" s="15">
        <f>'1a'!G19/'1a'!G20*'1'!G20</f>
        <v>903.25763219693908</v>
      </c>
      <c r="H19" s="15">
        <f>'1a'!H19/'1a'!H20*'1'!H20</f>
        <v>1425.9669006171982</v>
      </c>
      <c r="I19" s="15">
        <f>'1a'!I19/'1a'!I20*'1'!I20</f>
        <v>2361.4224576271185</v>
      </c>
      <c r="J19" s="15">
        <f>'1a'!J19/'1a'!J20*'1'!J20</f>
        <v>2834.2177991711696</v>
      </c>
      <c r="K19" s="3" t="s">
        <v>10</v>
      </c>
      <c r="L19" s="3" t="s">
        <v>10</v>
      </c>
      <c r="M19" s="3" t="s">
        <v>10</v>
      </c>
      <c r="N19" s="15">
        <f>'1a'!N19/'1a'!N20*'1'!N20</f>
        <v>831.84976329713197</v>
      </c>
      <c r="O19" s="3" t="s">
        <v>10</v>
      </c>
      <c r="P19" s="3" t="s">
        <v>10</v>
      </c>
      <c r="Q19" s="15">
        <f>'1a'!Q19/'1a'!Q20*'1'!Q20</f>
        <v>5327.3227484459449</v>
      </c>
    </row>
    <row r="20" spans="1:40">
      <c r="A20" s="7">
        <f t="shared" si="1"/>
        <v>1995</v>
      </c>
      <c r="B20" s="15">
        <f>'1a'!B20/'1a'!B21*'1'!B21</f>
        <v>840398.00109515723</v>
      </c>
      <c r="C20" s="15">
        <f>'1a'!C20/'1a'!C21*'1'!C21</f>
        <v>140526.56373568848</v>
      </c>
      <c r="D20" s="15">
        <f>'1a'!D20/'1a'!D21*'1'!D21</f>
        <v>14512.465502785479</v>
      </c>
      <c r="E20" s="15">
        <f>'1a'!E20/'1a'!E21*'1'!E21</f>
        <v>701.11401490247647</v>
      </c>
      <c r="F20" s="3" t="s">
        <v>10</v>
      </c>
      <c r="G20" s="15">
        <f>'1a'!G20/'1a'!G21*'1'!G21</f>
        <v>933.14165789402659</v>
      </c>
      <c r="H20" s="15">
        <f>'1a'!H20/'1a'!H21*'1'!H21</f>
        <v>1545.4931969647996</v>
      </c>
      <c r="I20" s="15">
        <f>'1a'!I20/'1a'!I21*'1'!I21</f>
        <v>2369.032665639445</v>
      </c>
      <c r="J20" s="15">
        <f>'1a'!J20/'1a'!J21*'1'!J21</f>
        <v>2706.0866235517624</v>
      </c>
      <c r="K20" s="3" t="s">
        <v>10</v>
      </c>
      <c r="L20" s="3" t="s">
        <v>10</v>
      </c>
      <c r="M20" s="3" t="s">
        <v>10</v>
      </c>
      <c r="N20" s="15">
        <f>'1a'!N20/'1a'!N21*'1'!N21</f>
        <v>814.93426025380927</v>
      </c>
      <c r="O20" s="3" t="s">
        <v>10</v>
      </c>
      <c r="P20" s="3" t="s">
        <v>10</v>
      </c>
      <c r="Q20" s="15">
        <f>'1a'!Q20/'1a'!Q21*'1'!Q21</f>
        <v>5437.8654910489668</v>
      </c>
    </row>
    <row r="21" spans="1:40">
      <c r="A21" s="7">
        <f>A22-1</f>
        <v>1996</v>
      </c>
      <c r="B21" s="15">
        <f>'1a'!B21/'1a'!B22*'1'!B22</f>
        <v>852324.93973796803</v>
      </c>
      <c r="C21" s="15">
        <f>'1a'!C21/'1a'!C22*'1'!C22</f>
        <v>142062.17106894054</v>
      </c>
      <c r="D21" s="15">
        <f>'1a'!D21/'1a'!D22*'1'!D22</f>
        <v>14450.74320611011</v>
      </c>
      <c r="E21" s="15">
        <f>'1a'!E21/'1a'!E22*'1'!E22</f>
        <v>696.84193513039668</v>
      </c>
      <c r="F21" s="3" t="s">
        <v>10</v>
      </c>
      <c r="G21" s="15">
        <f>'1a'!G21/'1a'!G22*'1'!G22</f>
        <v>1004.8287715604503</v>
      </c>
      <c r="H21" s="15">
        <f>'1a'!H21/'1a'!H22*'1'!H22</f>
        <v>1566.5714857397916</v>
      </c>
      <c r="I21" s="15">
        <f>'1a'!I21/'1a'!I22*'1'!I22</f>
        <v>2194.165138674884</v>
      </c>
      <c r="J21" s="15">
        <f>'1a'!J21/'1a'!J22*'1'!J22</f>
        <v>2722.0924903286773</v>
      </c>
      <c r="K21" s="3" t="s">
        <v>10</v>
      </c>
      <c r="L21" s="3" t="s">
        <v>10</v>
      </c>
      <c r="M21" s="3" t="s">
        <v>10</v>
      </c>
      <c r="N21" s="15">
        <f>'1a'!N21/'1a'!N22*'1'!N22</f>
        <v>750.77495325615644</v>
      </c>
      <c r="O21" s="3" t="s">
        <v>10</v>
      </c>
      <c r="P21" s="3" t="s">
        <v>10</v>
      </c>
      <c r="Q21" s="15">
        <f>'1a'!Q21/'1a'!Q22*'1'!Q22</f>
        <v>5486.5210466946901</v>
      </c>
    </row>
    <row r="22" spans="1:40">
      <c r="A22" s="16">
        <v>1997</v>
      </c>
      <c r="B22" s="3">
        <f>AVERAGEIFS(Y$22:Y$188,$W$22:$W$188,"="&amp;$A22)/1000000</f>
        <v>888158.33333333337</v>
      </c>
      <c r="C22" s="3">
        <f t="shared" ref="C22:Q35" si="2">AVERAGEIFS(Z$22:Z$188,$W$22:$W$188,"="&amp;$A22)/1000000</f>
        <v>151330.41666666666</v>
      </c>
      <c r="D22" s="3">
        <f t="shared" si="2"/>
        <v>14506.083333333334</v>
      </c>
      <c r="E22" s="3">
        <f t="shared" si="2"/>
        <v>749.75</v>
      </c>
      <c r="F22" s="3">
        <f t="shared" si="2"/>
        <v>1669.5833333333333</v>
      </c>
      <c r="G22" s="3">
        <f>AVERAGEIFS(AD$22:AD$188,$W$22:$W$188,"="&amp;$A22)/1000000</f>
        <v>1066.5833333333335</v>
      </c>
      <c r="H22" s="3">
        <f t="shared" si="2"/>
        <v>1790.1666666666667</v>
      </c>
      <c r="I22" s="3">
        <f t="shared" si="2"/>
        <v>2171</v>
      </c>
      <c r="J22" s="3">
        <f t="shared" si="2"/>
        <v>2852.6666666666665</v>
      </c>
      <c r="K22" s="3">
        <f t="shared" si="2"/>
        <v>1264.3333333333333</v>
      </c>
      <c r="L22" s="3">
        <f t="shared" si="2"/>
        <v>844.33333333333337</v>
      </c>
      <c r="M22" s="3">
        <f t="shared" si="2"/>
        <v>746.25</v>
      </c>
      <c r="N22" s="3">
        <f t="shared" si="2"/>
        <v>715.83333333333337</v>
      </c>
      <c r="O22" s="3">
        <f t="shared" si="2"/>
        <v>2021.4166666666667</v>
      </c>
      <c r="P22" s="3">
        <f t="shared" si="2"/>
        <v>1507.25</v>
      </c>
      <c r="Q22" s="3">
        <f t="shared" si="2"/>
        <v>5159.75</v>
      </c>
      <c r="S22" s="5"/>
      <c r="T22" s="5">
        <f>AVERAGE(AA22:AA33)/1000000</f>
        <v>14506.083333333334</v>
      </c>
      <c r="W22">
        <v>1997</v>
      </c>
      <c r="X22" t="s">
        <v>56</v>
      </c>
      <c r="Y22">
        <v>868311000000</v>
      </c>
      <c r="Z22">
        <v>146815000000</v>
      </c>
      <c r="AA22">
        <v>14248000000</v>
      </c>
      <c r="AB22">
        <v>720000000</v>
      </c>
      <c r="AC22">
        <v>1677000000</v>
      </c>
      <c r="AD22">
        <v>994000000</v>
      </c>
      <c r="AE22">
        <v>1751000000</v>
      </c>
      <c r="AF22">
        <v>2067000000</v>
      </c>
      <c r="AG22">
        <v>2802000000</v>
      </c>
      <c r="AH22">
        <v>1216000000</v>
      </c>
      <c r="AI22">
        <v>871000000</v>
      </c>
      <c r="AJ22">
        <v>720000000</v>
      </c>
      <c r="AK22">
        <v>723000000</v>
      </c>
      <c r="AL22">
        <v>2008000000</v>
      </c>
      <c r="AM22">
        <v>1529000000</v>
      </c>
      <c r="AN22">
        <v>5181000000</v>
      </c>
    </row>
    <row r="23" spans="1:40">
      <c r="A23" s="16">
        <v>1998</v>
      </c>
      <c r="B23" s="3">
        <f t="shared" ref="B23:B34" si="3">AVERAGEIFS(Y$22:Y$188,$W$22:$W$188,"="&amp;$A23)/1000000</f>
        <v>922584.08333333337</v>
      </c>
      <c r="C23" s="3">
        <f t="shared" si="2"/>
        <v>158818.75</v>
      </c>
      <c r="D23" s="3">
        <f t="shared" si="2"/>
        <v>15194.666666666666</v>
      </c>
      <c r="E23" s="3">
        <f t="shared" si="2"/>
        <v>826.83333333333337</v>
      </c>
      <c r="F23" s="3">
        <f t="shared" si="2"/>
        <v>1668.5833333333333</v>
      </c>
      <c r="G23" s="3">
        <f t="shared" si="2"/>
        <v>1196.6666666666667</v>
      </c>
      <c r="H23" s="3">
        <f t="shared" si="2"/>
        <v>1701.6666666666667</v>
      </c>
      <c r="I23" s="3">
        <f t="shared" si="2"/>
        <v>2371.4166666666665</v>
      </c>
      <c r="J23" s="3">
        <f t="shared" si="2"/>
        <v>2970</v>
      </c>
      <c r="K23" s="3">
        <f t="shared" si="2"/>
        <v>1281.5833333333333</v>
      </c>
      <c r="L23" s="3">
        <f t="shared" si="2"/>
        <v>813.33333333333337</v>
      </c>
      <c r="M23" s="3">
        <f t="shared" si="2"/>
        <v>866.41666666666663</v>
      </c>
      <c r="N23" s="3">
        <f t="shared" si="2"/>
        <v>709.83333333333337</v>
      </c>
      <c r="O23" s="3">
        <f t="shared" si="2"/>
        <v>2147.5</v>
      </c>
      <c r="P23" s="3">
        <f t="shared" si="2"/>
        <v>1657.25</v>
      </c>
      <c r="Q23" s="3">
        <f t="shared" si="2"/>
        <v>5438.666666666667</v>
      </c>
      <c r="S23" s="5"/>
      <c r="W23">
        <v>1997</v>
      </c>
      <c r="X23" t="s">
        <v>57</v>
      </c>
      <c r="Y23">
        <v>873790000000</v>
      </c>
      <c r="Z23">
        <v>148504000000</v>
      </c>
      <c r="AA23">
        <v>14455000000</v>
      </c>
      <c r="AB23">
        <v>721000000</v>
      </c>
      <c r="AC23">
        <v>1674000000</v>
      </c>
      <c r="AD23">
        <v>998000000</v>
      </c>
      <c r="AE23">
        <v>1774000000</v>
      </c>
      <c r="AF23">
        <v>2157000000</v>
      </c>
      <c r="AG23">
        <v>2895000000</v>
      </c>
      <c r="AH23">
        <v>1289000000</v>
      </c>
      <c r="AI23">
        <v>902000000</v>
      </c>
      <c r="AJ23">
        <v>713000000</v>
      </c>
      <c r="AK23">
        <v>740000000</v>
      </c>
      <c r="AL23">
        <v>2023000000</v>
      </c>
      <c r="AM23">
        <v>1508000000</v>
      </c>
      <c r="AN23">
        <v>5167000000</v>
      </c>
    </row>
    <row r="24" spans="1:40">
      <c r="A24" s="16">
        <v>1999</v>
      </c>
      <c r="B24" s="3">
        <f t="shared" si="3"/>
        <v>974405.16666666663</v>
      </c>
      <c r="C24" s="3">
        <f t="shared" si="2"/>
        <v>171922.91666666666</v>
      </c>
      <c r="D24" s="3">
        <f t="shared" si="2"/>
        <v>15574.666666666666</v>
      </c>
      <c r="E24" s="3">
        <f t="shared" si="2"/>
        <v>873.16666666666663</v>
      </c>
      <c r="F24" s="3">
        <f t="shared" si="2"/>
        <v>1451</v>
      </c>
      <c r="G24" s="3">
        <f t="shared" si="2"/>
        <v>1294.75</v>
      </c>
      <c r="H24" s="3">
        <f t="shared" si="2"/>
        <v>1966.4166666666667</v>
      </c>
      <c r="I24" s="3">
        <f t="shared" si="2"/>
        <v>2318.25</v>
      </c>
      <c r="J24" s="3">
        <f t="shared" si="2"/>
        <v>3002.3333333333335</v>
      </c>
      <c r="K24" s="3">
        <f t="shared" si="2"/>
        <v>1278.25</v>
      </c>
      <c r="L24" s="3">
        <f t="shared" si="2"/>
        <v>813.41666666666663</v>
      </c>
      <c r="M24" s="3">
        <f t="shared" si="2"/>
        <v>896.66666666666663</v>
      </c>
      <c r="N24" s="3">
        <f t="shared" si="2"/>
        <v>836.91666666666663</v>
      </c>
      <c r="O24" s="3">
        <f t="shared" si="2"/>
        <v>2191</v>
      </c>
      <c r="P24" s="3">
        <f t="shared" si="2"/>
        <v>1650.25</v>
      </c>
      <c r="Q24" s="3">
        <f t="shared" si="2"/>
        <v>5273.416666666667</v>
      </c>
      <c r="S24" s="5"/>
      <c r="W24">
        <v>1997</v>
      </c>
      <c r="X24" t="s">
        <v>58</v>
      </c>
      <c r="Y24">
        <v>873702000000</v>
      </c>
      <c r="Z24">
        <v>147062000000</v>
      </c>
      <c r="AA24">
        <v>14252000000</v>
      </c>
      <c r="AB24">
        <v>707000000</v>
      </c>
      <c r="AC24">
        <v>1676000000</v>
      </c>
      <c r="AD24">
        <v>1014000000</v>
      </c>
      <c r="AE24">
        <v>1820000000</v>
      </c>
      <c r="AF24">
        <v>2090000000</v>
      </c>
      <c r="AG24">
        <v>2739000000</v>
      </c>
      <c r="AH24">
        <v>1224000000</v>
      </c>
      <c r="AI24">
        <v>809000000</v>
      </c>
      <c r="AJ24">
        <v>711000000</v>
      </c>
      <c r="AK24">
        <v>742000000</v>
      </c>
      <c r="AL24">
        <v>2026000000</v>
      </c>
      <c r="AM24">
        <v>1463000000</v>
      </c>
      <c r="AN24">
        <v>5124000000</v>
      </c>
    </row>
    <row r="25" spans="1:40">
      <c r="A25" s="16">
        <v>2000</v>
      </c>
      <c r="B25" s="3">
        <f t="shared" si="3"/>
        <v>1026241.75</v>
      </c>
      <c r="C25" s="3">
        <f t="shared" si="2"/>
        <v>188924.75</v>
      </c>
      <c r="D25" s="3">
        <f t="shared" si="2"/>
        <v>16219.333333333334</v>
      </c>
      <c r="E25" s="3">
        <f t="shared" si="2"/>
        <v>1054.0833333333335</v>
      </c>
      <c r="F25" s="3">
        <f t="shared" si="2"/>
        <v>1229.0833333333333</v>
      </c>
      <c r="G25" s="3">
        <f t="shared" si="2"/>
        <v>1246.5</v>
      </c>
      <c r="H25" s="3">
        <f t="shared" si="2"/>
        <v>2018.8333333333333</v>
      </c>
      <c r="I25" s="3">
        <f t="shared" si="2"/>
        <v>2280.5833333333335</v>
      </c>
      <c r="J25" s="3">
        <f t="shared" si="2"/>
        <v>3555.75</v>
      </c>
      <c r="K25" s="3">
        <f t="shared" si="2"/>
        <v>1555.75</v>
      </c>
      <c r="L25" s="3">
        <f t="shared" si="2"/>
        <v>1026.0833333333335</v>
      </c>
      <c r="M25" s="3">
        <f t="shared" si="2"/>
        <v>971.16666666666663</v>
      </c>
      <c r="N25" s="3">
        <f t="shared" si="2"/>
        <v>869.58333333333337</v>
      </c>
      <c r="O25" s="3">
        <f t="shared" si="2"/>
        <v>2169.3333333333335</v>
      </c>
      <c r="P25" s="3">
        <f t="shared" si="2"/>
        <v>1807.5833333333333</v>
      </c>
      <c r="Q25" s="3">
        <f t="shared" si="2"/>
        <v>5205.166666666667</v>
      </c>
      <c r="S25" s="5"/>
      <c r="W25">
        <v>1997</v>
      </c>
      <c r="X25" t="s">
        <v>59</v>
      </c>
      <c r="Y25">
        <v>879632000000</v>
      </c>
      <c r="Z25">
        <v>149395000000</v>
      </c>
      <c r="AA25">
        <v>14277000000</v>
      </c>
      <c r="AB25">
        <v>713000000</v>
      </c>
      <c r="AC25">
        <v>1667000000</v>
      </c>
      <c r="AD25">
        <v>1005000000</v>
      </c>
      <c r="AE25">
        <v>1837000000</v>
      </c>
      <c r="AF25">
        <v>2087000000</v>
      </c>
      <c r="AG25">
        <v>2770000000</v>
      </c>
      <c r="AH25">
        <v>1223000000</v>
      </c>
      <c r="AI25">
        <v>849000000</v>
      </c>
      <c r="AJ25">
        <v>702000000</v>
      </c>
      <c r="AK25">
        <v>747000000</v>
      </c>
      <c r="AL25">
        <v>2008000000</v>
      </c>
      <c r="AM25">
        <v>1468000000</v>
      </c>
      <c r="AN25">
        <v>5102000000</v>
      </c>
    </row>
    <row r="26" spans="1:40">
      <c r="A26" s="16">
        <v>2001</v>
      </c>
      <c r="B26" s="3">
        <f t="shared" si="3"/>
        <v>1040622.9090909091</v>
      </c>
      <c r="C26" s="3">
        <f t="shared" si="2"/>
        <v>181766.18181818182</v>
      </c>
      <c r="D26" s="3">
        <f t="shared" si="2"/>
        <v>17370.727272727272</v>
      </c>
      <c r="E26" s="3">
        <f t="shared" si="2"/>
        <v>1115.909090909091</v>
      </c>
      <c r="F26" s="3">
        <f t="shared" si="2"/>
        <v>1230.5454545454545</v>
      </c>
      <c r="G26" s="3">
        <f t="shared" si="2"/>
        <v>1338.909090909091</v>
      </c>
      <c r="H26" s="3">
        <f t="shared" si="2"/>
        <v>2318</v>
      </c>
      <c r="I26" s="3">
        <f t="shared" si="2"/>
        <v>2432.909090909091</v>
      </c>
      <c r="J26" s="3">
        <f t="shared" si="2"/>
        <v>3757</v>
      </c>
      <c r="K26" s="3">
        <f t="shared" si="2"/>
        <v>1616.8181818181818</v>
      </c>
      <c r="L26" s="3">
        <f t="shared" si="2"/>
        <v>1171.3636363636363</v>
      </c>
      <c r="M26" s="3">
        <f t="shared" si="2"/>
        <v>969.90909090909088</v>
      </c>
      <c r="N26" s="3">
        <f t="shared" si="2"/>
        <v>860.81818181818187</v>
      </c>
      <c r="O26" s="3">
        <f t="shared" si="2"/>
        <v>2410</v>
      </c>
      <c r="P26" s="3">
        <f t="shared" si="2"/>
        <v>1917</v>
      </c>
      <c r="Q26" s="3">
        <f t="shared" si="2"/>
        <v>5556.909090909091</v>
      </c>
      <c r="S26" s="5"/>
      <c r="W26">
        <v>1997</v>
      </c>
      <c r="X26" t="s">
        <v>60</v>
      </c>
      <c r="Y26">
        <v>882763000000</v>
      </c>
      <c r="Z26">
        <v>150772000000</v>
      </c>
      <c r="AA26">
        <v>14260000000</v>
      </c>
      <c r="AB26">
        <v>738000000</v>
      </c>
      <c r="AC26">
        <v>1635000000</v>
      </c>
      <c r="AD26">
        <v>1024000000</v>
      </c>
      <c r="AE26">
        <v>1843000000</v>
      </c>
      <c r="AF26">
        <v>2172000000</v>
      </c>
      <c r="AG26">
        <v>2834000000</v>
      </c>
      <c r="AH26">
        <v>1263000000</v>
      </c>
      <c r="AI26">
        <v>850000000</v>
      </c>
      <c r="AJ26">
        <v>724000000</v>
      </c>
      <c r="AK26">
        <v>612000000</v>
      </c>
      <c r="AL26">
        <v>2011000000</v>
      </c>
      <c r="AM26">
        <v>1430000000</v>
      </c>
      <c r="AN26">
        <v>5040000000</v>
      </c>
    </row>
    <row r="27" spans="1:40">
      <c r="A27" s="16">
        <v>2002</v>
      </c>
      <c r="B27" s="3">
        <f t="shared" si="3"/>
        <v>1070455.4444444445</v>
      </c>
      <c r="C27" s="3">
        <f t="shared" si="2"/>
        <v>183246.11111111112</v>
      </c>
      <c r="D27" s="3">
        <f t="shared" si="2"/>
        <v>17323.555555555558</v>
      </c>
      <c r="E27" s="3">
        <f t="shared" si="2"/>
        <v>1185.5555555555557</v>
      </c>
      <c r="F27" s="3">
        <f t="shared" si="2"/>
        <v>1292.7777777777776</v>
      </c>
      <c r="G27" s="3">
        <f t="shared" si="2"/>
        <v>1353</v>
      </c>
      <c r="H27" s="3">
        <f t="shared" si="2"/>
        <v>2402.6666666666665</v>
      </c>
      <c r="I27" s="3">
        <f t="shared" si="2"/>
        <v>2151.7777777777778</v>
      </c>
      <c r="J27" s="3">
        <f t="shared" si="2"/>
        <v>3582.7777777777778</v>
      </c>
      <c r="K27" s="3">
        <f t="shared" si="2"/>
        <v>1529.4444444444443</v>
      </c>
      <c r="L27" s="3">
        <f t="shared" si="2"/>
        <v>1128.4444444444443</v>
      </c>
      <c r="M27" s="3">
        <f t="shared" si="2"/>
        <v>924.8888888888888</v>
      </c>
      <c r="N27" s="3">
        <f t="shared" si="2"/>
        <v>956.66666666666663</v>
      </c>
      <c r="O27" s="3">
        <f t="shared" si="2"/>
        <v>2381.8888888888887</v>
      </c>
      <c r="P27" s="3">
        <f t="shared" si="2"/>
        <v>2016.3333333333333</v>
      </c>
      <c r="Q27" s="3">
        <f t="shared" si="2"/>
        <v>5692</v>
      </c>
      <c r="S27" s="5"/>
      <c r="T27" s="5"/>
      <c r="W27">
        <v>1997</v>
      </c>
      <c r="X27" t="s">
        <v>61</v>
      </c>
      <c r="Y27">
        <v>884431000000</v>
      </c>
      <c r="Z27">
        <v>149670000000</v>
      </c>
      <c r="AA27">
        <v>14435000000</v>
      </c>
      <c r="AB27">
        <v>744000000</v>
      </c>
      <c r="AC27">
        <v>1634000000</v>
      </c>
      <c r="AD27">
        <v>1051000000</v>
      </c>
      <c r="AE27">
        <v>1813000000</v>
      </c>
      <c r="AF27">
        <v>2219000000</v>
      </c>
      <c r="AG27">
        <v>2844000000</v>
      </c>
      <c r="AH27">
        <v>1263000000</v>
      </c>
      <c r="AI27">
        <v>845000000</v>
      </c>
      <c r="AJ27">
        <v>738000000</v>
      </c>
      <c r="AK27">
        <v>686000000</v>
      </c>
      <c r="AL27">
        <v>2056000000</v>
      </c>
      <c r="AM27">
        <v>1433000000</v>
      </c>
      <c r="AN27">
        <v>5082000000</v>
      </c>
    </row>
    <row r="28" spans="1:40">
      <c r="A28" s="16">
        <v>2003</v>
      </c>
      <c r="B28" s="3">
        <f t="shared" si="3"/>
        <v>1091247.7777777778</v>
      </c>
      <c r="C28" s="3">
        <f t="shared" si="2"/>
        <v>181261</v>
      </c>
      <c r="D28" s="3">
        <f t="shared" si="2"/>
        <v>17077.111111111109</v>
      </c>
      <c r="E28" s="3">
        <f t="shared" si="2"/>
        <v>1032</v>
      </c>
      <c r="F28" s="3">
        <f t="shared" si="2"/>
        <v>1246.3333333333333</v>
      </c>
      <c r="G28" s="3">
        <f t="shared" si="2"/>
        <v>1570.2222222222224</v>
      </c>
      <c r="H28" s="3">
        <f t="shared" si="2"/>
        <v>2253</v>
      </c>
      <c r="I28" s="3">
        <f t="shared" si="2"/>
        <v>2200.5555555555552</v>
      </c>
      <c r="J28" s="3">
        <f t="shared" si="2"/>
        <v>3488.2222222222222</v>
      </c>
      <c r="K28" s="3">
        <f t="shared" si="2"/>
        <v>1299.1111111111111</v>
      </c>
      <c r="L28" s="3">
        <f t="shared" si="2"/>
        <v>1294.8888888888889</v>
      </c>
      <c r="M28" s="3">
        <f t="shared" si="2"/>
        <v>920.77777777777783</v>
      </c>
      <c r="N28" s="3">
        <f t="shared" si="2"/>
        <v>1052.6666666666665</v>
      </c>
      <c r="O28" s="3">
        <f t="shared" si="2"/>
        <v>2181.4444444444448</v>
      </c>
      <c r="P28" s="3">
        <f t="shared" si="2"/>
        <v>2071.8888888888887</v>
      </c>
      <c r="Q28" s="3">
        <f t="shared" si="2"/>
        <v>5502.333333333333</v>
      </c>
      <c r="S28" s="5"/>
      <c r="W28">
        <v>1997</v>
      </c>
      <c r="X28" t="s">
        <v>62</v>
      </c>
      <c r="Y28">
        <v>893956000000</v>
      </c>
      <c r="Z28">
        <v>153478000000</v>
      </c>
      <c r="AA28">
        <v>14490000000</v>
      </c>
      <c r="AB28">
        <v>739000000</v>
      </c>
      <c r="AC28">
        <v>1702000000</v>
      </c>
      <c r="AD28">
        <v>1088000000</v>
      </c>
      <c r="AE28">
        <v>1786000000</v>
      </c>
      <c r="AF28">
        <v>2165000000</v>
      </c>
      <c r="AG28">
        <v>2851000000</v>
      </c>
      <c r="AH28">
        <v>1271000000</v>
      </c>
      <c r="AI28">
        <v>832000000</v>
      </c>
      <c r="AJ28">
        <v>749000000</v>
      </c>
      <c r="AK28">
        <v>669000000</v>
      </c>
      <c r="AL28">
        <v>2069000000</v>
      </c>
      <c r="AM28">
        <v>1463000000</v>
      </c>
      <c r="AN28">
        <v>5193000000</v>
      </c>
    </row>
    <row r="29" spans="1:40">
      <c r="A29" s="16">
        <v>2004</v>
      </c>
      <c r="B29" s="3">
        <f t="shared" si="3"/>
        <v>1127307.4444444443</v>
      </c>
      <c r="C29" s="3">
        <f t="shared" si="2"/>
        <v>185214.66666666666</v>
      </c>
      <c r="D29" s="3">
        <f t="shared" si="2"/>
        <v>17206.444444444442</v>
      </c>
      <c r="E29" s="3">
        <f t="shared" si="2"/>
        <v>934.66666666666663</v>
      </c>
      <c r="F29" s="3">
        <f t="shared" si="2"/>
        <v>1219.6666666666667</v>
      </c>
      <c r="G29" s="3">
        <f t="shared" si="2"/>
        <v>1494.7777777777776</v>
      </c>
      <c r="H29" s="3">
        <f t="shared" si="2"/>
        <v>2144.5555555555557</v>
      </c>
      <c r="I29" s="3">
        <f t="shared" si="2"/>
        <v>2216</v>
      </c>
      <c r="J29" s="3">
        <f t="shared" si="2"/>
        <v>3713.6666666666665</v>
      </c>
      <c r="K29" s="3">
        <f t="shared" si="2"/>
        <v>1385.6666666666667</v>
      </c>
      <c r="L29" s="3">
        <f t="shared" si="2"/>
        <v>1186.7777777777776</v>
      </c>
      <c r="M29" s="3">
        <f t="shared" si="2"/>
        <v>1155.6666666666667</v>
      </c>
      <c r="N29" s="3">
        <f t="shared" si="2"/>
        <v>1002.3333333333334</v>
      </c>
      <c r="O29" s="3">
        <f t="shared" si="2"/>
        <v>2436.4444444444448</v>
      </c>
      <c r="P29" s="3">
        <f t="shared" si="2"/>
        <v>2051.666666666667</v>
      </c>
      <c r="Q29" s="3">
        <f t="shared" si="2"/>
        <v>5709.333333333333</v>
      </c>
      <c r="S29" s="5"/>
      <c r="W29">
        <v>1997</v>
      </c>
      <c r="X29" t="s">
        <v>63</v>
      </c>
      <c r="Y29">
        <v>895063000000</v>
      </c>
      <c r="Z29">
        <v>152785000000</v>
      </c>
      <c r="AA29">
        <v>14526000000</v>
      </c>
      <c r="AB29">
        <v>743000000</v>
      </c>
      <c r="AC29">
        <v>1649000000</v>
      </c>
      <c r="AD29">
        <v>1105000000</v>
      </c>
      <c r="AE29">
        <v>1652000000</v>
      </c>
      <c r="AF29">
        <v>2297000000</v>
      </c>
      <c r="AG29">
        <v>2905000000</v>
      </c>
      <c r="AH29">
        <v>1302000000</v>
      </c>
      <c r="AI29">
        <v>854000000</v>
      </c>
      <c r="AJ29">
        <v>753000000</v>
      </c>
      <c r="AK29">
        <v>697000000</v>
      </c>
      <c r="AL29">
        <v>2045000000</v>
      </c>
      <c r="AM29">
        <v>1494000000</v>
      </c>
      <c r="AN29">
        <v>5150000000</v>
      </c>
    </row>
    <row r="30" spans="1:40">
      <c r="A30" s="16">
        <v>2005</v>
      </c>
      <c r="B30" s="3">
        <f t="shared" si="3"/>
        <v>1159386.2222222222</v>
      </c>
      <c r="C30" s="3">
        <f t="shared" si="2"/>
        <v>187637.33333333334</v>
      </c>
      <c r="D30" s="3">
        <f t="shared" si="2"/>
        <v>17838.444444444442</v>
      </c>
      <c r="E30" s="3">
        <f t="shared" si="2"/>
        <v>986.55555555555554</v>
      </c>
      <c r="F30" s="3">
        <f t="shared" si="2"/>
        <v>1147.6666666666667</v>
      </c>
      <c r="G30" s="3">
        <f t="shared" si="2"/>
        <v>1453.2222222222224</v>
      </c>
      <c r="H30" s="3">
        <f t="shared" si="2"/>
        <v>2042.1111111111111</v>
      </c>
      <c r="I30" s="3">
        <f t="shared" si="2"/>
        <v>2316.6666666666665</v>
      </c>
      <c r="J30" s="3">
        <f t="shared" si="2"/>
        <v>4229.5555555555557</v>
      </c>
      <c r="K30" s="3">
        <f t="shared" si="2"/>
        <v>1536.7777777777776</v>
      </c>
      <c r="L30" s="3">
        <f t="shared" si="2"/>
        <v>1467.2222222222224</v>
      </c>
      <c r="M30" s="3">
        <f t="shared" si="2"/>
        <v>1260.8888888888889</v>
      </c>
      <c r="N30" s="3">
        <f t="shared" si="2"/>
        <v>927.77777777777783</v>
      </c>
      <c r="O30" s="3">
        <f t="shared" si="2"/>
        <v>2416.7777777777778</v>
      </c>
      <c r="P30" s="3">
        <f t="shared" si="2"/>
        <v>2274.7777777777778</v>
      </c>
      <c r="Q30" s="3">
        <f t="shared" si="2"/>
        <v>5847.333333333333</v>
      </c>
      <c r="S30" s="5"/>
      <c r="W30">
        <v>1997</v>
      </c>
      <c r="X30" t="s">
        <v>64</v>
      </c>
      <c r="Y30">
        <v>896585000000</v>
      </c>
      <c r="Z30">
        <v>153044000000</v>
      </c>
      <c r="AA30">
        <v>14691000000</v>
      </c>
      <c r="AB30">
        <v>751000000</v>
      </c>
      <c r="AC30">
        <v>1682000000</v>
      </c>
      <c r="AD30">
        <v>1111000000</v>
      </c>
      <c r="AE30">
        <v>1745000000</v>
      </c>
      <c r="AF30">
        <v>2210000000</v>
      </c>
      <c r="AG30">
        <v>2885000000</v>
      </c>
      <c r="AH30">
        <v>1289000000</v>
      </c>
      <c r="AI30">
        <v>833000000</v>
      </c>
      <c r="AJ30">
        <v>765000000</v>
      </c>
      <c r="AK30">
        <v>788000000</v>
      </c>
      <c r="AL30">
        <v>2029000000</v>
      </c>
      <c r="AM30">
        <v>1534000000</v>
      </c>
      <c r="AN30">
        <v>5206000000</v>
      </c>
    </row>
    <row r="31" spans="1:40">
      <c r="A31" s="16">
        <v>2006</v>
      </c>
      <c r="B31" s="3">
        <f t="shared" si="3"/>
        <v>1191308.4444444443</v>
      </c>
      <c r="C31" s="3">
        <f t="shared" si="2"/>
        <v>184413.77777777778</v>
      </c>
      <c r="D31" s="3">
        <f t="shared" si="2"/>
        <v>18263.666666666668</v>
      </c>
      <c r="E31" s="3">
        <f t="shared" si="2"/>
        <v>1034.6666666666665</v>
      </c>
      <c r="F31" s="3">
        <f t="shared" si="2"/>
        <v>1239.6666666666667</v>
      </c>
      <c r="G31" s="3">
        <f t="shared" si="2"/>
        <v>1453.8888888888889</v>
      </c>
      <c r="H31" s="3">
        <f t="shared" si="2"/>
        <v>2055.7777777777778</v>
      </c>
      <c r="I31" s="3">
        <f t="shared" si="2"/>
        <v>2369.3333333333335</v>
      </c>
      <c r="J31" s="3">
        <f t="shared" si="2"/>
        <v>4323.4444444444443</v>
      </c>
      <c r="K31" s="3">
        <f t="shared" si="2"/>
        <v>1690.3333333333333</v>
      </c>
      <c r="L31" s="3">
        <f t="shared" si="2"/>
        <v>1372.7777777777776</v>
      </c>
      <c r="M31" s="3">
        <f t="shared" si="2"/>
        <v>1259.1111111111111</v>
      </c>
      <c r="N31" s="3">
        <f t="shared" si="2"/>
        <v>929.1111111111112</v>
      </c>
      <c r="O31" s="3">
        <f t="shared" si="2"/>
        <v>2564.2222222222222</v>
      </c>
      <c r="P31" s="3">
        <f t="shared" si="2"/>
        <v>2248</v>
      </c>
      <c r="Q31" s="3">
        <f t="shared" si="2"/>
        <v>6057.1111111111104</v>
      </c>
      <c r="S31" s="5"/>
      <c r="T31" s="17">
        <f t="shared" ref="T31:U35" si="4">C31/C30*100-100</f>
        <v>-1.717971311087112</v>
      </c>
      <c r="U31" s="17">
        <f t="shared" si="4"/>
        <v>2.3837404855929378</v>
      </c>
      <c r="W31">
        <v>1997</v>
      </c>
      <c r="X31" t="s">
        <v>65</v>
      </c>
      <c r="Y31">
        <v>900049000000</v>
      </c>
      <c r="Z31">
        <v>154816000000</v>
      </c>
      <c r="AA31">
        <v>15093000000</v>
      </c>
      <c r="AB31">
        <v>775000000</v>
      </c>
      <c r="AC31">
        <v>1691000000</v>
      </c>
      <c r="AD31">
        <v>1199000000</v>
      </c>
      <c r="AE31">
        <v>2026000000</v>
      </c>
      <c r="AF31">
        <v>2184000000</v>
      </c>
      <c r="AG31">
        <v>2905000000</v>
      </c>
      <c r="AH31">
        <v>1300000000</v>
      </c>
      <c r="AI31">
        <v>829000000</v>
      </c>
      <c r="AJ31">
        <v>776000000</v>
      </c>
      <c r="AK31">
        <v>737000000</v>
      </c>
      <c r="AL31">
        <v>2020000000</v>
      </c>
      <c r="AM31">
        <v>1579000000</v>
      </c>
      <c r="AN31">
        <v>5249000000</v>
      </c>
    </row>
    <row r="32" spans="1:40">
      <c r="A32" s="16">
        <v>2007</v>
      </c>
      <c r="B32" s="3">
        <f t="shared" si="3"/>
        <v>1221283.888888889</v>
      </c>
      <c r="C32" s="3">
        <f t="shared" si="2"/>
        <v>181544.22222222222</v>
      </c>
      <c r="D32" s="3">
        <f t="shared" si="2"/>
        <v>18394.777777777777</v>
      </c>
      <c r="E32" s="3">
        <f t="shared" si="2"/>
        <v>1052.8888888888889</v>
      </c>
      <c r="F32" s="3">
        <f t="shared" si="2"/>
        <v>1351.3333333333333</v>
      </c>
      <c r="G32" s="3">
        <f t="shared" si="2"/>
        <v>1320.2222222222224</v>
      </c>
      <c r="H32" s="3">
        <f t="shared" si="2"/>
        <v>2109</v>
      </c>
      <c r="I32" s="3">
        <f t="shared" si="2"/>
        <v>2445.6666666666665</v>
      </c>
      <c r="J32" s="3">
        <f t="shared" si="2"/>
        <v>4277</v>
      </c>
      <c r="K32" s="3">
        <f t="shared" si="2"/>
        <v>1620.1111111111111</v>
      </c>
      <c r="L32" s="3">
        <f t="shared" si="2"/>
        <v>1405.8888888888889</v>
      </c>
      <c r="M32" s="3">
        <f t="shared" si="2"/>
        <v>1274.2222222222224</v>
      </c>
      <c r="N32" s="3">
        <f t="shared" si="2"/>
        <v>878.22222222222217</v>
      </c>
      <c r="O32" s="3">
        <f t="shared" si="2"/>
        <v>2547.5555555555552</v>
      </c>
      <c r="P32" s="3">
        <f t="shared" si="2"/>
        <v>2372.7777777777778</v>
      </c>
      <c r="Q32" s="3">
        <f t="shared" si="2"/>
        <v>6271.666666666667</v>
      </c>
      <c r="S32" s="5"/>
      <c r="T32" s="17">
        <f t="shared" si="4"/>
        <v>-1.5560418479217049</v>
      </c>
      <c r="U32" s="17">
        <f t="shared" si="4"/>
        <v>0.71787945708842926</v>
      </c>
      <c r="W32">
        <v>1997</v>
      </c>
      <c r="X32" t="s">
        <v>66</v>
      </c>
      <c r="Y32">
        <v>900729000000</v>
      </c>
      <c r="Z32">
        <v>154070000000</v>
      </c>
      <c r="AA32">
        <v>14599000000</v>
      </c>
      <c r="AB32">
        <v>794000000</v>
      </c>
      <c r="AC32">
        <v>1682000000</v>
      </c>
      <c r="AD32">
        <v>1140000000</v>
      </c>
      <c r="AE32">
        <v>1720000000</v>
      </c>
      <c r="AF32">
        <v>2133000000</v>
      </c>
      <c r="AG32">
        <v>2859000000</v>
      </c>
      <c r="AH32">
        <v>1232000000</v>
      </c>
      <c r="AI32">
        <v>830000000</v>
      </c>
      <c r="AJ32">
        <v>792000000</v>
      </c>
      <c r="AK32">
        <v>729000000</v>
      </c>
      <c r="AL32">
        <v>2007000000</v>
      </c>
      <c r="AM32">
        <v>1580000000</v>
      </c>
      <c r="AN32">
        <v>5230000000</v>
      </c>
    </row>
    <row r="33" spans="1:40">
      <c r="A33" s="16">
        <v>2008</v>
      </c>
      <c r="B33" s="3">
        <f t="shared" si="3"/>
        <v>1228851.4444444443</v>
      </c>
      <c r="C33" s="3">
        <f t="shared" si="2"/>
        <v>170824</v>
      </c>
      <c r="D33" s="3">
        <f t="shared" si="2"/>
        <v>18555.111111111109</v>
      </c>
      <c r="E33" s="3">
        <f t="shared" si="2"/>
        <v>952.1111111111112</v>
      </c>
      <c r="F33" s="3">
        <f t="shared" si="2"/>
        <v>1384.4444444444443</v>
      </c>
      <c r="G33" s="3">
        <f t="shared" si="2"/>
        <v>1182.8888888888889</v>
      </c>
      <c r="H33" s="3">
        <f t="shared" si="2"/>
        <v>2310.6666666666665</v>
      </c>
      <c r="I33" s="3">
        <f t="shared" si="2"/>
        <v>2410.5555555555552</v>
      </c>
      <c r="J33" s="3">
        <f t="shared" si="2"/>
        <v>4269.2222222222226</v>
      </c>
      <c r="K33" s="3">
        <f t="shared" si="2"/>
        <v>1587.3333333333333</v>
      </c>
      <c r="L33" s="3">
        <f t="shared" si="2"/>
        <v>1415.6666666666667</v>
      </c>
      <c r="M33" s="3">
        <f t="shared" si="2"/>
        <v>1300.2222222222224</v>
      </c>
      <c r="N33" s="3">
        <f t="shared" si="2"/>
        <v>957.8888888888888</v>
      </c>
      <c r="O33" s="3">
        <f t="shared" si="2"/>
        <v>2621.7777777777778</v>
      </c>
      <c r="P33" s="3">
        <f t="shared" si="2"/>
        <v>2412.2222222222222</v>
      </c>
      <c r="Q33" s="3">
        <f t="shared" si="2"/>
        <v>6419.666666666667</v>
      </c>
      <c r="S33" s="5"/>
      <c r="T33" s="17">
        <f t="shared" si="4"/>
        <v>-5.9050197747962159</v>
      </c>
      <c r="U33" s="17">
        <f t="shared" si="4"/>
        <v>0.8716241928566717</v>
      </c>
      <c r="W33">
        <v>1997</v>
      </c>
      <c r="X33" t="s">
        <v>67</v>
      </c>
      <c r="Y33">
        <v>908889000000</v>
      </c>
      <c r="Z33">
        <v>155554000000</v>
      </c>
      <c r="AA33">
        <v>14747000000</v>
      </c>
      <c r="AB33">
        <v>852000000</v>
      </c>
      <c r="AC33">
        <v>1666000000</v>
      </c>
      <c r="AD33">
        <v>1070000000</v>
      </c>
      <c r="AE33">
        <v>1715000000</v>
      </c>
      <c r="AF33">
        <v>2271000000</v>
      </c>
      <c r="AG33">
        <v>2943000000</v>
      </c>
      <c r="AH33">
        <v>1300000000</v>
      </c>
      <c r="AI33">
        <v>828000000</v>
      </c>
      <c r="AJ33">
        <v>812000000</v>
      </c>
      <c r="AK33">
        <v>720000000</v>
      </c>
      <c r="AL33">
        <v>1955000000</v>
      </c>
      <c r="AM33">
        <v>1606000000</v>
      </c>
      <c r="AN33">
        <v>5193000000</v>
      </c>
    </row>
    <row r="34" spans="1:40">
      <c r="A34" s="16">
        <v>2009</v>
      </c>
      <c r="B34" s="3">
        <f t="shared" si="3"/>
        <v>1191608.5555555557</v>
      </c>
      <c r="C34" s="3">
        <f t="shared" si="2"/>
        <v>150081.11111111112</v>
      </c>
      <c r="D34" s="3">
        <f t="shared" si="2"/>
        <v>18805.222222222223</v>
      </c>
      <c r="E34" s="3">
        <f t="shared" si="2"/>
        <v>935.77777777777783</v>
      </c>
      <c r="F34" s="3">
        <f t="shared" si="2"/>
        <v>1386.4444444444443</v>
      </c>
      <c r="G34" s="3">
        <f t="shared" si="2"/>
        <v>1162.2222222222224</v>
      </c>
      <c r="H34" s="3">
        <f t="shared" si="2"/>
        <v>2409.1111111111113</v>
      </c>
      <c r="I34" s="3">
        <f t="shared" si="2"/>
        <v>2411.2222222222222</v>
      </c>
      <c r="J34" s="3">
        <f t="shared" si="2"/>
        <v>4338.5555555555557</v>
      </c>
      <c r="K34" s="3">
        <f t="shared" si="2"/>
        <v>1589</v>
      </c>
      <c r="L34" s="3">
        <f t="shared" si="2"/>
        <v>1531.1111111111111</v>
      </c>
      <c r="M34" s="3">
        <f t="shared" si="2"/>
        <v>1274.7777777777776</v>
      </c>
      <c r="N34" s="3">
        <f t="shared" si="2"/>
        <v>820.1111111111112</v>
      </c>
      <c r="O34" s="3">
        <f t="shared" si="2"/>
        <v>2766.5555555555552</v>
      </c>
      <c r="P34" s="3">
        <f t="shared" si="2"/>
        <v>2494</v>
      </c>
      <c r="Q34" s="3">
        <f t="shared" si="2"/>
        <v>6650.333333333333</v>
      </c>
      <c r="S34" s="5"/>
      <c r="T34" s="17">
        <f t="shared" si="4"/>
        <v>-12.142842275610505</v>
      </c>
      <c r="U34" s="17">
        <f t="shared" si="4"/>
        <v>1.3479364775204346</v>
      </c>
      <c r="W34">
        <f>W22+1</f>
        <v>1998</v>
      </c>
      <c r="X34" t="s">
        <v>68</v>
      </c>
      <c r="Y34">
        <v>905008000000</v>
      </c>
      <c r="Z34">
        <v>155119000000</v>
      </c>
      <c r="AA34">
        <v>14970000000</v>
      </c>
      <c r="AB34">
        <v>810000000</v>
      </c>
      <c r="AC34">
        <v>1651000000</v>
      </c>
      <c r="AD34">
        <v>1180000000</v>
      </c>
      <c r="AE34">
        <v>1676000000</v>
      </c>
      <c r="AF34">
        <v>2302000000</v>
      </c>
      <c r="AG34">
        <v>2948000000</v>
      </c>
      <c r="AH34">
        <v>1313000000</v>
      </c>
      <c r="AI34">
        <v>826000000</v>
      </c>
      <c r="AJ34">
        <v>807000000</v>
      </c>
      <c r="AK34">
        <v>753000000</v>
      </c>
      <c r="AL34">
        <v>2065000000</v>
      </c>
      <c r="AM34">
        <v>1630000000</v>
      </c>
      <c r="AN34">
        <v>5311000000</v>
      </c>
    </row>
    <row r="35" spans="1:40">
      <c r="A35" s="16">
        <v>2010</v>
      </c>
      <c r="B35" s="3">
        <f>AVERAGEIFS(Y$22:Y$188,$W$22:$W$188,"="&amp;$A35)/1000000</f>
        <v>1234971.5555555557</v>
      </c>
      <c r="C35" s="3">
        <f t="shared" si="2"/>
        <v>159819.88888888888</v>
      </c>
      <c r="D35" s="3">
        <f t="shared" si="2"/>
        <v>19243</v>
      </c>
      <c r="E35" s="3">
        <f t="shared" si="2"/>
        <v>920.66666666666663</v>
      </c>
      <c r="F35" s="3">
        <f t="shared" si="2"/>
        <v>1473</v>
      </c>
      <c r="G35" s="3">
        <f t="shared" si="2"/>
        <v>1211.4444444444443</v>
      </c>
      <c r="H35" s="3">
        <f t="shared" si="2"/>
        <v>2327</v>
      </c>
      <c r="I35" s="3">
        <f t="shared" si="2"/>
        <v>2395</v>
      </c>
      <c r="J35" s="3">
        <f t="shared" si="2"/>
        <v>4640.5555555555557</v>
      </c>
      <c r="K35" s="3">
        <f t="shared" si="2"/>
        <v>1759</v>
      </c>
      <c r="L35" s="3">
        <f t="shared" si="2"/>
        <v>1642.3333333333333</v>
      </c>
      <c r="M35" s="3">
        <f t="shared" si="2"/>
        <v>1281.4444444444443</v>
      </c>
      <c r="N35" s="3">
        <f t="shared" si="2"/>
        <v>1009.7777777777778</v>
      </c>
      <c r="O35" s="3">
        <f t="shared" si="2"/>
        <v>2711.1111111111113</v>
      </c>
      <c r="P35" s="3">
        <f t="shared" si="2"/>
        <v>2451.3333333333335</v>
      </c>
      <c r="Q35" s="3">
        <f t="shared" si="2"/>
        <v>6638.666666666667</v>
      </c>
      <c r="S35" s="5"/>
      <c r="T35" s="17">
        <f t="shared" si="4"/>
        <v>6.4890096466355089</v>
      </c>
      <c r="U35" s="17">
        <f t="shared" si="4"/>
        <v>2.3279585457940186</v>
      </c>
      <c r="W35">
        <f t="shared" ref="W35:W98" si="5">W23+1</f>
        <v>1998</v>
      </c>
      <c r="X35" t="s">
        <v>69</v>
      </c>
      <c r="Y35">
        <v>913739000000</v>
      </c>
      <c r="Z35">
        <v>157485000000</v>
      </c>
      <c r="AA35">
        <v>15084000000</v>
      </c>
      <c r="AB35">
        <v>814000000</v>
      </c>
      <c r="AC35">
        <v>1684000000</v>
      </c>
      <c r="AD35">
        <v>1215000000</v>
      </c>
      <c r="AE35">
        <v>1727000000</v>
      </c>
      <c r="AF35">
        <v>2345000000</v>
      </c>
      <c r="AG35">
        <v>2923000000</v>
      </c>
      <c r="AH35">
        <v>1287000000</v>
      </c>
      <c r="AI35">
        <v>813000000</v>
      </c>
      <c r="AJ35">
        <v>813000000</v>
      </c>
      <c r="AK35">
        <v>732000000</v>
      </c>
      <c r="AL35">
        <v>2059000000</v>
      </c>
      <c r="AM35">
        <v>1644000000</v>
      </c>
      <c r="AN35">
        <v>5350000000</v>
      </c>
    </row>
    <row r="36" spans="1:40">
      <c r="B36" s="2"/>
      <c r="C36" s="2"/>
      <c r="D36" s="2"/>
      <c r="E36" s="2"/>
      <c r="F36" s="2"/>
      <c r="G36" s="2"/>
      <c r="H36" s="2"/>
      <c r="I36" s="2"/>
      <c r="J36" s="2"/>
      <c r="K36" s="2"/>
      <c r="L36" s="2"/>
      <c r="M36" s="2"/>
      <c r="N36" s="2"/>
      <c r="O36" s="2"/>
      <c r="P36" s="2"/>
      <c r="Q36" s="2"/>
      <c r="W36">
        <f t="shared" si="5"/>
        <v>1998</v>
      </c>
      <c r="X36" t="s">
        <v>70</v>
      </c>
      <c r="Y36">
        <v>917092000000</v>
      </c>
      <c r="Z36">
        <v>158665000000</v>
      </c>
      <c r="AA36">
        <v>15121000000</v>
      </c>
      <c r="AB36">
        <v>829000000</v>
      </c>
      <c r="AC36">
        <v>1686000000</v>
      </c>
      <c r="AD36">
        <v>1173000000</v>
      </c>
      <c r="AE36">
        <v>1710000000</v>
      </c>
      <c r="AF36">
        <v>2336000000</v>
      </c>
      <c r="AG36">
        <v>2954000000</v>
      </c>
      <c r="AH36">
        <v>1305000000</v>
      </c>
      <c r="AI36">
        <v>811000000</v>
      </c>
      <c r="AJ36">
        <v>833000000</v>
      </c>
      <c r="AK36">
        <v>740000000</v>
      </c>
      <c r="AL36">
        <v>2078000000</v>
      </c>
      <c r="AM36">
        <v>1667000000</v>
      </c>
      <c r="AN36">
        <v>5396000000</v>
      </c>
    </row>
    <row r="37" spans="1:40">
      <c r="A37" s="18" t="s">
        <v>71</v>
      </c>
      <c r="B37" s="8"/>
      <c r="C37" s="8"/>
      <c r="D37" s="8"/>
      <c r="E37" s="3"/>
      <c r="F37" s="3"/>
      <c r="G37" s="3"/>
      <c r="H37" s="3"/>
      <c r="I37" s="3"/>
      <c r="J37" s="3"/>
      <c r="K37" s="3"/>
      <c r="L37" s="3"/>
      <c r="M37" s="3"/>
      <c r="N37" s="3"/>
      <c r="O37" s="3"/>
      <c r="P37" s="3"/>
      <c r="Q37" s="3"/>
      <c r="W37">
        <f t="shared" si="5"/>
        <v>1998</v>
      </c>
      <c r="X37" t="s">
        <v>72</v>
      </c>
      <c r="Y37">
        <v>917722000000</v>
      </c>
      <c r="Z37">
        <v>158988000000</v>
      </c>
      <c r="AA37">
        <v>15121000000</v>
      </c>
      <c r="AB37">
        <v>828000000</v>
      </c>
      <c r="AC37">
        <v>1687000000</v>
      </c>
      <c r="AD37">
        <v>1153000000</v>
      </c>
      <c r="AE37">
        <v>1637000000</v>
      </c>
      <c r="AF37">
        <v>2376000000</v>
      </c>
      <c r="AG37">
        <v>2989000000</v>
      </c>
      <c r="AH37">
        <v>1302000000</v>
      </c>
      <c r="AI37">
        <v>822000000</v>
      </c>
      <c r="AJ37">
        <v>856000000</v>
      </c>
      <c r="AK37">
        <v>680000000</v>
      </c>
      <c r="AL37">
        <v>2172000000</v>
      </c>
      <c r="AM37">
        <v>1663000000</v>
      </c>
      <c r="AN37">
        <v>5488000000</v>
      </c>
    </row>
    <row r="38" spans="1:40">
      <c r="A38" s="7" t="s">
        <v>447</v>
      </c>
      <c r="B38" s="2">
        <f>IF(ISERROR((POWER(VLOOKUP(VALUE(RIGHT($A38,4)),'1'!$A$6:$Q$35,COLUMN(B$35),0)/VLOOKUP(VALUE(LEFT($A38,4)),'1'!$A$6:$Q$35,COLUMN(B$50),0),1/(VALUE(RIGHT($A38,4))-VALUE(LEFT($A38,4))))-1)*100)=FALSE,(POWER(VLOOKUP(VALUE(RIGHT($A38,4)),'1'!$A$6:$Q$35,COLUMN(B$35),0)/VLOOKUP(VALUE(LEFT($A38,4)),'1'!$A$6:$Q$35,COLUMN(B$50),0),1/(VALUE(RIGHT($A38,4))-VALUE(LEFT($A38,4))))-1)*100,"n.a.")</f>
        <v>2.490575913828863</v>
      </c>
      <c r="C38" s="2">
        <f>IF(ISERROR((POWER(VLOOKUP(VALUE(RIGHT($A38,4)),'1'!$A$6:$Q$35,COLUMN(C$35),0)/VLOOKUP(VALUE(LEFT($A38,4)),'1'!$A$6:$Q$35,COLUMN(C$50),0),1/(VALUE(RIGHT($A38,4))-VALUE(LEFT($A38,4))))-1)*100)=FALSE,(POWER(VLOOKUP(VALUE(RIGHT($A38,4)),'1'!$A$6:$Q$35,COLUMN(C$35),0)/VLOOKUP(VALUE(LEFT($A38,4)),'1'!$A$6:$Q$35,COLUMN(C$50),0),1/(VALUE(RIGHT($A38,4))-VALUE(LEFT($A38,4))))-1)*100,"n.a.")</f>
        <v>1.5755599997885117</v>
      </c>
      <c r="D38" s="2">
        <f>IF(ISERROR((POWER(VLOOKUP(VALUE(RIGHT($A38,4)),'1'!$A$6:$Q$35,COLUMN(D$35),0)/VLOOKUP(VALUE(LEFT($A38,4)),'1'!$A$6:$Q$35,COLUMN(D$50),0),1/(VALUE(RIGHT($A38,4))-VALUE(LEFT($A38,4))))-1)*100)=FALSE,(POWER(VLOOKUP(VALUE(RIGHT($A38,4)),'1'!$A$6:$Q$35,COLUMN(D$35),0)/VLOOKUP(VALUE(LEFT($A38,4)),'1'!$A$6:$Q$35,COLUMN(D$50),0),1/(VALUE(RIGHT($A38,4))-VALUE(LEFT($A38,4))))-1)*100,"n.a.")</f>
        <v>1.3999968408730856</v>
      </c>
      <c r="E38" s="2">
        <f>IF(ISERROR((POWER(VLOOKUP(VALUE(RIGHT($A38,4)),'1'!$A$6:$Q$35,COLUMN(E$35),0)/VLOOKUP(VALUE(LEFT($A38,4)),'1'!$A$6:$Q$35,COLUMN(E$50),0),1/(VALUE(RIGHT($A38,4))-VALUE(LEFT($A38,4))))-1)*100)=FALSE,(POWER(VLOOKUP(VALUE(RIGHT($A38,4)),'1'!$A$6:$Q$35,COLUMN(E$35),0)/VLOOKUP(VALUE(LEFT($A38,4)),'1'!$A$6:$Q$35,COLUMN(E$50),0),1/(VALUE(RIGHT($A38,4))-VALUE(LEFT($A38,4))))-1)*100,"n.a.")</f>
        <v>1.2947237696237401</v>
      </c>
      <c r="F38" s="2" t="str">
        <f>IF(ISERROR((POWER(VLOOKUP(VALUE(RIGHT($A38,4)),'1'!$A$6:$Q$35,COLUMN(F$35),0)/VLOOKUP(VALUE(LEFT($A38,4)),'1'!$A$6:$Q$35,COLUMN(F$50),0),1/(VALUE(RIGHT($A38,4))-VALUE(LEFT($A38,4))))-1)*100)=FALSE,(POWER(VLOOKUP(VALUE(RIGHT($A38,4)),'1'!$A$6:$Q$35,COLUMN(F$35),0)/VLOOKUP(VALUE(LEFT($A38,4)),'1'!$A$6:$Q$35,COLUMN(F$50),0),1/(VALUE(RIGHT($A38,4))-VALUE(LEFT($A38,4))))-1)*100,"n.a.")</f>
        <v>n.a.</v>
      </c>
      <c r="G38" s="2">
        <f>IF(ISERROR((POWER(VLOOKUP(VALUE(RIGHT($A38,4)),'1'!$A$6:$Q$35,COLUMN(G$35),0)/VLOOKUP(VALUE(LEFT($A38,4)),'1'!$A$6:$Q$35,COLUMN(G$50),0),1/(VALUE(RIGHT($A38,4))-VALUE(LEFT($A38,4))))-1)*100)=FALSE,(POWER(VLOOKUP(VALUE(RIGHT($A38,4)),'1'!$A$6:$Q$35,COLUMN(G$35),0)/VLOOKUP(VALUE(LEFT($A38,4)),'1'!$A$6:$Q$35,COLUMN(G$50),0),1/(VALUE(RIGHT($A38,4))-VALUE(LEFT($A38,4))))-1)*100,"n.a.")</f>
        <v>1.8354251513358344</v>
      </c>
      <c r="H38" s="2">
        <f>IF(ISERROR((POWER(VLOOKUP(VALUE(RIGHT($A38,4)),'1'!$A$6:$Q$35,COLUMN(H$35),0)/VLOOKUP(VALUE(LEFT($A38,4)),'1'!$A$6:$Q$35,COLUMN(H$50),0),1/(VALUE(RIGHT($A38,4))-VALUE(LEFT($A38,4))))-1)*100)=FALSE,(POWER(VLOOKUP(VALUE(RIGHT($A38,4)),'1'!$A$6:$Q$35,COLUMN(H$35),0)/VLOOKUP(VALUE(LEFT($A38,4)),'1'!$A$6:$Q$35,COLUMN(H$50),0),1/(VALUE(RIGHT($A38,4))-VALUE(LEFT($A38,4))))-1)*100,"n.a.")</f>
        <v>3.4194007512232005</v>
      </c>
      <c r="I38" s="2">
        <f>IF(ISERROR((POWER(VLOOKUP(VALUE(RIGHT($A38,4)),'1'!$A$6:$Q$35,COLUMN(I$35),0)/VLOOKUP(VALUE(LEFT($A38,4)),'1'!$A$6:$Q$35,COLUMN(I$50),0),1/(VALUE(RIGHT($A38,4))-VALUE(LEFT($A38,4))))-1)*100)=FALSE,(POWER(VLOOKUP(VALUE(RIGHT($A38,4)),'1'!$A$6:$Q$35,COLUMN(I$35),0)/VLOOKUP(VALUE(LEFT($A38,4)),'1'!$A$6:$Q$35,COLUMN(I$50),0),1/(VALUE(RIGHT($A38,4))-VALUE(LEFT($A38,4))))-1)*100,"n.a.")</f>
        <v>-0.82157014511524684</v>
      </c>
      <c r="J38" s="2">
        <f>IF(ISERROR((POWER(VLOOKUP(VALUE(RIGHT($A38,4)),'1'!$A$6:$Q$35,COLUMN(J$35),0)/VLOOKUP(VALUE(LEFT($A38,4)),'1'!$A$6:$Q$35,COLUMN(J$50),0),1/(VALUE(RIGHT($A38,4))-VALUE(LEFT($A38,4))))-1)*100)=FALSE,(POWER(VLOOKUP(VALUE(RIGHT($A38,4)),'1'!$A$6:$Q$35,COLUMN(J$35),0)/VLOOKUP(VALUE(LEFT($A38,4)),'1'!$A$6:$Q$35,COLUMN(J$50),0),1/(VALUE(RIGHT($A38,4))-VALUE(LEFT($A38,4))))-1)*100,"n.a.")</f>
        <v>1.2243595119786788</v>
      </c>
      <c r="K38" s="2" t="str">
        <f>IF(ISERROR((POWER(VLOOKUP(VALUE(RIGHT($A38,4)),'1'!$A$6:$Q$35,COLUMN(K$35),0)/VLOOKUP(VALUE(LEFT($A38,4)),'1'!$A$6:$Q$35,COLUMN(K$50),0),1/(VALUE(RIGHT($A38,4))-VALUE(LEFT($A38,4))))-1)*100)=FALSE,(POWER(VLOOKUP(VALUE(RIGHT($A38,4)),'1'!$A$6:$Q$35,COLUMN(K$35),0)/VLOOKUP(VALUE(LEFT($A38,4)),'1'!$A$6:$Q$35,COLUMN(K$50),0),1/(VALUE(RIGHT($A38,4))-VALUE(LEFT($A38,4))))-1)*100,"n.a.")</f>
        <v>n.a.</v>
      </c>
      <c r="L38" s="2" t="str">
        <f>IF(ISERROR((POWER(VLOOKUP(VALUE(RIGHT($A38,4)),'1'!$A$6:$Q$35,COLUMN(L$35),0)/VLOOKUP(VALUE(LEFT($A38,4)),'1'!$A$6:$Q$35,COLUMN(L$50),0),1/(VALUE(RIGHT($A38,4))-VALUE(LEFT($A38,4))))-1)*100)=FALSE,(POWER(VLOOKUP(VALUE(RIGHT($A38,4)),'1'!$A$6:$Q$35,COLUMN(L$35),0)/VLOOKUP(VALUE(LEFT($A38,4)),'1'!$A$6:$Q$35,COLUMN(L$50),0),1/(VALUE(RIGHT($A38,4))-VALUE(LEFT($A38,4))))-1)*100,"n.a.")</f>
        <v>n.a.</v>
      </c>
      <c r="M38" s="2" t="str">
        <f>IF(ISERROR((POWER(VLOOKUP(VALUE(RIGHT($A38,4)),'1'!$A$6:$Q$35,COLUMN(M$35),0)/VLOOKUP(VALUE(LEFT($A38,4)),'1'!$A$6:$Q$35,COLUMN(M$50),0),1/(VALUE(RIGHT($A38,4))-VALUE(LEFT($A38,4))))-1)*100)=FALSE,(POWER(VLOOKUP(VALUE(RIGHT($A38,4)),'1'!$A$6:$Q$35,COLUMN(M$35),0)/VLOOKUP(VALUE(LEFT($A38,4)),'1'!$A$6:$Q$35,COLUMN(M$50),0),1/(VALUE(RIGHT($A38,4))-VALUE(LEFT($A38,4))))-1)*100,"n.a.")</f>
        <v>n.a.</v>
      </c>
      <c r="N38" s="2">
        <f>IF(ISERROR((POWER(VLOOKUP(VALUE(RIGHT($A38,4)),'1'!$A$6:$Q$35,COLUMN(N$35),0)/VLOOKUP(VALUE(LEFT($A38,4)),'1'!$A$6:$Q$35,COLUMN(N$50),0),1/(VALUE(RIGHT($A38,4))-VALUE(LEFT($A38,4))))-1)*100)=FALSE,(POWER(VLOOKUP(VALUE(RIGHT($A38,4)),'1'!$A$6:$Q$35,COLUMN(N$35),0)/VLOOKUP(VALUE(LEFT($A38,4)),'1'!$A$6:$Q$35,COLUMN(N$50),0),1/(VALUE(RIGHT($A38,4))-VALUE(LEFT($A38,4))))-1)*100,"n.a.")</f>
        <v>1.7839160507863161</v>
      </c>
      <c r="O38" s="2" t="str">
        <f>IF(ISERROR((POWER(VLOOKUP(VALUE(RIGHT($A38,4)),'1'!$A$6:$Q$35,COLUMN(O$35),0)/VLOOKUP(VALUE(LEFT($A38,4)),'1'!$A$6:$Q$35,COLUMN(O$50),0),1/(VALUE(RIGHT($A38,4))-VALUE(LEFT($A38,4))))-1)*100)=FALSE,(POWER(VLOOKUP(VALUE(RIGHT($A38,4)),'1'!$A$6:$Q$35,COLUMN(O$35),0)/VLOOKUP(VALUE(LEFT($A38,4)),'1'!$A$6:$Q$35,COLUMN(O$50),0),1/(VALUE(RIGHT($A38,4))-VALUE(LEFT($A38,4))))-1)*100,"n.a.")</f>
        <v>n.a.</v>
      </c>
      <c r="P38" s="2" t="str">
        <f>IF(ISERROR((POWER(VLOOKUP(VALUE(RIGHT($A38,4)),'1'!$A$6:$Q$35,COLUMN(P$35),0)/VLOOKUP(VALUE(LEFT($A38,4)),'1'!$A$6:$Q$35,COLUMN(P$50),0),1/(VALUE(RIGHT($A38,4))-VALUE(LEFT($A38,4))))-1)*100)=FALSE,(POWER(VLOOKUP(VALUE(RIGHT($A38,4)),'1'!$A$6:$Q$35,COLUMN(P$35),0)/VLOOKUP(VALUE(LEFT($A38,4)),'1'!$A$6:$Q$35,COLUMN(P$50),0),1/(VALUE(RIGHT($A38,4))-VALUE(LEFT($A38,4))))-1)*100,"n.a.")</f>
        <v>n.a.</v>
      </c>
      <c r="Q38" s="2">
        <f>IF(ISERROR((POWER(VLOOKUP(VALUE(RIGHT($A38,4)),'1'!$A$6:$Q$35,COLUMN(Q$35),0)/VLOOKUP(VALUE(LEFT($A38,4)),'1'!$A$6:$Q$35,COLUMN(Q$50),0),1/(VALUE(RIGHT($A38,4))-VALUE(LEFT($A38,4))))-1)*100)=FALSE,(POWER(VLOOKUP(VALUE(RIGHT($A38,4)),'1'!$A$6:$Q$35,COLUMN(Q$35),0)/VLOOKUP(VALUE(LEFT($A38,4)),'1'!$A$6:$Q$35,COLUMN(Q$50),0),1/(VALUE(RIGHT($A38,4))-VALUE(LEFT($A38,4))))-1)*100,"n.a.")</f>
        <v>1.3955310352558925</v>
      </c>
      <c r="W38">
        <f t="shared" si="5"/>
        <v>1998</v>
      </c>
      <c r="X38" t="s">
        <v>73</v>
      </c>
      <c r="Y38">
        <v>916238000000</v>
      </c>
      <c r="Z38">
        <v>158121000000</v>
      </c>
      <c r="AA38">
        <v>15085000000</v>
      </c>
      <c r="AB38">
        <v>828000000</v>
      </c>
      <c r="AC38">
        <v>1696000000</v>
      </c>
      <c r="AD38">
        <v>1144000000</v>
      </c>
      <c r="AE38">
        <v>1664000000</v>
      </c>
      <c r="AF38">
        <v>2346000000</v>
      </c>
      <c r="AG38">
        <v>2938000000</v>
      </c>
      <c r="AH38">
        <v>1268000000</v>
      </c>
      <c r="AI38">
        <v>807000000</v>
      </c>
      <c r="AJ38">
        <v>855000000</v>
      </c>
      <c r="AK38">
        <v>674000000</v>
      </c>
      <c r="AL38">
        <v>2165000000</v>
      </c>
      <c r="AM38">
        <v>1693000000</v>
      </c>
      <c r="AN38">
        <v>5517000000</v>
      </c>
    </row>
    <row r="39" spans="1:40">
      <c r="A39" s="240" t="s">
        <v>1420</v>
      </c>
      <c r="B39" s="2">
        <f>IF(ISERROR((POWER(VLOOKUP(VALUE(RIGHT($A39,4)),'1'!$A$6:$Q$35,COLUMN(B$35),0)/VLOOKUP(VALUE(LEFT($A39,4)),'1'!$A$6:$Q$35,COLUMN(B$50),0),1/(VALUE(RIGHT($A39,4))-VALUE(LEFT($A39,4))))-1)*100)=FALSE,(POWER(VLOOKUP(VALUE(RIGHT($A39,4)),'1'!$A$6:$Q$35,COLUMN(B$35),0)/VLOOKUP(VALUE(LEFT($A39,4)),'1'!$A$6:$Q$35,COLUMN(B$50),0),1/(VALUE(RIGHT($A39,4))-VALUE(LEFT($A39,4))))-1)*100,"n.a.")</f>
        <v>2.8194069385120368</v>
      </c>
      <c r="C39" s="2">
        <f>IF(ISERROR((POWER(VLOOKUP(VALUE(RIGHT($A39,4)),'1'!$A$6:$Q$35,COLUMN(C$35),0)/VLOOKUP(VALUE(LEFT($A39,4)),'1'!$A$6:$Q$35,COLUMN(C$50),0),1/(VALUE(RIGHT($A39,4))-VALUE(LEFT($A39,4))))-1)*100)=FALSE,(POWER(VLOOKUP(VALUE(RIGHT($A39,4)),'1'!$A$6:$Q$35,COLUMN(C$35),0)/VLOOKUP(VALUE(LEFT($A39,4)),'1'!$A$6:$Q$35,COLUMN(C$50),0),1/(VALUE(RIGHT($A39,4))-VALUE(LEFT($A39,4))))-1)*100,"n.a.")</f>
        <v>3.3205260654698421</v>
      </c>
      <c r="D39" s="2">
        <f>IF(ISERROR((POWER(VLOOKUP(VALUE(RIGHT($A39,4)),'1'!$A$6:$Q$35,COLUMN(D$35),0)/VLOOKUP(VALUE(LEFT($A39,4)),'1'!$A$6:$Q$35,COLUMN(D$50),0),1/(VALUE(RIGHT($A39,4))-VALUE(LEFT($A39,4))))-1)*100)=FALSE,(POWER(VLOOKUP(VALUE(RIGHT($A39,4)),'1'!$A$6:$Q$35,COLUMN(D$35),0)/VLOOKUP(VALUE(LEFT($A39,4)),'1'!$A$6:$Q$35,COLUMN(D$50),0),1/(VALUE(RIGHT($A39,4))-VALUE(LEFT($A39,4))))-1)*100,"n.a.")</f>
        <v>1.2298162499082332</v>
      </c>
      <c r="E39" s="2">
        <f>IF(ISERROR((POWER(VLOOKUP(VALUE(RIGHT($A39,4)),'1'!$A$6:$Q$35,COLUMN(E$35),0)/VLOOKUP(VALUE(LEFT($A39,4)),'1'!$A$6:$Q$35,COLUMN(E$50),0),1/(VALUE(RIGHT($A39,4))-VALUE(LEFT($A39,4))))-1)*100)=FALSE,(POWER(VLOOKUP(VALUE(RIGHT($A39,4)),'1'!$A$6:$Q$35,COLUMN(E$35),0)/VLOOKUP(VALUE(LEFT($A39,4)),'1'!$A$6:$Q$35,COLUMN(E$50),0),1/(VALUE(RIGHT($A39,4))-VALUE(LEFT($A39,4))))-1)*100,"n.a.")</f>
        <v>2.7118494488991285</v>
      </c>
      <c r="F39" s="2" t="str">
        <f>IF(ISERROR((POWER(VLOOKUP(VALUE(RIGHT($A39,4)),'1'!$A$6:$Q$35,COLUMN(F$35),0)/VLOOKUP(VALUE(LEFT($A39,4)),'1'!$A$6:$Q$35,COLUMN(F$50),0),1/(VALUE(RIGHT($A39,4))-VALUE(LEFT($A39,4))))-1)*100)=FALSE,(POWER(VLOOKUP(VALUE(RIGHT($A39,4)),'1'!$A$6:$Q$35,COLUMN(F$35),0)/VLOOKUP(VALUE(LEFT($A39,4)),'1'!$A$6:$Q$35,COLUMN(F$50),0),1/(VALUE(RIGHT($A39,4))-VALUE(LEFT($A39,4))))-1)*100,"n.a.")</f>
        <v>n.a.</v>
      </c>
      <c r="G39" s="2">
        <f>IF(ISERROR((POWER(VLOOKUP(VALUE(RIGHT($A39,4)),'1'!$A$6:$Q$35,COLUMN(G$35),0)/VLOOKUP(VALUE(LEFT($A39,4)),'1'!$A$6:$Q$35,COLUMN(G$50),0),1/(VALUE(RIGHT($A39,4))-VALUE(LEFT($A39,4))))-1)*100)=FALSE,(POWER(VLOOKUP(VALUE(RIGHT($A39,4)),'1'!$A$6:$Q$35,COLUMN(G$35),0)/VLOOKUP(VALUE(LEFT($A39,4)),'1'!$A$6:$Q$35,COLUMN(G$50),0),1/(VALUE(RIGHT($A39,4))-VALUE(LEFT($A39,4))))-1)*100,"n.a.")</f>
        <v>2.9694107921574453</v>
      </c>
      <c r="H39" s="2">
        <f>IF(ISERROR((POWER(VLOOKUP(VALUE(RIGHT($A39,4)),'1'!$A$6:$Q$35,COLUMN(H$35),0)/VLOOKUP(VALUE(LEFT($A39,4)),'1'!$A$6:$Q$35,COLUMN(H$50),0),1/(VALUE(RIGHT($A39,4))-VALUE(LEFT($A39,4))))-1)*100)=FALSE,(POWER(VLOOKUP(VALUE(RIGHT($A39,4)),'1'!$A$6:$Q$35,COLUMN(H$35),0)/VLOOKUP(VALUE(LEFT($A39,4)),'1'!$A$6:$Q$35,COLUMN(H$50),0),1/(VALUE(RIGHT($A39,4))-VALUE(LEFT($A39,4))))-1)*100,"n.a.")</f>
        <v>4.4816772134254723</v>
      </c>
      <c r="I39" s="2">
        <f>IF(ISERROR((POWER(VLOOKUP(VALUE(RIGHT($A39,4)),'1'!$A$6:$Q$35,COLUMN(I$35),0)/VLOOKUP(VALUE(LEFT($A39,4)),'1'!$A$6:$Q$35,COLUMN(I$50),0),1/(VALUE(RIGHT($A39,4))-VALUE(LEFT($A39,4))))-1)*100)=FALSE,(POWER(VLOOKUP(VALUE(RIGHT($A39,4)),'1'!$A$6:$Q$35,COLUMN(I$35),0)/VLOOKUP(VALUE(LEFT($A39,4)),'1'!$A$6:$Q$35,COLUMN(I$50),0),1/(VALUE(RIGHT($A39,4))-VALUE(LEFT($A39,4))))-1)*100,"n.a.")</f>
        <v>-1.5053515543109741</v>
      </c>
      <c r="J39" s="2">
        <f>IF(ISERROR((POWER(VLOOKUP(VALUE(RIGHT($A39,4)),'1'!$A$6:$Q$35,COLUMN(J$35),0)/VLOOKUP(VALUE(LEFT($A39,4)),'1'!$A$6:$Q$35,COLUMN(J$50),0),1/(VALUE(RIGHT($A39,4))-VALUE(LEFT($A39,4))))-1)*100)=FALSE,(POWER(VLOOKUP(VALUE(RIGHT($A39,4)),'1'!$A$6:$Q$35,COLUMN(J$35),0)/VLOOKUP(VALUE(LEFT($A39,4)),'1'!$A$6:$Q$35,COLUMN(J$50),0),1/(VALUE(RIGHT($A39,4))-VALUE(LEFT($A39,4))))-1)*100,"n.a.")</f>
        <v>0.45704194026470191</v>
      </c>
      <c r="K39" s="2" t="str">
        <f>IF(ISERROR((POWER(VLOOKUP(VALUE(RIGHT($A39,4)),'1'!$A$6:$Q$35,COLUMN(K$35),0)/VLOOKUP(VALUE(LEFT($A39,4)),'1'!$A$6:$Q$35,COLUMN(K$50),0),1/(VALUE(RIGHT($A39,4))-VALUE(LEFT($A39,4))))-1)*100)=FALSE,(POWER(VLOOKUP(VALUE(RIGHT($A39,4)),'1'!$A$6:$Q$35,COLUMN(K$35),0)/VLOOKUP(VALUE(LEFT($A39,4)),'1'!$A$6:$Q$35,COLUMN(K$50),0),1/(VALUE(RIGHT($A39,4))-VALUE(LEFT($A39,4))))-1)*100,"n.a.")</f>
        <v>n.a.</v>
      </c>
      <c r="L39" s="2" t="str">
        <f>IF(ISERROR((POWER(VLOOKUP(VALUE(RIGHT($A39,4)),'1'!$A$6:$Q$35,COLUMN(L$35),0)/VLOOKUP(VALUE(LEFT($A39,4)),'1'!$A$6:$Q$35,COLUMN(L$50),0),1/(VALUE(RIGHT($A39,4))-VALUE(LEFT($A39,4))))-1)*100)=FALSE,(POWER(VLOOKUP(VALUE(RIGHT($A39,4)),'1'!$A$6:$Q$35,COLUMN(L$35),0)/VLOOKUP(VALUE(LEFT($A39,4)),'1'!$A$6:$Q$35,COLUMN(L$50),0),1/(VALUE(RIGHT($A39,4))-VALUE(LEFT($A39,4))))-1)*100,"n.a.")</f>
        <v>n.a.</v>
      </c>
      <c r="M39" s="2" t="str">
        <f>IF(ISERROR((POWER(VLOOKUP(VALUE(RIGHT($A39,4)),'1'!$A$6:$Q$35,COLUMN(M$35),0)/VLOOKUP(VALUE(LEFT($A39,4)),'1'!$A$6:$Q$35,COLUMN(M$50),0),1/(VALUE(RIGHT($A39,4))-VALUE(LEFT($A39,4))))-1)*100)=FALSE,(POWER(VLOOKUP(VALUE(RIGHT($A39,4)),'1'!$A$6:$Q$35,COLUMN(M$35),0)/VLOOKUP(VALUE(LEFT($A39,4)),'1'!$A$6:$Q$35,COLUMN(M$50),0),1/(VALUE(RIGHT($A39,4))-VALUE(LEFT($A39,4))))-1)*100,"n.a.")</f>
        <v>n.a.</v>
      </c>
      <c r="N39" s="2">
        <f>IF(ISERROR((POWER(VLOOKUP(VALUE(RIGHT($A39,4)),'1'!$A$6:$Q$35,COLUMN(N$35),0)/VLOOKUP(VALUE(LEFT($A39,4)),'1'!$A$6:$Q$35,COLUMN(N$50),0),1/(VALUE(RIGHT($A39,4))-VALUE(LEFT($A39,4))))-1)*100)=FALSE,(POWER(VLOOKUP(VALUE(RIGHT($A39,4)),'1'!$A$6:$Q$35,COLUMN(N$35),0)/VLOOKUP(VALUE(LEFT($A39,4)),'1'!$A$6:$Q$35,COLUMN(N$50),0),1/(VALUE(RIGHT($A39,4))-VALUE(LEFT($A39,4))))-1)*100,"n.a.")</f>
        <v>1.9305245201925336</v>
      </c>
      <c r="O39" s="2" t="str">
        <f>IF(ISERROR((POWER(VLOOKUP(VALUE(RIGHT($A39,4)),'1'!$A$6:$Q$35,COLUMN(O$35),0)/VLOOKUP(VALUE(LEFT($A39,4)),'1'!$A$6:$Q$35,COLUMN(O$50),0),1/(VALUE(RIGHT($A39,4))-VALUE(LEFT($A39,4))))-1)*100)=FALSE,(POWER(VLOOKUP(VALUE(RIGHT($A39,4)),'1'!$A$6:$Q$35,COLUMN(O$35),0)/VLOOKUP(VALUE(LEFT($A39,4)),'1'!$A$6:$Q$35,COLUMN(O$50),0),1/(VALUE(RIGHT($A39,4))-VALUE(LEFT($A39,4))))-1)*100,"n.a.")</f>
        <v>n.a.</v>
      </c>
      <c r="P39" s="2" t="str">
        <f>IF(ISERROR((POWER(VLOOKUP(VALUE(RIGHT($A39,4)),'1'!$A$6:$Q$35,COLUMN(P$35),0)/VLOOKUP(VALUE(LEFT($A39,4)),'1'!$A$6:$Q$35,COLUMN(P$50),0),1/(VALUE(RIGHT($A39,4))-VALUE(LEFT($A39,4))))-1)*100)=FALSE,(POWER(VLOOKUP(VALUE(RIGHT($A39,4)),'1'!$A$6:$Q$35,COLUMN(P$35),0)/VLOOKUP(VALUE(LEFT($A39,4)),'1'!$A$6:$Q$35,COLUMN(P$50),0),1/(VALUE(RIGHT($A39,4))-VALUE(LEFT($A39,4))))-1)*100,"n.a.")</f>
        <v>n.a.</v>
      </c>
      <c r="Q39" s="2">
        <f>IF(ISERROR((POWER(VLOOKUP(VALUE(RIGHT($A39,4)),'1'!$A$6:$Q$35,COLUMN(Q$35),0)/VLOOKUP(VALUE(LEFT($A39,4)),'1'!$A$6:$Q$35,COLUMN(Q$50),0),1/(VALUE(RIGHT($A39,4))-VALUE(LEFT($A39,4))))-1)*100)=FALSE,(POWER(VLOOKUP(VALUE(RIGHT($A39,4)),'1'!$A$6:$Q$35,COLUMN(Q$35),0)/VLOOKUP(VALUE(LEFT($A39,4)),'1'!$A$6:$Q$35,COLUMN(Q$50),0),1/(VALUE(RIGHT($A39,4))-VALUE(LEFT($A39,4))))-1)*100,"n.a.")</f>
        <v>0.8384783203946311</v>
      </c>
      <c r="W39">
        <f t="shared" si="5"/>
        <v>1998</v>
      </c>
      <c r="X39" t="s">
        <v>74</v>
      </c>
      <c r="Y39">
        <v>916238000000</v>
      </c>
      <c r="Z39">
        <v>157008000000</v>
      </c>
      <c r="AA39">
        <v>15182000000</v>
      </c>
      <c r="AB39">
        <v>836000000</v>
      </c>
      <c r="AC39">
        <v>1702000000</v>
      </c>
      <c r="AD39">
        <v>1116000000</v>
      </c>
      <c r="AE39">
        <v>1670000000</v>
      </c>
      <c r="AF39">
        <v>2380000000</v>
      </c>
      <c r="AG39">
        <v>2969000000</v>
      </c>
      <c r="AH39">
        <v>1272000000</v>
      </c>
      <c r="AI39">
        <v>819000000</v>
      </c>
      <c r="AJ39">
        <v>871000000</v>
      </c>
      <c r="AK39">
        <v>668000000</v>
      </c>
      <c r="AL39">
        <v>2183000000</v>
      </c>
      <c r="AM39">
        <v>1722000000</v>
      </c>
      <c r="AN39">
        <v>5573000000</v>
      </c>
    </row>
    <row r="40" spans="1:40">
      <c r="A40" s="7" t="s">
        <v>2</v>
      </c>
      <c r="B40" s="2">
        <f>IF(ISERROR((POWER(VLOOKUP(VALUE(RIGHT($A40,4)),'1'!$A$6:$Q$35,COLUMN(B$35),0)/VLOOKUP(VALUE(LEFT($A40,4)),'1'!$A$6:$Q$35,COLUMN(B$50),0),1/(VALUE(RIGHT($A40,4))-VALUE(LEFT($A40,4))))-1)*100)=FALSE,(POWER(VLOOKUP(VALUE(RIGHT($A40,4)),'1'!$A$6:$Q$35,COLUMN(B$35),0)/VLOOKUP(VALUE(LEFT($A40,4)),'1'!$A$6:$Q$35,COLUMN(B$50),0),1/(VALUE(RIGHT($A40,4))-VALUE(LEFT($A40,4))))-1)*100,"n.a.")</f>
        <v>2.7008945330836864</v>
      </c>
      <c r="C40" s="2">
        <f>IF(ISERROR((POWER(VLOOKUP(VALUE(RIGHT($A40,4)),'1'!$A$6:$Q$35,COLUMN(C$35),0)/VLOOKUP(VALUE(LEFT($A40,4)),'1'!$A$6:$Q$35,COLUMN(C$50),0),1/(VALUE(RIGHT($A40,4))-VALUE(LEFT($A40,4))))-1)*100)=FALSE,(POWER(VLOOKUP(VALUE(RIGHT($A40,4)),'1'!$A$6:$Q$35,COLUMN(C$35),0)/VLOOKUP(VALUE(LEFT($A40,4)),'1'!$A$6:$Q$35,COLUMN(C$50),0),1/(VALUE(RIGHT($A40,4))-VALUE(LEFT($A40,4))))-1)*100,"n.a.")</f>
        <v>3.4707347372866071</v>
      </c>
      <c r="D40" s="2">
        <f>IF(ISERROR((POWER(VLOOKUP(VALUE(RIGHT($A40,4)),'1'!$A$6:$Q$35,COLUMN(D$35),0)/VLOOKUP(VALUE(LEFT($A40,4)),'1'!$A$6:$Q$35,COLUMN(D$50),0),1/(VALUE(RIGHT($A40,4))-VALUE(LEFT($A40,4))))-1)*100)=FALSE,(POWER(VLOOKUP(VALUE(RIGHT($A40,4)),'1'!$A$6:$Q$35,COLUMN(D$35),0)/VLOOKUP(VALUE(LEFT($A40,4)),'1'!$A$6:$Q$35,COLUMN(D$50),0),1/(VALUE(RIGHT($A40,4))-VALUE(LEFT($A40,4))))-1)*100,"n.a.")</f>
        <v>1.9334943882531652</v>
      </c>
      <c r="E40" s="2">
        <f>IF(ISERROR((POWER(VLOOKUP(VALUE(RIGHT($A40,4)),'1'!$A$6:$Q$35,COLUMN(E$35),0)/VLOOKUP(VALUE(LEFT($A40,4)),'1'!$A$6:$Q$35,COLUMN(E$50),0),1/(VALUE(RIGHT($A40,4))-VALUE(LEFT($A40,4))))-1)*100)=FALSE,(POWER(VLOOKUP(VALUE(RIGHT($A40,4)),'1'!$A$6:$Q$35,COLUMN(E$35),0)/VLOOKUP(VALUE(LEFT($A40,4)),'1'!$A$6:$Q$35,COLUMN(E$50),0),1/(VALUE(RIGHT($A40,4))-VALUE(LEFT($A40,4))))-1)*100,"n.a.")</f>
        <v>4.1549279285139296</v>
      </c>
      <c r="F40" s="2" t="str">
        <f>IF(ISERROR((POWER(VLOOKUP(VALUE(RIGHT($A40,4)),'1'!$A$6:$Q$35,COLUMN(F$35),0)/VLOOKUP(VALUE(LEFT($A40,4)),'1'!$A$6:$Q$35,COLUMN(F$50),0),1/(VALUE(RIGHT($A40,4))-VALUE(LEFT($A40,4))))-1)*100)=FALSE,(POWER(VLOOKUP(VALUE(RIGHT($A40,4)),'1'!$A$6:$Q$35,COLUMN(F$35),0)/VLOOKUP(VALUE(LEFT($A40,4)),'1'!$A$6:$Q$35,COLUMN(F$50),0),1/(VALUE(RIGHT($A40,4))-VALUE(LEFT($A40,4))))-1)*100,"n.a.")</f>
        <v>n.a.</v>
      </c>
      <c r="G40" s="2">
        <f>IF(ISERROR((POWER(VLOOKUP(VALUE(RIGHT($A40,4)),'1'!$A$6:$Q$35,COLUMN(G$35),0)/VLOOKUP(VALUE(LEFT($A40,4)),'1'!$A$6:$Q$35,COLUMN(G$50),0),1/(VALUE(RIGHT($A40,4))-VALUE(LEFT($A40,4))))-1)*100)=FALSE,(POWER(VLOOKUP(VALUE(RIGHT($A40,4)),'1'!$A$6:$Q$35,COLUMN(G$35),0)/VLOOKUP(VALUE(LEFT($A40,4)),'1'!$A$6:$Q$35,COLUMN(G$50),0),1/(VALUE(RIGHT($A40,4))-VALUE(LEFT($A40,4))))-1)*100,"n.a.")</f>
        <v>4.7701785019658605</v>
      </c>
      <c r="H40" s="2">
        <f>IF(ISERROR((POWER(VLOOKUP(VALUE(RIGHT($A40,4)),'1'!$A$6:$Q$35,COLUMN(H$35),0)/VLOOKUP(VALUE(LEFT($A40,4)),'1'!$A$6:$Q$35,COLUMN(H$50),0),1/(VALUE(RIGHT($A40,4))-VALUE(LEFT($A40,4))))-1)*100)=FALSE,(POWER(VLOOKUP(VALUE(RIGHT($A40,4)),'1'!$A$6:$Q$35,COLUMN(H$35),0)/VLOOKUP(VALUE(LEFT($A40,4)),'1'!$A$6:$Q$35,COLUMN(H$50),0),1/(VALUE(RIGHT($A40,4))-VALUE(LEFT($A40,4))))-1)*100,"n.a.")</f>
        <v>4.9532189991917441</v>
      </c>
      <c r="I40" s="2">
        <f>IF(ISERROR((POWER(VLOOKUP(VALUE(RIGHT($A40,4)),'1'!$A$6:$Q$35,COLUMN(I$35),0)/VLOOKUP(VALUE(LEFT($A40,4)),'1'!$A$6:$Q$35,COLUMN(I$50),0),1/(VALUE(RIGHT($A40,4))-VALUE(LEFT($A40,4))))-1)*100)=FALSE,(POWER(VLOOKUP(VALUE(RIGHT($A40,4)),'1'!$A$6:$Q$35,COLUMN(I$35),0)/VLOOKUP(VALUE(LEFT($A40,4)),'1'!$A$6:$Q$35,COLUMN(I$50),0),1/(VALUE(RIGHT($A40,4))-VALUE(LEFT($A40,4))))-1)*100,"n.a.")</f>
        <v>-1.6970721310074932</v>
      </c>
      <c r="J40" s="2">
        <f>IF(ISERROR((POWER(VLOOKUP(VALUE(RIGHT($A40,4)),'1'!$A$6:$Q$35,COLUMN(J$35),0)/VLOOKUP(VALUE(LEFT($A40,4)),'1'!$A$6:$Q$35,COLUMN(J$50),0),1/(VALUE(RIGHT($A40,4))-VALUE(LEFT($A40,4))))-1)*100)=FALSE,(POWER(VLOOKUP(VALUE(RIGHT($A40,4)),'1'!$A$6:$Q$35,COLUMN(J$35),0)/VLOOKUP(VALUE(LEFT($A40,4)),'1'!$A$6:$Q$35,COLUMN(J$50),0),1/(VALUE(RIGHT($A40,4))-VALUE(LEFT($A40,4))))-1)*100,"n.a.")</f>
        <v>2.0622827902422314</v>
      </c>
      <c r="K40" s="2" t="str">
        <f>IF(ISERROR((POWER(VLOOKUP(VALUE(RIGHT($A40,4)),'1'!$A$6:$Q$35,COLUMN(K$35),0)/VLOOKUP(VALUE(LEFT($A40,4)),'1'!$A$6:$Q$35,COLUMN(K$50),0),1/(VALUE(RIGHT($A40,4))-VALUE(LEFT($A40,4))))-1)*100)=FALSE,(POWER(VLOOKUP(VALUE(RIGHT($A40,4)),'1'!$A$6:$Q$35,COLUMN(K$35),0)/VLOOKUP(VALUE(LEFT($A40,4)),'1'!$A$6:$Q$35,COLUMN(K$50),0),1/(VALUE(RIGHT($A40,4))-VALUE(LEFT($A40,4))))-1)*100,"n.a.")</f>
        <v>n.a.</v>
      </c>
      <c r="L40" s="2" t="str">
        <f>IF(ISERROR((POWER(VLOOKUP(VALUE(RIGHT($A40,4)),'1'!$A$6:$Q$35,COLUMN(L$35),0)/VLOOKUP(VALUE(LEFT($A40,4)),'1'!$A$6:$Q$35,COLUMN(L$50),0),1/(VALUE(RIGHT($A40,4))-VALUE(LEFT($A40,4))))-1)*100)=FALSE,(POWER(VLOOKUP(VALUE(RIGHT($A40,4)),'1'!$A$6:$Q$35,COLUMN(L$35),0)/VLOOKUP(VALUE(LEFT($A40,4)),'1'!$A$6:$Q$35,COLUMN(L$50),0),1/(VALUE(RIGHT($A40,4))-VALUE(LEFT($A40,4))))-1)*100,"n.a.")</f>
        <v>n.a.</v>
      </c>
      <c r="M40" s="2" t="str">
        <f>IF(ISERROR((POWER(VLOOKUP(VALUE(RIGHT($A40,4)),'1'!$A$6:$Q$35,COLUMN(M$35),0)/VLOOKUP(VALUE(LEFT($A40,4)),'1'!$A$6:$Q$35,COLUMN(M$50),0),1/(VALUE(RIGHT($A40,4))-VALUE(LEFT($A40,4))))-1)*100)=FALSE,(POWER(VLOOKUP(VALUE(RIGHT($A40,4)),'1'!$A$6:$Q$35,COLUMN(M$35),0)/VLOOKUP(VALUE(LEFT($A40,4)),'1'!$A$6:$Q$35,COLUMN(M$50),0),1/(VALUE(RIGHT($A40,4))-VALUE(LEFT($A40,4))))-1)*100,"n.a.")</f>
        <v>n.a.</v>
      </c>
      <c r="N40" s="2">
        <f>IF(ISERROR((POWER(VLOOKUP(VALUE(RIGHT($A40,4)),'1'!$A$6:$Q$35,COLUMN(N$35),0)/VLOOKUP(VALUE(LEFT($A40,4)),'1'!$A$6:$Q$35,COLUMN(N$50),0),1/(VALUE(RIGHT($A40,4))-VALUE(LEFT($A40,4))))-1)*100)=FALSE,(POWER(VLOOKUP(VALUE(RIGHT($A40,4)),'1'!$A$6:$Q$35,COLUMN(N$35),0)/VLOOKUP(VALUE(LEFT($A40,4)),'1'!$A$6:$Q$35,COLUMN(N$50),0),1/(VALUE(RIGHT($A40,4))-VALUE(LEFT($A40,4))))-1)*100,"n.a.")</f>
        <v>1.0124813048488779</v>
      </c>
      <c r="O40" s="2" t="str">
        <f>IF(ISERROR((POWER(VLOOKUP(VALUE(RIGHT($A40,4)),'1'!$A$6:$Q$35,COLUMN(O$35),0)/VLOOKUP(VALUE(LEFT($A40,4)),'1'!$A$6:$Q$35,COLUMN(O$50),0),1/(VALUE(RIGHT($A40,4))-VALUE(LEFT($A40,4))))-1)*100)=FALSE,(POWER(VLOOKUP(VALUE(RIGHT($A40,4)),'1'!$A$6:$Q$35,COLUMN(O$35),0)/VLOOKUP(VALUE(LEFT($A40,4)),'1'!$A$6:$Q$35,COLUMN(O$50),0),1/(VALUE(RIGHT($A40,4))-VALUE(LEFT($A40,4))))-1)*100,"n.a.")</f>
        <v>n.a.</v>
      </c>
      <c r="P40" s="2" t="str">
        <f>IF(ISERROR((POWER(VLOOKUP(VALUE(RIGHT($A40,4)),'1'!$A$6:$Q$35,COLUMN(P$35),0)/VLOOKUP(VALUE(LEFT($A40,4)),'1'!$A$6:$Q$35,COLUMN(P$50),0),1/(VALUE(RIGHT($A40,4))-VALUE(LEFT($A40,4))))-1)*100)=FALSE,(POWER(VLOOKUP(VALUE(RIGHT($A40,4)),'1'!$A$6:$Q$35,COLUMN(P$35),0)/VLOOKUP(VALUE(LEFT($A40,4)),'1'!$A$6:$Q$35,COLUMN(P$50),0),1/(VALUE(RIGHT($A40,4))-VALUE(LEFT($A40,4))))-1)*100,"n.a.")</f>
        <v>n.a.</v>
      </c>
      <c r="Q40" s="2">
        <f>IF(ISERROR((POWER(VLOOKUP(VALUE(RIGHT($A40,4)),'1'!$A$6:$Q$35,COLUMN(Q$35),0)/VLOOKUP(VALUE(LEFT($A40,4)),'1'!$A$6:$Q$35,COLUMN(Q$50),0),1/(VALUE(RIGHT($A40,4))-VALUE(LEFT($A40,4))))-1)*100)=FALSE,(POWER(VLOOKUP(VALUE(RIGHT($A40,4)),'1'!$A$6:$Q$35,COLUMN(Q$35),0)/VLOOKUP(VALUE(LEFT($A40,4)),'1'!$A$6:$Q$35,COLUMN(Q$50),0),1/(VALUE(RIGHT($A40,4))-VALUE(LEFT($A40,4))))-1)*100,"n.a.")</f>
        <v>1.5043240055531593</v>
      </c>
      <c r="W40">
        <f t="shared" si="5"/>
        <v>1998</v>
      </c>
      <c r="X40" t="s">
        <v>75</v>
      </c>
      <c r="Y40">
        <v>916199000000</v>
      </c>
      <c r="Z40">
        <v>153923000000</v>
      </c>
      <c r="AA40">
        <v>15212000000</v>
      </c>
      <c r="AB40">
        <v>811000000</v>
      </c>
      <c r="AC40">
        <v>1678000000</v>
      </c>
      <c r="AD40">
        <v>1193000000</v>
      </c>
      <c r="AE40">
        <v>1717000000</v>
      </c>
      <c r="AF40">
        <v>2424000000</v>
      </c>
      <c r="AG40">
        <v>2989000000</v>
      </c>
      <c r="AH40">
        <v>1278000000</v>
      </c>
      <c r="AI40">
        <v>811000000</v>
      </c>
      <c r="AJ40">
        <v>892000000</v>
      </c>
      <c r="AK40">
        <v>603000000</v>
      </c>
      <c r="AL40">
        <v>2183000000</v>
      </c>
      <c r="AM40">
        <v>1686000000</v>
      </c>
      <c r="AN40">
        <v>5514000000</v>
      </c>
    </row>
    <row r="41" spans="1:40">
      <c r="A41" s="19" t="s">
        <v>449</v>
      </c>
      <c r="B41" s="2">
        <f>IF(ISERROR((POWER(VLOOKUP(VALUE(RIGHT($A41,4)),'1'!$A$6:$Q$35,COLUMN(B$35),0)/VLOOKUP(VALUE(LEFT($A41,4)),'1'!$A$6:$Q$35,COLUMN(B$50),0),1/(VALUE(RIGHT($A41,4))-VALUE(LEFT($A41,4))))-1)*100)=FALSE,(POWER(VLOOKUP(VALUE(RIGHT($A41,4)),'1'!$A$6:$Q$35,COLUMN(B$35),0)/VLOOKUP(VALUE(LEFT($A41,4)),'1'!$A$6:$Q$35,COLUMN(B$50),0),1/(VALUE(RIGHT($A41,4))-VALUE(LEFT($A41,4))))-1)*100,"n.a.")</f>
        <v>2.568218486220708</v>
      </c>
      <c r="C41" s="2">
        <f>IF(ISERROR((POWER(VLOOKUP(VALUE(RIGHT($A41,4)),'1'!$A$6:$Q$35,COLUMN(C$35),0)/VLOOKUP(VALUE(LEFT($A41,4)),'1'!$A$6:$Q$35,COLUMN(C$50),0),1/(VALUE(RIGHT($A41,4))-VALUE(LEFT($A41,4))))-1)*100)=FALSE,(POWER(VLOOKUP(VALUE(RIGHT($A41,4)),'1'!$A$6:$Q$35,COLUMN(C$35),0)/VLOOKUP(VALUE(LEFT($A41,4)),'1'!$A$6:$Q$35,COLUMN(C$50),0),1/(VALUE(RIGHT($A41,4))-VALUE(LEFT($A41,4))))-1)*100,"n.a.")</f>
        <v>0.42074303828945059</v>
      </c>
      <c r="D41" s="2">
        <f>IF(ISERROR((POWER(VLOOKUP(VALUE(RIGHT($A41,4)),'1'!$A$6:$Q$35,COLUMN(D$35),0)/VLOOKUP(VALUE(LEFT($A41,4)),'1'!$A$6:$Q$35,COLUMN(D$50),0),1/(VALUE(RIGHT($A41,4))-VALUE(LEFT($A41,4))))-1)*100)=FALSE,(POWER(VLOOKUP(VALUE(RIGHT($A41,4)),'1'!$A$6:$Q$35,COLUMN(D$35),0)/VLOOKUP(VALUE(LEFT($A41,4)),'1'!$A$6:$Q$35,COLUMN(D$50),0),1/(VALUE(RIGHT($A41,4))-VALUE(LEFT($A41,4))))-1)*100,"n.a.")</f>
        <v>2.1974832648319564</v>
      </c>
      <c r="E41" s="2">
        <f>IF(ISERROR((POWER(VLOOKUP(VALUE(RIGHT($A41,4)),'1'!$A$6:$Q$35,COLUMN(E$35),0)/VLOOKUP(VALUE(LEFT($A41,4)),'1'!$A$6:$Q$35,COLUMN(E$50),0),1/(VALUE(RIGHT($A41,4))-VALUE(LEFT($A41,4))))-1)*100)=FALSE,(POWER(VLOOKUP(VALUE(RIGHT($A41,4)),'1'!$A$6:$Q$35,COLUMN(E$35),0)/VLOOKUP(VALUE(LEFT($A41,4)),'1'!$A$6:$Q$35,COLUMN(E$50),0),1/(VALUE(RIGHT($A41,4))-VALUE(LEFT($A41,4))))-1)*100,"n.a.")</f>
        <v>1.592221556683393</v>
      </c>
      <c r="F41" s="2">
        <f>IF(ISERROR((POWER(VLOOKUP(VALUE(RIGHT($A41,4)),'1'!$A$6:$Q$35,COLUMN(F$35),0)/VLOOKUP(VALUE(LEFT($A41,4)),'1'!$A$6:$Q$35,COLUMN(F$50),0),1/(VALUE(RIGHT($A41,4))-VALUE(LEFT($A41,4))))-1)*100)=FALSE,(POWER(VLOOKUP(VALUE(RIGHT($A41,4)),'1'!$A$6:$Q$35,COLUMN(F$35),0)/VLOOKUP(VALUE(LEFT($A41,4)),'1'!$A$6:$Q$35,COLUMN(F$50),0),1/(VALUE(RIGHT($A41,4))-VALUE(LEFT($A41,4))))-1)*100,"n.a.")</f>
        <v>-0.95901001518096107</v>
      </c>
      <c r="G41" s="2">
        <f>IF(ISERROR((POWER(VLOOKUP(VALUE(RIGHT($A41,4)),'1'!$A$6:$Q$35,COLUMN(G$35),0)/VLOOKUP(VALUE(LEFT($A41,4)),'1'!$A$6:$Q$35,COLUMN(G$50),0),1/(VALUE(RIGHT($A41,4))-VALUE(LEFT($A41,4))))-1)*100)=FALSE,(POWER(VLOOKUP(VALUE(RIGHT($A41,4)),'1'!$A$6:$Q$35,COLUMN(G$35),0)/VLOOKUP(VALUE(LEFT($A41,4)),'1'!$A$6:$Q$35,COLUMN(G$50),0),1/(VALUE(RIGHT($A41,4))-VALUE(LEFT($A41,4))))-1)*100,"n.a.")</f>
        <v>0.98445270677356422</v>
      </c>
      <c r="H41" s="2">
        <f>IF(ISERROR((POWER(VLOOKUP(VALUE(RIGHT($A41,4)),'1'!$A$6:$Q$35,COLUMN(H$35),0)/VLOOKUP(VALUE(LEFT($A41,4)),'1'!$A$6:$Q$35,COLUMN(H$50),0),1/(VALUE(RIGHT($A41,4))-VALUE(LEFT($A41,4))))-1)*100)=FALSE,(POWER(VLOOKUP(VALUE(RIGHT($A41,4)),'1'!$A$6:$Q$35,COLUMN(H$35),0)/VLOOKUP(VALUE(LEFT($A41,4)),'1'!$A$6:$Q$35,COLUMN(H$50),0),1/(VALUE(RIGHT($A41,4))-VALUE(LEFT($A41,4))))-1)*100,"n.a.")</f>
        <v>2.0379589395723041</v>
      </c>
      <c r="I41" s="2">
        <f>IF(ISERROR((POWER(VLOOKUP(VALUE(RIGHT($A41,4)),'1'!$A$6:$Q$35,COLUMN(I$35),0)/VLOOKUP(VALUE(LEFT($A41,4)),'1'!$A$6:$Q$35,COLUMN(I$50),0),1/(VALUE(RIGHT($A41,4))-VALUE(LEFT($A41,4))))-1)*100)=FALSE,(POWER(VLOOKUP(VALUE(RIGHT($A41,4)),'1'!$A$6:$Q$35,COLUMN(I$35),0)/VLOOKUP(VALUE(LEFT($A41,4)),'1'!$A$6:$Q$35,COLUMN(I$50),0),1/(VALUE(RIGHT($A41,4))-VALUE(LEFT($A41,4))))-1)*100,"n.a.")</f>
        <v>0.75820872413252527</v>
      </c>
      <c r="J41" s="2">
        <f>IF(ISERROR((POWER(VLOOKUP(VALUE(RIGHT($A41,4)),'1'!$A$6:$Q$35,COLUMN(J$35),0)/VLOOKUP(VALUE(LEFT($A41,4)),'1'!$A$6:$Q$35,COLUMN(J$50),0),1/(VALUE(RIGHT($A41,4))-VALUE(LEFT($A41,4))))-1)*100)=FALSE,(POWER(VLOOKUP(VALUE(RIGHT($A41,4)),'1'!$A$6:$Q$35,COLUMN(J$35),0)/VLOOKUP(VALUE(LEFT($A41,4)),'1'!$A$6:$Q$35,COLUMN(J$50),0),1/(VALUE(RIGHT($A41,4))-VALUE(LEFT($A41,4))))-1)*100,"n.a.")</f>
        <v>3.81385151606215</v>
      </c>
      <c r="K41" s="2">
        <f>IF(ISERROR((POWER(VLOOKUP(VALUE(RIGHT($A41,4)),'1'!$A$6:$Q$35,COLUMN(K$35),0)/VLOOKUP(VALUE(LEFT($A41,4)),'1'!$A$6:$Q$35,COLUMN(K$50),0),1/(VALUE(RIGHT($A41,4))-VALUE(LEFT($A41,4))))-1)*100)=FALSE,(POWER(VLOOKUP(VALUE(RIGHT($A41,4)),'1'!$A$6:$Q$35,COLUMN(K$35),0)/VLOOKUP(VALUE(LEFT($A41,4)),'1'!$A$6:$Q$35,COLUMN(K$50),0),1/(VALUE(RIGHT($A41,4))-VALUE(LEFT($A41,4))))-1)*100,"n.a.")</f>
        <v>2.5725367406197908</v>
      </c>
      <c r="L41" s="2">
        <f>IF(ISERROR((POWER(VLOOKUP(VALUE(RIGHT($A41,4)),'1'!$A$6:$Q$35,COLUMN(L$35),0)/VLOOKUP(VALUE(LEFT($A41,4)),'1'!$A$6:$Q$35,COLUMN(L$50),0),1/(VALUE(RIGHT($A41,4))-VALUE(LEFT($A41,4))))-1)*100)=FALSE,(POWER(VLOOKUP(VALUE(RIGHT($A41,4)),'1'!$A$6:$Q$35,COLUMN(L$35),0)/VLOOKUP(VALUE(LEFT($A41,4)),'1'!$A$6:$Q$35,COLUMN(L$50),0),1/(VALUE(RIGHT($A41,4))-VALUE(LEFT($A41,4))))-1)*100,"n.a.")</f>
        <v>5.251118789765763</v>
      </c>
      <c r="M41" s="2">
        <f>IF(ISERROR((POWER(VLOOKUP(VALUE(RIGHT($A41,4)),'1'!$A$6:$Q$35,COLUMN(M$35),0)/VLOOKUP(VALUE(LEFT($A41,4)),'1'!$A$6:$Q$35,COLUMN(M$50),0),1/(VALUE(RIGHT($A41,4))-VALUE(LEFT($A41,4))))-1)*100)=FALSE,(POWER(VLOOKUP(VALUE(RIGHT($A41,4)),'1'!$A$6:$Q$35,COLUMN(M$35),0)/VLOOKUP(VALUE(LEFT($A41,4)),'1'!$A$6:$Q$35,COLUMN(M$50),0),1/(VALUE(RIGHT($A41,4))-VALUE(LEFT($A41,4))))-1)*100,"n.a.")</f>
        <v>4.2467984290338823</v>
      </c>
      <c r="N41" s="2">
        <f>IF(ISERROR((POWER(VLOOKUP(VALUE(RIGHT($A41,4)),'1'!$A$6:$Q$35,COLUMN(N$35),0)/VLOOKUP(VALUE(LEFT($A41,4)),'1'!$A$6:$Q$35,COLUMN(N$50),0),1/(VALUE(RIGHT($A41,4))-VALUE(LEFT($A41,4))))-1)*100)=FALSE,(POWER(VLOOKUP(VALUE(RIGHT($A41,4)),'1'!$A$6:$Q$35,COLUMN(N$35),0)/VLOOKUP(VALUE(LEFT($A41,4)),'1'!$A$6:$Q$35,COLUMN(N$50),0),1/(VALUE(RIGHT($A41,4))-VALUE(LEFT($A41,4))))-1)*100,"n.a.")</f>
        <v>2.6817770763488902</v>
      </c>
      <c r="O41" s="2">
        <f>IF(ISERROR((POWER(VLOOKUP(VALUE(RIGHT($A41,4)),'1'!$A$6:$Q$35,COLUMN(O$35),0)/VLOOKUP(VALUE(LEFT($A41,4)),'1'!$A$6:$Q$35,COLUMN(O$50),0),1/(VALUE(RIGHT($A41,4))-VALUE(LEFT($A41,4))))-1)*100)=FALSE,(POWER(VLOOKUP(VALUE(RIGHT($A41,4)),'1'!$A$6:$Q$35,COLUMN(O$35),0)/VLOOKUP(VALUE(LEFT($A41,4)),'1'!$A$6:$Q$35,COLUMN(O$50),0),1/(VALUE(RIGHT($A41,4))-VALUE(LEFT($A41,4))))-1)*100,"n.a.")</f>
        <v>2.283842901531008</v>
      </c>
      <c r="P41" s="2">
        <f>IF(ISERROR((POWER(VLOOKUP(VALUE(RIGHT($A41,4)),'1'!$A$6:$Q$35,COLUMN(P$35),0)/VLOOKUP(VALUE(LEFT($A41,4)),'1'!$A$6:$Q$35,COLUMN(P$50),0),1/(VALUE(RIGHT($A41,4))-VALUE(LEFT($A41,4))))-1)*100)=FALSE,(POWER(VLOOKUP(VALUE(RIGHT($A41,4)),'1'!$A$6:$Q$35,COLUMN(P$35),0)/VLOOKUP(VALUE(LEFT($A41,4)),'1'!$A$6:$Q$35,COLUMN(P$50),0),1/(VALUE(RIGHT($A41,4))-VALUE(LEFT($A41,4))))-1)*100,"n.a.")</f>
        <v>3.8119783659622986</v>
      </c>
      <c r="Q41" s="2">
        <f>IF(ISERROR((POWER(VLOOKUP(VALUE(RIGHT($A41,4)),'1'!$A$6:$Q$35,COLUMN(Q$35),0)/VLOOKUP(VALUE(LEFT($A41,4)),'1'!$A$6:$Q$35,COLUMN(Q$50),0),1/(VALUE(RIGHT($A41,4))-VALUE(LEFT($A41,4))))-1)*100)=FALSE,(POWER(VLOOKUP(VALUE(RIGHT($A41,4)),'1'!$A$6:$Q$35,COLUMN(Q$35),0)/VLOOKUP(VALUE(LEFT($A41,4)),'1'!$A$6:$Q$35,COLUMN(Q$50),0),1/(VALUE(RIGHT($A41,4))-VALUE(LEFT($A41,4))))-1)*100,"n.a.")</f>
        <v>1.9575521709335186</v>
      </c>
      <c r="W41">
        <f t="shared" si="5"/>
        <v>1998</v>
      </c>
      <c r="X41" t="s">
        <v>76</v>
      </c>
      <c r="Y41">
        <v>925328000000</v>
      </c>
      <c r="Z41">
        <v>157689000000</v>
      </c>
      <c r="AA41">
        <v>15221000000</v>
      </c>
      <c r="AB41">
        <v>842000000</v>
      </c>
      <c r="AC41">
        <v>1670000000</v>
      </c>
      <c r="AD41">
        <v>1245000000</v>
      </c>
      <c r="AE41">
        <v>1691000000</v>
      </c>
      <c r="AF41">
        <v>2390000000</v>
      </c>
      <c r="AG41">
        <v>2936000000</v>
      </c>
      <c r="AH41">
        <v>1269000000</v>
      </c>
      <c r="AI41">
        <v>798000000</v>
      </c>
      <c r="AJ41">
        <v>861000000</v>
      </c>
      <c r="AK41">
        <v>659000000</v>
      </c>
      <c r="AL41">
        <v>2196000000</v>
      </c>
      <c r="AM41">
        <v>1656000000</v>
      </c>
      <c r="AN41">
        <v>5489000000</v>
      </c>
    </row>
    <row r="42" spans="1:40">
      <c r="A42" s="19" t="s">
        <v>448</v>
      </c>
      <c r="B42" s="2">
        <f>IF(ISERROR((POWER(VLOOKUP(VALUE(RIGHT($A42,4)),'1'!$A$6:$Q$35,COLUMN(B$35),0)/VLOOKUP(VALUE(LEFT($A42,4)),'1'!$A$6:$Q$35,COLUMN(B$50),0),1/(VALUE(RIGHT($A42,4))-VALUE(LEFT($A42,4))))-1)*100)=FALSE,(POWER(VLOOKUP(VALUE(RIGHT($A42,4)),'1'!$A$6:$Q$35,COLUMN(B$35),0)/VLOOKUP(VALUE(LEFT($A42,4)),'1'!$A$6:$Q$35,COLUMN(B$50),0),1/(VALUE(RIGHT($A42,4))-VALUE(LEFT($A42,4))))-1)*100,"n.a.")</f>
        <v>1.8686914776770536</v>
      </c>
      <c r="C42" s="2">
        <f>IF(ISERROR((POWER(VLOOKUP(VALUE(RIGHT($A42,4)),'1'!$A$6:$Q$35,COLUMN(C$35),0)/VLOOKUP(VALUE(LEFT($A42,4)),'1'!$A$6:$Q$35,COLUMN(C$50),0),1/(VALUE(RIGHT($A42,4))-VALUE(LEFT($A42,4))))-1)*100)=FALSE,(POWER(VLOOKUP(VALUE(RIGHT($A42,4)),'1'!$A$6:$Q$35,COLUMN(C$35),0)/VLOOKUP(VALUE(LEFT($A42,4)),'1'!$A$6:$Q$35,COLUMN(C$50),0),1/(VALUE(RIGHT($A42,4))-VALUE(LEFT($A42,4))))-1)*100,"n.a.")</f>
        <v>-1.6590958664097655</v>
      </c>
      <c r="D42" s="2">
        <f>IF(ISERROR((POWER(VLOOKUP(VALUE(RIGHT($A42,4)),'1'!$A$6:$Q$35,COLUMN(D$35),0)/VLOOKUP(VALUE(LEFT($A42,4)),'1'!$A$6:$Q$35,COLUMN(D$50),0),1/(VALUE(RIGHT($A42,4))-VALUE(LEFT($A42,4))))-1)*100)=FALSE,(POWER(VLOOKUP(VALUE(RIGHT($A42,4)),'1'!$A$6:$Q$35,COLUMN(D$35),0)/VLOOKUP(VALUE(LEFT($A42,4)),'1'!$A$6:$Q$35,COLUMN(D$50),0),1/(VALUE(RIGHT($A42,4))-VALUE(LEFT($A42,4))))-1)*100,"n.a.")</f>
        <v>1.7241285553611929</v>
      </c>
      <c r="E42" s="2">
        <f>IF(ISERROR((POWER(VLOOKUP(VALUE(RIGHT($A42,4)),'1'!$A$6:$Q$35,COLUMN(E$35),0)/VLOOKUP(VALUE(LEFT($A42,4)),'1'!$A$6:$Q$35,COLUMN(E$50),0),1/(VALUE(RIGHT($A42,4))-VALUE(LEFT($A42,4))))-1)*100)=FALSE,(POWER(VLOOKUP(VALUE(RIGHT($A42,4)),'1'!$A$6:$Q$35,COLUMN(E$35),0)/VLOOKUP(VALUE(LEFT($A42,4)),'1'!$A$6:$Q$35,COLUMN(E$50),0),1/(VALUE(RIGHT($A42,4))-VALUE(LEFT($A42,4))))-1)*100,"n.a.")</f>
        <v>-1.3441716782091273</v>
      </c>
      <c r="F42" s="2">
        <f>IF(ISERROR((POWER(VLOOKUP(VALUE(RIGHT($A42,4)),'1'!$A$6:$Q$35,COLUMN(F$35),0)/VLOOKUP(VALUE(LEFT($A42,4)),'1'!$A$6:$Q$35,COLUMN(F$50),0),1/(VALUE(RIGHT($A42,4))-VALUE(LEFT($A42,4))))-1)*100)=FALSE,(POWER(VLOOKUP(VALUE(RIGHT($A42,4)),'1'!$A$6:$Q$35,COLUMN(F$35),0)/VLOOKUP(VALUE(LEFT($A42,4)),'1'!$A$6:$Q$35,COLUMN(F$50),0),1/(VALUE(RIGHT($A42,4))-VALUE(LEFT($A42,4))))-1)*100,"n.a.")</f>
        <v>1.826810748969554</v>
      </c>
      <c r="G42" s="2">
        <f>IF(ISERROR((POWER(VLOOKUP(VALUE(RIGHT($A42,4)),'1'!$A$6:$Q$35,COLUMN(G$35),0)/VLOOKUP(VALUE(LEFT($A42,4)),'1'!$A$6:$Q$35,COLUMN(G$50),0),1/(VALUE(RIGHT($A42,4))-VALUE(LEFT($A42,4))))-1)*100)=FALSE,(POWER(VLOOKUP(VALUE(RIGHT($A42,4)),'1'!$A$6:$Q$35,COLUMN(G$35),0)/VLOOKUP(VALUE(LEFT($A42,4)),'1'!$A$6:$Q$35,COLUMN(G$50),0),1/(VALUE(RIGHT($A42,4))-VALUE(LEFT($A42,4))))-1)*100,"n.a.")</f>
        <v>-0.2848557199126911</v>
      </c>
      <c r="H42" s="2">
        <f>IF(ISERROR((POWER(VLOOKUP(VALUE(RIGHT($A42,4)),'1'!$A$6:$Q$35,COLUMN(H$35),0)/VLOOKUP(VALUE(LEFT($A42,4)),'1'!$A$6:$Q$35,COLUMN(H$50),0),1/(VALUE(RIGHT($A42,4))-VALUE(LEFT($A42,4))))-1)*100)=FALSE,(POWER(VLOOKUP(VALUE(RIGHT($A42,4)),'1'!$A$6:$Q$35,COLUMN(H$35),0)/VLOOKUP(VALUE(LEFT($A42,4)),'1'!$A$6:$Q$35,COLUMN(H$50),0),1/(VALUE(RIGHT($A42,4))-VALUE(LEFT($A42,4))))-1)*100,"n.a.")</f>
        <v>1.4307394630523218</v>
      </c>
      <c r="I42" s="2">
        <f>IF(ISERROR((POWER(VLOOKUP(VALUE(RIGHT($A42,4)),'1'!$A$6:$Q$35,COLUMN(I$35),0)/VLOOKUP(VALUE(LEFT($A42,4)),'1'!$A$6:$Q$35,COLUMN(I$50),0),1/(VALUE(RIGHT($A42,4))-VALUE(LEFT($A42,4))))-1)*100)=FALSE,(POWER(VLOOKUP(VALUE(RIGHT($A42,4)),'1'!$A$6:$Q$35,COLUMN(I$35),0)/VLOOKUP(VALUE(LEFT($A42,4)),'1'!$A$6:$Q$35,COLUMN(I$50),0),1/(VALUE(RIGHT($A42,4))-VALUE(LEFT($A42,4))))-1)*100,"n.a.")</f>
        <v>0.49071983193376134</v>
      </c>
      <c r="J42" s="2">
        <f>IF(ISERROR((POWER(VLOOKUP(VALUE(RIGHT($A42,4)),'1'!$A$6:$Q$35,COLUMN(J$35),0)/VLOOKUP(VALUE(LEFT($A42,4)),'1'!$A$6:$Q$35,COLUMN(J$50),0),1/(VALUE(RIGHT($A42,4))-VALUE(LEFT($A42,4))))-1)*100)=FALSE,(POWER(VLOOKUP(VALUE(RIGHT($A42,4)),'1'!$A$6:$Q$35,COLUMN(J$35),0)/VLOOKUP(VALUE(LEFT($A42,4)),'1'!$A$6:$Q$35,COLUMN(J$50),0),1/(VALUE(RIGHT($A42,4))-VALUE(LEFT($A42,4))))-1)*100,"n.a.")</f>
        <v>2.6984468790199445</v>
      </c>
      <c r="K42" s="2">
        <f>IF(ISERROR((POWER(VLOOKUP(VALUE(RIGHT($A42,4)),'1'!$A$6:$Q$35,COLUMN(K$35),0)/VLOOKUP(VALUE(LEFT($A42,4)),'1'!$A$6:$Q$35,COLUMN(K$50),0),1/(VALUE(RIGHT($A42,4))-VALUE(LEFT($A42,4))))-1)*100)=FALSE,(POWER(VLOOKUP(VALUE(RIGHT($A42,4)),'1'!$A$6:$Q$35,COLUMN(K$35),0)/VLOOKUP(VALUE(LEFT($A42,4)),'1'!$A$6:$Q$35,COLUMN(K$50),0),1/(VALUE(RIGHT($A42,4))-VALUE(LEFT($A42,4))))-1)*100,"n.a.")</f>
        <v>1.2354465742264731</v>
      </c>
      <c r="L42" s="2">
        <f>IF(ISERROR((POWER(VLOOKUP(VALUE(RIGHT($A42,4)),'1'!$A$6:$Q$35,COLUMN(L$35),0)/VLOOKUP(VALUE(LEFT($A42,4)),'1'!$A$6:$Q$35,COLUMN(L$50),0),1/(VALUE(RIGHT($A42,4))-VALUE(LEFT($A42,4))))-1)*100)=FALSE,(POWER(VLOOKUP(VALUE(RIGHT($A42,4)),'1'!$A$6:$Q$35,COLUMN(L$35),0)/VLOOKUP(VALUE(LEFT($A42,4)),'1'!$A$6:$Q$35,COLUMN(L$50),0),1/(VALUE(RIGHT($A42,4))-VALUE(LEFT($A42,4))))-1)*100,"n.a.")</f>
        <v>4.8160688626325054</v>
      </c>
      <c r="M42" s="2">
        <f>IF(ISERROR((POWER(VLOOKUP(VALUE(RIGHT($A42,4)),'1'!$A$6:$Q$35,COLUMN(M$35),0)/VLOOKUP(VALUE(LEFT($A42,4)),'1'!$A$6:$Q$35,COLUMN(M$50),0),1/(VALUE(RIGHT($A42,4))-VALUE(LEFT($A42,4))))-1)*100)=FALSE,(POWER(VLOOKUP(VALUE(RIGHT($A42,4)),'1'!$A$6:$Q$35,COLUMN(M$35),0)/VLOOKUP(VALUE(LEFT($A42,4)),'1'!$A$6:$Q$35,COLUMN(M$50),0),1/(VALUE(RIGHT($A42,4))-VALUE(LEFT($A42,4))))-1)*100,"n.a.")</f>
        <v>2.8112410198994686</v>
      </c>
      <c r="N42" s="2">
        <f>IF(ISERROR((POWER(VLOOKUP(VALUE(RIGHT($A42,4)),'1'!$A$6:$Q$35,COLUMN(N$35),0)/VLOOKUP(VALUE(LEFT($A42,4)),'1'!$A$6:$Q$35,COLUMN(N$50),0),1/(VALUE(RIGHT($A42,4))-VALUE(LEFT($A42,4))))-1)*100)=FALSE,(POWER(VLOOKUP(VALUE(RIGHT($A42,4)),'1'!$A$6:$Q$35,COLUMN(N$35),0)/VLOOKUP(VALUE(LEFT($A42,4)),'1'!$A$6:$Q$35,COLUMN(N$50),0),1/(VALUE(RIGHT($A42,4))-VALUE(LEFT($A42,4))))-1)*100,"n.a.")</f>
        <v>1.5059406538259656</v>
      </c>
      <c r="O42" s="2">
        <f>IF(ISERROR((POWER(VLOOKUP(VALUE(RIGHT($A42,4)),'1'!$A$6:$Q$35,COLUMN(O$35),0)/VLOOKUP(VALUE(LEFT($A42,4)),'1'!$A$6:$Q$35,COLUMN(O$50),0),1/(VALUE(RIGHT($A42,4))-VALUE(LEFT($A42,4))))-1)*100)=FALSE,(POWER(VLOOKUP(VALUE(RIGHT($A42,4)),'1'!$A$6:$Q$35,COLUMN(O$35),0)/VLOOKUP(VALUE(LEFT($A42,4)),'1'!$A$6:$Q$35,COLUMN(O$50),0),1/(VALUE(RIGHT($A42,4))-VALUE(LEFT($A42,4))))-1)*100,"n.a.")</f>
        <v>2.2544230720315417</v>
      </c>
      <c r="P42" s="2">
        <f>IF(ISERROR((POWER(VLOOKUP(VALUE(RIGHT($A42,4)),'1'!$A$6:$Q$35,COLUMN(P$35),0)/VLOOKUP(VALUE(LEFT($A42,4)),'1'!$A$6:$Q$35,COLUMN(P$50),0),1/(VALUE(RIGHT($A42,4))-VALUE(LEFT($A42,4))))-1)*100)=FALSE,(POWER(VLOOKUP(VALUE(RIGHT($A42,4)),'1'!$A$6:$Q$35,COLUMN(P$35),0)/VLOOKUP(VALUE(LEFT($A42,4)),'1'!$A$6:$Q$35,COLUMN(P$50),0),1/(VALUE(RIGHT($A42,4))-VALUE(LEFT($A42,4))))-1)*100,"n.a.")</f>
        <v>3.093291147439392</v>
      </c>
      <c r="Q42" s="2">
        <f>IF(ISERROR((POWER(VLOOKUP(VALUE(RIGHT($A42,4)),'1'!$A$6:$Q$35,COLUMN(Q$35),0)/VLOOKUP(VALUE(LEFT($A42,4)),'1'!$A$6:$Q$35,COLUMN(Q$50),0),1/(VALUE(RIGHT($A42,4))-VALUE(LEFT($A42,4))))-1)*100)=FALSE,(POWER(VLOOKUP(VALUE(RIGHT($A42,4)),'1'!$A$6:$Q$35,COLUMN(Q$35),0)/VLOOKUP(VALUE(LEFT($A42,4)),'1'!$A$6:$Q$35,COLUMN(Q$50),0),1/(VALUE(RIGHT($A42,4))-VALUE(LEFT($A42,4))))-1)*100,"n.a.")</f>
        <v>2.462423134237679</v>
      </c>
      <c r="W42">
        <f t="shared" si="5"/>
        <v>1998</v>
      </c>
      <c r="X42" t="s">
        <v>77</v>
      </c>
      <c r="Y42">
        <v>928666000000</v>
      </c>
      <c r="Z42">
        <v>160325000000</v>
      </c>
      <c r="AA42">
        <v>15470000000</v>
      </c>
      <c r="AB42">
        <v>851000000</v>
      </c>
      <c r="AC42">
        <v>1653000000</v>
      </c>
      <c r="AD42">
        <v>1286000000</v>
      </c>
      <c r="AE42">
        <v>1740000000</v>
      </c>
      <c r="AF42">
        <v>2419000000</v>
      </c>
      <c r="AG42">
        <v>2990000000</v>
      </c>
      <c r="AH42">
        <v>1271000000</v>
      </c>
      <c r="AI42">
        <v>811000000</v>
      </c>
      <c r="AJ42">
        <v>898000000</v>
      </c>
      <c r="AK42">
        <v>738000000</v>
      </c>
      <c r="AL42">
        <v>2183000000</v>
      </c>
      <c r="AM42">
        <v>1663000000</v>
      </c>
      <c r="AN42">
        <v>5465000000</v>
      </c>
    </row>
    <row r="43" spans="1:40">
      <c r="A43" s="9" t="s">
        <v>78</v>
      </c>
      <c r="B43" s="2">
        <f t="shared" ref="B43:J43" si="6">B42-B41</f>
        <v>-0.69952700854365446</v>
      </c>
      <c r="C43" s="2">
        <f t="shared" si="6"/>
        <v>-2.0798389046992161</v>
      </c>
      <c r="D43" s="2">
        <f t="shared" si="6"/>
        <v>-0.47335470947076352</v>
      </c>
      <c r="E43" s="2">
        <f t="shared" si="6"/>
        <v>-2.9363932348925204</v>
      </c>
      <c r="F43" s="2">
        <f t="shared" si="6"/>
        <v>2.785820764150515</v>
      </c>
      <c r="G43" s="2">
        <f t="shared" si="6"/>
        <v>-1.2693084266862553</v>
      </c>
      <c r="H43" s="2">
        <f t="shared" si="6"/>
        <v>-0.60721947651998232</v>
      </c>
      <c r="I43" s="2">
        <f t="shared" si="6"/>
        <v>-0.26748889219876393</v>
      </c>
      <c r="J43" s="2">
        <f t="shared" si="6"/>
        <v>-1.1154046370422055</v>
      </c>
      <c r="K43" s="2"/>
      <c r="L43" s="2"/>
      <c r="M43" s="2"/>
      <c r="N43" s="2">
        <f>N42-N41</f>
        <v>-1.1758364225229245</v>
      </c>
      <c r="O43" s="2">
        <f>O42-O41</f>
        <v>-2.941982949946631E-2</v>
      </c>
      <c r="P43" s="2">
        <f>P42-P41</f>
        <v>-0.71868721852290651</v>
      </c>
      <c r="Q43" s="2">
        <f>Q42-Q41</f>
        <v>0.50487096330416037</v>
      </c>
      <c r="W43">
        <f t="shared" si="5"/>
        <v>1998</v>
      </c>
      <c r="X43" t="s">
        <v>79</v>
      </c>
      <c r="Y43">
        <v>933273000000</v>
      </c>
      <c r="Z43">
        <v>161892000000</v>
      </c>
      <c r="AA43">
        <v>15331000000</v>
      </c>
      <c r="AB43">
        <v>835000000</v>
      </c>
      <c r="AC43">
        <v>1639000000</v>
      </c>
      <c r="AD43">
        <v>1250000000</v>
      </c>
      <c r="AE43">
        <v>1721000000</v>
      </c>
      <c r="AF43">
        <v>2407000000</v>
      </c>
      <c r="AG43">
        <v>2983000000</v>
      </c>
      <c r="AH43">
        <v>1274000000</v>
      </c>
      <c r="AI43">
        <v>807000000</v>
      </c>
      <c r="AJ43">
        <v>891000000</v>
      </c>
      <c r="AK43">
        <v>738000000</v>
      </c>
      <c r="AL43">
        <v>2174000000</v>
      </c>
      <c r="AM43">
        <v>1635000000</v>
      </c>
      <c r="AN43">
        <v>5414000000</v>
      </c>
    </row>
    <row r="44" spans="1:40">
      <c r="A44" s="7" t="s">
        <v>3</v>
      </c>
      <c r="B44" s="2">
        <f>(VLOOKUP(VALUE(RIGHT($A44,4)),$A$22:$Q$35,COLUMN(B$35),0)/VLOOKUP(VALUE(LEFT($A44,4)),$A$22:$Q$35,COLUMN(B$35),0)-1)*100</f>
        <v>19.005476915053301</v>
      </c>
      <c r="C44" s="2">
        <f>(VLOOKUP(VALUE(RIGHT($A44,4)),$A$22:$Q$35,COLUMN(C$35),0)/VLOOKUP(VALUE(LEFT($A44,4)),$A$22:$Q$35,COLUMN(C$35),0)-1)*100</f>
        <v>-3.9065965564478833</v>
      </c>
      <c r="D44" s="2">
        <f t="shared" ref="D44:Q44" si="7">(VLOOKUP(VALUE(RIGHT($A44,4)),$A$22:$Q$35,COLUMN(D$35),0)/VLOOKUP(VALUE(LEFT($A44,4)),$A$22:$Q$35,COLUMN(D$35),0)-1)*100</f>
        <v>13.412662528943509</v>
      </c>
      <c r="E44" s="2">
        <f t="shared" si="7"/>
        <v>-0.11331594065407957</v>
      </c>
      <c r="F44" s="2">
        <f t="shared" si="7"/>
        <v>9.9464370465794261</v>
      </c>
      <c r="G44" s="2">
        <f t="shared" si="7"/>
        <v>5.9143379239648963</v>
      </c>
      <c r="H44" s="2">
        <f t="shared" si="7"/>
        <v>4.4662759019235665</v>
      </c>
      <c r="I44" s="2">
        <f t="shared" si="7"/>
        <v>7.2386450834946992</v>
      </c>
      <c r="J44" s="2">
        <f t="shared" si="7"/>
        <v>20.284046966181535</v>
      </c>
      <c r="K44" s="2">
        <f t="shared" si="7"/>
        <v>4.1369828771403494</v>
      </c>
      <c r="L44" s="2">
        <f t="shared" si="7"/>
        <v>37.015078913885048</v>
      </c>
      <c r="M44" s="2">
        <f t="shared" si="7"/>
        <v>31.205308620788298</v>
      </c>
      <c r="N44" s="2">
        <f t="shared" si="7"/>
        <v>0.99345152531542524</v>
      </c>
      <c r="O44" s="2">
        <f t="shared" si="7"/>
        <v>17.434951854128222</v>
      </c>
      <c r="P44" s="2">
        <f t="shared" si="7"/>
        <v>31.267960598097531</v>
      </c>
      <c r="Q44" s="2">
        <f t="shared" si="7"/>
        <v>20.489257468540867</v>
      </c>
      <c r="W44">
        <f t="shared" si="5"/>
        <v>1998</v>
      </c>
      <c r="X44" t="s">
        <v>80</v>
      </c>
      <c r="Y44">
        <v>936175000000</v>
      </c>
      <c r="Z44">
        <v>161808000000</v>
      </c>
      <c r="AA44">
        <v>15297000000</v>
      </c>
      <c r="AB44">
        <v>831000000</v>
      </c>
      <c r="AC44">
        <v>1687000000</v>
      </c>
      <c r="AD44">
        <v>1218000000</v>
      </c>
      <c r="AE44">
        <v>1703000000</v>
      </c>
      <c r="AF44">
        <v>2377000000</v>
      </c>
      <c r="AG44">
        <v>3027000000</v>
      </c>
      <c r="AH44">
        <v>1279000000</v>
      </c>
      <c r="AI44">
        <v>845000000</v>
      </c>
      <c r="AJ44">
        <v>894000000</v>
      </c>
      <c r="AK44">
        <v>759000000</v>
      </c>
      <c r="AL44">
        <v>2138000000</v>
      </c>
      <c r="AM44">
        <v>1603000000</v>
      </c>
      <c r="AN44">
        <v>5389000000</v>
      </c>
    </row>
    <row r="45" spans="1:40">
      <c r="B45" s="2"/>
      <c r="C45" s="2"/>
      <c r="D45" s="2"/>
      <c r="E45" s="2"/>
      <c r="F45" s="2"/>
      <c r="G45" s="2"/>
      <c r="H45" s="2"/>
      <c r="I45" s="2"/>
      <c r="J45" s="2"/>
      <c r="K45" s="2"/>
      <c r="L45" s="2"/>
      <c r="M45" s="2"/>
      <c r="N45" s="2"/>
      <c r="O45" s="2"/>
      <c r="P45" s="2"/>
      <c r="Q45" s="2"/>
      <c r="W45">
        <f t="shared" si="5"/>
        <v>1998</v>
      </c>
      <c r="X45" t="s">
        <v>81</v>
      </c>
      <c r="Y45">
        <v>945331000000</v>
      </c>
      <c r="Z45">
        <v>164802000000</v>
      </c>
      <c r="AA45">
        <v>15242000000</v>
      </c>
      <c r="AB45">
        <v>807000000</v>
      </c>
      <c r="AC45">
        <v>1590000000</v>
      </c>
      <c r="AD45">
        <v>1187000000</v>
      </c>
      <c r="AE45">
        <v>1764000000</v>
      </c>
      <c r="AF45">
        <v>2355000000</v>
      </c>
      <c r="AG45">
        <v>2994000000</v>
      </c>
      <c r="AH45">
        <v>1261000000</v>
      </c>
      <c r="AI45">
        <v>790000000</v>
      </c>
      <c r="AJ45">
        <v>926000000</v>
      </c>
      <c r="AK45">
        <v>774000000</v>
      </c>
      <c r="AL45">
        <v>2174000000</v>
      </c>
      <c r="AM45">
        <v>1625000000</v>
      </c>
      <c r="AN45">
        <v>5358000000</v>
      </c>
    </row>
    <row r="46" spans="1:40">
      <c r="A46" s="199" t="s">
        <v>1333</v>
      </c>
      <c r="W46">
        <f t="shared" si="5"/>
        <v>1999</v>
      </c>
      <c r="X46" t="s">
        <v>82</v>
      </c>
      <c r="Y46">
        <v>949039000000</v>
      </c>
      <c r="Z46">
        <v>165225000000</v>
      </c>
      <c r="AA46">
        <v>15418000000</v>
      </c>
      <c r="AB46">
        <v>826000000</v>
      </c>
      <c r="AC46">
        <v>1607000000</v>
      </c>
      <c r="AD46">
        <v>1214000000</v>
      </c>
      <c r="AE46">
        <v>1933000000</v>
      </c>
      <c r="AF46">
        <v>2344000000</v>
      </c>
      <c r="AG46">
        <v>2950000000</v>
      </c>
      <c r="AH46">
        <v>1284000000</v>
      </c>
      <c r="AI46">
        <v>756000000</v>
      </c>
      <c r="AJ46">
        <v>898000000</v>
      </c>
      <c r="AK46">
        <v>820000000</v>
      </c>
      <c r="AL46">
        <v>2126000000</v>
      </c>
      <c r="AM46">
        <v>1634000000</v>
      </c>
      <c r="AN46">
        <v>5331000000</v>
      </c>
    </row>
    <row r="47" spans="1:40">
      <c r="A47" t="s">
        <v>83</v>
      </c>
      <c r="B47" s="4"/>
      <c r="C47" s="4"/>
      <c r="D47" s="4"/>
      <c r="E47" s="4"/>
      <c r="F47" s="4"/>
      <c r="G47" s="4"/>
      <c r="H47" s="4"/>
      <c r="I47" s="4"/>
      <c r="J47" s="4"/>
      <c r="K47" s="4"/>
      <c r="L47" s="4"/>
      <c r="M47" s="4"/>
      <c r="N47" s="4"/>
      <c r="O47" s="4"/>
      <c r="P47" s="4"/>
      <c r="Q47" s="4"/>
      <c r="W47">
        <f t="shared" si="5"/>
        <v>1999</v>
      </c>
      <c r="X47" t="s">
        <v>84</v>
      </c>
      <c r="Y47">
        <v>954129000000</v>
      </c>
      <c r="Z47">
        <v>166037000000</v>
      </c>
      <c r="AA47">
        <v>15390000000</v>
      </c>
      <c r="AB47">
        <v>839000000</v>
      </c>
      <c r="AC47">
        <v>1541000000</v>
      </c>
      <c r="AD47">
        <v>1300000000</v>
      </c>
      <c r="AE47">
        <v>1824000000</v>
      </c>
      <c r="AF47">
        <v>2315000000</v>
      </c>
      <c r="AG47">
        <v>2924000000</v>
      </c>
      <c r="AH47">
        <v>1248000000</v>
      </c>
      <c r="AI47">
        <v>764000000</v>
      </c>
      <c r="AJ47">
        <v>897000000</v>
      </c>
      <c r="AK47">
        <v>830000000</v>
      </c>
      <c r="AL47">
        <v>2180000000</v>
      </c>
      <c r="AM47">
        <v>1664000000</v>
      </c>
      <c r="AN47">
        <v>5358000000</v>
      </c>
    </row>
    <row r="48" spans="1:40">
      <c r="A48" t="s">
        <v>85</v>
      </c>
      <c r="W48">
        <f t="shared" si="5"/>
        <v>1999</v>
      </c>
      <c r="X48" t="s">
        <v>86</v>
      </c>
      <c r="Y48">
        <v>954806000000</v>
      </c>
      <c r="Z48">
        <v>165790000000</v>
      </c>
      <c r="AA48">
        <v>15439000000</v>
      </c>
      <c r="AB48">
        <v>831000000</v>
      </c>
      <c r="AC48">
        <v>1580000000</v>
      </c>
      <c r="AD48">
        <v>1267000000</v>
      </c>
      <c r="AE48">
        <v>1813000000</v>
      </c>
      <c r="AF48">
        <v>2362000000</v>
      </c>
      <c r="AG48">
        <v>2990000000</v>
      </c>
      <c r="AH48">
        <v>1318000000</v>
      </c>
      <c r="AI48">
        <v>770000000</v>
      </c>
      <c r="AJ48">
        <v>893000000</v>
      </c>
      <c r="AK48">
        <v>847000000</v>
      </c>
      <c r="AL48">
        <v>2169000000</v>
      </c>
      <c r="AM48">
        <v>1605000000</v>
      </c>
      <c r="AN48">
        <v>5323000000</v>
      </c>
    </row>
    <row r="49" spans="1:40">
      <c r="A49" s="20" t="s">
        <v>87</v>
      </c>
      <c r="W49">
        <f t="shared" si="5"/>
        <v>1999</v>
      </c>
      <c r="X49" t="s">
        <v>88</v>
      </c>
      <c r="Y49">
        <v>961676000000</v>
      </c>
      <c r="Z49">
        <v>167931000000</v>
      </c>
      <c r="AA49">
        <v>15516000000</v>
      </c>
      <c r="AB49">
        <v>830000000</v>
      </c>
      <c r="AC49">
        <v>1532000000</v>
      </c>
      <c r="AD49">
        <v>1286000000</v>
      </c>
      <c r="AE49">
        <v>1922000000</v>
      </c>
      <c r="AF49">
        <v>2334000000</v>
      </c>
      <c r="AG49">
        <v>2948000000</v>
      </c>
      <c r="AH49">
        <v>1286000000</v>
      </c>
      <c r="AI49">
        <v>763000000</v>
      </c>
      <c r="AJ49">
        <v>888000000</v>
      </c>
      <c r="AK49">
        <v>867000000</v>
      </c>
      <c r="AL49">
        <v>2196000000</v>
      </c>
      <c r="AM49">
        <v>1611000000</v>
      </c>
      <c r="AN49">
        <v>5315000000</v>
      </c>
    </row>
    <row r="50" spans="1:40">
      <c r="W50">
        <f t="shared" si="5"/>
        <v>1999</v>
      </c>
      <c r="X50" t="s">
        <v>89</v>
      </c>
      <c r="Y50">
        <v>963592000000</v>
      </c>
      <c r="Z50">
        <v>167427000000</v>
      </c>
      <c r="AA50">
        <v>15511000000</v>
      </c>
      <c r="AB50">
        <v>839000000</v>
      </c>
      <c r="AC50">
        <v>1499000000</v>
      </c>
      <c r="AD50">
        <v>1312000000</v>
      </c>
      <c r="AE50">
        <v>1952000000</v>
      </c>
      <c r="AF50">
        <v>2336000000</v>
      </c>
      <c r="AG50">
        <v>2931000000</v>
      </c>
      <c r="AH50">
        <v>1241000000</v>
      </c>
      <c r="AI50">
        <v>794000000</v>
      </c>
      <c r="AJ50">
        <v>882000000</v>
      </c>
      <c r="AK50">
        <v>827000000</v>
      </c>
      <c r="AL50">
        <v>2189000000</v>
      </c>
      <c r="AM50">
        <v>1638000000</v>
      </c>
      <c r="AN50">
        <v>5304000000</v>
      </c>
    </row>
    <row r="51" spans="1:40">
      <c r="W51">
        <f t="shared" si="5"/>
        <v>1999</v>
      </c>
      <c r="X51" t="s">
        <v>90</v>
      </c>
      <c r="Y51">
        <v>970459000000</v>
      </c>
      <c r="Z51">
        <v>170852000000</v>
      </c>
      <c r="AA51">
        <v>15576000000</v>
      </c>
      <c r="AB51">
        <v>831000000</v>
      </c>
      <c r="AC51">
        <v>1452000000</v>
      </c>
      <c r="AD51">
        <v>1362000000</v>
      </c>
      <c r="AE51">
        <v>1999000000</v>
      </c>
      <c r="AF51">
        <v>2316000000</v>
      </c>
      <c r="AG51">
        <v>2958000000</v>
      </c>
      <c r="AH51">
        <v>1270000000</v>
      </c>
      <c r="AI51">
        <v>791000000</v>
      </c>
      <c r="AJ51">
        <v>882000000</v>
      </c>
      <c r="AK51">
        <v>838000000</v>
      </c>
      <c r="AL51">
        <v>2191000000</v>
      </c>
      <c r="AM51">
        <v>1635000000</v>
      </c>
      <c r="AN51">
        <v>5258000000</v>
      </c>
    </row>
    <row r="52" spans="1:40">
      <c r="W52">
        <f t="shared" si="5"/>
        <v>1999</v>
      </c>
      <c r="X52" t="s">
        <v>91</v>
      </c>
      <c r="Y52">
        <v>976012000000</v>
      </c>
      <c r="Z52">
        <v>171815000000</v>
      </c>
      <c r="AA52">
        <v>15504000000</v>
      </c>
      <c r="AB52">
        <v>871000000</v>
      </c>
      <c r="AC52">
        <v>1437000000</v>
      </c>
      <c r="AD52">
        <v>1335000000</v>
      </c>
      <c r="AE52">
        <v>1957000000</v>
      </c>
      <c r="AF52">
        <v>2275000000</v>
      </c>
      <c r="AG52">
        <v>2980000000</v>
      </c>
      <c r="AH52">
        <v>1261000000</v>
      </c>
      <c r="AI52">
        <v>809000000</v>
      </c>
      <c r="AJ52">
        <v>893000000</v>
      </c>
      <c r="AK52">
        <v>888000000</v>
      </c>
      <c r="AL52">
        <v>2132000000</v>
      </c>
      <c r="AM52">
        <v>1626000000</v>
      </c>
      <c r="AN52">
        <v>5173000000</v>
      </c>
    </row>
    <row r="53" spans="1:40" hidden="1" outlineLevel="1">
      <c r="B53" s="5" t="s">
        <v>92</v>
      </c>
      <c r="C53" s="5" t="s">
        <v>21</v>
      </c>
      <c r="D53" s="5" t="s">
        <v>22</v>
      </c>
      <c r="E53" s="5" t="s">
        <v>23</v>
      </c>
      <c r="F53" s="5" t="s">
        <v>24</v>
      </c>
      <c r="G53" s="5" t="s">
        <v>25</v>
      </c>
      <c r="H53" s="5" t="s">
        <v>93</v>
      </c>
      <c r="I53" s="5" t="s">
        <v>94</v>
      </c>
      <c r="J53" s="5"/>
      <c r="W53">
        <f t="shared" si="5"/>
        <v>1999</v>
      </c>
      <c r="X53" t="s">
        <v>95</v>
      </c>
      <c r="Y53">
        <v>981104000000</v>
      </c>
      <c r="Z53">
        <v>174481000000</v>
      </c>
      <c r="AA53">
        <v>15660000000</v>
      </c>
      <c r="AB53">
        <v>874000000</v>
      </c>
      <c r="AC53">
        <v>1401000000</v>
      </c>
      <c r="AD53">
        <v>1299000000</v>
      </c>
      <c r="AE53">
        <v>2049000000</v>
      </c>
      <c r="AF53">
        <v>2294000000</v>
      </c>
      <c r="AG53">
        <v>2998000000</v>
      </c>
      <c r="AH53">
        <v>1275000000</v>
      </c>
      <c r="AI53">
        <v>818000000</v>
      </c>
      <c r="AJ53">
        <v>892000000</v>
      </c>
      <c r="AK53">
        <v>874000000</v>
      </c>
      <c r="AL53">
        <v>2191000000</v>
      </c>
      <c r="AM53">
        <v>1666000000</v>
      </c>
      <c r="AN53">
        <v>5247000000</v>
      </c>
    </row>
    <row r="54" spans="1:40" hidden="1" outlineLevel="1">
      <c r="A54" s="5">
        <f>A6</f>
        <v>1981</v>
      </c>
      <c r="B54" s="5">
        <f t="shared" ref="B54:C80" si="8">D6</f>
        <v>12857.972048230204</v>
      </c>
      <c r="C54" s="5">
        <f t="shared" si="8"/>
        <v>633.99306925268445</v>
      </c>
      <c r="D54" s="5">
        <f t="shared" ref="D54:G80" si="9">G6</f>
        <v>714.88462628552929</v>
      </c>
      <c r="E54" s="5">
        <f t="shared" si="9"/>
        <v>877.6834125994676</v>
      </c>
      <c r="F54" s="5">
        <f t="shared" si="9"/>
        <v>3042.3270030816643</v>
      </c>
      <c r="G54" s="5">
        <f t="shared" si="9"/>
        <v>3260.647786669816</v>
      </c>
      <c r="H54" s="5">
        <f t="shared" ref="H54:H80" si="10">N6</f>
        <v>604.68651788200668</v>
      </c>
      <c r="I54" s="5">
        <f t="shared" ref="I54:I80" si="11">Q6</f>
        <v>4441.5571510882419</v>
      </c>
      <c r="J54" s="5"/>
      <c r="W54">
        <f t="shared" si="5"/>
        <v>1999</v>
      </c>
      <c r="X54" t="s">
        <v>96</v>
      </c>
      <c r="Y54">
        <v>987666000000</v>
      </c>
      <c r="Z54">
        <v>176066000000</v>
      </c>
      <c r="AA54">
        <v>15674000000</v>
      </c>
      <c r="AB54">
        <v>905000000</v>
      </c>
      <c r="AC54">
        <v>1399000000</v>
      </c>
      <c r="AD54">
        <v>1284000000</v>
      </c>
      <c r="AE54">
        <v>2004000000</v>
      </c>
      <c r="AF54">
        <v>2283000000</v>
      </c>
      <c r="AG54">
        <v>3050000000</v>
      </c>
      <c r="AH54">
        <v>1301000000</v>
      </c>
      <c r="AI54">
        <v>827000000</v>
      </c>
      <c r="AJ54">
        <v>906000000</v>
      </c>
      <c r="AK54">
        <v>827000000</v>
      </c>
      <c r="AL54">
        <v>2220000000</v>
      </c>
      <c r="AM54">
        <v>1706000000</v>
      </c>
      <c r="AN54">
        <v>5315000000</v>
      </c>
    </row>
    <row r="55" spans="1:40" hidden="1" outlineLevel="1">
      <c r="A55" s="5">
        <f t="shared" ref="A55:A83" si="12">A7</f>
        <v>1982</v>
      </c>
      <c r="B55" s="5">
        <f t="shared" si="8"/>
        <v>12631.908888162046</v>
      </c>
      <c r="C55" s="5">
        <f t="shared" si="8"/>
        <v>732.00443786982225</v>
      </c>
      <c r="D55" s="5">
        <f t="shared" si="9"/>
        <v>789.33558047885128</v>
      </c>
      <c r="E55" s="5">
        <f t="shared" si="9"/>
        <v>894.2154037955396</v>
      </c>
      <c r="F55" s="5">
        <f t="shared" si="9"/>
        <v>2740.0093990755008</v>
      </c>
      <c r="G55" s="5">
        <f t="shared" si="9"/>
        <v>2901.1054740178556</v>
      </c>
      <c r="H55" s="5">
        <f t="shared" si="10"/>
        <v>701.90794446433551</v>
      </c>
      <c r="I55" s="5">
        <f t="shared" si="11"/>
        <v>4258.5754142794513</v>
      </c>
      <c r="J55" s="5"/>
      <c r="L55">
        <f>100*(B7/B6-1)</f>
        <v>-2.6099290858520474</v>
      </c>
      <c r="M55">
        <f t="shared" ref="M55:N70" si="13">100*(C7/C6-1)</f>
        <v>-10.934887506062418</v>
      </c>
      <c r="N55">
        <f t="shared" si="13"/>
        <v>-1.7581556346537019</v>
      </c>
      <c r="W55">
        <f t="shared" si="5"/>
        <v>1999</v>
      </c>
      <c r="X55" t="s">
        <v>97</v>
      </c>
      <c r="Y55">
        <v>990520000000</v>
      </c>
      <c r="Z55">
        <v>175274000000</v>
      </c>
      <c r="AA55">
        <v>15488000000</v>
      </c>
      <c r="AB55">
        <v>910000000</v>
      </c>
      <c r="AC55">
        <v>1395000000</v>
      </c>
      <c r="AD55">
        <v>1263000000</v>
      </c>
      <c r="AE55">
        <v>1979000000</v>
      </c>
      <c r="AF55">
        <v>2258000000</v>
      </c>
      <c r="AG55">
        <v>3084000000</v>
      </c>
      <c r="AH55">
        <v>1304000000</v>
      </c>
      <c r="AI55">
        <v>857000000</v>
      </c>
      <c r="AJ55">
        <v>909000000</v>
      </c>
      <c r="AK55">
        <v>798000000</v>
      </c>
      <c r="AL55">
        <v>2191000000</v>
      </c>
      <c r="AM55">
        <v>1627000000</v>
      </c>
      <c r="AN55">
        <v>5196000000</v>
      </c>
    </row>
    <row r="56" spans="1:40" hidden="1" outlineLevel="1">
      <c r="A56" s="5">
        <f t="shared" si="12"/>
        <v>1983</v>
      </c>
      <c r="B56" s="5">
        <f t="shared" si="8"/>
        <v>12429.862839453284</v>
      </c>
      <c r="C56" s="5">
        <f t="shared" si="8"/>
        <v>640.40118891080419</v>
      </c>
      <c r="D56" s="5">
        <f t="shared" si="9"/>
        <v>730.86307933165972</v>
      </c>
      <c r="E56" s="5">
        <f t="shared" si="9"/>
        <v>999.19354789059742</v>
      </c>
      <c r="F56" s="5">
        <f t="shared" si="9"/>
        <v>2509.5288135593219</v>
      </c>
      <c r="G56" s="5">
        <f t="shared" si="9"/>
        <v>2859.0690133774319</v>
      </c>
      <c r="H56" s="5">
        <f t="shared" si="10"/>
        <v>684.22355491904375</v>
      </c>
      <c r="I56" s="5">
        <f t="shared" si="11"/>
        <v>4341.3149822277746</v>
      </c>
      <c r="J56" s="5"/>
      <c r="L56">
        <f t="shared" ref="L56:N80" si="14">100*(B8/B7-1)</f>
        <v>2.6807796465343703</v>
      </c>
      <c r="M56">
        <f t="shared" si="13"/>
        <v>5.2967920213089936</v>
      </c>
      <c r="N56">
        <f t="shared" si="13"/>
        <v>-1.5994894397798332</v>
      </c>
      <c r="W56">
        <f t="shared" si="5"/>
        <v>1999</v>
      </c>
      <c r="X56" t="s">
        <v>98</v>
      </c>
      <c r="Y56">
        <v>998682000000</v>
      </c>
      <c r="Z56">
        <v>178990000000</v>
      </c>
      <c r="AA56">
        <v>15762000000</v>
      </c>
      <c r="AB56">
        <v>923000000</v>
      </c>
      <c r="AC56">
        <v>1272000000</v>
      </c>
      <c r="AD56">
        <v>1311000000</v>
      </c>
      <c r="AE56">
        <v>2090000000</v>
      </c>
      <c r="AF56">
        <v>2293000000</v>
      </c>
      <c r="AG56">
        <v>3121000000</v>
      </c>
      <c r="AH56">
        <v>1320000000</v>
      </c>
      <c r="AI56">
        <v>882000000</v>
      </c>
      <c r="AJ56">
        <v>907000000</v>
      </c>
      <c r="AK56">
        <v>810000000</v>
      </c>
      <c r="AL56">
        <v>2251000000</v>
      </c>
      <c r="AM56">
        <v>1685000000</v>
      </c>
      <c r="AN56">
        <v>5206000000</v>
      </c>
    </row>
    <row r="57" spans="1:40" hidden="1" outlineLevel="1">
      <c r="A57" s="5">
        <f t="shared" si="12"/>
        <v>1984</v>
      </c>
      <c r="B57" s="5">
        <f t="shared" si="8"/>
        <v>13010.808211426354</v>
      </c>
      <c r="C57" s="5">
        <f t="shared" si="8"/>
        <v>645.9877547666008</v>
      </c>
      <c r="D57" s="5">
        <f t="shared" si="9"/>
        <v>765.92930601668149</v>
      </c>
      <c r="E57" s="5">
        <f t="shared" si="9"/>
        <v>1090.6154592048761</v>
      </c>
      <c r="F57" s="5">
        <f t="shared" si="9"/>
        <v>2643.5855546995376</v>
      </c>
      <c r="G57" s="5">
        <f t="shared" si="9"/>
        <v>2900.0103357646985</v>
      </c>
      <c r="H57" s="5">
        <f t="shared" si="10"/>
        <v>713.95383299518653</v>
      </c>
      <c r="I57" s="5">
        <f t="shared" si="11"/>
        <v>4570.6911731290456</v>
      </c>
      <c r="J57" s="5"/>
      <c r="L57">
        <f t="shared" si="14"/>
        <v>5.4528980552173367</v>
      </c>
      <c r="M57">
        <f t="shared" si="13"/>
        <v>13.418723857807514</v>
      </c>
      <c r="N57">
        <f t="shared" si="13"/>
        <v>4.6737874703581372</v>
      </c>
      <c r="W57">
        <f t="shared" si="5"/>
        <v>1999</v>
      </c>
      <c r="X57" t="s">
        <v>99</v>
      </c>
      <c r="Y57">
        <v>1005177000000</v>
      </c>
      <c r="Z57">
        <v>183187000000</v>
      </c>
      <c r="AA57">
        <v>15958000000</v>
      </c>
      <c r="AB57">
        <v>999000000</v>
      </c>
      <c r="AC57">
        <v>1297000000</v>
      </c>
      <c r="AD57">
        <v>1304000000</v>
      </c>
      <c r="AE57">
        <v>2075000000</v>
      </c>
      <c r="AF57">
        <v>2409000000</v>
      </c>
      <c r="AG57">
        <v>3094000000</v>
      </c>
      <c r="AH57">
        <v>1231000000</v>
      </c>
      <c r="AI57">
        <v>930000000</v>
      </c>
      <c r="AJ57">
        <v>913000000</v>
      </c>
      <c r="AK57">
        <v>817000000</v>
      </c>
      <c r="AL57">
        <v>2256000000</v>
      </c>
      <c r="AM57">
        <v>1706000000</v>
      </c>
      <c r="AN57">
        <v>5255000000</v>
      </c>
    </row>
    <row r="58" spans="1:40" hidden="1" outlineLevel="1">
      <c r="A58" s="5">
        <f t="shared" si="12"/>
        <v>1985</v>
      </c>
      <c r="B58" s="5">
        <f t="shared" si="8"/>
        <v>13747.696855407807</v>
      </c>
      <c r="C58" s="5">
        <f t="shared" si="8"/>
        <v>754.02207977207968</v>
      </c>
      <c r="D58" s="5">
        <f t="shared" si="9"/>
        <v>764.89286581909471</v>
      </c>
      <c r="E58" s="5">
        <f t="shared" si="9"/>
        <v>1050.0294208185192</v>
      </c>
      <c r="F58" s="5">
        <f t="shared" si="9"/>
        <v>2849.4793143297379</v>
      </c>
      <c r="G58" s="5">
        <f t="shared" si="9"/>
        <v>3048.3594483654724</v>
      </c>
      <c r="H58" s="5">
        <f t="shared" si="10"/>
        <v>818.18066992879051</v>
      </c>
      <c r="I58" s="5">
        <f t="shared" si="11"/>
        <v>4769.3331318065975</v>
      </c>
      <c r="J58" s="5"/>
      <c r="L58">
        <f t="shared" si="14"/>
        <v>5.0674830825612638</v>
      </c>
      <c r="M58">
        <f t="shared" si="13"/>
        <v>5.0229256232964259</v>
      </c>
      <c r="N58">
        <f t="shared" si="13"/>
        <v>5.6636654080743476</v>
      </c>
      <c r="W58">
        <f t="shared" si="5"/>
        <v>2000</v>
      </c>
      <c r="X58" t="s">
        <v>100</v>
      </c>
      <c r="Y58">
        <v>1010159000000</v>
      </c>
      <c r="Z58">
        <v>182996000000</v>
      </c>
      <c r="AA58">
        <v>15666000000</v>
      </c>
      <c r="AB58">
        <v>976000000</v>
      </c>
      <c r="AC58">
        <v>1322000000</v>
      </c>
      <c r="AD58">
        <v>1241000000</v>
      </c>
      <c r="AE58">
        <v>2021000000</v>
      </c>
      <c r="AF58">
        <v>2300000000</v>
      </c>
      <c r="AG58">
        <v>3212000000</v>
      </c>
      <c r="AH58">
        <v>1343000000</v>
      </c>
      <c r="AI58">
        <v>931000000</v>
      </c>
      <c r="AJ58">
        <v>933000000</v>
      </c>
      <c r="AK58">
        <v>818000000</v>
      </c>
      <c r="AL58">
        <v>2088000000</v>
      </c>
      <c r="AM58">
        <v>1684000000</v>
      </c>
      <c r="AN58">
        <v>5089000000</v>
      </c>
    </row>
    <row r="59" spans="1:40" hidden="1" outlineLevel="1">
      <c r="A59" s="5">
        <f t="shared" si="12"/>
        <v>1986</v>
      </c>
      <c r="B59" s="5">
        <f t="shared" si="8"/>
        <v>13615.518767017287</v>
      </c>
      <c r="C59" s="5">
        <f t="shared" si="8"/>
        <v>753.20052596975654</v>
      </c>
      <c r="D59" s="5">
        <f t="shared" si="9"/>
        <v>766.8793761978028</v>
      </c>
      <c r="E59" s="5">
        <f t="shared" si="9"/>
        <v>1145.666989887796</v>
      </c>
      <c r="F59" s="5">
        <f t="shared" si="9"/>
        <v>2871.6409090909092</v>
      </c>
      <c r="G59" s="5">
        <f t="shared" si="9"/>
        <v>2891.3334711435286</v>
      </c>
      <c r="H59" s="5">
        <f t="shared" si="10"/>
        <v>811.00439591041118</v>
      </c>
      <c r="I59" s="5">
        <f t="shared" si="11"/>
        <v>4641.9577443072067</v>
      </c>
      <c r="J59" s="5"/>
      <c r="L59">
        <f t="shared" si="14"/>
        <v>2.7547317027921014</v>
      </c>
      <c r="M59">
        <f t="shared" si="13"/>
        <v>1.0678002769761052</v>
      </c>
      <c r="N59">
        <f t="shared" si="13"/>
        <v>-0.96145623358377952</v>
      </c>
      <c r="W59">
        <f t="shared" si="5"/>
        <v>2000</v>
      </c>
      <c r="X59" t="s">
        <v>101</v>
      </c>
      <c r="Y59">
        <v>1010212000000</v>
      </c>
      <c r="Z59">
        <v>182306000000</v>
      </c>
      <c r="AA59">
        <v>15745000000</v>
      </c>
      <c r="AB59">
        <v>947000000</v>
      </c>
      <c r="AC59">
        <v>1265000000</v>
      </c>
      <c r="AD59">
        <v>1288000000</v>
      </c>
      <c r="AE59">
        <v>1988000000</v>
      </c>
      <c r="AF59">
        <v>2212000000</v>
      </c>
      <c r="AG59">
        <v>3356000000</v>
      </c>
      <c r="AH59">
        <v>1425000000</v>
      </c>
      <c r="AI59">
        <v>974000000</v>
      </c>
      <c r="AJ59">
        <v>954000000</v>
      </c>
      <c r="AK59">
        <v>833000000</v>
      </c>
      <c r="AL59">
        <v>2102000000</v>
      </c>
      <c r="AM59">
        <v>1756000000</v>
      </c>
      <c r="AN59">
        <v>5124000000</v>
      </c>
    </row>
    <row r="60" spans="1:40" hidden="1" outlineLevel="1">
      <c r="A60" s="5">
        <f t="shared" si="12"/>
        <v>1987</v>
      </c>
      <c r="B60" s="5">
        <f t="shared" si="8"/>
        <v>13571.599364076854</v>
      </c>
      <c r="C60" s="5">
        <f t="shared" si="8"/>
        <v>688.95501862809544</v>
      </c>
      <c r="D60" s="5">
        <f t="shared" si="9"/>
        <v>790.37202067643818</v>
      </c>
      <c r="E60" s="5">
        <f t="shared" si="9"/>
        <v>1204.5208785458126</v>
      </c>
      <c r="F60" s="5">
        <f t="shared" si="9"/>
        <v>2915.9640986132513</v>
      </c>
      <c r="G60" s="5">
        <f t="shared" si="9"/>
        <v>2994.6134325566741</v>
      </c>
      <c r="H60" s="5">
        <f t="shared" si="10"/>
        <v>815.01969208736148</v>
      </c>
      <c r="I60" s="5">
        <f t="shared" si="11"/>
        <v>4454.7887823998171</v>
      </c>
      <c r="J60" s="5"/>
      <c r="L60">
        <f t="shared" si="14"/>
        <v>3.9308880659775447</v>
      </c>
      <c r="M60">
        <f t="shared" si="13"/>
        <v>4.5567695906654215</v>
      </c>
      <c r="N60">
        <f t="shared" si="13"/>
        <v>-0.32256870775152491</v>
      </c>
      <c r="W60">
        <f t="shared" si="5"/>
        <v>2000</v>
      </c>
      <c r="X60" t="s">
        <v>102</v>
      </c>
      <c r="Y60">
        <v>1018513000000</v>
      </c>
      <c r="Z60">
        <v>186910000000</v>
      </c>
      <c r="AA60">
        <v>15813000000</v>
      </c>
      <c r="AB60">
        <v>1011000000</v>
      </c>
      <c r="AC60">
        <v>1258000000</v>
      </c>
      <c r="AD60">
        <v>1234000000</v>
      </c>
      <c r="AE60">
        <v>1971000000</v>
      </c>
      <c r="AF60">
        <v>2267000000</v>
      </c>
      <c r="AG60">
        <v>3360000000</v>
      </c>
      <c r="AH60">
        <v>1428000000</v>
      </c>
      <c r="AI60">
        <v>974000000</v>
      </c>
      <c r="AJ60">
        <v>952000000</v>
      </c>
      <c r="AK60">
        <v>861000000</v>
      </c>
      <c r="AL60">
        <v>2102000000</v>
      </c>
      <c r="AM60">
        <v>1747000000</v>
      </c>
      <c r="AN60">
        <v>5108000000</v>
      </c>
    </row>
    <row r="61" spans="1:40" hidden="1" outlineLevel="1">
      <c r="A61" s="5">
        <f t="shared" si="12"/>
        <v>1988</v>
      </c>
      <c r="B61" s="5">
        <f t="shared" si="8"/>
        <v>13552.956711203477</v>
      </c>
      <c r="C61" s="5">
        <f t="shared" si="8"/>
        <v>703.2500547885162</v>
      </c>
      <c r="D61" s="5">
        <f t="shared" si="9"/>
        <v>736.99535050071552</v>
      </c>
      <c r="E61" s="5">
        <f t="shared" si="9"/>
        <v>1252.7116328823629</v>
      </c>
      <c r="F61" s="5">
        <f t="shared" si="9"/>
        <v>2787.4268489984597</v>
      </c>
      <c r="G61" s="5">
        <f t="shared" si="9"/>
        <v>3096.0400830798603</v>
      </c>
      <c r="H61" s="5">
        <f t="shared" si="10"/>
        <v>831.93519513068406</v>
      </c>
      <c r="I61" s="5">
        <f t="shared" si="11"/>
        <v>4413.5027429276279</v>
      </c>
      <c r="J61" s="5"/>
      <c r="L61">
        <f t="shared" si="14"/>
        <v>4.4251347917688699</v>
      </c>
      <c r="M61">
        <f t="shared" si="13"/>
        <v>6.5256371778596778</v>
      </c>
      <c r="N61">
        <f t="shared" si="13"/>
        <v>-0.13736518720647295</v>
      </c>
      <c r="W61">
        <f t="shared" si="5"/>
        <v>2000</v>
      </c>
      <c r="X61" t="s">
        <v>103</v>
      </c>
      <c r="Y61">
        <v>1017325000000</v>
      </c>
      <c r="Z61">
        <v>185470000000</v>
      </c>
      <c r="AA61">
        <v>15875000000</v>
      </c>
      <c r="AB61">
        <v>1024000000</v>
      </c>
      <c r="AC61">
        <v>1190000000</v>
      </c>
      <c r="AD61">
        <v>1274000000</v>
      </c>
      <c r="AE61">
        <v>1978000000</v>
      </c>
      <c r="AF61">
        <v>2240000000</v>
      </c>
      <c r="AG61">
        <v>3424000000</v>
      </c>
      <c r="AH61">
        <v>1464000000</v>
      </c>
      <c r="AI61">
        <v>986000000</v>
      </c>
      <c r="AJ61">
        <v>970000000</v>
      </c>
      <c r="AK61">
        <v>907000000</v>
      </c>
      <c r="AL61">
        <v>2075000000</v>
      </c>
      <c r="AM61">
        <v>1762000000</v>
      </c>
      <c r="AN61">
        <v>5029000000</v>
      </c>
    </row>
    <row r="62" spans="1:40" hidden="1" outlineLevel="1">
      <c r="A62" s="5">
        <f t="shared" si="12"/>
        <v>1989</v>
      </c>
      <c r="B62" s="5">
        <f t="shared" si="8"/>
        <v>13138.535576383139</v>
      </c>
      <c r="C62" s="5">
        <f t="shared" si="8"/>
        <v>673.59196252465472</v>
      </c>
      <c r="D62" s="5">
        <f t="shared" si="9"/>
        <v>746.58242232839393</v>
      </c>
      <c r="E62" s="5">
        <f t="shared" si="9"/>
        <v>1186.1703683181727</v>
      </c>
      <c r="F62" s="5">
        <f t="shared" si="9"/>
        <v>2753.0554699537752</v>
      </c>
      <c r="G62" s="5">
        <f t="shared" si="9"/>
        <v>2840.6201458819355</v>
      </c>
      <c r="H62" s="5">
        <f t="shared" si="10"/>
        <v>778.36943549349587</v>
      </c>
      <c r="I62" s="5">
        <f t="shared" si="11"/>
        <v>4416.7687785045355</v>
      </c>
      <c r="J62" s="5"/>
      <c r="L62">
        <f t="shared" si="14"/>
        <v>2.3830600954825254</v>
      </c>
      <c r="M62">
        <f t="shared" si="13"/>
        <v>1.6346891135993413</v>
      </c>
      <c r="N62">
        <f t="shared" si="13"/>
        <v>-3.0577913266538914</v>
      </c>
      <c r="W62">
        <f t="shared" si="5"/>
        <v>2000</v>
      </c>
      <c r="X62" t="s">
        <v>104</v>
      </c>
      <c r="Y62">
        <v>1022986000000</v>
      </c>
      <c r="Z62">
        <v>188695000000</v>
      </c>
      <c r="AA62">
        <v>16017000000</v>
      </c>
      <c r="AB62">
        <v>1033000000</v>
      </c>
      <c r="AC62">
        <v>1208000000</v>
      </c>
      <c r="AD62">
        <v>1309000000</v>
      </c>
      <c r="AE62">
        <v>1961000000</v>
      </c>
      <c r="AF62">
        <v>2259000000</v>
      </c>
      <c r="AG62">
        <v>3527000000</v>
      </c>
      <c r="AH62">
        <v>1539000000</v>
      </c>
      <c r="AI62">
        <v>1003000000</v>
      </c>
      <c r="AJ62">
        <v>982000000</v>
      </c>
      <c r="AK62">
        <v>903000000</v>
      </c>
      <c r="AL62">
        <v>2093000000</v>
      </c>
      <c r="AM62">
        <v>1734000000</v>
      </c>
      <c r="AN62">
        <v>5034000000</v>
      </c>
    </row>
    <row r="63" spans="1:40" hidden="1" outlineLevel="1">
      <c r="A63" s="5">
        <f t="shared" si="12"/>
        <v>1990</v>
      </c>
      <c r="B63" s="5">
        <f t="shared" si="8"/>
        <v>13410.449585410142</v>
      </c>
      <c r="C63" s="5">
        <f t="shared" si="8"/>
        <v>614.02931185623481</v>
      </c>
      <c r="D63" s="5">
        <f t="shared" si="9"/>
        <v>768.0021864118554</v>
      </c>
      <c r="E63" s="5">
        <f t="shared" si="9"/>
        <v>1241.1392390451124</v>
      </c>
      <c r="F63" s="5">
        <f t="shared" si="9"/>
        <v>2704.2999614791984</v>
      </c>
      <c r="G63" s="5">
        <f t="shared" si="9"/>
        <v>2996.8879504670776</v>
      </c>
      <c r="H63" s="5">
        <f t="shared" si="10"/>
        <v>855.77067669172959</v>
      </c>
      <c r="I63" s="5">
        <f t="shared" si="11"/>
        <v>4441.4734065862722</v>
      </c>
      <c r="J63" s="5"/>
      <c r="L63">
        <f t="shared" si="14"/>
        <v>0.52900219249154556</v>
      </c>
      <c r="M63">
        <f t="shared" si="13"/>
        <v>-3.6698486857930757</v>
      </c>
      <c r="N63">
        <f t="shared" si="13"/>
        <v>2.0695914506315027</v>
      </c>
      <c r="W63">
        <f t="shared" si="5"/>
        <v>2000</v>
      </c>
      <c r="X63" t="s">
        <v>105</v>
      </c>
      <c r="Y63">
        <v>1026711000000</v>
      </c>
      <c r="Z63">
        <v>189680000000</v>
      </c>
      <c r="AA63">
        <v>16206000000</v>
      </c>
      <c r="AB63">
        <v>1052000000</v>
      </c>
      <c r="AC63">
        <v>1230000000</v>
      </c>
      <c r="AD63">
        <v>1321000000</v>
      </c>
      <c r="AE63">
        <v>1944000000</v>
      </c>
      <c r="AF63">
        <v>2244000000</v>
      </c>
      <c r="AG63">
        <v>3555000000</v>
      </c>
      <c r="AH63">
        <v>1564000000</v>
      </c>
      <c r="AI63">
        <v>1010000000</v>
      </c>
      <c r="AJ63">
        <v>977000000</v>
      </c>
      <c r="AK63">
        <v>976000000</v>
      </c>
      <c r="AL63">
        <v>2081000000</v>
      </c>
      <c r="AM63">
        <v>1808000000</v>
      </c>
      <c r="AN63">
        <v>5118000000</v>
      </c>
    </row>
    <row r="64" spans="1:40" hidden="1" outlineLevel="1">
      <c r="A64" s="5">
        <f t="shared" si="12"/>
        <v>1991</v>
      </c>
      <c r="B64" s="5">
        <f t="shared" si="8"/>
        <v>13718.389261476237</v>
      </c>
      <c r="C64" s="5">
        <f t="shared" si="8"/>
        <v>569.00816348893261</v>
      </c>
      <c r="D64" s="5">
        <f t="shared" si="9"/>
        <v>745.63235214727251</v>
      </c>
      <c r="E64" s="5">
        <f t="shared" si="9"/>
        <v>1312.4747810561635</v>
      </c>
      <c r="F64" s="5">
        <f t="shared" si="9"/>
        <v>2565.1418721109394</v>
      </c>
      <c r="G64" s="5">
        <f t="shared" si="9"/>
        <v>2949.4600399649562</v>
      </c>
      <c r="H64" s="5">
        <f t="shared" si="10"/>
        <v>797.33530254206971</v>
      </c>
      <c r="I64" s="5">
        <f t="shared" si="11"/>
        <v>4929.3688750750653</v>
      </c>
      <c r="J64" s="5"/>
      <c r="L64">
        <f t="shared" si="14"/>
        <v>-1.431317755626671</v>
      </c>
      <c r="M64">
        <f t="shared" si="13"/>
        <v>-7.04637715994979</v>
      </c>
      <c r="N64">
        <f t="shared" si="13"/>
        <v>2.2962666098914175</v>
      </c>
      <c r="W64">
        <f t="shared" si="5"/>
        <v>2000</v>
      </c>
      <c r="X64" t="s">
        <v>106</v>
      </c>
      <c r="Y64">
        <v>1028928000000</v>
      </c>
      <c r="Z64">
        <v>190231000000</v>
      </c>
      <c r="AA64">
        <v>16330000000</v>
      </c>
      <c r="AB64">
        <v>1066000000</v>
      </c>
      <c r="AC64">
        <v>1176000000</v>
      </c>
      <c r="AD64">
        <v>1166000000</v>
      </c>
      <c r="AE64">
        <v>1968000000</v>
      </c>
      <c r="AF64">
        <v>2277000000</v>
      </c>
      <c r="AG64">
        <v>3662000000</v>
      </c>
      <c r="AH64">
        <v>1652000000</v>
      </c>
      <c r="AI64">
        <v>1040000000</v>
      </c>
      <c r="AJ64">
        <v>969000000</v>
      </c>
      <c r="AK64">
        <v>982000000</v>
      </c>
      <c r="AL64">
        <v>2199000000</v>
      </c>
      <c r="AM64">
        <v>1841000000</v>
      </c>
      <c r="AN64">
        <v>5217000000</v>
      </c>
    </row>
    <row r="65" spans="1:40" hidden="1" outlineLevel="1">
      <c r="A65" s="5">
        <f t="shared" si="12"/>
        <v>1992</v>
      </c>
      <c r="B65" s="5">
        <f t="shared" si="8"/>
        <v>13939.917722196815</v>
      </c>
      <c r="C65" s="5">
        <f t="shared" si="8"/>
        <v>601.87031558185402</v>
      </c>
      <c r="D65" s="5">
        <f t="shared" si="9"/>
        <v>855.23590304208176</v>
      </c>
      <c r="E65" s="5">
        <f t="shared" si="9"/>
        <v>1319.2528974465529</v>
      </c>
      <c r="F65" s="5">
        <f t="shared" si="9"/>
        <v>2448.6471494607085</v>
      </c>
      <c r="G65" s="5">
        <f t="shared" si="9"/>
        <v>2866.5664983413553</v>
      </c>
      <c r="H65" s="5">
        <f t="shared" si="10"/>
        <v>716.77308350240696</v>
      </c>
      <c r="I65" s="5">
        <f t="shared" si="11"/>
        <v>5260.0759133624397</v>
      </c>
      <c r="J65" s="5"/>
      <c r="L65">
        <f t="shared" si="14"/>
        <v>0.85214342845847391</v>
      </c>
      <c r="M65">
        <f t="shared" si="13"/>
        <v>1.5034639792843585</v>
      </c>
      <c r="N65">
        <f t="shared" si="13"/>
        <v>1.6148285086403646</v>
      </c>
      <c r="W65">
        <f t="shared" si="5"/>
        <v>2000</v>
      </c>
      <c r="X65" t="s">
        <v>107</v>
      </c>
      <c r="Y65">
        <v>1032645000000</v>
      </c>
      <c r="Z65">
        <v>192184000000</v>
      </c>
      <c r="AA65">
        <v>16529000000</v>
      </c>
      <c r="AB65">
        <v>1132000000</v>
      </c>
      <c r="AC65">
        <v>1200000000</v>
      </c>
      <c r="AD65">
        <v>1173000000</v>
      </c>
      <c r="AE65">
        <v>2011000000</v>
      </c>
      <c r="AF65">
        <v>2304000000</v>
      </c>
      <c r="AG65">
        <v>3678000000</v>
      </c>
      <c r="AH65">
        <v>1626000000</v>
      </c>
      <c r="AI65">
        <v>1044000000</v>
      </c>
      <c r="AJ65">
        <v>1005000000</v>
      </c>
      <c r="AK65">
        <v>901000000</v>
      </c>
      <c r="AL65">
        <v>2245000000</v>
      </c>
      <c r="AM65">
        <v>1903000000</v>
      </c>
      <c r="AN65">
        <v>5349000000</v>
      </c>
    </row>
    <row r="66" spans="1:40" hidden="1" outlineLevel="1">
      <c r="A66" s="5">
        <f t="shared" si="12"/>
        <v>1993</v>
      </c>
      <c r="B66" s="5">
        <f t="shared" si="8"/>
        <v>13951.590374221138</v>
      </c>
      <c r="C66" s="5">
        <f t="shared" si="8"/>
        <v>642.7836949375411</v>
      </c>
      <c r="D66" s="5">
        <f t="shared" si="9"/>
        <v>880.9741679488219</v>
      </c>
      <c r="E66" s="5">
        <f t="shared" si="9"/>
        <v>1470.3552969786517</v>
      </c>
      <c r="F66" s="5">
        <f t="shared" si="9"/>
        <v>2363.5131741140212</v>
      </c>
      <c r="G66" s="5">
        <f t="shared" si="9"/>
        <v>2784.768094970912</v>
      </c>
      <c r="H66" s="5">
        <f t="shared" si="10"/>
        <v>748.7245892509053</v>
      </c>
      <c r="I66" s="5">
        <f t="shared" si="11"/>
        <v>5137.2227289695356</v>
      </c>
      <c r="J66" s="5"/>
      <c r="L66">
        <f t="shared" si="14"/>
        <v>2.4473699738406962</v>
      </c>
      <c r="M66">
        <f t="shared" si="13"/>
        <v>5.4794510854027534</v>
      </c>
      <c r="N66">
        <f t="shared" si="13"/>
        <v>8.3735444189425579E-2</v>
      </c>
      <c r="W66">
        <f t="shared" si="5"/>
        <v>2000</v>
      </c>
      <c r="X66" t="s">
        <v>108</v>
      </c>
      <c r="Y66">
        <v>1034458000000</v>
      </c>
      <c r="Z66">
        <v>192257000000</v>
      </c>
      <c r="AA66">
        <v>16459000000</v>
      </c>
      <c r="AB66">
        <v>1099000000</v>
      </c>
      <c r="AC66">
        <v>1221000000</v>
      </c>
      <c r="AD66">
        <v>1196000000</v>
      </c>
      <c r="AE66">
        <v>2056000000</v>
      </c>
      <c r="AF66">
        <v>2313000000</v>
      </c>
      <c r="AG66">
        <v>3673000000</v>
      </c>
      <c r="AH66">
        <v>1636000000</v>
      </c>
      <c r="AI66">
        <v>1055000000</v>
      </c>
      <c r="AJ66">
        <v>979000000</v>
      </c>
      <c r="AK66">
        <v>854000000</v>
      </c>
      <c r="AL66">
        <v>2216000000</v>
      </c>
      <c r="AM66">
        <v>1854000000</v>
      </c>
      <c r="AN66">
        <v>5288000000</v>
      </c>
    </row>
    <row r="67" spans="1:40" hidden="1" outlineLevel="1">
      <c r="A67" s="5">
        <f t="shared" si="12"/>
        <v>1994</v>
      </c>
      <c r="B67" s="5">
        <f t="shared" si="8"/>
        <v>14322.008130187196</v>
      </c>
      <c r="C67" s="5">
        <f t="shared" si="8"/>
        <v>693.47356454087219</v>
      </c>
      <c r="D67" s="5">
        <f t="shared" si="9"/>
        <v>903.25763219693908</v>
      </c>
      <c r="E67" s="5">
        <f t="shared" si="9"/>
        <v>1425.9669006171982</v>
      </c>
      <c r="F67" s="5">
        <f t="shared" si="9"/>
        <v>2361.4224576271185</v>
      </c>
      <c r="G67" s="5">
        <f t="shared" si="9"/>
        <v>2834.2177991711696</v>
      </c>
      <c r="H67" s="5">
        <f t="shared" si="10"/>
        <v>831.84976329713197</v>
      </c>
      <c r="I67" s="5">
        <f t="shared" si="11"/>
        <v>5327.3227484459449</v>
      </c>
      <c r="J67" s="5"/>
      <c r="L67">
        <f t="shared" si="14"/>
        <v>4.497997673534071</v>
      </c>
      <c r="M67">
        <f t="shared" si="13"/>
        <v>7.528913881950694</v>
      </c>
      <c r="N67">
        <f t="shared" si="13"/>
        <v>2.655021728924134</v>
      </c>
      <c r="W67">
        <f t="shared" si="5"/>
        <v>2000</v>
      </c>
      <c r="X67" t="s">
        <v>109</v>
      </c>
      <c r="Y67">
        <v>1036351000000</v>
      </c>
      <c r="Z67">
        <v>192761000000</v>
      </c>
      <c r="AA67">
        <v>16479000000</v>
      </c>
      <c r="AB67">
        <v>1099000000</v>
      </c>
      <c r="AC67">
        <v>1205000000</v>
      </c>
      <c r="AD67">
        <v>1217000000</v>
      </c>
      <c r="AE67">
        <v>2071000000</v>
      </c>
      <c r="AF67">
        <v>2317000000</v>
      </c>
      <c r="AG67">
        <v>3711000000</v>
      </c>
      <c r="AH67">
        <v>1647000000</v>
      </c>
      <c r="AI67">
        <v>1076000000</v>
      </c>
      <c r="AJ67">
        <v>988000000</v>
      </c>
      <c r="AK67">
        <v>761000000</v>
      </c>
      <c r="AL67">
        <v>2251000000</v>
      </c>
      <c r="AM67">
        <v>1877000000</v>
      </c>
      <c r="AN67">
        <v>5332000000</v>
      </c>
    </row>
    <row r="68" spans="1:40" hidden="1" outlineLevel="1">
      <c r="A68" s="5">
        <f t="shared" si="12"/>
        <v>1995</v>
      </c>
      <c r="B68" s="5">
        <f t="shared" si="8"/>
        <v>14512.465502785479</v>
      </c>
      <c r="C68" s="5">
        <f t="shared" si="8"/>
        <v>701.11401490247647</v>
      </c>
      <c r="D68" s="5">
        <f t="shared" si="9"/>
        <v>933.14165789402659</v>
      </c>
      <c r="E68" s="5">
        <f t="shared" si="9"/>
        <v>1545.4931969647996</v>
      </c>
      <c r="F68" s="5">
        <f t="shared" si="9"/>
        <v>2369.032665639445</v>
      </c>
      <c r="G68" s="5">
        <f t="shared" si="9"/>
        <v>2706.0866235517624</v>
      </c>
      <c r="H68" s="5">
        <f t="shared" si="10"/>
        <v>814.93426025380927</v>
      </c>
      <c r="I68" s="5">
        <f t="shared" si="11"/>
        <v>5437.8654910489668</v>
      </c>
      <c r="J68" s="5"/>
      <c r="L68">
        <f t="shared" si="14"/>
        <v>2.6189541045356535</v>
      </c>
      <c r="M68">
        <f t="shared" si="13"/>
        <v>5.0170673378384656</v>
      </c>
      <c r="N68">
        <f t="shared" si="13"/>
        <v>1.3298231006924732</v>
      </c>
      <c r="W68">
        <f t="shared" si="5"/>
        <v>2000</v>
      </c>
      <c r="X68" t="s">
        <v>110</v>
      </c>
      <c r="Y68">
        <v>1037020000000</v>
      </c>
      <c r="Z68">
        <v>192627000000</v>
      </c>
      <c r="AA68">
        <v>16721000000</v>
      </c>
      <c r="AB68">
        <v>1115000000</v>
      </c>
      <c r="AC68">
        <v>1233000000</v>
      </c>
      <c r="AD68">
        <v>1267000000</v>
      </c>
      <c r="AE68">
        <v>2122000000</v>
      </c>
      <c r="AF68">
        <v>2315000000</v>
      </c>
      <c r="AG68">
        <v>3743000000</v>
      </c>
      <c r="AH68">
        <v>1654000000</v>
      </c>
      <c r="AI68">
        <v>1102000000</v>
      </c>
      <c r="AJ68">
        <v>985000000</v>
      </c>
      <c r="AK68">
        <v>815000000</v>
      </c>
      <c r="AL68">
        <v>2269000000</v>
      </c>
      <c r="AM68">
        <v>1872000000</v>
      </c>
      <c r="AN68">
        <v>5372000000</v>
      </c>
    </row>
    <row r="69" spans="1:40" hidden="1" outlineLevel="1">
      <c r="A69" s="5">
        <f t="shared" si="12"/>
        <v>1996</v>
      </c>
      <c r="B69" s="5">
        <f t="shared" si="8"/>
        <v>14450.74320611011</v>
      </c>
      <c r="C69" s="5">
        <f t="shared" si="8"/>
        <v>696.84193513039668</v>
      </c>
      <c r="D69" s="5">
        <f t="shared" si="9"/>
        <v>1004.8287715604503</v>
      </c>
      <c r="E69" s="5">
        <f t="shared" si="9"/>
        <v>1566.5714857397916</v>
      </c>
      <c r="F69" s="5">
        <f t="shared" si="9"/>
        <v>2194.165138674884</v>
      </c>
      <c r="G69" s="5">
        <f t="shared" si="9"/>
        <v>2722.0924903286773</v>
      </c>
      <c r="H69" s="5">
        <f t="shared" si="10"/>
        <v>750.77495325615644</v>
      </c>
      <c r="I69" s="5">
        <f t="shared" si="11"/>
        <v>5486.5210466946901</v>
      </c>
      <c r="J69" s="5"/>
      <c r="L69">
        <f t="shared" si="14"/>
        <v>1.4192012150514799</v>
      </c>
      <c r="M69">
        <f t="shared" si="13"/>
        <v>1.0927523540249062</v>
      </c>
      <c r="N69">
        <f t="shared" si="13"/>
        <v>-0.42530538083637159</v>
      </c>
      <c r="W69">
        <f t="shared" si="5"/>
        <v>2000</v>
      </c>
      <c r="X69" t="s">
        <v>111</v>
      </c>
      <c r="Y69">
        <v>1039593000000</v>
      </c>
      <c r="Z69">
        <v>190980000000</v>
      </c>
      <c r="AA69">
        <v>16792000000</v>
      </c>
      <c r="AB69">
        <v>1095000000</v>
      </c>
      <c r="AC69">
        <v>1241000000</v>
      </c>
      <c r="AD69">
        <v>1272000000</v>
      </c>
      <c r="AE69">
        <v>2135000000</v>
      </c>
      <c r="AF69">
        <v>2319000000</v>
      </c>
      <c r="AG69">
        <v>3768000000</v>
      </c>
      <c r="AH69">
        <v>1691000000</v>
      </c>
      <c r="AI69">
        <v>1118000000</v>
      </c>
      <c r="AJ69">
        <v>960000000</v>
      </c>
      <c r="AK69">
        <v>824000000</v>
      </c>
      <c r="AL69">
        <v>2311000000</v>
      </c>
      <c r="AM69">
        <v>1853000000</v>
      </c>
      <c r="AN69">
        <v>5402000000</v>
      </c>
    </row>
    <row r="70" spans="1:40" hidden="1" outlineLevel="1">
      <c r="A70" s="5">
        <f t="shared" si="12"/>
        <v>1997</v>
      </c>
      <c r="B70" s="5">
        <f t="shared" si="8"/>
        <v>14506.083333333334</v>
      </c>
      <c r="C70" s="5">
        <f t="shared" si="8"/>
        <v>749.75</v>
      </c>
      <c r="D70" s="5">
        <f t="shared" si="9"/>
        <v>1066.5833333333335</v>
      </c>
      <c r="E70" s="5">
        <f t="shared" si="9"/>
        <v>1790.1666666666667</v>
      </c>
      <c r="F70" s="5">
        <f t="shared" si="9"/>
        <v>2171</v>
      </c>
      <c r="G70" s="5">
        <f t="shared" si="9"/>
        <v>2852.6666666666665</v>
      </c>
      <c r="H70" s="5">
        <f t="shared" si="10"/>
        <v>715.83333333333337</v>
      </c>
      <c r="I70" s="5">
        <f t="shared" si="11"/>
        <v>5159.75</v>
      </c>
      <c r="J70" s="5"/>
      <c r="L70">
        <f t="shared" si="14"/>
        <v>4.2041939552281082</v>
      </c>
      <c r="M70">
        <f t="shared" si="13"/>
        <v>6.5240771191849456</v>
      </c>
      <c r="N70">
        <f t="shared" si="13"/>
        <v>0.38295696237842236</v>
      </c>
      <c r="W70">
        <f t="shared" si="5"/>
        <v>2001</v>
      </c>
      <c r="X70" t="s">
        <v>112</v>
      </c>
      <c r="Y70">
        <v>1039623000000</v>
      </c>
      <c r="Z70">
        <v>187404000000</v>
      </c>
      <c r="AA70">
        <v>16852000000</v>
      </c>
      <c r="AB70">
        <v>1107000000</v>
      </c>
      <c r="AC70">
        <v>1250000000</v>
      </c>
      <c r="AD70">
        <v>1281000000</v>
      </c>
      <c r="AE70">
        <v>2164000000</v>
      </c>
      <c r="AF70">
        <v>2345000000</v>
      </c>
      <c r="AG70">
        <v>3719000000</v>
      </c>
      <c r="AH70">
        <v>1624000000</v>
      </c>
      <c r="AI70">
        <v>1163000000</v>
      </c>
      <c r="AJ70">
        <v>936000000</v>
      </c>
      <c r="AK70">
        <v>788000000</v>
      </c>
      <c r="AL70">
        <v>2312000000</v>
      </c>
      <c r="AM70">
        <v>1909000000</v>
      </c>
      <c r="AN70">
        <v>5470000000</v>
      </c>
    </row>
    <row r="71" spans="1:40" hidden="1" outlineLevel="1">
      <c r="A71" s="5">
        <f t="shared" si="12"/>
        <v>1998</v>
      </c>
      <c r="B71" s="5">
        <f t="shared" si="8"/>
        <v>15194.666666666666</v>
      </c>
      <c r="C71" s="5">
        <f t="shared" si="8"/>
        <v>826.83333333333337</v>
      </c>
      <c r="D71" s="5">
        <f t="shared" si="9"/>
        <v>1196.6666666666667</v>
      </c>
      <c r="E71" s="5">
        <f t="shared" si="9"/>
        <v>1701.6666666666667</v>
      </c>
      <c r="F71" s="5">
        <f t="shared" si="9"/>
        <v>2371.4166666666665</v>
      </c>
      <c r="G71" s="5">
        <f t="shared" si="9"/>
        <v>2970</v>
      </c>
      <c r="H71" s="5">
        <f t="shared" si="10"/>
        <v>709.83333333333337</v>
      </c>
      <c r="I71" s="5">
        <f t="shared" si="11"/>
        <v>5438.666666666667</v>
      </c>
      <c r="J71" s="5"/>
      <c r="L71">
        <f t="shared" si="14"/>
        <v>3.8760825303296054</v>
      </c>
      <c r="M71">
        <f t="shared" si="14"/>
        <v>4.9483332553215575</v>
      </c>
      <c r="N71">
        <f t="shared" si="14"/>
        <v>4.7468590763644958</v>
      </c>
      <c r="W71">
        <f t="shared" si="5"/>
        <v>2001</v>
      </c>
      <c r="X71" t="s">
        <v>113</v>
      </c>
      <c r="Y71">
        <v>1039252000000</v>
      </c>
      <c r="Z71">
        <v>185808000000</v>
      </c>
      <c r="AA71">
        <v>17078000000</v>
      </c>
      <c r="AB71">
        <v>1120000000</v>
      </c>
      <c r="AC71">
        <v>1243000000</v>
      </c>
      <c r="AD71">
        <v>1286000000</v>
      </c>
      <c r="AE71">
        <v>2216000000</v>
      </c>
      <c r="AF71">
        <v>2458000000</v>
      </c>
      <c r="AG71">
        <v>3750000000</v>
      </c>
      <c r="AH71">
        <v>1645000000</v>
      </c>
      <c r="AI71">
        <v>1153000000</v>
      </c>
      <c r="AJ71">
        <v>959000000</v>
      </c>
      <c r="AK71">
        <v>827000000</v>
      </c>
      <c r="AL71">
        <v>2339000000</v>
      </c>
      <c r="AM71">
        <v>1849000000</v>
      </c>
      <c r="AN71">
        <v>5431000000</v>
      </c>
    </row>
    <row r="72" spans="1:40" hidden="1" outlineLevel="1">
      <c r="A72" s="5">
        <f t="shared" si="12"/>
        <v>1999</v>
      </c>
      <c r="B72" s="5">
        <f t="shared" si="8"/>
        <v>15574.666666666666</v>
      </c>
      <c r="C72" s="5">
        <f t="shared" si="8"/>
        <v>873.16666666666663</v>
      </c>
      <c r="D72" s="5">
        <f t="shared" si="9"/>
        <v>1294.75</v>
      </c>
      <c r="E72" s="5">
        <f t="shared" si="9"/>
        <v>1966.4166666666667</v>
      </c>
      <c r="F72" s="5">
        <f t="shared" si="9"/>
        <v>2318.25</v>
      </c>
      <c r="G72" s="5">
        <f t="shared" si="9"/>
        <v>3002.3333333333335</v>
      </c>
      <c r="H72" s="5">
        <f t="shared" si="10"/>
        <v>836.91666666666663</v>
      </c>
      <c r="I72" s="5">
        <f t="shared" si="11"/>
        <v>5273.416666666667</v>
      </c>
      <c r="J72" s="5"/>
      <c r="L72">
        <f t="shared" si="14"/>
        <v>5.6169496384656403</v>
      </c>
      <c r="M72">
        <f t="shared" si="14"/>
        <v>8.2510198995185746</v>
      </c>
      <c r="N72">
        <f t="shared" si="14"/>
        <v>2.5008775008775075</v>
      </c>
      <c r="W72">
        <f t="shared" si="5"/>
        <v>2001</v>
      </c>
      <c r="X72" t="s">
        <v>114</v>
      </c>
      <c r="Y72">
        <v>1039747000000</v>
      </c>
      <c r="Z72">
        <v>184139000000</v>
      </c>
      <c r="AA72">
        <v>17161000000</v>
      </c>
      <c r="AB72">
        <v>1112000000</v>
      </c>
      <c r="AC72">
        <v>1235000000</v>
      </c>
      <c r="AD72">
        <v>1309000000</v>
      </c>
      <c r="AE72">
        <v>2213000000</v>
      </c>
      <c r="AF72">
        <v>2402000000</v>
      </c>
      <c r="AG72">
        <v>3785000000</v>
      </c>
      <c r="AH72">
        <v>1635000000</v>
      </c>
      <c r="AI72">
        <v>1175000000</v>
      </c>
      <c r="AJ72">
        <v>976000000</v>
      </c>
      <c r="AK72">
        <v>830000000</v>
      </c>
      <c r="AL72">
        <v>2426000000</v>
      </c>
      <c r="AM72">
        <v>1868000000</v>
      </c>
      <c r="AN72">
        <v>5528000000</v>
      </c>
    </row>
    <row r="73" spans="1:40" hidden="1" outlineLevel="1">
      <c r="A73" s="5">
        <f t="shared" si="12"/>
        <v>2000</v>
      </c>
      <c r="B73" s="5">
        <f t="shared" si="8"/>
        <v>16219.333333333334</v>
      </c>
      <c r="C73" s="5">
        <f t="shared" si="8"/>
        <v>1054.0833333333335</v>
      </c>
      <c r="D73" s="5">
        <f t="shared" si="9"/>
        <v>1246.5</v>
      </c>
      <c r="E73" s="5">
        <f t="shared" si="9"/>
        <v>2018.8333333333333</v>
      </c>
      <c r="F73" s="5">
        <f t="shared" si="9"/>
        <v>2280.5833333333335</v>
      </c>
      <c r="G73" s="5">
        <f t="shared" si="9"/>
        <v>3555.75</v>
      </c>
      <c r="H73" s="5">
        <f t="shared" si="10"/>
        <v>869.58333333333337</v>
      </c>
      <c r="I73" s="5">
        <f t="shared" si="11"/>
        <v>5205.166666666667</v>
      </c>
      <c r="J73" s="5"/>
      <c r="L73">
        <f t="shared" si="14"/>
        <v>5.3198181933559185</v>
      </c>
      <c r="M73">
        <f t="shared" si="14"/>
        <v>9.8892187632538828</v>
      </c>
      <c r="N73">
        <f t="shared" si="14"/>
        <v>4.1392004109237268</v>
      </c>
      <c r="O73" t="b">
        <f t="shared" ref="O73:O79" si="15">N73&gt;L73</f>
        <v>0</v>
      </c>
      <c r="P73" t="b">
        <f>N73&gt;M73</f>
        <v>0</v>
      </c>
      <c r="W73">
        <f t="shared" si="5"/>
        <v>2001</v>
      </c>
      <c r="X73" t="s">
        <v>115</v>
      </c>
      <c r="Y73">
        <v>1038621000000</v>
      </c>
      <c r="Z73">
        <v>183358000000</v>
      </c>
      <c r="AA73">
        <v>17120000000</v>
      </c>
      <c r="AB73">
        <v>1130000000</v>
      </c>
      <c r="AC73">
        <v>1226000000</v>
      </c>
      <c r="AD73">
        <v>1265000000</v>
      </c>
      <c r="AE73">
        <v>2236000000</v>
      </c>
      <c r="AF73">
        <v>2450000000</v>
      </c>
      <c r="AG73">
        <v>3757000000</v>
      </c>
      <c r="AH73">
        <v>1598000000</v>
      </c>
      <c r="AI73">
        <v>1205000000</v>
      </c>
      <c r="AJ73">
        <v>957000000</v>
      </c>
      <c r="AK73">
        <v>845000000</v>
      </c>
      <c r="AL73">
        <v>2327000000</v>
      </c>
      <c r="AM73">
        <v>1891000000</v>
      </c>
      <c r="AN73">
        <v>5443000000</v>
      </c>
    </row>
    <row r="74" spans="1:40" hidden="1" outlineLevel="1">
      <c r="A74" s="5">
        <f t="shared" si="12"/>
        <v>2001</v>
      </c>
      <c r="B74" s="5">
        <f t="shared" si="8"/>
        <v>17370.727272727272</v>
      </c>
      <c r="C74" s="5">
        <f t="shared" si="8"/>
        <v>1115.909090909091</v>
      </c>
      <c r="D74" s="5">
        <f t="shared" si="9"/>
        <v>1338.909090909091</v>
      </c>
      <c r="E74" s="5">
        <f t="shared" si="9"/>
        <v>2318</v>
      </c>
      <c r="F74" s="5">
        <f t="shared" si="9"/>
        <v>2432.909090909091</v>
      </c>
      <c r="G74" s="5">
        <f t="shared" si="9"/>
        <v>3757</v>
      </c>
      <c r="H74" s="5">
        <f t="shared" si="10"/>
        <v>860.81818181818187</v>
      </c>
      <c r="I74" s="5">
        <f t="shared" si="11"/>
        <v>5556.909090909091</v>
      </c>
      <c r="J74" s="5"/>
      <c r="L74">
        <f t="shared" si="14"/>
        <v>1.4013422364573591</v>
      </c>
      <c r="M74">
        <f t="shared" si="14"/>
        <v>-3.789110840066312</v>
      </c>
      <c r="N74">
        <f>100*(D26/D25-1)</f>
        <v>7.0988980603021279</v>
      </c>
      <c r="O74" t="b">
        <f t="shared" si="15"/>
        <v>1</v>
      </c>
      <c r="P74" t="b">
        <f t="shared" ref="P74:P80" si="16">N74&gt;M74</f>
        <v>1</v>
      </c>
      <c r="W74">
        <f t="shared" si="5"/>
        <v>2001</v>
      </c>
      <c r="X74" t="s">
        <v>116</v>
      </c>
      <c r="Y74">
        <v>1042758000000</v>
      </c>
      <c r="Z74">
        <v>184143000000</v>
      </c>
      <c r="AA74">
        <v>17554000000</v>
      </c>
      <c r="AB74">
        <v>1201000000</v>
      </c>
      <c r="AC74">
        <v>1229000000</v>
      </c>
      <c r="AD74">
        <v>1318000000</v>
      </c>
      <c r="AE74">
        <v>2269000000</v>
      </c>
      <c r="AF74">
        <v>2461000000</v>
      </c>
      <c r="AG74">
        <v>3873000000</v>
      </c>
      <c r="AH74">
        <v>1668000000</v>
      </c>
      <c r="AI74">
        <v>1245000000</v>
      </c>
      <c r="AJ74">
        <v>964000000</v>
      </c>
      <c r="AK74">
        <v>887000000</v>
      </c>
      <c r="AL74">
        <v>2412000000</v>
      </c>
      <c r="AM74">
        <v>1909000000</v>
      </c>
      <c r="AN74">
        <v>5550000000</v>
      </c>
    </row>
    <row r="75" spans="1:40" hidden="1" outlineLevel="1">
      <c r="A75" s="5">
        <f t="shared" si="12"/>
        <v>2002</v>
      </c>
      <c r="B75" s="5">
        <f t="shared" si="8"/>
        <v>17323.555555555558</v>
      </c>
      <c r="C75" s="5">
        <f t="shared" si="8"/>
        <v>1185.5555555555557</v>
      </c>
      <c r="D75" s="5">
        <f t="shared" si="9"/>
        <v>1353</v>
      </c>
      <c r="E75" s="5">
        <f t="shared" si="9"/>
        <v>2402.6666666666665</v>
      </c>
      <c r="F75" s="5">
        <f t="shared" si="9"/>
        <v>2151.7777777777778</v>
      </c>
      <c r="G75" s="5">
        <f t="shared" si="9"/>
        <v>3582.7777777777778</v>
      </c>
      <c r="H75" s="5">
        <f t="shared" si="10"/>
        <v>956.66666666666663</v>
      </c>
      <c r="I75" s="5">
        <f t="shared" si="11"/>
        <v>5692</v>
      </c>
      <c r="J75" s="5"/>
      <c r="L75">
        <f t="shared" si="14"/>
        <v>2.8667959443250401</v>
      </c>
      <c r="M75">
        <f t="shared" si="14"/>
        <v>0.81419397058670739</v>
      </c>
      <c r="N75">
        <f t="shared" si="14"/>
        <v>-0.27155867702658432</v>
      </c>
      <c r="O75" t="b">
        <f t="shared" si="15"/>
        <v>0</v>
      </c>
      <c r="P75" t="b">
        <f t="shared" si="16"/>
        <v>0</v>
      </c>
      <c r="W75">
        <f t="shared" si="5"/>
        <v>2001</v>
      </c>
      <c r="X75" t="s">
        <v>117</v>
      </c>
      <c r="Y75">
        <v>1041537000000</v>
      </c>
      <c r="Z75">
        <v>182751000000</v>
      </c>
      <c r="AA75">
        <v>17498000000</v>
      </c>
      <c r="AB75">
        <v>1137000000</v>
      </c>
      <c r="AC75">
        <v>1196000000</v>
      </c>
      <c r="AD75">
        <v>1348000000</v>
      </c>
      <c r="AE75">
        <v>2322000000</v>
      </c>
      <c r="AF75">
        <v>2460000000</v>
      </c>
      <c r="AG75">
        <v>3786000000</v>
      </c>
      <c r="AH75">
        <v>1611000000</v>
      </c>
      <c r="AI75">
        <v>1208000000</v>
      </c>
      <c r="AJ75">
        <v>968000000</v>
      </c>
      <c r="AK75">
        <v>898000000</v>
      </c>
      <c r="AL75">
        <v>2444000000</v>
      </c>
      <c r="AM75">
        <v>1915000000</v>
      </c>
      <c r="AN75">
        <v>5555000000</v>
      </c>
    </row>
    <row r="76" spans="1:40" hidden="1" outlineLevel="1">
      <c r="A76" s="5">
        <f t="shared" si="12"/>
        <v>2003</v>
      </c>
      <c r="B76" s="5">
        <f t="shared" si="8"/>
        <v>17077.111111111109</v>
      </c>
      <c r="C76" s="5">
        <f t="shared" si="8"/>
        <v>1032</v>
      </c>
      <c r="D76" s="5">
        <f t="shared" si="9"/>
        <v>1570.2222222222224</v>
      </c>
      <c r="E76" s="5">
        <f t="shared" si="9"/>
        <v>2253</v>
      </c>
      <c r="F76" s="5">
        <f t="shared" si="9"/>
        <v>2200.5555555555552</v>
      </c>
      <c r="G76" s="5">
        <f t="shared" si="9"/>
        <v>3488.2222222222222</v>
      </c>
      <c r="H76" s="5">
        <f t="shared" si="10"/>
        <v>1052.6666666666665</v>
      </c>
      <c r="I76" s="5">
        <f t="shared" si="11"/>
        <v>5502.333333333333</v>
      </c>
      <c r="J76" s="5"/>
      <c r="L76">
        <f t="shared" si="14"/>
        <v>1.9423819497806694</v>
      </c>
      <c r="M76">
        <f t="shared" si="14"/>
        <v>-1.0833032685247268</v>
      </c>
      <c r="N76">
        <f t="shared" si="14"/>
        <v>-1.4225973626148303</v>
      </c>
      <c r="O76" t="b">
        <f t="shared" si="15"/>
        <v>0</v>
      </c>
      <c r="P76" t="b">
        <f t="shared" si="16"/>
        <v>0</v>
      </c>
      <c r="W76">
        <f t="shared" si="5"/>
        <v>2001</v>
      </c>
      <c r="X76" t="s">
        <v>118</v>
      </c>
      <c r="Y76">
        <v>1039574000000</v>
      </c>
      <c r="Z76">
        <v>180314000000</v>
      </c>
      <c r="AA76">
        <v>17479000000</v>
      </c>
      <c r="AB76">
        <v>1105000000</v>
      </c>
      <c r="AC76">
        <v>1181000000</v>
      </c>
      <c r="AD76">
        <v>1404000000</v>
      </c>
      <c r="AE76">
        <v>2354000000</v>
      </c>
      <c r="AF76">
        <v>2515000000</v>
      </c>
      <c r="AG76">
        <v>3755000000</v>
      </c>
      <c r="AH76">
        <v>1612000000</v>
      </c>
      <c r="AI76">
        <v>1165000000</v>
      </c>
      <c r="AJ76">
        <v>977000000</v>
      </c>
      <c r="AK76">
        <v>861000000</v>
      </c>
      <c r="AL76">
        <v>2364000000</v>
      </c>
      <c r="AM76">
        <v>1952000000</v>
      </c>
      <c r="AN76">
        <v>5496000000</v>
      </c>
    </row>
    <row r="77" spans="1:40" hidden="1" outlineLevel="1">
      <c r="A77" s="5">
        <f t="shared" si="12"/>
        <v>2004</v>
      </c>
      <c r="B77" s="5">
        <f t="shared" si="8"/>
        <v>17206.444444444442</v>
      </c>
      <c r="C77" s="5">
        <f t="shared" si="8"/>
        <v>934.66666666666663</v>
      </c>
      <c r="D77" s="5">
        <f t="shared" si="9"/>
        <v>1494.7777777777776</v>
      </c>
      <c r="E77" s="5">
        <f t="shared" si="9"/>
        <v>2144.5555555555557</v>
      </c>
      <c r="F77" s="5">
        <f t="shared" si="9"/>
        <v>2216</v>
      </c>
      <c r="G77" s="5">
        <f t="shared" si="9"/>
        <v>3713.6666666666665</v>
      </c>
      <c r="H77" s="5">
        <f t="shared" si="10"/>
        <v>1002.3333333333334</v>
      </c>
      <c r="I77" s="5">
        <f t="shared" si="11"/>
        <v>5709.333333333333</v>
      </c>
      <c r="J77" s="5"/>
      <c r="L77">
        <f t="shared" si="14"/>
        <v>3.3044435371129444</v>
      </c>
      <c r="M77">
        <f t="shared" si="14"/>
        <v>2.1812009569993851</v>
      </c>
      <c r="N77">
        <f t="shared" si="14"/>
        <v>0.75734901817896549</v>
      </c>
      <c r="O77" t="b">
        <f t="shared" si="15"/>
        <v>0</v>
      </c>
      <c r="P77" t="b">
        <f t="shared" si="16"/>
        <v>0</v>
      </c>
      <c r="W77">
        <f t="shared" si="5"/>
        <v>2001</v>
      </c>
      <c r="X77" t="s">
        <v>119</v>
      </c>
      <c r="Y77">
        <v>1042539000000</v>
      </c>
      <c r="Z77">
        <v>179907000000</v>
      </c>
      <c r="AA77">
        <v>17424000000</v>
      </c>
      <c r="AB77">
        <v>1109000000</v>
      </c>
      <c r="AC77">
        <v>1219000000</v>
      </c>
      <c r="AD77">
        <v>1347000000</v>
      </c>
      <c r="AE77">
        <v>2388000000</v>
      </c>
      <c r="AF77">
        <v>2432000000</v>
      </c>
      <c r="AG77">
        <v>3727000000</v>
      </c>
      <c r="AH77">
        <v>1587000000</v>
      </c>
      <c r="AI77">
        <v>1155000000</v>
      </c>
      <c r="AJ77">
        <v>983000000</v>
      </c>
      <c r="AK77">
        <v>905000000</v>
      </c>
      <c r="AL77">
        <v>2376000000</v>
      </c>
      <c r="AM77">
        <v>1923000000</v>
      </c>
      <c r="AN77">
        <v>5517000000</v>
      </c>
    </row>
    <row r="78" spans="1:40" hidden="1" outlineLevel="1">
      <c r="A78" s="5">
        <f t="shared" si="12"/>
        <v>2005</v>
      </c>
      <c r="B78" s="5">
        <f t="shared" si="8"/>
        <v>17838.444444444442</v>
      </c>
      <c r="C78" s="5">
        <f t="shared" si="8"/>
        <v>986.55555555555554</v>
      </c>
      <c r="D78" s="5">
        <f t="shared" si="9"/>
        <v>1453.2222222222224</v>
      </c>
      <c r="E78" s="5">
        <f t="shared" si="9"/>
        <v>2042.1111111111111</v>
      </c>
      <c r="F78" s="5">
        <f t="shared" si="9"/>
        <v>2316.6666666666665</v>
      </c>
      <c r="G78" s="5">
        <f t="shared" si="9"/>
        <v>4229.5555555555557</v>
      </c>
      <c r="H78" s="5">
        <f t="shared" si="10"/>
        <v>927.77777777777783</v>
      </c>
      <c r="I78" s="5">
        <f t="shared" si="11"/>
        <v>5847.333333333333</v>
      </c>
      <c r="J78" s="5"/>
      <c r="L78">
        <f t="shared" si="14"/>
        <v>2.8456103910133423</v>
      </c>
      <c r="M78">
        <f t="shared" si="14"/>
        <v>1.3080317613435977</v>
      </c>
      <c r="N78">
        <f t="shared" si="14"/>
        <v>3.6730424001343076</v>
      </c>
      <c r="O78" t="b">
        <f t="shared" si="15"/>
        <v>1</v>
      </c>
      <c r="P78" t="b">
        <f t="shared" si="16"/>
        <v>1</v>
      </c>
      <c r="W78">
        <f t="shared" si="5"/>
        <v>2001</v>
      </c>
      <c r="X78" t="s">
        <v>120</v>
      </c>
      <c r="Y78">
        <v>1036365000000</v>
      </c>
      <c r="Z78">
        <v>176686000000</v>
      </c>
      <c r="AA78">
        <v>17560000000</v>
      </c>
      <c r="AB78">
        <v>1066000000</v>
      </c>
      <c r="AC78">
        <v>1232000000</v>
      </c>
      <c r="AD78">
        <v>1433000000</v>
      </c>
      <c r="AE78">
        <v>2409000000</v>
      </c>
      <c r="AF78">
        <v>2412000000</v>
      </c>
      <c r="AG78">
        <v>3747000000</v>
      </c>
      <c r="AH78">
        <v>1615000000</v>
      </c>
      <c r="AI78">
        <v>1165000000</v>
      </c>
      <c r="AJ78">
        <v>968000000</v>
      </c>
      <c r="AK78">
        <v>885000000</v>
      </c>
      <c r="AL78">
        <v>2452000000</v>
      </c>
      <c r="AM78">
        <v>1933000000</v>
      </c>
      <c r="AN78">
        <v>5617000000</v>
      </c>
    </row>
    <row r="79" spans="1:40" hidden="1" outlineLevel="1">
      <c r="A79" s="5">
        <f t="shared" si="12"/>
        <v>2006</v>
      </c>
      <c r="B79" s="5">
        <f t="shared" si="8"/>
        <v>18263.666666666668</v>
      </c>
      <c r="C79" s="5">
        <f t="shared" si="8"/>
        <v>1034.6666666666665</v>
      </c>
      <c r="D79" s="5">
        <f t="shared" si="9"/>
        <v>1453.8888888888889</v>
      </c>
      <c r="E79" s="5">
        <f t="shared" si="9"/>
        <v>2055.7777777777778</v>
      </c>
      <c r="F79" s="5">
        <f t="shared" si="9"/>
        <v>2369.3333333333335</v>
      </c>
      <c r="G79" s="5">
        <f t="shared" si="9"/>
        <v>4323.4444444444443</v>
      </c>
      <c r="H79" s="5">
        <f t="shared" si="10"/>
        <v>929.1111111111112</v>
      </c>
      <c r="I79" s="5">
        <f t="shared" si="11"/>
        <v>6057.1111111111104</v>
      </c>
      <c r="J79" s="5"/>
      <c r="L79">
        <f t="shared" si="14"/>
        <v>2.7533725699306677</v>
      </c>
      <c r="M79">
        <f t="shared" si="14"/>
        <v>-1.7179713110871075</v>
      </c>
      <c r="N79">
        <f t="shared" si="14"/>
        <v>2.3837404855929334</v>
      </c>
      <c r="O79" t="b">
        <f t="shared" si="15"/>
        <v>0</v>
      </c>
      <c r="P79" t="b">
        <f t="shared" si="16"/>
        <v>1</v>
      </c>
      <c r="W79">
        <f t="shared" si="5"/>
        <v>2001</v>
      </c>
      <c r="X79" t="s">
        <v>121</v>
      </c>
      <c r="Y79">
        <v>1040439000000</v>
      </c>
      <c r="Z79">
        <v>177176000000</v>
      </c>
      <c r="AA79">
        <v>17685000000</v>
      </c>
      <c r="AB79">
        <v>1103000000</v>
      </c>
      <c r="AC79">
        <v>1246000000</v>
      </c>
      <c r="AD79">
        <v>1351000000</v>
      </c>
      <c r="AE79">
        <v>2458000000</v>
      </c>
      <c r="AF79">
        <v>2424000000</v>
      </c>
      <c r="AG79">
        <v>3781000000</v>
      </c>
      <c r="AH79">
        <v>1615000000</v>
      </c>
      <c r="AI79">
        <v>1146000000</v>
      </c>
      <c r="AJ79">
        <v>1016000000</v>
      </c>
      <c r="AK79">
        <v>861000000</v>
      </c>
      <c r="AL79">
        <v>2508000000</v>
      </c>
      <c r="AM79">
        <v>1966000000</v>
      </c>
      <c r="AN79">
        <v>5719000000</v>
      </c>
    </row>
    <row r="80" spans="1:40" hidden="1" outlineLevel="1">
      <c r="A80" s="5">
        <f t="shared" si="12"/>
        <v>2007</v>
      </c>
      <c r="B80" s="5">
        <f t="shared" si="8"/>
        <v>18394.777777777777</v>
      </c>
      <c r="C80" s="5">
        <f t="shared" si="8"/>
        <v>1052.8888888888889</v>
      </c>
      <c r="D80" s="5">
        <f t="shared" si="9"/>
        <v>1320.2222222222224</v>
      </c>
      <c r="E80" s="5">
        <f t="shared" si="9"/>
        <v>2109</v>
      </c>
      <c r="F80" s="5">
        <f t="shared" si="9"/>
        <v>2445.6666666666665</v>
      </c>
      <c r="G80" s="5">
        <f t="shared" si="9"/>
        <v>4277</v>
      </c>
      <c r="H80" s="5">
        <f t="shared" si="10"/>
        <v>878.22222222222217</v>
      </c>
      <c r="I80" s="5">
        <f t="shared" si="11"/>
        <v>6271.666666666667</v>
      </c>
      <c r="J80" s="5"/>
      <c r="L80">
        <f t="shared" si="14"/>
        <v>2.5161782898654339</v>
      </c>
      <c r="M80">
        <f t="shared" si="14"/>
        <v>-1.5560418479217075</v>
      </c>
      <c r="N80">
        <f>100*(D32/D31-1)</f>
        <v>0.71787945708843282</v>
      </c>
      <c r="O80" t="b">
        <f>N80&gt;L80</f>
        <v>0</v>
      </c>
      <c r="P80" t="b">
        <f t="shared" si="16"/>
        <v>1</v>
      </c>
      <c r="W80">
        <f t="shared" si="5"/>
        <v>2001</v>
      </c>
      <c r="X80" t="s">
        <v>122</v>
      </c>
      <c r="Y80">
        <v>1046397000000</v>
      </c>
      <c r="Z80">
        <v>177742000000</v>
      </c>
      <c r="AA80">
        <v>17667000000</v>
      </c>
      <c r="AB80">
        <v>1085000000</v>
      </c>
      <c r="AC80">
        <v>1279000000</v>
      </c>
      <c r="AD80">
        <v>1386000000</v>
      </c>
      <c r="AE80">
        <v>2469000000</v>
      </c>
      <c r="AF80">
        <v>2403000000</v>
      </c>
      <c r="AG80">
        <v>3647000000</v>
      </c>
      <c r="AH80">
        <v>1575000000</v>
      </c>
      <c r="AI80">
        <v>1105000000</v>
      </c>
      <c r="AJ80">
        <v>965000000</v>
      </c>
      <c r="AK80">
        <v>882000000</v>
      </c>
      <c r="AL80">
        <v>2550000000</v>
      </c>
      <c r="AM80">
        <v>1972000000</v>
      </c>
      <c r="AN80">
        <v>5800000000</v>
      </c>
    </row>
    <row r="81" spans="1:40" hidden="1" outlineLevel="1">
      <c r="A81" s="5">
        <f t="shared" si="12"/>
        <v>2008</v>
      </c>
      <c r="B81" s="5">
        <f t="shared" ref="B81:C83" si="17">D33</f>
        <v>18555.111111111109</v>
      </c>
      <c r="C81" s="5">
        <f t="shared" si="17"/>
        <v>952.1111111111112</v>
      </c>
      <c r="D81" s="5">
        <f t="shared" ref="D81:G83" si="18">G33</f>
        <v>1182.8888888888889</v>
      </c>
      <c r="E81" s="5">
        <f t="shared" si="18"/>
        <v>2310.6666666666665</v>
      </c>
      <c r="F81" s="5">
        <f t="shared" si="18"/>
        <v>2410.5555555555552</v>
      </c>
      <c r="G81" s="5">
        <f t="shared" si="18"/>
        <v>4269.2222222222226</v>
      </c>
      <c r="H81" s="5">
        <f>N33</f>
        <v>957.8888888888888</v>
      </c>
      <c r="I81" s="5">
        <f>Q33</f>
        <v>6419.666666666667</v>
      </c>
      <c r="J81" s="5"/>
      <c r="K81" s="163"/>
      <c r="L81" s="163">
        <f t="shared" ref="L81:M83" si="19">100*(B33/B32-1)</f>
        <v>0.61963935039215379</v>
      </c>
      <c r="M81" s="163">
        <f t="shared" si="19"/>
        <v>-5.9050197747962159</v>
      </c>
      <c r="N81" s="163">
        <f>100*(D33/D32-1)</f>
        <v>0.87162419285666815</v>
      </c>
      <c r="O81" s="163" t="b">
        <f>N81&gt;L81</f>
        <v>1</v>
      </c>
      <c r="P81" s="163" t="b">
        <f>N81&gt;M81</f>
        <v>1</v>
      </c>
    </row>
    <row r="82" spans="1:40" hidden="1" outlineLevel="1">
      <c r="A82" s="5">
        <f t="shared" si="12"/>
        <v>2009</v>
      </c>
      <c r="B82" s="5">
        <f t="shared" si="17"/>
        <v>18805.222222222223</v>
      </c>
      <c r="C82" s="5">
        <f t="shared" si="17"/>
        <v>935.77777777777783</v>
      </c>
      <c r="D82" s="5">
        <f t="shared" si="18"/>
        <v>1162.2222222222224</v>
      </c>
      <c r="E82" s="5">
        <f t="shared" si="18"/>
        <v>2409.1111111111113</v>
      </c>
      <c r="F82" s="5">
        <f t="shared" si="18"/>
        <v>2411.2222222222222</v>
      </c>
      <c r="G82" s="5">
        <f t="shared" si="18"/>
        <v>4338.5555555555557</v>
      </c>
      <c r="H82" s="5">
        <f>N34</f>
        <v>820.1111111111112</v>
      </c>
      <c r="I82" s="5">
        <f>Q34</f>
        <v>6650.333333333333</v>
      </c>
      <c r="J82" s="5"/>
      <c r="K82" s="163"/>
      <c r="L82" s="163">
        <f t="shared" si="19"/>
        <v>-3.0307071743505776</v>
      </c>
      <c r="M82" s="163">
        <f t="shared" si="19"/>
        <v>-12.1428422756105</v>
      </c>
      <c r="N82" s="163">
        <f>100*(D34/D33-1)</f>
        <v>1.3479364775204283</v>
      </c>
      <c r="O82" s="163" t="b">
        <f>N82&gt;L82</f>
        <v>1</v>
      </c>
      <c r="P82" s="163" t="b">
        <f>N82&gt;M82</f>
        <v>1</v>
      </c>
    </row>
    <row r="83" spans="1:40" hidden="1" outlineLevel="1">
      <c r="A83" s="5">
        <f t="shared" si="12"/>
        <v>2010</v>
      </c>
      <c r="B83" s="5">
        <f t="shared" si="17"/>
        <v>19243</v>
      </c>
      <c r="C83" s="5">
        <f t="shared" si="17"/>
        <v>920.66666666666663</v>
      </c>
      <c r="D83" s="5">
        <f t="shared" si="18"/>
        <v>1211.4444444444443</v>
      </c>
      <c r="E83" s="5">
        <f t="shared" si="18"/>
        <v>2327</v>
      </c>
      <c r="F83" s="5">
        <f t="shared" si="18"/>
        <v>2395</v>
      </c>
      <c r="G83" s="5">
        <f t="shared" si="18"/>
        <v>4640.5555555555557</v>
      </c>
      <c r="H83" s="5">
        <f>N35</f>
        <v>1009.7777777777778</v>
      </c>
      <c r="I83" s="5">
        <f>Q35</f>
        <v>6638.666666666667</v>
      </c>
      <c r="J83" s="5"/>
      <c r="K83" s="163"/>
      <c r="L83" s="163">
        <f t="shared" si="19"/>
        <v>3.6390306026111929</v>
      </c>
      <c r="M83" s="163">
        <f t="shared" si="19"/>
        <v>6.4890096466355018</v>
      </c>
      <c r="N83" s="163">
        <f>100*(D35/D34-1)</f>
        <v>2.3279585457940177</v>
      </c>
      <c r="O83" s="163" t="b">
        <f>N83&gt;L83</f>
        <v>0</v>
      </c>
      <c r="P83" s="163" t="b">
        <f>N83&gt;M83</f>
        <v>0</v>
      </c>
    </row>
    <row r="84" spans="1:40" hidden="1" outlineLevel="1">
      <c r="A84" s="5"/>
      <c r="B84" s="5"/>
      <c r="W84">
        <f t="shared" si="5"/>
        <v>2002</v>
      </c>
      <c r="X84" t="s">
        <v>123</v>
      </c>
      <c r="Y84">
        <v>1058129000000</v>
      </c>
      <c r="Z84">
        <v>181389000000</v>
      </c>
      <c r="AA84">
        <v>17154000000</v>
      </c>
      <c r="AB84">
        <v>1191000000</v>
      </c>
      <c r="AC84">
        <v>1269000000</v>
      </c>
      <c r="AD84">
        <v>1272000000</v>
      </c>
      <c r="AE84">
        <v>2268000000</v>
      </c>
      <c r="AF84">
        <v>2279000000</v>
      </c>
      <c r="AG84">
        <v>3523000000</v>
      </c>
      <c r="AH84">
        <v>1519000000</v>
      </c>
      <c r="AI84">
        <v>1060000000</v>
      </c>
      <c r="AJ84">
        <v>939000000</v>
      </c>
      <c r="AK84">
        <v>938000000</v>
      </c>
      <c r="AL84">
        <v>2365000000</v>
      </c>
      <c r="AM84">
        <v>2042000000</v>
      </c>
      <c r="AN84">
        <v>5678000000</v>
      </c>
    </row>
    <row r="85" spans="1:40" hidden="1" outlineLevel="1">
      <c r="A85" s="5"/>
      <c r="B85" s="5"/>
      <c r="W85">
        <f t="shared" si="5"/>
        <v>2002</v>
      </c>
      <c r="X85" t="s">
        <v>124</v>
      </c>
      <c r="Y85">
        <v>1065089000000</v>
      </c>
      <c r="Z85">
        <v>183699000000</v>
      </c>
      <c r="AA85">
        <v>17415000000</v>
      </c>
      <c r="AB85">
        <v>1205000000</v>
      </c>
      <c r="AC85">
        <v>1316000000</v>
      </c>
      <c r="AD85">
        <v>1282000000</v>
      </c>
      <c r="AE85">
        <v>2407000000</v>
      </c>
      <c r="AF85">
        <v>2218000000</v>
      </c>
      <c r="AG85">
        <v>3587000000</v>
      </c>
      <c r="AH85">
        <v>1538000000</v>
      </c>
      <c r="AI85">
        <v>1088000000</v>
      </c>
      <c r="AJ85">
        <v>956000000</v>
      </c>
      <c r="AK85">
        <v>1048000000</v>
      </c>
      <c r="AL85">
        <v>2296000000</v>
      </c>
      <c r="AM85">
        <v>2052000000</v>
      </c>
      <c r="AN85">
        <v>5663000000</v>
      </c>
    </row>
    <row r="86" spans="1:40" hidden="1" outlineLevel="1">
      <c r="A86" s="5"/>
      <c r="B86" s="5"/>
      <c r="W86">
        <f t="shared" si="5"/>
        <v>2002</v>
      </c>
      <c r="X86" t="s">
        <v>125</v>
      </c>
      <c r="Y86">
        <v>1066239000000</v>
      </c>
      <c r="Z86">
        <v>185375000000</v>
      </c>
      <c r="AA86">
        <v>17411000000</v>
      </c>
      <c r="AB86">
        <v>1194000000</v>
      </c>
      <c r="AC86">
        <v>1313000000</v>
      </c>
      <c r="AD86">
        <v>1265000000</v>
      </c>
      <c r="AE86">
        <v>2379000000</v>
      </c>
      <c r="AF86">
        <v>2179000000</v>
      </c>
      <c r="AG86">
        <v>3684000000</v>
      </c>
      <c r="AH86">
        <v>1636000000</v>
      </c>
      <c r="AI86">
        <v>1104000000</v>
      </c>
      <c r="AJ86">
        <v>941000000</v>
      </c>
      <c r="AK86">
        <v>1001000000</v>
      </c>
      <c r="AL86">
        <v>2320000000</v>
      </c>
      <c r="AM86">
        <v>2078000000</v>
      </c>
      <c r="AN86">
        <v>5710000000</v>
      </c>
    </row>
    <row r="87" spans="1:40" ht="30" hidden="1" customHeight="1" outlineLevel="1">
      <c r="A87" s="5"/>
      <c r="B87" s="5"/>
      <c r="E87" s="167" t="s">
        <v>1144</v>
      </c>
      <c r="F87" s="167" t="s">
        <v>26</v>
      </c>
      <c r="G87" s="167" t="s">
        <v>22</v>
      </c>
      <c r="H87" s="167" t="s">
        <v>1236</v>
      </c>
      <c r="I87" s="167" t="s">
        <v>1242</v>
      </c>
      <c r="J87" s="167" t="s">
        <v>1140</v>
      </c>
      <c r="K87" s="167" t="s">
        <v>607</v>
      </c>
      <c r="L87" s="167" t="s">
        <v>1237</v>
      </c>
      <c r="M87" s="167" t="s">
        <v>1139</v>
      </c>
      <c r="N87" s="167" t="s">
        <v>1239</v>
      </c>
      <c r="W87">
        <f t="shared" si="5"/>
        <v>2002</v>
      </c>
      <c r="X87" t="s">
        <v>126</v>
      </c>
      <c r="Y87">
        <v>1067154000000</v>
      </c>
      <c r="Z87">
        <v>183336000000</v>
      </c>
      <c r="AA87">
        <v>17472000000</v>
      </c>
      <c r="AB87">
        <v>1202000000</v>
      </c>
      <c r="AC87">
        <v>1341000000</v>
      </c>
      <c r="AD87">
        <v>1264000000</v>
      </c>
      <c r="AE87">
        <v>2435000000</v>
      </c>
      <c r="AF87">
        <v>2140000000</v>
      </c>
      <c r="AG87">
        <v>3712000000</v>
      </c>
      <c r="AH87">
        <v>1629000000</v>
      </c>
      <c r="AI87">
        <v>1108000000</v>
      </c>
      <c r="AJ87">
        <v>971000000</v>
      </c>
      <c r="AK87">
        <v>942000000</v>
      </c>
      <c r="AL87">
        <v>2381000000</v>
      </c>
      <c r="AM87">
        <v>2051000000</v>
      </c>
      <c r="AN87">
        <v>5777000000</v>
      </c>
    </row>
    <row r="88" spans="1:40" hidden="1" outlineLevel="1">
      <c r="A88" s="5"/>
      <c r="B88" s="5"/>
      <c r="E88" s="169"/>
      <c r="F88" s="169"/>
      <c r="G88" s="169"/>
      <c r="H88" s="169"/>
      <c r="I88" s="169"/>
      <c r="J88" s="169"/>
      <c r="K88" s="169"/>
      <c r="L88" s="169"/>
      <c r="M88" s="169"/>
      <c r="N88" s="169"/>
      <c r="W88">
        <f t="shared" si="5"/>
        <v>2002</v>
      </c>
      <c r="X88" t="s">
        <v>127</v>
      </c>
      <c r="Y88">
        <v>1071134000000</v>
      </c>
      <c r="Z88">
        <v>184696000000</v>
      </c>
      <c r="AA88">
        <v>17263000000</v>
      </c>
      <c r="AB88">
        <v>1187000000</v>
      </c>
      <c r="AC88">
        <v>1319000000</v>
      </c>
      <c r="AD88">
        <v>1357000000</v>
      </c>
      <c r="AE88">
        <v>2301000000</v>
      </c>
      <c r="AF88">
        <v>2121000000</v>
      </c>
      <c r="AG88">
        <v>3571000000</v>
      </c>
      <c r="AH88">
        <v>1529000000</v>
      </c>
      <c r="AI88">
        <v>1118000000</v>
      </c>
      <c r="AJ88">
        <v>924000000</v>
      </c>
      <c r="AK88">
        <v>991000000</v>
      </c>
      <c r="AL88">
        <v>2368000000</v>
      </c>
      <c r="AM88">
        <v>2047000000</v>
      </c>
      <c r="AN88">
        <v>5733000000</v>
      </c>
    </row>
    <row r="89" spans="1:40" hidden="1" outlineLevel="1">
      <c r="A89" s="5"/>
      <c r="B89" s="5"/>
      <c r="E89" s="168"/>
      <c r="F89" s="168"/>
      <c r="G89" s="168"/>
      <c r="H89" s="168"/>
      <c r="I89" s="168"/>
      <c r="J89" s="168"/>
      <c r="K89" s="168"/>
      <c r="L89" s="168"/>
      <c r="M89" s="168"/>
      <c r="N89" s="168"/>
      <c r="W89">
        <f t="shared" si="5"/>
        <v>2002</v>
      </c>
      <c r="X89" t="s">
        <v>128</v>
      </c>
      <c r="Y89">
        <v>1075096000000</v>
      </c>
      <c r="Z89">
        <v>185077000000</v>
      </c>
      <c r="AA89">
        <v>17442000000</v>
      </c>
      <c r="AB89">
        <v>1132000000</v>
      </c>
      <c r="AC89">
        <v>1380000000</v>
      </c>
      <c r="AD89">
        <v>1389000000</v>
      </c>
      <c r="AE89">
        <v>2416000000</v>
      </c>
      <c r="AF89">
        <v>2112000000</v>
      </c>
      <c r="AG89">
        <v>3571000000</v>
      </c>
      <c r="AH89">
        <v>1553000000</v>
      </c>
      <c r="AI89">
        <v>1107000000</v>
      </c>
      <c r="AJ89">
        <v>912000000</v>
      </c>
      <c r="AK89">
        <v>987000000</v>
      </c>
      <c r="AL89">
        <v>2381000000</v>
      </c>
      <c r="AM89">
        <v>2075000000</v>
      </c>
      <c r="AN89">
        <v>5838000000</v>
      </c>
    </row>
    <row r="90" spans="1:40" hidden="1" outlineLevel="1">
      <c r="A90" s="5"/>
      <c r="B90" s="5"/>
      <c r="D90">
        <v>1981</v>
      </c>
      <c r="E90" s="5">
        <f>$E$6</f>
        <v>633.99306925268445</v>
      </c>
      <c r="F90" s="5">
        <f>$N$6</f>
        <v>604.68651788200668</v>
      </c>
      <c r="G90" s="5">
        <f>$G$6</f>
        <v>714.88462628552929</v>
      </c>
      <c r="H90" s="5"/>
      <c r="I90" s="5">
        <f>$H$6</f>
        <v>877.6834125994676</v>
      </c>
      <c r="J90" s="5">
        <f>$I$6</f>
        <v>3042.3270030816643</v>
      </c>
      <c r="K90" s="5"/>
      <c r="L90" s="5"/>
      <c r="M90" s="5">
        <f>$J$6</f>
        <v>3260.647786669816</v>
      </c>
      <c r="N90" s="5">
        <f>$Q$6</f>
        <v>4441.5571510882419</v>
      </c>
      <c r="W90">
        <f t="shared" si="5"/>
        <v>2002</v>
      </c>
      <c r="X90" t="s">
        <v>129</v>
      </c>
      <c r="Y90">
        <v>1072718000000</v>
      </c>
      <c r="Z90">
        <v>181400000000</v>
      </c>
      <c r="AA90">
        <v>17337000000</v>
      </c>
      <c r="AB90">
        <v>1185000000</v>
      </c>
      <c r="AC90">
        <v>1252000000</v>
      </c>
      <c r="AD90">
        <v>1423000000</v>
      </c>
      <c r="AE90">
        <v>2542000000</v>
      </c>
      <c r="AF90">
        <v>2102000000</v>
      </c>
      <c r="AG90">
        <v>3599000000</v>
      </c>
      <c r="AH90">
        <v>1529000000</v>
      </c>
      <c r="AI90">
        <v>1166000000</v>
      </c>
      <c r="AJ90">
        <v>906000000</v>
      </c>
      <c r="AK90">
        <v>917000000</v>
      </c>
      <c r="AL90">
        <v>2443000000</v>
      </c>
      <c r="AM90">
        <v>1876000000</v>
      </c>
      <c r="AN90">
        <v>5570000000</v>
      </c>
    </row>
    <row r="91" spans="1:40" hidden="1" outlineLevel="1">
      <c r="A91" s="5"/>
      <c r="B91" s="5"/>
      <c r="D91" s="171">
        <v>2000</v>
      </c>
      <c r="E91" s="5">
        <f>$E$25</f>
        <v>1054.0833333333335</v>
      </c>
      <c r="F91" s="5">
        <f>$N$25</f>
        <v>869.58333333333337</v>
      </c>
      <c r="G91" s="5">
        <f>$G$25</f>
        <v>1246.5</v>
      </c>
      <c r="H91" s="5">
        <f>$F$25</f>
        <v>1229.0833333333333</v>
      </c>
      <c r="I91" s="5">
        <f>$H$25</f>
        <v>2018.8333333333333</v>
      </c>
      <c r="J91" s="5">
        <f>$I$25</f>
        <v>2280.5833333333335</v>
      </c>
      <c r="K91" s="5">
        <f>$P$25</f>
        <v>1807.5833333333333</v>
      </c>
      <c r="L91" s="5">
        <f>$O$25</f>
        <v>2169.3333333333335</v>
      </c>
      <c r="M91" s="5">
        <f>$J$25</f>
        <v>3555.75</v>
      </c>
      <c r="N91" s="5">
        <f>$Q$25</f>
        <v>5205.166666666667</v>
      </c>
      <c r="W91">
        <f t="shared" si="5"/>
        <v>2002</v>
      </c>
      <c r="X91" t="s">
        <v>130</v>
      </c>
      <c r="Y91">
        <v>1079364000000</v>
      </c>
      <c r="Z91">
        <v>182601000000</v>
      </c>
      <c r="AA91">
        <v>17195000000</v>
      </c>
      <c r="AB91">
        <v>1173000000</v>
      </c>
      <c r="AC91">
        <v>1212000000</v>
      </c>
      <c r="AD91">
        <v>1477000000</v>
      </c>
      <c r="AE91">
        <v>2449000000</v>
      </c>
      <c r="AF91">
        <v>2085000000</v>
      </c>
      <c r="AG91">
        <v>3488000000</v>
      </c>
      <c r="AH91">
        <v>1425000000</v>
      </c>
      <c r="AI91">
        <v>1178000000</v>
      </c>
      <c r="AJ91">
        <v>890000000</v>
      </c>
      <c r="AK91">
        <v>908000000</v>
      </c>
      <c r="AL91">
        <v>2456000000</v>
      </c>
      <c r="AM91">
        <v>1949000000</v>
      </c>
      <c r="AN91">
        <v>5622000000</v>
      </c>
    </row>
    <row r="92" spans="1:40" hidden="1" outlineLevel="1">
      <c r="A92" s="5"/>
      <c r="B92" s="5"/>
      <c r="D92" s="171">
        <v>2007</v>
      </c>
      <c r="E92" s="5">
        <f>$E$32</f>
        <v>1052.8888888888889</v>
      </c>
      <c r="F92" s="5">
        <f>$N$32</f>
        <v>878.22222222222217</v>
      </c>
      <c r="G92" s="5">
        <f>$G$32</f>
        <v>1320.2222222222224</v>
      </c>
      <c r="H92" s="5">
        <f>$F$32</f>
        <v>1351.3333333333333</v>
      </c>
      <c r="I92" s="5">
        <f>$H$32</f>
        <v>2109</v>
      </c>
      <c r="J92" s="5">
        <f>$I$32</f>
        <v>2445.6666666666665</v>
      </c>
      <c r="K92" s="5">
        <f>$P$32</f>
        <v>2372.7777777777778</v>
      </c>
      <c r="L92" s="5">
        <f>$O$32</f>
        <v>2547.5555555555552</v>
      </c>
      <c r="M92" s="5">
        <f>$J$32</f>
        <v>4277</v>
      </c>
      <c r="N92" s="5">
        <f>$Q$32</f>
        <v>6271.666666666667</v>
      </c>
      <c r="W92">
        <f t="shared" si="5"/>
        <v>2002</v>
      </c>
      <c r="X92" t="s">
        <v>131</v>
      </c>
      <c r="Y92">
        <v>1079176000000</v>
      </c>
      <c r="Z92">
        <v>181642000000</v>
      </c>
      <c r="AA92">
        <v>17223000000</v>
      </c>
      <c r="AB92">
        <v>1201000000</v>
      </c>
      <c r="AC92">
        <v>1233000000</v>
      </c>
      <c r="AD92">
        <v>1448000000</v>
      </c>
      <c r="AE92">
        <v>2427000000</v>
      </c>
      <c r="AF92">
        <v>2130000000</v>
      </c>
      <c r="AG92">
        <v>3510000000</v>
      </c>
      <c r="AH92">
        <v>1407000000</v>
      </c>
      <c r="AI92">
        <v>1227000000</v>
      </c>
      <c r="AJ92">
        <v>885000000</v>
      </c>
      <c r="AK92">
        <v>878000000</v>
      </c>
      <c r="AL92">
        <v>2427000000</v>
      </c>
      <c r="AM92">
        <v>1977000000</v>
      </c>
      <c r="AN92">
        <v>5637000000</v>
      </c>
    </row>
    <row r="93" spans="1:40" hidden="1" outlineLevel="1">
      <c r="A93" s="5"/>
      <c r="B93" s="5"/>
      <c r="D93">
        <v>2010</v>
      </c>
      <c r="E93" s="5">
        <f>$E$35</f>
        <v>920.66666666666663</v>
      </c>
      <c r="F93" s="5">
        <f>$N$35</f>
        <v>1009.7777777777778</v>
      </c>
      <c r="G93" s="5">
        <f>$G$35</f>
        <v>1211.4444444444443</v>
      </c>
      <c r="H93" s="5">
        <f>$F$35</f>
        <v>1473</v>
      </c>
      <c r="I93" s="5">
        <f>$H$35</f>
        <v>2327</v>
      </c>
      <c r="J93" s="5">
        <f>$I$35</f>
        <v>2395</v>
      </c>
      <c r="K93" s="5">
        <f>$P$35</f>
        <v>2451.3333333333335</v>
      </c>
      <c r="L93" s="5">
        <f>$O$35</f>
        <v>2711.1111111111113</v>
      </c>
      <c r="M93" s="5">
        <f>$J$35</f>
        <v>4640.5555555555557</v>
      </c>
      <c r="N93" s="5">
        <f>$Q$35</f>
        <v>6638.666666666667</v>
      </c>
      <c r="W93">
        <f t="shared" si="5"/>
        <v>1</v>
      </c>
      <c r="X93" t="s">
        <v>132</v>
      </c>
      <c r="Y93">
        <v>1076355000000</v>
      </c>
      <c r="Z93">
        <v>178915000000</v>
      </c>
      <c r="AA93">
        <v>17133000000</v>
      </c>
      <c r="AB93">
        <v>1145000000</v>
      </c>
      <c r="AC93">
        <v>1202000000</v>
      </c>
      <c r="AD93">
        <v>1439000000</v>
      </c>
      <c r="AE93">
        <v>2357000000</v>
      </c>
      <c r="AF93">
        <v>2154000000</v>
      </c>
      <c r="AG93">
        <v>3557000000</v>
      </c>
      <c r="AH93">
        <v>1467000000</v>
      </c>
      <c r="AI93">
        <v>1228000000</v>
      </c>
      <c r="AJ93">
        <v>873000000</v>
      </c>
      <c r="AK93">
        <v>878000000</v>
      </c>
      <c r="AL93">
        <v>2412000000</v>
      </c>
      <c r="AM93">
        <v>1996000000</v>
      </c>
      <c r="AN93">
        <v>5612000000</v>
      </c>
    </row>
    <row r="94" spans="1:40" hidden="1" outlineLevel="1">
      <c r="A94" s="5"/>
      <c r="B94" s="5"/>
      <c r="D94" s="171" t="s">
        <v>0</v>
      </c>
      <c r="E94" s="4">
        <f>100*((E92/E90)^(1/26)-1)</f>
        <v>1.9701366369656581</v>
      </c>
      <c r="F94" s="4">
        <f t="shared" ref="F94:N94" si="20">100*((F92/F90)^(1/26)-1)</f>
        <v>1.4456947220430783</v>
      </c>
      <c r="G94" s="4">
        <f t="shared" si="20"/>
        <v>2.387415386807068</v>
      </c>
      <c r="H94" s="4"/>
      <c r="I94" s="4">
        <f t="shared" si="20"/>
        <v>3.4293500850385517</v>
      </c>
      <c r="J94" s="4">
        <f t="shared" si="20"/>
        <v>-0.83611927354917404</v>
      </c>
      <c r="K94" s="4"/>
      <c r="L94" s="4"/>
      <c r="M94" s="4">
        <f t="shared" si="20"/>
        <v>1.049025422682992</v>
      </c>
      <c r="N94" s="4">
        <f t="shared" si="20"/>
        <v>1.3359104100069574</v>
      </c>
      <c r="W94">
        <f t="shared" si="5"/>
        <v>1</v>
      </c>
      <c r="X94" t="s">
        <v>133</v>
      </c>
      <c r="Y94">
        <v>1082478000000</v>
      </c>
      <c r="Z94">
        <v>179825000000</v>
      </c>
      <c r="AA94">
        <v>17019000000</v>
      </c>
      <c r="AB94">
        <v>1105000000</v>
      </c>
      <c r="AC94">
        <v>1181000000</v>
      </c>
      <c r="AD94">
        <v>1353000000</v>
      </c>
      <c r="AE94">
        <v>2428000000</v>
      </c>
      <c r="AF94">
        <v>2144000000</v>
      </c>
      <c r="AG94">
        <v>3532000000</v>
      </c>
      <c r="AH94">
        <v>1383000000</v>
      </c>
      <c r="AI94">
        <v>1281000000</v>
      </c>
      <c r="AJ94">
        <v>868000000</v>
      </c>
      <c r="AK94">
        <v>883000000</v>
      </c>
      <c r="AL94">
        <v>2352000000</v>
      </c>
      <c r="AM94">
        <v>2017000000</v>
      </c>
      <c r="AN94">
        <v>5548000000</v>
      </c>
    </row>
    <row r="95" spans="1:40" hidden="1" outlineLevel="1">
      <c r="A95" s="5"/>
      <c r="B95" s="5"/>
      <c r="D95" s="171" t="s">
        <v>3</v>
      </c>
      <c r="E95" s="4">
        <f>100*((E92/E91)^(1/7)-1)</f>
        <v>-1.6195858573264665E-2</v>
      </c>
      <c r="F95" s="4">
        <f t="shared" ref="F95:N95" si="21">100*((F92/F91)^(1/7)-1)</f>
        <v>0.14132108380822128</v>
      </c>
      <c r="G95" s="4">
        <f t="shared" si="21"/>
        <v>0.82424187398608684</v>
      </c>
      <c r="H95" s="4">
        <f t="shared" si="21"/>
        <v>1.3638325678860808</v>
      </c>
      <c r="I95" s="4">
        <f t="shared" si="21"/>
        <v>0.62615383662669721</v>
      </c>
      <c r="J95" s="4">
        <f t="shared" si="21"/>
        <v>1.0033788945819966</v>
      </c>
      <c r="K95" s="4">
        <f t="shared" si="21"/>
        <v>3.96324333938467</v>
      </c>
      <c r="L95" s="4">
        <f t="shared" si="21"/>
        <v>2.3224790109757087</v>
      </c>
      <c r="M95" s="4">
        <f t="shared" si="21"/>
        <v>2.6734818996675624</v>
      </c>
      <c r="N95" s="4">
        <f t="shared" si="21"/>
        <v>2.6984873385111019</v>
      </c>
      <c r="W95">
        <f t="shared" si="5"/>
        <v>1</v>
      </c>
      <c r="X95" t="s">
        <v>134</v>
      </c>
      <c r="Y95">
        <v>1085876000000</v>
      </c>
      <c r="Z95">
        <v>179997000000</v>
      </c>
      <c r="AA95">
        <v>17195000000</v>
      </c>
      <c r="AB95">
        <v>1110000000</v>
      </c>
      <c r="AC95">
        <v>1195000000</v>
      </c>
      <c r="AD95">
        <v>1458000000</v>
      </c>
      <c r="AE95">
        <v>2407000000</v>
      </c>
      <c r="AF95">
        <v>2168000000</v>
      </c>
      <c r="AG95">
        <v>3642000000</v>
      </c>
      <c r="AH95">
        <v>1406000000</v>
      </c>
      <c r="AI95">
        <v>1366000000</v>
      </c>
      <c r="AJ95">
        <v>875000000</v>
      </c>
      <c r="AK95">
        <v>871000000</v>
      </c>
      <c r="AL95">
        <v>2336000000</v>
      </c>
      <c r="AM95">
        <v>1982000000</v>
      </c>
      <c r="AN95">
        <v>5511000000</v>
      </c>
    </row>
    <row r="96" spans="1:40" hidden="1" outlineLevel="1">
      <c r="A96" s="5"/>
      <c r="B96" s="5"/>
      <c r="D96" s="171"/>
      <c r="E96" s="171" t="s">
        <v>21</v>
      </c>
      <c r="F96" s="171" t="s">
        <v>1236</v>
      </c>
      <c r="G96" s="171" t="s">
        <v>22</v>
      </c>
      <c r="H96" s="171" t="s">
        <v>1235</v>
      </c>
      <c r="I96" s="171" t="s">
        <v>1140</v>
      </c>
      <c r="J96" s="171" t="s">
        <v>1139</v>
      </c>
      <c r="K96" s="171" t="s">
        <v>26</v>
      </c>
      <c r="L96" s="171" t="s">
        <v>1237</v>
      </c>
      <c r="M96" s="171" t="s">
        <v>1238</v>
      </c>
      <c r="N96" s="171" t="s">
        <v>1239</v>
      </c>
      <c r="W96">
        <f t="shared" si="5"/>
        <v>2003</v>
      </c>
      <c r="X96" t="s">
        <v>135</v>
      </c>
      <c r="Y96">
        <v>1085221000000</v>
      </c>
      <c r="Z96">
        <v>180587000000</v>
      </c>
      <c r="AA96">
        <v>17382000000</v>
      </c>
      <c r="AB96">
        <v>1072000000</v>
      </c>
      <c r="AC96">
        <v>1209000000</v>
      </c>
      <c r="AD96">
        <v>1542000000</v>
      </c>
      <c r="AE96">
        <v>2547000000</v>
      </c>
      <c r="AF96">
        <v>2171000000</v>
      </c>
      <c r="AG96">
        <v>3592000000</v>
      </c>
      <c r="AH96">
        <v>1385000000</v>
      </c>
      <c r="AI96">
        <v>1336000000</v>
      </c>
      <c r="AJ96">
        <v>882000000</v>
      </c>
      <c r="AK96">
        <v>933000000</v>
      </c>
      <c r="AL96">
        <v>2275000000</v>
      </c>
      <c r="AM96">
        <v>2028000000</v>
      </c>
      <c r="AN96">
        <v>5514000000</v>
      </c>
    </row>
    <row r="97" spans="1:40" hidden="1" outlineLevel="1">
      <c r="A97" s="5"/>
      <c r="B97" s="5"/>
      <c r="D97" s="171"/>
      <c r="E97" s="171"/>
      <c r="F97" s="171"/>
      <c r="G97" s="171"/>
      <c r="H97" s="171"/>
      <c r="I97" s="171"/>
      <c r="J97" s="171"/>
      <c r="K97" s="171"/>
      <c r="L97" s="171"/>
      <c r="M97" s="171"/>
      <c r="N97" s="171"/>
      <c r="W97">
        <f t="shared" si="5"/>
        <v>2003</v>
      </c>
      <c r="X97" t="s">
        <v>136</v>
      </c>
      <c r="Y97">
        <v>1081999000000</v>
      </c>
      <c r="Z97">
        <v>179829000000</v>
      </c>
      <c r="AA97">
        <v>17088000000</v>
      </c>
      <c r="AB97">
        <v>1053000000</v>
      </c>
      <c r="AC97">
        <v>1241000000</v>
      </c>
      <c r="AD97">
        <v>1539000000</v>
      </c>
      <c r="AE97">
        <v>2299000000</v>
      </c>
      <c r="AF97">
        <v>2191000000</v>
      </c>
      <c r="AG97">
        <v>3513000000</v>
      </c>
      <c r="AH97">
        <v>1360000000</v>
      </c>
      <c r="AI97">
        <v>1295000000</v>
      </c>
      <c r="AJ97">
        <v>869000000</v>
      </c>
      <c r="AK97">
        <v>912000000</v>
      </c>
      <c r="AL97">
        <v>2280000000</v>
      </c>
      <c r="AM97">
        <v>2060000000</v>
      </c>
      <c r="AN97">
        <v>5581000000</v>
      </c>
    </row>
    <row r="98" spans="1:40" hidden="1" outlineLevel="1">
      <c r="A98" s="5"/>
      <c r="B98" s="5"/>
      <c r="D98" s="171"/>
      <c r="E98" s="171"/>
      <c r="F98" s="171"/>
      <c r="G98" s="171"/>
      <c r="H98" s="171"/>
      <c r="I98" s="171"/>
      <c r="J98" s="171"/>
      <c r="K98" s="171"/>
      <c r="L98" s="171"/>
      <c r="M98" s="171"/>
      <c r="N98" s="171"/>
      <c r="W98">
        <f t="shared" si="5"/>
        <v>2003</v>
      </c>
      <c r="X98" t="s">
        <v>137</v>
      </c>
      <c r="Y98">
        <v>1085416000000</v>
      </c>
      <c r="Z98">
        <v>180548000000</v>
      </c>
      <c r="AA98">
        <v>16972000000</v>
      </c>
      <c r="AB98">
        <v>1050000000</v>
      </c>
      <c r="AC98">
        <v>1247000000</v>
      </c>
      <c r="AD98">
        <v>1541000000</v>
      </c>
      <c r="AE98">
        <v>2321000000</v>
      </c>
      <c r="AF98">
        <v>2213000000</v>
      </c>
      <c r="AG98">
        <v>3388000000</v>
      </c>
      <c r="AH98">
        <v>1271000000</v>
      </c>
      <c r="AI98">
        <v>1236000000</v>
      </c>
      <c r="AJ98">
        <v>905000000</v>
      </c>
      <c r="AK98">
        <v>954000000</v>
      </c>
      <c r="AL98">
        <v>2222000000</v>
      </c>
      <c r="AM98">
        <v>2053000000</v>
      </c>
      <c r="AN98">
        <v>5523000000</v>
      </c>
    </row>
    <row r="99" spans="1:40" hidden="1" outlineLevel="1">
      <c r="A99" s="5"/>
      <c r="B99" s="5"/>
      <c r="D99" s="171">
        <v>1981</v>
      </c>
      <c r="E99" s="5">
        <v>633.99306925268445</v>
      </c>
      <c r="F99" s="5"/>
      <c r="G99" s="5">
        <v>714.88462628552929</v>
      </c>
      <c r="H99" s="5">
        <v>877.6834125994676</v>
      </c>
      <c r="I99" s="5">
        <v>3042.3270030816643</v>
      </c>
      <c r="J99" s="5">
        <v>3260.647786669816</v>
      </c>
      <c r="K99" s="5">
        <v>604.68651788200668</v>
      </c>
      <c r="L99" s="5"/>
      <c r="M99" s="5"/>
      <c r="N99" s="5">
        <v>4441.5571510882419</v>
      </c>
      <c r="W99">
        <f t="shared" ref="W99:W162" si="22">W87+1</f>
        <v>2003</v>
      </c>
      <c r="X99" t="s">
        <v>138</v>
      </c>
      <c r="Y99">
        <v>1088770000000</v>
      </c>
      <c r="Z99">
        <v>179025000000</v>
      </c>
      <c r="AA99">
        <v>16838000000</v>
      </c>
      <c r="AB99">
        <v>1036000000</v>
      </c>
      <c r="AC99">
        <v>1236000000</v>
      </c>
      <c r="AD99">
        <v>1561000000</v>
      </c>
      <c r="AE99">
        <v>2267000000</v>
      </c>
      <c r="AF99">
        <v>2225000000</v>
      </c>
      <c r="AG99">
        <v>3250000000</v>
      </c>
      <c r="AH99">
        <v>1133000000</v>
      </c>
      <c r="AI99">
        <v>1254000000</v>
      </c>
      <c r="AJ99">
        <v>910000000</v>
      </c>
      <c r="AK99">
        <v>1046000000</v>
      </c>
      <c r="AL99">
        <v>2186000000</v>
      </c>
      <c r="AM99">
        <v>2071000000</v>
      </c>
      <c r="AN99">
        <v>5496000000</v>
      </c>
    </row>
    <row r="100" spans="1:40" hidden="1" outlineLevel="1">
      <c r="A100" s="5"/>
      <c r="B100" s="5"/>
      <c r="D100" s="171">
        <v>2010</v>
      </c>
      <c r="E100" s="5">
        <v>920.66666666666663</v>
      </c>
      <c r="F100" s="5">
        <v>1473</v>
      </c>
      <c r="G100" s="5">
        <v>1211.4444444444443</v>
      </c>
      <c r="H100" s="5">
        <v>2327</v>
      </c>
      <c r="I100" s="5">
        <v>2395</v>
      </c>
      <c r="J100" s="5">
        <v>4640.5555555555557</v>
      </c>
      <c r="K100" s="5">
        <v>1009.7777777777778</v>
      </c>
      <c r="L100" s="5">
        <v>2711.1111111111113</v>
      </c>
      <c r="M100" s="5">
        <v>2451.3333333333335</v>
      </c>
      <c r="N100" s="5">
        <v>6638.666666666667</v>
      </c>
      <c r="W100">
        <f t="shared" si="22"/>
        <v>2003</v>
      </c>
      <c r="X100" t="s">
        <v>139</v>
      </c>
      <c r="Y100">
        <v>1094457000000</v>
      </c>
      <c r="Z100">
        <v>181223000000</v>
      </c>
      <c r="AA100">
        <v>17165000000</v>
      </c>
      <c r="AB100">
        <v>1060000000</v>
      </c>
      <c r="AC100">
        <v>1227000000</v>
      </c>
      <c r="AD100">
        <v>1579000000</v>
      </c>
      <c r="AE100">
        <v>2333000000</v>
      </c>
      <c r="AF100">
        <v>2237000000</v>
      </c>
      <c r="AG100">
        <v>3503000000</v>
      </c>
      <c r="AH100">
        <v>1279000000</v>
      </c>
      <c r="AI100">
        <v>1340000000</v>
      </c>
      <c r="AJ100">
        <v>919000000</v>
      </c>
      <c r="AK100">
        <v>1067000000</v>
      </c>
      <c r="AL100">
        <v>2153000000</v>
      </c>
      <c r="AM100">
        <v>2025000000</v>
      </c>
      <c r="AN100">
        <v>5407000000</v>
      </c>
    </row>
    <row r="101" spans="1:40" hidden="1" outlineLevel="1">
      <c r="A101" s="5"/>
      <c r="B101" s="5"/>
      <c r="W101">
        <f t="shared" si="22"/>
        <v>2003</v>
      </c>
      <c r="X101" t="s">
        <v>140</v>
      </c>
      <c r="Y101">
        <v>1083925000000</v>
      </c>
      <c r="Z101">
        <v>177650000000</v>
      </c>
      <c r="AA101">
        <v>16959000000</v>
      </c>
      <c r="AB101">
        <v>1011000000</v>
      </c>
      <c r="AC101">
        <v>1249000000</v>
      </c>
      <c r="AD101">
        <v>1572000000</v>
      </c>
      <c r="AE101">
        <v>2095000000</v>
      </c>
      <c r="AF101">
        <v>2177000000</v>
      </c>
      <c r="AG101">
        <v>3619000000</v>
      </c>
      <c r="AH101">
        <v>1374000000</v>
      </c>
      <c r="AI101">
        <v>1336000000</v>
      </c>
      <c r="AJ101">
        <v>930000000</v>
      </c>
      <c r="AK101">
        <v>1098000000</v>
      </c>
      <c r="AL101">
        <v>2112000000</v>
      </c>
      <c r="AM101">
        <v>2038000000</v>
      </c>
      <c r="AN101">
        <v>5402000000</v>
      </c>
    </row>
    <row r="102" spans="1:40" hidden="1" outlineLevel="1">
      <c r="A102" s="5"/>
      <c r="B102" s="5"/>
      <c r="W102">
        <f t="shared" si="22"/>
        <v>2003</v>
      </c>
      <c r="X102" t="s">
        <v>141</v>
      </c>
      <c r="Y102">
        <v>1097124000000</v>
      </c>
      <c r="Z102">
        <v>182554000000</v>
      </c>
      <c r="AA102">
        <v>16963000000</v>
      </c>
      <c r="AB102">
        <v>1005000000</v>
      </c>
      <c r="AC102">
        <v>1268000000</v>
      </c>
      <c r="AD102">
        <v>1550000000</v>
      </c>
      <c r="AE102">
        <v>2116000000</v>
      </c>
      <c r="AF102">
        <v>2196000000</v>
      </c>
      <c r="AG102">
        <v>3473000000</v>
      </c>
      <c r="AH102">
        <v>1266000000</v>
      </c>
      <c r="AI102">
        <v>1303000000</v>
      </c>
      <c r="AJ102">
        <v>938000000</v>
      </c>
      <c r="AK102">
        <v>1160000000</v>
      </c>
      <c r="AL102">
        <v>2119000000</v>
      </c>
      <c r="AM102">
        <v>2111000000</v>
      </c>
      <c r="AN102">
        <v>5502000000</v>
      </c>
    </row>
    <row r="103" spans="1:40" hidden="1" outlineLevel="1">
      <c r="A103" s="5"/>
      <c r="B103" s="5"/>
      <c r="W103">
        <f t="shared" si="22"/>
        <v>2003</v>
      </c>
      <c r="X103" t="s">
        <v>142</v>
      </c>
      <c r="Y103">
        <v>1101700000000</v>
      </c>
      <c r="Z103">
        <v>184961000000</v>
      </c>
      <c r="AA103">
        <v>17172000000</v>
      </c>
      <c r="AB103">
        <v>1010000000</v>
      </c>
      <c r="AC103">
        <v>1265000000</v>
      </c>
      <c r="AD103">
        <v>1574000000</v>
      </c>
      <c r="AE103">
        <v>2127000000</v>
      </c>
      <c r="AF103">
        <v>2201000000</v>
      </c>
      <c r="AG103">
        <v>3589000000</v>
      </c>
      <c r="AH103">
        <v>1355000000</v>
      </c>
      <c r="AI103">
        <v>1295000000</v>
      </c>
      <c r="AJ103">
        <v>962000000</v>
      </c>
      <c r="AK103">
        <v>1143000000</v>
      </c>
      <c r="AL103">
        <v>2141000000</v>
      </c>
      <c r="AM103">
        <v>2147000000</v>
      </c>
      <c r="AN103">
        <v>5557000000</v>
      </c>
    </row>
    <row r="104" spans="1:40" hidden="1" outlineLevel="1">
      <c r="A104" s="5"/>
      <c r="B104" s="5"/>
      <c r="E104" t="str">
        <f>$E$87</f>
        <v>Animal</v>
      </c>
      <c r="F104" s="171" t="str">
        <f>$F$87</f>
        <v>Seafood</v>
      </c>
      <c r="G104" s="171" t="str">
        <f>$I$87</f>
        <v xml:space="preserve">Fruit/vegetable/specialty </v>
      </c>
      <c r="H104" s="171" t="str">
        <f>$G$87</f>
        <v>Sugar/confectionery</v>
      </c>
      <c r="I104" s="171" t="str">
        <f>$J$87</f>
        <v>Dairy</v>
      </c>
      <c r="J104" s="171" t="str">
        <f>$H$87</f>
        <v xml:space="preserve">Grain/oilseed </v>
      </c>
      <c r="K104" s="171" t="str">
        <f>$L$87</f>
        <v xml:space="preserve">Bakeries/tortilla </v>
      </c>
      <c r="L104" s="171" t="str">
        <f>$M$87</f>
        <v>Meat</v>
      </c>
      <c r="M104" s="171" t="str">
        <f>$N$87</f>
        <v xml:space="preserve">Miscellaneous food </v>
      </c>
      <c r="N104" s="171" t="str">
        <f>$K$87</f>
        <v>Other</v>
      </c>
      <c r="W104">
        <f t="shared" si="22"/>
        <v>2003</v>
      </c>
      <c r="X104" t="s">
        <v>143</v>
      </c>
      <c r="Y104">
        <v>1102618000000</v>
      </c>
      <c r="Z104">
        <v>184972000000</v>
      </c>
      <c r="AA104">
        <v>17155000000</v>
      </c>
      <c r="AB104">
        <v>991000000</v>
      </c>
      <c r="AC104">
        <v>1275000000</v>
      </c>
      <c r="AD104">
        <v>1674000000</v>
      </c>
      <c r="AE104">
        <v>2172000000</v>
      </c>
      <c r="AF104">
        <v>2194000000</v>
      </c>
      <c r="AG104">
        <v>3467000000</v>
      </c>
      <c r="AH104">
        <v>1269000000</v>
      </c>
      <c r="AI104">
        <v>1259000000</v>
      </c>
      <c r="AJ104">
        <v>972000000</v>
      </c>
      <c r="AK104">
        <v>1161000000</v>
      </c>
      <c r="AL104">
        <v>2145000000</v>
      </c>
      <c r="AM104">
        <v>2114000000</v>
      </c>
      <c r="AN104">
        <v>5539000000</v>
      </c>
    </row>
    <row r="105" spans="1:40" hidden="1" outlineLevel="1">
      <c r="A105" s="5"/>
      <c r="B105" s="5"/>
      <c r="D105" s="4" t="str">
        <f>D94</f>
        <v>1981-2007</v>
      </c>
      <c r="E105" s="4">
        <f>$E$94</f>
        <v>1.9701366369656581</v>
      </c>
      <c r="F105" s="4">
        <f>$F$94</f>
        <v>1.4456947220430783</v>
      </c>
      <c r="G105" s="4">
        <f>$I$94</f>
        <v>3.4293500850385517</v>
      </c>
      <c r="H105" s="4">
        <f>$G$94</f>
        <v>2.387415386807068</v>
      </c>
      <c r="I105" s="4">
        <f>$J$94</f>
        <v>-0.83611927354917404</v>
      </c>
      <c r="J105" s="4"/>
      <c r="K105" s="4"/>
      <c r="L105" s="4">
        <f>$M$94</f>
        <v>1.049025422682992</v>
      </c>
      <c r="M105" s="4">
        <f>$N$94</f>
        <v>1.3359104100069574</v>
      </c>
      <c r="N105" s="4"/>
      <c r="W105">
        <f t="shared" si="22"/>
        <v>2</v>
      </c>
      <c r="X105" t="s">
        <v>144</v>
      </c>
      <c r="Y105">
        <v>1106952000000</v>
      </c>
      <c r="Z105">
        <v>185017000000</v>
      </c>
      <c r="AA105">
        <v>16944000000</v>
      </c>
      <c r="AB105">
        <v>989000000</v>
      </c>
      <c r="AC105">
        <v>1263000000</v>
      </c>
      <c r="AD105">
        <v>1621000000</v>
      </c>
      <c r="AE105">
        <v>2140000000</v>
      </c>
      <c r="AF105">
        <v>2187000000</v>
      </c>
      <c r="AG105">
        <v>3480000000</v>
      </c>
      <c r="AH105">
        <v>1263000000</v>
      </c>
      <c r="AI105">
        <v>1251000000</v>
      </c>
      <c r="AJ105">
        <v>998000000</v>
      </c>
      <c r="AK105">
        <v>988000000</v>
      </c>
      <c r="AL105">
        <v>2199000000</v>
      </c>
      <c r="AM105">
        <v>2098000000</v>
      </c>
      <c r="AN105">
        <v>5564000000</v>
      </c>
    </row>
    <row r="106" spans="1:40" hidden="1" outlineLevel="1">
      <c r="A106" s="5"/>
      <c r="B106" s="5"/>
      <c r="D106" s="4" t="str">
        <f>D95</f>
        <v>2000-2007</v>
      </c>
      <c r="E106" s="4">
        <f>$E$95</f>
        <v>-1.6195858573264665E-2</v>
      </c>
      <c r="F106" s="4">
        <f>$F$95</f>
        <v>0.14132108380822128</v>
      </c>
      <c r="G106" s="4">
        <f>$I$95</f>
        <v>0.62615383662669721</v>
      </c>
      <c r="H106" s="4">
        <f>$G$95</f>
        <v>0.82424187398608684</v>
      </c>
      <c r="I106" s="4">
        <f>$J$95</f>
        <v>1.0033788945819966</v>
      </c>
      <c r="J106" s="4">
        <f>$H$95</f>
        <v>1.3638325678860808</v>
      </c>
      <c r="K106" s="4">
        <f>$L$95</f>
        <v>2.3224790109757087</v>
      </c>
      <c r="L106" s="4">
        <f>$M$95</f>
        <v>2.6734818996675624</v>
      </c>
      <c r="M106" s="4">
        <f>$N$95</f>
        <v>2.6984873385111019</v>
      </c>
      <c r="N106" s="4">
        <f>$K$95</f>
        <v>3.96324333938467</v>
      </c>
      <c r="W106">
        <f t="shared" si="22"/>
        <v>2</v>
      </c>
      <c r="X106" t="s">
        <v>145</v>
      </c>
      <c r="Y106">
        <v>1108553000000</v>
      </c>
      <c r="Z106">
        <v>182191000000</v>
      </c>
      <c r="AA106">
        <v>16800000000</v>
      </c>
      <c r="AB106">
        <v>987000000</v>
      </c>
      <c r="AC106">
        <v>1221000000</v>
      </c>
      <c r="AD106">
        <v>1516000000</v>
      </c>
      <c r="AE106">
        <v>2028000000</v>
      </c>
      <c r="AF106">
        <v>2174000000</v>
      </c>
      <c r="AG106">
        <v>3603000000</v>
      </c>
      <c r="AH106">
        <v>1279000000</v>
      </c>
      <c r="AI106">
        <v>1338000000</v>
      </c>
      <c r="AJ106">
        <v>1042000000</v>
      </c>
      <c r="AK106">
        <v>1096000000</v>
      </c>
      <c r="AL106">
        <v>2135000000</v>
      </c>
      <c r="AM106">
        <v>2067000000</v>
      </c>
      <c r="AN106">
        <v>5421000000</v>
      </c>
    </row>
    <row r="107" spans="1:40" hidden="1" outlineLevel="1">
      <c r="A107" s="5"/>
      <c r="B107" s="5"/>
      <c r="W107">
        <f t="shared" si="22"/>
        <v>2</v>
      </c>
      <c r="X107" t="s">
        <v>146</v>
      </c>
      <c r="Y107">
        <v>1107497000000</v>
      </c>
      <c r="Z107">
        <v>182163000000</v>
      </c>
      <c r="AA107">
        <v>16861000000</v>
      </c>
      <c r="AB107">
        <v>944000000</v>
      </c>
      <c r="AC107">
        <v>1260000000</v>
      </c>
      <c r="AD107">
        <v>1549000000</v>
      </c>
      <c r="AE107">
        <v>2120000000</v>
      </c>
      <c r="AF107">
        <v>2155000000</v>
      </c>
      <c r="AG107">
        <v>3445000000</v>
      </c>
      <c r="AH107">
        <v>1271000000</v>
      </c>
      <c r="AI107">
        <v>1142000000</v>
      </c>
      <c r="AJ107">
        <v>1058000000</v>
      </c>
      <c r="AK107">
        <v>1119000000</v>
      </c>
      <c r="AL107">
        <v>2233000000</v>
      </c>
      <c r="AM107">
        <v>2081000000</v>
      </c>
      <c r="AN107">
        <v>5570000000</v>
      </c>
    </row>
    <row r="108" spans="1:40" hidden="1" outlineLevel="1">
      <c r="A108" s="5"/>
      <c r="B108" s="5"/>
      <c r="D108" s="171"/>
      <c r="E108" s="171" t="s">
        <v>21</v>
      </c>
      <c r="F108" s="171" t="s">
        <v>26</v>
      </c>
      <c r="G108" s="171" t="s">
        <v>22</v>
      </c>
      <c r="H108" s="171" t="s">
        <v>1236</v>
      </c>
      <c r="I108" s="171" t="s">
        <v>1235</v>
      </c>
      <c r="J108" s="171" t="s">
        <v>1140</v>
      </c>
      <c r="K108" s="171" t="s">
        <v>1238</v>
      </c>
      <c r="L108" s="171" t="s">
        <v>1237</v>
      </c>
      <c r="M108" s="171" t="s">
        <v>1139</v>
      </c>
      <c r="N108" s="171" t="s">
        <v>1239</v>
      </c>
      <c r="W108">
        <f t="shared" si="22"/>
        <v>2004</v>
      </c>
      <c r="X108" t="s">
        <v>147</v>
      </c>
      <c r="Y108">
        <v>1117035000000</v>
      </c>
      <c r="Z108">
        <v>185771000000</v>
      </c>
      <c r="AA108">
        <v>17042000000</v>
      </c>
      <c r="AB108">
        <v>944000000</v>
      </c>
      <c r="AC108">
        <v>1323000000</v>
      </c>
      <c r="AD108">
        <v>1488000000</v>
      </c>
      <c r="AE108">
        <v>2154000000</v>
      </c>
      <c r="AF108">
        <v>2178000000</v>
      </c>
      <c r="AG108">
        <v>3497000000</v>
      </c>
      <c r="AH108">
        <v>1288000000</v>
      </c>
      <c r="AI108">
        <v>1120000000</v>
      </c>
      <c r="AJ108">
        <v>1109000000</v>
      </c>
      <c r="AK108">
        <v>1077000000</v>
      </c>
      <c r="AL108">
        <v>2295000000</v>
      </c>
      <c r="AM108">
        <v>2120000000</v>
      </c>
      <c r="AN108">
        <v>5733000000</v>
      </c>
    </row>
    <row r="109" spans="1:40" hidden="1" outlineLevel="1">
      <c r="A109" s="5"/>
      <c r="B109" s="5"/>
      <c r="D109" s="4" t="s">
        <v>0</v>
      </c>
      <c r="E109" s="4">
        <v>1.9701366369656581</v>
      </c>
      <c r="F109" s="4">
        <v>1.4456947220430783</v>
      </c>
      <c r="G109" s="4">
        <v>2.387415386807068</v>
      </c>
      <c r="H109" s="4"/>
      <c r="I109" s="4">
        <v>3.4293500850385517</v>
      </c>
      <c r="J109" s="4">
        <v>-0.83611927354917404</v>
      </c>
      <c r="K109" s="4"/>
      <c r="L109" s="4"/>
      <c r="M109" s="4">
        <v>1.049025422682992</v>
      </c>
      <c r="N109" s="4">
        <v>1.3359104100069574</v>
      </c>
      <c r="W109">
        <f t="shared" si="22"/>
        <v>2004</v>
      </c>
      <c r="X109" t="s">
        <v>148</v>
      </c>
      <c r="Y109">
        <v>1119574000000</v>
      </c>
      <c r="Z109">
        <v>184455000000</v>
      </c>
      <c r="AA109">
        <v>16771000000</v>
      </c>
      <c r="AB109">
        <v>941000000</v>
      </c>
      <c r="AC109">
        <v>1224000000</v>
      </c>
      <c r="AD109">
        <v>1423000000</v>
      </c>
      <c r="AE109">
        <v>2219000000</v>
      </c>
      <c r="AF109">
        <v>2195000000</v>
      </c>
      <c r="AG109">
        <v>3457000000</v>
      </c>
      <c r="AH109">
        <v>1274000000</v>
      </c>
      <c r="AI109">
        <v>1107000000</v>
      </c>
      <c r="AJ109">
        <v>1096000000</v>
      </c>
      <c r="AK109">
        <v>1081000000</v>
      </c>
      <c r="AL109">
        <v>2323000000</v>
      </c>
      <c r="AM109">
        <v>1934000000</v>
      </c>
      <c r="AN109">
        <v>5477000000</v>
      </c>
    </row>
    <row r="110" spans="1:40" hidden="1" outlineLevel="1">
      <c r="A110" s="5"/>
      <c r="B110" s="5"/>
      <c r="D110" s="4" t="s">
        <v>3</v>
      </c>
      <c r="E110" s="4">
        <v>-1.6195858573264665E-2</v>
      </c>
      <c r="F110" s="4">
        <v>0.14132108380822128</v>
      </c>
      <c r="G110" s="4">
        <v>0.82424187398608684</v>
      </c>
      <c r="H110" s="4">
        <v>1.3638325678860808</v>
      </c>
      <c r="I110" s="4">
        <v>0.62615383662669721</v>
      </c>
      <c r="J110" s="4">
        <v>1.0033788945819966</v>
      </c>
      <c r="K110" s="4">
        <v>3.96324333938467</v>
      </c>
      <c r="L110" s="4">
        <v>2.3224790109757087</v>
      </c>
      <c r="M110" s="4">
        <v>2.6734818996675624</v>
      </c>
      <c r="N110" s="4">
        <v>2.6984873385111019</v>
      </c>
      <c r="W110">
        <f t="shared" si="22"/>
        <v>2004</v>
      </c>
      <c r="X110" t="s">
        <v>149</v>
      </c>
      <c r="Y110">
        <v>1120374000000</v>
      </c>
      <c r="Z110">
        <v>182707000000</v>
      </c>
      <c r="AA110">
        <v>16762000000</v>
      </c>
      <c r="AB110">
        <v>913000000</v>
      </c>
      <c r="AC110">
        <v>1240000000</v>
      </c>
      <c r="AD110">
        <v>1489000000</v>
      </c>
      <c r="AE110">
        <v>2052000000</v>
      </c>
      <c r="AF110">
        <v>2190000000</v>
      </c>
      <c r="AG110">
        <v>3484000000</v>
      </c>
      <c r="AH110">
        <v>1317000000</v>
      </c>
      <c r="AI110">
        <v>1108000000</v>
      </c>
      <c r="AJ110">
        <v>1071000000</v>
      </c>
      <c r="AK110">
        <v>1013000000</v>
      </c>
      <c r="AL110">
        <v>2416000000</v>
      </c>
      <c r="AM110">
        <v>1995000000</v>
      </c>
      <c r="AN110">
        <v>5651000000</v>
      </c>
    </row>
    <row r="111" spans="1:40" collapsed="1">
      <c r="A111" s="5"/>
      <c r="B111" s="5"/>
      <c r="W111">
        <f t="shared" si="22"/>
        <v>2004</v>
      </c>
      <c r="X111" t="s">
        <v>150</v>
      </c>
      <c r="Y111">
        <v>1125574000000</v>
      </c>
      <c r="Z111">
        <v>185762000000</v>
      </c>
      <c r="AA111">
        <v>16836000000</v>
      </c>
      <c r="AB111">
        <v>929000000</v>
      </c>
      <c r="AC111">
        <v>1224000000</v>
      </c>
      <c r="AD111">
        <v>1529000000</v>
      </c>
      <c r="AE111">
        <v>2156000000</v>
      </c>
      <c r="AF111">
        <v>2219000000</v>
      </c>
      <c r="AG111">
        <v>3477000000</v>
      </c>
      <c r="AH111">
        <v>1304000000</v>
      </c>
      <c r="AI111">
        <v>1114000000</v>
      </c>
      <c r="AJ111">
        <v>1073000000</v>
      </c>
      <c r="AK111">
        <v>873000000</v>
      </c>
      <c r="AL111">
        <v>2414000000</v>
      </c>
      <c r="AM111">
        <v>2026000000</v>
      </c>
      <c r="AN111">
        <v>5666000000</v>
      </c>
    </row>
    <row r="112" spans="1:40">
      <c r="A112" s="5"/>
      <c r="B112" s="5"/>
      <c r="W112">
        <f t="shared" si="22"/>
        <v>2004</v>
      </c>
      <c r="X112" t="s">
        <v>151</v>
      </c>
      <c r="Y112">
        <v>1126357000000</v>
      </c>
      <c r="Z112">
        <v>184569000000</v>
      </c>
      <c r="AA112">
        <v>17281000000</v>
      </c>
      <c r="AB112">
        <v>917000000</v>
      </c>
      <c r="AC112">
        <v>1271000000</v>
      </c>
      <c r="AD112">
        <v>1482000000</v>
      </c>
      <c r="AE112">
        <v>2151000000</v>
      </c>
      <c r="AF112">
        <v>2218000000</v>
      </c>
      <c r="AG112">
        <v>3601000000</v>
      </c>
      <c r="AH112">
        <v>1385000000</v>
      </c>
      <c r="AI112">
        <v>1142000000</v>
      </c>
      <c r="AJ112">
        <v>1081000000</v>
      </c>
      <c r="AK112">
        <v>1082000000</v>
      </c>
      <c r="AL112">
        <v>2537000000</v>
      </c>
      <c r="AM112">
        <v>2051000000</v>
      </c>
      <c r="AN112">
        <v>5860000000</v>
      </c>
    </row>
    <row r="113" spans="1:40">
      <c r="A113" s="5"/>
      <c r="B113" s="5"/>
      <c r="W113">
        <f t="shared" si="22"/>
        <v>2004</v>
      </c>
      <c r="X113" t="s">
        <v>152</v>
      </c>
      <c r="Y113">
        <v>1130892000000</v>
      </c>
      <c r="Z113">
        <v>185072000000</v>
      </c>
      <c r="AA113">
        <v>17381000000</v>
      </c>
      <c r="AB113">
        <v>984000000</v>
      </c>
      <c r="AC113">
        <v>1215000000</v>
      </c>
      <c r="AD113">
        <v>1498000000</v>
      </c>
      <c r="AE113">
        <v>2198000000</v>
      </c>
      <c r="AF113">
        <v>2199000000</v>
      </c>
      <c r="AG113">
        <v>3759000000</v>
      </c>
      <c r="AH113">
        <v>1394000000</v>
      </c>
      <c r="AI113">
        <v>1209000000</v>
      </c>
      <c r="AJ113">
        <v>1171000000</v>
      </c>
      <c r="AK113">
        <v>979000000</v>
      </c>
      <c r="AL113">
        <v>2488000000</v>
      </c>
      <c r="AM113">
        <v>2056000000</v>
      </c>
      <c r="AN113">
        <v>5762000000</v>
      </c>
    </row>
    <row r="114" spans="1:40">
      <c r="A114" s="5"/>
      <c r="B114" s="5"/>
      <c r="W114">
        <f t="shared" si="22"/>
        <v>2004</v>
      </c>
      <c r="X114" t="s">
        <v>153</v>
      </c>
      <c r="Y114">
        <v>1133852000000</v>
      </c>
      <c r="Z114">
        <v>187055000000</v>
      </c>
      <c r="AA114">
        <v>17644000000</v>
      </c>
      <c r="AB114">
        <v>939000000</v>
      </c>
      <c r="AC114">
        <v>1114000000</v>
      </c>
      <c r="AD114">
        <v>1525000000</v>
      </c>
      <c r="AE114">
        <v>2211000000</v>
      </c>
      <c r="AF114">
        <v>2244000000</v>
      </c>
      <c r="AG114">
        <v>4032000000</v>
      </c>
      <c r="AH114">
        <v>1530000000</v>
      </c>
      <c r="AI114">
        <v>1243000000</v>
      </c>
      <c r="AJ114">
        <v>1263000000</v>
      </c>
      <c r="AK114">
        <v>979000000</v>
      </c>
      <c r="AL114">
        <v>2511000000</v>
      </c>
      <c r="AM114">
        <v>2064000000</v>
      </c>
      <c r="AN114">
        <v>5697000000</v>
      </c>
    </row>
    <row r="115" spans="1:40">
      <c r="A115" s="5"/>
      <c r="B115" s="5"/>
      <c r="W115">
        <f t="shared" si="22"/>
        <v>2004</v>
      </c>
      <c r="X115" t="s">
        <v>154</v>
      </c>
      <c r="Y115">
        <v>1134015000000</v>
      </c>
      <c r="Z115">
        <v>185866000000</v>
      </c>
      <c r="AA115">
        <v>17557000000</v>
      </c>
      <c r="AB115">
        <v>911000000</v>
      </c>
      <c r="AC115">
        <v>1191000000</v>
      </c>
      <c r="AD115">
        <v>1534000000</v>
      </c>
      <c r="AE115">
        <v>2135000000</v>
      </c>
      <c r="AF115">
        <v>2251000000</v>
      </c>
      <c r="AG115">
        <v>3938000000</v>
      </c>
      <c r="AH115">
        <v>1454000000</v>
      </c>
      <c r="AI115">
        <v>1263000000</v>
      </c>
      <c r="AJ115">
        <v>1236000000</v>
      </c>
      <c r="AK115">
        <v>975000000</v>
      </c>
      <c r="AL115">
        <v>2456000000</v>
      </c>
      <c r="AM115">
        <v>2160000000</v>
      </c>
      <c r="AN115">
        <v>5812000000</v>
      </c>
    </row>
    <row r="116" spans="1:40">
      <c r="A116" s="5"/>
      <c r="B116" s="5"/>
      <c r="W116">
        <f t="shared" si="22"/>
        <v>2004</v>
      </c>
      <c r="X116" t="s">
        <v>155</v>
      </c>
      <c r="Y116">
        <v>1138094000000</v>
      </c>
      <c r="Z116">
        <v>185675000000</v>
      </c>
      <c r="AA116">
        <v>17584000000</v>
      </c>
      <c r="AB116">
        <v>934000000</v>
      </c>
      <c r="AC116">
        <v>1175000000</v>
      </c>
      <c r="AD116">
        <v>1485000000</v>
      </c>
      <c r="AE116">
        <v>2025000000</v>
      </c>
      <c r="AF116">
        <v>2250000000</v>
      </c>
      <c r="AG116">
        <v>4178000000</v>
      </c>
      <c r="AH116">
        <v>1525000000</v>
      </c>
      <c r="AI116">
        <v>1375000000</v>
      </c>
      <c r="AJ116">
        <v>1301000000</v>
      </c>
      <c r="AK116">
        <v>962000000</v>
      </c>
      <c r="AL116">
        <v>2488000000</v>
      </c>
      <c r="AM116">
        <v>2059000000</v>
      </c>
      <c r="AN116">
        <v>5726000000</v>
      </c>
    </row>
    <row r="117" spans="1:40">
      <c r="A117" s="5"/>
      <c r="B117" s="5"/>
      <c r="W117">
        <f t="shared" si="22"/>
        <v>3</v>
      </c>
      <c r="X117" t="s">
        <v>156</v>
      </c>
      <c r="Y117">
        <v>1138174000000</v>
      </c>
      <c r="Z117">
        <v>186483000000</v>
      </c>
      <c r="AA117">
        <v>17390000000</v>
      </c>
      <c r="AB117">
        <v>937000000</v>
      </c>
      <c r="AC117">
        <v>1184000000</v>
      </c>
      <c r="AD117">
        <v>1481000000</v>
      </c>
      <c r="AE117">
        <v>2075000000</v>
      </c>
      <c r="AF117">
        <v>2259000000</v>
      </c>
      <c r="AG117">
        <v>4025000000</v>
      </c>
      <c r="AH117">
        <v>1479000000</v>
      </c>
      <c r="AI117">
        <v>1286000000</v>
      </c>
      <c r="AJ117">
        <v>1275000000</v>
      </c>
      <c r="AK117">
        <v>979000000</v>
      </c>
      <c r="AL117">
        <v>2336000000</v>
      </c>
      <c r="AM117">
        <v>2094000000</v>
      </c>
      <c r="AN117">
        <v>5618000000</v>
      </c>
    </row>
    <row r="118" spans="1:40">
      <c r="A118" s="5"/>
      <c r="B118" s="5"/>
      <c r="W118">
        <f t="shared" si="22"/>
        <v>3</v>
      </c>
      <c r="X118" t="s">
        <v>157</v>
      </c>
      <c r="Y118">
        <v>1143547000000</v>
      </c>
      <c r="Z118">
        <v>188585000000</v>
      </c>
      <c r="AA118">
        <v>17715000000</v>
      </c>
      <c r="AB118">
        <v>1021000000</v>
      </c>
      <c r="AC118">
        <v>1130000000</v>
      </c>
      <c r="AD118">
        <v>1523000000</v>
      </c>
      <c r="AE118">
        <v>2066000000</v>
      </c>
      <c r="AF118">
        <v>2312000000</v>
      </c>
      <c r="AG118">
        <v>4015000000</v>
      </c>
      <c r="AH118">
        <v>1473000000</v>
      </c>
      <c r="AI118">
        <v>1365000000</v>
      </c>
      <c r="AJ118">
        <v>1206000000</v>
      </c>
      <c r="AK118">
        <v>1020000000</v>
      </c>
      <c r="AL118">
        <v>2408000000</v>
      </c>
      <c r="AM118">
        <v>2200000000</v>
      </c>
      <c r="AN118">
        <v>5746000000</v>
      </c>
    </row>
    <row r="119" spans="1:40">
      <c r="A119" s="5"/>
      <c r="B119" s="5"/>
      <c r="W119">
        <f t="shared" si="22"/>
        <v>3</v>
      </c>
      <c r="X119" t="s">
        <v>158</v>
      </c>
      <c r="Y119">
        <v>1144266000000</v>
      </c>
      <c r="Z119">
        <v>187773000000</v>
      </c>
      <c r="AA119">
        <v>17779000000</v>
      </c>
      <c r="AB119">
        <v>985000000</v>
      </c>
      <c r="AC119">
        <v>1172000000</v>
      </c>
      <c r="AD119">
        <v>1552000000</v>
      </c>
      <c r="AE119">
        <v>1998000000</v>
      </c>
      <c r="AF119">
        <v>2288000000</v>
      </c>
      <c r="AG119">
        <v>4039000000</v>
      </c>
      <c r="AH119">
        <v>1447000000</v>
      </c>
      <c r="AI119">
        <v>1381000000</v>
      </c>
      <c r="AJ119">
        <v>1245000000</v>
      </c>
      <c r="AK119">
        <v>1042000000</v>
      </c>
      <c r="AL119">
        <v>2426000000</v>
      </c>
      <c r="AM119">
        <v>2263000000</v>
      </c>
      <c r="AN119">
        <v>5869000000</v>
      </c>
    </row>
    <row r="120" spans="1:40">
      <c r="A120" s="5"/>
      <c r="B120" s="5"/>
      <c r="W120">
        <f t="shared" si="22"/>
        <v>2005</v>
      </c>
      <c r="X120" t="s">
        <v>159</v>
      </c>
      <c r="Y120">
        <v>1140346000000</v>
      </c>
      <c r="Z120">
        <v>186473000000</v>
      </c>
      <c r="AA120">
        <v>17803000000</v>
      </c>
      <c r="AB120">
        <v>997000000</v>
      </c>
      <c r="AC120">
        <v>1148000000</v>
      </c>
      <c r="AD120">
        <v>1502000000</v>
      </c>
      <c r="AE120">
        <v>2071000000</v>
      </c>
      <c r="AF120">
        <v>2271000000</v>
      </c>
      <c r="AG120">
        <v>4143000000</v>
      </c>
      <c r="AH120">
        <v>1507000000</v>
      </c>
      <c r="AI120">
        <v>1403000000</v>
      </c>
      <c r="AJ120">
        <v>1266000000</v>
      </c>
      <c r="AK120">
        <v>982000000</v>
      </c>
      <c r="AL120">
        <v>2431000000</v>
      </c>
      <c r="AM120">
        <v>2228000000</v>
      </c>
      <c r="AN120">
        <v>5815000000</v>
      </c>
    </row>
    <row r="121" spans="1:40">
      <c r="A121" s="5"/>
      <c r="B121" s="5"/>
      <c r="W121">
        <f t="shared" si="22"/>
        <v>2005</v>
      </c>
      <c r="X121" t="s">
        <v>160</v>
      </c>
      <c r="Y121">
        <v>1148751000000</v>
      </c>
      <c r="Z121">
        <v>187752000000</v>
      </c>
      <c r="AA121">
        <v>17807000000</v>
      </c>
      <c r="AB121">
        <v>999000000</v>
      </c>
      <c r="AC121">
        <v>1109000000</v>
      </c>
      <c r="AD121">
        <v>1537000000</v>
      </c>
      <c r="AE121">
        <v>2099000000</v>
      </c>
      <c r="AF121">
        <v>2275000000</v>
      </c>
      <c r="AG121">
        <v>4241000000</v>
      </c>
      <c r="AH121">
        <v>1551000000</v>
      </c>
      <c r="AI121">
        <v>1484000000</v>
      </c>
      <c r="AJ121">
        <v>1242000000</v>
      </c>
      <c r="AK121">
        <v>835000000</v>
      </c>
      <c r="AL121">
        <v>2411000000</v>
      </c>
      <c r="AM121">
        <v>2259000000</v>
      </c>
      <c r="AN121">
        <v>5789000000</v>
      </c>
    </row>
    <row r="122" spans="1:40">
      <c r="A122" s="5"/>
      <c r="B122" s="5"/>
      <c r="W122">
        <f t="shared" si="22"/>
        <v>2005</v>
      </c>
      <c r="X122" t="s">
        <v>161</v>
      </c>
      <c r="Y122">
        <v>1153629000000</v>
      </c>
      <c r="Z122">
        <v>188177000000</v>
      </c>
      <c r="AA122">
        <v>17964000000</v>
      </c>
      <c r="AB122">
        <v>997000000</v>
      </c>
      <c r="AC122">
        <v>1117000000</v>
      </c>
      <c r="AD122">
        <v>1474000000</v>
      </c>
      <c r="AE122">
        <v>2126000000</v>
      </c>
      <c r="AF122">
        <v>2305000000</v>
      </c>
      <c r="AG122">
        <v>4234000000</v>
      </c>
      <c r="AH122">
        <v>1530000000</v>
      </c>
      <c r="AI122">
        <v>1467000000</v>
      </c>
      <c r="AJ122">
        <v>1275000000</v>
      </c>
      <c r="AK122">
        <v>906000000</v>
      </c>
      <c r="AL122">
        <v>2407000000</v>
      </c>
      <c r="AM122">
        <v>2357000000</v>
      </c>
      <c r="AN122">
        <v>5891000000</v>
      </c>
    </row>
    <row r="123" spans="1:40">
      <c r="A123" s="5"/>
      <c r="B123" s="5"/>
      <c r="W123">
        <f t="shared" si="22"/>
        <v>2005</v>
      </c>
      <c r="X123" t="s">
        <v>162</v>
      </c>
      <c r="Y123">
        <v>1157069000000</v>
      </c>
      <c r="Z123">
        <v>187404000000</v>
      </c>
      <c r="AA123">
        <v>17891000000</v>
      </c>
      <c r="AB123">
        <v>977000000</v>
      </c>
      <c r="AC123">
        <v>1141000000</v>
      </c>
      <c r="AD123">
        <v>1464000000</v>
      </c>
      <c r="AE123">
        <v>2075000000</v>
      </c>
      <c r="AF123">
        <v>2292000000</v>
      </c>
      <c r="AG123">
        <v>4278000000</v>
      </c>
      <c r="AH123">
        <v>1543000000</v>
      </c>
      <c r="AI123">
        <v>1526000000</v>
      </c>
      <c r="AJ123">
        <v>1251000000</v>
      </c>
      <c r="AK123">
        <v>911000000</v>
      </c>
      <c r="AL123">
        <v>2388000000</v>
      </c>
      <c r="AM123">
        <v>2321000000</v>
      </c>
      <c r="AN123">
        <v>5858000000</v>
      </c>
    </row>
    <row r="124" spans="1:40">
      <c r="A124" s="5"/>
      <c r="B124" s="5"/>
      <c r="W124">
        <f t="shared" si="22"/>
        <v>2005</v>
      </c>
      <c r="X124" t="s">
        <v>163</v>
      </c>
      <c r="Y124">
        <v>1160028000000</v>
      </c>
      <c r="Z124">
        <v>187225000000</v>
      </c>
      <c r="AA124">
        <v>17797000000</v>
      </c>
      <c r="AB124">
        <v>972000000</v>
      </c>
      <c r="AC124">
        <v>1147000000</v>
      </c>
      <c r="AD124">
        <v>1476000000</v>
      </c>
      <c r="AE124">
        <v>2002000000</v>
      </c>
      <c r="AF124">
        <v>2310000000</v>
      </c>
      <c r="AG124">
        <v>4278000000</v>
      </c>
      <c r="AH124">
        <v>1555000000</v>
      </c>
      <c r="AI124">
        <v>1484000000</v>
      </c>
      <c r="AJ124">
        <v>1275000000</v>
      </c>
      <c r="AK124">
        <v>888000000</v>
      </c>
      <c r="AL124">
        <v>2414000000</v>
      </c>
      <c r="AM124">
        <v>2261000000</v>
      </c>
      <c r="AN124">
        <v>5831000000</v>
      </c>
    </row>
    <row r="125" spans="1:40">
      <c r="A125" s="5"/>
      <c r="B125" s="5"/>
      <c r="W125">
        <f t="shared" si="22"/>
        <v>2005</v>
      </c>
      <c r="X125" t="s">
        <v>164</v>
      </c>
      <c r="Y125">
        <v>1164393000000</v>
      </c>
      <c r="Z125">
        <v>188244000000</v>
      </c>
      <c r="AA125">
        <v>17820000000</v>
      </c>
      <c r="AB125">
        <v>981000000</v>
      </c>
      <c r="AC125">
        <v>1150000000</v>
      </c>
      <c r="AD125">
        <v>1500000000</v>
      </c>
      <c r="AE125">
        <v>2015000000</v>
      </c>
      <c r="AF125">
        <v>2352000000</v>
      </c>
      <c r="AG125">
        <v>4214000000</v>
      </c>
      <c r="AH125">
        <v>1515000000</v>
      </c>
      <c r="AI125">
        <v>1453000000</v>
      </c>
      <c r="AJ125">
        <v>1281000000</v>
      </c>
      <c r="AK125">
        <v>899000000</v>
      </c>
      <c r="AL125">
        <v>2404000000</v>
      </c>
      <c r="AM125">
        <v>2267000000</v>
      </c>
      <c r="AN125">
        <v>5828000000</v>
      </c>
    </row>
    <row r="126" spans="1:40">
      <c r="A126" s="5"/>
      <c r="B126" s="5"/>
      <c r="W126">
        <f t="shared" si="22"/>
        <v>2005</v>
      </c>
      <c r="X126" t="s">
        <v>165</v>
      </c>
      <c r="Y126">
        <v>1165353000000</v>
      </c>
      <c r="Z126">
        <v>187584000000</v>
      </c>
      <c r="AA126">
        <v>17776000000</v>
      </c>
      <c r="AB126">
        <v>984000000</v>
      </c>
      <c r="AC126">
        <v>1161000000</v>
      </c>
      <c r="AD126">
        <v>1459000000</v>
      </c>
      <c r="AE126">
        <v>1895000000</v>
      </c>
      <c r="AF126">
        <v>2351000000</v>
      </c>
      <c r="AG126">
        <v>4155000000</v>
      </c>
      <c r="AH126">
        <v>1508000000</v>
      </c>
      <c r="AI126">
        <v>1423000000</v>
      </c>
      <c r="AJ126">
        <v>1258000000</v>
      </c>
      <c r="AK126">
        <v>941000000</v>
      </c>
      <c r="AL126">
        <v>2429000000</v>
      </c>
      <c r="AM126">
        <v>2362000000</v>
      </c>
      <c r="AN126">
        <v>5960000000</v>
      </c>
    </row>
    <row r="127" spans="1:40">
      <c r="A127" s="5"/>
      <c r="B127" s="5"/>
      <c r="W127">
        <f t="shared" si="22"/>
        <v>2005</v>
      </c>
      <c r="X127" t="s">
        <v>166</v>
      </c>
      <c r="Y127">
        <v>1169253000000</v>
      </c>
      <c r="Z127">
        <v>187687000000</v>
      </c>
      <c r="AA127">
        <v>17614000000</v>
      </c>
      <c r="AB127">
        <v>990000000</v>
      </c>
      <c r="AC127">
        <v>1172000000</v>
      </c>
      <c r="AD127">
        <v>1267000000</v>
      </c>
      <c r="AE127">
        <v>2042000000</v>
      </c>
      <c r="AF127">
        <v>2357000000</v>
      </c>
      <c r="AG127">
        <v>4166000000</v>
      </c>
      <c r="AH127">
        <v>1456000000</v>
      </c>
      <c r="AI127">
        <v>1514000000</v>
      </c>
      <c r="AJ127">
        <v>1242000000</v>
      </c>
      <c r="AK127">
        <v>944000000</v>
      </c>
      <c r="AL127">
        <v>2431000000</v>
      </c>
      <c r="AM127">
        <v>2192000000</v>
      </c>
      <c r="AN127">
        <v>5801000000</v>
      </c>
    </row>
    <row r="128" spans="1:40">
      <c r="A128" s="5"/>
      <c r="B128" s="5"/>
      <c r="W128">
        <f t="shared" si="22"/>
        <v>2005</v>
      </c>
      <c r="X128" t="s">
        <v>167</v>
      </c>
      <c r="Y128">
        <v>1175654000000</v>
      </c>
      <c r="Z128">
        <v>188190000000</v>
      </c>
      <c r="AA128">
        <v>18074000000</v>
      </c>
      <c r="AB128">
        <v>982000000</v>
      </c>
      <c r="AC128">
        <v>1184000000</v>
      </c>
      <c r="AD128">
        <v>1400000000</v>
      </c>
      <c r="AE128">
        <v>2054000000</v>
      </c>
      <c r="AF128">
        <v>2337000000</v>
      </c>
      <c r="AG128">
        <v>4357000000</v>
      </c>
      <c r="AH128">
        <v>1666000000</v>
      </c>
      <c r="AI128">
        <v>1451000000</v>
      </c>
      <c r="AJ128">
        <v>1258000000</v>
      </c>
      <c r="AK128">
        <v>1044000000</v>
      </c>
      <c r="AL128">
        <v>2436000000</v>
      </c>
      <c r="AM128">
        <v>2226000000</v>
      </c>
      <c r="AN128">
        <v>5853000000</v>
      </c>
    </row>
    <row r="129" spans="1:40">
      <c r="A129" s="5"/>
      <c r="B129" s="5"/>
      <c r="W129">
        <f t="shared" si="22"/>
        <v>4</v>
      </c>
      <c r="X129" t="s">
        <v>168</v>
      </c>
      <c r="Y129">
        <v>1181871000000</v>
      </c>
      <c r="Z129">
        <v>189718000000</v>
      </c>
      <c r="AA129">
        <v>18400000000</v>
      </c>
      <c r="AB129">
        <v>1007000000</v>
      </c>
      <c r="AC129">
        <v>1181000000</v>
      </c>
      <c r="AD129">
        <v>1438000000</v>
      </c>
      <c r="AE129">
        <v>2145000000</v>
      </c>
      <c r="AF129">
        <v>2354000000</v>
      </c>
      <c r="AG129">
        <v>4460000000</v>
      </c>
      <c r="AH129">
        <v>1669000000</v>
      </c>
      <c r="AI129">
        <v>1557000000</v>
      </c>
      <c r="AJ129">
        <v>1261000000</v>
      </c>
      <c r="AK129">
        <v>1012000000</v>
      </c>
      <c r="AL129">
        <v>2455000000</v>
      </c>
      <c r="AM129">
        <v>2292000000</v>
      </c>
      <c r="AN129">
        <v>5935000000</v>
      </c>
    </row>
    <row r="130" spans="1:40">
      <c r="A130" s="5"/>
      <c r="B130" s="5"/>
      <c r="W130">
        <f t="shared" si="22"/>
        <v>4</v>
      </c>
      <c r="X130" t="s">
        <v>169</v>
      </c>
      <c r="Y130">
        <v>1184765000000</v>
      </c>
      <c r="Z130">
        <v>191920000000</v>
      </c>
      <c r="AA130">
        <v>18237000000</v>
      </c>
      <c r="AB130">
        <v>1031000000</v>
      </c>
      <c r="AC130">
        <v>1208000000</v>
      </c>
      <c r="AD130">
        <v>1384000000</v>
      </c>
      <c r="AE130">
        <v>2002000000</v>
      </c>
      <c r="AF130">
        <v>2350000000</v>
      </c>
      <c r="AG130">
        <v>4424000000</v>
      </c>
      <c r="AH130">
        <v>1674000000</v>
      </c>
      <c r="AI130">
        <v>1489000000</v>
      </c>
      <c r="AJ130">
        <v>1288000000</v>
      </c>
      <c r="AK130">
        <v>1065000000</v>
      </c>
      <c r="AL130">
        <v>2434000000</v>
      </c>
      <c r="AM130">
        <v>2278000000</v>
      </c>
      <c r="AN130">
        <v>5926000000</v>
      </c>
    </row>
    <row r="131" spans="1:40">
      <c r="A131" s="5"/>
      <c r="B131" s="5"/>
      <c r="W131">
        <f t="shared" si="22"/>
        <v>4</v>
      </c>
      <c r="X131" t="s">
        <v>170</v>
      </c>
      <c r="Y131">
        <v>1187443000000</v>
      </c>
      <c r="Z131">
        <v>190408000000</v>
      </c>
      <c r="AA131">
        <v>17895000000</v>
      </c>
      <c r="AB131">
        <v>1024000000</v>
      </c>
      <c r="AC131">
        <v>1179000000</v>
      </c>
      <c r="AD131">
        <v>1447000000</v>
      </c>
      <c r="AE131">
        <v>1891000000</v>
      </c>
      <c r="AF131">
        <v>2367000000</v>
      </c>
      <c r="AG131">
        <v>4359000000</v>
      </c>
      <c r="AH131">
        <v>1685000000</v>
      </c>
      <c r="AI131">
        <v>1406000000</v>
      </c>
      <c r="AJ131">
        <v>1279000000</v>
      </c>
      <c r="AK131">
        <v>974000000</v>
      </c>
      <c r="AL131">
        <v>2476000000</v>
      </c>
      <c r="AM131">
        <v>2127000000</v>
      </c>
      <c r="AN131">
        <v>5786000000</v>
      </c>
    </row>
    <row r="132" spans="1:40">
      <c r="A132" s="5"/>
      <c r="B132" s="5"/>
      <c r="W132">
        <f t="shared" si="22"/>
        <v>2006</v>
      </c>
      <c r="X132" t="s">
        <v>171</v>
      </c>
      <c r="Y132">
        <v>1190174000000</v>
      </c>
      <c r="Z132">
        <v>189870000000</v>
      </c>
      <c r="AA132">
        <v>18241000000</v>
      </c>
      <c r="AB132">
        <v>1073000000</v>
      </c>
      <c r="AC132">
        <v>1215000000</v>
      </c>
      <c r="AD132">
        <v>1476000000</v>
      </c>
      <c r="AE132">
        <v>1897000000</v>
      </c>
      <c r="AF132">
        <v>2364000000</v>
      </c>
      <c r="AG132">
        <v>4393000000</v>
      </c>
      <c r="AH132">
        <v>1673000000</v>
      </c>
      <c r="AI132">
        <v>1479000000</v>
      </c>
      <c r="AJ132">
        <v>1261000000</v>
      </c>
      <c r="AK132">
        <v>1011000000</v>
      </c>
      <c r="AL132">
        <v>2493000000</v>
      </c>
      <c r="AM132">
        <v>2268000000</v>
      </c>
      <c r="AN132">
        <v>5981000000</v>
      </c>
    </row>
    <row r="133" spans="1:40">
      <c r="A133" s="5"/>
      <c r="B133" s="5"/>
      <c r="W133">
        <f t="shared" si="22"/>
        <v>2006</v>
      </c>
      <c r="X133" t="s">
        <v>172</v>
      </c>
      <c r="Y133">
        <v>1190411000000</v>
      </c>
      <c r="Z133">
        <v>187618000000</v>
      </c>
      <c r="AA133">
        <v>18263000000</v>
      </c>
      <c r="AB133">
        <v>1016000000</v>
      </c>
      <c r="AC133">
        <v>1247000000</v>
      </c>
      <c r="AD133">
        <v>1479000000</v>
      </c>
      <c r="AE133">
        <v>1942000000</v>
      </c>
      <c r="AF133">
        <v>2357000000</v>
      </c>
      <c r="AG133">
        <v>4378000000</v>
      </c>
      <c r="AH133">
        <v>1675000000</v>
      </c>
      <c r="AI133">
        <v>1445000000</v>
      </c>
      <c r="AJ133">
        <v>1273000000</v>
      </c>
      <c r="AK133">
        <v>1019000000</v>
      </c>
      <c r="AL133">
        <v>2481000000</v>
      </c>
      <c r="AM133">
        <v>2298000000</v>
      </c>
      <c r="AN133">
        <v>6032000000</v>
      </c>
    </row>
    <row r="134" spans="1:40">
      <c r="A134" s="5"/>
      <c r="B134" s="5"/>
      <c r="W134">
        <f t="shared" si="22"/>
        <v>2006</v>
      </c>
      <c r="X134" t="s">
        <v>173</v>
      </c>
      <c r="Y134">
        <v>1190914000000</v>
      </c>
      <c r="Z134">
        <v>185229000000</v>
      </c>
      <c r="AA134">
        <v>17991000000</v>
      </c>
      <c r="AB134">
        <v>967000000</v>
      </c>
      <c r="AC134">
        <v>1144000000</v>
      </c>
      <c r="AD134">
        <v>1544000000</v>
      </c>
      <c r="AE134">
        <v>2032000000</v>
      </c>
      <c r="AF134">
        <v>2361000000</v>
      </c>
      <c r="AG134">
        <v>4311000000</v>
      </c>
      <c r="AH134">
        <v>1662000000</v>
      </c>
      <c r="AI134">
        <v>1388000000</v>
      </c>
      <c r="AJ134">
        <v>1268000000</v>
      </c>
      <c r="AK134">
        <v>1000000000</v>
      </c>
      <c r="AL134">
        <v>2479000000</v>
      </c>
      <c r="AM134">
        <v>2115000000</v>
      </c>
      <c r="AN134">
        <v>5745000000</v>
      </c>
    </row>
    <row r="135" spans="1:40">
      <c r="A135" s="5"/>
      <c r="B135" s="5"/>
      <c r="W135">
        <f t="shared" si="22"/>
        <v>2006</v>
      </c>
      <c r="X135" t="s">
        <v>174</v>
      </c>
      <c r="Y135">
        <v>1188967000000</v>
      </c>
      <c r="Z135">
        <v>184727000000</v>
      </c>
      <c r="AA135">
        <v>17979000000</v>
      </c>
      <c r="AB135">
        <v>998000000</v>
      </c>
      <c r="AC135">
        <v>1221000000</v>
      </c>
      <c r="AD135">
        <v>1538000000</v>
      </c>
      <c r="AE135">
        <v>1935000000</v>
      </c>
      <c r="AF135">
        <v>2347000000</v>
      </c>
      <c r="AG135">
        <v>4349000000</v>
      </c>
      <c r="AH135">
        <v>1717000000</v>
      </c>
      <c r="AI135">
        <v>1387000000</v>
      </c>
      <c r="AJ135">
        <v>1241000000</v>
      </c>
      <c r="AK135">
        <v>763000000</v>
      </c>
      <c r="AL135">
        <v>2592000000</v>
      </c>
      <c r="AM135">
        <v>2177000000</v>
      </c>
      <c r="AN135">
        <v>5998000000</v>
      </c>
    </row>
    <row r="136" spans="1:40">
      <c r="A136" s="5"/>
      <c r="B136" s="5"/>
      <c r="W136">
        <f t="shared" si="22"/>
        <v>2006</v>
      </c>
      <c r="X136" t="s">
        <v>175</v>
      </c>
      <c r="Y136">
        <v>1191165000000</v>
      </c>
      <c r="Z136">
        <v>184904000000</v>
      </c>
      <c r="AA136">
        <v>18106000000</v>
      </c>
      <c r="AB136">
        <v>1037000000</v>
      </c>
      <c r="AC136">
        <v>1238000000</v>
      </c>
      <c r="AD136">
        <v>1475000000</v>
      </c>
      <c r="AE136">
        <v>2037000000</v>
      </c>
      <c r="AF136">
        <v>2371000000</v>
      </c>
      <c r="AG136">
        <v>4283000000</v>
      </c>
      <c r="AH136">
        <v>1666000000</v>
      </c>
      <c r="AI136">
        <v>1351000000</v>
      </c>
      <c r="AJ136">
        <v>1267000000</v>
      </c>
      <c r="AK136">
        <v>818000000</v>
      </c>
      <c r="AL136">
        <v>2499000000</v>
      </c>
      <c r="AM136">
        <v>2303000000</v>
      </c>
      <c r="AN136">
        <v>6045000000</v>
      </c>
    </row>
    <row r="137" spans="1:40">
      <c r="A137" s="5"/>
      <c r="B137" s="5"/>
      <c r="W137">
        <f t="shared" si="22"/>
        <v>2006</v>
      </c>
      <c r="X137" t="s">
        <v>176</v>
      </c>
      <c r="Y137">
        <v>1192085000000</v>
      </c>
      <c r="Z137">
        <v>184292000000</v>
      </c>
      <c r="AA137">
        <v>18386000000</v>
      </c>
      <c r="AB137">
        <v>1044000000</v>
      </c>
      <c r="AC137">
        <v>1265000000</v>
      </c>
      <c r="AD137">
        <v>1451000000</v>
      </c>
      <c r="AE137">
        <v>2103000000</v>
      </c>
      <c r="AF137">
        <v>2378000000</v>
      </c>
      <c r="AG137">
        <v>4312000000</v>
      </c>
      <c r="AH137">
        <v>1739000000</v>
      </c>
      <c r="AI137">
        <v>1326000000</v>
      </c>
      <c r="AJ137">
        <v>1227000000</v>
      </c>
      <c r="AK137">
        <v>915000000</v>
      </c>
      <c r="AL137">
        <v>2568000000</v>
      </c>
      <c r="AM137">
        <v>2307000000</v>
      </c>
      <c r="AN137">
        <v>6145000000</v>
      </c>
    </row>
    <row r="138" spans="1:40">
      <c r="A138" s="5"/>
      <c r="B138" s="5"/>
      <c r="W138">
        <f t="shared" si="22"/>
        <v>2006</v>
      </c>
      <c r="X138" t="s">
        <v>177</v>
      </c>
      <c r="Y138">
        <v>1190448000000</v>
      </c>
      <c r="Z138">
        <v>181565000000</v>
      </c>
      <c r="AA138">
        <v>18620000000</v>
      </c>
      <c r="AB138">
        <v>1049000000</v>
      </c>
      <c r="AC138">
        <v>1314000000</v>
      </c>
      <c r="AD138">
        <v>1385000000</v>
      </c>
      <c r="AE138">
        <v>2305000000</v>
      </c>
      <c r="AF138">
        <v>2368000000</v>
      </c>
      <c r="AG138">
        <v>4319000000</v>
      </c>
      <c r="AH138">
        <v>1707000000</v>
      </c>
      <c r="AI138">
        <v>1346000000</v>
      </c>
      <c r="AJ138">
        <v>1255000000</v>
      </c>
      <c r="AK138">
        <v>911000000</v>
      </c>
      <c r="AL138">
        <v>2679000000</v>
      </c>
      <c r="AM138">
        <v>2246000000</v>
      </c>
      <c r="AN138">
        <v>6241000000</v>
      </c>
    </row>
    <row r="139" spans="1:40">
      <c r="A139" s="5"/>
      <c r="B139" s="5"/>
      <c r="W139">
        <f t="shared" si="22"/>
        <v>2006</v>
      </c>
      <c r="X139" t="s">
        <v>178</v>
      </c>
      <c r="Y139">
        <v>1192434000000</v>
      </c>
      <c r="Z139">
        <v>180602000000</v>
      </c>
      <c r="AA139">
        <v>18367000000</v>
      </c>
      <c r="AB139">
        <v>1052000000</v>
      </c>
      <c r="AC139">
        <v>1248000000</v>
      </c>
      <c r="AD139">
        <v>1388000000</v>
      </c>
      <c r="AE139">
        <v>2173000000</v>
      </c>
      <c r="AF139">
        <v>2362000000</v>
      </c>
      <c r="AG139">
        <v>4277000000</v>
      </c>
      <c r="AH139">
        <v>1703000000</v>
      </c>
      <c r="AI139">
        <v>1296000000</v>
      </c>
      <c r="AJ139">
        <v>1261000000</v>
      </c>
      <c r="AK139">
        <v>970000000</v>
      </c>
      <c r="AL139">
        <v>2635000000</v>
      </c>
      <c r="AM139">
        <v>2221000000</v>
      </c>
      <c r="AN139">
        <v>6108000000</v>
      </c>
    </row>
    <row r="140" spans="1:40">
      <c r="A140" s="5"/>
      <c r="B140" s="5"/>
      <c r="W140">
        <f t="shared" si="22"/>
        <v>2006</v>
      </c>
      <c r="X140" t="s">
        <v>179</v>
      </c>
      <c r="Y140">
        <v>1195178000000</v>
      </c>
      <c r="Z140">
        <v>180917000000</v>
      </c>
      <c r="AA140">
        <v>18420000000</v>
      </c>
      <c r="AB140">
        <v>1076000000</v>
      </c>
      <c r="AC140">
        <v>1265000000</v>
      </c>
      <c r="AD140">
        <v>1349000000</v>
      </c>
      <c r="AE140">
        <v>2078000000</v>
      </c>
      <c r="AF140">
        <v>2416000000</v>
      </c>
      <c r="AG140">
        <v>4289000000</v>
      </c>
      <c r="AH140">
        <v>1671000000</v>
      </c>
      <c r="AI140">
        <v>1337000000</v>
      </c>
      <c r="AJ140">
        <v>1279000000</v>
      </c>
      <c r="AK140">
        <v>955000000</v>
      </c>
      <c r="AL140">
        <v>2652000000</v>
      </c>
      <c r="AM140">
        <v>2297000000</v>
      </c>
      <c r="AN140">
        <v>6219000000</v>
      </c>
    </row>
    <row r="141" spans="1:40">
      <c r="A141" s="5"/>
      <c r="B141" s="5"/>
      <c r="W141">
        <f t="shared" si="22"/>
        <v>5</v>
      </c>
      <c r="X141" t="s">
        <v>180</v>
      </c>
      <c r="Y141">
        <v>1202852000000</v>
      </c>
      <c r="Z141">
        <v>184272000000</v>
      </c>
      <c r="AA141">
        <v>18711000000</v>
      </c>
      <c r="AB141">
        <v>1101000000</v>
      </c>
      <c r="AC141">
        <v>1288000000</v>
      </c>
      <c r="AD141">
        <v>1412000000</v>
      </c>
      <c r="AE141">
        <v>2169000000</v>
      </c>
      <c r="AF141">
        <v>2375000000</v>
      </c>
      <c r="AG141">
        <v>4254000000</v>
      </c>
      <c r="AH141">
        <v>1636000000</v>
      </c>
      <c r="AI141">
        <v>1370000000</v>
      </c>
      <c r="AJ141">
        <v>1257000000</v>
      </c>
      <c r="AK141">
        <v>1095000000</v>
      </c>
      <c r="AL141">
        <v>2696000000</v>
      </c>
      <c r="AM141">
        <v>2303000000</v>
      </c>
      <c r="AN141">
        <v>6290000000</v>
      </c>
    </row>
    <row r="142" spans="1:40">
      <c r="A142" s="5"/>
      <c r="B142" s="5"/>
      <c r="W142">
        <f t="shared" si="22"/>
        <v>5</v>
      </c>
      <c r="X142" t="s">
        <v>181</v>
      </c>
      <c r="Y142">
        <v>1203660000000</v>
      </c>
      <c r="Z142">
        <v>183022000000</v>
      </c>
      <c r="AA142">
        <v>18540000000</v>
      </c>
      <c r="AB142">
        <v>1029000000</v>
      </c>
      <c r="AC142">
        <v>1336000000</v>
      </c>
      <c r="AD142">
        <v>1464000000</v>
      </c>
      <c r="AE142">
        <v>2231000000</v>
      </c>
      <c r="AF142">
        <v>2365000000</v>
      </c>
      <c r="AG142">
        <v>4246000000</v>
      </c>
      <c r="AH142">
        <v>1696000000</v>
      </c>
      <c r="AI142">
        <v>1291000000</v>
      </c>
      <c r="AJ142">
        <v>1235000000</v>
      </c>
      <c r="AK142">
        <v>962000000</v>
      </c>
      <c r="AL142">
        <v>2591000000</v>
      </c>
      <c r="AM142">
        <v>2290000000</v>
      </c>
      <c r="AN142">
        <v>6223000000</v>
      </c>
    </row>
    <row r="143" spans="1:40">
      <c r="A143" s="5"/>
      <c r="B143" s="5"/>
      <c r="W143">
        <f t="shared" si="22"/>
        <v>5</v>
      </c>
      <c r="X143" t="s">
        <v>182</v>
      </c>
      <c r="Y143">
        <v>1209814000000</v>
      </c>
      <c r="Z143">
        <v>184644000000</v>
      </c>
      <c r="AA143">
        <v>18271000000</v>
      </c>
      <c r="AB143">
        <v>1035000000</v>
      </c>
      <c r="AC143">
        <v>1290000000</v>
      </c>
      <c r="AD143">
        <v>1342000000</v>
      </c>
      <c r="AE143">
        <v>2201000000</v>
      </c>
      <c r="AF143">
        <v>2379000000</v>
      </c>
      <c r="AG143">
        <v>4306000000</v>
      </c>
      <c r="AH143">
        <v>1680000000</v>
      </c>
      <c r="AI143">
        <v>1355000000</v>
      </c>
      <c r="AJ143">
        <v>1267000000</v>
      </c>
      <c r="AK143">
        <v>913000000</v>
      </c>
      <c r="AL143">
        <v>2504000000</v>
      </c>
      <c r="AM143">
        <v>2236000000</v>
      </c>
      <c r="AN143">
        <v>6036000000</v>
      </c>
    </row>
    <row r="144" spans="1:40">
      <c r="A144" s="5"/>
      <c r="B144" s="5"/>
      <c r="W144">
        <f t="shared" si="22"/>
        <v>2007</v>
      </c>
      <c r="X144" t="s">
        <v>183</v>
      </c>
      <c r="Y144">
        <v>1213535000000</v>
      </c>
      <c r="Z144">
        <v>184658000000</v>
      </c>
      <c r="AA144">
        <v>17961000000</v>
      </c>
      <c r="AB144">
        <v>1023000000</v>
      </c>
      <c r="AC144">
        <v>1263000000</v>
      </c>
      <c r="AD144">
        <v>1328000000</v>
      </c>
      <c r="AE144">
        <v>2136000000</v>
      </c>
      <c r="AF144">
        <v>2383000000</v>
      </c>
      <c r="AG144">
        <v>4069000000</v>
      </c>
      <c r="AH144">
        <v>1569000000</v>
      </c>
      <c r="AI144">
        <v>1257000000</v>
      </c>
      <c r="AJ144">
        <v>1242000000</v>
      </c>
      <c r="AK144">
        <v>831000000</v>
      </c>
      <c r="AL144">
        <v>2552000000</v>
      </c>
      <c r="AM144">
        <v>2354000000</v>
      </c>
      <c r="AN144">
        <v>6171000000</v>
      </c>
    </row>
    <row r="145" spans="1:40">
      <c r="A145" s="5"/>
      <c r="B145" s="5"/>
      <c r="W145">
        <f t="shared" si="22"/>
        <v>2007</v>
      </c>
      <c r="X145" t="s">
        <v>184</v>
      </c>
      <c r="Y145">
        <v>1215462000000</v>
      </c>
      <c r="Z145">
        <v>184985000000</v>
      </c>
      <c r="AA145">
        <v>18325000000</v>
      </c>
      <c r="AB145">
        <v>1046000000</v>
      </c>
      <c r="AC145">
        <v>1360000000</v>
      </c>
      <c r="AD145">
        <v>1348000000</v>
      </c>
      <c r="AE145">
        <v>2112000000</v>
      </c>
      <c r="AF145">
        <v>2422000000</v>
      </c>
      <c r="AG145">
        <v>4311000000</v>
      </c>
      <c r="AH145">
        <v>1670000000</v>
      </c>
      <c r="AI145">
        <v>1384000000</v>
      </c>
      <c r="AJ145">
        <v>1262000000</v>
      </c>
      <c r="AK145">
        <v>791000000</v>
      </c>
      <c r="AL145">
        <v>2537000000</v>
      </c>
      <c r="AM145">
        <v>2341000000</v>
      </c>
      <c r="AN145">
        <v>6239000000</v>
      </c>
    </row>
    <row r="146" spans="1:40">
      <c r="W146">
        <f t="shared" si="22"/>
        <v>2007</v>
      </c>
      <c r="X146" t="s">
        <v>185</v>
      </c>
      <c r="Y146">
        <v>1219145000000</v>
      </c>
      <c r="Z146">
        <v>183721000000</v>
      </c>
      <c r="AA146">
        <v>18430000000</v>
      </c>
      <c r="AB146">
        <v>1062000000</v>
      </c>
      <c r="AC146">
        <v>1335000000</v>
      </c>
      <c r="AD146">
        <v>1321000000</v>
      </c>
      <c r="AE146">
        <v>1992000000</v>
      </c>
      <c r="AF146">
        <v>2423000000</v>
      </c>
      <c r="AG146">
        <v>4388000000</v>
      </c>
      <c r="AH146">
        <v>1705000000</v>
      </c>
      <c r="AI146">
        <v>1427000000</v>
      </c>
      <c r="AJ146">
        <v>1264000000</v>
      </c>
      <c r="AK146">
        <v>870000000</v>
      </c>
      <c r="AL146">
        <v>2633000000</v>
      </c>
      <c r="AM146">
        <v>2342000000</v>
      </c>
      <c r="AN146">
        <v>6315000000</v>
      </c>
    </row>
    <row r="147" spans="1:40">
      <c r="W147">
        <f t="shared" si="22"/>
        <v>2007</v>
      </c>
      <c r="X147" t="s">
        <v>186</v>
      </c>
      <c r="Y147">
        <v>1221432000000</v>
      </c>
      <c r="Z147">
        <v>183092000000</v>
      </c>
      <c r="AA147">
        <v>18527000000</v>
      </c>
      <c r="AB147">
        <v>1112000000</v>
      </c>
      <c r="AC147">
        <v>1340000000</v>
      </c>
      <c r="AD147">
        <v>1278000000</v>
      </c>
      <c r="AE147">
        <v>2069000000</v>
      </c>
      <c r="AF147">
        <v>2437000000</v>
      </c>
      <c r="AG147">
        <v>4400000000</v>
      </c>
      <c r="AH147">
        <v>1683000000</v>
      </c>
      <c r="AI147">
        <v>1438000000</v>
      </c>
      <c r="AJ147">
        <v>1297000000</v>
      </c>
      <c r="AK147">
        <v>947000000</v>
      </c>
      <c r="AL147">
        <v>2544000000</v>
      </c>
      <c r="AM147">
        <v>2336000000</v>
      </c>
      <c r="AN147">
        <v>6221000000</v>
      </c>
    </row>
    <row r="148" spans="1:40">
      <c r="W148">
        <f t="shared" si="22"/>
        <v>2007</v>
      </c>
      <c r="X148" t="s">
        <v>187</v>
      </c>
      <c r="Y148">
        <v>1220408000000</v>
      </c>
      <c r="Z148">
        <v>181014000000</v>
      </c>
      <c r="AA148">
        <v>18530000000</v>
      </c>
      <c r="AB148">
        <v>1049000000</v>
      </c>
      <c r="AC148">
        <v>1330000000</v>
      </c>
      <c r="AD148">
        <v>1287000000</v>
      </c>
      <c r="AE148">
        <v>2096000000</v>
      </c>
      <c r="AF148">
        <v>2447000000</v>
      </c>
      <c r="AG148">
        <v>4323000000</v>
      </c>
      <c r="AH148">
        <v>1654000000</v>
      </c>
      <c r="AI148">
        <v>1411000000</v>
      </c>
      <c r="AJ148">
        <v>1272000000</v>
      </c>
      <c r="AK148">
        <v>911000000</v>
      </c>
      <c r="AL148">
        <v>2601000000</v>
      </c>
      <c r="AM148">
        <v>2444000000</v>
      </c>
      <c r="AN148">
        <v>6373000000</v>
      </c>
    </row>
    <row r="149" spans="1:40">
      <c r="W149">
        <f t="shared" si="22"/>
        <v>2007</v>
      </c>
      <c r="X149" t="s">
        <v>188</v>
      </c>
      <c r="Y149">
        <v>1224229000000</v>
      </c>
      <c r="Z149">
        <v>180133000000</v>
      </c>
      <c r="AA149">
        <v>18876000000</v>
      </c>
      <c r="AB149">
        <v>1082000000</v>
      </c>
      <c r="AC149">
        <v>1379000000</v>
      </c>
      <c r="AD149">
        <v>1359000000</v>
      </c>
      <c r="AE149">
        <v>2190000000</v>
      </c>
      <c r="AF149">
        <v>2460000000</v>
      </c>
      <c r="AG149">
        <v>4335000000</v>
      </c>
      <c r="AH149">
        <v>1633000000</v>
      </c>
      <c r="AI149">
        <v>1446000000</v>
      </c>
      <c r="AJ149">
        <v>1287000000</v>
      </c>
      <c r="AK149">
        <v>1026000000</v>
      </c>
      <c r="AL149">
        <v>2575000000</v>
      </c>
      <c r="AM149">
        <v>2446000000</v>
      </c>
      <c r="AN149">
        <v>6397000000</v>
      </c>
    </row>
    <row r="150" spans="1:40">
      <c r="W150">
        <f t="shared" si="22"/>
        <v>2007</v>
      </c>
      <c r="X150" t="s">
        <v>189</v>
      </c>
      <c r="Y150">
        <v>1224399000000</v>
      </c>
      <c r="Z150">
        <v>178874000000</v>
      </c>
      <c r="AA150">
        <v>18242000000</v>
      </c>
      <c r="AB150">
        <v>1028000000</v>
      </c>
      <c r="AC150">
        <v>1387000000</v>
      </c>
      <c r="AD150">
        <v>1307000000</v>
      </c>
      <c r="AE150">
        <v>2132000000</v>
      </c>
      <c r="AF150">
        <v>2463000000</v>
      </c>
      <c r="AG150">
        <v>4232000000</v>
      </c>
      <c r="AH150">
        <v>1608000000</v>
      </c>
      <c r="AI150">
        <v>1376000000</v>
      </c>
      <c r="AJ150">
        <v>1269000000</v>
      </c>
      <c r="AK150">
        <v>875000000</v>
      </c>
      <c r="AL150">
        <v>2452000000</v>
      </c>
      <c r="AM150">
        <v>2333000000</v>
      </c>
      <c r="AN150">
        <v>6170000000</v>
      </c>
    </row>
    <row r="151" spans="1:40">
      <c r="W151">
        <f t="shared" si="22"/>
        <v>2007</v>
      </c>
      <c r="X151" t="s">
        <v>190</v>
      </c>
      <c r="Y151">
        <v>1225659000000</v>
      </c>
      <c r="Z151">
        <v>178797000000</v>
      </c>
      <c r="AA151">
        <v>18416000000</v>
      </c>
      <c r="AB151">
        <v>1041000000</v>
      </c>
      <c r="AC151">
        <v>1393000000</v>
      </c>
      <c r="AD151">
        <v>1287000000</v>
      </c>
      <c r="AE151">
        <v>2098000000</v>
      </c>
      <c r="AF151">
        <v>2484000000</v>
      </c>
      <c r="AG151">
        <v>4276000000</v>
      </c>
      <c r="AH151">
        <v>1579000000</v>
      </c>
      <c r="AI151">
        <v>1443000000</v>
      </c>
      <c r="AJ151">
        <v>1296000000</v>
      </c>
      <c r="AK151">
        <v>848000000</v>
      </c>
      <c r="AL151">
        <v>2549000000</v>
      </c>
      <c r="AM151">
        <v>2401000000</v>
      </c>
      <c r="AN151">
        <v>6343000000</v>
      </c>
    </row>
    <row r="152" spans="1:40">
      <c r="W152">
        <f t="shared" si="22"/>
        <v>2007</v>
      </c>
      <c r="X152" t="s">
        <v>191</v>
      </c>
      <c r="Y152">
        <v>1227286000000</v>
      </c>
      <c r="Z152">
        <v>178624000000</v>
      </c>
      <c r="AA152">
        <v>18246000000</v>
      </c>
      <c r="AB152">
        <v>1033000000</v>
      </c>
      <c r="AC152">
        <v>1375000000</v>
      </c>
      <c r="AD152">
        <v>1367000000</v>
      </c>
      <c r="AE152">
        <v>2156000000</v>
      </c>
      <c r="AF152">
        <v>2492000000</v>
      </c>
      <c r="AG152">
        <v>4159000000</v>
      </c>
      <c r="AH152">
        <v>1480000000</v>
      </c>
      <c r="AI152">
        <v>1471000000</v>
      </c>
      <c r="AJ152">
        <v>1279000000</v>
      </c>
      <c r="AK152">
        <v>805000000</v>
      </c>
      <c r="AL152">
        <v>2485000000</v>
      </c>
      <c r="AM152">
        <v>2358000000</v>
      </c>
      <c r="AN152">
        <v>6216000000</v>
      </c>
    </row>
    <row r="153" spans="1:40">
      <c r="W153">
        <f t="shared" si="22"/>
        <v>6</v>
      </c>
      <c r="X153" t="s">
        <v>192</v>
      </c>
      <c r="Y153">
        <v>1222719000000</v>
      </c>
      <c r="Z153">
        <v>174612000000</v>
      </c>
      <c r="AA153">
        <v>18268000000</v>
      </c>
      <c r="AB153">
        <v>1024000000</v>
      </c>
      <c r="AC153">
        <v>1388000000</v>
      </c>
      <c r="AD153">
        <v>1284000000</v>
      </c>
      <c r="AE153">
        <v>2015000000</v>
      </c>
      <c r="AF153">
        <v>2441000000</v>
      </c>
      <c r="AG153">
        <v>4207000000</v>
      </c>
      <c r="AH153">
        <v>1543000000</v>
      </c>
      <c r="AI153">
        <v>1417000000</v>
      </c>
      <c r="AJ153">
        <v>1294000000</v>
      </c>
      <c r="AK153">
        <v>949000000</v>
      </c>
      <c r="AL153">
        <v>2577000000</v>
      </c>
      <c r="AM153">
        <v>2367000000</v>
      </c>
      <c r="AN153">
        <v>6332000000</v>
      </c>
    </row>
    <row r="154" spans="1:40">
      <c r="W154">
        <f t="shared" si="22"/>
        <v>6</v>
      </c>
      <c r="X154" t="s">
        <v>193</v>
      </c>
      <c r="Y154">
        <v>1227593000000</v>
      </c>
      <c r="Z154">
        <v>174459000000</v>
      </c>
      <c r="AA154">
        <v>18423000000</v>
      </c>
      <c r="AB154">
        <v>979000000</v>
      </c>
      <c r="AC154">
        <v>1519000000</v>
      </c>
      <c r="AD154">
        <v>1351000000</v>
      </c>
      <c r="AE154">
        <v>2170000000</v>
      </c>
      <c r="AF154">
        <v>2465000000</v>
      </c>
      <c r="AG154">
        <v>4140000000</v>
      </c>
      <c r="AH154">
        <v>1504000000</v>
      </c>
      <c r="AI154">
        <v>1398000000</v>
      </c>
      <c r="AJ154">
        <v>1288000000</v>
      </c>
      <c r="AK154">
        <v>884000000</v>
      </c>
      <c r="AL154">
        <v>2575000000</v>
      </c>
      <c r="AM154">
        <v>2336000000</v>
      </c>
      <c r="AN154">
        <v>6431000000</v>
      </c>
    </row>
    <row r="155" spans="1:40">
      <c r="W155">
        <f t="shared" si="22"/>
        <v>6</v>
      </c>
      <c r="X155" t="s">
        <v>194</v>
      </c>
      <c r="Y155">
        <v>1225918000000</v>
      </c>
      <c r="Z155">
        <v>173102000000</v>
      </c>
      <c r="AA155">
        <v>18516000000</v>
      </c>
      <c r="AB155">
        <v>983000000</v>
      </c>
      <c r="AC155">
        <v>1372000000</v>
      </c>
      <c r="AD155">
        <v>1234000000</v>
      </c>
      <c r="AE155">
        <v>2248000000</v>
      </c>
      <c r="AF155">
        <v>2464000000</v>
      </c>
      <c r="AG155">
        <v>4205000000</v>
      </c>
      <c r="AH155">
        <v>1553000000</v>
      </c>
      <c r="AI155">
        <v>1410000000</v>
      </c>
      <c r="AJ155">
        <v>1283000000</v>
      </c>
      <c r="AK155">
        <v>1055000000</v>
      </c>
      <c r="AL155">
        <v>2604000000</v>
      </c>
      <c r="AM155">
        <v>2330000000</v>
      </c>
      <c r="AN155">
        <v>6309000000</v>
      </c>
    </row>
    <row r="156" spans="1:40">
      <c r="W156">
        <f t="shared" si="22"/>
        <v>2008</v>
      </c>
      <c r="X156" t="s">
        <v>195</v>
      </c>
      <c r="Y156">
        <v>1225444000000</v>
      </c>
      <c r="Z156">
        <v>170404000000</v>
      </c>
      <c r="AA156">
        <v>18232000000</v>
      </c>
      <c r="AB156">
        <v>954000000</v>
      </c>
      <c r="AC156">
        <v>1289000000</v>
      </c>
      <c r="AD156">
        <v>1214000000</v>
      </c>
      <c r="AE156">
        <v>2253000000</v>
      </c>
      <c r="AF156">
        <v>2445000000</v>
      </c>
      <c r="AG156">
        <v>4248000000</v>
      </c>
      <c r="AH156">
        <v>1559000000</v>
      </c>
      <c r="AI156">
        <v>1419000000</v>
      </c>
      <c r="AJ156">
        <v>1312000000</v>
      </c>
      <c r="AK156">
        <v>869000000</v>
      </c>
      <c r="AL156">
        <v>2586000000</v>
      </c>
      <c r="AM156">
        <v>2315000000</v>
      </c>
      <c r="AN156">
        <v>6193000000</v>
      </c>
    </row>
    <row r="157" spans="1:40">
      <c r="W157">
        <f t="shared" si="22"/>
        <v>2008</v>
      </c>
      <c r="X157" t="s">
        <v>196</v>
      </c>
      <c r="Y157">
        <v>1227674000000</v>
      </c>
      <c r="Z157">
        <v>172983000000</v>
      </c>
      <c r="AA157">
        <v>18527000000</v>
      </c>
      <c r="AB157">
        <v>982000000</v>
      </c>
      <c r="AC157">
        <v>1354000000</v>
      </c>
      <c r="AD157">
        <v>1214000000</v>
      </c>
      <c r="AE157">
        <v>2222000000</v>
      </c>
      <c r="AF157">
        <v>2443000000</v>
      </c>
      <c r="AG157">
        <v>4251000000</v>
      </c>
      <c r="AH157">
        <v>1573000000</v>
      </c>
      <c r="AI157">
        <v>1392000000</v>
      </c>
      <c r="AJ157">
        <v>1320000000</v>
      </c>
      <c r="AK157">
        <v>969000000</v>
      </c>
      <c r="AL157">
        <v>2662000000</v>
      </c>
      <c r="AM157">
        <v>2391000000</v>
      </c>
      <c r="AN157">
        <v>6410000000</v>
      </c>
    </row>
    <row r="158" spans="1:40">
      <c r="W158">
        <f t="shared" si="22"/>
        <v>2008</v>
      </c>
      <c r="X158" t="s">
        <v>197</v>
      </c>
      <c r="Y158">
        <v>1227609000000</v>
      </c>
      <c r="Z158">
        <v>173289000000</v>
      </c>
      <c r="AA158">
        <v>18432000000</v>
      </c>
      <c r="AB158">
        <v>992000000</v>
      </c>
      <c r="AC158">
        <v>1440000000</v>
      </c>
      <c r="AD158">
        <v>1211000000</v>
      </c>
      <c r="AE158">
        <v>2235000000</v>
      </c>
      <c r="AF158">
        <v>2408000000</v>
      </c>
      <c r="AG158">
        <v>4163000000</v>
      </c>
      <c r="AH158">
        <v>1532000000</v>
      </c>
      <c r="AI158">
        <v>1376000000</v>
      </c>
      <c r="AJ158">
        <v>1293000000</v>
      </c>
      <c r="AK158">
        <v>1019000000</v>
      </c>
      <c r="AL158">
        <v>2581000000</v>
      </c>
      <c r="AM158">
        <v>2359000000</v>
      </c>
      <c r="AN158">
        <v>6382000000</v>
      </c>
    </row>
    <row r="159" spans="1:40">
      <c r="W159">
        <f t="shared" si="22"/>
        <v>2008</v>
      </c>
      <c r="X159" t="s">
        <v>198</v>
      </c>
      <c r="Y159">
        <v>1230049000000</v>
      </c>
      <c r="Z159">
        <v>172671000000</v>
      </c>
      <c r="AA159">
        <v>18545000000</v>
      </c>
      <c r="AB159">
        <v>952000000</v>
      </c>
      <c r="AC159">
        <v>1461000000</v>
      </c>
      <c r="AD159">
        <v>1185000000</v>
      </c>
      <c r="AE159">
        <v>2332000000</v>
      </c>
      <c r="AF159">
        <v>2415000000</v>
      </c>
      <c r="AG159">
        <v>4159000000</v>
      </c>
      <c r="AH159">
        <v>1539000000</v>
      </c>
      <c r="AI159">
        <v>1356000000</v>
      </c>
      <c r="AJ159">
        <v>1297000000</v>
      </c>
      <c r="AK159">
        <v>1026000000</v>
      </c>
      <c r="AL159">
        <v>2596000000</v>
      </c>
      <c r="AM159">
        <v>2393000000</v>
      </c>
      <c r="AN159">
        <v>6450000000</v>
      </c>
    </row>
    <row r="160" spans="1:40">
      <c r="W160">
        <f t="shared" si="22"/>
        <v>2008</v>
      </c>
      <c r="X160" t="s">
        <v>199</v>
      </c>
      <c r="Y160">
        <v>1235916000000</v>
      </c>
      <c r="Z160">
        <v>173686000000</v>
      </c>
      <c r="AA160">
        <v>18661000000</v>
      </c>
      <c r="AB160">
        <v>949000000</v>
      </c>
      <c r="AC160">
        <v>1386000000</v>
      </c>
      <c r="AD160">
        <v>1180000000</v>
      </c>
      <c r="AE160">
        <v>2406000000</v>
      </c>
      <c r="AF160">
        <v>2413000000</v>
      </c>
      <c r="AG160">
        <v>4312000000</v>
      </c>
      <c r="AH160">
        <v>1613000000</v>
      </c>
      <c r="AI160">
        <v>1446000000</v>
      </c>
      <c r="AJ160">
        <v>1286000000</v>
      </c>
      <c r="AK160">
        <v>1040000000</v>
      </c>
      <c r="AL160">
        <v>2566000000</v>
      </c>
      <c r="AM160">
        <v>2349000000</v>
      </c>
      <c r="AN160">
        <v>6302000000</v>
      </c>
    </row>
    <row r="161" spans="23:40">
      <c r="W161">
        <f t="shared" si="22"/>
        <v>2008</v>
      </c>
      <c r="X161" t="s">
        <v>200</v>
      </c>
      <c r="Y161">
        <v>1230890000000</v>
      </c>
      <c r="Z161">
        <v>169943000000</v>
      </c>
      <c r="AA161">
        <v>18236000000</v>
      </c>
      <c r="AB161">
        <v>917000000</v>
      </c>
      <c r="AC161">
        <v>1330000000</v>
      </c>
      <c r="AD161">
        <v>1118000000</v>
      </c>
      <c r="AE161">
        <v>2359000000</v>
      </c>
      <c r="AF161">
        <v>2397000000</v>
      </c>
      <c r="AG161">
        <v>4201000000</v>
      </c>
      <c r="AH161">
        <v>1525000000</v>
      </c>
      <c r="AI161">
        <v>1392000000</v>
      </c>
      <c r="AJ161">
        <v>1329000000</v>
      </c>
      <c r="AK161">
        <v>936000000</v>
      </c>
      <c r="AL161">
        <v>2573000000</v>
      </c>
      <c r="AM161">
        <v>2342000000</v>
      </c>
      <c r="AN161">
        <v>6247000000</v>
      </c>
    </row>
    <row r="162" spans="23:40">
      <c r="W162">
        <f t="shared" si="22"/>
        <v>2008</v>
      </c>
      <c r="X162" t="s">
        <v>201</v>
      </c>
      <c r="Y162">
        <v>1230454000000</v>
      </c>
      <c r="Z162">
        <v>170053000000</v>
      </c>
      <c r="AA162">
        <v>18714000000</v>
      </c>
      <c r="AB162">
        <v>928000000</v>
      </c>
      <c r="AC162">
        <v>1369000000</v>
      </c>
      <c r="AD162">
        <v>1178000000</v>
      </c>
      <c r="AE162">
        <v>2262000000</v>
      </c>
      <c r="AF162">
        <v>2386000000</v>
      </c>
      <c r="AG162">
        <v>4484000000</v>
      </c>
      <c r="AH162">
        <v>1719000000</v>
      </c>
      <c r="AI162">
        <v>1492000000</v>
      </c>
      <c r="AJ162">
        <v>1293000000</v>
      </c>
      <c r="AK162">
        <v>922000000</v>
      </c>
      <c r="AL162">
        <v>2622000000</v>
      </c>
      <c r="AM162">
        <v>2472000000</v>
      </c>
      <c r="AN162">
        <v>6462000000</v>
      </c>
    </row>
    <row r="163" spans="23:40">
      <c r="W163">
        <f t="shared" ref="W163:W188" si="23">W151+1</f>
        <v>2008</v>
      </c>
      <c r="X163" t="s">
        <v>202</v>
      </c>
      <c r="Y163">
        <v>1230785000000</v>
      </c>
      <c r="Z163">
        <v>168792000000</v>
      </c>
      <c r="AA163">
        <v>18773000000</v>
      </c>
      <c r="AB163">
        <v>959000000</v>
      </c>
      <c r="AC163">
        <v>1417000000</v>
      </c>
      <c r="AD163">
        <v>1181000000</v>
      </c>
      <c r="AE163">
        <v>2324000000</v>
      </c>
      <c r="AF163">
        <v>2396000000</v>
      </c>
      <c r="AG163">
        <v>4304000000</v>
      </c>
      <c r="AH163">
        <v>1598000000</v>
      </c>
      <c r="AI163">
        <v>1450000000</v>
      </c>
      <c r="AJ163">
        <v>1294000000</v>
      </c>
      <c r="AK163">
        <v>890000000</v>
      </c>
      <c r="AL163">
        <v>2683000000</v>
      </c>
      <c r="AM163">
        <v>2560000000</v>
      </c>
      <c r="AN163">
        <v>6660000000</v>
      </c>
    </row>
    <row r="164" spans="23:40">
      <c r="W164">
        <f t="shared" si="23"/>
        <v>2008</v>
      </c>
      <c r="X164" t="s">
        <v>203</v>
      </c>
      <c r="Y164">
        <v>1220842000000</v>
      </c>
      <c r="Z164">
        <v>165595000000</v>
      </c>
      <c r="AA164">
        <v>18876000000</v>
      </c>
      <c r="AB164">
        <v>936000000</v>
      </c>
      <c r="AC164">
        <v>1414000000</v>
      </c>
      <c r="AD164">
        <v>1165000000</v>
      </c>
      <c r="AE164">
        <v>2403000000</v>
      </c>
      <c r="AF164">
        <v>2392000000</v>
      </c>
      <c r="AG164">
        <v>4301000000</v>
      </c>
      <c r="AH164">
        <v>1628000000</v>
      </c>
      <c r="AI164">
        <v>1418000000</v>
      </c>
      <c r="AJ164">
        <v>1278000000</v>
      </c>
      <c r="AK164">
        <v>950000000</v>
      </c>
      <c r="AL164">
        <v>2727000000</v>
      </c>
      <c r="AM164">
        <v>2529000000</v>
      </c>
      <c r="AN164">
        <v>6671000000</v>
      </c>
    </row>
    <row r="165" spans="23:40">
      <c r="W165">
        <f t="shared" si="23"/>
        <v>7</v>
      </c>
      <c r="X165" t="s">
        <v>204</v>
      </c>
      <c r="Y165">
        <v>1208539000000</v>
      </c>
      <c r="Z165">
        <v>159218000000</v>
      </c>
      <c r="AA165">
        <v>18638000000</v>
      </c>
      <c r="AB165">
        <v>956000000</v>
      </c>
      <c r="AC165">
        <v>1339000000</v>
      </c>
      <c r="AD165">
        <v>1136000000</v>
      </c>
      <c r="AE165">
        <v>2419000000</v>
      </c>
      <c r="AF165">
        <v>2448000000</v>
      </c>
      <c r="AG165">
        <v>4195000000</v>
      </c>
      <c r="AH165">
        <v>1584000000</v>
      </c>
      <c r="AI165">
        <v>1395000000</v>
      </c>
      <c r="AJ165">
        <v>1243000000</v>
      </c>
      <c r="AK165">
        <v>834000000</v>
      </c>
      <c r="AL165">
        <v>2725000000</v>
      </c>
      <c r="AM165">
        <v>2531000000</v>
      </c>
      <c r="AN165">
        <v>6595000000</v>
      </c>
    </row>
    <row r="166" spans="23:40">
      <c r="W166">
        <f t="shared" si="23"/>
        <v>7</v>
      </c>
      <c r="X166" t="s">
        <v>205</v>
      </c>
      <c r="Y166">
        <v>1199852000000</v>
      </c>
      <c r="Z166">
        <v>155538000000</v>
      </c>
      <c r="AA166">
        <v>19007000000</v>
      </c>
      <c r="AB166">
        <v>996000000</v>
      </c>
      <c r="AC166">
        <v>1374000000</v>
      </c>
      <c r="AD166">
        <v>1092000000</v>
      </c>
      <c r="AE166">
        <v>2439000000</v>
      </c>
      <c r="AF166">
        <v>2435000000</v>
      </c>
      <c r="AG166">
        <v>4382000000</v>
      </c>
      <c r="AH166">
        <v>1664000000</v>
      </c>
      <c r="AI166">
        <v>1457000000</v>
      </c>
      <c r="AJ166">
        <v>1286000000</v>
      </c>
      <c r="AK166">
        <v>815000000</v>
      </c>
      <c r="AL166">
        <v>2767000000</v>
      </c>
      <c r="AM166">
        <v>2613000000</v>
      </c>
      <c r="AN166">
        <v>6754000000</v>
      </c>
    </row>
    <row r="167" spans="23:40">
      <c r="W167">
        <f t="shared" si="23"/>
        <v>7</v>
      </c>
      <c r="X167" t="s">
        <v>206</v>
      </c>
      <c r="Y167">
        <v>1197905000000</v>
      </c>
      <c r="Z167">
        <v>153963000000</v>
      </c>
      <c r="AA167">
        <v>18881000000</v>
      </c>
      <c r="AB167">
        <v>1015000000</v>
      </c>
      <c r="AC167">
        <v>1406000000</v>
      </c>
      <c r="AD167">
        <v>1131000000</v>
      </c>
      <c r="AE167">
        <v>2405000000</v>
      </c>
      <c r="AF167">
        <v>2424000000</v>
      </c>
      <c r="AG167">
        <v>4318000000</v>
      </c>
      <c r="AH167">
        <v>1669000000</v>
      </c>
      <c r="AI167">
        <v>1403000000</v>
      </c>
      <c r="AJ167">
        <v>1256000000</v>
      </c>
      <c r="AK167">
        <v>817000000</v>
      </c>
      <c r="AL167">
        <v>2751000000</v>
      </c>
      <c r="AM167">
        <v>2533000000</v>
      </c>
      <c r="AN167">
        <v>6691000000</v>
      </c>
    </row>
    <row r="168" spans="23:40">
      <c r="W168">
        <f t="shared" si="23"/>
        <v>2009</v>
      </c>
      <c r="X168" t="s">
        <v>207</v>
      </c>
      <c r="Y168">
        <v>1190913000000</v>
      </c>
      <c r="Z168">
        <v>151560000000</v>
      </c>
      <c r="AA168">
        <v>18770000000</v>
      </c>
      <c r="AB168">
        <v>970000000</v>
      </c>
      <c r="AC168">
        <v>1403000000</v>
      </c>
      <c r="AD168">
        <v>1105000000</v>
      </c>
      <c r="AE168">
        <v>2458000000</v>
      </c>
      <c r="AF168">
        <v>2441000000</v>
      </c>
      <c r="AG168">
        <v>4328000000</v>
      </c>
      <c r="AH168">
        <v>1608000000</v>
      </c>
      <c r="AI168">
        <v>1463000000</v>
      </c>
      <c r="AJ168">
        <v>1295000000</v>
      </c>
      <c r="AK168">
        <v>827000000</v>
      </c>
      <c r="AL168">
        <v>2684000000</v>
      </c>
      <c r="AM168">
        <v>2467000000</v>
      </c>
      <c r="AN168">
        <v>6555000000</v>
      </c>
    </row>
    <row r="169" spans="23:40">
      <c r="W169">
        <f t="shared" si="23"/>
        <v>2009</v>
      </c>
      <c r="X169" t="s">
        <v>208</v>
      </c>
      <c r="Y169">
        <v>1188150000000</v>
      </c>
      <c r="Z169">
        <v>149996000000</v>
      </c>
      <c r="AA169">
        <v>18448000000</v>
      </c>
      <c r="AB169">
        <v>941000000</v>
      </c>
      <c r="AC169">
        <v>1365000000</v>
      </c>
      <c r="AD169">
        <v>1087000000</v>
      </c>
      <c r="AE169">
        <v>2406000000</v>
      </c>
      <c r="AF169">
        <v>2400000000</v>
      </c>
      <c r="AG169">
        <v>4215000000</v>
      </c>
      <c r="AH169">
        <v>1515000000</v>
      </c>
      <c r="AI169">
        <v>1504000000</v>
      </c>
      <c r="AJ169">
        <v>1262000000</v>
      </c>
      <c r="AK169">
        <v>849000000</v>
      </c>
      <c r="AL169">
        <v>2641000000</v>
      </c>
      <c r="AM169">
        <v>2472000000</v>
      </c>
      <c r="AN169">
        <v>6478000000</v>
      </c>
    </row>
    <row r="170" spans="23:40">
      <c r="W170">
        <f t="shared" si="23"/>
        <v>2009</v>
      </c>
      <c r="X170" t="s">
        <v>209</v>
      </c>
      <c r="Y170">
        <v>1184224000000</v>
      </c>
      <c r="Z170">
        <v>148278000000</v>
      </c>
      <c r="AA170">
        <v>18876000000</v>
      </c>
      <c r="AB170">
        <v>923000000</v>
      </c>
      <c r="AC170">
        <v>1353000000</v>
      </c>
      <c r="AD170">
        <v>1241000000</v>
      </c>
      <c r="AE170">
        <v>2439000000</v>
      </c>
      <c r="AF170">
        <v>2437000000</v>
      </c>
      <c r="AG170">
        <v>4352000000</v>
      </c>
      <c r="AH170">
        <v>1580000000</v>
      </c>
      <c r="AI170">
        <v>1572000000</v>
      </c>
      <c r="AJ170">
        <v>1266000000</v>
      </c>
      <c r="AK170">
        <v>803000000</v>
      </c>
      <c r="AL170">
        <v>2744000000</v>
      </c>
      <c r="AM170">
        <v>2514000000</v>
      </c>
      <c r="AN170">
        <v>6612000000</v>
      </c>
    </row>
    <row r="171" spans="23:40">
      <c r="W171">
        <f t="shared" si="23"/>
        <v>2009</v>
      </c>
      <c r="X171" t="s">
        <v>210</v>
      </c>
      <c r="Y171">
        <v>1186242000000</v>
      </c>
      <c r="Z171">
        <v>147533000000</v>
      </c>
      <c r="AA171">
        <v>19073000000</v>
      </c>
      <c r="AB171">
        <v>979000000</v>
      </c>
      <c r="AC171">
        <v>1416000000</v>
      </c>
      <c r="AD171">
        <v>1159000000</v>
      </c>
      <c r="AE171">
        <v>2425000000</v>
      </c>
      <c r="AF171">
        <v>2419000000</v>
      </c>
      <c r="AG171">
        <v>4364000000</v>
      </c>
      <c r="AH171">
        <v>1598000000</v>
      </c>
      <c r="AI171">
        <v>1548000000</v>
      </c>
      <c r="AJ171">
        <v>1276000000</v>
      </c>
      <c r="AK171">
        <v>788000000</v>
      </c>
      <c r="AL171">
        <v>2901000000</v>
      </c>
      <c r="AM171">
        <v>2534000000</v>
      </c>
      <c r="AN171">
        <v>6858000000</v>
      </c>
    </row>
    <row r="172" spans="23:40">
      <c r="W172">
        <f t="shared" si="23"/>
        <v>2009</v>
      </c>
      <c r="X172" t="s">
        <v>211</v>
      </c>
      <c r="Y172">
        <v>1188066000000</v>
      </c>
      <c r="Z172">
        <v>149478000000</v>
      </c>
      <c r="AA172">
        <v>18776000000</v>
      </c>
      <c r="AB172">
        <v>932000000</v>
      </c>
      <c r="AC172">
        <v>1464000000</v>
      </c>
      <c r="AD172">
        <v>1190000000</v>
      </c>
      <c r="AE172">
        <v>2415000000</v>
      </c>
      <c r="AF172">
        <v>2401000000</v>
      </c>
      <c r="AG172">
        <v>4276000000</v>
      </c>
      <c r="AH172">
        <v>1536000000</v>
      </c>
      <c r="AI172">
        <v>1513000000</v>
      </c>
      <c r="AJ172">
        <v>1293000000</v>
      </c>
      <c r="AK172">
        <v>754000000</v>
      </c>
      <c r="AL172">
        <v>2828000000</v>
      </c>
      <c r="AM172">
        <v>2438000000</v>
      </c>
      <c r="AN172">
        <v>6738000000</v>
      </c>
    </row>
    <row r="173" spans="23:40">
      <c r="W173">
        <f t="shared" si="23"/>
        <v>2009</v>
      </c>
      <c r="X173" t="s">
        <v>212</v>
      </c>
      <c r="Y173">
        <v>1187338000000</v>
      </c>
      <c r="Z173">
        <v>148963000000</v>
      </c>
      <c r="AA173">
        <v>18852000000</v>
      </c>
      <c r="AB173">
        <v>914000000</v>
      </c>
      <c r="AC173">
        <v>1388000000</v>
      </c>
      <c r="AD173">
        <v>1177000000</v>
      </c>
      <c r="AE173">
        <v>2358000000</v>
      </c>
      <c r="AF173">
        <v>2376000000</v>
      </c>
      <c r="AG173">
        <v>4368000000</v>
      </c>
      <c r="AH173">
        <v>1580000000</v>
      </c>
      <c r="AI173">
        <v>1584000000</v>
      </c>
      <c r="AJ173">
        <v>1274000000</v>
      </c>
      <c r="AK173">
        <v>835000000</v>
      </c>
      <c r="AL173">
        <v>2865000000</v>
      </c>
      <c r="AM173">
        <v>2487000000</v>
      </c>
      <c r="AN173">
        <v>6747000000</v>
      </c>
    </row>
    <row r="174" spans="23:40">
      <c r="W174">
        <f t="shared" si="23"/>
        <v>2009</v>
      </c>
      <c r="X174" t="s">
        <v>213</v>
      </c>
      <c r="Y174">
        <v>1194753000000</v>
      </c>
      <c r="Z174">
        <v>150576000000</v>
      </c>
      <c r="AA174">
        <v>18871000000</v>
      </c>
      <c r="AB174">
        <v>933000000</v>
      </c>
      <c r="AC174">
        <v>1362000000</v>
      </c>
      <c r="AD174">
        <v>1127000000</v>
      </c>
      <c r="AE174">
        <v>2420000000</v>
      </c>
      <c r="AF174">
        <v>2416000000</v>
      </c>
      <c r="AG174">
        <v>4342000000</v>
      </c>
      <c r="AH174">
        <v>1572000000</v>
      </c>
      <c r="AI174">
        <v>1552000000</v>
      </c>
      <c r="AJ174">
        <v>1283000000</v>
      </c>
      <c r="AK174">
        <v>843000000</v>
      </c>
      <c r="AL174">
        <v>2792000000</v>
      </c>
      <c r="AM174">
        <v>2556000000</v>
      </c>
      <c r="AN174">
        <v>6712000000</v>
      </c>
    </row>
    <row r="175" spans="23:40">
      <c r="W175">
        <f t="shared" si="23"/>
        <v>2009</v>
      </c>
      <c r="X175" t="s">
        <v>214</v>
      </c>
      <c r="Y175">
        <v>1198094000000</v>
      </c>
      <c r="Z175">
        <v>151519000000</v>
      </c>
      <c r="AA175">
        <v>18821000000</v>
      </c>
      <c r="AB175">
        <v>902000000</v>
      </c>
      <c r="AC175">
        <v>1344000000</v>
      </c>
      <c r="AD175">
        <v>1212000000</v>
      </c>
      <c r="AE175">
        <v>2418000000</v>
      </c>
      <c r="AF175">
        <v>2412000000</v>
      </c>
      <c r="AG175">
        <v>4424000000</v>
      </c>
      <c r="AH175">
        <v>1669000000</v>
      </c>
      <c r="AI175">
        <v>1535000000</v>
      </c>
      <c r="AJ175">
        <v>1258000000</v>
      </c>
      <c r="AK175">
        <v>867000000</v>
      </c>
      <c r="AL175">
        <v>2676000000</v>
      </c>
      <c r="AM175">
        <v>2480000000</v>
      </c>
      <c r="AN175">
        <v>6501000000</v>
      </c>
    </row>
    <row r="176" spans="23:40">
      <c r="W176">
        <f t="shared" si="23"/>
        <v>2009</v>
      </c>
      <c r="X176" t="s">
        <v>215</v>
      </c>
      <c r="Y176">
        <v>1206697000000</v>
      </c>
      <c r="Z176">
        <v>152827000000</v>
      </c>
      <c r="AA176">
        <v>18760000000</v>
      </c>
      <c r="AB176">
        <v>928000000</v>
      </c>
      <c r="AC176">
        <v>1383000000</v>
      </c>
      <c r="AD176">
        <v>1162000000</v>
      </c>
      <c r="AE176">
        <v>2343000000</v>
      </c>
      <c r="AF176">
        <v>2399000000</v>
      </c>
      <c r="AG176">
        <v>4378000000</v>
      </c>
      <c r="AH176">
        <v>1643000000</v>
      </c>
      <c r="AI176">
        <v>1509000000</v>
      </c>
      <c r="AJ176">
        <v>1266000000</v>
      </c>
      <c r="AK176">
        <v>815000000</v>
      </c>
      <c r="AL176">
        <v>2768000000</v>
      </c>
      <c r="AM176">
        <v>2498000000</v>
      </c>
      <c r="AN176">
        <v>6652000000</v>
      </c>
    </row>
    <row r="177" spans="23:40">
      <c r="W177">
        <f t="shared" si="23"/>
        <v>8</v>
      </c>
      <c r="X177" t="s">
        <v>216</v>
      </c>
      <c r="Y177">
        <v>1212258000000</v>
      </c>
      <c r="Z177">
        <v>153209000000</v>
      </c>
      <c r="AA177">
        <v>18909000000</v>
      </c>
      <c r="AB177">
        <v>922000000</v>
      </c>
      <c r="AC177">
        <v>1313000000</v>
      </c>
      <c r="AD177">
        <v>1145000000</v>
      </c>
      <c r="AE177">
        <v>2310000000</v>
      </c>
      <c r="AF177">
        <v>2404000000</v>
      </c>
      <c r="AG177">
        <v>4648000000</v>
      </c>
      <c r="AH177">
        <v>1705000000</v>
      </c>
      <c r="AI177">
        <v>1737000000</v>
      </c>
      <c r="AJ177">
        <v>1279000000</v>
      </c>
      <c r="AK177">
        <v>833000000</v>
      </c>
      <c r="AL177">
        <v>2761000000</v>
      </c>
      <c r="AM177">
        <v>2435000000</v>
      </c>
      <c r="AN177">
        <v>6514000000</v>
      </c>
    </row>
    <row r="178" spans="23:40">
      <c r="W178">
        <f t="shared" si="23"/>
        <v>8</v>
      </c>
      <c r="X178" t="s">
        <v>217</v>
      </c>
      <c r="Y178">
        <v>1219701000000</v>
      </c>
      <c r="Z178">
        <v>156209000000</v>
      </c>
      <c r="AA178">
        <v>18756000000</v>
      </c>
      <c r="AB178">
        <v>894000000</v>
      </c>
      <c r="AC178">
        <v>1391000000</v>
      </c>
      <c r="AD178">
        <v>1232000000</v>
      </c>
      <c r="AE178">
        <v>2194000000</v>
      </c>
      <c r="AF178">
        <v>2395000000</v>
      </c>
      <c r="AG178">
        <v>4507000000</v>
      </c>
      <c r="AH178">
        <v>1666000000</v>
      </c>
      <c r="AI178">
        <v>1668000000</v>
      </c>
      <c r="AJ178">
        <v>1238000000</v>
      </c>
      <c r="AK178">
        <v>915000000</v>
      </c>
      <c r="AL178">
        <v>2680000000</v>
      </c>
      <c r="AM178">
        <v>2464000000</v>
      </c>
      <c r="AN178">
        <v>6538000000</v>
      </c>
    </row>
    <row r="179" spans="23:40">
      <c r="W179">
        <f t="shared" si="23"/>
        <v>8</v>
      </c>
      <c r="X179" t="s">
        <v>218</v>
      </c>
      <c r="Y179">
        <v>1223020000000</v>
      </c>
      <c r="Z179">
        <v>156989000000</v>
      </c>
      <c r="AA179">
        <v>19143000000</v>
      </c>
      <c r="AB179">
        <v>898000000</v>
      </c>
      <c r="AC179">
        <v>1456000000</v>
      </c>
      <c r="AD179">
        <v>1242000000</v>
      </c>
      <c r="AE179">
        <v>2393000000</v>
      </c>
      <c r="AF179">
        <v>2385000000</v>
      </c>
      <c r="AG179">
        <v>4571000000</v>
      </c>
      <c r="AH179">
        <v>1643000000</v>
      </c>
      <c r="AI179">
        <v>1731000000</v>
      </c>
      <c r="AJ179">
        <v>1283000000</v>
      </c>
      <c r="AK179">
        <v>947000000</v>
      </c>
      <c r="AL179">
        <v>2722000000</v>
      </c>
      <c r="AM179">
        <v>2430000000</v>
      </c>
      <c r="AN179">
        <v>6612000000</v>
      </c>
    </row>
    <row r="180" spans="23:40">
      <c r="W180">
        <f t="shared" si="23"/>
        <v>2010</v>
      </c>
      <c r="X180" t="s">
        <v>219</v>
      </c>
      <c r="Y180">
        <v>1229587000000</v>
      </c>
      <c r="Z180">
        <v>159494000000</v>
      </c>
      <c r="AA180">
        <v>19398000000</v>
      </c>
      <c r="AB180">
        <v>948000000</v>
      </c>
      <c r="AC180">
        <v>1491000000</v>
      </c>
      <c r="AD180">
        <v>1251000000</v>
      </c>
      <c r="AE180">
        <v>2352000000</v>
      </c>
      <c r="AF180">
        <v>2386000000</v>
      </c>
      <c r="AG180">
        <v>4596000000</v>
      </c>
      <c r="AH180">
        <v>1709000000</v>
      </c>
      <c r="AI180">
        <v>1696000000</v>
      </c>
      <c r="AJ180">
        <v>1254000000</v>
      </c>
      <c r="AK180">
        <v>1016000000</v>
      </c>
      <c r="AL180">
        <v>2795000000</v>
      </c>
      <c r="AM180">
        <v>2473000000</v>
      </c>
      <c r="AN180">
        <v>6763000000</v>
      </c>
    </row>
    <row r="181" spans="23:40">
      <c r="W181">
        <f t="shared" si="23"/>
        <v>2010</v>
      </c>
      <c r="X181" t="s">
        <v>220</v>
      </c>
      <c r="Y181">
        <v>1229745000000</v>
      </c>
      <c r="Z181">
        <v>159086000000</v>
      </c>
      <c r="AA181">
        <v>19153000000</v>
      </c>
      <c r="AB181">
        <v>936000000</v>
      </c>
      <c r="AC181">
        <v>1453000000</v>
      </c>
      <c r="AD181">
        <v>1224000000</v>
      </c>
      <c r="AE181">
        <v>2412000000</v>
      </c>
      <c r="AF181">
        <v>2379000000</v>
      </c>
      <c r="AG181">
        <v>4490000000</v>
      </c>
      <c r="AH181">
        <v>1710000000</v>
      </c>
      <c r="AI181">
        <v>1549000000</v>
      </c>
      <c r="AJ181">
        <v>1264000000</v>
      </c>
      <c r="AK181">
        <v>1048000000</v>
      </c>
      <c r="AL181">
        <v>2749000000</v>
      </c>
      <c r="AM181">
        <v>2379000000</v>
      </c>
      <c r="AN181">
        <v>6588000000</v>
      </c>
    </row>
    <row r="182" spans="23:40">
      <c r="W182">
        <f t="shared" si="23"/>
        <v>2010</v>
      </c>
      <c r="X182" t="s">
        <v>221</v>
      </c>
      <c r="Y182">
        <v>1231273000000</v>
      </c>
      <c r="Z182">
        <v>160265000000</v>
      </c>
      <c r="AA182">
        <v>19565000000</v>
      </c>
      <c r="AB182">
        <v>973000000</v>
      </c>
      <c r="AC182">
        <v>1530000000</v>
      </c>
      <c r="AD182">
        <v>1214000000</v>
      </c>
      <c r="AE182">
        <v>2357000000</v>
      </c>
      <c r="AF182">
        <v>2367000000</v>
      </c>
      <c r="AG182">
        <v>4666000000</v>
      </c>
      <c r="AH182">
        <v>1802000000</v>
      </c>
      <c r="AI182">
        <v>1609000000</v>
      </c>
      <c r="AJ182">
        <v>1280000000</v>
      </c>
      <c r="AK182">
        <v>1017000000</v>
      </c>
      <c r="AL182">
        <v>2864000000</v>
      </c>
      <c r="AM182">
        <v>2467000000</v>
      </c>
      <c r="AN182">
        <v>6869000000</v>
      </c>
    </row>
    <row r="183" spans="23:40">
      <c r="W183">
        <f t="shared" si="23"/>
        <v>2010</v>
      </c>
      <c r="X183" t="s">
        <v>222</v>
      </c>
      <c r="Y183">
        <v>1234710000000</v>
      </c>
      <c r="Z183">
        <v>161507000000</v>
      </c>
      <c r="AA183">
        <v>19348000000</v>
      </c>
      <c r="AB183">
        <v>938000000</v>
      </c>
      <c r="AC183">
        <v>1466000000</v>
      </c>
      <c r="AD183">
        <v>1243000000</v>
      </c>
      <c r="AE183">
        <v>2373000000</v>
      </c>
      <c r="AF183">
        <v>2387000000</v>
      </c>
      <c r="AG183">
        <v>4670000000</v>
      </c>
      <c r="AH183">
        <v>1744000000</v>
      </c>
      <c r="AI183">
        <v>1692000000</v>
      </c>
      <c r="AJ183">
        <v>1290000000</v>
      </c>
      <c r="AK183">
        <v>946000000</v>
      </c>
      <c r="AL183">
        <v>2742000000</v>
      </c>
      <c r="AM183">
        <v>2470000000</v>
      </c>
      <c r="AN183">
        <v>6682000000</v>
      </c>
    </row>
    <row r="184" spans="23:40">
      <c r="W184">
        <f t="shared" si="23"/>
        <v>2010</v>
      </c>
      <c r="X184" t="s">
        <v>223</v>
      </c>
      <c r="Y184">
        <v>1234221000000</v>
      </c>
      <c r="Z184">
        <v>160643000000</v>
      </c>
      <c r="AA184">
        <v>19614000000</v>
      </c>
      <c r="AB184">
        <v>907000000</v>
      </c>
      <c r="AC184">
        <v>1535000000</v>
      </c>
      <c r="AD184">
        <v>1203000000</v>
      </c>
      <c r="AE184">
        <v>2377000000</v>
      </c>
      <c r="AF184">
        <v>2430000000</v>
      </c>
      <c r="AG184">
        <v>4801000000</v>
      </c>
      <c r="AH184">
        <v>1868000000</v>
      </c>
      <c r="AI184">
        <v>1678000000</v>
      </c>
      <c r="AJ184">
        <v>1280000000</v>
      </c>
      <c r="AK184">
        <v>1030000000</v>
      </c>
      <c r="AL184">
        <v>2738000000</v>
      </c>
      <c r="AM184">
        <v>2470000000</v>
      </c>
      <c r="AN184">
        <v>6747000000</v>
      </c>
    </row>
    <row r="185" spans="23:40">
      <c r="W185">
        <f t="shared" si="23"/>
        <v>2010</v>
      </c>
      <c r="X185" t="s">
        <v>224</v>
      </c>
      <c r="Y185">
        <v>1237427000000</v>
      </c>
      <c r="Z185">
        <v>161034000000</v>
      </c>
      <c r="AA185">
        <v>19343000000</v>
      </c>
      <c r="AB185">
        <v>925000000</v>
      </c>
      <c r="AC185">
        <v>1488000000</v>
      </c>
      <c r="AD185">
        <v>1231000000</v>
      </c>
      <c r="AE185">
        <v>2407000000</v>
      </c>
      <c r="AF185">
        <v>2364000000</v>
      </c>
      <c r="AG185">
        <v>4719000000</v>
      </c>
      <c r="AH185">
        <v>1811000000</v>
      </c>
      <c r="AI185">
        <v>1652000000</v>
      </c>
      <c r="AJ185">
        <v>1290000000</v>
      </c>
      <c r="AK185">
        <v>1004000000</v>
      </c>
      <c r="AL185">
        <v>2625000000</v>
      </c>
      <c r="AM185">
        <v>2458000000</v>
      </c>
      <c r="AN185">
        <v>6571000000</v>
      </c>
    </row>
    <row r="186" spans="23:40">
      <c r="W186">
        <f t="shared" si="23"/>
        <v>2010</v>
      </c>
      <c r="X186" t="s">
        <v>225</v>
      </c>
      <c r="Y186">
        <v>1236424000000</v>
      </c>
      <c r="Z186">
        <v>160055000000</v>
      </c>
      <c r="AA186">
        <v>19018000000</v>
      </c>
      <c r="AB186">
        <v>900000000</v>
      </c>
      <c r="AC186">
        <v>1414000000</v>
      </c>
      <c r="AD186">
        <v>1189000000</v>
      </c>
      <c r="AE186">
        <v>2368000000</v>
      </c>
      <c r="AF186">
        <v>2358000000</v>
      </c>
      <c r="AG186">
        <v>4683000000</v>
      </c>
      <c r="AH186">
        <v>1814000000</v>
      </c>
      <c r="AI186">
        <v>1611000000</v>
      </c>
      <c r="AJ186">
        <v>1281000000</v>
      </c>
      <c r="AK186">
        <v>952000000</v>
      </c>
      <c r="AL186">
        <v>2604000000</v>
      </c>
      <c r="AM186">
        <v>2419000000</v>
      </c>
      <c r="AN186">
        <v>6438000000</v>
      </c>
    </row>
    <row r="187" spans="23:40">
      <c r="W187">
        <f t="shared" si="23"/>
        <v>2010</v>
      </c>
      <c r="X187" t="s">
        <v>226</v>
      </c>
      <c r="Y187">
        <v>1238395000000</v>
      </c>
      <c r="Z187">
        <v>158743000000</v>
      </c>
      <c r="AA187">
        <v>18855000000</v>
      </c>
      <c r="AB187">
        <v>876000000</v>
      </c>
      <c r="AC187">
        <v>1457000000</v>
      </c>
      <c r="AD187">
        <v>1151000000</v>
      </c>
      <c r="AE187">
        <v>2096000000</v>
      </c>
      <c r="AF187">
        <v>2410000000</v>
      </c>
      <c r="AG187">
        <v>4593000000</v>
      </c>
      <c r="AH187">
        <v>1714000000</v>
      </c>
      <c r="AI187">
        <v>1640000000</v>
      </c>
      <c r="AJ187">
        <v>1291000000</v>
      </c>
      <c r="AK187">
        <v>1028000000</v>
      </c>
      <c r="AL187">
        <v>2667000000</v>
      </c>
      <c r="AM187">
        <v>2491000000</v>
      </c>
      <c r="AN187">
        <v>6615000000</v>
      </c>
    </row>
    <row r="188" spans="23:40">
      <c r="W188">
        <f t="shared" si="23"/>
        <v>2010</v>
      </c>
      <c r="X188" t="s">
        <v>227</v>
      </c>
      <c r="Y188">
        <v>1242962000000</v>
      </c>
      <c r="Z188">
        <v>157552000000</v>
      </c>
      <c r="AA188">
        <v>18893000000</v>
      </c>
      <c r="AB188">
        <v>883000000</v>
      </c>
      <c r="AC188">
        <v>1423000000</v>
      </c>
      <c r="AD188">
        <v>1197000000</v>
      </c>
      <c r="AE188">
        <v>2201000000</v>
      </c>
      <c r="AF188">
        <v>2474000000</v>
      </c>
      <c r="AG188">
        <v>4547000000</v>
      </c>
      <c r="AH188">
        <v>1659000000</v>
      </c>
      <c r="AI188">
        <v>1654000000</v>
      </c>
      <c r="AJ188">
        <v>1303000000</v>
      </c>
      <c r="AK188">
        <v>1047000000</v>
      </c>
      <c r="AL188">
        <v>2616000000</v>
      </c>
      <c r="AM188">
        <v>2435000000</v>
      </c>
      <c r="AN188">
        <v>6475000000</v>
      </c>
    </row>
  </sheetData>
  <sortState columnSort="1" ref="E104:N106">
    <sortCondition ref="E106:N106"/>
  </sortState>
  <mergeCells count="20">
    <mergeCell ref="N3:N5"/>
    <mergeCell ref="O3:O5"/>
    <mergeCell ref="P3:P5"/>
    <mergeCell ref="A1:Q1"/>
    <mergeCell ref="A2:A5"/>
    <mergeCell ref="B2:B5"/>
    <mergeCell ref="C2:C5"/>
    <mergeCell ref="D2:Q2"/>
    <mergeCell ref="D3:D5"/>
    <mergeCell ref="E3:E5"/>
    <mergeCell ref="F3:F5"/>
    <mergeCell ref="G3:G5"/>
    <mergeCell ref="H3:H5"/>
    <mergeCell ref="Q3:Q5"/>
    <mergeCell ref="J4:J5"/>
    <mergeCell ref="K4:K5"/>
    <mergeCell ref="L4:L5"/>
    <mergeCell ref="M4:M5"/>
    <mergeCell ref="I3:I5"/>
    <mergeCell ref="J3:M3"/>
  </mergeCells>
  <pageMargins left="0.7" right="0.7" top="0.75" bottom="0.75" header="0.3" footer="0.3"/>
  <pageSetup scale="63" orientation="landscape" horizontalDpi="0" verticalDpi="0" r:id="rId1"/>
</worksheet>
</file>

<file path=xl/worksheets/sheet40.xml><?xml version="1.0" encoding="utf-8"?>
<worksheet xmlns="http://schemas.openxmlformats.org/spreadsheetml/2006/main" xmlns:r="http://schemas.openxmlformats.org/officeDocument/2006/relationships">
  <sheetPr codeName="Sheet91"/>
  <dimension ref="A1:K62"/>
  <sheetViews>
    <sheetView view="pageBreakPreview" zoomScaleNormal="100" zoomScaleSheetLayoutView="100" workbookViewId="0"/>
  </sheetViews>
  <sheetFormatPr defaultRowHeight="15"/>
  <cols>
    <col min="2" max="10" width="14.85546875" customWidth="1"/>
  </cols>
  <sheetData>
    <row r="1" spans="1:11">
      <c r="A1" t="s">
        <v>615</v>
      </c>
    </row>
    <row r="2" spans="1:11" ht="90">
      <c r="B2" s="55" t="s">
        <v>5</v>
      </c>
      <c r="C2" s="55" t="s">
        <v>6</v>
      </c>
      <c r="D2" s="55" t="s">
        <v>7</v>
      </c>
      <c r="E2" s="55" t="s">
        <v>8</v>
      </c>
      <c r="F2" s="55" t="s">
        <v>11</v>
      </c>
      <c r="G2" s="55" t="s">
        <v>12</v>
      </c>
      <c r="H2" s="55" t="s">
        <v>13</v>
      </c>
      <c r="I2" s="55" t="s">
        <v>14</v>
      </c>
      <c r="J2" s="55" t="s">
        <v>15</v>
      </c>
    </row>
    <row r="3" spans="1:11">
      <c r="A3" s="7">
        <v>1961</v>
      </c>
      <c r="B3" s="13">
        <f>'7'!B3/'4'!B3</f>
        <v>24.683017198938877</v>
      </c>
      <c r="C3" s="13">
        <f>'7'!C3/'4'!C3</f>
        <v>17.861893327898585</v>
      </c>
      <c r="D3" s="13">
        <f>'7'!D3/'4'!D3</f>
        <v>9.4921857007929056</v>
      </c>
      <c r="E3" s="13" t="s">
        <v>10</v>
      </c>
      <c r="F3" s="13" t="s">
        <v>10</v>
      </c>
      <c r="G3" s="13" t="s">
        <v>10</v>
      </c>
      <c r="H3" s="13" t="s">
        <v>10</v>
      </c>
      <c r="I3" s="13" t="s">
        <v>10</v>
      </c>
      <c r="J3" s="13" t="s">
        <v>10</v>
      </c>
      <c r="K3" s="2"/>
    </row>
    <row r="4" spans="1:11">
      <c r="A4" s="7">
        <f>A3+1</f>
        <v>1962</v>
      </c>
      <c r="B4" s="13">
        <f>'7'!B4/'4'!B4</f>
        <v>24.80873074824154</v>
      </c>
      <c r="C4" s="13">
        <f>'7'!C4/'4'!C4</f>
        <v>17.579890983355519</v>
      </c>
      <c r="D4" s="13">
        <f>'7'!D4/'4'!D4</f>
        <v>9.8784685981672986</v>
      </c>
      <c r="E4" s="13" t="s">
        <v>10</v>
      </c>
      <c r="F4" s="13" t="s">
        <v>10</v>
      </c>
      <c r="G4" s="13" t="s">
        <v>10</v>
      </c>
      <c r="H4" s="13" t="s">
        <v>10</v>
      </c>
      <c r="I4" s="13" t="s">
        <v>10</v>
      </c>
      <c r="J4" s="13" t="s">
        <v>10</v>
      </c>
      <c r="K4" s="2"/>
    </row>
    <row r="5" spans="1:11">
      <c r="A5" s="7">
        <f t="shared" ref="A5:A51" si="0">A4+1</f>
        <v>1963</v>
      </c>
      <c r="B5" s="13">
        <f>'7'!B5/'4'!B5</f>
        <v>25.306702790976448</v>
      </c>
      <c r="C5" s="13">
        <f>'7'!C5/'4'!C5</f>
        <v>17.469847595646705</v>
      </c>
      <c r="D5" s="13">
        <f>'7'!D5/'4'!D5</f>
        <v>10.272908582820863</v>
      </c>
      <c r="E5" s="13" t="s">
        <v>10</v>
      </c>
      <c r="F5" s="13" t="s">
        <v>10</v>
      </c>
      <c r="G5" s="13" t="s">
        <v>10</v>
      </c>
      <c r="H5" s="13" t="s">
        <v>10</v>
      </c>
      <c r="I5" s="13" t="s">
        <v>10</v>
      </c>
      <c r="J5" s="13" t="s">
        <v>10</v>
      </c>
      <c r="K5" s="2"/>
    </row>
    <row r="6" spans="1:11">
      <c r="A6" s="7">
        <f t="shared" si="0"/>
        <v>1964</v>
      </c>
      <c r="B6" s="13">
        <f>'7'!B6/'4'!B6</f>
        <v>25.682131976021232</v>
      </c>
      <c r="C6" s="13">
        <f>'7'!C6/'4'!C6</f>
        <v>17.590182522417756</v>
      </c>
      <c r="D6" s="13">
        <f>'7'!D6/'4'!D6</f>
        <v>10.219936999590256</v>
      </c>
      <c r="E6" s="13" t="s">
        <v>10</v>
      </c>
      <c r="F6" s="13" t="s">
        <v>10</v>
      </c>
      <c r="G6" s="13" t="s">
        <v>10</v>
      </c>
      <c r="H6" s="13" t="s">
        <v>10</v>
      </c>
      <c r="I6" s="13" t="s">
        <v>10</v>
      </c>
      <c r="J6" s="13" t="s">
        <v>10</v>
      </c>
      <c r="K6" s="2"/>
    </row>
    <row r="7" spans="1:11">
      <c r="A7" s="7">
        <f t="shared" si="0"/>
        <v>1965</v>
      </c>
      <c r="B7" s="13">
        <f>'7'!B7/'4'!B7</f>
        <v>26.395091702211531</v>
      </c>
      <c r="C7" s="13">
        <f>'7'!C7/'4'!C7</f>
        <v>18.198744541483531</v>
      </c>
      <c r="D7" s="13">
        <f>'7'!D7/'4'!D7</f>
        <v>10.406424982304911</v>
      </c>
      <c r="E7" s="13" t="s">
        <v>10</v>
      </c>
      <c r="F7" s="13" t="s">
        <v>10</v>
      </c>
      <c r="G7" s="13" t="s">
        <v>10</v>
      </c>
      <c r="H7" s="13" t="s">
        <v>10</v>
      </c>
      <c r="I7" s="13" t="s">
        <v>10</v>
      </c>
      <c r="J7" s="13" t="s">
        <v>10</v>
      </c>
      <c r="K7" s="2"/>
    </row>
    <row r="8" spans="1:11">
      <c r="A8" s="7">
        <f t="shared" si="0"/>
        <v>1966</v>
      </c>
      <c r="B8" s="13">
        <f>'7'!B8/'4'!B8</f>
        <v>26.97603043445551</v>
      </c>
      <c r="C8" s="13">
        <f>'7'!C8/'4'!C8</f>
        <v>19.198717217208994</v>
      </c>
      <c r="D8" s="13">
        <f>'7'!D8/'4'!D8</f>
        <v>10.929598872668336</v>
      </c>
      <c r="E8" s="13" t="s">
        <v>10</v>
      </c>
      <c r="F8" s="13" t="s">
        <v>10</v>
      </c>
      <c r="G8" s="13" t="s">
        <v>10</v>
      </c>
      <c r="H8" s="13" t="s">
        <v>10</v>
      </c>
      <c r="I8" s="13" t="s">
        <v>10</v>
      </c>
      <c r="J8" s="13" t="s">
        <v>10</v>
      </c>
      <c r="K8" s="2"/>
    </row>
    <row r="9" spans="1:11">
      <c r="A9" s="7">
        <f t="shared" si="0"/>
        <v>1967</v>
      </c>
      <c r="B9" s="13">
        <f>'7'!B9/'4'!B9</f>
        <v>27.777843984415163</v>
      </c>
      <c r="C9" s="13">
        <f>'7'!C9/'4'!C9</f>
        <v>20.036589405316843</v>
      </c>
      <c r="D9" s="13">
        <f>'7'!D9/'4'!D9</f>
        <v>11.237379423768605</v>
      </c>
      <c r="E9" s="13" t="s">
        <v>10</v>
      </c>
      <c r="F9" s="13" t="s">
        <v>10</v>
      </c>
      <c r="G9" s="13" t="s">
        <v>10</v>
      </c>
      <c r="H9" s="13" t="s">
        <v>10</v>
      </c>
      <c r="I9" s="13" t="s">
        <v>10</v>
      </c>
      <c r="J9" s="13" t="s">
        <v>10</v>
      </c>
      <c r="K9" s="2"/>
    </row>
    <row r="10" spans="1:11">
      <c r="A10" s="7">
        <f t="shared" si="0"/>
        <v>1968</v>
      </c>
      <c r="B10" s="13">
        <f>'7'!B10/'4'!B10</f>
        <v>29.003064768561657</v>
      </c>
      <c r="C10" s="13">
        <f>'7'!C10/'4'!C10</f>
        <v>20.424263514801176</v>
      </c>
      <c r="D10" s="13">
        <f>'7'!D10/'4'!D10</f>
        <v>11.3379625474268</v>
      </c>
      <c r="E10" s="13" t="s">
        <v>10</v>
      </c>
      <c r="F10" s="13" t="s">
        <v>10</v>
      </c>
      <c r="G10" s="13" t="s">
        <v>10</v>
      </c>
      <c r="H10" s="13" t="s">
        <v>10</v>
      </c>
      <c r="I10" s="13" t="s">
        <v>10</v>
      </c>
      <c r="J10" s="13" t="s">
        <v>10</v>
      </c>
      <c r="K10" s="2"/>
    </row>
    <row r="11" spans="1:11">
      <c r="A11" s="7">
        <f t="shared" si="0"/>
        <v>1969</v>
      </c>
      <c r="B11" s="13">
        <f>'7'!B11/'4'!B11</f>
        <v>29.574357284728833</v>
      </c>
      <c r="C11" s="13">
        <f>'7'!C11/'4'!C11</f>
        <v>20.903300991131943</v>
      </c>
      <c r="D11" s="13">
        <f>'7'!D11/'4'!D11</f>
        <v>11.782459637383383</v>
      </c>
      <c r="E11" s="13" t="s">
        <v>10</v>
      </c>
      <c r="F11" s="13" t="s">
        <v>10</v>
      </c>
      <c r="G11" s="13" t="s">
        <v>10</v>
      </c>
      <c r="H11" s="13" t="s">
        <v>10</v>
      </c>
      <c r="I11" s="13" t="s">
        <v>10</v>
      </c>
      <c r="J11" s="13" t="s">
        <v>10</v>
      </c>
      <c r="K11" s="2"/>
    </row>
    <row r="12" spans="1:11">
      <c r="A12" s="7">
        <f t="shared" si="0"/>
        <v>1970</v>
      </c>
      <c r="B12" s="13">
        <f>'7'!B12/'4'!B12</f>
        <v>30.780815617819759</v>
      </c>
      <c r="C12" s="13">
        <f>'7'!C12/'4'!C12</f>
        <v>22.656362965794049</v>
      </c>
      <c r="D12" s="13">
        <f>'7'!D12/'4'!D12</f>
        <v>12.146453687307398</v>
      </c>
      <c r="E12" s="13" t="s">
        <v>10</v>
      </c>
      <c r="F12" s="13" t="s">
        <v>10</v>
      </c>
      <c r="G12" s="13" t="s">
        <v>10</v>
      </c>
      <c r="H12" s="13" t="s">
        <v>10</v>
      </c>
      <c r="I12" s="13" t="s">
        <v>10</v>
      </c>
      <c r="J12" s="13" t="s">
        <v>10</v>
      </c>
      <c r="K12" s="2"/>
    </row>
    <row r="13" spans="1:11">
      <c r="A13" s="7">
        <f t="shared" si="0"/>
        <v>1971</v>
      </c>
      <c r="B13" s="13">
        <f>'7'!B13/'4'!B13</f>
        <v>31.621169557027383</v>
      </c>
      <c r="C13" s="13">
        <f>'7'!C13/'4'!C13</f>
        <v>23.247162863816921</v>
      </c>
      <c r="D13" s="13">
        <f>'7'!D13/'4'!D13</f>
        <v>12.494388254371314</v>
      </c>
      <c r="E13" s="13" t="s">
        <v>10</v>
      </c>
      <c r="F13" s="13" t="s">
        <v>10</v>
      </c>
      <c r="G13" s="13" t="s">
        <v>10</v>
      </c>
      <c r="H13" s="13" t="s">
        <v>10</v>
      </c>
      <c r="I13" s="13" t="s">
        <v>10</v>
      </c>
      <c r="J13" s="13" t="s">
        <v>10</v>
      </c>
      <c r="K13" s="2"/>
    </row>
    <row r="14" spans="1:11">
      <c r="A14" s="7">
        <f t="shared" si="0"/>
        <v>1972</v>
      </c>
      <c r="B14" s="13">
        <f>'7'!B14/'4'!B14</f>
        <v>32.133075202467055</v>
      </c>
      <c r="C14" s="13">
        <f>'7'!C14/'4'!C14</f>
        <v>22.896857794425774</v>
      </c>
      <c r="D14" s="13">
        <f>'7'!D14/'4'!D14</f>
        <v>12.634650853861469</v>
      </c>
      <c r="E14" s="13" t="s">
        <v>10</v>
      </c>
      <c r="F14" s="13" t="s">
        <v>10</v>
      </c>
      <c r="G14" s="13" t="s">
        <v>10</v>
      </c>
      <c r="H14" s="13" t="s">
        <v>10</v>
      </c>
      <c r="I14" s="13" t="s">
        <v>10</v>
      </c>
      <c r="J14" s="13" t="s">
        <v>10</v>
      </c>
      <c r="K14" s="2"/>
    </row>
    <row r="15" spans="1:11">
      <c r="A15" s="7">
        <f t="shared" si="0"/>
        <v>1973</v>
      </c>
      <c r="B15" s="13">
        <f>'7'!B15/'4'!B15</f>
        <v>32.169277733146203</v>
      </c>
      <c r="C15" s="13">
        <f>'7'!C15/'4'!C15</f>
        <v>22.835618335225259</v>
      </c>
      <c r="D15" s="13">
        <f>'7'!D15/'4'!D15</f>
        <v>13.076674985540807</v>
      </c>
      <c r="E15" s="13" t="s">
        <v>10</v>
      </c>
      <c r="F15" s="13" t="s">
        <v>10</v>
      </c>
      <c r="G15" s="13" t="s">
        <v>10</v>
      </c>
      <c r="H15" s="13" t="s">
        <v>10</v>
      </c>
      <c r="I15" s="13" t="s">
        <v>10</v>
      </c>
      <c r="J15" s="13" t="s">
        <v>10</v>
      </c>
      <c r="K15" s="2"/>
    </row>
    <row r="16" spans="1:11">
      <c r="A16" s="7">
        <f t="shared" si="0"/>
        <v>1974</v>
      </c>
      <c r="B16" s="13">
        <f>'7'!B16/'4'!B16</f>
        <v>32.524126295226814</v>
      </c>
      <c r="C16" s="13">
        <f>'7'!C16/'4'!C16</f>
        <v>23.880641138753916</v>
      </c>
      <c r="D16" s="13">
        <f>'7'!D16/'4'!D16</f>
        <v>13.821775531872786</v>
      </c>
      <c r="E16" s="13" t="s">
        <v>10</v>
      </c>
      <c r="F16" s="13" t="s">
        <v>10</v>
      </c>
      <c r="G16" s="13" t="s">
        <v>10</v>
      </c>
      <c r="H16" s="13" t="s">
        <v>10</v>
      </c>
      <c r="I16" s="13" t="s">
        <v>10</v>
      </c>
      <c r="J16" s="13" t="s">
        <v>10</v>
      </c>
      <c r="K16" s="2"/>
    </row>
    <row r="17" spans="1:11">
      <c r="A17" s="7">
        <f t="shared" si="0"/>
        <v>1975</v>
      </c>
      <c r="B17" s="13">
        <f>'7'!B17/'4'!B17</f>
        <v>33.856475324890432</v>
      </c>
      <c r="C17" s="13">
        <f>'7'!C17/'4'!C17</f>
        <v>25.800695689895534</v>
      </c>
      <c r="D17" s="13">
        <f>'7'!D17/'4'!D17</f>
        <v>14.111201294357699</v>
      </c>
      <c r="E17" s="13" t="s">
        <v>10</v>
      </c>
      <c r="F17" s="13" t="s">
        <v>10</v>
      </c>
      <c r="G17" s="13" t="s">
        <v>10</v>
      </c>
      <c r="H17" s="13" t="s">
        <v>10</v>
      </c>
      <c r="I17" s="13" t="s">
        <v>10</v>
      </c>
      <c r="J17" s="13" t="s">
        <v>10</v>
      </c>
      <c r="K17" s="2"/>
    </row>
    <row r="18" spans="1:11">
      <c r="A18" s="7">
        <f t="shared" si="0"/>
        <v>1976</v>
      </c>
      <c r="B18" s="13">
        <f>'7'!B18/'4'!B18</f>
        <v>34.80216137027756</v>
      </c>
      <c r="C18" s="13">
        <f>'7'!C18/'4'!C18</f>
        <v>26.324895204336208</v>
      </c>
      <c r="D18" s="13">
        <f>'7'!D18/'4'!D18</f>
        <v>14.313257448170631</v>
      </c>
      <c r="E18" s="13" t="s">
        <v>10</v>
      </c>
      <c r="F18" s="13" t="s">
        <v>10</v>
      </c>
      <c r="G18" s="13" t="s">
        <v>10</v>
      </c>
      <c r="H18" s="13" t="s">
        <v>10</v>
      </c>
      <c r="I18" s="13" t="s">
        <v>10</v>
      </c>
      <c r="J18" s="13" t="s">
        <v>10</v>
      </c>
      <c r="K18" s="2"/>
    </row>
    <row r="19" spans="1:11">
      <c r="A19" s="7">
        <f t="shared" si="0"/>
        <v>1977</v>
      </c>
      <c r="B19" s="13">
        <f>'7'!B19/'4'!B19</f>
        <v>35.733566958448172</v>
      </c>
      <c r="C19" s="13">
        <f>'7'!C19/'4'!C19</f>
        <v>27.457675479176032</v>
      </c>
      <c r="D19" s="13">
        <f>'7'!D19/'4'!D19</f>
        <v>14.454217411948481</v>
      </c>
      <c r="E19" s="13" t="s">
        <v>10</v>
      </c>
      <c r="F19" s="13" t="s">
        <v>10</v>
      </c>
      <c r="G19" s="13" t="s">
        <v>10</v>
      </c>
      <c r="H19" s="13" t="s">
        <v>10</v>
      </c>
      <c r="I19" s="13" t="s">
        <v>10</v>
      </c>
      <c r="J19" s="13" t="s">
        <v>10</v>
      </c>
      <c r="K19" s="2"/>
    </row>
    <row r="20" spans="1:11">
      <c r="A20" s="7">
        <f t="shared" si="0"/>
        <v>1978</v>
      </c>
      <c r="B20" s="13">
        <f>'7'!B20/'4'!B20</f>
        <v>35.791587909869598</v>
      </c>
      <c r="C20" s="13">
        <f>'7'!C20/'4'!C20</f>
        <v>26.643307241827468</v>
      </c>
      <c r="D20" s="13">
        <f>'7'!D20/'4'!D20</f>
        <v>14.478541134903207</v>
      </c>
      <c r="E20" s="13" t="s">
        <v>10</v>
      </c>
      <c r="F20" s="13" t="s">
        <v>10</v>
      </c>
      <c r="G20" s="13" t="s">
        <v>10</v>
      </c>
      <c r="H20" s="13" t="s">
        <v>10</v>
      </c>
      <c r="I20" s="13" t="s">
        <v>10</v>
      </c>
      <c r="J20" s="13" t="s">
        <v>10</v>
      </c>
      <c r="K20" s="2"/>
    </row>
    <row r="21" spans="1:11">
      <c r="A21" s="7">
        <f t="shared" si="0"/>
        <v>1979</v>
      </c>
      <c r="B21" s="13">
        <f>'7'!B21/'4'!B21</f>
        <v>35.727500279558924</v>
      </c>
      <c r="C21" s="13">
        <f>'7'!C21/'4'!C21</f>
        <v>26.250626051146966</v>
      </c>
      <c r="D21" s="13">
        <f>'7'!D21/'4'!D21</f>
        <v>14.892717923047122</v>
      </c>
      <c r="E21" s="13" t="s">
        <v>10</v>
      </c>
      <c r="F21" s="13" t="s">
        <v>10</v>
      </c>
      <c r="G21" s="13" t="s">
        <v>10</v>
      </c>
      <c r="H21" s="13" t="s">
        <v>10</v>
      </c>
      <c r="I21" s="13" t="s">
        <v>10</v>
      </c>
      <c r="J21" s="13" t="s">
        <v>10</v>
      </c>
      <c r="K21" s="2"/>
    </row>
    <row r="22" spans="1:11">
      <c r="A22" s="7">
        <f t="shared" si="0"/>
        <v>1980</v>
      </c>
      <c r="B22" s="13">
        <f>'7'!B22/'4'!B22</f>
        <v>36.692222112645581</v>
      </c>
      <c r="C22" s="13">
        <f>'7'!C22/'4'!C22</f>
        <v>27.625161115610101</v>
      </c>
      <c r="D22" s="13">
        <f>'7'!D22/'4'!D22</f>
        <v>16.036809343158783</v>
      </c>
      <c r="E22" s="13" t="s">
        <v>10</v>
      </c>
      <c r="F22" s="13" t="s">
        <v>10</v>
      </c>
      <c r="G22" s="13" t="s">
        <v>10</v>
      </c>
      <c r="H22" s="13" t="s">
        <v>10</v>
      </c>
      <c r="I22" s="13" t="s">
        <v>10</v>
      </c>
      <c r="J22" s="13" t="s">
        <v>10</v>
      </c>
      <c r="K22" s="2"/>
    </row>
    <row r="23" spans="1:11">
      <c r="A23" s="7">
        <f t="shared" si="0"/>
        <v>1981</v>
      </c>
      <c r="B23" s="13">
        <f>'7'!B23/'4'!B23</f>
        <v>37.406027783861077</v>
      </c>
      <c r="C23" s="13">
        <f>'7'!C23/'4'!C23</f>
        <v>29.687156458882608</v>
      </c>
      <c r="D23" s="13">
        <f>'7'!D23/'4'!D23</f>
        <v>16.709487397885933</v>
      </c>
      <c r="E23" s="13" t="s">
        <v>10</v>
      </c>
      <c r="F23" s="13" t="s">
        <v>10</v>
      </c>
      <c r="G23" s="13" t="s">
        <v>10</v>
      </c>
      <c r="H23" s="13" t="s">
        <v>10</v>
      </c>
      <c r="I23" s="13" t="s">
        <v>10</v>
      </c>
      <c r="J23" s="13" t="s">
        <v>10</v>
      </c>
      <c r="K23" s="2"/>
    </row>
    <row r="24" spans="1:11">
      <c r="A24" s="7">
        <f t="shared" si="0"/>
        <v>1982</v>
      </c>
      <c r="B24" s="13">
        <f>'7'!B24/'4'!B24</f>
        <v>40.037644486712608</v>
      </c>
      <c r="C24" s="13">
        <f>'7'!C24/'4'!C24</f>
        <v>33.597142765714644</v>
      </c>
      <c r="D24" s="13">
        <f>'7'!D24/'4'!D24</f>
        <v>17.859822601222501</v>
      </c>
      <c r="E24" s="13" t="s">
        <v>10</v>
      </c>
      <c r="F24" s="13" t="s">
        <v>10</v>
      </c>
      <c r="G24" s="13" t="s">
        <v>10</v>
      </c>
      <c r="H24" s="13" t="s">
        <v>10</v>
      </c>
      <c r="I24" s="13" t="s">
        <v>10</v>
      </c>
      <c r="J24" s="13" t="s">
        <v>10</v>
      </c>
      <c r="K24" s="2"/>
    </row>
    <row r="25" spans="1:11">
      <c r="A25" s="7">
        <f t="shared" si="0"/>
        <v>1983</v>
      </c>
      <c r="B25" s="13">
        <f>'7'!B25/'4'!B25</f>
        <v>40.376099524632465</v>
      </c>
      <c r="C25" s="13">
        <f>'7'!C25/'4'!C25</f>
        <v>33.330506345986848</v>
      </c>
      <c r="D25" s="13">
        <f>'7'!D25/'4'!D25</f>
        <v>18.496751262056655</v>
      </c>
      <c r="E25" s="13" t="s">
        <v>10</v>
      </c>
      <c r="F25" s="13" t="s">
        <v>10</v>
      </c>
      <c r="G25" s="13" t="s">
        <v>10</v>
      </c>
      <c r="H25" s="13" t="s">
        <v>10</v>
      </c>
      <c r="I25" s="13" t="s">
        <v>10</v>
      </c>
      <c r="J25" s="13" t="s">
        <v>10</v>
      </c>
      <c r="K25" s="2"/>
    </row>
    <row r="26" spans="1:11">
      <c r="A26" s="7">
        <f t="shared" si="0"/>
        <v>1984</v>
      </c>
      <c r="B26" s="13">
        <f>'7'!B26/'4'!B26</f>
        <v>39.89415215870153</v>
      </c>
      <c r="C26" s="13">
        <f>'7'!C26/'4'!C26</f>
        <v>31.68384847818519</v>
      </c>
      <c r="D26" s="13">
        <f>'7'!D26/'4'!D26</f>
        <v>18.904079003018399</v>
      </c>
      <c r="E26" s="13" t="s">
        <v>10</v>
      </c>
      <c r="F26" s="13" t="s">
        <v>10</v>
      </c>
      <c r="G26" s="13" t="s">
        <v>10</v>
      </c>
      <c r="H26" s="13" t="s">
        <v>10</v>
      </c>
      <c r="I26" s="13" t="s">
        <v>10</v>
      </c>
      <c r="J26" s="13" t="s">
        <v>10</v>
      </c>
      <c r="K26" s="2"/>
    </row>
    <row r="27" spans="1:11">
      <c r="A27" s="7">
        <f t="shared" si="0"/>
        <v>1985</v>
      </c>
      <c r="B27" s="13">
        <f>'7'!B27/'4'!B27</f>
        <v>39.244478977785924</v>
      </c>
      <c r="C27" s="13">
        <f>'7'!C27/'4'!C27</f>
        <v>30.920357337413819</v>
      </c>
      <c r="D27" s="13">
        <f>'7'!D27/'4'!D27</f>
        <v>18.407860955513602</v>
      </c>
      <c r="E27" s="13" t="s">
        <v>10</v>
      </c>
      <c r="F27" s="13" t="s">
        <v>10</v>
      </c>
      <c r="G27" s="13" t="s">
        <v>10</v>
      </c>
      <c r="H27" s="13" t="s">
        <v>10</v>
      </c>
      <c r="I27" s="13" t="s">
        <v>10</v>
      </c>
      <c r="J27" s="13" t="s">
        <v>10</v>
      </c>
      <c r="K27" s="2"/>
    </row>
    <row r="28" spans="1:11">
      <c r="A28" s="7">
        <f t="shared" si="0"/>
        <v>1986</v>
      </c>
      <c r="B28" s="13">
        <f>'7'!B28/'4'!B28</f>
        <v>38.742370015568433</v>
      </c>
      <c r="C28" s="13">
        <f>'7'!C28/'4'!C28</f>
        <v>30.703723383016527</v>
      </c>
      <c r="D28" s="13">
        <f>'7'!D28/'4'!D28</f>
        <v>18.251728517454179</v>
      </c>
      <c r="E28" s="13" t="s">
        <v>10</v>
      </c>
      <c r="F28" s="13" t="s">
        <v>10</v>
      </c>
      <c r="G28" s="13" t="s">
        <v>10</v>
      </c>
      <c r="H28" s="13" t="s">
        <v>10</v>
      </c>
      <c r="I28" s="13" t="s">
        <v>10</v>
      </c>
      <c r="J28" s="13" t="s">
        <v>10</v>
      </c>
      <c r="K28" s="2"/>
    </row>
    <row r="29" spans="1:11">
      <c r="A29" s="7">
        <f t="shared" si="0"/>
        <v>1987</v>
      </c>
      <c r="B29" s="13">
        <f>'7'!B29/'4'!B29</f>
        <v>38.220284857556216</v>
      </c>
      <c r="C29" s="13">
        <f>'7'!C29/'4'!C29</f>
        <v>30.545909653472766</v>
      </c>
      <c r="D29" s="13">
        <f>'7'!D29/'4'!D29</f>
        <v>18.634249326690185</v>
      </c>
      <c r="E29" s="13" t="s">
        <v>10</v>
      </c>
      <c r="F29" s="13" t="s">
        <v>10</v>
      </c>
      <c r="G29" s="13" t="s">
        <v>10</v>
      </c>
      <c r="H29" s="13" t="s">
        <v>10</v>
      </c>
      <c r="I29" s="13" t="s">
        <v>10</v>
      </c>
      <c r="J29" s="13" t="s">
        <v>10</v>
      </c>
      <c r="K29" s="2"/>
    </row>
    <row r="30" spans="1:11">
      <c r="A30" s="7">
        <f t="shared" si="0"/>
        <v>1988</v>
      </c>
      <c r="B30" s="13">
        <f>'7'!B30/'4'!B30</f>
        <v>37.929184837345737</v>
      </c>
      <c r="C30" s="13">
        <f>'7'!C30/'4'!C30</f>
        <v>30.29391461019728</v>
      </c>
      <c r="D30" s="13">
        <f>'7'!D30/'4'!D30</f>
        <v>19.053024868325842</v>
      </c>
      <c r="E30" s="13" t="s">
        <v>10</v>
      </c>
      <c r="F30" s="13" t="s">
        <v>10</v>
      </c>
      <c r="G30" s="13" t="s">
        <v>10</v>
      </c>
      <c r="H30" s="13" t="s">
        <v>10</v>
      </c>
      <c r="I30" s="13" t="s">
        <v>10</v>
      </c>
      <c r="J30" s="13" t="s">
        <v>10</v>
      </c>
      <c r="K30" s="2"/>
    </row>
    <row r="31" spans="1:11">
      <c r="A31" s="7">
        <f t="shared" si="0"/>
        <v>1989</v>
      </c>
      <c r="B31" s="13">
        <f>'7'!B31/'4'!B31</f>
        <v>38.405335448225557</v>
      </c>
      <c r="C31" s="13">
        <f>'7'!C31/'4'!C31</f>
        <v>32.451698862405181</v>
      </c>
      <c r="D31" s="13">
        <f>'7'!D31/'4'!D31</f>
        <v>20.017130183264086</v>
      </c>
      <c r="E31" s="13" t="s">
        <v>10</v>
      </c>
      <c r="F31" s="13" t="s">
        <v>10</v>
      </c>
      <c r="G31" s="13" t="s">
        <v>10</v>
      </c>
      <c r="H31" s="13" t="s">
        <v>10</v>
      </c>
      <c r="I31" s="13" t="s">
        <v>10</v>
      </c>
      <c r="J31" s="13" t="s">
        <v>10</v>
      </c>
      <c r="K31" s="2"/>
    </row>
    <row r="32" spans="1:11">
      <c r="A32" s="7">
        <f t="shared" si="0"/>
        <v>1990</v>
      </c>
      <c r="B32" s="13">
        <f>'7'!B32/'4'!B32</f>
        <v>39.428495054976054</v>
      </c>
      <c r="C32" s="13">
        <f>'7'!C32/'4'!C32</f>
        <v>35.624159847197582</v>
      </c>
      <c r="D32" s="13">
        <f>'7'!D32/'4'!D32</f>
        <v>21.141552801681868</v>
      </c>
      <c r="E32" s="13" t="s">
        <v>10</v>
      </c>
      <c r="F32" s="13" t="s">
        <v>10</v>
      </c>
      <c r="G32" s="13" t="s">
        <v>10</v>
      </c>
      <c r="H32" s="13" t="s">
        <v>10</v>
      </c>
      <c r="I32" s="13" t="s">
        <v>10</v>
      </c>
      <c r="J32" s="13" t="s">
        <v>10</v>
      </c>
      <c r="K32" s="2"/>
    </row>
    <row r="33" spans="1:11">
      <c r="A33" s="7">
        <f t="shared" si="0"/>
        <v>1991</v>
      </c>
      <c r="B33" s="13">
        <f>'7'!B33/'4'!B33</f>
        <v>41.393436930234721</v>
      </c>
      <c r="C33" s="13">
        <f>'7'!C33/'4'!C33</f>
        <v>39.361432069011975</v>
      </c>
      <c r="D33" s="13">
        <f>'7'!D33/'4'!D33</f>
        <v>22.476084225408695</v>
      </c>
      <c r="E33" s="13" t="s">
        <v>10</v>
      </c>
      <c r="F33" s="13" t="s">
        <v>10</v>
      </c>
      <c r="G33" s="13" t="s">
        <v>10</v>
      </c>
      <c r="H33" s="13" t="s">
        <v>10</v>
      </c>
      <c r="I33" s="13" t="s">
        <v>10</v>
      </c>
      <c r="J33" s="13" t="s">
        <v>10</v>
      </c>
      <c r="K33" s="2"/>
    </row>
    <row r="34" spans="1:11">
      <c r="A34" s="7">
        <f t="shared" si="0"/>
        <v>1992</v>
      </c>
      <c r="B34" s="13">
        <f>'7'!B34/'4'!B34</f>
        <v>42.169202005328849</v>
      </c>
      <c r="C34" s="13">
        <f>'7'!C34/'4'!C34</f>
        <v>39.796017240276782</v>
      </c>
      <c r="D34" s="13">
        <f>'7'!D34/'4'!D34</f>
        <v>22.717819586631816</v>
      </c>
      <c r="E34" s="13" t="s">
        <v>10</v>
      </c>
      <c r="F34" s="13" t="s">
        <v>10</v>
      </c>
      <c r="G34" s="13" t="s">
        <v>10</v>
      </c>
      <c r="H34" s="13" t="s">
        <v>10</v>
      </c>
      <c r="I34" s="13" t="s">
        <v>10</v>
      </c>
      <c r="J34" s="13" t="s">
        <v>10</v>
      </c>
      <c r="K34" s="2"/>
    </row>
    <row r="35" spans="1:11">
      <c r="A35" s="7">
        <f t="shared" si="0"/>
        <v>1993</v>
      </c>
      <c r="B35" s="13">
        <f>'7'!B35/'4'!B35</f>
        <v>41.760829543700723</v>
      </c>
      <c r="C35" s="13">
        <f>'7'!C35/'4'!C35</f>
        <v>38.462613383435851</v>
      </c>
      <c r="D35" s="13">
        <f>'7'!D35/'4'!D35</f>
        <v>23.052143914561611</v>
      </c>
      <c r="E35" s="13" t="s">
        <v>10</v>
      </c>
      <c r="F35" s="13" t="s">
        <v>10</v>
      </c>
      <c r="G35" s="13" t="s">
        <v>10</v>
      </c>
      <c r="H35" s="13" t="s">
        <v>10</v>
      </c>
      <c r="I35" s="13" t="s">
        <v>10</v>
      </c>
      <c r="J35" s="13" t="s">
        <v>10</v>
      </c>
      <c r="K35" s="2"/>
    </row>
    <row r="36" spans="1:11">
      <c r="A36" s="7">
        <f t="shared" si="0"/>
        <v>1994</v>
      </c>
      <c r="B36" s="13">
        <f>'7'!B36/'4'!B36</f>
        <v>41.056872425649651</v>
      </c>
      <c r="C36" s="13">
        <f>'7'!C36/'4'!C36</f>
        <v>36.967853757444267</v>
      </c>
      <c r="D36" s="13">
        <f>'7'!D36/'4'!D36</f>
        <v>22.73177744054534</v>
      </c>
      <c r="E36" s="13" t="s">
        <v>10</v>
      </c>
      <c r="F36" s="13" t="s">
        <v>10</v>
      </c>
      <c r="G36" s="13" t="s">
        <v>10</v>
      </c>
      <c r="H36" s="13" t="s">
        <v>10</v>
      </c>
      <c r="I36" s="13" t="s">
        <v>10</v>
      </c>
      <c r="J36" s="13" t="s">
        <v>10</v>
      </c>
      <c r="K36" s="2"/>
    </row>
    <row r="37" spans="1:11">
      <c r="A37" s="7">
        <f t="shared" si="0"/>
        <v>1995</v>
      </c>
      <c r="B37" s="13">
        <f>'7'!B37/'4'!B37</f>
        <v>40.884271324016225</v>
      </c>
      <c r="C37" s="13">
        <f>'7'!C37/'4'!C37</f>
        <v>35.885955257629739</v>
      </c>
      <c r="D37" s="13">
        <f>'7'!D37/'4'!D37</f>
        <v>22.677014869087767</v>
      </c>
      <c r="E37" s="13" t="s">
        <v>10</v>
      </c>
      <c r="F37" s="13" t="s">
        <v>10</v>
      </c>
      <c r="G37" s="13" t="s">
        <v>10</v>
      </c>
      <c r="H37" s="13" t="s">
        <v>10</v>
      </c>
      <c r="I37" s="13" t="s">
        <v>10</v>
      </c>
      <c r="J37" s="13" t="s">
        <v>10</v>
      </c>
      <c r="K37" s="2"/>
    </row>
    <row r="38" spans="1:11">
      <c r="A38" s="7">
        <f t="shared" si="0"/>
        <v>1996</v>
      </c>
      <c r="B38" s="13">
        <f>'7'!B38/'4'!B38</f>
        <v>40.630712018754323</v>
      </c>
      <c r="C38" s="13">
        <f>'7'!C38/'4'!C38</f>
        <v>35.282298160338918</v>
      </c>
      <c r="D38" s="13">
        <f>'7'!D38/'4'!D38</f>
        <v>22.996107776745152</v>
      </c>
      <c r="E38" s="13" t="s">
        <v>10</v>
      </c>
      <c r="F38" s="13" t="s">
        <v>10</v>
      </c>
      <c r="G38" s="13" t="s">
        <v>10</v>
      </c>
      <c r="H38" s="13" t="s">
        <v>10</v>
      </c>
      <c r="I38" s="13" t="s">
        <v>10</v>
      </c>
      <c r="J38" s="13" t="s">
        <v>10</v>
      </c>
      <c r="K38" s="2"/>
    </row>
    <row r="39" spans="1:11">
      <c r="A39" s="7">
        <f t="shared" si="0"/>
        <v>1997</v>
      </c>
      <c r="B39" s="13">
        <f>'7'!B39/'4'!B39</f>
        <v>40.537709073090014</v>
      </c>
      <c r="C39" s="13">
        <f>'7'!C39/'4'!C39</f>
        <v>34.864304220675024</v>
      </c>
      <c r="D39" s="13">
        <f>'7'!D39/'4'!D39</f>
        <v>23.033363537818499</v>
      </c>
      <c r="E39" s="13">
        <f>'7'!E39/'4'!E39</f>
        <v>51.402461093014843</v>
      </c>
      <c r="F39" s="13">
        <f>'7'!G39/'4'!F39</f>
        <v>35.165544219058759</v>
      </c>
      <c r="G39" s="13">
        <f>'7'!H39/'4'!G39</f>
        <v>42.921599068503788</v>
      </c>
      <c r="H39" s="13">
        <f>'7'!I39/'4'!H39</f>
        <v>42.395524568947522</v>
      </c>
      <c r="I39" s="13">
        <f>'7'!J39/'4'!I39</f>
        <v>22.32836849561588</v>
      </c>
      <c r="J39" s="13">
        <f>'7'!K39/'4'!J39</f>
        <v>27.656004762677924</v>
      </c>
    </row>
    <row r="40" spans="1:11">
      <c r="A40" s="7">
        <f t="shared" si="0"/>
        <v>1998</v>
      </c>
      <c r="B40" s="13">
        <f>'7'!B40/'4'!B40</f>
        <v>40.484056258020985</v>
      </c>
      <c r="C40" s="13">
        <f>'7'!C40/'4'!C40</f>
        <v>35.227103843196758</v>
      </c>
      <c r="D40" s="13">
        <f>'7'!D40/'4'!D40</f>
        <v>23.601471083167901</v>
      </c>
      <c r="E40" s="13">
        <f>'7'!E40/'4'!E40</f>
        <v>56.133258990800108</v>
      </c>
      <c r="F40" s="13">
        <f>'7'!G40/'4'!F40</f>
        <v>37.905646032571724</v>
      </c>
      <c r="G40" s="13">
        <f>'7'!H40/'4'!G40</f>
        <v>46.871386354876016</v>
      </c>
      <c r="H40" s="13">
        <f>'7'!I40/'4'!H40</f>
        <v>41.99995866145801</v>
      </c>
      <c r="I40" s="13">
        <f>'7'!J40/'4'!I40</f>
        <v>25.383260355327394</v>
      </c>
      <c r="J40" s="13">
        <f>'7'!K40/'4'!J40</f>
        <v>26.907307661387573</v>
      </c>
    </row>
    <row r="41" spans="1:11">
      <c r="A41" s="7">
        <f>A40+1</f>
        <v>1999</v>
      </c>
      <c r="B41" s="13">
        <f>'7'!B41/'4'!B41</f>
        <v>40.242186610879656</v>
      </c>
      <c r="C41" s="13">
        <f>'7'!C41/'4'!C41</f>
        <v>34.171296505509972</v>
      </c>
      <c r="D41" s="13">
        <f>'7'!D41/'4'!D41</f>
        <v>22.453949408284693</v>
      </c>
      <c r="E41" s="13">
        <f>'7'!E41/'4'!E41</f>
        <v>51.604708273350838</v>
      </c>
      <c r="F41" s="13">
        <f>'7'!G41/'4'!F41</f>
        <v>37.792378449408673</v>
      </c>
      <c r="G41" s="13">
        <f>'7'!H41/'4'!G41</f>
        <v>46.479883280991118</v>
      </c>
      <c r="H41" s="13">
        <f>'7'!I41/'4'!H41</f>
        <v>41.166095051445375</v>
      </c>
      <c r="I41" s="13">
        <f>'7'!J41/'4'!I41</f>
        <v>26.400417397903524</v>
      </c>
      <c r="J41" s="13">
        <f>'7'!K41/'4'!J41</f>
        <v>22.738330196906411</v>
      </c>
    </row>
    <row r="42" spans="1:11">
      <c r="A42" s="7">
        <f t="shared" si="0"/>
        <v>2000</v>
      </c>
      <c r="B42" s="13">
        <f>'7'!B42/'4'!B42</f>
        <v>40.210903934733331</v>
      </c>
      <c r="C42" s="13">
        <f>'7'!C42/'4'!C42</f>
        <v>33.14846540548514</v>
      </c>
      <c r="D42" s="13">
        <f>'7'!D42/'4'!D42</f>
        <v>22.776403666452335</v>
      </c>
      <c r="E42" s="13">
        <f>'7'!E42/'4'!E42</f>
        <v>45.589466473856461</v>
      </c>
      <c r="F42" s="13">
        <f>'7'!G42/'4'!F42</f>
        <v>47.602146814404435</v>
      </c>
      <c r="G42" s="13">
        <f>'7'!H42/'4'!G42</f>
        <v>49.988663559642269</v>
      </c>
      <c r="H42" s="13">
        <f>'7'!I42/'4'!H42</f>
        <v>46.222751049547632</v>
      </c>
      <c r="I42" s="13">
        <f>'7'!J42/'4'!I42</f>
        <v>26.096830035552742</v>
      </c>
      <c r="J42" s="13">
        <f>'7'!K42/'4'!J42</f>
        <v>19.742436379320971</v>
      </c>
    </row>
    <row r="43" spans="1:11">
      <c r="A43" s="7">
        <f t="shared" si="0"/>
        <v>2001</v>
      </c>
      <c r="B43" s="13">
        <f>'7'!B43/'4'!B43</f>
        <v>40.588562357683195</v>
      </c>
      <c r="C43" s="13">
        <f>'7'!C43/'4'!C43</f>
        <v>32.739069247207219</v>
      </c>
      <c r="D43" s="13">
        <f>'7'!D43/'4'!D43</f>
        <v>22.188432704284271</v>
      </c>
      <c r="E43" s="13">
        <f>'7'!E43/'4'!E43</f>
        <v>47.174535050071526</v>
      </c>
      <c r="F43" s="13">
        <f>'7'!G43/'4'!F43</f>
        <v>53.027496794415157</v>
      </c>
      <c r="G43" s="13">
        <f>'7'!H43/'4'!G43</f>
        <v>48.493287632105108</v>
      </c>
      <c r="H43" s="13">
        <f>'7'!I43/'4'!H43</f>
        <v>44.444931314768965</v>
      </c>
      <c r="I43" s="13">
        <f>'7'!J43/'4'!I43</f>
        <v>23.393835848162936</v>
      </c>
      <c r="J43" s="13">
        <f>'7'!K43/'4'!J43</f>
        <v>21.671101407746015</v>
      </c>
    </row>
    <row r="44" spans="1:11">
      <c r="A44" s="7">
        <f t="shared" si="0"/>
        <v>2002</v>
      </c>
      <c r="B44" s="13">
        <f>'7'!B44/'4'!B44</f>
        <v>40.321793066718456</v>
      </c>
      <c r="C44" s="13">
        <f>'7'!C44/'4'!C44</f>
        <v>31.850098792625392</v>
      </c>
      <c r="D44" s="13">
        <f>'7'!D44/'4'!D44</f>
        <v>23.079145623649367</v>
      </c>
      <c r="E44" s="13">
        <f>'7'!E44/'4'!E44</f>
        <v>52.532613585245159</v>
      </c>
      <c r="F44" s="13">
        <f>'7'!G44/'4'!F44</f>
        <v>51.368041856076843</v>
      </c>
      <c r="G44" s="13">
        <f>'7'!H44/'4'!G44</f>
        <v>49.803967601831204</v>
      </c>
      <c r="H44" s="13">
        <f>'7'!I44/'4'!H44</f>
        <v>49.01852363837434</v>
      </c>
      <c r="I44" s="13">
        <f>'7'!J44/'4'!I44</f>
        <v>24.359858492678342</v>
      </c>
      <c r="J44" s="13">
        <f>'7'!K44/'4'!J44</f>
        <v>21.888911258752209</v>
      </c>
    </row>
    <row r="45" spans="1:11">
      <c r="A45" s="7">
        <f t="shared" si="0"/>
        <v>2003</v>
      </c>
      <c r="B45" s="13">
        <f>'7'!B45/'4'!B45</f>
        <v>40.268789517880499</v>
      </c>
      <c r="C45" s="13">
        <f>'7'!C45/'4'!C45</f>
        <v>31.817341773328113</v>
      </c>
      <c r="D45" s="13">
        <f>'7'!D45/'4'!D45</f>
        <v>22.651061129521256</v>
      </c>
      <c r="E45" s="13">
        <f>'7'!E45/'4'!E45</f>
        <v>58.940630984779766</v>
      </c>
      <c r="F45" s="13">
        <f>'7'!G45/'4'!F45</f>
        <v>49.66600692726373</v>
      </c>
      <c r="G45" s="13">
        <f>'7'!H45/'4'!G45</f>
        <v>47.434061212348226</v>
      </c>
      <c r="H45" s="13">
        <f>'7'!I45/'4'!H45</f>
        <v>47.784879876570422</v>
      </c>
      <c r="I45" s="13">
        <f>'7'!J45/'4'!I45</f>
        <v>23.231509891339357</v>
      </c>
      <c r="J45" s="13">
        <f>'7'!K45/'4'!J45</f>
        <v>22.878279648945455</v>
      </c>
    </row>
    <row r="46" spans="1:11">
      <c r="A46" s="7">
        <f t="shared" si="0"/>
        <v>2004</v>
      </c>
      <c r="B46" s="13">
        <f>'7'!B46/'4'!B46</f>
        <v>40.037550899155704</v>
      </c>
      <c r="C46" s="13">
        <f>'7'!C46/'4'!C46</f>
        <v>31.049059757112879</v>
      </c>
      <c r="D46" s="13">
        <f>'7'!D46/'4'!D46</f>
        <v>22.505752620898768</v>
      </c>
      <c r="E46" s="13">
        <f>'7'!E46/'4'!E46</f>
        <v>59.772875081294707</v>
      </c>
      <c r="F46" s="13">
        <f>'7'!G46/'4'!F46</f>
        <v>50.463470127243617</v>
      </c>
      <c r="G46" s="13">
        <f>'7'!H46/'4'!G46</f>
        <v>48.411996284336716</v>
      </c>
      <c r="H46" s="13">
        <f>'7'!I46/'4'!H46</f>
        <v>47.238409460964952</v>
      </c>
      <c r="I46" s="13">
        <f>'7'!J46/'4'!I46</f>
        <v>22.942783339247839</v>
      </c>
      <c r="J46" s="13">
        <f>'7'!K46/'4'!J46</f>
        <v>22.527826531292348</v>
      </c>
    </row>
    <row r="47" spans="1:11">
      <c r="A47" s="7">
        <f t="shared" si="0"/>
        <v>2005</v>
      </c>
      <c r="B47" s="13">
        <f>'7'!B47/'4'!B47</f>
        <v>41.002659467817658</v>
      </c>
      <c r="C47" s="13">
        <f>'7'!C47/'4'!C47</f>
        <v>31.413104240374402</v>
      </c>
      <c r="D47" s="13">
        <f>'7'!D47/'4'!D47</f>
        <v>22.651750559830965</v>
      </c>
      <c r="E47" s="13">
        <f>'7'!E47/'4'!E47</f>
        <v>67.240219706310953</v>
      </c>
      <c r="F47" s="13">
        <f>'7'!G47/'4'!F47</f>
        <v>51.52085686791348</v>
      </c>
      <c r="G47" s="13">
        <f>'7'!H47/'4'!G47</f>
        <v>49.725476248694065</v>
      </c>
      <c r="H47" s="13">
        <f>'7'!I47/'4'!H47</f>
        <v>45.008467059108135</v>
      </c>
      <c r="I47" s="13">
        <f>'7'!J47/'4'!I47</f>
        <v>24.837261023908301</v>
      </c>
      <c r="J47" s="13">
        <f>'7'!K47/'4'!J47</f>
        <v>21.465648210668466</v>
      </c>
    </row>
    <row r="48" spans="1:11">
      <c r="A48" s="7">
        <f t="shared" si="0"/>
        <v>2006</v>
      </c>
      <c r="B48" s="13">
        <f>'7'!B48/'4'!B48</f>
        <v>41.798618495712731</v>
      </c>
      <c r="C48" s="13">
        <f>'7'!C48/'4'!C48</f>
        <v>31.974647931134527</v>
      </c>
      <c r="D48" s="13">
        <f>'7'!D48/'4'!D48</f>
        <v>22.906185691804865</v>
      </c>
      <c r="E48" s="13" t="s">
        <v>10</v>
      </c>
      <c r="F48" s="13" t="s">
        <v>10</v>
      </c>
      <c r="G48" s="13" t="s">
        <v>10</v>
      </c>
      <c r="H48" s="13" t="s">
        <v>10</v>
      </c>
      <c r="I48" s="13" t="s">
        <v>10</v>
      </c>
      <c r="J48" s="13" t="s">
        <v>10</v>
      </c>
      <c r="K48" s="2"/>
    </row>
    <row r="49" spans="1:11">
      <c r="A49" s="7">
        <f>A48+1</f>
        <v>2007</v>
      </c>
      <c r="B49" s="13">
        <f>'7'!B49/'4'!B49</f>
        <v>42.356460838506301</v>
      </c>
      <c r="C49" s="13">
        <f>'7'!C49/'4'!C49</f>
        <v>32.92913207570146</v>
      </c>
      <c r="D49" s="13">
        <f>'7'!D49/'4'!D49</f>
        <v>23.225774485637491</v>
      </c>
      <c r="E49" s="13" t="s">
        <v>10</v>
      </c>
      <c r="F49" s="13" t="s">
        <v>10</v>
      </c>
      <c r="G49" s="13" t="s">
        <v>10</v>
      </c>
      <c r="H49" s="13" t="s">
        <v>10</v>
      </c>
      <c r="I49" s="13" t="s">
        <v>10</v>
      </c>
      <c r="J49" s="13" t="s">
        <v>10</v>
      </c>
      <c r="K49" s="2"/>
    </row>
    <row r="50" spans="1:11">
      <c r="A50" s="7">
        <f t="shared" si="0"/>
        <v>2008</v>
      </c>
      <c r="B50" s="13">
        <f>'7'!B50/'4'!B50</f>
        <v>43.374215427483378</v>
      </c>
      <c r="C50" s="13">
        <f>'7'!C50/'4'!C50</f>
        <v>33.637723047073443</v>
      </c>
      <c r="D50" s="13">
        <f>'7'!D50/'4'!D50</f>
        <v>22.109523832146436</v>
      </c>
      <c r="E50" s="13" t="s">
        <v>10</v>
      </c>
      <c r="F50" s="13" t="s">
        <v>10</v>
      </c>
      <c r="G50" s="13" t="s">
        <v>10</v>
      </c>
      <c r="H50" s="13" t="s">
        <v>10</v>
      </c>
      <c r="I50" s="13" t="s">
        <v>10</v>
      </c>
      <c r="J50" s="13" t="s">
        <v>10</v>
      </c>
      <c r="K50" s="2"/>
    </row>
    <row r="51" spans="1:11">
      <c r="A51" s="7">
        <f t="shared" si="0"/>
        <v>2009</v>
      </c>
      <c r="B51" s="13">
        <f>'7'!B51/'4'!B51</f>
        <v>45.087192566650444</v>
      </c>
      <c r="C51" s="13">
        <f>'7'!C51/'4'!C51</f>
        <v>35.7352405916984</v>
      </c>
      <c r="D51" s="13">
        <f>'7'!D51/'4'!D51</f>
        <v>23.598738994721614</v>
      </c>
      <c r="E51" s="13" t="s">
        <v>10</v>
      </c>
      <c r="F51" s="13" t="s">
        <v>10</v>
      </c>
      <c r="G51" s="13" t="s">
        <v>10</v>
      </c>
      <c r="H51" s="13" t="s">
        <v>10</v>
      </c>
      <c r="I51" s="13" t="s">
        <v>10</v>
      </c>
      <c r="J51" s="13" t="s">
        <v>10</v>
      </c>
      <c r="K51" s="2"/>
    </row>
    <row r="53" spans="1:11">
      <c r="A53" s="9" t="s">
        <v>71</v>
      </c>
      <c r="B53" s="8"/>
      <c r="C53" s="8"/>
      <c r="D53" s="8"/>
      <c r="E53" s="8"/>
      <c r="F53" s="8"/>
      <c r="G53" s="8"/>
      <c r="H53" s="8"/>
      <c r="I53" s="8"/>
      <c r="J53" s="8"/>
      <c r="K53" s="8"/>
    </row>
    <row r="54" spans="1:11">
      <c r="A54" s="7" t="s">
        <v>502</v>
      </c>
      <c r="B54" s="2">
        <f t="shared" ref="B54:J60" si="1">(POWER(VLOOKUP(VALUE(RIGHT($A54,4)),$A$3:$K$51,COLUMN(B$51),0)/VLOOKUP(VALUE(LEFT($A54,4)),$A$3:$K$54,COLUMN(B$51),0),1/(VALUE(RIGHT($A54,4))-VALUE(LEFT($A54,4))))-1)*100</f>
        <v>1.2630828162353724</v>
      </c>
      <c r="C54" s="2">
        <f t="shared" si="1"/>
        <v>1.4552110717871214</v>
      </c>
      <c r="D54" s="2">
        <f t="shared" si="1"/>
        <v>1.9154563712602268</v>
      </c>
      <c r="E54" s="2" t="s">
        <v>10</v>
      </c>
      <c r="F54" s="2" t="s">
        <v>10</v>
      </c>
      <c r="G54" s="2" t="s">
        <v>10</v>
      </c>
      <c r="H54" s="2" t="s">
        <v>10</v>
      </c>
      <c r="I54" s="2" t="s">
        <v>10</v>
      </c>
      <c r="J54" s="2" t="s">
        <v>10</v>
      </c>
      <c r="K54" s="2"/>
    </row>
    <row r="55" spans="1:11">
      <c r="A55" s="7" t="s">
        <v>0</v>
      </c>
      <c r="B55" s="2">
        <f t="shared" si="1"/>
        <v>0.47917943142226083</v>
      </c>
      <c r="C55" s="2">
        <f t="shared" si="1"/>
        <v>0.39942338349547857</v>
      </c>
      <c r="D55" s="2">
        <f t="shared" si="1"/>
        <v>1.2745383616559192</v>
      </c>
      <c r="E55" s="2" t="s">
        <v>10</v>
      </c>
      <c r="F55" s="2" t="s">
        <v>10</v>
      </c>
      <c r="G55" s="2" t="s">
        <v>10</v>
      </c>
      <c r="H55" s="2" t="s">
        <v>10</v>
      </c>
      <c r="I55" s="2" t="s">
        <v>10</v>
      </c>
      <c r="J55" s="2" t="s">
        <v>10</v>
      </c>
      <c r="K55" s="2"/>
    </row>
    <row r="56" spans="1:11">
      <c r="A56" s="7" t="s">
        <v>2</v>
      </c>
      <c r="B56" s="2">
        <f t="shared" si="1"/>
        <v>0.41852617654485336</v>
      </c>
      <c r="C56" s="2">
        <f t="shared" si="1"/>
        <v>0.19331049614828011</v>
      </c>
      <c r="D56" s="2">
        <f t="shared" si="1"/>
        <v>1.1808876780042388</v>
      </c>
      <c r="E56" s="2" t="s">
        <v>10</v>
      </c>
      <c r="F56" s="2" t="s">
        <v>10</v>
      </c>
      <c r="G56" s="2" t="s">
        <v>10</v>
      </c>
      <c r="H56" s="2" t="s">
        <v>10</v>
      </c>
      <c r="I56" s="2" t="s">
        <v>10</v>
      </c>
      <c r="J56" s="2" t="s">
        <v>10</v>
      </c>
      <c r="K56" s="2"/>
    </row>
    <row r="57" spans="1:11">
      <c r="A57" s="7" t="s">
        <v>503</v>
      </c>
      <c r="B57" s="2">
        <f t="shared" si="1"/>
        <v>0.89031996711457229</v>
      </c>
      <c r="C57" s="2">
        <f t="shared" si="1"/>
        <v>0.20582677661471482</v>
      </c>
      <c r="D57" s="2">
        <f t="shared" si="1"/>
        <v>0.20228369075534491</v>
      </c>
      <c r="E57" s="2" t="s">
        <v>10</v>
      </c>
      <c r="F57" s="2" t="s">
        <v>10</v>
      </c>
      <c r="G57" s="2" t="s">
        <v>10</v>
      </c>
      <c r="H57" s="2" t="s">
        <v>10</v>
      </c>
      <c r="I57" s="2" t="s">
        <v>10</v>
      </c>
      <c r="J57" s="2" t="s">
        <v>10</v>
      </c>
      <c r="K57" s="2"/>
    </row>
    <row r="58" spans="1:11">
      <c r="A58" s="7" t="s">
        <v>27</v>
      </c>
      <c r="B58" s="2">
        <f t="shared" si="1"/>
        <v>-0.26945059978613628</v>
      </c>
      <c r="C58" s="2">
        <f t="shared" si="1"/>
        <v>-1.6681654527086698</v>
      </c>
      <c r="D58" s="2">
        <f t="shared" si="1"/>
        <v>-0.37325766524749504</v>
      </c>
      <c r="E58" s="2">
        <f t="shared" si="1"/>
        <v>-3.9213558841091789</v>
      </c>
      <c r="F58" s="2">
        <f t="shared" si="1"/>
        <v>10.620699114370602</v>
      </c>
      <c r="G58" s="2">
        <f t="shared" si="1"/>
        <v>5.2119841528627475</v>
      </c>
      <c r="H58" s="2">
        <f t="shared" si="1"/>
        <v>2.9228789017399448</v>
      </c>
      <c r="I58" s="2">
        <f t="shared" si="1"/>
        <v>5.3360241337212733</v>
      </c>
      <c r="J58" s="2">
        <f t="shared" si="1"/>
        <v>-10.627528384429819</v>
      </c>
      <c r="K58" s="2"/>
    </row>
    <row r="59" spans="1:11">
      <c r="A59" s="7" t="s">
        <v>616</v>
      </c>
      <c r="B59" s="2">
        <f t="shared" si="1"/>
        <v>0.14265541274438576</v>
      </c>
      <c r="C59" s="2">
        <f t="shared" si="1"/>
        <v>-1.2945275421434421</v>
      </c>
      <c r="D59" s="2">
        <f t="shared" si="1"/>
        <v>-0.2086148098294105</v>
      </c>
      <c r="E59" s="2">
        <f t="shared" si="1"/>
        <v>3.4143130348163186</v>
      </c>
      <c r="F59" s="2">
        <f t="shared" si="1"/>
        <v>4.8897902166728402</v>
      </c>
      <c r="G59" s="2">
        <f t="shared" si="1"/>
        <v>1.8562967506188466</v>
      </c>
      <c r="H59" s="2">
        <f t="shared" si="1"/>
        <v>0.75039930053113491</v>
      </c>
      <c r="I59" s="2">
        <f t="shared" si="1"/>
        <v>1.3399857354786215</v>
      </c>
      <c r="J59" s="2">
        <f t="shared" si="1"/>
        <v>-3.1177266983015484</v>
      </c>
      <c r="K59" s="2"/>
    </row>
    <row r="60" spans="1:11">
      <c r="A60" s="7" t="s">
        <v>533</v>
      </c>
      <c r="B60" s="2">
        <f t="shared" si="1"/>
        <v>1.279899563369935</v>
      </c>
      <c r="C60" s="2">
        <f t="shared" si="1"/>
        <v>0.83839400369720707</v>
      </c>
      <c r="D60" s="2">
        <f t="shared" si="1"/>
        <v>0.39486872737164447</v>
      </c>
      <c r="E60" s="2" t="s">
        <v>10</v>
      </c>
      <c r="F60" s="2" t="s">
        <v>10</v>
      </c>
      <c r="G60" s="2" t="s">
        <v>10</v>
      </c>
      <c r="H60" s="2" t="s">
        <v>10</v>
      </c>
      <c r="I60" s="2" t="s">
        <v>10</v>
      </c>
      <c r="J60" s="2" t="s">
        <v>10</v>
      </c>
      <c r="K60" s="2"/>
    </row>
    <row r="62" spans="1:11">
      <c r="A62" t="s">
        <v>617</v>
      </c>
    </row>
  </sheetData>
  <pageMargins left="0.7" right="0.7" top="0.75" bottom="0.75" header="0.3" footer="0.3"/>
  <pageSetup scale="63" orientation="portrait" horizontalDpi="0" verticalDpi="0" r:id="rId1"/>
</worksheet>
</file>

<file path=xl/worksheets/sheet41.xml><?xml version="1.0" encoding="utf-8"?>
<worksheet xmlns="http://schemas.openxmlformats.org/spreadsheetml/2006/main" xmlns:r="http://schemas.openxmlformats.org/officeDocument/2006/relationships">
  <sheetPr codeName="Sheet92"/>
  <dimension ref="A1:K62"/>
  <sheetViews>
    <sheetView view="pageBreakPreview" zoomScaleNormal="100" zoomScaleSheetLayoutView="100" workbookViewId="0"/>
  </sheetViews>
  <sheetFormatPr defaultRowHeight="15"/>
  <cols>
    <col min="2" max="11" width="14.85546875" customWidth="1"/>
  </cols>
  <sheetData>
    <row r="1" spans="1:11">
      <c r="A1" t="s">
        <v>618</v>
      </c>
    </row>
    <row r="2" spans="1:11" ht="90">
      <c r="B2" s="55" t="s">
        <v>5</v>
      </c>
      <c r="C2" s="55" t="s">
        <v>6</v>
      </c>
      <c r="D2" s="55" t="s">
        <v>7</v>
      </c>
      <c r="E2" s="55" t="s">
        <v>8</v>
      </c>
      <c r="F2" s="55" t="s">
        <v>11</v>
      </c>
      <c r="G2" s="55" t="s">
        <v>12</v>
      </c>
      <c r="H2" s="55" t="s">
        <v>13</v>
      </c>
      <c r="I2" s="55" t="s">
        <v>14</v>
      </c>
      <c r="J2" s="55" t="s">
        <v>15</v>
      </c>
      <c r="K2" s="55" t="s">
        <v>55</v>
      </c>
    </row>
    <row r="3" spans="1:11">
      <c r="A3" s="7">
        <v>1961</v>
      </c>
      <c r="B3" s="13">
        <f>'7b'!B3/'4'!B3</f>
        <v>26.898519184341545</v>
      </c>
      <c r="C3" s="13">
        <f>'7b'!C3/'4'!C3</f>
        <v>18.654813490961338</v>
      </c>
      <c r="D3" s="13">
        <f>'7b'!D3/'4'!D3</f>
        <v>10.415303304033577</v>
      </c>
      <c r="E3" s="13" t="s">
        <v>10</v>
      </c>
      <c r="F3" s="13" t="s">
        <v>10</v>
      </c>
      <c r="G3" s="13" t="s">
        <v>10</v>
      </c>
      <c r="H3" s="13" t="s">
        <v>10</v>
      </c>
      <c r="I3" s="13" t="s">
        <v>10</v>
      </c>
      <c r="J3" s="13" t="s">
        <v>10</v>
      </c>
      <c r="K3" s="13" t="s">
        <v>10</v>
      </c>
    </row>
    <row r="4" spans="1:11">
      <c r="A4" s="7">
        <f>A3+1</f>
        <v>1962</v>
      </c>
      <c r="B4" s="13">
        <f>'7b'!B4/'4'!B4</f>
        <v>26.997955782366105</v>
      </c>
      <c r="C4" s="13">
        <f>'7b'!C4/'4'!C4</f>
        <v>18.383561902732804</v>
      </c>
      <c r="D4" s="13">
        <f>'7b'!D4/'4'!D4</f>
        <v>10.855123394575251</v>
      </c>
      <c r="E4" s="13" t="s">
        <v>10</v>
      </c>
      <c r="F4" s="13" t="s">
        <v>10</v>
      </c>
      <c r="G4" s="13" t="s">
        <v>10</v>
      </c>
      <c r="H4" s="13" t="s">
        <v>10</v>
      </c>
      <c r="I4" s="13" t="s">
        <v>10</v>
      </c>
      <c r="J4" s="13" t="s">
        <v>10</v>
      </c>
      <c r="K4" s="13" t="s">
        <v>10</v>
      </c>
    </row>
    <row r="5" spans="1:11">
      <c r="A5" s="7">
        <f t="shared" ref="A5:A51" si="0">A4+1</f>
        <v>1963</v>
      </c>
      <c r="B5" s="13">
        <f>'7b'!B5/'4'!B5</f>
        <v>27.511008202500001</v>
      </c>
      <c r="C5" s="13">
        <f>'7b'!C5/'4'!C5</f>
        <v>18.279523105974704</v>
      </c>
      <c r="D5" s="13">
        <f>'7b'!D5/'4'!D5</f>
        <v>11.263168609221015</v>
      </c>
      <c r="E5" s="13" t="s">
        <v>10</v>
      </c>
      <c r="F5" s="13" t="s">
        <v>10</v>
      </c>
      <c r="G5" s="13" t="s">
        <v>10</v>
      </c>
      <c r="H5" s="13" t="s">
        <v>10</v>
      </c>
      <c r="I5" s="13" t="s">
        <v>10</v>
      </c>
      <c r="J5" s="13" t="s">
        <v>10</v>
      </c>
      <c r="K5" s="13" t="s">
        <v>10</v>
      </c>
    </row>
    <row r="6" spans="1:11">
      <c r="A6" s="7">
        <f t="shared" si="0"/>
        <v>1964</v>
      </c>
      <c r="B6" s="13">
        <f>'7b'!B6/'4'!B6</f>
        <v>27.902928683841907</v>
      </c>
      <c r="C6" s="13">
        <f>'7b'!C6/'4'!C6</f>
        <v>18.405944495073296</v>
      </c>
      <c r="D6" s="13">
        <f>'7b'!D6/'4'!D6</f>
        <v>11.190571332357667</v>
      </c>
      <c r="E6" s="13" t="s">
        <v>10</v>
      </c>
      <c r="F6" s="13" t="s">
        <v>10</v>
      </c>
      <c r="G6" s="13" t="s">
        <v>10</v>
      </c>
      <c r="H6" s="13" t="s">
        <v>10</v>
      </c>
      <c r="I6" s="13" t="s">
        <v>10</v>
      </c>
      <c r="J6" s="13" t="s">
        <v>10</v>
      </c>
      <c r="K6" s="13" t="s">
        <v>10</v>
      </c>
    </row>
    <row r="7" spans="1:11">
      <c r="A7" s="7">
        <f t="shared" si="0"/>
        <v>1965</v>
      </c>
      <c r="B7" s="13">
        <f>'7b'!B7/'4'!B7</f>
        <v>28.650789937146122</v>
      </c>
      <c r="C7" s="13">
        <f>'7b'!C7/'4'!C7</f>
        <v>19.055457831915177</v>
      </c>
      <c r="D7" s="13">
        <f>'7b'!D7/'4'!D7</f>
        <v>11.365781436831149</v>
      </c>
      <c r="E7" s="13" t="s">
        <v>10</v>
      </c>
      <c r="F7" s="13" t="s">
        <v>10</v>
      </c>
      <c r="G7" s="13" t="s">
        <v>10</v>
      </c>
      <c r="H7" s="13" t="s">
        <v>10</v>
      </c>
      <c r="I7" s="13" t="s">
        <v>10</v>
      </c>
      <c r="J7" s="13" t="s">
        <v>10</v>
      </c>
      <c r="K7" s="13" t="s">
        <v>10</v>
      </c>
    </row>
    <row r="8" spans="1:11">
      <c r="A8" s="7">
        <f t="shared" si="0"/>
        <v>1966</v>
      </c>
      <c r="B8" s="13">
        <f>'7b'!B8/'4'!B8</f>
        <v>29.239850537829586</v>
      </c>
      <c r="C8" s="13">
        <f>'7b'!C8/'4'!C8</f>
        <v>20.119922482088661</v>
      </c>
      <c r="D8" s="13">
        <f>'7b'!D8/'4'!D8</f>
        <v>11.926864891505632</v>
      </c>
      <c r="E8" s="13" t="s">
        <v>10</v>
      </c>
      <c r="F8" s="13" t="s">
        <v>10</v>
      </c>
      <c r="G8" s="13" t="s">
        <v>10</v>
      </c>
      <c r="H8" s="13" t="s">
        <v>10</v>
      </c>
      <c r="I8" s="13" t="s">
        <v>10</v>
      </c>
      <c r="J8" s="13" t="s">
        <v>10</v>
      </c>
      <c r="K8" s="13" t="s">
        <v>10</v>
      </c>
    </row>
    <row r="9" spans="1:11">
      <c r="A9" s="7">
        <f t="shared" si="0"/>
        <v>1967</v>
      </c>
      <c r="B9" s="13">
        <f>'7b'!B9/'4'!B9</f>
        <v>30.061194696587091</v>
      </c>
      <c r="C9" s="13">
        <f>'7b'!C9/'4'!C9</f>
        <v>20.990026685330527</v>
      </c>
      <c r="D9" s="13">
        <f>'7b'!D9/'4'!D9</f>
        <v>12.251847056185902</v>
      </c>
      <c r="E9" s="13" t="s">
        <v>10</v>
      </c>
      <c r="F9" s="13" t="s">
        <v>10</v>
      </c>
      <c r="G9" s="13" t="s">
        <v>10</v>
      </c>
      <c r="H9" s="13" t="s">
        <v>10</v>
      </c>
      <c r="I9" s="13" t="s">
        <v>10</v>
      </c>
      <c r="J9" s="13" t="s">
        <v>10</v>
      </c>
      <c r="K9" s="13" t="s">
        <v>10</v>
      </c>
    </row>
    <row r="10" spans="1:11">
      <c r="A10" s="7">
        <f t="shared" si="0"/>
        <v>1968</v>
      </c>
      <c r="B10" s="13">
        <f>'7b'!B10/'4'!B10</f>
        <v>31.33896253563212</v>
      </c>
      <c r="C10" s="13">
        <f>'7b'!C10/'4'!C10</f>
        <v>21.360524159864095</v>
      </c>
      <c r="D10" s="13">
        <f>'7b'!D10/'4'!D10</f>
        <v>12.337061199639283</v>
      </c>
      <c r="E10" s="13" t="s">
        <v>10</v>
      </c>
      <c r="F10" s="13" t="s">
        <v>10</v>
      </c>
      <c r="G10" s="13" t="s">
        <v>10</v>
      </c>
      <c r="H10" s="13" t="s">
        <v>10</v>
      </c>
      <c r="I10" s="13" t="s">
        <v>10</v>
      </c>
      <c r="J10" s="13" t="s">
        <v>10</v>
      </c>
      <c r="K10" s="13" t="s">
        <v>10</v>
      </c>
    </row>
    <row r="11" spans="1:11">
      <c r="A11" s="7">
        <f t="shared" si="0"/>
        <v>1969</v>
      </c>
      <c r="B11" s="13">
        <f>'7b'!B11/'4'!B11</f>
        <v>31.9158397557268</v>
      </c>
      <c r="C11" s="13">
        <f>'7b'!C11/'4'!C11</f>
        <v>21.82550666282323</v>
      </c>
      <c r="D11" s="13">
        <f>'7b'!D11/'4'!D11</f>
        <v>12.826530953927886</v>
      </c>
      <c r="E11" s="13" t="s">
        <v>10</v>
      </c>
      <c r="F11" s="13" t="s">
        <v>10</v>
      </c>
      <c r="G11" s="13" t="s">
        <v>10</v>
      </c>
      <c r="H11" s="13" t="s">
        <v>10</v>
      </c>
      <c r="I11" s="13" t="s">
        <v>10</v>
      </c>
      <c r="J11" s="13" t="s">
        <v>10</v>
      </c>
      <c r="K11" s="13" t="s">
        <v>10</v>
      </c>
    </row>
    <row r="12" spans="1:11">
      <c r="A12" s="7">
        <f t="shared" si="0"/>
        <v>1970</v>
      </c>
      <c r="B12" s="13">
        <f>'7b'!B12/'4'!B12</f>
        <v>33.21947383237697</v>
      </c>
      <c r="C12" s="13">
        <f>'7b'!C12/'4'!C12</f>
        <v>23.631566943682923</v>
      </c>
      <c r="D12" s="13">
        <f>'7b'!D12/'4'!D12</f>
        <v>13.211760330310545</v>
      </c>
      <c r="E12" s="13" t="s">
        <v>10</v>
      </c>
      <c r="F12" s="13" t="s">
        <v>10</v>
      </c>
      <c r="G12" s="13" t="s">
        <v>10</v>
      </c>
      <c r="H12" s="13" t="s">
        <v>10</v>
      </c>
      <c r="I12" s="13" t="s">
        <v>10</v>
      </c>
      <c r="J12" s="13" t="s">
        <v>10</v>
      </c>
      <c r="K12" s="13" t="s">
        <v>10</v>
      </c>
    </row>
    <row r="13" spans="1:11">
      <c r="A13" s="7">
        <f t="shared" si="0"/>
        <v>1971</v>
      </c>
      <c r="B13" s="13">
        <f>'7b'!B13/'4'!B13</f>
        <v>34.136356285691491</v>
      </c>
      <c r="C13" s="13">
        <f>'7b'!C13/'4'!C13</f>
        <v>24.264382776197984</v>
      </c>
      <c r="D13" s="13">
        <f>'7b'!D13/'4'!D13</f>
        <v>13.509164336283082</v>
      </c>
      <c r="E13" s="13" t="s">
        <v>10</v>
      </c>
      <c r="F13" s="13" t="s">
        <v>10</v>
      </c>
      <c r="G13" s="13" t="s">
        <v>10</v>
      </c>
      <c r="H13" s="13" t="s">
        <v>10</v>
      </c>
      <c r="I13" s="13" t="s">
        <v>10</v>
      </c>
      <c r="J13" s="13" t="s">
        <v>10</v>
      </c>
      <c r="K13" s="13" t="s">
        <v>10</v>
      </c>
    </row>
    <row r="14" spans="1:11">
      <c r="A14" s="7">
        <f t="shared" si="0"/>
        <v>1972</v>
      </c>
      <c r="B14" s="13">
        <f>'7b'!B14/'4'!B14</f>
        <v>34.6714704139969</v>
      </c>
      <c r="C14" s="13">
        <f>'7b'!C14/'4'!C14</f>
        <v>23.896346881943852</v>
      </c>
      <c r="D14" s="13">
        <f>'7b'!D14/'4'!D14</f>
        <v>13.596378841349804</v>
      </c>
      <c r="E14" s="13" t="s">
        <v>10</v>
      </c>
      <c r="F14" s="13" t="s">
        <v>10</v>
      </c>
      <c r="G14" s="13" t="s">
        <v>10</v>
      </c>
      <c r="H14" s="13" t="s">
        <v>10</v>
      </c>
      <c r="I14" s="13" t="s">
        <v>10</v>
      </c>
      <c r="J14" s="13" t="s">
        <v>10</v>
      </c>
      <c r="K14" s="13" t="s">
        <v>10</v>
      </c>
    </row>
    <row r="15" spans="1:11">
      <c r="A15" s="7">
        <f t="shared" si="0"/>
        <v>1973</v>
      </c>
      <c r="B15" s="13">
        <f>'7b'!B15/'4'!B15</f>
        <v>34.692955788164582</v>
      </c>
      <c r="C15" s="13">
        <f>'7b'!C15/'4'!C15</f>
        <v>23.86739351919374</v>
      </c>
      <c r="D15" s="13">
        <f>'7b'!D15/'4'!D15</f>
        <v>14.07436334514842</v>
      </c>
      <c r="E15" s="13" t="s">
        <v>10</v>
      </c>
      <c r="F15" s="13" t="s">
        <v>10</v>
      </c>
      <c r="G15" s="13" t="s">
        <v>10</v>
      </c>
      <c r="H15" s="13" t="s">
        <v>10</v>
      </c>
      <c r="I15" s="13" t="s">
        <v>10</v>
      </c>
      <c r="J15" s="13" t="s">
        <v>10</v>
      </c>
      <c r="K15" s="13" t="s">
        <v>10</v>
      </c>
    </row>
    <row r="16" spans="1:11">
      <c r="A16" s="7">
        <f t="shared" si="0"/>
        <v>1974</v>
      </c>
      <c r="B16" s="13">
        <f>'7b'!B16/'4'!B16</f>
        <v>35.038729477025903</v>
      </c>
      <c r="C16" s="13">
        <f>'7b'!C16/'4'!C16</f>
        <v>24.995716203899271</v>
      </c>
      <c r="D16" s="13">
        <f>'7b'!D16/'4'!D16</f>
        <v>14.817889862566719</v>
      </c>
      <c r="E16" s="13" t="s">
        <v>10</v>
      </c>
      <c r="F16" s="13" t="s">
        <v>10</v>
      </c>
      <c r="G16" s="13" t="s">
        <v>10</v>
      </c>
      <c r="H16" s="13" t="s">
        <v>10</v>
      </c>
      <c r="I16" s="13" t="s">
        <v>10</v>
      </c>
      <c r="J16" s="13" t="s">
        <v>10</v>
      </c>
      <c r="K16" s="13" t="s">
        <v>10</v>
      </c>
    </row>
    <row r="17" spans="1:11">
      <c r="A17" s="7">
        <f t="shared" si="0"/>
        <v>1975</v>
      </c>
      <c r="B17" s="13">
        <f>'7b'!B17/'4'!B17</f>
        <v>36.425125611548324</v>
      </c>
      <c r="C17" s="13">
        <f>'7b'!C17/'4'!C17</f>
        <v>27.015843818569458</v>
      </c>
      <c r="D17" s="13">
        <f>'7b'!D17/'4'!D17</f>
        <v>15.083933128625482</v>
      </c>
      <c r="E17" s="13" t="s">
        <v>10</v>
      </c>
      <c r="F17" s="13" t="s">
        <v>10</v>
      </c>
      <c r="G17" s="13" t="s">
        <v>10</v>
      </c>
      <c r="H17" s="13" t="s">
        <v>10</v>
      </c>
      <c r="I17" s="13" t="s">
        <v>10</v>
      </c>
      <c r="J17" s="13" t="s">
        <v>10</v>
      </c>
      <c r="K17" s="13" t="s">
        <v>10</v>
      </c>
    </row>
    <row r="18" spans="1:11">
      <c r="A18" s="7">
        <f t="shared" si="0"/>
        <v>1976</v>
      </c>
      <c r="B18" s="13">
        <f>'7b'!B18/'4'!B18</f>
        <v>37.389412121096491</v>
      </c>
      <c r="C18" s="13">
        <f>'7b'!C18/'4'!C18</f>
        <v>27.517273341076589</v>
      </c>
      <c r="D18" s="13">
        <f>'7b'!D18/'4'!D18</f>
        <v>15.278146264554247</v>
      </c>
      <c r="E18" s="13" t="s">
        <v>10</v>
      </c>
      <c r="F18" s="13" t="s">
        <v>10</v>
      </c>
      <c r="G18" s="13" t="s">
        <v>10</v>
      </c>
      <c r="H18" s="13" t="s">
        <v>10</v>
      </c>
      <c r="I18" s="13" t="s">
        <v>10</v>
      </c>
      <c r="J18" s="13" t="s">
        <v>10</v>
      </c>
      <c r="K18" s="13" t="s">
        <v>10</v>
      </c>
    </row>
    <row r="19" spans="1:11">
      <c r="A19" s="7">
        <f t="shared" si="0"/>
        <v>1977</v>
      </c>
      <c r="B19" s="13">
        <f>'7b'!B19/'4'!B19</f>
        <v>38.279443254476952</v>
      </c>
      <c r="C19" s="13">
        <f>'7b'!C19/'4'!C19</f>
        <v>28.612094229219572</v>
      </c>
      <c r="D19" s="13">
        <f>'7b'!D19/'4'!D19</f>
        <v>15.351546880945444</v>
      </c>
      <c r="E19" s="13" t="s">
        <v>10</v>
      </c>
      <c r="F19" s="13" t="s">
        <v>10</v>
      </c>
      <c r="G19" s="13" t="s">
        <v>10</v>
      </c>
      <c r="H19" s="13" t="s">
        <v>10</v>
      </c>
      <c r="I19" s="13" t="s">
        <v>10</v>
      </c>
      <c r="J19" s="13" t="s">
        <v>10</v>
      </c>
      <c r="K19" s="13" t="s">
        <v>10</v>
      </c>
    </row>
    <row r="20" spans="1:11">
      <c r="A20" s="7">
        <f t="shared" si="0"/>
        <v>1978</v>
      </c>
      <c r="B20" s="13">
        <f>'7b'!B20/'4'!B20</f>
        <v>38.172253224207843</v>
      </c>
      <c r="C20" s="13">
        <f>'7b'!C20/'4'!C20</f>
        <v>27.617628779246015</v>
      </c>
      <c r="D20" s="13">
        <f>'7b'!D20/'4'!D20</f>
        <v>15.293762520718531</v>
      </c>
      <c r="E20" s="13" t="s">
        <v>10</v>
      </c>
      <c r="F20" s="13" t="s">
        <v>10</v>
      </c>
      <c r="G20" s="13" t="s">
        <v>10</v>
      </c>
      <c r="H20" s="13" t="s">
        <v>10</v>
      </c>
      <c r="I20" s="13" t="s">
        <v>10</v>
      </c>
      <c r="J20" s="13" t="s">
        <v>10</v>
      </c>
      <c r="K20" s="13" t="s">
        <v>10</v>
      </c>
    </row>
    <row r="21" spans="1:11">
      <c r="A21" s="7">
        <f t="shared" si="0"/>
        <v>1979</v>
      </c>
      <c r="B21" s="13">
        <f>'7b'!B21/'4'!B21</f>
        <v>37.977693477052888</v>
      </c>
      <c r="C21" s="13">
        <f>'7b'!C21/'4'!C21</f>
        <v>27.138867053021364</v>
      </c>
      <c r="D21" s="13">
        <f>'7b'!D21/'4'!D21</f>
        <v>15.664285909285145</v>
      </c>
      <c r="E21" s="13" t="s">
        <v>10</v>
      </c>
      <c r="F21" s="13" t="s">
        <v>10</v>
      </c>
      <c r="G21" s="13" t="s">
        <v>10</v>
      </c>
      <c r="H21" s="13" t="s">
        <v>10</v>
      </c>
      <c r="I21" s="13" t="s">
        <v>10</v>
      </c>
      <c r="J21" s="13" t="s">
        <v>10</v>
      </c>
      <c r="K21" s="13" t="s">
        <v>10</v>
      </c>
    </row>
    <row r="22" spans="1:11">
      <c r="A22" s="7">
        <f t="shared" si="0"/>
        <v>1980</v>
      </c>
      <c r="B22" s="13">
        <f>'7b'!B22/'4'!B22</f>
        <v>38.833293169051203</v>
      </c>
      <c r="C22" s="13">
        <f>'7b'!C22/'4'!C22</f>
        <v>28.431594130293156</v>
      </c>
      <c r="D22" s="13">
        <f>'7b'!D22/'4'!D22</f>
        <v>16.671634193806209</v>
      </c>
      <c r="E22" s="13" t="s">
        <v>10</v>
      </c>
      <c r="F22" s="13" t="s">
        <v>10</v>
      </c>
      <c r="G22" s="13" t="s">
        <v>10</v>
      </c>
      <c r="H22" s="13" t="s">
        <v>10</v>
      </c>
      <c r="I22" s="13" t="s">
        <v>10</v>
      </c>
      <c r="J22" s="13" t="s">
        <v>10</v>
      </c>
      <c r="K22" s="13" t="s">
        <v>10</v>
      </c>
    </row>
    <row r="23" spans="1:11">
      <c r="A23" s="7">
        <f t="shared" si="0"/>
        <v>1981</v>
      </c>
      <c r="B23" s="13">
        <f>'7b'!B23/'4'!B23</f>
        <v>39.403421552265847</v>
      </c>
      <c r="C23" s="13">
        <f>'7b'!C23/'4'!C23</f>
        <v>30.535310540797376</v>
      </c>
      <c r="D23" s="13">
        <f>'7b'!D23/'4'!D23</f>
        <v>17.325861229301101</v>
      </c>
      <c r="E23" s="13" t="s">
        <v>10</v>
      </c>
      <c r="F23" s="13" t="s">
        <v>10</v>
      </c>
      <c r="G23" s="13" t="s">
        <v>10</v>
      </c>
      <c r="H23" s="13" t="s">
        <v>10</v>
      </c>
      <c r="I23" s="13" t="s">
        <v>10</v>
      </c>
      <c r="J23" s="13" t="s">
        <v>10</v>
      </c>
      <c r="K23" s="13" t="s">
        <v>10</v>
      </c>
    </row>
    <row r="24" spans="1:11">
      <c r="A24" s="7">
        <f t="shared" si="0"/>
        <v>1982</v>
      </c>
      <c r="B24" s="13">
        <f>'7b'!B24/'4'!B24</f>
        <v>42.062562612641962</v>
      </c>
      <c r="C24" s="13">
        <f>'7b'!C24/'4'!C24</f>
        <v>34.4708150585735</v>
      </c>
      <c r="D24" s="13">
        <f>'7b'!D24/'4'!D24</f>
        <v>18.472608374714738</v>
      </c>
      <c r="E24" s="13" t="s">
        <v>10</v>
      </c>
      <c r="F24" s="13" t="s">
        <v>10</v>
      </c>
      <c r="G24" s="13" t="s">
        <v>10</v>
      </c>
      <c r="H24" s="13" t="s">
        <v>10</v>
      </c>
      <c r="I24" s="13" t="s">
        <v>10</v>
      </c>
      <c r="J24" s="13" t="s">
        <v>10</v>
      </c>
      <c r="K24" s="13" t="s">
        <v>10</v>
      </c>
    </row>
    <row r="25" spans="1:11">
      <c r="A25" s="7">
        <f t="shared" si="0"/>
        <v>1983</v>
      </c>
      <c r="B25" s="13">
        <f>'7b'!B25/'4'!B25</f>
        <v>42.233837034219519</v>
      </c>
      <c r="C25" s="13">
        <f>'7b'!C25/'4'!C25</f>
        <v>34.069337587264172</v>
      </c>
      <c r="D25" s="13">
        <f>'7b'!D25/'4'!D25</f>
        <v>19.075149511079527</v>
      </c>
      <c r="E25" s="13" t="s">
        <v>10</v>
      </c>
      <c r="F25" s="13" t="s">
        <v>10</v>
      </c>
      <c r="G25" s="13" t="s">
        <v>10</v>
      </c>
      <c r="H25" s="13" t="s">
        <v>10</v>
      </c>
      <c r="I25" s="13" t="s">
        <v>10</v>
      </c>
      <c r="J25" s="13" t="s">
        <v>10</v>
      </c>
      <c r="K25" s="13" t="s">
        <v>10</v>
      </c>
    </row>
    <row r="26" spans="1:11">
      <c r="A26" s="7">
        <f t="shared" si="0"/>
        <v>1984</v>
      </c>
      <c r="B26" s="13">
        <f>'7b'!B26/'4'!B26</f>
        <v>41.570324451268249</v>
      </c>
      <c r="C26" s="13">
        <f>'7b'!C26/'4'!C26</f>
        <v>32.300148815973166</v>
      </c>
      <c r="D26" s="13">
        <f>'7b'!D26/'4'!D26</f>
        <v>19.436796091788388</v>
      </c>
      <c r="E26" s="13" t="s">
        <v>10</v>
      </c>
      <c r="F26" s="13" t="s">
        <v>10</v>
      </c>
      <c r="G26" s="13" t="s">
        <v>10</v>
      </c>
      <c r="H26" s="13" t="s">
        <v>10</v>
      </c>
      <c r="I26" s="13" t="s">
        <v>10</v>
      </c>
      <c r="J26" s="13" t="s">
        <v>10</v>
      </c>
      <c r="K26" s="13" t="s">
        <v>10</v>
      </c>
    </row>
    <row r="27" spans="1:11">
      <c r="A27" s="7">
        <f t="shared" si="0"/>
        <v>1985</v>
      </c>
      <c r="B27" s="13">
        <f>'7b'!B27/'4'!B27</f>
        <v>40.759897488296048</v>
      </c>
      <c r="C27" s="13">
        <f>'7b'!C27/'4'!C27</f>
        <v>31.501206167181444</v>
      </c>
      <c r="D27" s="13">
        <f>'7b'!D27/'4'!D27</f>
        <v>18.861089459825926</v>
      </c>
      <c r="E27" s="13" t="s">
        <v>10</v>
      </c>
      <c r="F27" s="13" t="s">
        <v>10</v>
      </c>
      <c r="G27" s="13" t="s">
        <v>10</v>
      </c>
      <c r="H27" s="13" t="s">
        <v>10</v>
      </c>
      <c r="I27" s="13" t="s">
        <v>10</v>
      </c>
      <c r="J27" s="13" t="s">
        <v>10</v>
      </c>
      <c r="K27" s="13" t="s">
        <v>10</v>
      </c>
    </row>
    <row r="28" spans="1:11">
      <c r="A28" s="7">
        <f t="shared" si="0"/>
        <v>1986</v>
      </c>
      <c r="B28" s="13">
        <f>'7b'!B28/'4'!B28</f>
        <v>40.105343314316393</v>
      </c>
      <c r="C28" s="13">
        <f>'7b'!C28/'4'!C28</f>
        <v>31.234504597272277</v>
      </c>
      <c r="D28" s="13">
        <f>'7b'!D28/'4'!D28</f>
        <v>18.702370743916305</v>
      </c>
      <c r="E28" s="13" t="s">
        <v>10</v>
      </c>
      <c r="F28" s="13" t="s">
        <v>10</v>
      </c>
      <c r="G28" s="13" t="s">
        <v>10</v>
      </c>
      <c r="H28" s="13" t="s">
        <v>10</v>
      </c>
      <c r="I28" s="13" t="s">
        <v>10</v>
      </c>
      <c r="J28" s="13" t="s">
        <v>10</v>
      </c>
      <c r="K28" s="13" t="s">
        <v>10</v>
      </c>
    </row>
    <row r="29" spans="1:11">
      <c r="A29" s="7">
        <f t="shared" si="0"/>
        <v>1987</v>
      </c>
      <c r="B29" s="13">
        <f>'7b'!B29/'4'!B29</f>
        <v>39.35769202553977</v>
      </c>
      <c r="C29" s="13">
        <f>'7b'!C29/'4'!C29</f>
        <v>31.018342772716046</v>
      </c>
      <c r="D29" s="13">
        <f>'7b'!D29/'4'!D29</f>
        <v>19.058703148170778</v>
      </c>
      <c r="E29" s="13" t="s">
        <v>10</v>
      </c>
      <c r="F29" s="13" t="s">
        <v>10</v>
      </c>
      <c r="G29" s="13" t="s">
        <v>10</v>
      </c>
      <c r="H29" s="13" t="s">
        <v>10</v>
      </c>
      <c r="I29" s="13" t="s">
        <v>10</v>
      </c>
      <c r="J29" s="13" t="s">
        <v>10</v>
      </c>
      <c r="K29" s="13" t="s">
        <v>10</v>
      </c>
    </row>
    <row r="30" spans="1:11">
      <c r="A30" s="7">
        <f t="shared" si="0"/>
        <v>1988</v>
      </c>
      <c r="B30" s="13">
        <f>'7b'!B30/'4'!B30</f>
        <v>38.953680820629366</v>
      </c>
      <c r="C30" s="13">
        <f>'7b'!C30/'4'!C30</f>
        <v>30.751250292695651</v>
      </c>
      <c r="D30" s="13">
        <f>'7b'!D30/'4'!D30</f>
        <v>19.489962025161965</v>
      </c>
      <c r="E30" s="13" t="s">
        <v>10</v>
      </c>
      <c r="F30" s="13" t="s">
        <v>10</v>
      </c>
      <c r="G30" s="13" t="s">
        <v>10</v>
      </c>
      <c r="H30" s="13" t="s">
        <v>10</v>
      </c>
      <c r="I30" s="13" t="s">
        <v>10</v>
      </c>
      <c r="J30" s="13" t="s">
        <v>10</v>
      </c>
      <c r="K30" s="13" t="s">
        <v>10</v>
      </c>
    </row>
    <row r="31" spans="1:11">
      <c r="A31" s="7">
        <f t="shared" si="0"/>
        <v>1989</v>
      </c>
      <c r="B31" s="13">
        <f>'7b'!B31/'4'!B31</f>
        <v>39.322619612905413</v>
      </c>
      <c r="C31" s="13">
        <f>'7b'!C31/'4'!C31</f>
        <v>32.948505445860505</v>
      </c>
      <c r="D31" s="13">
        <f>'7b'!D31/'4'!D31</f>
        <v>20.485191633452459</v>
      </c>
      <c r="E31" s="13" t="s">
        <v>10</v>
      </c>
      <c r="F31" s="13" t="s">
        <v>10</v>
      </c>
      <c r="G31" s="13" t="s">
        <v>10</v>
      </c>
      <c r="H31" s="13" t="s">
        <v>10</v>
      </c>
      <c r="I31" s="13" t="s">
        <v>10</v>
      </c>
      <c r="J31" s="13" t="s">
        <v>10</v>
      </c>
      <c r="K31" s="13" t="s">
        <v>10</v>
      </c>
    </row>
    <row r="32" spans="1:11">
      <c r="A32" s="7">
        <f t="shared" si="0"/>
        <v>1990</v>
      </c>
      <c r="B32" s="13">
        <f>'7b'!B32/'4'!B32</f>
        <v>40.288953291518474</v>
      </c>
      <c r="C32" s="13">
        <f>'7b'!C32/'4'!C32</f>
        <v>36.145488105551905</v>
      </c>
      <c r="D32" s="13">
        <f>'7b'!D32/'4'!D32</f>
        <v>21.628915062329408</v>
      </c>
      <c r="E32" s="13" t="s">
        <v>10</v>
      </c>
      <c r="F32" s="13" t="s">
        <v>10</v>
      </c>
      <c r="G32" s="13" t="s">
        <v>10</v>
      </c>
      <c r="H32" s="13" t="s">
        <v>10</v>
      </c>
      <c r="I32" s="13" t="s">
        <v>10</v>
      </c>
      <c r="J32" s="13" t="s">
        <v>10</v>
      </c>
      <c r="K32" s="13" t="s">
        <v>10</v>
      </c>
    </row>
    <row r="33" spans="1:11">
      <c r="A33" s="7">
        <f t="shared" si="0"/>
        <v>1991</v>
      </c>
      <c r="B33" s="13">
        <f>'7b'!B33/'4'!B33</f>
        <v>42.210263229353039</v>
      </c>
      <c r="C33" s="13">
        <f>'7b'!C33/'4'!C33</f>
        <v>39.882035932860703</v>
      </c>
      <c r="D33" s="13">
        <f>'7b'!D33/'4'!D33</f>
        <v>22.948541986644425</v>
      </c>
      <c r="E33" s="13" t="s">
        <v>10</v>
      </c>
      <c r="F33" s="13" t="s">
        <v>10</v>
      </c>
      <c r="G33" s="13" t="s">
        <v>10</v>
      </c>
      <c r="H33" s="13" t="s">
        <v>10</v>
      </c>
      <c r="I33" s="13" t="s">
        <v>10</v>
      </c>
      <c r="J33" s="13" t="s">
        <v>10</v>
      </c>
      <c r="K33" s="13" t="s">
        <v>10</v>
      </c>
    </row>
    <row r="34" spans="1:11">
      <c r="A34" s="7">
        <f t="shared" si="0"/>
        <v>1992</v>
      </c>
      <c r="B34" s="13">
        <f>'7b'!B34/'4'!B34</f>
        <v>42.868619699527684</v>
      </c>
      <c r="C34" s="13">
        <f>'7b'!C34/'4'!C34</f>
        <v>40.23252401624223</v>
      </c>
      <c r="D34" s="13">
        <f>'7b'!D34/'4'!D34</f>
        <v>23.110184296590528</v>
      </c>
      <c r="E34" s="13" t="s">
        <v>10</v>
      </c>
      <c r="F34" s="13" t="s">
        <v>10</v>
      </c>
      <c r="G34" s="13" t="s">
        <v>10</v>
      </c>
      <c r="H34" s="13" t="s">
        <v>10</v>
      </c>
      <c r="I34" s="13" t="s">
        <v>10</v>
      </c>
      <c r="J34" s="13" t="s">
        <v>10</v>
      </c>
      <c r="K34" s="13" t="s">
        <v>10</v>
      </c>
    </row>
    <row r="35" spans="1:11">
      <c r="A35" s="7">
        <f t="shared" si="0"/>
        <v>1993</v>
      </c>
      <c r="B35" s="13">
        <f>'7b'!B35/'4'!B35</f>
        <v>42.336894817220809</v>
      </c>
      <c r="C35" s="13">
        <f>'7b'!C35/'4'!C35</f>
        <v>38.828839948912915</v>
      </c>
      <c r="D35" s="13">
        <f>'7b'!D35/'4'!D35</f>
        <v>23.38920214010848</v>
      </c>
      <c r="E35" s="13" t="s">
        <v>10</v>
      </c>
      <c r="F35" s="13" t="s">
        <v>10</v>
      </c>
      <c r="G35" s="13" t="s">
        <v>10</v>
      </c>
      <c r="H35" s="13" t="s">
        <v>10</v>
      </c>
      <c r="I35" s="13" t="s">
        <v>10</v>
      </c>
      <c r="J35" s="13" t="s">
        <v>10</v>
      </c>
      <c r="K35" s="13" t="s">
        <v>10</v>
      </c>
    </row>
    <row r="36" spans="1:11">
      <c r="A36" s="7">
        <f t="shared" si="0"/>
        <v>1994</v>
      </c>
      <c r="B36" s="13">
        <f>'7b'!B36/'4'!B36</f>
        <v>41.511589712214118</v>
      </c>
      <c r="C36" s="13">
        <f>'7b'!C36/'4'!C36</f>
        <v>37.291826289036202</v>
      </c>
      <c r="D36" s="13">
        <f>'7b'!D36/'4'!D36</f>
        <v>23.02777887576331</v>
      </c>
      <c r="E36" s="13" t="s">
        <v>10</v>
      </c>
      <c r="F36" s="13" t="s">
        <v>10</v>
      </c>
      <c r="G36" s="13" t="s">
        <v>10</v>
      </c>
      <c r="H36" s="13" t="s">
        <v>10</v>
      </c>
      <c r="I36" s="13" t="s">
        <v>10</v>
      </c>
      <c r="J36" s="13" t="s">
        <v>10</v>
      </c>
      <c r="K36" s="13" t="s">
        <v>10</v>
      </c>
    </row>
    <row r="37" spans="1:11">
      <c r="A37" s="7">
        <f t="shared" si="0"/>
        <v>1995</v>
      </c>
      <c r="B37" s="13">
        <f>'7b'!B37/'4'!B37</f>
        <v>41.248720022306237</v>
      </c>
      <c r="C37" s="13">
        <f>'7b'!C37/'4'!C37</f>
        <v>36.169922500486393</v>
      </c>
      <c r="D37" s="13">
        <f>'7b'!D37/'4'!D37</f>
        <v>22.974582429908669</v>
      </c>
      <c r="E37" s="13" t="s">
        <v>10</v>
      </c>
      <c r="F37" s="13" t="s">
        <v>10</v>
      </c>
      <c r="G37" s="13" t="s">
        <v>10</v>
      </c>
      <c r="H37" s="13" t="s">
        <v>10</v>
      </c>
      <c r="I37" s="13" t="s">
        <v>10</v>
      </c>
      <c r="J37" s="13" t="s">
        <v>10</v>
      </c>
      <c r="K37" s="13" t="s">
        <v>10</v>
      </c>
    </row>
    <row r="38" spans="1:11">
      <c r="A38" s="7">
        <f t="shared" si="0"/>
        <v>1996</v>
      </c>
      <c r="B38" s="13">
        <f>'7b'!B38/'4'!B38</f>
        <v>40.898401133912905</v>
      </c>
      <c r="C38" s="13">
        <f>'7b'!C38/'4'!C38</f>
        <v>35.511386514846436</v>
      </c>
      <c r="D38" s="13">
        <f>'7b'!D38/'4'!D38</f>
        <v>23.227458398182858</v>
      </c>
      <c r="E38" s="13" t="s">
        <v>10</v>
      </c>
      <c r="F38" s="13" t="s">
        <v>10</v>
      </c>
      <c r="G38" s="13" t="s">
        <v>10</v>
      </c>
      <c r="H38" s="13" t="s">
        <v>10</v>
      </c>
      <c r="I38" s="13" t="s">
        <v>10</v>
      </c>
      <c r="J38" s="13" t="s">
        <v>10</v>
      </c>
      <c r="K38" s="13" t="s">
        <v>10</v>
      </c>
    </row>
    <row r="39" spans="1:11">
      <c r="A39" s="7">
        <f t="shared" si="0"/>
        <v>1997</v>
      </c>
      <c r="B39" s="13">
        <f>'7b'!B39/'4'!B39</f>
        <v>40.733186230450215</v>
      </c>
      <c r="C39" s="13">
        <f>'7b'!C39/'4'!C39</f>
        <v>35.056596961893057</v>
      </c>
      <c r="D39" s="13">
        <f>'7b'!D39/'4'!D39</f>
        <v>23.229011688414698</v>
      </c>
      <c r="E39" s="13">
        <f>'7b'!E39/'4'!E39</f>
        <v>36.005528997227131</v>
      </c>
      <c r="F39" s="13">
        <f>'7b'!G39/'4'!F39</f>
        <v>24.632167315713463</v>
      </c>
      <c r="G39" s="13">
        <f>'7b'!H39/'4'!G39</f>
        <v>30.064997803740933</v>
      </c>
      <c r="H39" s="13">
        <f>'7b'!I39/'4'!H39</f>
        <v>29.696502011016165</v>
      </c>
      <c r="I39" s="13">
        <f>'7b'!J39/'4'!I39</f>
        <v>15.640198975587955</v>
      </c>
      <c r="J39" s="13">
        <f>'7b'!K39/'4'!J39</f>
        <v>19.372011772513517</v>
      </c>
      <c r="K39" s="13">
        <f>'7b'!L39/'4'!K39</f>
        <v>10.355331614382299</v>
      </c>
    </row>
    <row r="40" spans="1:11">
      <c r="A40" s="7">
        <f t="shared" si="0"/>
        <v>1998</v>
      </c>
      <c r="B40" s="13">
        <f>'7b'!B40/'4'!B40</f>
        <v>40.571049330793365</v>
      </c>
      <c r="C40" s="13">
        <f>'7b'!C40/'4'!C40</f>
        <v>35.329017152232574</v>
      </c>
      <c r="D40" s="13">
        <f>'7b'!D40/'4'!D40</f>
        <v>23.663904321062926</v>
      </c>
      <c r="E40" s="13">
        <f>'7b'!E40/'4'!E40</f>
        <v>38.636881261745373</v>
      </c>
      <c r="F40" s="13">
        <f>'7b'!G40/'4'!F40</f>
        <v>26.11196643392994</v>
      </c>
      <c r="G40" s="13">
        <f>'7b'!H40/'4'!G40</f>
        <v>32.245828219909846</v>
      </c>
      <c r="H40" s="13">
        <f>'7b'!I40/'4'!H40</f>
        <v>28.898239982563027</v>
      </c>
      <c r="I40" s="13">
        <f>'7b'!J40/'4'!I40</f>
        <v>17.477208246767418</v>
      </c>
      <c r="J40" s="13">
        <f>'7b'!K40/'4'!J40</f>
        <v>18.511902442413465</v>
      </c>
      <c r="K40" s="13">
        <f>'7b'!L40/'4'!K40</f>
        <v>9.9781677714642427</v>
      </c>
    </row>
    <row r="41" spans="1:11">
      <c r="A41" s="7">
        <f>A40+1</f>
        <v>1999</v>
      </c>
      <c r="B41" s="13">
        <f>'7b'!B41/'4'!B41</f>
        <v>40.303906866442766</v>
      </c>
      <c r="C41" s="13">
        <f>'7b'!C41/'4'!C41</f>
        <v>34.19621564741351</v>
      </c>
      <c r="D41" s="13">
        <f>'7b'!D41/'4'!D41</f>
        <v>22.414569617359696</v>
      </c>
      <c r="E41" s="13">
        <f>'7b'!E41/'4'!E41</f>
        <v>35.086532525580722</v>
      </c>
      <c r="F41" s="13">
        <f>'7b'!G41/'4'!F41</f>
        <v>25.770533421915879</v>
      </c>
      <c r="G41" s="13">
        <f>'7b'!H41/'4'!G41</f>
        <v>31.605735124640578</v>
      </c>
      <c r="H41" s="13">
        <f>'7b'!I41/'4'!H41</f>
        <v>27.992587932685357</v>
      </c>
      <c r="I41" s="13">
        <f>'7b'!J41/'4'!I41</f>
        <v>17.978441824173728</v>
      </c>
      <c r="J41" s="13">
        <f>'7b'!K41/'4'!J41</f>
        <v>15.447141942953625</v>
      </c>
      <c r="K41" s="13">
        <f>'7b'!L41/'4'!K41</f>
        <v>9.1006086735999769</v>
      </c>
    </row>
    <row r="42" spans="1:11">
      <c r="A42" s="7">
        <f t="shared" si="0"/>
        <v>2000</v>
      </c>
      <c r="B42" s="13">
        <f>'7b'!B42/'4'!B42</f>
        <v>40.216755987839903</v>
      </c>
      <c r="C42" s="13">
        <f>'7b'!C42/'4'!C42</f>
        <v>33.159634595833268</v>
      </c>
      <c r="D42" s="13">
        <f>'7b'!D42/'4'!D42</f>
        <v>22.758099564925587</v>
      </c>
      <c r="E42" s="13">
        <f>'7b'!E42/'4'!E42</f>
        <v>30.267063858941228</v>
      </c>
      <c r="F42" s="13">
        <f>'7b'!G42/'4'!F42</f>
        <v>31.769751910274895</v>
      </c>
      <c r="G42" s="13">
        <f>'7b'!H42/'4'!G42</f>
        <v>33.247114935217624</v>
      </c>
      <c r="H42" s="13">
        <f>'7b'!I42/'4'!H42</f>
        <v>30.672682261366067</v>
      </c>
      <c r="I42" s="13">
        <f>'7b'!J42/'4'!I42</f>
        <v>17.350773649807945</v>
      </c>
      <c r="J42" s="13">
        <f>'7b'!K42/'4'!J42</f>
        <v>13.092049438503777</v>
      </c>
      <c r="K42" s="13">
        <f>'7b'!L42/'4'!K42</f>
        <v>9.5462152360414709</v>
      </c>
    </row>
    <row r="43" spans="1:11">
      <c r="A43" s="7">
        <f t="shared" si="0"/>
        <v>2001</v>
      </c>
      <c r="B43" s="13">
        <f>'7b'!B43/'4'!B43</f>
        <v>40.577145101457752</v>
      </c>
      <c r="C43" s="13">
        <f>'7b'!C43/'4'!C43</f>
        <v>32.731038309094849</v>
      </c>
      <c r="D43" s="13">
        <f>'7b'!D43/'4'!D43</f>
        <v>22.174096965993748</v>
      </c>
      <c r="E43" s="13">
        <f>'7b'!E43/'4'!E43</f>
        <v>30.594031941252329</v>
      </c>
      <c r="F43" s="13">
        <f>'7b'!G43/'4'!F43</f>
        <v>34.613764968625055</v>
      </c>
      <c r="G43" s="13">
        <f>'7b'!H43/'4'!G43</f>
        <v>31.531001082224375</v>
      </c>
      <c r="H43" s="13">
        <f>'7b'!I43/'4'!H43</f>
        <v>28.795912998833511</v>
      </c>
      <c r="I43" s="13">
        <f>'7b'!J43/'4'!I43</f>
        <v>15.187675717503398</v>
      </c>
      <c r="J43" s="13">
        <f>'7b'!K43/'4'!J43</f>
        <v>14.032724237938886</v>
      </c>
      <c r="K43" s="13">
        <f>'7b'!L43/'4'!K43</f>
        <v>9.6164992112012602</v>
      </c>
    </row>
    <row r="44" spans="1:11">
      <c r="A44" s="7">
        <f t="shared" si="0"/>
        <v>2002</v>
      </c>
      <c r="B44" s="13">
        <f>'7b'!B44/'4'!B44</f>
        <v>40.321793066718456</v>
      </c>
      <c r="C44" s="13">
        <f>'7b'!C44/'4'!C44</f>
        <v>31.850098792625392</v>
      </c>
      <c r="D44" s="13">
        <f>'7b'!D44/'4'!D44</f>
        <v>23.079145623649367</v>
      </c>
      <c r="E44" s="13">
        <f>'7b'!E44/'4'!E44</f>
        <v>34.153219005096673</v>
      </c>
      <c r="F44" s="13">
        <f>'7b'!G44/'4'!F44</f>
        <v>33.750014990612797</v>
      </c>
      <c r="G44" s="13">
        <f>'7b'!H44/'4'!G44</f>
        <v>32.503045732606971</v>
      </c>
      <c r="H44" s="13">
        <f>'7b'!I44/'4'!H44</f>
        <v>31.983887827941558</v>
      </c>
      <c r="I44" s="13">
        <f>'7b'!J44/'4'!I44</f>
        <v>15.851368451626559</v>
      </c>
      <c r="J44" s="13">
        <f>'7b'!K44/'4'!J44</f>
        <v>14.247692354010107</v>
      </c>
      <c r="K44" s="13">
        <f>'7b'!L44/'4'!K44</f>
        <v>9.7417216097421271</v>
      </c>
    </row>
    <row r="45" spans="1:11">
      <c r="A45" s="7">
        <f t="shared" si="0"/>
        <v>2003</v>
      </c>
      <c r="B45" s="13">
        <f>'7b'!B45/'4'!B45</f>
        <v>40.313406260603948</v>
      </c>
      <c r="C45" s="13">
        <f>'7b'!C45/'4'!C45</f>
        <v>31.828647181443024</v>
      </c>
      <c r="D45" s="13">
        <f>'7b'!D45/'4'!D45</f>
        <v>22.658111824014664</v>
      </c>
      <c r="E45" s="13">
        <f>'7b'!E45/'4'!E45</f>
        <v>37.793768382159357</v>
      </c>
      <c r="F45" s="13">
        <f>'7b'!G45/'4'!F45</f>
        <v>32.263551121187724</v>
      </c>
      <c r="G45" s="13">
        <f>'7b'!H45/'4'!G45</f>
        <v>30.600067551101546</v>
      </c>
      <c r="H45" s="13">
        <f>'7b'!I45/'4'!H45</f>
        <v>30.869606124107257</v>
      </c>
      <c r="I45" s="13">
        <f>'7b'!J45/'4'!I45</f>
        <v>14.928621391019172</v>
      </c>
      <c r="J45" s="13">
        <f>'7b'!K45/'4'!J45</f>
        <v>14.729614346134509</v>
      </c>
      <c r="K45" s="13">
        <f>'7b'!L45/'4'!K45</f>
        <v>9.7120637722064558</v>
      </c>
    </row>
    <row r="46" spans="1:11">
      <c r="A46" s="7">
        <f t="shared" si="0"/>
        <v>2004</v>
      </c>
      <c r="B46" s="13">
        <f>'7b'!B46/'4'!B46</f>
        <v>40.145557230648855</v>
      </c>
      <c r="C46" s="13">
        <f>'7b'!C46/'4'!C46</f>
        <v>31.124635561795507</v>
      </c>
      <c r="D46" s="13">
        <f>'7b'!D46/'4'!D46</f>
        <v>22.554491730753909</v>
      </c>
      <c r="E46" s="13">
        <f>'7b'!E46/'4'!E46</f>
        <v>37.827224279971212</v>
      </c>
      <c r="F46" s="13">
        <f>'7b'!G46/'4'!F46</f>
        <v>32.149657881330249</v>
      </c>
      <c r="G46" s="13">
        <f>'7b'!H46/'4'!G46</f>
        <v>30.760410834611072</v>
      </c>
      <c r="H46" s="13">
        <f>'7b'!I46/'4'!H46</f>
        <v>30.168459876744187</v>
      </c>
      <c r="I46" s="13">
        <f>'7b'!J46/'4'!I46</f>
        <v>14.514606202798578</v>
      </c>
      <c r="J46" s="13">
        <f>'7b'!K46/'4'!J46</f>
        <v>14.31676464973239</v>
      </c>
      <c r="K46" s="13">
        <f>'7b'!L46/'4'!K46</f>
        <v>9.9890108048796051</v>
      </c>
    </row>
    <row r="47" spans="1:11">
      <c r="A47" s="7">
        <f t="shared" si="0"/>
        <v>2005</v>
      </c>
      <c r="B47" s="13">
        <f>'7b'!B47/'4'!B47</f>
        <v>41.265592589276451</v>
      </c>
      <c r="C47" s="13">
        <f>'7b'!C47/'4'!C47</f>
        <v>31.665637595202153</v>
      </c>
      <c r="D47" s="13">
        <f>'7b'!D47/'4'!D47</f>
        <v>22.801515776620889</v>
      </c>
      <c r="E47" s="13">
        <f>'7b'!E47/'4'!E47</f>
        <v>41.363455765292862</v>
      </c>
      <c r="F47" s="13">
        <f>'7b'!G47/'4'!F47</f>
        <v>31.920472956377019</v>
      </c>
      <c r="G47" s="13">
        <f>'7b'!H47/'4'!G47</f>
        <v>30.757141425506607</v>
      </c>
      <c r="H47" s="13">
        <f>'7b'!I47/'4'!H47</f>
        <v>28.024260192018165</v>
      </c>
      <c r="I47" s="13">
        <f>'7b'!J47/'4'!I47</f>
        <v>15.300144382966176</v>
      </c>
      <c r="J47" s="13">
        <f>'7b'!K47/'4'!J47</f>
        <v>13.25064284601414</v>
      </c>
      <c r="K47" s="13">
        <f>'7b'!L47/'4'!K47</f>
        <v>10.350588418039894</v>
      </c>
    </row>
    <row r="48" spans="1:11">
      <c r="A48" s="7">
        <f t="shared" si="0"/>
        <v>2006</v>
      </c>
      <c r="B48" s="13">
        <f>'7b'!B48/'4'!B48</f>
        <v>42.2574882322332</v>
      </c>
      <c r="C48" s="13">
        <f>'7b'!C48/'4'!C48</f>
        <v>32.411144141356338</v>
      </c>
      <c r="D48" s="13">
        <f>'7b'!D48/'4'!D48</f>
        <v>23.189202275753537</v>
      </c>
      <c r="E48" s="13" t="s">
        <v>10</v>
      </c>
      <c r="F48" s="13" t="s">
        <v>10</v>
      </c>
      <c r="G48" s="13" t="s">
        <v>10</v>
      </c>
      <c r="H48" s="13" t="s">
        <v>10</v>
      </c>
      <c r="I48" s="13" t="s">
        <v>10</v>
      </c>
      <c r="J48" s="13" t="s">
        <v>10</v>
      </c>
      <c r="K48" s="13" t="s">
        <v>10</v>
      </c>
    </row>
    <row r="49" spans="1:11">
      <c r="A49" s="7">
        <f>A48+1</f>
        <v>2007</v>
      </c>
      <c r="B49" s="13">
        <f>'7b'!B49/'4'!B49</f>
        <v>43.00635478284083</v>
      </c>
      <c r="C49" s="13">
        <f>'7b'!C49/'4'!C49</f>
        <v>33.614350763665001</v>
      </c>
      <c r="D49" s="13">
        <f>'7b'!D49/'4'!D49</f>
        <v>23.652376410548612</v>
      </c>
      <c r="E49" s="13" t="s">
        <v>10</v>
      </c>
      <c r="F49" s="13" t="s">
        <v>10</v>
      </c>
      <c r="G49" s="13" t="s">
        <v>10</v>
      </c>
      <c r="H49" s="13" t="s">
        <v>10</v>
      </c>
      <c r="I49" s="13" t="s">
        <v>10</v>
      </c>
      <c r="J49" s="13" t="s">
        <v>10</v>
      </c>
      <c r="K49" s="13" t="s">
        <v>10</v>
      </c>
    </row>
    <row r="50" spans="1:11">
      <c r="A50" s="7">
        <f t="shared" si="0"/>
        <v>2008</v>
      </c>
      <c r="B50" s="13">
        <f>'7b'!B50/'4'!B50</f>
        <v>44.008665763980133</v>
      </c>
      <c r="C50" s="13">
        <f>'7b'!C50/'4'!C50</f>
        <v>34.600804217982677</v>
      </c>
      <c r="D50" s="13">
        <f>'7b'!D50/'4'!D50</f>
        <v>22.581511024119568</v>
      </c>
      <c r="E50" s="13" t="s">
        <v>10</v>
      </c>
      <c r="F50" s="13" t="s">
        <v>10</v>
      </c>
      <c r="G50" s="13" t="s">
        <v>10</v>
      </c>
      <c r="H50" s="13" t="s">
        <v>10</v>
      </c>
      <c r="I50" s="13" t="s">
        <v>10</v>
      </c>
      <c r="J50" s="13" t="s">
        <v>10</v>
      </c>
      <c r="K50" s="13" t="s">
        <v>10</v>
      </c>
    </row>
    <row r="51" spans="1:11">
      <c r="A51" s="7">
        <f t="shared" si="0"/>
        <v>2009</v>
      </c>
      <c r="B51" s="13">
        <f>'7b'!B51/'4'!B51</f>
        <v>45.682764967611725</v>
      </c>
      <c r="C51" s="13">
        <f>'7b'!C51/'4'!C51</f>
        <v>36.643223101242576</v>
      </c>
      <c r="D51" s="13">
        <f>'7b'!D51/'4'!D51</f>
        <v>24.131244102000394</v>
      </c>
      <c r="E51" s="13" t="s">
        <v>10</v>
      </c>
      <c r="F51" s="13" t="s">
        <v>10</v>
      </c>
      <c r="G51" s="13" t="s">
        <v>10</v>
      </c>
      <c r="H51" s="13" t="s">
        <v>10</v>
      </c>
      <c r="I51" s="13" t="s">
        <v>10</v>
      </c>
      <c r="J51" s="13" t="s">
        <v>10</v>
      </c>
      <c r="K51" s="13" t="s">
        <v>10</v>
      </c>
    </row>
    <row r="53" spans="1:11">
      <c r="A53" s="9" t="s">
        <v>71</v>
      </c>
      <c r="B53" s="8"/>
      <c r="C53" s="8"/>
      <c r="D53" s="8"/>
      <c r="E53" s="8"/>
      <c r="F53" s="8"/>
      <c r="G53" s="8"/>
      <c r="H53" s="8"/>
      <c r="I53" s="8"/>
      <c r="J53" s="8"/>
    </row>
    <row r="54" spans="1:11">
      <c r="A54" s="7" t="s">
        <v>502</v>
      </c>
      <c r="B54" s="2">
        <f>(POWER(VLOOKUP(VALUE(RIGHT($A54,4)),$A$3:$K$51,COLUMN(B$51),0)/VLOOKUP(VALUE(LEFT($A54,4)),$A$3:$K$51,COLUMN(B$51),0),1/(VALUE(RIGHT($A54,4))-VALUE(LEFT($A54,4))))-1)*100</f>
        <v>1.1095475229469409</v>
      </c>
      <c r="C54" s="2">
        <f>(POWER(VLOOKUP(VALUE(RIGHT($A54,4)),$A$3:$K$51,COLUMN(C$51),0)/VLOOKUP(VALUE(LEFT($A54,4)),$A$3:$K$51,COLUMN(C$51),0),1/(VALUE(RIGHT($A54,4))-VALUE(LEFT($A54,4))))-1)*100</f>
        <v>1.416446820305195</v>
      </c>
      <c r="D54" s="2">
        <f>(POWER(VLOOKUP(VALUE(RIGHT($A54,4)),$A$3:$K$51,COLUMN(D$51),0)/VLOOKUP(VALUE(LEFT($A54,4)),$A$3:$K$51,COLUMN(D$51),0),1/(VALUE(RIGHT($A54,4))-VALUE(LEFT($A54,4))))-1)*100</f>
        <v>1.7658924721029035</v>
      </c>
      <c r="E54" s="2" t="s">
        <v>10</v>
      </c>
      <c r="F54" s="2" t="s">
        <v>10</v>
      </c>
      <c r="G54" s="2" t="s">
        <v>10</v>
      </c>
      <c r="H54" s="2" t="s">
        <v>10</v>
      </c>
      <c r="I54" s="2" t="s">
        <v>10</v>
      </c>
      <c r="J54" s="2" t="s">
        <v>10</v>
      </c>
      <c r="K54" s="2" t="s">
        <v>10</v>
      </c>
    </row>
    <row r="55" spans="1:11">
      <c r="A55" s="7" t="s">
        <v>1</v>
      </c>
      <c r="B55" s="2">
        <f t="shared" ref="B55:K60" si="1">(POWER(VLOOKUP(VALUE(RIGHT($A55,4)),$A$3:$K$51,COLUMN(B$51),0)/VLOOKUP(VALUE(LEFT($A55,4)),$A$3:$K$51,COLUMN(B$51),0),1/(VALUE(RIGHT($A55,4))-VALUE(LEFT($A55,4))))-1)*100</f>
        <v>-2.5655933171908618E-2</v>
      </c>
      <c r="C55" s="2">
        <f t="shared" si="1"/>
        <v>0.9553113071282926</v>
      </c>
      <c r="D55" s="2">
        <f t="shared" si="1"/>
        <v>2.1158484040432635</v>
      </c>
      <c r="E55" s="2" t="s">
        <v>10</v>
      </c>
      <c r="F55" s="2" t="s">
        <v>10</v>
      </c>
      <c r="G55" s="2" t="s">
        <v>10</v>
      </c>
      <c r="H55" s="2" t="s">
        <v>10</v>
      </c>
      <c r="I55" s="2" t="s">
        <v>10</v>
      </c>
      <c r="J55" s="2" t="s">
        <v>10</v>
      </c>
      <c r="K55" s="2" t="s">
        <v>10</v>
      </c>
    </row>
    <row r="56" spans="1:11">
      <c r="A56" s="7" t="s">
        <v>2</v>
      </c>
      <c r="B56" s="2">
        <f t="shared" si="1"/>
        <v>0.20460729406939215</v>
      </c>
      <c r="C56" s="2">
        <f t="shared" si="1"/>
        <v>5.8084217848497488E-2</v>
      </c>
      <c r="D56" s="2">
        <f t="shared" si="1"/>
        <v>0.96112433574302436</v>
      </c>
      <c r="E56" s="2" t="s">
        <v>10</v>
      </c>
      <c r="F56" s="2" t="s">
        <v>10</v>
      </c>
      <c r="G56" s="2" t="s">
        <v>10</v>
      </c>
      <c r="H56" s="2" t="s">
        <v>10</v>
      </c>
      <c r="I56" s="2" t="s">
        <v>10</v>
      </c>
      <c r="J56" s="2" t="s">
        <v>10</v>
      </c>
      <c r="K56" s="2" t="s">
        <v>10</v>
      </c>
    </row>
    <row r="57" spans="1:11">
      <c r="A57" s="7" t="s">
        <v>503</v>
      </c>
      <c r="B57" s="2">
        <f t="shared" si="1"/>
        <v>0.96023046016071589</v>
      </c>
      <c r="C57" s="2">
        <f t="shared" si="1"/>
        <v>0.36955359794452747</v>
      </c>
      <c r="D57" s="2">
        <f t="shared" si="1"/>
        <v>0.31805000384339532</v>
      </c>
      <c r="E57" s="2" t="s">
        <v>10</v>
      </c>
      <c r="F57" s="2" t="s">
        <v>10</v>
      </c>
      <c r="G57" s="2" t="s">
        <v>10</v>
      </c>
      <c r="H57" s="2" t="s">
        <v>10</v>
      </c>
      <c r="I57" s="2" t="s">
        <v>10</v>
      </c>
      <c r="J57" s="2" t="s">
        <v>10</v>
      </c>
      <c r="K57" s="2" t="s">
        <v>10</v>
      </c>
    </row>
    <row r="58" spans="1:11">
      <c r="A58" s="7" t="s">
        <v>27</v>
      </c>
      <c r="B58" s="2">
        <f t="shared" si="1"/>
        <v>-0.42441089724231107</v>
      </c>
      <c r="C58" s="2">
        <f t="shared" si="1"/>
        <v>-1.8372627368429595</v>
      </c>
      <c r="D58" s="2">
        <f t="shared" si="1"/>
        <v>-0.68037140125255524</v>
      </c>
      <c r="E58" s="2">
        <f t="shared" si="1"/>
        <v>-5.6228121959536859</v>
      </c>
      <c r="F58" s="2">
        <f t="shared" si="1"/>
        <v>8.8521636339679901</v>
      </c>
      <c r="G58" s="2">
        <f t="shared" si="1"/>
        <v>3.4104106558528358</v>
      </c>
      <c r="H58" s="2">
        <f t="shared" si="1"/>
        <v>1.08393811238916</v>
      </c>
      <c r="I58" s="2">
        <f t="shared" si="1"/>
        <v>3.5203003675711386</v>
      </c>
      <c r="J58" s="2">
        <f t="shared" si="1"/>
        <v>-12.243834715665013</v>
      </c>
      <c r="K58" s="2">
        <f t="shared" si="1"/>
        <v>-2.6754501545751985</v>
      </c>
    </row>
    <row r="59" spans="1:11">
      <c r="A59" s="7" t="s">
        <v>616</v>
      </c>
      <c r="B59" s="2">
        <f t="shared" si="1"/>
        <v>0.1624555265107519</v>
      </c>
      <c r="C59" s="2">
        <f t="shared" si="1"/>
        <v>-1.2635950683971942</v>
      </c>
      <c r="D59" s="2">
        <f t="shared" si="1"/>
        <v>-0.231917979646723</v>
      </c>
      <c r="E59" s="2">
        <f t="shared" si="1"/>
        <v>1.7491880818981009</v>
      </c>
      <c r="F59" s="2">
        <f t="shared" si="1"/>
        <v>3.2929870084876578</v>
      </c>
      <c r="G59" s="2">
        <f t="shared" si="1"/>
        <v>0.2849123224676342</v>
      </c>
      <c r="H59" s="2">
        <f t="shared" si="1"/>
        <v>-0.7218655810683261</v>
      </c>
      <c r="I59" s="2">
        <f t="shared" si="1"/>
        <v>-0.27440023382825363</v>
      </c>
      <c r="J59" s="2">
        <f t="shared" si="1"/>
        <v>-4.6363691339761477</v>
      </c>
      <c r="K59" s="2">
        <f t="shared" si="1"/>
        <v>-5.7266962810942346E-3</v>
      </c>
    </row>
    <row r="60" spans="1:11">
      <c r="A60" s="7" t="s">
        <v>533</v>
      </c>
      <c r="B60" s="2">
        <f t="shared" si="1"/>
        <v>1.4260431078473301</v>
      </c>
      <c r="C60" s="2">
        <f t="shared" si="1"/>
        <v>1.1161293375514747</v>
      </c>
      <c r="D60" s="2">
        <f t="shared" si="1"/>
        <v>0.65308256383940222</v>
      </c>
      <c r="E60" s="2" t="s">
        <v>10</v>
      </c>
      <c r="F60" s="2" t="s">
        <v>10</v>
      </c>
      <c r="G60" s="2" t="s">
        <v>10</v>
      </c>
      <c r="H60" s="2" t="s">
        <v>10</v>
      </c>
      <c r="I60" s="2" t="s">
        <v>10</v>
      </c>
      <c r="J60" s="2" t="s">
        <v>10</v>
      </c>
      <c r="K60" s="2" t="s">
        <v>10</v>
      </c>
    </row>
    <row r="62" spans="1:11">
      <c r="A62" t="s">
        <v>619</v>
      </c>
    </row>
  </sheetData>
  <pageMargins left="0.7" right="0.7" top="0.75" bottom="0.75" header="0.3" footer="0.3"/>
  <pageSetup scale="58" orientation="portrait" horizontalDpi="0" verticalDpi="0" r:id="rId1"/>
</worksheet>
</file>

<file path=xl/worksheets/sheet42.xml><?xml version="1.0" encoding="utf-8"?>
<worksheet xmlns="http://schemas.openxmlformats.org/spreadsheetml/2006/main" xmlns:r="http://schemas.openxmlformats.org/officeDocument/2006/relationships">
  <sheetPr codeName="Sheet93"/>
  <dimension ref="A1:AC63"/>
  <sheetViews>
    <sheetView view="pageBreakPreview" zoomScaleNormal="100" zoomScaleSheetLayoutView="100" workbookViewId="0"/>
  </sheetViews>
  <sheetFormatPr defaultRowHeight="15" outlineLevelCol="1"/>
  <cols>
    <col min="2" max="13" width="14.85546875" customWidth="1"/>
    <col min="16" max="28" width="0" hidden="1" customWidth="1" outlineLevel="1"/>
    <col min="29" max="29" width="9.140625" collapsed="1"/>
  </cols>
  <sheetData>
    <row r="1" spans="1:28">
      <c r="A1" t="s">
        <v>620</v>
      </c>
    </row>
    <row r="2" spans="1:28" ht="90">
      <c r="B2" s="55" t="s">
        <v>5</v>
      </c>
      <c r="C2" s="55" t="s">
        <v>6</v>
      </c>
      <c r="D2" s="55" t="s">
        <v>7</v>
      </c>
      <c r="E2" s="55" t="s">
        <v>8</v>
      </c>
      <c r="F2" s="55" t="s">
        <v>9</v>
      </c>
      <c r="G2" s="55" t="s">
        <v>11</v>
      </c>
      <c r="H2" s="55" t="s">
        <v>12</v>
      </c>
      <c r="I2" s="55" t="s">
        <v>13</v>
      </c>
      <c r="J2" s="55" t="s">
        <v>14</v>
      </c>
      <c r="K2" s="55" t="s">
        <v>15</v>
      </c>
      <c r="L2" s="55" t="s">
        <v>16</v>
      </c>
      <c r="M2" s="55" t="s">
        <v>17</v>
      </c>
    </row>
    <row r="3" spans="1:28">
      <c r="A3" s="7">
        <v>1961</v>
      </c>
      <c r="B3" s="3">
        <f t="shared" ref="B3:M24" si="0">Q4/1000000</f>
        <v>658808.30000000005</v>
      </c>
      <c r="C3" s="3">
        <f t="shared" si="0"/>
        <v>122999</v>
      </c>
      <c r="D3" s="3">
        <f t="shared" si="0"/>
        <v>9306.9</v>
      </c>
      <c r="E3" s="3">
        <f t="shared" si="0"/>
        <v>663.6</v>
      </c>
      <c r="F3" s="3">
        <f t="shared" si="0"/>
        <v>623.20000000000005</v>
      </c>
      <c r="G3" s="3">
        <f t="shared" si="0"/>
        <v>348.2</v>
      </c>
      <c r="H3" s="3">
        <f t="shared" si="0"/>
        <v>838.1</v>
      </c>
      <c r="I3" s="3">
        <f t="shared" si="0"/>
        <v>998.5</v>
      </c>
      <c r="J3" s="3">
        <f t="shared" si="0"/>
        <v>1242</v>
      </c>
      <c r="K3" s="3">
        <f t="shared" si="0"/>
        <v>437.1</v>
      </c>
      <c r="L3" s="3">
        <f t="shared" si="0"/>
        <v>1360.1</v>
      </c>
      <c r="M3" s="3">
        <f t="shared" si="0"/>
        <v>524.79999999999995</v>
      </c>
      <c r="Q3" t="s">
        <v>5</v>
      </c>
      <c r="R3" t="s">
        <v>6</v>
      </c>
      <c r="S3" t="s">
        <v>7</v>
      </c>
      <c r="T3" t="s">
        <v>8</v>
      </c>
      <c r="U3" t="s">
        <v>9</v>
      </c>
      <c r="V3" t="s">
        <v>11</v>
      </c>
      <c r="W3" t="s">
        <v>12</v>
      </c>
      <c r="X3" t="s">
        <v>13</v>
      </c>
      <c r="Y3" t="s">
        <v>14</v>
      </c>
      <c r="Z3" t="s">
        <v>15</v>
      </c>
      <c r="AA3" t="s">
        <v>16</v>
      </c>
      <c r="AB3" t="s">
        <v>17</v>
      </c>
    </row>
    <row r="4" spans="1:28">
      <c r="A4" s="7">
        <f>A3+1</f>
        <v>1962</v>
      </c>
      <c r="B4" s="3">
        <f t="shared" si="0"/>
        <v>684406.6</v>
      </c>
      <c r="C4" s="3">
        <f t="shared" si="0"/>
        <v>127015.5</v>
      </c>
      <c r="D4" s="3">
        <f t="shared" si="0"/>
        <v>9719.6</v>
      </c>
      <c r="E4" s="3">
        <f t="shared" si="0"/>
        <v>686.4</v>
      </c>
      <c r="F4" s="3">
        <f t="shared" si="0"/>
        <v>653.4</v>
      </c>
      <c r="G4" s="3">
        <f t="shared" si="0"/>
        <v>373.3</v>
      </c>
      <c r="H4" s="3">
        <f t="shared" si="0"/>
        <v>899.5</v>
      </c>
      <c r="I4" s="3">
        <f t="shared" si="0"/>
        <v>1019.8</v>
      </c>
      <c r="J4" s="3">
        <f t="shared" si="0"/>
        <v>1288.4000000000001</v>
      </c>
      <c r="K4" s="3">
        <f t="shared" si="0"/>
        <v>460.9</v>
      </c>
      <c r="L4" s="3">
        <f t="shared" si="0"/>
        <v>1417.9</v>
      </c>
      <c r="M4" s="3">
        <f t="shared" si="0"/>
        <v>560.29999999999995</v>
      </c>
      <c r="P4">
        <v>1961</v>
      </c>
      <c r="Q4">
        <v>658808300000</v>
      </c>
      <c r="R4">
        <v>122999000000</v>
      </c>
      <c r="S4">
        <v>9306900000</v>
      </c>
      <c r="T4">
        <v>663600000</v>
      </c>
      <c r="U4">
        <v>623200000</v>
      </c>
      <c r="V4">
        <v>348200000</v>
      </c>
      <c r="W4">
        <v>838100000</v>
      </c>
      <c r="X4">
        <v>998500000</v>
      </c>
      <c r="Y4">
        <v>1242000000</v>
      </c>
      <c r="Z4">
        <v>437100000</v>
      </c>
      <c r="AA4">
        <v>1360100000</v>
      </c>
      <c r="AB4">
        <v>524800000</v>
      </c>
    </row>
    <row r="5" spans="1:28">
      <c r="A5" s="7">
        <f t="shared" ref="A5:A52" si="1">A4+1</f>
        <v>1963</v>
      </c>
      <c r="B5" s="3">
        <f t="shared" si="0"/>
        <v>710923.5</v>
      </c>
      <c r="C5" s="3">
        <f t="shared" si="0"/>
        <v>130920.1</v>
      </c>
      <c r="D5" s="3">
        <f t="shared" si="0"/>
        <v>10082.200000000001</v>
      </c>
      <c r="E5" s="3">
        <f t="shared" si="0"/>
        <v>700</v>
      </c>
      <c r="F5" s="3">
        <f t="shared" si="0"/>
        <v>674</v>
      </c>
      <c r="G5" s="3">
        <f t="shared" si="0"/>
        <v>389.9</v>
      </c>
      <c r="H5" s="3">
        <f t="shared" si="0"/>
        <v>942.4</v>
      </c>
      <c r="I5" s="3">
        <f t="shared" si="0"/>
        <v>1091.9000000000001</v>
      </c>
      <c r="J5" s="3">
        <f t="shared" si="0"/>
        <v>1324.2</v>
      </c>
      <c r="K5" s="3">
        <f t="shared" si="0"/>
        <v>476.4</v>
      </c>
      <c r="L5" s="3">
        <f t="shared" si="0"/>
        <v>1469</v>
      </c>
      <c r="M5" s="3">
        <f t="shared" si="0"/>
        <v>584.5</v>
      </c>
      <c r="P5">
        <v>1962</v>
      </c>
      <c r="Q5">
        <v>684406600000</v>
      </c>
      <c r="R5">
        <v>127015500000</v>
      </c>
      <c r="S5">
        <v>9719600000</v>
      </c>
      <c r="T5">
        <v>686400000</v>
      </c>
      <c r="U5">
        <v>653400000</v>
      </c>
      <c r="V5">
        <v>373300000</v>
      </c>
      <c r="W5">
        <v>899500000</v>
      </c>
      <c r="X5">
        <v>1019800000</v>
      </c>
      <c r="Y5">
        <v>1288400000</v>
      </c>
      <c r="Z5">
        <v>460900000</v>
      </c>
      <c r="AA5">
        <v>1417900000</v>
      </c>
      <c r="AB5">
        <v>560300000</v>
      </c>
    </row>
    <row r="6" spans="1:28">
      <c r="A6" s="7">
        <f t="shared" si="1"/>
        <v>1964</v>
      </c>
      <c r="B6" s="3">
        <f t="shared" si="0"/>
        <v>742395.8</v>
      </c>
      <c r="C6" s="3">
        <f t="shared" si="0"/>
        <v>136991.29999999999</v>
      </c>
      <c r="D6" s="3">
        <f t="shared" si="0"/>
        <v>10409.6</v>
      </c>
      <c r="E6" s="3">
        <f t="shared" si="0"/>
        <v>717.8</v>
      </c>
      <c r="F6" s="3">
        <f t="shared" si="0"/>
        <v>690.5</v>
      </c>
      <c r="G6" s="3">
        <f t="shared" si="0"/>
        <v>400.6</v>
      </c>
      <c r="H6" s="3">
        <f t="shared" si="0"/>
        <v>986.6</v>
      </c>
      <c r="I6" s="3">
        <f t="shared" si="0"/>
        <v>1157</v>
      </c>
      <c r="J6" s="3">
        <f t="shared" si="0"/>
        <v>1347.1</v>
      </c>
      <c r="K6" s="3">
        <f t="shared" si="0"/>
        <v>503.9</v>
      </c>
      <c r="L6" s="3">
        <f t="shared" si="0"/>
        <v>1511.4</v>
      </c>
      <c r="M6" s="3">
        <f t="shared" si="0"/>
        <v>601.4</v>
      </c>
      <c r="P6">
        <v>1963</v>
      </c>
      <c r="Q6">
        <v>710923500000</v>
      </c>
      <c r="R6">
        <v>130920100000</v>
      </c>
      <c r="S6">
        <v>10082200000</v>
      </c>
      <c r="T6">
        <v>700000000</v>
      </c>
      <c r="U6">
        <v>674000000</v>
      </c>
      <c r="V6">
        <v>389900000</v>
      </c>
      <c r="W6">
        <v>942400000</v>
      </c>
      <c r="X6">
        <v>1091900000</v>
      </c>
      <c r="Y6">
        <v>1324200000</v>
      </c>
      <c r="Z6">
        <v>476400000</v>
      </c>
      <c r="AA6">
        <v>1469000000</v>
      </c>
      <c r="AB6">
        <v>584500000</v>
      </c>
    </row>
    <row r="7" spans="1:28">
      <c r="A7" s="7">
        <f t="shared" si="1"/>
        <v>1965</v>
      </c>
      <c r="B7" s="3">
        <f t="shared" si="0"/>
        <v>779912.8</v>
      </c>
      <c r="C7" s="3">
        <f t="shared" si="0"/>
        <v>145105.79999999999</v>
      </c>
      <c r="D7" s="3">
        <f t="shared" si="0"/>
        <v>10805.3</v>
      </c>
      <c r="E7" s="3">
        <f t="shared" si="0"/>
        <v>745.3</v>
      </c>
      <c r="F7" s="3">
        <f t="shared" si="0"/>
        <v>716.3</v>
      </c>
      <c r="G7" s="3">
        <f t="shared" si="0"/>
        <v>414.2</v>
      </c>
      <c r="H7" s="3">
        <f t="shared" si="0"/>
        <v>1039.8</v>
      </c>
      <c r="I7" s="3">
        <f t="shared" si="0"/>
        <v>1213.0999999999999</v>
      </c>
      <c r="J7" s="3">
        <f t="shared" si="0"/>
        <v>1396.6</v>
      </c>
      <c r="K7" s="3">
        <f t="shared" si="0"/>
        <v>544.79999999999995</v>
      </c>
      <c r="L7" s="3">
        <f t="shared" si="0"/>
        <v>1541.4</v>
      </c>
      <c r="M7" s="3">
        <f t="shared" si="0"/>
        <v>621.29999999999995</v>
      </c>
      <c r="P7">
        <v>1964</v>
      </c>
      <c r="Q7">
        <v>742395800000</v>
      </c>
      <c r="R7">
        <v>136991300000</v>
      </c>
      <c r="S7">
        <v>10409600000</v>
      </c>
      <c r="T7">
        <v>717800000</v>
      </c>
      <c r="U7">
        <v>690500000</v>
      </c>
      <c r="V7">
        <v>400600000</v>
      </c>
      <c r="W7">
        <v>986600000</v>
      </c>
      <c r="X7">
        <v>1157000000</v>
      </c>
      <c r="Y7">
        <v>1347100000</v>
      </c>
      <c r="Z7">
        <v>503900000</v>
      </c>
      <c r="AA7">
        <v>1511400000</v>
      </c>
      <c r="AB7">
        <v>601400000</v>
      </c>
    </row>
    <row r="8" spans="1:28">
      <c r="A8" s="7">
        <f t="shared" si="1"/>
        <v>1966</v>
      </c>
      <c r="B8" s="3">
        <f t="shared" si="0"/>
        <v>825343.9</v>
      </c>
      <c r="C8" s="3">
        <f t="shared" si="0"/>
        <v>155565.1</v>
      </c>
      <c r="D8" s="3">
        <f t="shared" si="0"/>
        <v>11364.4</v>
      </c>
      <c r="E8" s="3">
        <f t="shared" si="0"/>
        <v>776.9</v>
      </c>
      <c r="F8" s="3">
        <f t="shared" si="0"/>
        <v>751.1</v>
      </c>
      <c r="G8" s="3">
        <f t="shared" si="0"/>
        <v>436.6</v>
      </c>
      <c r="H8" s="3">
        <f t="shared" si="0"/>
        <v>1074.3</v>
      </c>
      <c r="I8" s="3">
        <f t="shared" si="0"/>
        <v>1297.0999999999999</v>
      </c>
      <c r="J8" s="3">
        <f t="shared" si="0"/>
        <v>1445.3</v>
      </c>
      <c r="K8" s="3">
        <f t="shared" si="0"/>
        <v>612</v>
      </c>
      <c r="L8" s="3">
        <f t="shared" si="0"/>
        <v>1602.8</v>
      </c>
      <c r="M8" s="3">
        <f t="shared" si="0"/>
        <v>654.1</v>
      </c>
      <c r="P8">
        <v>1965</v>
      </c>
      <c r="Q8">
        <v>779912800000</v>
      </c>
      <c r="R8">
        <v>145105800000</v>
      </c>
      <c r="S8">
        <v>10805300000</v>
      </c>
      <c r="T8">
        <v>745300000</v>
      </c>
      <c r="U8">
        <v>716300000</v>
      </c>
      <c r="V8">
        <v>414200000</v>
      </c>
      <c r="W8">
        <v>1039800000</v>
      </c>
      <c r="X8">
        <v>1213100000</v>
      </c>
      <c r="Y8">
        <v>1396600000</v>
      </c>
      <c r="Z8">
        <v>544800000</v>
      </c>
      <c r="AA8">
        <v>1541400000</v>
      </c>
      <c r="AB8">
        <v>621300000</v>
      </c>
    </row>
    <row r="9" spans="1:28">
      <c r="A9" s="7">
        <f t="shared" si="1"/>
        <v>1967</v>
      </c>
      <c r="B9" s="3">
        <f t="shared" si="0"/>
        <v>869420.3</v>
      </c>
      <c r="C9" s="3">
        <f t="shared" si="0"/>
        <v>163582.20000000001</v>
      </c>
      <c r="D9" s="3">
        <f t="shared" si="0"/>
        <v>11938.7</v>
      </c>
      <c r="E9" s="3">
        <f t="shared" si="0"/>
        <v>822</v>
      </c>
      <c r="F9" s="3">
        <f t="shared" si="0"/>
        <v>789.7</v>
      </c>
      <c r="G9" s="3">
        <f t="shared" si="0"/>
        <v>461</v>
      </c>
      <c r="H9" s="3">
        <f t="shared" si="0"/>
        <v>1101</v>
      </c>
      <c r="I9" s="3">
        <f t="shared" si="0"/>
        <v>1392.7</v>
      </c>
      <c r="J9" s="3">
        <f t="shared" si="0"/>
        <v>1487.3</v>
      </c>
      <c r="K9" s="3">
        <f t="shared" si="0"/>
        <v>690.5</v>
      </c>
      <c r="L9" s="3">
        <f t="shared" si="0"/>
        <v>1640.5</v>
      </c>
      <c r="M9" s="3">
        <f t="shared" si="0"/>
        <v>688.6</v>
      </c>
      <c r="P9">
        <v>1966</v>
      </c>
      <c r="Q9">
        <v>825343900000</v>
      </c>
      <c r="R9">
        <v>155565100000</v>
      </c>
      <c r="S9">
        <v>11364400000</v>
      </c>
      <c r="T9">
        <v>776900000</v>
      </c>
      <c r="U9">
        <v>751100000</v>
      </c>
      <c r="V9">
        <v>436600000</v>
      </c>
      <c r="W9">
        <v>1074300000</v>
      </c>
      <c r="X9">
        <v>1297100000</v>
      </c>
      <c r="Y9">
        <v>1445300000</v>
      </c>
      <c r="Z9">
        <v>612000000</v>
      </c>
      <c r="AA9">
        <v>1602800000</v>
      </c>
      <c r="AB9">
        <v>654100000</v>
      </c>
    </row>
    <row r="10" spans="1:28">
      <c r="A10" s="7">
        <f t="shared" si="1"/>
        <v>1968</v>
      </c>
      <c r="B10" s="3">
        <f t="shared" si="0"/>
        <v>910963.5</v>
      </c>
      <c r="C10" s="3">
        <f t="shared" si="0"/>
        <v>169531.5</v>
      </c>
      <c r="D10" s="3">
        <f t="shared" si="0"/>
        <v>12296.7</v>
      </c>
      <c r="E10" s="3">
        <f t="shared" si="0"/>
        <v>864.5</v>
      </c>
      <c r="F10" s="3">
        <f t="shared" si="0"/>
        <v>817.4</v>
      </c>
      <c r="G10" s="3">
        <f t="shared" si="0"/>
        <v>470.2</v>
      </c>
      <c r="H10" s="3">
        <f t="shared" si="0"/>
        <v>1125.3</v>
      </c>
      <c r="I10" s="3">
        <f t="shared" si="0"/>
        <v>1456.8</v>
      </c>
      <c r="J10" s="3">
        <f t="shared" si="0"/>
        <v>1533.3</v>
      </c>
      <c r="K10" s="3">
        <f t="shared" si="0"/>
        <v>719</v>
      </c>
      <c r="L10" s="3">
        <f t="shared" si="0"/>
        <v>1665</v>
      </c>
      <c r="M10" s="3">
        <f t="shared" si="0"/>
        <v>702.8</v>
      </c>
      <c r="P10">
        <v>1967</v>
      </c>
      <c r="Q10">
        <v>869420300000</v>
      </c>
      <c r="R10">
        <v>163582200000</v>
      </c>
      <c r="S10">
        <v>11938700000</v>
      </c>
      <c r="T10">
        <v>822000000</v>
      </c>
      <c r="U10">
        <v>789700000</v>
      </c>
      <c r="V10">
        <v>461000000</v>
      </c>
      <c r="W10">
        <v>1101000000</v>
      </c>
      <c r="X10">
        <v>1392700000</v>
      </c>
      <c r="Y10">
        <v>1487300000</v>
      </c>
      <c r="Z10">
        <v>690500000</v>
      </c>
      <c r="AA10">
        <v>1640500000</v>
      </c>
      <c r="AB10">
        <v>688600000</v>
      </c>
    </row>
    <row r="11" spans="1:28">
      <c r="A11" s="7">
        <f t="shared" si="1"/>
        <v>1969</v>
      </c>
      <c r="B11" s="3">
        <f t="shared" si="0"/>
        <v>953238.1</v>
      </c>
      <c r="C11" s="3">
        <f t="shared" si="0"/>
        <v>176796.3</v>
      </c>
      <c r="D11" s="3">
        <f t="shared" si="0"/>
        <v>12636.1</v>
      </c>
      <c r="E11" s="3">
        <f t="shared" si="0"/>
        <v>887.2</v>
      </c>
      <c r="F11" s="3">
        <f t="shared" si="0"/>
        <v>831.9</v>
      </c>
      <c r="G11" s="3">
        <f t="shared" si="0"/>
        <v>478.5</v>
      </c>
      <c r="H11" s="3">
        <f t="shared" si="0"/>
        <v>1140.5999999999999</v>
      </c>
      <c r="I11" s="3">
        <f t="shared" si="0"/>
        <v>1524.8</v>
      </c>
      <c r="J11" s="3">
        <f t="shared" si="0"/>
        <v>1584.7</v>
      </c>
      <c r="K11" s="3">
        <f t="shared" si="0"/>
        <v>742.3</v>
      </c>
      <c r="L11" s="3">
        <f t="shared" si="0"/>
        <v>1687</v>
      </c>
      <c r="M11" s="3">
        <f t="shared" si="0"/>
        <v>717.3</v>
      </c>
      <c r="P11">
        <v>1968</v>
      </c>
      <c r="Q11">
        <v>910963500000</v>
      </c>
      <c r="R11">
        <v>169531500000</v>
      </c>
      <c r="S11">
        <v>12296700000</v>
      </c>
      <c r="T11">
        <v>864500000</v>
      </c>
      <c r="U11">
        <v>817400000</v>
      </c>
      <c r="V11">
        <v>470200000</v>
      </c>
      <c r="W11">
        <v>1125300000</v>
      </c>
      <c r="X11">
        <v>1456800000</v>
      </c>
      <c r="Y11">
        <v>1533300000</v>
      </c>
      <c r="Z11">
        <v>719000000</v>
      </c>
      <c r="AA11">
        <v>1665000000</v>
      </c>
      <c r="AB11">
        <v>702800000</v>
      </c>
    </row>
    <row r="12" spans="1:28">
      <c r="A12" s="7">
        <f t="shared" si="1"/>
        <v>1970</v>
      </c>
      <c r="B12" s="3">
        <f t="shared" si="0"/>
        <v>996333.8</v>
      </c>
      <c r="C12" s="3">
        <f t="shared" si="0"/>
        <v>185981.8</v>
      </c>
      <c r="D12" s="3">
        <f t="shared" si="0"/>
        <v>13018.5</v>
      </c>
      <c r="E12" s="3">
        <f t="shared" si="0"/>
        <v>907</v>
      </c>
      <c r="F12" s="3">
        <f t="shared" si="0"/>
        <v>850.9</v>
      </c>
      <c r="G12" s="3">
        <f t="shared" si="0"/>
        <v>485.4</v>
      </c>
      <c r="H12" s="3">
        <f t="shared" si="0"/>
        <v>1179.8</v>
      </c>
      <c r="I12" s="3">
        <f t="shared" si="0"/>
        <v>1585.7</v>
      </c>
      <c r="J12" s="3">
        <f t="shared" si="0"/>
        <v>1650.6</v>
      </c>
      <c r="K12" s="3">
        <f t="shared" si="0"/>
        <v>788.3</v>
      </c>
      <c r="L12" s="3">
        <f t="shared" si="0"/>
        <v>1700.4</v>
      </c>
      <c r="M12" s="3">
        <f t="shared" si="0"/>
        <v>727.8</v>
      </c>
      <c r="P12">
        <v>1969</v>
      </c>
      <c r="Q12">
        <v>953238100000</v>
      </c>
      <c r="R12">
        <v>176796300000</v>
      </c>
      <c r="S12">
        <v>12636100000</v>
      </c>
      <c r="T12">
        <v>887200000</v>
      </c>
      <c r="U12">
        <v>831900000</v>
      </c>
      <c r="V12">
        <v>478500000</v>
      </c>
      <c r="W12">
        <v>1140600000</v>
      </c>
      <c r="X12">
        <v>1524800000</v>
      </c>
      <c r="Y12">
        <v>1584700000</v>
      </c>
      <c r="Z12">
        <v>742300000</v>
      </c>
      <c r="AA12">
        <v>1687000000</v>
      </c>
      <c r="AB12">
        <v>717300000</v>
      </c>
    </row>
    <row r="13" spans="1:28">
      <c r="A13" s="7">
        <f t="shared" si="1"/>
        <v>1971</v>
      </c>
      <c r="B13" s="3">
        <f t="shared" si="0"/>
        <v>1041374.8</v>
      </c>
      <c r="C13" s="3">
        <f t="shared" si="0"/>
        <v>193180.2</v>
      </c>
      <c r="D13" s="3">
        <f t="shared" si="0"/>
        <v>13347</v>
      </c>
      <c r="E13" s="3">
        <f t="shared" si="0"/>
        <v>925.7</v>
      </c>
      <c r="F13" s="3">
        <f t="shared" si="0"/>
        <v>871.4</v>
      </c>
      <c r="G13" s="3">
        <f t="shared" si="0"/>
        <v>504.7</v>
      </c>
      <c r="H13" s="3">
        <f t="shared" si="0"/>
        <v>1225.9000000000001</v>
      </c>
      <c r="I13" s="3">
        <f t="shared" si="0"/>
        <v>1629.5</v>
      </c>
      <c r="J13" s="3">
        <f t="shared" si="0"/>
        <v>1722.5</v>
      </c>
      <c r="K13" s="3">
        <f t="shared" si="0"/>
        <v>808.3</v>
      </c>
      <c r="L13" s="3">
        <f t="shared" si="0"/>
        <v>1706.3</v>
      </c>
      <c r="M13" s="3">
        <f t="shared" si="0"/>
        <v>754.3</v>
      </c>
      <c r="P13">
        <v>1970</v>
      </c>
      <c r="Q13">
        <v>996333800000</v>
      </c>
      <c r="R13">
        <v>185981800000</v>
      </c>
      <c r="S13">
        <v>13018500000</v>
      </c>
      <c r="T13">
        <v>907000000</v>
      </c>
      <c r="U13">
        <v>850900000</v>
      </c>
      <c r="V13">
        <v>485400000</v>
      </c>
      <c r="W13">
        <v>1179800000</v>
      </c>
      <c r="X13">
        <v>1585700000</v>
      </c>
      <c r="Y13">
        <v>1650600000</v>
      </c>
      <c r="Z13">
        <v>788300000</v>
      </c>
      <c r="AA13">
        <v>1700400000</v>
      </c>
      <c r="AB13">
        <v>727800000</v>
      </c>
    </row>
    <row r="14" spans="1:28">
      <c r="A14" s="7">
        <f t="shared" si="1"/>
        <v>1972</v>
      </c>
      <c r="B14" s="3">
        <f t="shared" si="0"/>
        <v>1087225.8999999999</v>
      </c>
      <c r="C14" s="3">
        <f t="shared" si="0"/>
        <v>199465.8</v>
      </c>
      <c r="D14" s="3">
        <f t="shared" si="0"/>
        <v>13658.1</v>
      </c>
      <c r="E14" s="3">
        <f t="shared" si="0"/>
        <v>927.8</v>
      </c>
      <c r="F14" s="3">
        <f t="shared" si="0"/>
        <v>882.3</v>
      </c>
      <c r="G14" s="3">
        <f t="shared" si="0"/>
        <v>520.9</v>
      </c>
      <c r="H14" s="3">
        <f t="shared" si="0"/>
        <v>1267.5999999999999</v>
      </c>
      <c r="I14" s="3">
        <f t="shared" si="0"/>
        <v>1679.9</v>
      </c>
      <c r="J14" s="3">
        <f t="shared" si="0"/>
        <v>1790.8</v>
      </c>
      <c r="K14" s="3">
        <f t="shared" si="0"/>
        <v>847</v>
      </c>
      <c r="L14" s="3">
        <f t="shared" si="0"/>
        <v>1717</v>
      </c>
      <c r="M14" s="3">
        <f t="shared" si="0"/>
        <v>775.7</v>
      </c>
      <c r="P14">
        <v>1971</v>
      </c>
      <c r="Q14">
        <v>1041374800000</v>
      </c>
      <c r="R14">
        <v>193180200000</v>
      </c>
      <c r="S14">
        <v>13347000000</v>
      </c>
      <c r="T14">
        <v>925700000</v>
      </c>
      <c r="U14">
        <v>871400000</v>
      </c>
      <c r="V14">
        <v>504700000</v>
      </c>
      <c r="W14">
        <v>1225900000</v>
      </c>
      <c r="X14">
        <v>1629500000</v>
      </c>
      <c r="Y14">
        <v>1722500000</v>
      </c>
      <c r="Z14">
        <v>808300000</v>
      </c>
      <c r="AA14">
        <v>1706300000</v>
      </c>
      <c r="AB14">
        <v>754300000</v>
      </c>
    </row>
    <row r="15" spans="1:28">
      <c r="A15" s="7">
        <f t="shared" si="1"/>
        <v>1973</v>
      </c>
      <c r="B15" s="3">
        <f t="shared" si="0"/>
        <v>1138593.3</v>
      </c>
      <c r="C15" s="3">
        <f t="shared" si="0"/>
        <v>207337</v>
      </c>
      <c r="D15" s="3">
        <f t="shared" si="0"/>
        <v>14096.7</v>
      </c>
      <c r="E15" s="3">
        <f t="shared" si="0"/>
        <v>947.3</v>
      </c>
      <c r="F15" s="3">
        <f t="shared" si="0"/>
        <v>909</v>
      </c>
      <c r="G15" s="3">
        <f t="shared" si="0"/>
        <v>545.4</v>
      </c>
      <c r="H15" s="3">
        <f t="shared" si="0"/>
        <v>1332.3</v>
      </c>
      <c r="I15" s="3">
        <f t="shared" si="0"/>
        <v>1736.4</v>
      </c>
      <c r="J15" s="3">
        <f t="shared" si="0"/>
        <v>1841.4</v>
      </c>
      <c r="K15" s="3">
        <f t="shared" si="0"/>
        <v>907.9</v>
      </c>
      <c r="L15" s="3">
        <f t="shared" si="0"/>
        <v>1721.5</v>
      </c>
      <c r="M15" s="3">
        <f t="shared" si="0"/>
        <v>809.5</v>
      </c>
      <c r="P15">
        <v>1972</v>
      </c>
      <c r="Q15">
        <v>1087225900000</v>
      </c>
      <c r="R15">
        <v>199465800000</v>
      </c>
      <c r="S15">
        <v>13658100000</v>
      </c>
      <c r="T15">
        <v>927800000</v>
      </c>
      <c r="U15">
        <v>882300000</v>
      </c>
      <c r="V15">
        <v>520900000</v>
      </c>
      <c r="W15">
        <v>1267600000</v>
      </c>
      <c r="X15">
        <v>1679900000</v>
      </c>
      <c r="Y15">
        <v>1790800000</v>
      </c>
      <c r="Z15">
        <v>847000000</v>
      </c>
      <c r="AA15">
        <v>1717000000</v>
      </c>
      <c r="AB15">
        <v>775700000</v>
      </c>
    </row>
    <row r="16" spans="1:28">
      <c r="A16" s="7">
        <f t="shared" si="1"/>
        <v>1974</v>
      </c>
      <c r="B16" s="3">
        <f t="shared" si="0"/>
        <v>1194246.8999999999</v>
      </c>
      <c r="C16" s="3">
        <f t="shared" si="0"/>
        <v>217138.4</v>
      </c>
      <c r="D16" s="3">
        <f t="shared" si="0"/>
        <v>14579.2</v>
      </c>
      <c r="E16" s="3">
        <f t="shared" si="0"/>
        <v>987.8</v>
      </c>
      <c r="F16" s="3">
        <f t="shared" si="0"/>
        <v>956.3</v>
      </c>
      <c r="G16" s="3">
        <f t="shared" si="0"/>
        <v>573.9</v>
      </c>
      <c r="H16" s="3">
        <f t="shared" si="0"/>
        <v>1399.5</v>
      </c>
      <c r="I16" s="3">
        <f t="shared" si="0"/>
        <v>1783.5</v>
      </c>
      <c r="J16" s="3">
        <f t="shared" si="0"/>
        <v>1895.6</v>
      </c>
      <c r="K16" s="3">
        <f t="shared" si="0"/>
        <v>961.8</v>
      </c>
      <c r="L16" s="3">
        <f t="shared" si="0"/>
        <v>1731.4</v>
      </c>
      <c r="M16" s="3">
        <f t="shared" si="0"/>
        <v>850.5</v>
      </c>
      <c r="P16">
        <v>1973</v>
      </c>
      <c r="Q16">
        <v>1138593300000</v>
      </c>
      <c r="R16">
        <v>207337000000</v>
      </c>
      <c r="S16">
        <v>14096700000</v>
      </c>
      <c r="T16">
        <v>947300000</v>
      </c>
      <c r="U16">
        <v>909000000</v>
      </c>
      <c r="V16">
        <v>545400000</v>
      </c>
      <c r="W16">
        <v>1332300000</v>
      </c>
      <c r="X16">
        <v>1736400000</v>
      </c>
      <c r="Y16">
        <v>1841400000</v>
      </c>
      <c r="Z16">
        <v>907900000</v>
      </c>
      <c r="AA16">
        <v>1721500000</v>
      </c>
      <c r="AB16">
        <v>809500000</v>
      </c>
    </row>
    <row r="17" spans="1:28">
      <c r="A17" s="7">
        <f t="shared" si="1"/>
        <v>1975</v>
      </c>
      <c r="B17" s="3">
        <f t="shared" si="0"/>
        <v>1253222.3</v>
      </c>
      <c r="C17" s="3">
        <f t="shared" si="0"/>
        <v>226270</v>
      </c>
      <c r="D17" s="3">
        <f t="shared" si="0"/>
        <v>14941.8</v>
      </c>
      <c r="E17" s="3">
        <f t="shared" si="0"/>
        <v>1018.7</v>
      </c>
      <c r="F17" s="3">
        <f t="shared" si="0"/>
        <v>993.4</v>
      </c>
      <c r="G17" s="3">
        <f t="shared" si="0"/>
        <v>601.5</v>
      </c>
      <c r="H17" s="3">
        <f t="shared" si="0"/>
        <v>1438.1</v>
      </c>
      <c r="I17" s="3">
        <f t="shared" si="0"/>
        <v>1836.7</v>
      </c>
      <c r="J17" s="3">
        <f t="shared" si="0"/>
        <v>1947.1</v>
      </c>
      <c r="K17" s="3">
        <f t="shared" si="0"/>
        <v>978.9</v>
      </c>
      <c r="L17" s="3">
        <f t="shared" si="0"/>
        <v>1754.3</v>
      </c>
      <c r="M17" s="3">
        <f t="shared" si="0"/>
        <v>891.8</v>
      </c>
      <c r="P17">
        <v>1974</v>
      </c>
      <c r="Q17">
        <v>1194246900000</v>
      </c>
      <c r="R17">
        <v>217138400000</v>
      </c>
      <c r="S17">
        <v>14579200000</v>
      </c>
      <c r="T17">
        <v>987800000</v>
      </c>
      <c r="U17">
        <v>956300000</v>
      </c>
      <c r="V17">
        <v>573900000</v>
      </c>
      <c r="W17">
        <v>1399500000</v>
      </c>
      <c r="X17">
        <v>1783500000</v>
      </c>
      <c r="Y17">
        <v>1895600000</v>
      </c>
      <c r="Z17">
        <v>961800000</v>
      </c>
      <c r="AA17">
        <v>1731400000</v>
      </c>
      <c r="AB17">
        <v>850500000</v>
      </c>
    </row>
    <row r="18" spans="1:28">
      <c r="A18" s="7">
        <f t="shared" si="1"/>
        <v>1976</v>
      </c>
      <c r="B18" s="3">
        <f t="shared" si="0"/>
        <v>1309531.6000000001</v>
      </c>
      <c r="C18" s="3">
        <f t="shared" si="0"/>
        <v>233838.8</v>
      </c>
      <c r="D18" s="3">
        <f t="shared" si="0"/>
        <v>15224.6</v>
      </c>
      <c r="E18" s="3">
        <f t="shared" si="0"/>
        <v>1043.8</v>
      </c>
      <c r="F18" s="3">
        <f t="shared" si="0"/>
        <v>1020.1</v>
      </c>
      <c r="G18" s="3">
        <f t="shared" si="0"/>
        <v>621</v>
      </c>
      <c r="H18" s="3">
        <f t="shared" si="0"/>
        <v>1477.4</v>
      </c>
      <c r="I18" s="3">
        <f t="shared" si="0"/>
        <v>1880.2</v>
      </c>
      <c r="J18" s="3">
        <f t="shared" si="0"/>
        <v>2011.4</v>
      </c>
      <c r="K18" s="3">
        <f t="shared" si="0"/>
        <v>990</v>
      </c>
      <c r="L18" s="3">
        <f t="shared" si="0"/>
        <v>1770.8</v>
      </c>
      <c r="M18" s="3">
        <f t="shared" si="0"/>
        <v>920</v>
      </c>
      <c r="P18">
        <v>1975</v>
      </c>
      <c r="Q18">
        <v>1253222300000</v>
      </c>
      <c r="R18">
        <v>226270000000</v>
      </c>
      <c r="S18">
        <v>14941800000</v>
      </c>
      <c r="T18">
        <v>1018700000</v>
      </c>
      <c r="U18">
        <v>993400000</v>
      </c>
      <c r="V18">
        <v>601500000</v>
      </c>
      <c r="W18">
        <v>1438100000</v>
      </c>
      <c r="X18">
        <v>1836700000</v>
      </c>
      <c r="Y18">
        <v>1947100000</v>
      </c>
      <c r="Z18">
        <v>978900000</v>
      </c>
      <c r="AA18">
        <v>1754300000</v>
      </c>
      <c r="AB18">
        <v>891800000</v>
      </c>
    </row>
    <row r="19" spans="1:28">
      <c r="A19" s="7">
        <f t="shared" si="1"/>
        <v>1977</v>
      </c>
      <c r="B19" s="3">
        <f t="shared" si="0"/>
        <v>1365973.8</v>
      </c>
      <c r="C19" s="3">
        <f t="shared" si="0"/>
        <v>241520.8</v>
      </c>
      <c r="D19" s="3">
        <f t="shared" si="0"/>
        <v>15579.9</v>
      </c>
      <c r="E19" s="3">
        <f t="shared" si="0"/>
        <v>1074.5999999999999</v>
      </c>
      <c r="F19" s="3">
        <f t="shared" si="0"/>
        <v>1055.7</v>
      </c>
      <c r="G19" s="3">
        <f t="shared" si="0"/>
        <v>643.4</v>
      </c>
      <c r="H19" s="3">
        <f t="shared" si="0"/>
        <v>1521.1</v>
      </c>
      <c r="I19" s="3">
        <f t="shared" si="0"/>
        <v>1923.3</v>
      </c>
      <c r="J19" s="3">
        <f t="shared" si="0"/>
        <v>2095.6</v>
      </c>
      <c r="K19" s="3">
        <f t="shared" si="0"/>
        <v>1020.8</v>
      </c>
      <c r="L19" s="3">
        <f t="shared" si="0"/>
        <v>1778.7</v>
      </c>
      <c r="M19" s="3">
        <f t="shared" si="0"/>
        <v>955.4</v>
      </c>
      <c r="P19">
        <v>1976</v>
      </c>
      <c r="Q19">
        <v>1309531600000</v>
      </c>
      <c r="R19">
        <v>233838800000</v>
      </c>
      <c r="S19">
        <v>15224600000</v>
      </c>
      <c r="T19">
        <v>1043800000</v>
      </c>
      <c r="U19">
        <v>1020100000</v>
      </c>
      <c r="V19">
        <v>621000000</v>
      </c>
      <c r="W19">
        <v>1477400000</v>
      </c>
      <c r="X19">
        <v>1880200000</v>
      </c>
      <c r="Y19">
        <v>2011400000</v>
      </c>
      <c r="Z19">
        <v>990000000</v>
      </c>
      <c r="AA19">
        <v>1770800000</v>
      </c>
      <c r="AB19">
        <v>920000000</v>
      </c>
    </row>
    <row r="20" spans="1:28">
      <c r="A20" s="7">
        <f t="shared" si="1"/>
        <v>1978</v>
      </c>
      <c r="B20" s="3">
        <f t="shared" si="0"/>
        <v>1422077.3</v>
      </c>
      <c r="C20" s="3">
        <f t="shared" si="0"/>
        <v>247477.8</v>
      </c>
      <c r="D20" s="3">
        <f t="shared" si="0"/>
        <v>15951.8</v>
      </c>
      <c r="E20" s="3">
        <f t="shared" si="0"/>
        <v>1117.0999999999999</v>
      </c>
      <c r="F20" s="3">
        <f t="shared" si="0"/>
        <v>1102.5</v>
      </c>
      <c r="G20" s="3">
        <f t="shared" si="0"/>
        <v>666.3</v>
      </c>
      <c r="H20" s="3">
        <f t="shared" si="0"/>
        <v>1564.5</v>
      </c>
      <c r="I20" s="3">
        <f t="shared" si="0"/>
        <v>1968.5</v>
      </c>
      <c r="J20" s="3">
        <f t="shared" si="0"/>
        <v>2174.9</v>
      </c>
      <c r="K20" s="3">
        <f t="shared" si="0"/>
        <v>1077.5999999999999</v>
      </c>
      <c r="L20" s="3">
        <f t="shared" si="0"/>
        <v>1779.8</v>
      </c>
      <c r="M20" s="3">
        <f t="shared" si="0"/>
        <v>989.2</v>
      </c>
      <c r="P20">
        <v>1977</v>
      </c>
      <c r="Q20">
        <v>1365973800000</v>
      </c>
      <c r="R20">
        <v>241520800000</v>
      </c>
      <c r="S20">
        <v>15579900000</v>
      </c>
      <c r="T20">
        <v>1074600000</v>
      </c>
      <c r="U20">
        <v>1055700000</v>
      </c>
      <c r="V20">
        <v>643400000</v>
      </c>
      <c r="W20">
        <v>1521100000</v>
      </c>
      <c r="X20">
        <v>1923300000</v>
      </c>
      <c r="Y20">
        <v>2095600000</v>
      </c>
      <c r="Z20">
        <v>1020800000</v>
      </c>
      <c r="AA20">
        <v>1778700000</v>
      </c>
      <c r="AB20">
        <v>955400000</v>
      </c>
    </row>
    <row r="21" spans="1:28">
      <c r="A21" s="7">
        <f t="shared" si="1"/>
        <v>1979</v>
      </c>
      <c r="B21" s="3">
        <f t="shared" si="0"/>
        <v>1483661.8</v>
      </c>
      <c r="C21" s="3">
        <f t="shared" si="0"/>
        <v>254018.3</v>
      </c>
      <c r="D21" s="3">
        <f t="shared" si="0"/>
        <v>16487.2</v>
      </c>
      <c r="E21" s="3">
        <f t="shared" si="0"/>
        <v>1169.4000000000001</v>
      </c>
      <c r="F21" s="3">
        <f t="shared" si="0"/>
        <v>1164.5999999999999</v>
      </c>
      <c r="G21" s="3">
        <f t="shared" si="0"/>
        <v>698.5</v>
      </c>
      <c r="H21" s="3">
        <f t="shared" si="0"/>
        <v>1598.9</v>
      </c>
      <c r="I21" s="3">
        <f t="shared" si="0"/>
        <v>2064.1999999999998</v>
      </c>
      <c r="J21" s="3">
        <f t="shared" si="0"/>
        <v>2257.6</v>
      </c>
      <c r="K21" s="3">
        <f t="shared" si="0"/>
        <v>1155.5</v>
      </c>
      <c r="L21" s="3">
        <f t="shared" si="0"/>
        <v>1796.3</v>
      </c>
      <c r="M21" s="3">
        <f t="shared" si="0"/>
        <v>1032.5999999999999</v>
      </c>
      <c r="P21">
        <v>1978</v>
      </c>
      <c r="Q21">
        <v>1422077300000</v>
      </c>
      <c r="R21">
        <v>247477800000</v>
      </c>
      <c r="S21">
        <v>15951800000</v>
      </c>
      <c r="T21">
        <v>1117100000</v>
      </c>
      <c r="U21">
        <v>1102500000</v>
      </c>
      <c r="V21">
        <v>666300000</v>
      </c>
      <c r="W21">
        <v>1564500000</v>
      </c>
      <c r="X21">
        <v>1968500000</v>
      </c>
      <c r="Y21">
        <v>2174900000</v>
      </c>
      <c r="Z21">
        <v>1077600000</v>
      </c>
      <c r="AA21">
        <v>1779800000</v>
      </c>
      <c r="AB21">
        <v>989200000</v>
      </c>
    </row>
    <row r="22" spans="1:28">
      <c r="A22" s="7">
        <f t="shared" si="1"/>
        <v>1980</v>
      </c>
      <c r="B22" s="3">
        <f t="shared" si="0"/>
        <v>1549985</v>
      </c>
      <c r="C22" s="3">
        <f t="shared" si="0"/>
        <v>262735.2</v>
      </c>
      <c r="D22" s="3">
        <f t="shared" si="0"/>
        <v>17186.2</v>
      </c>
      <c r="E22" s="3">
        <f t="shared" si="0"/>
        <v>1230.3</v>
      </c>
      <c r="F22" s="3">
        <f t="shared" si="0"/>
        <v>1245.5</v>
      </c>
      <c r="G22" s="3">
        <f t="shared" si="0"/>
        <v>766.1</v>
      </c>
      <c r="H22" s="3">
        <f t="shared" si="0"/>
        <v>1682.6</v>
      </c>
      <c r="I22" s="3">
        <f t="shared" si="0"/>
        <v>2167.6</v>
      </c>
      <c r="J22" s="3">
        <f t="shared" si="0"/>
        <v>2375.4</v>
      </c>
      <c r="K22" s="3">
        <f t="shared" si="0"/>
        <v>1221</v>
      </c>
      <c r="L22" s="3">
        <f t="shared" si="0"/>
        <v>1862.4</v>
      </c>
      <c r="M22" s="3">
        <f t="shared" si="0"/>
        <v>1122.4000000000001</v>
      </c>
      <c r="P22">
        <v>1979</v>
      </c>
      <c r="Q22">
        <v>1483661800000</v>
      </c>
      <c r="R22">
        <v>254018300000</v>
      </c>
      <c r="S22">
        <v>16487200000</v>
      </c>
      <c r="T22">
        <v>1169400000</v>
      </c>
      <c r="U22">
        <v>1164600000</v>
      </c>
      <c r="V22">
        <v>698500000</v>
      </c>
      <c r="W22">
        <v>1598900000</v>
      </c>
      <c r="X22">
        <v>2064200000</v>
      </c>
      <c r="Y22">
        <v>2257600000</v>
      </c>
      <c r="Z22">
        <v>1155500000</v>
      </c>
      <c r="AA22">
        <v>1796300000</v>
      </c>
      <c r="AB22">
        <v>1032600000</v>
      </c>
    </row>
    <row r="23" spans="1:28">
      <c r="A23" s="7">
        <f t="shared" si="1"/>
        <v>1981</v>
      </c>
      <c r="B23" s="3">
        <f t="shared" si="0"/>
        <v>1624184.4</v>
      </c>
      <c r="C23" s="3">
        <f t="shared" si="0"/>
        <v>274303.90000000002</v>
      </c>
      <c r="D23" s="3">
        <f t="shared" si="0"/>
        <v>17508.7</v>
      </c>
      <c r="E23" s="3">
        <f t="shared" si="0"/>
        <v>1272.2</v>
      </c>
      <c r="F23" s="3">
        <f t="shared" si="0"/>
        <v>1296.5</v>
      </c>
      <c r="G23" s="3">
        <f t="shared" si="0"/>
        <v>809.5</v>
      </c>
      <c r="H23" s="3">
        <f t="shared" si="0"/>
        <v>1739.3</v>
      </c>
      <c r="I23" s="3">
        <f t="shared" si="0"/>
        <v>2244.6999999999998</v>
      </c>
      <c r="J23" s="3">
        <f t="shared" si="0"/>
        <v>2435</v>
      </c>
      <c r="K23" s="3">
        <f t="shared" si="0"/>
        <v>1239.8</v>
      </c>
      <c r="L23" s="3">
        <f t="shared" si="0"/>
        <v>1890.7</v>
      </c>
      <c r="M23" s="3">
        <f t="shared" si="0"/>
        <v>1179.4000000000001</v>
      </c>
      <c r="P23">
        <v>1980</v>
      </c>
      <c r="Q23">
        <v>1549985000000</v>
      </c>
      <c r="R23">
        <v>262735200000</v>
      </c>
      <c r="S23">
        <v>17186200000</v>
      </c>
      <c r="T23">
        <v>1230300000</v>
      </c>
      <c r="U23">
        <v>1245500000</v>
      </c>
      <c r="V23">
        <v>766100000</v>
      </c>
      <c r="W23">
        <v>1682600000</v>
      </c>
      <c r="X23">
        <v>2167600000</v>
      </c>
      <c r="Y23">
        <v>2375400000</v>
      </c>
      <c r="Z23">
        <v>1221000000</v>
      </c>
      <c r="AA23">
        <v>1862400000</v>
      </c>
      <c r="AB23">
        <v>1122400000</v>
      </c>
    </row>
    <row r="24" spans="1:28">
      <c r="A24" s="7">
        <f t="shared" si="1"/>
        <v>1982</v>
      </c>
      <c r="B24" s="3">
        <f t="shared" si="0"/>
        <v>1683601.4</v>
      </c>
      <c r="C24" s="3">
        <f t="shared" si="0"/>
        <v>281638.3</v>
      </c>
      <c r="D24" s="3">
        <f t="shared" si="0"/>
        <v>17943.900000000001</v>
      </c>
      <c r="E24" s="3">
        <f t="shared" ref="E24:M47" si="2">T25/1000000</f>
        <v>1330.4</v>
      </c>
      <c r="F24" s="3">
        <f t="shared" si="2"/>
        <v>1391.3</v>
      </c>
      <c r="G24" s="3">
        <f t="shared" si="2"/>
        <v>883.3</v>
      </c>
      <c r="H24" s="3">
        <f t="shared" si="2"/>
        <v>1812.3</v>
      </c>
      <c r="I24" s="3">
        <f t="shared" si="2"/>
        <v>2273.1999999999998</v>
      </c>
      <c r="J24" s="3">
        <f t="shared" si="2"/>
        <v>2468.5</v>
      </c>
      <c r="K24" s="3">
        <f t="shared" si="2"/>
        <v>1272.0999999999999</v>
      </c>
      <c r="L24" s="3">
        <f t="shared" si="2"/>
        <v>1938.1</v>
      </c>
      <c r="M24" s="3">
        <f t="shared" si="2"/>
        <v>1274.8</v>
      </c>
      <c r="P24">
        <v>1981</v>
      </c>
      <c r="Q24">
        <v>1624184400000</v>
      </c>
      <c r="R24">
        <v>274303900000</v>
      </c>
      <c r="S24">
        <v>17508700000</v>
      </c>
      <c r="T24">
        <v>1272200000</v>
      </c>
      <c r="U24">
        <v>1296500000</v>
      </c>
      <c r="V24">
        <v>809500000</v>
      </c>
      <c r="W24">
        <v>1739300000</v>
      </c>
      <c r="X24">
        <v>2244700000</v>
      </c>
      <c r="Y24">
        <v>2435000000</v>
      </c>
      <c r="Z24">
        <v>1239800000</v>
      </c>
      <c r="AA24">
        <v>1890700000</v>
      </c>
      <c r="AB24">
        <v>1179400000</v>
      </c>
    </row>
    <row r="25" spans="1:28">
      <c r="A25" s="7">
        <f t="shared" si="1"/>
        <v>1983</v>
      </c>
      <c r="B25" s="3">
        <f t="shared" ref="B25:D52" si="3">Q26/1000000</f>
        <v>1733462.4</v>
      </c>
      <c r="C25" s="3">
        <f t="shared" si="3"/>
        <v>283931.40000000002</v>
      </c>
      <c r="D25" s="3">
        <f t="shared" si="3"/>
        <v>18234</v>
      </c>
      <c r="E25" s="3">
        <f t="shared" si="2"/>
        <v>1425.7</v>
      </c>
      <c r="F25" s="3">
        <f t="shared" si="2"/>
        <v>1473.6</v>
      </c>
      <c r="G25" s="3">
        <f t="shared" si="2"/>
        <v>920.6</v>
      </c>
      <c r="H25" s="3">
        <f t="shared" si="2"/>
        <v>1881.2</v>
      </c>
      <c r="I25" s="3">
        <f t="shared" si="2"/>
        <v>2277.6</v>
      </c>
      <c r="J25" s="3">
        <f t="shared" si="2"/>
        <v>2514.5</v>
      </c>
      <c r="K25" s="3">
        <f t="shared" si="2"/>
        <v>1264.0999999999999</v>
      </c>
      <c r="L25" s="3">
        <f t="shared" si="2"/>
        <v>1981.2</v>
      </c>
      <c r="M25" s="3">
        <f t="shared" si="2"/>
        <v>1324.2</v>
      </c>
      <c r="P25">
        <v>1982</v>
      </c>
      <c r="Q25">
        <v>1683601400000</v>
      </c>
      <c r="R25">
        <v>281638300000</v>
      </c>
      <c r="S25">
        <v>17943900000</v>
      </c>
      <c r="T25">
        <v>1330400000</v>
      </c>
      <c r="U25">
        <v>1391300000</v>
      </c>
      <c r="V25">
        <v>883300000</v>
      </c>
      <c r="W25">
        <v>1812300000</v>
      </c>
      <c r="X25">
        <v>2273200000</v>
      </c>
      <c r="Y25">
        <v>2468500000</v>
      </c>
      <c r="Z25">
        <v>1272100000</v>
      </c>
      <c r="AA25">
        <v>1938100000</v>
      </c>
      <c r="AB25">
        <v>1274800000</v>
      </c>
    </row>
    <row r="26" spans="1:28">
      <c r="A26" s="7">
        <f t="shared" si="1"/>
        <v>1984</v>
      </c>
      <c r="B26" s="3">
        <f t="shared" si="3"/>
        <v>1781692.4</v>
      </c>
      <c r="C26" s="3">
        <f t="shared" si="3"/>
        <v>285061.2</v>
      </c>
      <c r="D26" s="3">
        <f t="shared" si="3"/>
        <v>18478.2</v>
      </c>
      <c r="E26" s="3">
        <f t="shared" si="2"/>
        <v>1510.7</v>
      </c>
      <c r="F26" s="3">
        <f t="shared" si="2"/>
        <v>1542.8</v>
      </c>
      <c r="G26" s="3">
        <f t="shared" si="2"/>
        <v>938.5</v>
      </c>
      <c r="H26" s="3">
        <f t="shared" si="2"/>
        <v>1929</v>
      </c>
      <c r="I26" s="3">
        <f t="shared" si="2"/>
        <v>2333.9</v>
      </c>
      <c r="J26" s="3">
        <f t="shared" si="2"/>
        <v>2558.9</v>
      </c>
      <c r="K26" s="3">
        <f t="shared" si="2"/>
        <v>1259.9000000000001</v>
      </c>
      <c r="L26" s="3">
        <f t="shared" si="2"/>
        <v>2011.5</v>
      </c>
      <c r="M26" s="3">
        <f t="shared" si="2"/>
        <v>1347.9</v>
      </c>
      <c r="P26">
        <v>1983</v>
      </c>
      <c r="Q26">
        <v>1733462400000</v>
      </c>
      <c r="R26">
        <v>283931400000</v>
      </c>
      <c r="S26">
        <v>18234000000</v>
      </c>
      <c r="T26">
        <v>1425700000</v>
      </c>
      <c r="U26">
        <v>1473600000</v>
      </c>
      <c r="V26">
        <v>920600000</v>
      </c>
      <c r="W26">
        <v>1881200000</v>
      </c>
      <c r="X26">
        <v>2277600000</v>
      </c>
      <c r="Y26">
        <v>2514500000</v>
      </c>
      <c r="Z26">
        <v>1264100000</v>
      </c>
      <c r="AA26">
        <v>1981200000</v>
      </c>
      <c r="AB26">
        <v>1324200000</v>
      </c>
    </row>
    <row r="27" spans="1:28">
      <c r="A27" s="7">
        <f t="shared" si="1"/>
        <v>1985</v>
      </c>
      <c r="B27" s="3">
        <f t="shared" si="3"/>
        <v>1833003</v>
      </c>
      <c r="C27" s="3">
        <f t="shared" si="3"/>
        <v>288797.7</v>
      </c>
      <c r="D27" s="3">
        <f t="shared" si="3"/>
        <v>18735.2</v>
      </c>
      <c r="E27" s="3">
        <f t="shared" si="2"/>
        <v>1560.6</v>
      </c>
      <c r="F27" s="3">
        <f t="shared" si="2"/>
        <v>1588.9</v>
      </c>
      <c r="G27" s="3">
        <f t="shared" si="2"/>
        <v>955.1</v>
      </c>
      <c r="H27" s="3">
        <f t="shared" si="2"/>
        <v>1978.9</v>
      </c>
      <c r="I27" s="3">
        <f t="shared" si="2"/>
        <v>2398.6999999999998</v>
      </c>
      <c r="J27" s="3">
        <f t="shared" si="2"/>
        <v>2613.5</v>
      </c>
      <c r="K27" s="3">
        <f t="shared" si="2"/>
        <v>1282.5</v>
      </c>
      <c r="L27" s="3">
        <f t="shared" si="2"/>
        <v>2060.4</v>
      </c>
      <c r="M27" s="3">
        <f t="shared" si="2"/>
        <v>1371</v>
      </c>
      <c r="P27">
        <v>1984</v>
      </c>
      <c r="Q27">
        <v>1781692400000</v>
      </c>
      <c r="R27">
        <v>285061200000</v>
      </c>
      <c r="S27">
        <v>18478200000</v>
      </c>
      <c r="T27">
        <v>1510700000</v>
      </c>
      <c r="U27">
        <v>1542800000</v>
      </c>
      <c r="V27">
        <v>938500000</v>
      </c>
      <c r="W27">
        <v>1929000000</v>
      </c>
      <c r="X27">
        <v>2333900000</v>
      </c>
      <c r="Y27">
        <v>2558900000</v>
      </c>
      <c r="Z27">
        <v>1259900000</v>
      </c>
      <c r="AA27">
        <v>2011500000</v>
      </c>
      <c r="AB27">
        <v>1347900000</v>
      </c>
    </row>
    <row r="28" spans="1:28">
      <c r="A28" s="7">
        <f t="shared" si="1"/>
        <v>1986</v>
      </c>
      <c r="B28" s="3">
        <f t="shared" si="3"/>
        <v>1880905.1</v>
      </c>
      <c r="C28" s="3">
        <f t="shared" si="3"/>
        <v>295313</v>
      </c>
      <c r="D28" s="3">
        <f t="shared" si="3"/>
        <v>19042.599999999999</v>
      </c>
      <c r="E28" s="3">
        <f t="shared" si="2"/>
        <v>1603.8</v>
      </c>
      <c r="F28" s="3">
        <f t="shared" si="2"/>
        <v>1636.7</v>
      </c>
      <c r="G28" s="3">
        <f t="shared" si="2"/>
        <v>983.5</v>
      </c>
      <c r="H28" s="3">
        <f t="shared" si="2"/>
        <v>2052.8000000000002</v>
      </c>
      <c r="I28" s="3">
        <f t="shared" si="2"/>
        <v>2441.3000000000002</v>
      </c>
      <c r="J28" s="3">
        <f t="shared" si="2"/>
        <v>2675.4</v>
      </c>
      <c r="K28" s="3">
        <f t="shared" si="2"/>
        <v>1322.3</v>
      </c>
      <c r="L28" s="3">
        <f t="shared" si="2"/>
        <v>2086</v>
      </c>
      <c r="M28" s="3">
        <f t="shared" si="2"/>
        <v>1410.5</v>
      </c>
      <c r="P28">
        <v>1985</v>
      </c>
      <c r="Q28">
        <v>1833003000000</v>
      </c>
      <c r="R28">
        <v>288797700000</v>
      </c>
      <c r="S28">
        <v>18735200000</v>
      </c>
      <c r="T28">
        <v>1560600000</v>
      </c>
      <c r="U28">
        <v>1588900000</v>
      </c>
      <c r="V28">
        <v>955100000</v>
      </c>
      <c r="W28">
        <v>1978900000</v>
      </c>
      <c r="X28">
        <v>2398700000</v>
      </c>
      <c r="Y28">
        <v>2613500000</v>
      </c>
      <c r="Z28">
        <v>1282500000</v>
      </c>
      <c r="AA28">
        <v>2060400000</v>
      </c>
      <c r="AB28">
        <v>1371000000</v>
      </c>
    </row>
    <row r="29" spans="1:28">
      <c r="A29" s="7">
        <f t="shared" si="1"/>
        <v>1987</v>
      </c>
      <c r="B29" s="3">
        <f t="shared" si="3"/>
        <v>1933437.4</v>
      </c>
      <c r="C29" s="3">
        <f t="shared" si="3"/>
        <v>302314.8</v>
      </c>
      <c r="D29" s="3">
        <f t="shared" si="3"/>
        <v>19551.8</v>
      </c>
      <c r="E29" s="3">
        <f t="shared" si="2"/>
        <v>1630</v>
      </c>
      <c r="F29" s="3">
        <f t="shared" si="2"/>
        <v>1687.4</v>
      </c>
      <c r="G29" s="3">
        <f t="shared" si="2"/>
        <v>1019.3</v>
      </c>
      <c r="H29" s="3">
        <f t="shared" si="2"/>
        <v>2152.8000000000002</v>
      </c>
      <c r="I29" s="3">
        <f t="shared" si="2"/>
        <v>2517.5</v>
      </c>
      <c r="J29" s="3">
        <f t="shared" si="2"/>
        <v>2754.6</v>
      </c>
      <c r="K29" s="3">
        <f t="shared" si="2"/>
        <v>1377.5</v>
      </c>
      <c r="L29" s="3">
        <f t="shared" si="2"/>
        <v>2129.6</v>
      </c>
      <c r="M29" s="3">
        <f t="shared" si="2"/>
        <v>1459.9</v>
      </c>
      <c r="P29">
        <v>1986</v>
      </c>
      <c r="Q29">
        <v>1880905100000</v>
      </c>
      <c r="R29">
        <v>295313000000</v>
      </c>
      <c r="S29">
        <v>19042600000</v>
      </c>
      <c r="T29">
        <v>1603800000</v>
      </c>
      <c r="U29">
        <v>1636700000</v>
      </c>
      <c r="V29">
        <v>983500000</v>
      </c>
      <c r="W29">
        <v>2052800000</v>
      </c>
      <c r="X29">
        <v>2441300000</v>
      </c>
      <c r="Y29">
        <v>2675400000</v>
      </c>
      <c r="Z29">
        <v>1322300000</v>
      </c>
      <c r="AA29">
        <v>2086000000</v>
      </c>
      <c r="AB29">
        <v>1410500000</v>
      </c>
    </row>
    <row r="30" spans="1:28">
      <c r="A30" s="7">
        <f t="shared" si="1"/>
        <v>1988</v>
      </c>
      <c r="B30" s="3">
        <f t="shared" si="3"/>
        <v>1996566.3</v>
      </c>
      <c r="C30" s="3">
        <f t="shared" si="3"/>
        <v>311662.3</v>
      </c>
      <c r="D30" s="3">
        <f t="shared" si="3"/>
        <v>20141.099999999999</v>
      </c>
      <c r="E30" s="3">
        <f t="shared" si="2"/>
        <v>1667.1</v>
      </c>
      <c r="F30" s="3">
        <f t="shared" si="2"/>
        <v>1742.5</v>
      </c>
      <c r="G30" s="3">
        <f t="shared" si="2"/>
        <v>1059.5</v>
      </c>
      <c r="H30" s="3">
        <f t="shared" si="2"/>
        <v>2230.4</v>
      </c>
      <c r="I30" s="3">
        <f t="shared" si="2"/>
        <v>2588.9</v>
      </c>
      <c r="J30" s="3">
        <f t="shared" si="2"/>
        <v>2791.1</v>
      </c>
      <c r="K30" s="3">
        <f t="shared" si="2"/>
        <v>1481.3</v>
      </c>
      <c r="L30" s="3">
        <f t="shared" si="2"/>
        <v>2215.8000000000002</v>
      </c>
      <c r="M30" s="3">
        <f t="shared" si="2"/>
        <v>1511</v>
      </c>
      <c r="P30">
        <v>1987</v>
      </c>
      <c r="Q30">
        <v>1933437400000</v>
      </c>
      <c r="R30">
        <v>302314800000</v>
      </c>
      <c r="S30">
        <v>19551800000</v>
      </c>
      <c r="T30">
        <v>1630000000</v>
      </c>
      <c r="U30">
        <v>1687400000</v>
      </c>
      <c r="V30">
        <v>1019300000</v>
      </c>
      <c r="W30">
        <v>2152800000</v>
      </c>
      <c r="X30">
        <v>2517500000</v>
      </c>
      <c r="Y30">
        <v>2754600000</v>
      </c>
      <c r="Z30">
        <v>1377500000</v>
      </c>
      <c r="AA30">
        <v>2129600000</v>
      </c>
      <c r="AB30">
        <v>1459900000</v>
      </c>
    </row>
    <row r="31" spans="1:28">
      <c r="A31" s="7">
        <f t="shared" si="1"/>
        <v>1989</v>
      </c>
      <c r="B31" s="3">
        <f t="shared" si="3"/>
        <v>2063455.9</v>
      </c>
      <c r="C31" s="3">
        <f t="shared" si="3"/>
        <v>323930.8</v>
      </c>
      <c r="D31" s="3">
        <f t="shared" si="3"/>
        <v>20840.099999999999</v>
      </c>
      <c r="E31" s="3">
        <f t="shared" si="2"/>
        <v>1720.6</v>
      </c>
      <c r="F31" s="3">
        <f t="shared" si="2"/>
        <v>1780.8</v>
      </c>
      <c r="G31" s="3">
        <f t="shared" si="2"/>
        <v>1085.7</v>
      </c>
      <c r="H31" s="3">
        <f t="shared" si="2"/>
        <v>2299.5</v>
      </c>
      <c r="I31" s="3">
        <f t="shared" si="2"/>
        <v>2706</v>
      </c>
      <c r="J31" s="3">
        <f t="shared" si="2"/>
        <v>2903.3</v>
      </c>
      <c r="K31" s="3">
        <f t="shared" si="2"/>
        <v>1518.6</v>
      </c>
      <c r="L31" s="3">
        <f t="shared" si="2"/>
        <v>2328.6999999999998</v>
      </c>
      <c r="M31" s="3">
        <f t="shared" si="2"/>
        <v>1546.3</v>
      </c>
      <c r="P31">
        <v>1988</v>
      </c>
      <c r="Q31">
        <v>1996566300000</v>
      </c>
      <c r="R31">
        <v>311662300000</v>
      </c>
      <c r="S31">
        <v>20141100000</v>
      </c>
      <c r="T31">
        <v>1667100000</v>
      </c>
      <c r="U31">
        <v>1742500000</v>
      </c>
      <c r="V31">
        <v>1059500000</v>
      </c>
      <c r="W31">
        <v>2230400000</v>
      </c>
      <c r="X31">
        <v>2588900000</v>
      </c>
      <c r="Y31">
        <v>2791100000</v>
      </c>
      <c r="Z31">
        <v>1481300000</v>
      </c>
      <c r="AA31">
        <v>2215800000</v>
      </c>
      <c r="AB31">
        <v>1511000000</v>
      </c>
    </row>
    <row r="32" spans="1:28">
      <c r="A32" s="7">
        <f t="shared" si="1"/>
        <v>1990</v>
      </c>
      <c r="B32" s="3">
        <f t="shared" si="3"/>
        <v>2125102.7000000002</v>
      </c>
      <c r="C32" s="3">
        <f t="shared" si="3"/>
        <v>333961.59999999998</v>
      </c>
      <c r="D32" s="3">
        <f t="shared" si="3"/>
        <v>21406.6</v>
      </c>
      <c r="E32" s="3">
        <f t="shared" si="2"/>
        <v>1749.9</v>
      </c>
      <c r="F32" s="3">
        <f t="shared" si="2"/>
        <v>1811.2</v>
      </c>
      <c r="G32" s="3">
        <f t="shared" si="2"/>
        <v>1106</v>
      </c>
      <c r="H32" s="3">
        <f t="shared" si="2"/>
        <v>2416.6</v>
      </c>
      <c r="I32" s="3">
        <f t="shared" si="2"/>
        <v>2787.9</v>
      </c>
      <c r="J32" s="3">
        <f t="shared" si="2"/>
        <v>2905.2</v>
      </c>
      <c r="K32" s="3">
        <f t="shared" si="2"/>
        <v>1546.2</v>
      </c>
      <c r="L32" s="3">
        <f t="shared" si="2"/>
        <v>2439.5</v>
      </c>
      <c r="M32" s="3">
        <f t="shared" si="2"/>
        <v>1569.4</v>
      </c>
      <c r="P32">
        <v>1989</v>
      </c>
      <c r="Q32">
        <v>2063455900000</v>
      </c>
      <c r="R32">
        <v>323930800000</v>
      </c>
      <c r="S32">
        <v>20840100000</v>
      </c>
      <c r="T32">
        <v>1720600000</v>
      </c>
      <c r="U32">
        <v>1780800000</v>
      </c>
      <c r="V32">
        <v>1085700000</v>
      </c>
      <c r="W32">
        <v>2299500000</v>
      </c>
      <c r="X32">
        <v>2706000000</v>
      </c>
      <c r="Y32">
        <v>2903300000</v>
      </c>
      <c r="Z32">
        <v>1518600000</v>
      </c>
      <c r="AA32">
        <v>2328700000</v>
      </c>
      <c r="AB32">
        <v>1546300000</v>
      </c>
    </row>
    <row r="33" spans="1:28">
      <c r="A33" s="7">
        <f t="shared" si="1"/>
        <v>1991</v>
      </c>
      <c r="B33" s="3">
        <f t="shared" si="3"/>
        <v>2180247</v>
      </c>
      <c r="C33" s="3">
        <f t="shared" si="3"/>
        <v>341072.1</v>
      </c>
      <c r="D33" s="3">
        <f t="shared" si="3"/>
        <v>22080</v>
      </c>
      <c r="E33" s="3">
        <f t="shared" si="2"/>
        <v>1761.3</v>
      </c>
      <c r="F33" s="3">
        <f t="shared" si="2"/>
        <v>1820.2</v>
      </c>
      <c r="G33" s="3">
        <f t="shared" si="2"/>
        <v>1146.4000000000001</v>
      </c>
      <c r="H33" s="3">
        <f t="shared" si="2"/>
        <v>2528.3000000000002</v>
      </c>
      <c r="I33" s="3">
        <f t="shared" si="2"/>
        <v>2895.4</v>
      </c>
      <c r="J33" s="3">
        <f t="shared" si="2"/>
        <v>2935</v>
      </c>
      <c r="K33" s="3">
        <f t="shared" si="2"/>
        <v>1571.7</v>
      </c>
      <c r="L33" s="3">
        <f t="shared" si="2"/>
        <v>2518.6</v>
      </c>
      <c r="M33" s="3">
        <f t="shared" si="2"/>
        <v>1584.3</v>
      </c>
      <c r="P33">
        <v>1990</v>
      </c>
      <c r="Q33">
        <v>2125102700000</v>
      </c>
      <c r="R33">
        <v>333961600000</v>
      </c>
      <c r="S33">
        <v>21406600000</v>
      </c>
      <c r="T33">
        <v>1749900000</v>
      </c>
      <c r="U33">
        <v>1811200000</v>
      </c>
      <c r="V33">
        <v>1106000000</v>
      </c>
      <c r="W33">
        <v>2416600000</v>
      </c>
      <c r="X33">
        <v>2787900000</v>
      </c>
      <c r="Y33">
        <v>2905200000</v>
      </c>
      <c r="Z33">
        <v>1546200000</v>
      </c>
      <c r="AA33">
        <v>2439500000</v>
      </c>
      <c r="AB33">
        <v>1569400000</v>
      </c>
    </row>
    <row r="34" spans="1:28">
      <c r="A34" s="7">
        <f t="shared" si="1"/>
        <v>1992</v>
      </c>
      <c r="B34" s="3">
        <f t="shared" si="3"/>
        <v>2221370.4</v>
      </c>
      <c r="C34" s="3">
        <f t="shared" si="3"/>
        <v>342628.9</v>
      </c>
      <c r="D34" s="3">
        <f t="shared" si="3"/>
        <v>22745.599999999999</v>
      </c>
      <c r="E34" s="3">
        <f t="shared" si="2"/>
        <v>1779.2</v>
      </c>
      <c r="F34" s="3">
        <f t="shared" si="2"/>
        <v>1857.6</v>
      </c>
      <c r="G34" s="3">
        <f t="shared" si="2"/>
        <v>1198.5</v>
      </c>
      <c r="H34" s="3">
        <f t="shared" si="2"/>
        <v>2546.1</v>
      </c>
      <c r="I34" s="3">
        <f t="shared" si="2"/>
        <v>3023</v>
      </c>
      <c r="J34" s="3">
        <f t="shared" si="2"/>
        <v>2972.3</v>
      </c>
      <c r="K34" s="3">
        <f t="shared" si="2"/>
        <v>1561.7</v>
      </c>
      <c r="L34" s="3">
        <f t="shared" si="2"/>
        <v>2650</v>
      </c>
      <c r="M34" s="3">
        <f t="shared" si="2"/>
        <v>1627.4</v>
      </c>
      <c r="P34">
        <v>1991</v>
      </c>
      <c r="Q34">
        <v>2180247000000</v>
      </c>
      <c r="R34">
        <v>341072100000</v>
      </c>
      <c r="S34">
        <v>22080000000</v>
      </c>
      <c r="T34">
        <v>1761300000</v>
      </c>
      <c r="U34">
        <v>1820200000</v>
      </c>
      <c r="V34">
        <v>1146400000</v>
      </c>
      <c r="W34">
        <v>2528300000</v>
      </c>
      <c r="X34">
        <v>2895400000</v>
      </c>
      <c r="Y34">
        <v>2935000000</v>
      </c>
      <c r="Z34">
        <v>1571700000</v>
      </c>
      <c r="AA34">
        <v>2518600000</v>
      </c>
      <c r="AB34">
        <v>1584300000</v>
      </c>
    </row>
    <row r="35" spans="1:28">
      <c r="A35" s="7">
        <f t="shared" si="1"/>
        <v>1993</v>
      </c>
      <c r="B35" s="3">
        <f t="shared" si="3"/>
        <v>2257925.4</v>
      </c>
      <c r="C35" s="3">
        <f t="shared" si="3"/>
        <v>342655.5</v>
      </c>
      <c r="D35" s="3">
        <f t="shared" si="3"/>
        <v>23202.2</v>
      </c>
      <c r="E35" s="3">
        <f t="shared" si="2"/>
        <v>1759.5</v>
      </c>
      <c r="F35" s="3">
        <f t="shared" si="2"/>
        <v>1872.6</v>
      </c>
      <c r="G35" s="3">
        <f t="shared" si="2"/>
        <v>1257.9000000000001</v>
      </c>
      <c r="H35" s="3">
        <f t="shared" si="2"/>
        <v>2572.9</v>
      </c>
      <c r="I35" s="3">
        <f t="shared" si="2"/>
        <v>3073.3</v>
      </c>
      <c r="J35" s="3">
        <f t="shared" si="2"/>
        <v>3003.1</v>
      </c>
      <c r="K35" s="3">
        <f t="shared" si="2"/>
        <v>1552.2</v>
      </c>
      <c r="L35" s="3">
        <f t="shared" si="2"/>
        <v>2709.8</v>
      </c>
      <c r="M35" s="3">
        <f t="shared" si="2"/>
        <v>1632.6</v>
      </c>
      <c r="P35">
        <v>1992</v>
      </c>
      <c r="Q35">
        <v>2221370400000</v>
      </c>
      <c r="R35">
        <v>342628900000</v>
      </c>
      <c r="S35">
        <v>22745600000</v>
      </c>
      <c r="T35">
        <v>1779200000</v>
      </c>
      <c r="U35">
        <v>1857600000</v>
      </c>
      <c r="V35">
        <v>1198500000</v>
      </c>
      <c r="W35">
        <v>2546100000</v>
      </c>
      <c r="X35">
        <v>3023000000</v>
      </c>
      <c r="Y35">
        <v>2972300000</v>
      </c>
      <c r="Z35">
        <v>1561700000</v>
      </c>
      <c r="AA35">
        <v>2650000000</v>
      </c>
      <c r="AB35">
        <v>1627400000</v>
      </c>
    </row>
    <row r="36" spans="1:28">
      <c r="A36" s="7">
        <f t="shared" si="1"/>
        <v>1994</v>
      </c>
      <c r="B36" s="3">
        <f t="shared" si="3"/>
        <v>2301476.4</v>
      </c>
      <c r="C36" s="3">
        <f t="shared" si="3"/>
        <v>344837.4</v>
      </c>
      <c r="D36" s="3">
        <f t="shared" si="3"/>
        <v>23731.1</v>
      </c>
      <c r="E36" s="3">
        <f t="shared" si="2"/>
        <v>1711.2</v>
      </c>
      <c r="F36" s="3">
        <f t="shared" si="2"/>
        <v>1905.7</v>
      </c>
      <c r="G36" s="3">
        <f t="shared" si="2"/>
        <v>1277.5</v>
      </c>
      <c r="H36" s="3">
        <f t="shared" si="2"/>
        <v>2571.9</v>
      </c>
      <c r="I36" s="3">
        <f t="shared" si="2"/>
        <v>3115.1</v>
      </c>
      <c r="J36" s="3">
        <f t="shared" si="2"/>
        <v>3074.2</v>
      </c>
      <c r="K36" s="3">
        <f t="shared" si="2"/>
        <v>1566.9</v>
      </c>
      <c r="L36" s="3">
        <f t="shared" si="2"/>
        <v>2797.3</v>
      </c>
      <c r="M36" s="3">
        <f t="shared" si="2"/>
        <v>1658.7</v>
      </c>
      <c r="P36">
        <v>1993</v>
      </c>
      <c r="Q36">
        <v>2257925400000</v>
      </c>
      <c r="R36">
        <v>342655500000</v>
      </c>
      <c r="S36">
        <v>23202200000</v>
      </c>
      <c r="T36">
        <v>1759500000</v>
      </c>
      <c r="U36">
        <v>1872600000</v>
      </c>
      <c r="V36">
        <v>1257900000</v>
      </c>
      <c r="W36">
        <v>2572900000</v>
      </c>
      <c r="X36">
        <v>3073300000</v>
      </c>
      <c r="Y36">
        <v>3003100000</v>
      </c>
      <c r="Z36">
        <v>1552200000</v>
      </c>
      <c r="AA36">
        <v>2709800000</v>
      </c>
      <c r="AB36">
        <v>1632600000</v>
      </c>
    </row>
    <row r="37" spans="1:28">
      <c r="A37" s="7">
        <f t="shared" si="1"/>
        <v>1995</v>
      </c>
      <c r="B37" s="3">
        <f t="shared" si="3"/>
        <v>2342531.6</v>
      </c>
      <c r="C37" s="3">
        <f t="shared" si="3"/>
        <v>348488.9</v>
      </c>
      <c r="D37" s="3">
        <f t="shared" si="3"/>
        <v>24226.1</v>
      </c>
      <c r="E37" s="3">
        <f t="shared" si="2"/>
        <v>1696.1</v>
      </c>
      <c r="F37" s="3">
        <f t="shared" si="2"/>
        <v>1967.4</v>
      </c>
      <c r="G37" s="3">
        <f t="shared" si="2"/>
        <v>1278</v>
      </c>
      <c r="H37" s="3">
        <f t="shared" si="2"/>
        <v>2548</v>
      </c>
      <c r="I37" s="3">
        <f t="shared" si="2"/>
        <v>3141</v>
      </c>
      <c r="J37" s="3">
        <f t="shared" si="2"/>
        <v>3116.4</v>
      </c>
      <c r="K37" s="3">
        <f t="shared" si="2"/>
        <v>1548.5</v>
      </c>
      <c r="L37" s="3">
        <f t="shared" si="2"/>
        <v>2887</v>
      </c>
      <c r="M37" s="3">
        <f t="shared" si="2"/>
        <v>1697.7</v>
      </c>
      <c r="P37">
        <v>1994</v>
      </c>
      <c r="Q37">
        <v>2301476400000</v>
      </c>
      <c r="R37">
        <v>344837400000</v>
      </c>
      <c r="S37">
        <v>23731100000</v>
      </c>
      <c r="T37">
        <v>1711200000</v>
      </c>
      <c r="U37">
        <v>1905700000</v>
      </c>
      <c r="V37">
        <v>1277500000</v>
      </c>
      <c r="W37">
        <v>2571900000</v>
      </c>
      <c r="X37">
        <v>3115100000</v>
      </c>
      <c r="Y37">
        <v>3074200000</v>
      </c>
      <c r="Z37">
        <v>1566900000</v>
      </c>
      <c r="AA37">
        <v>2797300000</v>
      </c>
      <c r="AB37">
        <v>1658700000</v>
      </c>
    </row>
    <row r="38" spans="1:28">
      <c r="A38" s="7">
        <f t="shared" si="1"/>
        <v>1996</v>
      </c>
      <c r="B38" s="3">
        <f t="shared" si="3"/>
        <v>2380799.2000000002</v>
      </c>
      <c r="C38" s="3">
        <f t="shared" si="3"/>
        <v>352504.4</v>
      </c>
      <c r="D38" s="3">
        <f t="shared" si="3"/>
        <v>25131.200000000001</v>
      </c>
      <c r="E38" s="3">
        <f t="shared" si="2"/>
        <v>1674.1</v>
      </c>
      <c r="F38" s="3">
        <f t="shared" si="2"/>
        <v>2079</v>
      </c>
      <c r="G38" s="3">
        <f t="shared" si="2"/>
        <v>1327</v>
      </c>
      <c r="H38" s="3">
        <f t="shared" si="2"/>
        <v>2688.7</v>
      </c>
      <c r="I38" s="3">
        <f t="shared" si="2"/>
        <v>3138.7</v>
      </c>
      <c r="J38" s="3">
        <f t="shared" si="2"/>
        <v>3359.1</v>
      </c>
      <c r="K38" s="3">
        <f t="shared" si="2"/>
        <v>1540</v>
      </c>
      <c r="L38" s="3">
        <f t="shared" si="2"/>
        <v>2927</v>
      </c>
      <c r="M38" s="3">
        <f t="shared" si="2"/>
        <v>1727.1</v>
      </c>
      <c r="P38">
        <v>1995</v>
      </c>
      <c r="Q38">
        <v>2342531600000</v>
      </c>
      <c r="R38">
        <v>348488900000</v>
      </c>
      <c r="S38">
        <v>24226100000</v>
      </c>
      <c r="T38">
        <v>1696100000</v>
      </c>
      <c r="U38">
        <v>1967400000</v>
      </c>
      <c r="V38">
        <v>1278000000</v>
      </c>
      <c r="W38">
        <v>2548000000</v>
      </c>
      <c r="X38">
        <v>3141000000</v>
      </c>
      <c r="Y38">
        <v>3116400000</v>
      </c>
      <c r="Z38">
        <v>1548500000</v>
      </c>
      <c r="AA38">
        <v>2887000000</v>
      </c>
      <c r="AB38">
        <v>1697700000</v>
      </c>
    </row>
    <row r="39" spans="1:28">
      <c r="A39" s="7">
        <f t="shared" si="1"/>
        <v>1997</v>
      </c>
      <c r="B39" s="3">
        <f t="shared" si="3"/>
        <v>2434680.7999999998</v>
      </c>
      <c r="C39" s="3">
        <f t="shared" si="3"/>
        <v>358099.3</v>
      </c>
      <c r="D39" s="3">
        <f t="shared" si="3"/>
        <v>25648.9</v>
      </c>
      <c r="E39" s="3">
        <f t="shared" si="2"/>
        <v>1695.8</v>
      </c>
      <c r="F39" s="3">
        <f t="shared" si="2"/>
        <v>2142.3000000000002</v>
      </c>
      <c r="G39" s="3">
        <f t="shared" si="2"/>
        <v>1364.4</v>
      </c>
      <c r="H39" s="3">
        <f t="shared" si="2"/>
        <v>2700.9</v>
      </c>
      <c r="I39" s="3">
        <f t="shared" si="2"/>
        <v>3146.4</v>
      </c>
      <c r="J39" s="3">
        <f t="shared" si="2"/>
        <v>3347.4</v>
      </c>
      <c r="K39" s="3">
        <f t="shared" si="2"/>
        <v>1551.5</v>
      </c>
      <c r="L39" s="3">
        <f t="shared" si="2"/>
        <v>3028.3</v>
      </c>
      <c r="M39" s="3">
        <f t="shared" si="2"/>
        <v>1749.8</v>
      </c>
      <c r="P39">
        <v>1996</v>
      </c>
      <c r="Q39">
        <v>2380799200000</v>
      </c>
      <c r="R39">
        <v>352504400000</v>
      </c>
      <c r="S39">
        <v>25131200000</v>
      </c>
      <c r="T39">
        <v>1674100000</v>
      </c>
      <c r="U39">
        <v>2079000000</v>
      </c>
      <c r="V39">
        <v>1327000000</v>
      </c>
      <c r="W39">
        <v>2688700000</v>
      </c>
      <c r="X39">
        <v>3138700000</v>
      </c>
      <c r="Y39">
        <v>3359100000</v>
      </c>
      <c r="Z39">
        <v>1540000000</v>
      </c>
      <c r="AA39">
        <v>2927000000</v>
      </c>
      <c r="AB39">
        <v>1727100000</v>
      </c>
    </row>
    <row r="40" spans="1:28">
      <c r="A40" s="7">
        <f t="shared" si="1"/>
        <v>1998</v>
      </c>
      <c r="B40" s="3">
        <f t="shared" si="3"/>
        <v>2491163.6</v>
      </c>
      <c r="C40" s="3">
        <f t="shared" si="3"/>
        <v>363243.8</v>
      </c>
      <c r="D40" s="3">
        <f t="shared" si="3"/>
        <v>26249.1</v>
      </c>
      <c r="E40" s="3">
        <f t="shared" si="2"/>
        <v>1752</v>
      </c>
      <c r="F40" s="3">
        <f t="shared" si="2"/>
        <v>2139.8000000000002</v>
      </c>
      <c r="G40" s="3">
        <f t="shared" si="2"/>
        <v>1456.9</v>
      </c>
      <c r="H40" s="3">
        <f t="shared" si="2"/>
        <v>2748.1</v>
      </c>
      <c r="I40" s="3">
        <f t="shared" si="2"/>
        <v>3145.6</v>
      </c>
      <c r="J40" s="3">
        <f t="shared" si="2"/>
        <v>3563.1</v>
      </c>
      <c r="K40" s="3">
        <f t="shared" si="2"/>
        <v>1520.9</v>
      </c>
      <c r="L40" s="3">
        <f t="shared" si="2"/>
        <v>3028</v>
      </c>
      <c r="M40" s="3">
        <f t="shared" si="2"/>
        <v>1724</v>
      </c>
      <c r="P40">
        <v>1997</v>
      </c>
      <c r="Q40">
        <v>2434680800000</v>
      </c>
      <c r="R40">
        <v>358099300000</v>
      </c>
      <c r="S40">
        <v>25648900000</v>
      </c>
      <c r="T40">
        <v>1695800000</v>
      </c>
      <c r="U40">
        <v>2142300000</v>
      </c>
      <c r="V40">
        <v>1364400000</v>
      </c>
      <c r="W40">
        <v>2700900000</v>
      </c>
      <c r="X40">
        <v>3146400000</v>
      </c>
      <c r="Y40">
        <v>3347400000</v>
      </c>
      <c r="Z40">
        <v>1551500000</v>
      </c>
      <c r="AA40">
        <v>3028300000</v>
      </c>
      <c r="AB40">
        <v>1749800000</v>
      </c>
    </row>
    <row r="41" spans="1:28">
      <c r="A41" s="7">
        <f t="shared" si="1"/>
        <v>1999</v>
      </c>
      <c r="B41" s="3">
        <f t="shared" si="3"/>
        <v>2548608.2999999998</v>
      </c>
      <c r="C41" s="3">
        <f t="shared" si="3"/>
        <v>367654.2</v>
      </c>
      <c r="D41" s="3">
        <f t="shared" si="3"/>
        <v>27001.3</v>
      </c>
      <c r="E41" s="3">
        <f t="shared" si="2"/>
        <v>1752.5</v>
      </c>
      <c r="F41" s="3">
        <f t="shared" si="2"/>
        <v>2160</v>
      </c>
      <c r="G41" s="3">
        <f t="shared" si="2"/>
        <v>1539</v>
      </c>
      <c r="H41" s="3">
        <f t="shared" si="2"/>
        <v>2793.8</v>
      </c>
      <c r="I41" s="3">
        <f t="shared" si="2"/>
        <v>3204.4</v>
      </c>
      <c r="J41" s="3">
        <f t="shared" si="2"/>
        <v>3864.9</v>
      </c>
      <c r="K41" s="3">
        <f t="shared" si="2"/>
        <v>1486.9</v>
      </c>
      <c r="L41" s="3">
        <f t="shared" si="2"/>
        <v>3040.8</v>
      </c>
      <c r="M41" s="3">
        <f t="shared" si="2"/>
        <v>1737</v>
      </c>
      <c r="P41">
        <v>1998</v>
      </c>
      <c r="Q41">
        <v>2491163600000</v>
      </c>
      <c r="R41">
        <v>363243800000</v>
      </c>
      <c r="S41">
        <v>26249100000</v>
      </c>
      <c r="T41">
        <v>1752000000</v>
      </c>
      <c r="U41">
        <v>2139800000</v>
      </c>
      <c r="V41">
        <v>1456900000</v>
      </c>
      <c r="W41">
        <v>2748100000</v>
      </c>
      <c r="X41">
        <v>3145600000</v>
      </c>
      <c r="Y41">
        <v>3563100000</v>
      </c>
      <c r="Z41">
        <v>1520900000</v>
      </c>
      <c r="AA41">
        <v>3028000000</v>
      </c>
      <c r="AB41">
        <v>1724000000</v>
      </c>
    </row>
    <row r="42" spans="1:28">
      <c r="A42" s="7">
        <f t="shared" si="1"/>
        <v>2000</v>
      </c>
      <c r="B42" s="3">
        <f t="shared" si="3"/>
        <v>2608835.2999999998</v>
      </c>
      <c r="C42" s="3">
        <f t="shared" si="3"/>
        <v>371490.2</v>
      </c>
      <c r="D42" s="3">
        <f t="shared" si="3"/>
        <v>27214.799999999999</v>
      </c>
      <c r="E42" s="3">
        <f t="shared" si="2"/>
        <v>1724.4</v>
      </c>
      <c r="F42" s="3">
        <f t="shared" si="2"/>
        <v>2128.1</v>
      </c>
      <c r="G42" s="3">
        <f t="shared" si="2"/>
        <v>1663.4</v>
      </c>
      <c r="H42" s="3">
        <f t="shared" si="2"/>
        <v>2897.3</v>
      </c>
      <c r="I42" s="3">
        <f t="shared" si="2"/>
        <v>3148.8</v>
      </c>
      <c r="J42" s="3">
        <f t="shared" si="2"/>
        <v>3940.2</v>
      </c>
      <c r="K42" s="3">
        <f t="shared" si="2"/>
        <v>1432</v>
      </c>
      <c r="L42" s="3">
        <f t="shared" si="2"/>
        <v>2986.1</v>
      </c>
      <c r="M42" s="3">
        <f t="shared" si="2"/>
        <v>1757.6</v>
      </c>
      <c r="P42">
        <v>1999</v>
      </c>
      <c r="Q42">
        <v>2548608300000</v>
      </c>
      <c r="R42">
        <v>367654200000</v>
      </c>
      <c r="S42">
        <v>27001300000</v>
      </c>
      <c r="T42">
        <v>1752500000</v>
      </c>
      <c r="U42">
        <v>2160000000</v>
      </c>
      <c r="V42">
        <v>1539000000</v>
      </c>
      <c r="W42">
        <v>2793800000</v>
      </c>
      <c r="X42">
        <v>3204400000</v>
      </c>
      <c r="Y42">
        <v>3864900000</v>
      </c>
      <c r="Z42">
        <v>1486900000</v>
      </c>
      <c r="AA42">
        <v>3040800000</v>
      </c>
      <c r="AB42">
        <v>1737000000</v>
      </c>
    </row>
    <row r="43" spans="1:28">
      <c r="A43" s="7">
        <f t="shared" si="1"/>
        <v>2001</v>
      </c>
      <c r="B43" s="3">
        <f t="shared" si="3"/>
        <v>2664388.9</v>
      </c>
      <c r="C43" s="3">
        <f t="shared" si="3"/>
        <v>369200.4</v>
      </c>
      <c r="D43" s="3">
        <f t="shared" si="3"/>
        <v>27224.2</v>
      </c>
      <c r="E43" s="3">
        <f t="shared" si="2"/>
        <v>1707.9</v>
      </c>
      <c r="F43" s="3">
        <f t="shared" si="2"/>
        <v>2089.8000000000002</v>
      </c>
      <c r="G43" s="3">
        <f t="shared" si="2"/>
        <v>1717.4</v>
      </c>
      <c r="H43" s="3">
        <f t="shared" si="2"/>
        <v>2956.1</v>
      </c>
      <c r="I43" s="3">
        <f t="shared" si="2"/>
        <v>3093.9</v>
      </c>
      <c r="J43" s="3">
        <f t="shared" si="2"/>
        <v>3953.2</v>
      </c>
      <c r="K43" s="3">
        <f t="shared" si="2"/>
        <v>1395.2</v>
      </c>
      <c r="L43" s="3">
        <f t="shared" si="2"/>
        <v>2939.4</v>
      </c>
      <c r="M43" s="3">
        <f t="shared" si="2"/>
        <v>1812.4</v>
      </c>
      <c r="P43">
        <v>2000</v>
      </c>
      <c r="Q43">
        <v>2608835300000</v>
      </c>
      <c r="R43">
        <v>371490200000</v>
      </c>
      <c r="S43">
        <v>27214800000</v>
      </c>
      <c r="T43">
        <v>1724400000</v>
      </c>
      <c r="U43">
        <v>2128100000</v>
      </c>
      <c r="V43">
        <v>1663400000</v>
      </c>
      <c r="W43">
        <v>2897300000</v>
      </c>
      <c r="X43">
        <v>3148800000</v>
      </c>
      <c r="Y43">
        <v>3940200000</v>
      </c>
      <c r="Z43">
        <v>1432000000</v>
      </c>
      <c r="AA43">
        <v>2986100000</v>
      </c>
      <c r="AB43">
        <v>1757600000</v>
      </c>
    </row>
    <row r="44" spans="1:28">
      <c r="A44" s="7">
        <f t="shared" si="1"/>
        <v>2002</v>
      </c>
      <c r="B44" s="3">
        <f t="shared" si="3"/>
        <v>2709394.4</v>
      </c>
      <c r="C44" s="3">
        <f t="shared" si="3"/>
        <v>364678</v>
      </c>
      <c r="D44" s="3">
        <f t="shared" si="3"/>
        <v>27617.5</v>
      </c>
      <c r="E44" s="3">
        <f t="shared" si="2"/>
        <v>1684.1</v>
      </c>
      <c r="F44" s="3">
        <f t="shared" si="2"/>
        <v>2059.9</v>
      </c>
      <c r="G44" s="3">
        <f t="shared" si="2"/>
        <v>1838.6</v>
      </c>
      <c r="H44" s="3">
        <f t="shared" si="2"/>
        <v>3052.8</v>
      </c>
      <c r="I44" s="3">
        <f t="shared" si="2"/>
        <v>3167.2</v>
      </c>
      <c r="J44" s="3">
        <f t="shared" si="2"/>
        <v>3949.5</v>
      </c>
      <c r="K44" s="3">
        <f t="shared" si="2"/>
        <v>1395.1</v>
      </c>
      <c r="L44" s="3">
        <f t="shared" si="2"/>
        <v>2964.8</v>
      </c>
      <c r="M44" s="3">
        <f t="shared" si="2"/>
        <v>1884.2</v>
      </c>
      <c r="P44">
        <v>2001</v>
      </c>
      <c r="Q44">
        <v>2664388900000</v>
      </c>
      <c r="R44">
        <v>369200400000</v>
      </c>
      <c r="S44">
        <v>27224200000</v>
      </c>
      <c r="T44">
        <v>1707900000</v>
      </c>
      <c r="U44">
        <v>2089800000</v>
      </c>
      <c r="V44">
        <v>1717400000</v>
      </c>
      <c r="W44">
        <v>2956100000</v>
      </c>
      <c r="X44">
        <v>3093900000</v>
      </c>
      <c r="Y44">
        <v>3953200000</v>
      </c>
      <c r="Z44">
        <v>1395200000</v>
      </c>
      <c r="AA44">
        <v>2939400000</v>
      </c>
      <c r="AB44">
        <v>1812400000</v>
      </c>
    </row>
    <row r="45" spans="1:28">
      <c r="A45" s="7">
        <f t="shared" si="1"/>
        <v>2003</v>
      </c>
      <c r="B45" s="3">
        <f t="shared" si="3"/>
        <v>2754094.1</v>
      </c>
      <c r="C45" s="3">
        <f t="shared" si="3"/>
        <v>361714.3</v>
      </c>
      <c r="D45" s="3">
        <f t="shared" si="3"/>
        <v>27680.799999999999</v>
      </c>
      <c r="E45" s="3">
        <f t="shared" si="2"/>
        <v>1680.2</v>
      </c>
      <c r="F45" s="3">
        <f t="shared" si="2"/>
        <v>2037.7</v>
      </c>
      <c r="G45" s="3">
        <f t="shared" si="2"/>
        <v>1887</v>
      </c>
      <c r="H45" s="3">
        <f t="shared" si="2"/>
        <v>3103</v>
      </c>
      <c r="I45" s="3">
        <f t="shared" si="2"/>
        <v>3190.7</v>
      </c>
      <c r="J45" s="3">
        <f t="shared" si="2"/>
        <v>4002.6</v>
      </c>
      <c r="K45" s="3">
        <f t="shared" si="2"/>
        <v>1394</v>
      </c>
      <c r="L45" s="3">
        <f t="shared" si="2"/>
        <v>2938.1</v>
      </c>
      <c r="M45" s="3">
        <f t="shared" si="2"/>
        <v>1938.9</v>
      </c>
      <c r="P45">
        <v>2002</v>
      </c>
      <c r="Q45">
        <v>2709394400000</v>
      </c>
      <c r="R45">
        <v>364678000000</v>
      </c>
      <c r="S45">
        <v>27617500000</v>
      </c>
      <c r="T45">
        <v>1684100000</v>
      </c>
      <c r="U45">
        <v>2059900000</v>
      </c>
      <c r="V45">
        <v>1838600000</v>
      </c>
      <c r="W45">
        <v>3052800000</v>
      </c>
      <c r="X45">
        <v>3167200000</v>
      </c>
      <c r="Y45">
        <v>3949500000</v>
      </c>
      <c r="Z45">
        <v>1395100000</v>
      </c>
      <c r="AA45">
        <v>2964800000</v>
      </c>
      <c r="AB45">
        <v>1884200000</v>
      </c>
    </row>
    <row r="46" spans="1:28">
      <c r="A46" s="7">
        <f t="shared" si="1"/>
        <v>2004</v>
      </c>
      <c r="B46" s="3">
        <f t="shared" si="3"/>
        <v>2804572.7</v>
      </c>
      <c r="C46" s="3">
        <f t="shared" si="3"/>
        <v>357066.5</v>
      </c>
      <c r="D46" s="3">
        <f t="shared" si="3"/>
        <v>27646.7</v>
      </c>
      <c r="E46" s="3">
        <f t="shared" si="2"/>
        <v>1701.3</v>
      </c>
      <c r="F46" s="3">
        <f t="shared" si="2"/>
        <v>2028.3</v>
      </c>
      <c r="G46" s="3">
        <f t="shared" si="2"/>
        <v>1919</v>
      </c>
      <c r="H46" s="3">
        <f t="shared" si="2"/>
        <v>3166.2</v>
      </c>
      <c r="I46" s="3">
        <f t="shared" si="2"/>
        <v>3219.8</v>
      </c>
      <c r="J46" s="3">
        <f t="shared" si="2"/>
        <v>4071.6</v>
      </c>
      <c r="K46" s="3">
        <f t="shared" si="2"/>
        <v>1399.4</v>
      </c>
      <c r="L46" s="3">
        <f t="shared" si="2"/>
        <v>2935.7</v>
      </c>
      <c r="M46" s="3">
        <f t="shared" si="2"/>
        <v>1977.1</v>
      </c>
      <c r="P46">
        <v>2003</v>
      </c>
      <c r="Q46">
        <v>2754094100000</v>
      </c>
      <c r="R46">
        <v>361714300000</v>
      </c>
      <c r="S46">
        <v>27680800000</v>
      </c>
      <c r="T46">
        <v>1680200000</v>
      </c>
      <c r="U46">
        <v>2037700000</v>
      </c>
      <c r="V46">
        <v>1887000000</v>
      </c>
      <c r="W46">
        <v>3103000000</v>
      </c>
      <c r="X46">
        <v>3190700000</v>
      </c>
      <c r="Y46">
        <v>4002600000</v>
      </c>
      <c r="Z46">
        <v>1394000000</v>
      </c>
      <c r="AA46">
        <v>2938100000</v>
      </c>
      <c r="AB46">
        <v>1938900000</v>
      </c>
    </row>
    <row r="47" spans="1:28">
      <c r="A47" s="7">
        <f t="shared" si="1"/>
        <v>2005</v>
      </c>
      <c r="B47" s="3">
        <f t="shared" si="3"/>
        <v>2869024</v>
      </c>
      <c r="C47" s="3">
        <f t="shared" si="3"/>
        <v>353197.2</v>
      </c>
      <c r="D47" s="3">
        <f t="shared" si="3"/>
        <v>27486.7</v>
      </c>
      <c r="E47" s="3">
        <f t="shared" si="2"/>
        <v>1702.5</v>
      </c>
      <c r="F47" s="3">
        <f t="shared" si="2"/>
        <v>2035.5</v>
      </c>
      <c r="G47" s="3">
        <f t="shared" si="2"/>
        <v>1987.1</v>
      </c>
      <c r="H47" s="3">
        <f t="shared" si="2"/>
        <v>3247.5</v>
      </c>
      <c r="I47" s="3">
        <f t="shared" si="2"/>
        <v>3247.9</v>
      </c>
      <c r="J47" s="3">
        <f t="shared" si="2"/>
        <v>4222.3</v>
      </c>
      <c r="K47" s="3">
        <f t="shared" si="2"/>
        <v>1394.4</v>
      </c>
      <c r="L47" s="3">
        <f t="shared" si="2"/>
        <v>2936.4</v>
      </c>
      <c r="M47" s="3">
        <f t="shared" si="2"/>
        <v>2013.1</v>
      </c>
      <c r="P47">
        <v>2004</v>
      </c>
      <c r="Q47">
        <v>2804572700000</v>
      </c>
      <c r="R47">
        <v>357066500000</v>
      </c>
      <c r="S47">
        <v>27646700000</v>
      </c>
      <c r="T47">
        <v>1701300000</v>
      </c>
      <c r="U47">
        <v>2028300000</v>
      </c>
      <c r="V47">
        <v>1919000000</v>
      </c>
      <c r="W47">
        <v>3166200000</v>
      </c>
      <c r="X47">
        <v>3219800000</v>
      </c>
      <c r="Y47">
        <v>4071600000</v>
      </c>
      <c r="Z47">
        <v>1399400000</v>
      </c>
      <c r="AA47">
        <v>2935700000</v>
      </c>
      <c r="AB47">
        <v>1977100000</v>
      </c>
    </row>
    <row r="48" spans="1:28">
      <c r="A48" s="7">
        <f t="shared" si="1"/>
        <v>2006</v>
      </c>
      <c r="B48" s="3">
        <f t="shared" si="3"/>
        <v>2946507.3</v>
      </c>
      <c r="C48" s="3">
        <f t="shared" si="3"/>
        <v>348845.2</v>
      </c>
      <c r="D48" s="3">
        <f t="shared" si="3"/>
        <v>27357.5</v>
      </c>
      <c r="E48" s="3" t="s">
        <v>29</v>
      </c>
      <c r="F48" s="3" t="s">
        <v>29</v>
      </c>
      <c r="G48" s="3" t="s">
        <v>29</v>
      </c>
      <c r="H48" s="3" t="s">
        <v>29</v>
      </c>
      <c r="I48" s="3" t="s">
        <v>29</v>
      </c>
      <c r="J48" s="3" t="s">
        <v>29</v>
      </c>
      <c r="K48" s="3" t="s">
        <v>29</v>
      </c>
      <c r="L48" s="3" t="s">
        <v>29</v>
      </c>
      <c r="M48" s="3" t="s">
        <v>29</v>
      </c>
      <c r="P48">
        <v>2005</v>
      </c>
      <c r="Q48">
        <v>2869024000000</v>
      </c>
      <c r="R48">
        <v>353197200000</v>
      </c>
      <c r="S48">
        <v>27486700000</v>
      </c>
      <c r="T48">
        <v>1702500000</v>
      </c>
      <c r="U48">
        <v>2035500000</v>
      </c>
      <c r="V48">
        <v>1987100000</v>
      </c>
      <c r="W48">
        <v>3247500000</v>
      </c>
      <c r="X48">
        <v>3247900000</v>
      </c>
      <c r="Y48">
        <v>4222300000</v>
      </c>
      <c r="Z48">
        <v>1394400000</v>
      </c>
      <c r="AA48">
        <v>2936400000</v>
      </c>
      <c r="AB48">
        <v>2013100000</v>
      </c>
    </row>
    <row r="49" spans="1:19">
      <c r="A49" s="7">
        <f t="shared" si="1"/>
        <v>2007</v>
      </c>
      <c r="B49" s="3">
        <f t="shared" si="3"/>
        <v>3025453.6</v>
      </c>
      <c r="C49" s="3">
        <f t="shared" si="3"/>
        <v>345035.4</v>
      </c>
      <c r="D49" s="3">
        <f t="shared" si="3"/>
        <v>27121</v>
      </c>
      <c r="E49" s="3" t="s">
        <v>29</v>
      </c>
      <c r="F49" s="3" t="s">
        <v>29</v>
      </c>
      <c r="G49" s="3" t="s">
        <v>29</v>
      </c>
      <c r="H49" s="3" t="s">
        <v>29</v>
      </c>
      <c r="I49" s="3" t="s">
        <v>29</v>
      </c>
      <c r="J49" s="3" t="s">
        <v>29</v>
      </c>
      <c r="K49" s="3" t="s">
        <v>29</v>
      </c>
      <c r="L49" s="3" t="s">
        <v>29</v>
      </c>
      <c r="M49" s="3" t="s">
        <v>29</v>
      </c>
      <c r="P49">
        <v>2006</v>
      </c>
      <c r="Q49">
        <v>2946507300000</v>
      </c>
      <c r="R49">
        <v>348845200000</v>
      </c>
      <c r="S49">
        <v>27357500000</v>
      </c>
    </row>
    <row r="50" spans="1:19">
      <c r="A50" s="7">
        <f t="shared" si="1"/>
        <v>2008</v>
      </c>
      <c r="B50" s="3">
        <f t="shared" si="3"/>
        <v>3116472.8</v>
      </c>
      <c r="C50" s="3">
        <f t="shared" si="3"/>
        <v>339485.3</v>
      </c>
      <c r="D50" s="3">
        <f t="shared" si="3"/>
        <v>26854.2</v>
      </c>
      <c r="E50" s="3" t="s">
        <v>29</v>
      </c>
      <c r="F50" s="3" t="s">
        <v>29</v>
      </c>
      <c r="G50" s="3" t="s">
        <v>29</v>
      </c>
      <c r="H50" s="3" t="s">
        <v>29</v>
      </c>
      <c r="I50" s="3" t="s">
        <v>29</v>
      </c>
      <c r="J50" s="3" t="s">
        <v>29</v>
      </c>
      <c r="K50" s="3" t="s">
        <v>29</v>
      </c>
      <c r="L50" s="3" t="s">
        <v>29</v>
      </c>
      <c r="M50" s="3" t="s">
        <v>29</v>
      </c>
      <c r="P50">
        <v>2007</v>
      </c>
      <c r="Q50">
        <v>3025453600000</v>
      </c>
      <c r="R50">
        <v>345035400000</v>
      </c>
      <c r="S50">
        <v>27121000000</v>
      </c>
    </row>
    <row r="51" spans="1:19">
      <c r="A51" s="7">
        <f t="shared" si="1"/>
        <v>2009</v>
      </c>
      <c r="B51" s="3">
        <f t="shared" si="3"/>
        <v>3159698.7</v>
      </c>
      <c r="C51" s="3">
        <f t="shared" si="3"/>
        <v>327206.7</v>
      </c>
      <c r="D51" s="3">
        <f t="shared" si="3"/>
        <v>26414.5</v>
      </c>
      <c r="E51" s="3" t="s">
        <v>29</v>
      </c>
      <c r="F51" s="3" t="s">
        <v>29</v>
      </c>
      <c r="G51" s="3" t="s">
        <v>29</v>
      </c>
      <c r="H51" s="3" t="s">
        <v>29</v>
      </c>
      <c r="I51" s="3" t="s">
        <v>29</v>
      </c>
      <c r="J51" s="3" t="s">
        <v>29</v>
      </c>
      <c r="K51" s="3" t="s">
        <v>29</v>
      </c>
      <c r="L51" s="3" t="s">
        <v>29</v>
      </c>
      <c r="M51" s="3" t="s">
        <v>29</v>
      </c>
      <c r="P51">
        <v>2008</v>
      </c>
      <c r="Q51">
        <v>3116472800000</v>
      </c>
      <c r="R51">
        <v>339485300000</v>
      </c>
      <c r="S51">
        <v>26854200000</v>
      </c>
    </row>
    <row r="52" spans="1:19">
      <c r="A52" s="7">
        <f t="shared" si="1"/>
        <v>2010</v>
      </c>
      <c r="B52" s="3">
        <f t="shared" si="3"/>
        <v>3211087.9</v>
      </c>
      <c r="C52" s="3">
        <f t="shared" si="3"/>
        <v>317581.3</v>
      </c>
      <c r="D52" s="3">
        <f t="shared" si="3"/>
        <v>26196.5</v>
      </c>
      <c r="E52" s="3" t="s">
        <v>29</v>
      </c>
      <c r="F52" s="3" t="s">
        <v>29</v>
      </c>
      <c r="G52" s="3" t="s">
        <v>29</v>
      </c>
      <c r="H52" s="3" t="s">
        <v>29</v>
      </c>
      <c r="I52" s="3" t="s">
        <v>29</v>
      </c>
      <c r="J52" s="3" t="s">
        <v>29</v>
      </c>
      <c r="K52" s="3" t="s">
        <v>29</v>
      </c>
      <c r="L52" s="3" t="s">
        <v>29</v>
      </c>
      <c r="M52" s="3" t="s">
        <v>29</v>
      </c>
      <c r="P52">
        <v>2009</v>
      </c>
      <c r="Q52">
        <v>3159698700000</v>
      </c>
      <c r="R52">
        <v>327206700000</v>
      </c>
      <c r="S52">
        <v>26414500000</v>
      </c>
    </row>
    <row r="53" spans="1:19">
      <c r="P53">
        <v>2010</v>
      </c>
      <c r="Q53">
        <v>3211087900000</v>
      </c>
      <c r="R53">
        <v>317581300000</v>
      </c>
      <c r="S53">
        <v>26196500000</v>
      </c>
    </row>
    <row r="54" spans="1:19">
      <c r="A54" s="9" t="s">
        <v>71</v>
      </c>
    </row>
    <row r="55" spans="1:19">
      <c r="A55" s="7" t="s">
        <v>447</v>
      </c>
      <c r="B55" s="2">
        <f>(POWER(VLOOKUP(VALUE(RIGHT($A55,4)),$A$3:$M$52,COLUMN(B$52),0)/VLOOKUP(VALUE(LEFT($A55,4)),$A$3:$M$52,COLUMN(B$52),0),1/(VALUE(RIGHT($A55,4))-VALUE(LEFT($A55,4))))-1)*100</f>
        <v>2.3781972491400127</v>
      </c>
      <c r="C55" s="2">
        <f t="shared" ref="B55:M59" si="4">(POWER(VLOOKUP(VALUE(RIGHT($A55,4)),$A$3:$M$52,COLUMN(C$52),0)/VLOOKUP(VALUE(LEFT($A55,4)),$A$3:$M$52,COLUMN(C$52),0),1/(VALUE(RIGHT($A55,4))-VALUE(LEFT($A55,4))))-1)*100</f>
        <v>0.50644097024696855</v>
      </c>
      <c r="D55" s="2">
        <f t="shared" si="4"/>
        <v>1.3991037115440363</v>
      </c>
      <c r="E55" s="3" t="s">
        <v>29</v>
      </c>
      <c r="F55" s="3" t="s">
        <v>29</v>
      </c>
      <c r="G55" s="3" t="s">
        <v>29</v>
      </c>
      <c r="H55" s="3" t="s">
        <v>29</v>
      </c>
      <c r="I55" s="3" t="s">
        <v>29</v>
      </c>
      <c r="J55" s="3" t="s">
        <v>29</v>
      </c>
      <c r="K55" s="3" t="s">
        <v>29</v>
      </c>
      <c r="L55" s="3" t="s">
        <v>29</v>
      </c>
      <c r="M55" s="3" t="s">
        <v>29</v>
      </c>
    </row>
    <row r="56" spans="1:19">
      <c r="A56" s="7" t="s">
        <v>1</v>
      </c>
      <c r="B56" s="2">
        <f>(POWER(VLOOKUP(VALUE(RIGHT($A56,4)),$A$3:$M$52,COLUMN(B$52),0)/VLOOKUP(VALUE(LEFT($A56,4)),$A$3:$M$52,COLUMN(B$52),0),1/(VALUE(RIGHT($A56,4))-VALUE(LEFT($A56,4))))-1)*100</f>
        <v>3.0374215269823424</v>
      </c>
      <c r="C56" s="2">
        <f t="shared" si="4"/>
        <v>2.1004209517874406</v>
      </c>
      <c r="D56" s="2">
        <f t="shared" si="4"/>
        <v>2.2011392915045391</v>
      </c>
      <c r="E56" s="2">
        <f t="shared" si="4"/>
        <v>3.8461896481569946</v>
      </c>
      <c r="F56" s="2">
        <f t="shared" si="4"/>
        <v>4.0471834141189822</v>
      </c>
      <c r="G56" s="2">
        <f t="shared" si="4"/>
        <v>3.7377019593222149</v>
      </c>
      <c r="H56" s="2">
        <f t="shared" si="4"/>
        <v>3.5517313670810458</v>
      </c>
      <c r="I56" s="2">
        <f t="shared" si="4"/>
        <v>2.3637495838670697</v>
      </c>
      <c r="J56" s="2">
        <f t="shared" si="4"/>
        <v>2.2231168084454023</v>
      </c>
      <c r="K56" s="2">
        <f t="shared" si="4"/>
        <v>2.5679015785233572</v>
      </c>
      <c r="L56" s="2">
        <f t="shared" si="4"/>
        <v>2.6387525021737801</v>
      </c>
      <c r="M56" s="2">
        <f t="shared" si="4"/>
        <v>3.4437078488269712</v>
      </c>
    </row>
    <row r="57" spans="1:19">
      <c r="A57" s="7" t="s">
        <v>603</v>
      </c>
      <c r="B57" s="2">
        <f t="shared" si="4"/>
        <v>2.1281750661131138</v>
      </c>
      <c r="C57" s="2">
        <f t="shared" si="4"/>
        <v>-9.4222554969458638E-2</v>
      </c>
      <c r="D57" s="2">
        <f t="shared" si="4"/>
        <v>1.0952246201701099</v>
      </c>
      <c r="E57" s="3" t="s">
        <v>29</v>
      </c>
      <c r="F57" s="3" t="s">
        <v>29</v>
      </c>
      <c r="G57" s="3" t="s">
        <v>29</v>
      </c>
      <c r="H57" s="3" t="s">
        <v>29</v>
      </c>
      <c r="I57" s="3" t="s">
        <v>29</v>
      </c>
      <c r="J57" s="3" t="s">
        <v>29</v>
      </c>
      <c r="K57" s="3" t="s">
        <v>29</v>
      </c>
      <c r="L57" s="3" t="s">
        <v>29</v>
      </c>
      <c r="M57" s="3" t="s">
        <v>29</v>
      </c>
    </row>
    <row r="58" spans="1:19">
      <c r="A58" s="7" t="s">
        <v>2</v>
      </c>
      <c r="B58" s="2">
        <f t="shared" si="4"/>
        <v>2.1549050818943316</v>
      </c>
      <c r="C58" s="2">
        <f t="shared" si="4"/>
        <v>1.2531742515182076</v>
      </c>
      <c r="D58" s="2">
        <f t="shared" si="4"/>
        <v>2.4558710372242887</v>
      </c>
      <c r="E58" s="2">
        <f t="shared" si="4"/>
        <v>2.0057435650433497E-2</v>
      </c>
      <c r="F58" s="2">
        <f t="shared" si="4"/>
        <v>1.6328869662503243</v>
      </c>
      <c r="G58" s="2">
        <f t="shared" si="4"/>
        <v>3.9547312380854294</v>
      </c>
      <c r="H58" s="2">
        <f t="shared" si="4"/>
        <v>2.1230180674471466</v>
      </c>
      <c r="I58" s="2">
        <f t="shared" si="4"/>
        <v>1.3872607316361751</v>
      </c>
      <c r="J58" s="2">
        <f t="shared" si="4"/>
        <v>2.8151092057525196</v>
      </c>
      <c r="K58" s="2">
        <f t="shared" si="4"/>
        <v>-0.53236687131482663</v>
      </c>
      <c r="L58" s="2">
        <f t="shared" si="4"/>
        <v>2.2862709551701998</v>
      </c>
      <c r="M58" s="2">
        <f t="shared" si="4"/>
        <v>1.1712079315970625</v>
      </c>
    </row>
    <row r="59" spans="1:19">
      <c r="A59" s="7" t="s">
        <v>448</v>
      </c>
      <c r="B59" s="2">
        <f t="shared" si="4"/>
        <v>2.0987801270058837</v>
      </c>
      <c r="C59" s="2">
        <f t="shared" si="4"/>
        <v>-1.555659006129495</v>
      </c>
      <c r="D59" s="2">
        <f t="shared" si="4"/>
        <v>-0.38062506855049971</v>
      </c>
      <c r="E59" s="3" t="s">
        <v>29</v>
      </c>
      <c r="F59" s="3" t="s">
        <v>29</v>
      </c>
      <c r="G59" s="3" t="s">
        <v>29</v>
      </c>
      <c r="H59" s="3" t="s">
        <v>29</v>
      </c>
      <c r="I59" s="3" t="s">
        <v>29</v>
      </c>
      <c r="J59" s="3" t="s">
        <v>29</v>
      </c>
      <c r="K59" s="3" t="s">
        <v>29</v>
      </c>
      <c r="L59" s="3" t="s">
        <v>29</v>
      </c>
      <c r="M59" s="3" t="s">
        <v>29</v>
      </c>
    </row>
    <row r="60" spans="1:19">
      <c r="B60" s="2"/>
    </row>
    <row r="61" spans="1:19">
      <c r="A61" s="229" t="s">
        <v>1340</v>
      </c>
    </row>
    <row r="62" spans="1:19">
      <c r="A62" t="s">
        <v>524</v>
      </c>
    </row>
    <row r="63" spans="1:19">
      <c r="A63" t="s">
        <v>621</v>
      </c>
    </row>
  </sheetData>
  <pageMargins left="0.7" right="0.7" top="0.75" bottom="0.75" header="0.3" footer="0.3"/>
  <pageSetup scale="50" orientation="landscape" horizontalDpi="0" verticalDpi="0" r:id="rId1"/>
</worksheet>
</file>

<file path=xl/worksheets/sheet43.xml><?xml version="1.0" encoding="utf-8"?>
<worksheet xmlns="http://schemas.openxmlformats.org/spreadsheetml/2006/main" xmlns:r="http://schemas.openxmlformats.org/officeDocument/2006/relationships">
  <sheetPr codeName="Sheet94"/>
  <dimension ref="A1:AJ64"/>
  <sheetViews>
    <sheetView view="pageBreakPreview" zoomScaleNormal="100" zoomScaleSheetLayoutView="100" workbookViewId="0"/>
  </sheetViews>
  <sheetFormatPr defaultRowHeight="15" outlineLevelCol="1"/>
  <cols>
    <col min="2" max="13" width="14.85546875" customWidth="1"/>
    <col min="16" max="35" width="0" hidden="1" customWidth="1" outlineLevel="1"/>
    <col min="36" max="36" width="9.140625" collapsed="1"/>
  </cols>
  <sheetData>
    <row r="1" spans="1:35">
      <c r="A1" s="229" t="s">
        <v>1361</v>
      </c>
      <c r="G1" s="5"/>
    </row>
    <row r="2" spans="1:35" ht="90">
      <c r="B2" s="55" t="s">
        <v>5</v>
      </c>
      <c r="C2" s="55" t="s">
        <v>6</v>
      </c>
      <c r="D2" s="55" t="s">
        <v>7</v>
      </c>
      <c r="E2" s="55" t="s">
        <v>8</v>
      </c>
      <c r="F2" s="55" t="s">
        <v>9</v>
      </c>
      <c r="G2" s="55" t="s">
        <v>11</v>
      </c>
      <c r="H2" s="55" t="s">
        <v>12</v>
      </c>
      <c r="I2" s="55" t="s">
        <v>13</v>
      </c>
      <c r="J2" s="55" t="s">
        <v>14</v>
      </c>
      <c r="K2" s="55" t="s">
        <v>15</v>
      </c>
      <c r="L2" s="55" t="s">
        <v>16</v>
      </c>
      <c r="M2" s="55" t="s">
        <v>17</v>
      </c>
      <c r="Q2" t="s">
        <v>5</v>
      </c>
      <c r="R2" t="s">
        <v>6</v>
      </c>
      <c r="S2" t="s">
        <v>7</v>
      </c>
      <c r="T2" t="s">
        <v>8</v>
      </c>
      <c r="U2" t="s">
        <v>9</v>
      </c>
      <c r="V2" t="s">
        <v>11</v>
      </c>
      <c r="W2" t="s">
        <v>12</v>
      </c>
      <c r="X2" t="s">
        <v>13</v>
      </c>
      <c r="Y2" t="s">
        <v>14</v>
      </c>
      <c r="Z2" t="s">
        <v>15</v>
      </c>
      <c r="AA2" t="s">
        <v>16</v>
      </c>
      <c r="AB2" t="s">
        <v>17</v>
      </c>
      <c r="AC2" t="s">
        <v>601</v>
      </c>
      <c r="AD2" t="s">
        <v>231</v>
      </c>
      <c r="AE2" t="s">
        <v>232</v>
      </c>
      <c r="AF2" t="s">
        <v>233</v>
      </c>
      <c r="AG2" t="s">
        <v>234</v>
      </c>
      <c r="AH2" t="s">
        <v>602</v>
      </c>
      <c r="AI2" t="s">
        <v>230</v>
      </c>
    </row>
    <row r="3" spans="1:35">
      <c r="A3" s="7">
        <v>1961</v>
      </c>
      <c r="B3" s="3">
        <f>Q9/1000000</f>
        <v>111584.7</v>
      </c>
      <c r="C3" s="3">
        <f>R9/1000000</f>
        <v>18645.400000000001</v>
      </c>
      <c r="D3" s="3">
        <f>S9/1000000</f>
        <v>1635.4</v>
      </c>
      <c r="E3" s="3">
        <f>$D3*T9/SUM($T9:$AB9)</f>
        <v>149.66312110953368</v>
      </c>
      <c r="F3" s="3">
        <f t="shared" ref="F3:M3" si="0">$D3*U9/SUM($T9:$AB9)</f>
        <v>144.75174183684612</v>
      </c>
      <c r="G3" s="3">
        <f t="shared" si="0"/>
        <v>85.904488369553349</v>
      </c>
      <c r="H3" s="3">
        <f t="shared" si="0"/>
        <v>191.45449382985694</v>
      </c>
      <c r="I3" s="3">
        <f t="shared" si="0"/>
        <v>240.74688216664848</v>
      </c>
      <c r="J3" s="3">
        <f t="shared" si="0"/>
        <v>275.75162171016706</v>
      </c>
      <c r="K3" s="3">
        <f t="shared" si="0"/>
        <v>98.58477667358305</v>
      </c>
      <c r="L3" s="3">
        <f t="shared" si="0"/>
        <v>326.20488151141205</v>
      </c>
      <c r="M3" s="3">
        <f t="shared" si="0"/>
        <v>122.33799279239926</v>
      </c>
      <c r="P3">
        <v>1955</v>
      </c>
      <c r="Q3">
        <v>73591300000</v>
      </c>
      <c r="R3">
        <v>12364500000</v>
      </c>
      <c r="S3">
        <v>1092700000</v>
      </c>
      <c r="T3">
        <v>104800000</v>
      </c>
      <c r="U3">
        <v>99000000</v>
      </c>
      <c r="V3">
        <v>58200000</v>
      </c>
      <c r="W3">
        <v>133100000</v>
      </c>
      <c r="X3">
        <v>197400000</v>
      </c>
      <c r="Y3">
        <v>193400000</v>
      </c>
      <c r="Z3">
        <v>89500000</v>
      </c>
      <c r="AA3">
        <v>228000000</v>
      </c>
      <c r="AB3">
        <v>85000000</v>
      </c>
      <c r="AC3">
        <v>269500000</v>
      </c>
      <c r="AD3">
        <v>91500000</v>
      </c>
      <c r="AE3">
        <v>193400000</v>
      </c>
      <c r="AF3">
        <v>15300000</v>
      </c>
      <c r="AG3">
        <v>37300000</v>
      </c>
      <c r="AH3">
        <v>28000000</v>
      </c>
    </row>
    <row r="4" spans="1:35">
      <c r="A4" s="7">
        <f>A3+1</f>
        <v>1962</v>
      </c>
      <c r="B4" s="3">
        <f t="shared" ref="B4:D19" si="1">Q10/1000000</f>
        <v>117006.1</v>
      </c>
      <c r="C4" s="3">
        <f t="shared" si="1"/>
        <v>19270.3</v>
      </c>
      <c r="D4" s="3">
        <f t="shared" si="1"/>
        <v>1717.8</v>
      </c>
      <c r="E4" s="3">
        <f t="shared" ref="E4:E47" si="2">$D4*T10/SUM($T10:$AB10)</f>
        <v>155.43317914869289</v>
      </c>
      <c r="F4" s="3">
        <f t="shared" ref="F4:F47" si="3">$D4*U10/SUM($T10:$AB10)</f>
        <v>152.57627981913623</v>
      </c>
      <c r="G4" s="3">
        <f t="shared" ref="G4:G47" si="4">$D4*V10/SUM($T10:$AB10)</f>
        <v>92.492115794397378</v>
      </c>
      <c r="H4" s="3">
        <f t="shared" ref="H4:H47" si="5">$D4*W10/SUM($T10:$AB10)</f>
        <v>206.05386414427525</v>
      </c>
      <c r="I4" s="3">
        <f t="shared" ref="I4:I47" si="6">$D4*X10/SUM($T10:$AB10)</f>
        <v>247.30034821474976</v>
      </c>
      <c r="J4" s="3">
        <f t="shared" ref="J4:J47" si="7">$D4*Y10/SUM($T10:$AB10)</f>
        <v>287.0291045163973</v>
      </c>
      <c r="K4" s="3">
        <f t="shared" ref="K4:K47" si="8">$D4*Z10/SUM($T10:$AB10)</f>
        <v>103.83043500857544</v>
      </c>
      <c r="L4" s="3">
        <f t="shared" ref="L4:L47" si="9">$D4*AA10/SUM($T10:$AB10)</f>
        <v>342.02441661036329</v>
      </c>
      <c r="M4" s="3">
        <f t="shared" ref="M4:M47" si="10">$D4*AB10/SUM($T10:$AB10)</f>
        <v>131.06025674341251</v>
      </c>
      <c r="P4">
        <v>1956</v>
      </c>
      <c r="Q4">
        <v>82237100000</v>
      </c>
      <c r="R4">
        <v>13677600000</v>
      </c>
      <c r="S4">
        <v>1179100000</v>
      </c>
      <c r="T4">
        <v>114000000</v>
      </c>
      <c r="U4">
        <v>108200000</v>
      </c>
      <c r="V4">
        <v>63500000</v>
      </c>
      <c r="W4">
        <v>143900000</v>
      </c>
      <c r="X4">
        <v>209800000</v>
      </c>
      <c r="Y4">
        <v>217000000</v>
      </c>
      <c r="Z4">
        <v>94600000</v>
      </c>
      <c r="AA4">
        <v>252800000</v>
      </c>
      <c r="AB4">
        <v>92200000</v>
      </c>
      <c r="AC4">
        <v>285700000</v>
      </c>
      <c r="AD4">
        <v>97300000</v>
      </c>
      <c r="AE4">
        <v>205200000</v>
      </c>
      <c r="AF4">
        <v>16100000</v>
      </c>
      <c r="AG4">
        <v>39400000</v>
      </c>
      <c r="AH4">
        <v>33300000</v>
      </c>
    </row>
    <row r="5" spans="1:35">
      <c r="A5" s="7">
        <f t="shared" ref="A5:A52" si="11">A4+1</f>
        <v>1963</v>
      </c>
      <c r="B5" s="3">
        <f t="shared" si="1"/>
        <v>125061.4</v>
      </c>
      <c r="C5" s="3">
        <f t="shared" si="1"/>
        <v>20588.2</v>
      </c>
      <c r="D5" s="3">
        <f t="shared" si="1"/>
        <v>1829.8</v>
      </c>
      <c r="E5" s="3">
        <f t="shared" si="2"/>
        <v>162.49851084812624</v>
      </c>
      <c r="F5" s="3">
        <f t="shared" si="3"/>
        <v>161.14510848126233</v>
      </c>
      <c r="G5" s="3">
        <f t="shared" si="4"/>
        <v>98.798372781065083</v>
      </c>
      <c r="H5" s="3">
        <f t="shared" si="5"/>
        <v>221.14594674556213</v>
      </c>
      <c r="I5" s="3">
        <f t="shared" si="6"/>
        <v>270.40979289940827</v>
      </c>
      <c r="J5" s="3">
        <f t="shared" si="7"/>
        <v>302.44031558185407</v>
      </c>
      <c r="K5" s="3">
        <f t="shared" si="8"/>
        <v>110.1669526627219</v>
      </c>
      <c r="L5" s="3">
        <f t="shared" si="9"/>
        <v>363.1629684418146</v>
      </c>
      <c r="M5" s="3">
        <f t="shared" si="10"/>
        <v>140.03203155818539</v>
      </c>
      <c r="P5">
        <v>1957</v>
      </c>
      <c r="Q5">
        <v>88805100000</v>
      </c>
      <c r="R5">
        <v>15070700000</v>
      </c>
      <c r="S5">
        <v>1270300000</v>
      </c>
      <c r="T5">
        <v>122200000</v>
      </c>
      <c r="U5">
        <v>117600000</v>
      </c>
      <c r="V5">
        <v>69800000</v>
      </c>
      <c r="W5">
        <v>155800000</v>
      </c>
      <c r="X5">
        <v>221000000</v>
      </c>
      <c r="Y5">
        <v>236100000</v>
      </c>
      <c r="Z5">
        <v>98900000</v>
      </c>
      <c r="AA5">
        <v>275400000</v>
      </c>
      <c r="AB5">
        <v>100800000</v>
      </c>
      <c r="AC5">
        <v>303300000</v>
      </c>
      <c r="AD5">
        <v>102300000</v>
      </c>
      <c r="AE5">
        <v>215200000</v>
      </c>
      <c r="AF5">
        <v>16700000</v>
      </c>
      <c r="AG5">
        <v>41100000</v>
      </c>
      <c r="AH5">
        <v>39000000</v>
      </c>
    </row>
    <row r="6" spans="1:35">
      <c r="A6" s="7">
        <f t="shared" si="11"/>
        <v>1964</v>
      </c>
      <c r="B6" s="3">
        <f t="shared" si="1"/>
        <v>134292.79999999999</v>
      </c>
      <c r="C6" s="3">
        <f t="shared" si="1"/>
        <v>22096.1</v>
      </c>
      <c r="D6" s="3">
        <f t="shared" si="1"/>
        <v>1924.6</v>
      </c>
      <c r="E6" s="3">
        <f t="shared" si="2"/>
        <v>169.37477894541919</v>
      </c>
      <c r="F6" s="3">
        <f t="shared" si="3"/>
        <v>167.94921531410583</v>
      </c>
      <c r="G6" s="3">
        <f t="shared" si="4"/>
        <v>103.53155872413315</v>
      </c>
      <c r="H6" s="3">
        <f t="shared" si="5"/>
        <v>234.95070598583399</v>
      </c>
      <c r="I6" s="3">
        <f t="shared" si="6"/>
        <v>291.26046942271194</v>
      </c>
      <c r="J6" s="3">
        <f t="shared" si="7"/>
        <v>312.55482616545532</v>
      </c>
      <c r="K6" s="3">
        <f t="shared" si="8"/>
        <v>117.7871950372668</v>
      </c>
      <c r="L6" s="3">
        <f t="shared" si="9"/>
        <v>380.71458728762559</v>
      </c>
      <c r="M6" s="3">
        <f t="shared" si="10"/>
        <v>146.47666311744825</v>
      </c>
      <c r="P6">
        <v>1958</v>
      </c>
      <c r="Q6">
        <v>93950400000</v>
      </c>
      <c r="R6">
        <v>16011600000</v>
      </c>
      <c r="S6">
        <v>1366900000</v>
      </c>
      <c r="T6">
        <v>129700000</v>
      </c>
      <c r="U6">
        <v>127600000</v>
      </c>
      <c r="V6">
        <v>77000000</v>
      </c>
      <c r="W6">
        <v>166900000</v>
      </c>
      <c r="X6">
        <v>233800000</v>
      </c>
      <c r="Y6">
        <v>253300000</v>
      </c>
      <c r="Z6">
        <v>101000000</v>
      </c>
      <c r="AA6">
        <v>297200000</v>
      </c>
      <c r="AB6">
        <v>110500000</v>
      </c>
      <c r="AC6">
        <v>314400000</v>
      </c>
      <c r="AD6">
        <v>104500000</v>
      </c>
      <c r="AE6">
        <v>220000000</v>
      </c>
      <c r="AF6">
        <v>17200000</v>
      </c>
      <c r="AG6">
        <v>42100000</v>
      </c>
      <c r="AH6">
        <v>46100000</v>
      </c>
    </row>
    <row r="7" spans="1:35">
      <c r="A7" s="7">
        <f t="shared" si="11"/>
        <v>1965</v>
      </c>
      <c r="B7" s="3">
        <f t="shared" si="1"/>
        <v>148384.4</v>
      </c>
      <c r="C7" s="3">
        <f t="shared" si="1"/>
        <v>24554.9</v>
      </c>
      <c r="D7" s="3">
        <f t="shared" si="1"/>
        <v>2090</v>
      </c>
      <c r="E7" s="3">
        <f t="shared" si="2"/>
        <v>183.85883365612224</v>
      </c>
      <c r="F7" s="3">
        <f t="shared" si="3"/>
        <v>182.05982354207015</v>
      </c>
      <c r="G7" s="3">
        <f t="shared" si="4"/>
        <v>111.62857757693135</v>
      </c>
      <c r="H7" s="3">
        <f t="shared" si="5"/>
        <v>258.69765440068863</v>
      </c>
      <c r="I7" s="3">
        <f t="shared" si="6"/>
        <v>318.06498816440717</v>
      </c>
      <c r="J7" s="3">
        <f t="shared" si="7"/>
        <v>339.02345599311383</v>
      </c>
      <c r="K7" s="3">
        <f t="shared" si="8"/>
        <v>132.85689692274585</v>
      </c>
      <c r="L7" s="3">
        <f t="shared" si="9"/>
        <v>405.58683021304068</v>
      </c>
      <c r="M7" s="3">
        <f t="shared" si="10"/>
        <v>158.22293953088013</v>
      </c>
      <c r="P7">
        <v>1959</v>
      </c>
      <c r="Q7">
        <v>99618800000</v>
      </c>
      <c r="R7">
        <v>16727400000</v>
      </c>
      <c r="S7">
        <v>1429500000</v>
      </c>
      <c r="T7">
        <v>135900000</v>
      </c>
      <c r="U7">
        <v>135300000</v>
      </c>
      <c r="V7">
        <v>82000000</v>
      </c>
      <c r="W7">
        <v>177600000</v>
      </c>
      <c r="X7">
        <v>243600000</v>
      </c>
      <c r="Y7">
        <v>266000000</v>
      </c>
      <c r="Z7">
        <v>103300000</v>
      </c>
      <c r="AA7">
        <v>315400000</v>
      </c>
      <c r="AB7">
        <v>117500000</v>
      </c>
      <c r="AC7">
        <v>328700000</v>
      </c>
      <c r="AD7">
        <v>111800000</v>
      </c>
      <c r="AE7">
        <v>234400000</v>
      </c>
      <c r="AF7">
        <v>18100000</v>
      </c>
      <c r="AG7">
        <v>44600000</v>
      </c>
      <c r="AH7">
        <v>48700000</v>
      </c>
    </row>
    <row r="8" spans="1:35">
      <c r="A8" s="7">
        <f t="shared" si="11"/>
        <v>1966</v>
      </c>
      <c r="B8" s="3">
        <f t="shared" si="1"/>
        <v>164755.4</v>
      </c>
      <c r="C8" s="3">
        <f t="shared" si="1"/>
        <v>27311.9</v>
      </c>
      <c r="D8" s="3">
        <f t="shared" si="1"/>
        <v>2273.6999999999998</v>
      </c>
      <c r="E8" s="3">
        <f t="shared" si="2"/>
        <v>198.68068875326938</v>
      </c>
      <c r="F8" s="3">
        <f t="shared" si="3"/>
        <v>197.599433304272</v>
      </c>
      <c r="G8" s="3">
        <f t="shared" si="4"/>
        <v>121.37092414995641</v>
      </c>
      <c r="H8" s="3">
        <f t="shared" si="5"/>
        <v>277.07170880557976</v>
      </c>
      <c r="I8" s="3">
        <f t="shared" si="6"/>
        <v>350.86739319965119</v>
      </c>
      <c r="J8" s="3">
        <f t="shared" si="7"/>
        <v>364.5632955536181</v>
      </c>
      <c r="K8" s="3">
        <f t="shared" si="8"/>
        <v>155.25026155187444</v>
      </c>
      <c r="L8" s="3">
        <f t="shared" si="9"/>
        <v>435.92615518744549</v>
      </c>
      <c r="M8" s="3">
        <f t="shared" si="10"/>
        <v>172.37013949433302</v>
      </c>
      <c r="P8">
        <v>1960</v>
      </c>
      <c r="Q8">
        <v>105069700000</v>
      </c>
      <c r="R8">
        <v>17694400000</v>
      </c>
      <c r="S8">
        <v>1524700000</v>
      </c>
      <c r="T8">
        <v>147300000</v>
      </c>
      <c r="U8">
        <v>145600000</v>
      </c>
      <c r="V8">
        <v>87200000</v>
      </c>
      <c r="W8">
        <v>192400000</v>
      </c>
      <c r="X8">
        <v>254300000</v>
      </c>
      <c r="Y8">
        <v>285600000</v>
      </c>
      <c r="Z8">
        <v>105600000</v>
      </c>
      <c r="AA8">
        <v>336300000</v>
      </c>
      <c r="AB8">
        <v>124900000</v>
      </c>
      <c r="AC8">
        <v>346600000</v>
      </c>
      <c r="AD8">
        <v>118300000</v>
      </c>
      <c r="AE8">
        <v>247800000</v>
      </c>
      <c r="AF8">
        <v>19000000</v>
      </c>
      <c r="AG8">
        <v>47100000</v>
      </c>
      <c r="AH8">
        <v>50400000</v>
      </c>
    </row>
    <row r="9" spans="1:35">
      <c r="A9" s="7">
        <f t="shared" si="11"/>
        <v>1967</v>
      </c>
      <c r="B9" s="3">
        <f t="shared" si="1"/>
        <v>177879.1</v>
      </c>
      <c r="C9" s="3">
        <f t="shared" si="1"/>
        <v>29097</v>
      </c>
      <c r="D9" s="3">
        <f t="shared" si="1"/>
        <v>2427.6999999999998</v>
      </c>
      <c r="E9" s="3">
        <f t="shared" si="2"/>
        <v>214.37642982227356</v>
      </c>
      <c r="F9" s="3">
        <f t="shared" si="3"/>
        <v>211.39144155892544</v>
      </c>
      <c r="G9" s="3">
        <f t="shared" si="4"/>
        <v>129.98267074034055</v>
      </c>
      <c r="H9" s="3">
        <f t="shared" si="5"/>
        <v>289.63431573456535</v>
      </c>
      <c r="I9" s="3">
        <f t="shared" si="6"/>
        <v>382.25940608815523</v>
      </c>
      <c r="J9" s="3">
        <f t="shared" si="7"/>
        <v>383.25440217593797</v>
      </c>
      <c r="K9" s="3">
        <f t="shared" si="8"/>
        <v>178.6470248518946</v>
      </c>
      <c r="L9" s="3">
        <f t="shared" si="9"/>
        <v>453.44685345951785</v>
      </c>
      <c r="M9" s="3">
        <f t="shared" si="10"/>
        <v>184.70745556838926</v>
      </c>
      <c r="P9">
        <v>1961</v>
      </c>
      <c r="Q9">
        <v>111584700000</v>
      </c>
      <c r="R9">
        <v>18645400000</v>
      </c>
      <c r="S9">
        <v>1635400000</v>
      </c>
      <c r="T9">
        <v>167600000</v>
      </c>
      <c r="U9">
        <v>162100000</v>
      </c>
      <c r="V9">
        <v>96200000</v>
      </c>
      <c r="W9">
        <v>214400000</v>
      </c>
      <c r="X9">
        <v>269600000</v>
      </c>
      <c r="Y9">
        <v>308800000</v>
      </c>
      <c r="Z9">
        <v>110400000</v>
      </c>
      <c r="AA9">
        <v>365300000</v>
      </c>
      <c r="AB9">
        <v>137000000</v>
      </c>
      <c r="AC9">
        <v>362800000</v>
      </c>
      <c r="AD9">
        <v>125100000</v>
      </c>
      <c r="AE9">
        <v>261200000</v>
      </c>
      <c r="AF9">
        <v>19800000</v>
      </c>
      <c r="AG9">
        <v>49300000</v>
      </c>
      <c r="AH9">
        <v>53100000</v>
      </c>
    </row>
    <row r="10" spans="1:35">
      <c r="A10" s="7">
        <f t="shared" si="11"/>
        <v>1968</v>
      </c>
      <c r="B10" s="3">
        <f t="shared" si="1"/>
        <v>187898</v>
      </c>
      <c r="C10" s="3">
        <f t="shared" si="1"/>
        <v>30213.599999999999</v>
      </c>
      <c r="D10" s="3">
        <f t="shared" si="1"/>
        <v>2512.9</v>
      </c>
      <c r="E10" s="3">
        <f t="shared" si="2"/>
        <v>226.26421777041148</v>
      </c>
      <c r="F10" s="3">
        <f t="shared" si="3"/>
        <v>219.74520069179218</v>
      </c>
      <c r="G10" s="3">
        <f t="shared" si="4"/>
        <v>133.36822440008646</v>
      </c>
      <c r="H10" s="3">
        <f t="shared" si="5"/>
        <v>297.33961230813577</v>
      </c>
      <c r="I10" s="3">
        <f t="shared" si="6"/>
        <v>401.28171795056568</v>
      </c>
      <c r="J10" s="3">
        <f t="shared" si="7"/>
        <v>396.48299704547094</v>
      </c>
      <c r="K10" s="3">
        <f t="shared" si="8"/>
        <v>186.33523816386827</v>
      </c>
      <c r="L10" s="3">
        <f t="shared" si="9"/>
        <v>462.66912877423073</v>
      </c>
      <c r="M10" s="3">
        <f t="shared" si="10"/>
        <v>189.41366289543851</v>
      </c>
      <c r="P10">
        <v>1962</v>
      </c>
      <c r="Q10">
        <v>117006100000</v>
      </c>
      <c r="R10">
        <v>19270300000</v>
      </c>
      <c r="S10">
        <v>1717800000</v>
      </c>
      <c r="T10">
        <v>174100000</v>
      </c>
      <c r="U10">
        <v>170900000</v>
      </c>
      <c r="V10">
        <v>103600000</v>
      </c>
      <c r="W10">
        <v>230800000</v>
      </c>
      <c r="X10">
        <v>277000000</v>
      </c>
      <c r="Y10">
        <v>321500000</v>
      </c>
      <c r="Z10">
        <v>116300000</v>
      </c>
      <c r="AA10">
        <v>383100000</v>
      </c>
      <c r="AB10">
        <v>146800000</v>
      </c>
      <c r="AC10">
        <v>371000000</v>
      </c>
      <c r="AD10">
        <v>129400000</v>
      </c>
      <c r="AE10">
        <v>269900000</v>
      </c>
      <c r="AF10">
        <v>20400000</v>
      </c>
      <c r="AG10">
        <v>50900000</v>
      </c>
      <c r="AH10">
        <v>52600000</v>
      </c>
    </row>
    <row r="11" spans="1:35">
      <c r="A11" s="7">
        <f t="shared" si="11"/>
        <v>1969</v>
      </c>
      <c r="B11" s="3">
        <f t="shared" si="1"/>
        <v>205627.8</v>
      </c>
      <c r="C11" s="3">
        <f t="shared" si="1"/>
        <v>32768.199999999997</v>
      </c>
      <c r="D11" s="3">
        <f t="shared" si="1"/>
        <v>2669.7</v>
      </c>
      <c r="E11" s="3">
        <f t="shared" si="2"/>
        <v>240.75164570511106</v>
      </c>
      <c r="F11" s="3">
        <f t="shared" si="3"/>
        <v>231.82168852020337</v>
      </c>
      <c r="G11" s="3">
        <f t="shared" si="4"/>
        <v>140.64682566229595</v>
      </c>
      <c r="H11" s="3">
        <f t="shared" si="5"/>
        <v>312.54850147176876</v>
      </c>
      <c r="I11" s="3">
        <f t="shared" si="6"/>
        <v>434.26381790206045</v>
      </c>
      <c r="J11" s="3">
        <f t="shared" si="7"/>
        <v>424.61946414236019</v>
      </c>
      <c r="K11" s="3">
        <f t="shared" si="8"/>
        <v>199.04874565159218</v>
      </c>
      <c r="L11" s="3">
        <f t="shared" si="9"/>
        <v>485.52177214343055</v>
      </c>
      <c r="M11" s="3">
        <f t="shared" si="10"/>
        <v>200.47753880117742</v>
      </c>
      <c r="P11">
        <v>1963</v>
      </c>
      <c r="Q11">
        <v>125061400000</v>
      </c>
      <c r="R11">
        <v>20588200000</v>
      </c>
      <c r="S11">
        <v>1829800000</v>
      </c>
      <c r="T11">
        <v>180100000</v>
      </c>
      <c r="U11">
        <v>178600000</v>
      </c>
      <c r="V11">
        <v>109500000</v>
      </c>
      <c r="W11">
        <v>245100000</v>
      </c>
      <c r="X11">
        <v>299700000</v>
      </c>
      <c r="Y11">
        <v>335200000</v>
      </c>
      <c r="Z11">
        <v>122100000</v>
      </c>
      <c r="AA11">
        <v>402500000</v>
      </c>
      <c r="AB11">
        <v>155200000</v>
      </c>
      <c r="AC11">
        <v>380900000</v>
      </c>
      <c r="AD11">
        <v>132900000</v>
      </c>
      <c r="AE11">
        <v>277600000</v>
      </c>
      <c r="AF11">
        <v>21100000</v>
      </c>
      <c r="AG11">
        <v>52500000</v>
      </c>
      <c r="AH11">
        <v>55100000</v>
      </c>
    </row>
    <row r="12" spans="1:35">
      <c r="A12" s="7">
        <f t="shared" si="11"/>
        <v>1970</v>
      </c>
      <c r="B12" s="3">
        <f t="shared" si="1"/>
        <v>225702.7</v>
      </c>
      <c r="C12" s="3">
        <f t="shared" si="1"/>
        <v>36541</v>
      </c>
      <c r="D12" s="3">
        <f t="shared" si="1"/>
        <v>2886.8</v>
      </c>
      <c r="E12" s="3">
        <f t="shared" si="2"/>
        <v>258.92967437794636</v>
      </c>
      <c r="F12" s="3">
        <f t="shared" si="3"/>
        <v>249.10602853485685</v>
      </c>
      <c r="G12" s="3">
        <f t="shared" si="4"/>
        <v>149.60781742686771</v>
      </c>
      <c r="H12" s="3">
        <f t="shared" si="5"/>
        <v>340.04234647685058</v>
      </c>
      <c r="I12" s="3">
        <f t="shared" si="6"/>
        <v>473.42762948393744</v>
      </c>
      <c r="J12" s="3">
        <f t="shared" si="7"/>
        <v>465.58673784771003</v>
      </c>
      <c r="K12" s="3">
        <f t="shared" si="8"/>
        <v>222.78947269832349</v>
      </c>
      <c r="L12" s="3">
        <f t="shared" si="9"/>
        <v>513.53333957728455</v>
      </c>
      <c r="M12" s="3">
        <f t="shared" si="10"/>
        <v>213.77695357622304</v>
      </c>
      <c r="P12">
        <v>1964</v>
      </c>
      <c r="Q12">
        <v>134292800000</v>
      </c>
      <c r="R12">
        <v>22096100000</v>
      </c>
      <c r="S12">
        <v>1924600000</v>
      </c>
      <c r="T12">
        <v>190100000</v>
      </c>
      <c r="U12">
        <v>188500000</v>
      </c>
      <c r="V12">
        <v>116200000</v>
      </c>
      <c r="W12">
        <v>263700000</v>
      </c>
      <c r="X12">
        <v>326900000</v>
      </c>
      <c r="Y12">
        <v>350800000</v>
      </c>
      <c r="Z12">
        <v>132200000</v>
      </c>
      <c r="AA12">
        <v>427300000</v>
      </c>
      <c r="AB12">
        <v>164400000</v>
      </c>
      <c r="AC12">
        <v>404500000</v>
      </c>
      <c r="AD12">
        <v>142800000</v>
      </c>
      <c r="AE12">
        <v>298000000</v>
      </c>
      <c r="AF12">
        <v>22600000</v>
      </c>
      <c r="AG12">
        <v>56200000</v>
      </c>
      <c r="AH12">
        <v>57600000</v>
      </c>
    </row>
    <row r="13" spans="1:35">
      <c r="A13" s="7">
        <f t="shared" si="11"/>
        <v>1971</v>
      </c>
      <c r="B13" s="3">
        <f t="shared" si="1"/>
        <v>247528.1</v>
      </c>
      <c r="C13" s="3">
        <f t="shared" si="1"/>
        <v>39510.9</v>
      </c>
      <c r="D13" s="3">
        <f t="shared" si="1"/>
        <v>3082.7</v>
      </c>
      <c r="E13" s="3">
        <f t="shared" si="2"/>
        <v>275.15710723923502</v>
      </c>
      <c r="F13" s="3">
        <f t="shared" si="3"/>
        <v>265.21058019476709</v>
      </c>
      <c r="G13" s="3">
        <f t="shared" si="4"/>
        <v>161.04331514724859</v>
      </c>
      <c r="H13" s="3">
        <f t="shared" si="5"/>
        <v>367.4789628065235</v>
      </c>
      <c r="I13" s="3">
        <f t="shared" si="6"/>
        <v>504.4697671007861</v>
      </c>
      <c r="J13" s="3">
        <f t="shared" si="7"/>
        <v>505.73568872462749</v>
      </c>
      <c r="K13" s="3">
        <f t="shared" si="8"/>
        <v>237.72199636278305</v>
      </c>
      <c r="L13" s="3">
        <f t="shared" si="9"/>
        <v>535.57526985803122</v>
      </c>
      <c r="M13" s="3">
        <f t="shared" si="10"/>
        <v>230.30731256599788</v>
      </c>
      <c r="P13">
        <v>1965</v>
      </c>
      <c r="Q13">
        <v>148384400000</v>
      </c>
      <c r="R13">
        <v>24554900000</v>
      </c>
      <c r="S13">
        <v>2090000000</v>
      </c>
      <c r="T13">
        <v>204400000</v>
      </c>
      <c r="U13">
        <v>202400000</v>
      </c>
      <c r="V13">
        <v>124100000</v>
      </c>
      <c r="W13">
        <v>287600000</v>
      </c>
      <c r="X13">
        <v>353600000</v>
      </c>
      <c r="Y13">
        <v>376900000</v>
      </c>
      <c r="Z13">
        <v>147700000</v>
      </c>
      <c r="AA13">
        <v>450900000</v>
      </c>
      <c r="AB13">
        <v>175900000</v>
      </c>
      <c r="AC13">
        <v>436400000</v>
      </c>
      <c r="AD13">
        <v>151900000</v>
      </c>
      <c r="AE13">
        <v>317300000</v>
      </c>
      <c r="AF13">
        <v>24200000</v>
      </c>
      <c r="AG13">
        <v>60100000</v>
      </c>
      <c r="AH13">
        <v>64200000</v>
      </c>
    </row>
    <row r="14" spans="1:35">
      <c r="A14" s="7">
        <f t="shared" si="11"/>
        <v>1972</v>
      </c>
      <c r="B14" s="3">
        <f t="shared" si="1"/>
        <v>271482.8</v>
      </c>
      <c r="C14" s="3">
        <f t="shared" si="1"/>
        <v>42020.2</v>
      </c>
      <c r="D14" s="3">
        <f t="shared" si="1"/>
        <v>3236.5</v>
      </c>
      <c r="E14" s="3">
        <f t="shared" si="2"/>
        <v>283.10086032808653</v>
      </c>
      <c r="F14" s="3">
        <f t="shared" si="3"/>
        <v>275.0429610777615</v>
      </c>
      <c r="G14" s="3">
        <f t="shared" si="4"/>
        <v>169.75307754018093</v>
      </c>
      <c r="H14" s="3">
        <f t="shared" si="5"/>
        <v>389.10700157680708</v>
      </c>
      <c r="I14" s="3">
        <f t="shared" si="6"/>
        <v>531.73181830756039</v>
      </c>
      <c r="J14" s="3">
        <f t="shared" si="7"/>
        <v>538.53626656339043</v>
      </c>
      <c r="K14" s="3">
        <f t="shared" si="8"/>
        <v>256.06213173255139</v>
      </c>
      <c r="L14" s="3">
        <f t="shared" si="9"/>
        <v>550.80217986666298</v>
      </c>
      <c r="M14" s="3">
        <f t="shared" si="10"/>
        <v>242.3637030069988</v>
      </c>
      <c r="P14">
        <v>1966</v>
      </c>
      <c r="Q14">
        <v>164755400000</v>
      </c>
      <c r="R14">
        <v>27311900000</v>
      </c>
      <c r="S14">
        <v>2273700000</v>
      </c>
      <c r="T14">
        <v>220500000</v>
      </c>
      <c r="U14">
        <v>219300000</v>
      </c>
      <c r="V14">
        <v>134700000</v>
      </c>
      <c r="W14">
        <v>307500000</v>
      </c>
      <c r="X14">
        <v>389400000</v>
      </c>
      <c r="Y14">
        <v>404600000</v>
      </c>
      <c r="Z14">
        <v>172300000</v>
      </c>
      <c r="AA14">
        <v>483800000</v>
      </c>
      <c r="AB14">
        <v>191300000</v>
      </c>
      <c r="AC14">
        <v>470200000</v>
      </c>
      <c r="AD14">
        <v>163300000</v>
      </c>
      <c r="AE14">
        <v>341800000</v>
      </c>
      <c r="AF14">
        <v>26200000</v>
      </c>
      <c r="AG14">
        <v>64900000</v>
      </c>
      <c r="AH14">
        <v>71400000</v>
      </c>
    </row>
    <row r="15" spans="1:35">
      <c r="A15" s="7">
        <f t="shared" si="11"/>
        <v>1973</v>
      </c>
      <c r="B15" s="3">
        <f t="shared" si="1"/>
        <v>310487.59999999998</v>
      </c>
      <c r="C15" s="3">
        <f t="shared" si="1"/>
        <v>48006.9</v>
      </c>
      <c r="D15" s="3">
        <f t="shared" si="1"/>
        <v>3677.9</v>
      </c>
      <c r="E15" s="3">
        <f t="shared" si="2"/>
        <v>319.72341259152239</v>
      </c>
      <c r="F15" s="3">
        <f t="shared" si="3"/>
        <v>311.4376227440801</v>
      </c>
      <c r="G15" s="3">
        <f t="shared" si="4"/>
        <v>193.45518035115214</v>
      </c>
      <c r="H15" s="3">
        <f t="shared" si="5"/>
        <v>450.49479148811128</v>
      </c>
      <c r="I15" s="3">
        <f t="shared" si="6"/>
        <v>600.89988980581336</v>
      </c>
      <c r="J15" s="3">
        <f t="shared" si="7"/>
        <v>614.1391409750961</v>
      </c>
      <c r="K15" s="3">
        <f t="shared" si="8"/>
        <v>303.87233636163285</v>
      </c>
      <c r="L15" s="3">
        <f t="shared" si="9"/>
        <v>605.76328819452942</v>
      </c>
      <c r="M15" s="3">
        <f t="shared" si="10"/>
        <v>278.11433748806229</v>
      </c>
      <c r="P15">
        <v>1967</v>
      </c>
      <c r="Q15">
        <v>177879100000</v>
      </c>
      <c r="R15">
        <v>29097000000</v>
      </c>
      <c r="S15">
        <v>2427700000</v>
      </c>
      <c r="T15">
        <v>237000000</v>
      </c>
      <c r="U15">
        <v>233700000</v>
      </c>
      <c r="V15">
        <v>143700000</v>
      </c>
      <c r="W15">
        <v>320200000</v>
      </c>
      <c r="X15">
        <v>422600000</v>
      </c>
      <c r="Y15">
        <v>423700000</v>
      </c>
      <c r="Z15">
        <v>197500000</v>
      </c>
      <c r="AA15">
        <v>501300000</v>
      </c>
      <c r="AB15">
        <v>204200000</v>
      </c>
      <c r="AC15">
        <v>495400000</v>
      </c>
      <c r="AD15">
        <v>172600000</v>
      </c>
      <c r="AE15">
        <v>361700000</v>
      </c>
      <c r="AF15">
        <v>27900000</v>
      </c>
      <c r="AG15">
        <v>68900000</v>
      </c>
      <c r="AH15">
        <v>77000000</v>
      </c>
    </row>
    <row r="16" spans="1:35">
      <c r="A16" s="7">
        <f t="shared" si="11"/>
        <v>1974</v>
      </c>
      <c r="B16" s="3">
        <f t="shared" si="1"/>
        <v>386133.8</v>
      </c>
      <c r="C16" s="3">
        <f t="shared" si="1"/>
        <v>59343</v>
      </c>
      <c r="D16" s="3">
        <f t="shared" si="1"/>
        <v>4482.8999999999996</v>
      </c>
      <c r="E16" s="3">
        <f t="shared" si="2"/>
        <v>393.65069993295265</v>
      </c>
      <c r="F16" s="3">
        <f t="shared" si="3"/>
        <v>384.63371259066616</v>
      </c>
      <c r="G16" s="3">
        <f t="shared" si="4"/>
        <v>237.26517198642802</v>
      </c>
      <c r="H16" s="3">
        <f t="shared" si="5"/>
        <v>556.59403685568577</v>
      </c>
      <c r="I16" s="3">
        <f t="shared" si="6"/>
        <v>723.36276234787374</v>
      </c>
      <c r="J16" s="3">
        <f t="shared" si="7"/>
        <v>748.40994940978067</v>
      </c>
      <c r="K16" s="3">
        <f t="shared" si="8"/>
        <v>380.26183993986058</v>
      </c>
      <c r="L16" s="3">
        <f t="shared" si="9"/>
        <v>715.43874316828862</v>
      </c>
      <c r="M16" s="3">
        <f t="shared" si="10"/>
        <v>343.28308376846337</v>
      </c>
      <c r="P16">
        <v>1968</v>
      </c>
      <c r="Q16">
        <v>187898000000</v>
      </c>
      <c r="R16">
        <v>30213600000</v>
      </c>
      <c r="S16">
        <v>2512900000</v>
      </c>
      <c r="T16">
        <v>249900000</v>
      </c>
      <c r="U16">
        <v>242700000</v>
      </c>
      <c r="V16">
        <v>147300000</v>
      </c>
      <c r="W16">
        <v>328400000</v>
      </c>
      <c r="X16">
        <v>443200000</v>
      </c>
      <c r="Y16">
        <v>437900000</v>
      </c>
      <c r="Z16">
        <v>205800000</v>
      </c>
      <c r="AA16">
        <v>511000000</v>
      </c>
      <c r="AB16">
        <v>209200000</v>
      </c>
      <c r="AC16">
        <v>533000000</v>
      </c>
      <c r="AD16">
        <v>184700000</v>
      </c>
      <c r="AE16">
        <v>386100000</v>
      </c>
      <c r="AF16">
        <v>29500000</v>
      </c>
      <c r="AG16">
        <v>73200000</v>
      </c>
      <c r="AH16">
        <v>79500000</v>
      </c>
    </row>
    <row r="17" spans="1:34">
      <c r="A17" s="7">
        <f t="shared" si="11"/>
        <v>1975</v>
      </c>
      <c r="B17" s="3">
        <f t="shared" si="1"/>
        <v>455858.5</v>
      </c>
      <c r="C17" s="3">
        <f t="shared" si="1"/>
        <v>69787.199999999997</v>
      </c>
      <c r="D17" s="3">
        <f t="shared" si="1"/>
        <v>5064.3999999999996</v>
      </c>
      <c r="E17" s="3">
        <f t="shared" si="2"/>
        <v>445.84629099959142</v>
      </c>
      <c r="F17" s="3">
        <f t="shared" si="3"/>
        <v>438.88582147765686</v>
      </c>
      <c r="G17" s="3">
        <f t="shared" si="4"/>
        <v>273.15139853645854</v>
      </c>
      <c r="H17" s="3">
        <f t="shared" si="5"/>
        <v>628.41752535195576</v>
      </c>
      <c r="I17" s="3">
        <f t="shared" si="6"/>
        <v>819.17201441254042</v>
      </c>
      <c r="J17" s="3">
        <f t="shared" si="7"/>
        <v>843.53365773931137</v>
      </c>
      <c r="K17" s="3">
        <f t="shared" si="8"/>
        <v>425.05894283273284</v>
      </c>
      <c r="L17" s="3">
        <f t="shared" si="9"/>
        <v>795.09255228260452</v>
      </c>
      <c r="M17" s="3">
        <f t="shared" si="10"/>
        <v>395.24179636714825</v>
      </c>
      <c r="P17">
        <v>1969</v>
      </c>
      <c r="Q17">
        <v>205627800000</v>
      </c>
      <c r="R17">
        <v>32768200000</v>
      </c>
      <c r="S17">
        <v>2669700000</v>
      </c>
      <c r="T17">
        <v>269600000</v>
      </c>
      <c r="U17">
        <v>259600000</v>
      </c>
      <c r="V17">
        <v>157500000</v>
      </c>
      <c r="W17">
        <v>350000000</v>
      </c>
      <c r="X17">
        <v>486300000</v>
      </c>
      <c r="Y17">
        <v>475500000</v>
      </c>
      <c r="Z17">
        <v>222900000</v>
      </c>
      <c r="AA17">
        <v>543700000</v>
      </c>
      <c r="AB17">
        <v>224500000</v>
      </c>
      <c r="AC17">
        <v>588900000</v>
      </c>
      <c r="AD17">
        <v>207600000</v>
      </c>
      <c r="AE17">
        <v>433700000</v>
      </c>
      <c r="AF17">
        <v>33100000</v>
      </c>
      <c r="AG17">
        <v>82100000</v>
      </c>
      <c r="AH17">
        <v>82100000</v>
      </c>
    </row>
    <row r="18" spans="1:34">
      <c r="A18" s="7">
        <f t="shared" si="11"/>
        <v>1976</v>
      </c>
      <c r="B18" s="3">
        <f t="shared" si="1"/>
        <v>505642</v>
      </c>
      <c r="C18" s="3">
        <f t="shared" si="1"/>
        <v>76201.399999999994</v>
      </c>
      <c r="D18" s="3">
        <f t="shared" si="1"/>
        <v>5381.2</v>
      </c>
      <c r="E18" s="3">
        <f t="shared" si="2"/>
        <v>473.94123790294509</v>
      </c>
      <c r="F18" s="3">
        <f t="shared" si="3"/>
        <v>468.04038849822462</v>
      </c>
      <c r="G18" s="3">
        <f t="shared" si="4"/>
        <v>293.16918471071506</v>
      </c>
      <c r="H18" s="3">
        <f t="shared" si="5"/>
        <v>669.98056812643597</v>
      </c>
      <c r="I18" s="3">
        <f t="shared" si="6"/>
        <v>871.73341920211658</v>
      </c>
      <c r="J18" s="3">
        <f t="shared" si="7"/>
        <v>903.2982803035577</v>
      </c>
      <c r="K18" s="3">
        <f t="shared" si="8"/>
        <v>446.21661212838541</v>
      </c>
      <c r="L18" s="3">
        <f t="shared" si="9"/>
        <v>831.73877323678892</v>
      </c>
      <c r="M18" s="3">
        <f t="shared" si="10"/>
        <v>423.08153589083059</v>
      </c>
      <c r="P18">
        <v>1970</v>
      </c>
      <c r="Q18">
        <v>225702700000</v>
      </c>
      <c r="R18">
        <v>36541000000</v>
      </c>
      <c r="S18">
        <v>2886800000</v>
      </c>
      <c r="T18">
        <v>287300000</v>
      </c>
      <c r="U18">
        <v>276400000</v>
      </c>
      <c r="V18">
        <v>166000000</v>
      </c>
      <c r="W18">
        <v>377300000</v>
      </c>
      <c r="X18">
        <v>525300000</v>
      </c>
      <c r="Y18">
        <v>516600000</v>
      </c>
      <c r="Z18">
        <v>247200000</v>
      </c>
      <c r="AA18">
        <v>569800000</v>
      </c>
      <c r="AB18">
        <v>237200000</v>
      </c>
      <c r="AC18">
        <v>663100000</v>
      </c>
      <c r="AD18">
        <v>235400000</v>
      </c>
      <c r="AE18">
        <v>491300000</v>
      </c>
      <c r="AF18">
        <v>37400000</v>
      </c>
      <c r="AG18">
        <v>92900000</v>
      </c>
      <c r="AH18">
        <v>86300000</v>
      </c>
    </row>
    <row r="19" spans="1:34">
      <c r="A19" s="7">
        <f t="shared" si="11"/>
        <v>1977</v>
      </c>
      <c r="B19" s="3">
        <f t="shared" si="1"/>
        <v>562441.5</v>
      </c>
      <c r="C19" s="3">
        <f t="shared" si="1"/>
        <v>84539.4</v>
      </c>
      <c r="D19" s="3">
        <f t="shared" si="1"/>
        <v>5852.6</v>
      </c>
      <c r="E19" s="3">
        <f t="shared" si="2"/>
        <v>515.34878225689465</v>
      </c>
      <c r="F19" s="3">
        <f t="shared" si="3"/>
        <v>512.51875050369915</v>
      </c>
      <c r="G19" s="3">
        <f t="shared" si="4"/>
        <v>322.34061668896379</v>
      </c>
      <c r="H19" s="3">
        <f t="shared" si="5"/>
        <v>729.67652036556467</v>
      </c>
      <c r="I19" s="3">
        <f t="shared" si="6"/>
        <v>945.79661191792525</v>
      </c>
      <c r="J19" s="3">
        <f t="shared" si="7"/>
        <v>993.24681097983591</v>
      </c>
      <c r="K19" s="3">
        <f t="shared" si="8"/>
        <v>486.10512080720815</v>
      </c>
      <c r="L19" s="3">
        <f t="shared" si="9"/>
        <v>882.78123821343945</v>
      </c>
      <c r="M19" s="3">
        <f t="shared" si="10"/>
        <v>464.78554826646894</v>
      </c>
      <c r="P19">
        <v>1971</v>
      </c>
      <c r="Q19">
        <v>247528100000</v>
      </c>
      <c r="R19">
        <v>39510900000</v>
      </c>
      <c r="S19">
        <v>3082700000</v>
      </c>
      <c r="T19">
        <v>304300000</v>
      </c>
      <c r="U19">
        <v>293300000</v>
      </c>
      <c r="V19">
        <v>178100000</v>
      </c>
      <c r="W19">
        <v>406400000</v>
      </c>
      <c r="X19">
        <v>557900000</v>
      </c>
      <c r="Y19">
        <v>559300000</v>
      </c>
      <c r="Z19">
        <v>262900000</v>
      </c>
      <c r="AA19">
        <v>592300000</v>
      </c>
      <c r="AB19">
        <v>254700000</v>
      </c>
      <c r="AC19">
        <v>714500000</v>
      </c>
      <c r="AD19">
        <v>254600000</v>
      </c>
      <c r="AE19">
        <v>532100000</v>
      </c>
      <c r="AF19">
        <v>40700000</v>
      </c>
      <c r="AG19">
        <v>100800000</v>
      </c>
      <c r="AH19">
        <v>90000000</v>
      </c>
    </row>
    <row r="20" spans="1:34">
      <c r="A20" s="7">
        <f t="shared" si="11"/>
        <v>1978</v>
      </c>
      <c r="B20" s="3">
        <f t="shared" ref="B20:D35" si="12">Q26/1000000</f>
        <v>632904.4</v>
      </c>
      <c r="C20" s="3">
        <f t="shared" si="12"/>
        <v>95010</v>
      </c>
      <c r="D20" s="3">
        <f t="shared" si="12"/>
        <v>6479.1</v>
      </c>
      <c r="E20" s="3">
        <f t="shared" si="2"/>
        <v>574.79051987767582</v>
      </c>
      <c r="F20" s="3">
        <f t="shared" si="3"/>
        <v>574.6948012232416</v>
      </c>
      <c r="G20" s="3">
        <f t="shared" si="4"/>
        <v>358.94495412844037</v>
      </c>
      <c r="H20" s="3">
        <f t="shared" si="5"/>
        <v>806.42966360856269</v>
      </c>
      <c r="I20" s="3">
        <f t="shared" si="6"/>
        <v>1041.4189602446484</v>
      </c>
      <c r="J20" s="3">
        <f t="shared" si="7"/>
        <v>1107.1776758409785</v>
      </c>
      <c r="K20" s="3">
        <f t="shared" si="8"/>
        <v>551.14801223241591</v>
      </c>
      <c r="L20" s="3">
        <f t="shared" si="9"/>
        <v>947.61467889908261</v>
      </c>
      <c r="M20" s="3">
        <f t="shared" si="10"/>
        <v>516.88073394495416</v>
      </c>
      <c r="P20">
        <v>1972</v>
      </c>
      <c r="Q20">
        <v>271482800000</v>
      </c>
      <c r="R20">
        <v>42020200000</v>
      </c>
      <c r="S20">
        <v>3236500000</v>
      </c>
      <c r="T20">
        <v>316200000</v>
      </c>
      <c r="U20">
        <v>307200000</v>
      </c>
      <c r="V20">
        <v>189600000</v>
      </c>
      <c r="W20">
        <v>434600000</v>
      </c>
      <c r="X20">
        <v>593900000</v>
      </c>
      <c r="Y20">
        <v>601500000</v>
      </c>
      <c r="Z20">
        <v>286000000</v>
      </c>
      <c r="AA20">
        <v>615200000</v>
      </c>
      <c r="AB20">
        <v>270700000</v>
      </c>
      <c r="AC20">
        <v>745300000</v>
      </c>
      <c r="AD20">
        <v>271200000</v>
      </c>
      <c r="AE20">
        <v>567300000</v>
      </c>
      <c r="AF20">
        <v>43500000</v>
      </c>
      <c r="AG20">
        <v>107700000</v>
      </c>
      <c r="AH20">
        <v>91300000</v>
      </c>
    </row>
    <row r="21" spans="1:34">
      <c r="A21" s="7">
        <f t="shared" si="11"/>
        <v>1979</v>
      </c>
      <c r="B21" s="3">
        <f t="shared" si="12"/>
        <v>722975.8</v>
      </c>
      <c r="C21" s="3">
        <f t="shared" si="12"/>
        <v>108101.1</v>
      </c>
      <c r="D21" s="3">
        <f t="shared" si="12"/>
        <v>7359.1</v>
      </c>
      <c r="E21" s="3">
        <f t="shared" si="2"/>
        <v>657.53526249002493</v>
      </c>
      <c r="F21" s="3">
        <f t="shared" si="3"/>
        <v>662.83020237830488</v>
      </c>
      <c r="G21" s="3">
        <f t="shared" si="4"/>
        <v>410.40597715885457</v>
      </c>
      <c r="H21" s="3">
        <f t="shared" si="5"/>
        <v>901.4875838882275</v>
      </c>
      <c r="I21" s="3">
        <f t="shared" si="6"/>
        <v>1191.9391046689605</v>
      </c>
      <c r="J21" s="3">
        <f t="shared" si="7"/>
        <v>1257.1150011119687</v>
      </c>
      <c r="K21" s="3">
        <f t="shared" si="8"/>
        <v>645.69385146714455</v>
      </c>
      <c r="L21" s="3">
        <f t="shared" si="9"/>
        <v>1042.8143430881332</v>
      </c>
      <c r="M21" s="3">
        <f t="shared" si="10"/>
        <v>589.27867374838115</v>
      </c>
      <c r="P21">
        <v>1973</v>
      </c>
      <c r="Q21">
        <v>310487600000</v>
      </c>
      <c r="R21">
        <v>48006900000</v>
      </c>
      <c r="S21">
        <v>3677900000</v>
      </c>
      <c r="T21">
        <v>355000000</v>
      </c>
      <c r="U21">
        <v>345800000</v>
      </c>
      <c r="V21">
        <v>214800000</v>
      </c>
      <c r="W21">
        <v>500200000</v>
      </c>
      <c r="X21">
        <v>667200000</v>
      </c>
      <c r="Y21">
        <v>681900000</v>
      </c>
      <c r="Z21">
        <v>337400000</v>
      </c>
      <c r="AA21">
        <v>672600000</v>
      </c>
      <c r="AB21">
        <v>308800000</v>
      </c>
      <c r="AC21">
        <v>846800000</v>
      </c>
      <c r="AD21">
        <v>312400000</v>
      </c>
      <c r="AE21">
        <v>657200000</v>
      </c>
      <c r="AF21">
        <v>51400000</v>
      </c>
      <c r="AG21">
        <v>126100000</v>
      </c>
      <c r="AH21">
        <v>98900000</v>
      </c>
    </row>
    <row r="22" spans="1:34">
      <c r="A22" s="7">
        <f t="shared" si="11"/>
        <v>1980</v>
      </c>
      <c r="B22" s="3">
        <f t="shared" si="12"/>
        <v>833484.80000000005</v>
      </c>
      <c r="C22" s="3">
        <f t="shared" si="12"/>
        <v>125851.5</v>
      </c>
      <c r="D22" s="3">
        <f t="shared" si="12"/>
        <v>8574.2999999999993</v>
      </c>
      <c r="E22" s="3">
        <f t="shared" si="2"/>
        <v>768.85659385777615</v>
      </c>
      <c r="F22" s="3">
        <f t="shared" si="3"/>
        <v>778.61314665790758</v>
      </c>
      <c r="G22" s="3">
        <f t="shared" si="4"/>
        <v>487.62647396945306</v>
      </c>
      <c r="H22" s="3">
        <f t="shared" si="5"/>
        <v>1047.270389226474</v>
      </c>
      <c r="I22" s="3">
        <f t="shared" si="6"/>
        <v>1368.532550500903</v>
      </c>
      <c r="J22" s="3">
        <f t="shared" si="7"/>
        <v>1470.4231483002134</v>
      </c>
      <c r="K22" s="3">
        <f t="shared" si="8"/>
        <v>758.59712596485451</v>
      </c>
      <c r="L22" s="3">
        <f t="shared" si="9"/>
        <v>1191.0035227459352</v>
      </c>
      <c r="M22" s="3">
        <f t="shared" si="10"/>
        <v>703.37704877648207</v>
      </c>
      <c r="P22">
        <v>1974</v>
      </c>
      <c r="Q22">
        <v>386133800000</v>
      </c>
      <c r="R22">
        <v>59343000000</v>
      </c>
      <c r="S22">
        <v>4482900000</v>
      </c>
      <c r="T22">
        <v>432200000</v>
      </c>
      <c r="U22">
        <v>422300000</v>
      </c>
      <c r="V22">
        <v>260500000</v>
      </c>
      <c r="W22">
        <v>611100000</v>
      </c>
      <c r="X22">
        <v>794200000</v>
      </c>
      <c r="Y22">
        <v>821700000</v>
      </c>
      <c r="Z22">
        <v>417500000</v>
      </c>
      <c r="AA22">
        <v>785500000</v>
      </c>
      <c r="AB22">
        <v>376900000</v>
      </c>
      <c r="AC22">
        <v>1015900000</v>
      </c>
      <c r="AD22">
        <v>372500000</v>
      </c>
      <c r="AE22">
        <v>788600000</v>
      </c>
      <c r="AF22">
        <v>62900000</v>
      </c>
      <c r="AG22">
        <v>153000000</v>
      </c>
      <c r="AH22">
        <v>125600000</v>
      </c>
    </row>
    <row r="23" spans="1:34">
      <c r="A23" s="7">
        <f t="shared" si="11"/>
        <v>1981</v>
      </c>
      <c r="B23" s="3">
        <f t="shared" si="12"/>
        <v>973569.5</v>
      </c>
      <c r="C23" s="3">
        <f t="shared" si="12"/>
        <v>146091.79999999999</v>
      </c>
      <c r="D23" s="3">
        <f t="shared" si="12"/>
        <v>9648.2999999999993</v>
      </c>
      <c r="E23" s="3">
        <f t="shared" si="2"/>
        <v>868.83165577250452</v>
      </c>
      <c r="F23" s="3">
        <f t="shared" si="3"/>
        <v>882.82380987410397</v>
      </c>
      <c r="G23" s="3">
        <f t="shared" si="4"/>
        <v>559.48337922192559</v>
      </c>
      <c r="H23" s="3">
        <f t="shared" si="5"/>
        <v>1181.0189201118139</v>
      </c>
      <c r="I23" s="3">
        <f t="shared" si="6"/>
        <v>1542.8884707539039</v>
      </c>
      <c r="J23" s="3">
        <f t="shared" si="7"/>
        <v>1647.0184871476911</v>
      </c>
      <c r="K23" s="3">
        <f t="shared" si="8"/>
        <v>842.57101872674912</v>
      </c>
      <c r="L23" s="3">
        <f t="shared" si="9"/>
        <v>1318.6084354442087</v>
      </c>
      <c r="M23" s="3">
        <f t="shared" si="10"/>
        <v>805.05582294709836</v>
      </c>
      <c r="P23">
        <v>1975</v>
      </c>
      <c r="Q23">
        <v>455858500000</v>
      </c>
      <c r="R23">
        <v>69787200000</v>
      </c>
      <c r="S23">
        <v>5064400000</v>
      </c>
      <c r="T23">
        <v>474000000</v>
      </c>
      <c r="U23">
        <v>466600000</v>
      </c>
      <c r="V23">
        <v>290400000</v>
      </c>
      <c r="W23">
        <v>668100000</v>
      </c>
      <c r="X23">
        <v>870900000</v>
      </c>
      <c r="Y23">
        <v>896800000</v>
      </c>
      <c r="Z23">
        <v>451900000</v>
      </c>
      <c r="AA23">
        <v>845300000</v>
      </c>
      <c r="AB23">
        <v>420200000</v>
      </c>
      <c r="AC23">
        <v>1085100000</v>
      </c>
      <c r="AD23">
        <v>395500000</v>
      </c>
      <c r="AE23">
        <v>836900000</v>
      </c>
      <c r="AF23">
        <v>66700000</v>
      </c>
      <c r="AG23">
        <v>162200000</v>
      </c>
      <c r="AH23">
        <v>142200000</v>
      </c>
    </row>
    <row r="24" spans="1:34">
      <c r="A24" s="7">
        <f t="shared" si="11"/>
        <v>1982</v>
      </c>
      <c r="B24" s="3">
        <f t="shared" si="12"/>
        <v>1090468.1000000001</v>
      </c>
      <c r="C24" s="3">
        <f t="shared" si="12"/>
        <v>162630.39999999999</v>
      </c>
      <c r="D24" s="3">
        <f t="shared" si="12"/>
        <v>10647.7</v>
      </c>
      <c r="E24" s="3">
        <f t="shared" si="2"/>
        <v>965.71790652239258</v>
      </c>
      <c r="F24" s="3">
        <f t="shared" si="3"/>
        <v>1006.3228640667268</v>
      </c>
      <c r="G24" s="3">
        <f t="shared" si="4"/>
        <v>648.4791741809438</v>
      </c>
      <c r="H24" s="3">
        <f t="shared" si="5"/>
        <v>1308.1597159603245</v>
      </c>
      <c r="I24" s="3">
        <f t="shared" si="6"/>
        <v>1663.9031494214007</v>
      </c>
      <c r="J24" s="3">
        <f t="shared" si="7"/>
        <v>1776.0168376164713</v>
      </c>
      <c r="K24" s="3">
        <f t="shared" si="8"/>
        <v>919.51226517883981</v>
      </c>
      <c r="L24" s="3">
        <f t="shared" si="9"/>
        <v>1435.6752846032464</v>
      </c>
      <c r="M24" s="3">
        <f t="shared" si="10"/>
        <v>923.91280244965435</v>
      </c>
      <c r="P24">
        <v>1976</v>
      </c>
      <c r="Q24">
        <v>505642000000</v>
      </c>
      <c r="R24">
        <v>76201400000</v>
      </c>
      <c r="S24">
        <v>5381200000</v>
      </c>
      <c r="T24">
        <v>506000000</v>
      </c>
      <c r="U24">
        <v>499700000</v>
      </c>
      <c r="V24">
        <v>313000000</v>
      </c>
      <c r="W24">
        <v>715300000</v>
      </c>
      <c r="X24">
        <v>930700000</v>
      </c>
      <c r="Y24">
        <v>964400000</v>
      </c>
      <c r="Z24">
        <v>476400000</v>
      </c>
      <c r="AA24">
        <v>888000000</v>
      </c>
      <c r="AB24">
        <v>451700000</v>
      </c>
      <c r="AC24">
        <v>1102700000</v>
      </c>
      <c r="AD24">
        <v>416100000</v>
      </c>
      <c r="AE24">
        <v>878500000</v>
      </c>
      <c r="AF24">
        <v>69500000</v>
      </c>
      <c r="AG24">
        <v>169600000</v>
      </c>
      <c r="AH24">
        <v>141500000</v>
      </c>
    </row>
    <row r="25" spans="1:34">
      <c r="A25" s="7">
        <f t="shared" si="11"/>
        <v>1983</v>
      </c>
      <c r="B25" s="3">
        <f t="shared" si="12"/>
        <v>1154329.7</v>
      </c>
      <c r="C25" s="3">
        <f t="shared" si="12"/>
        <v>167364.20000000001</v>
      </c>
      <c r="D25" s="3">
        <f t="shared" si="12"/>
        <v>10971.2</v>
      </c>
      <c r="E25" s="3">
        <f t="shared" si="2"/>
        <v>1033.888574846852</v>
      </c>
      <c r="F25" s="3">
        <f t="shared" si="3"/>
        <v>1068.0357156350356</v>
      </c>
      <c r="G25" s="3">
        <f t="shared" si="4"/>
        <v>679.291242904819</v>
      </c>
      <c r="H25" s="3">
        <f t="shared" si="5"/>
        <v>1359.9641620265008</v>
      </c>
      <c r="I25" s="3">
        <f t="shared" si="6"/>
        <v>1673.9994278877725</v>
      </c>
      <c r="J25" s="3">
        <f t="shared" si="7"/>
        <v>1810.390608723812</v>
      </c>
      <c r="K25" s="3">
        <f t="shared" si="8"/>
        <v>915.55787598837787</v>
      </c>
      <c r="L25" s="3">
        <f t="shared" si="9"/>
        <v>1467.7349069418085</v>
      </c>
      <c r="M25" s="3">
        <f t="shared" si="10"/>
        <v>962.33748504502239</v>
      </c>
      <c r="P25">
        <v>1977</v>
      </c>
      <c r="Q25">
        <v>562441500000</v>
      </c>
      <c r="R25">
        <v>84539400000</v>
      </c>
      <c r="S25">
        <v>5852600000</v>
      </c>
      <c r="T25">
        <v>546300000</v>
      </c>
      <c r="U25">
        <v>543300000</v>
      </c>
      <c r="V25">
        <v>341700000</v>
      </c>
      <c r="W25">
        <v>773500000</v>
      </c>
      <c r="X25">
        <v>1002600000</v>
      </c>
      <c r="Y25">
        <v>1052900000</v>
      </c>
      <c r="Z25">
        <v>515300000</v>
      </c>
      <c r="AA25">
        <v>935800000</v>
      </c>
      <c r="AB25">
        <v>492700000</v>
      </c>
      <c r="AC25">
        <v>1177700000</v>
      </c>
      <c r="AD25">
        <v>444600000</v>
      </c>
      <c r="AE25">
        <v>936400000</v>
      </c>
      <c r="AF25">
        <v>73500000</v>
      </c>
      <c r="AG25">
        <v>180000000</v>
      </c>
      <c r="AH25">
        <v>148900000</v>
      </c>
    </row>
    <row r="26" spans="1:34">
      <c r="A26" s="7">
        <f t="shared" si="11"/>
        <v>1984</v>
      </c>
      <c r="B26" s="3">
        <f t="shared" si="12"/>
        <v>1223229.7</v>
      </c>
      <c r="C26" s="3">
        <f t="shared" si="12"/>
        <v>174501.9</v>
      </c>
      <c r="D26" s="3">
        <f t="shared" si="12"/>
        <v>11463.2</v>
      </c>
      <c r="E26" s="3">
        <f t="shared" si="2"/>
        <v>1114.1948325358851</v>
      </c>
      <c r="F26" s="3">
        <f t="shared" si="3"/>
        <v>1142.8920095693779</v>
      </c>
      <c r="G26" s="3">
        <f t="shared" si="4"/>
        <v>711.55287081339725</v>
      </c>
      <c r="H26" s="3">
        <f t="shared" si="5"/>
        <v>1422.7139712918663</v>
      </c>
      <c r="I26" s="3">
        <f t="shared" si="6"/>
        <v>1751.6051674641149</v>
      </c>
      <c r="J26" s="3">
        <f t="shared" si="7"/>
        <v>1874.3272248803828</v>
      </c>
      <c r="K26" s="3">
        <f t="shared" si="8"/>
        <v>927.41832535885169</v>
      </c>
      <c r="L26" s="3">
        <f t="shared" si="9"/>
        <v>1516.7388516746412</v>
      </c>
      <c r="M26" s="3">
        <f t="shared" si="10"/>
        <v>1001.7567464114833</v>
      </c>
      <c r="P26">
        <v>1978</v>
      </c>
      <c r="Q26">
        <v>632904400000</v>
      </c>
      <c r="R26">
        <v>95010000000</v>
      </c>
      <c r="S26">
        <v>6479100000</v>
      </c>
      <c r="T26">
        <v>600500000</v>
      </c>
      <c r="U26">
        <v>600400000</v>
      </c>
      <c r="V26">
        <v>375000000</v>
      </c>
      <c r="W26">
        <v>842500000</v>
      </c>
      <c r="X26">
        <v>1088000000</v>
      </c>
      <c r="Y26">
        <v>1156700000</v>
      </c>
      <c r="Z26">
        <v>575800000</v>
      </c>
      <c r="AA26">
        <v>990000000</v>
      </c>
      <c r="AB26">
        <v>540000000</v>
      </c>
      <c r="AC26">
        <v>1262700000</v>
      </c>
      <c r="AD26">
        <v>476200000</v>
      </c>
      <c r="AE26">
        <v>1000600000</v>
      </c>
      <c r="AF26">
        <v>77900000</v>
      </c>
      <c r="AG26">
        <v>191500000</v>
      </c>
      <c r="AH26">
        <v>164900000</v>
      </c>
    </row>
    <row r="27" spans="1:34">
      <c r="A27" s="7">
        <f t="shared" si="11"/>
        <v>1985</v>
      </c>
      <c r="B27" s="3">
        <f t="shared" si="12"/>
        <v>1301991.7</v>
      </c>
      <c r="C27" s="3">
        <f t="shared" si="12"/>
        <v>185755.2</v>
      </c>
      <c r="D27" s="3">
        <f t="shared" si="12"/>
        <v>12178.4</v>
      </c>
      <c r="E27" s="3">
        <f t="shared" si="2"/>
        <v>1193.3044953755707</v>
      </c>
      <c r="F27" s="3">
        <f t="shared" si="3"/>
        <v>1222.215449816377</v>
      </c>
      <c r="G27" s="3">
        <f t="shared" si="4"/>
        <v>753.33409809685406</v>
      </c>
      <c r="H27" s="3">
        <f t="shared" si="5"/>
        <v>1513.5563766141688</v>
      </c>
      <c r="I27" s="3">
        <f t="shared" si="6"/>
        <v>1868.0551267037895</v>
      </c>
      <c r="J27" s="3">
        <f t="shared" si="7"/>
        <v>1982.9228114618932</v>
      </c>
      <c r="K27" s="3">
        <f t="shared" si="8"/>
        <v>978.89775271052906</v>
      </c>
      <c r="L27" s="3">
        <f t="shared" si="9"/>
        <v>1607.9535533621713</v>
      </c>
      <c r="M27" s="3">
        <f t="shared" si="10"/>
        <v>1058.1603358586462</v>
      </c>
      <c r="P27">
        <v>1979</v>
      </c>
      <c r="Q27">
        <v>722975800000</v>
      </c>
      <c r="R27">
        <v>108101100000</v>
      </c>
      <c r="S27">
        <v>7359100000</v>
      </c>
      <c r="T27">
        <v>683000000</v>
      </c>
      <c r="U27">
        <v>688500000</v>
      </c>
      <c r="V27">
        <v>426300000</v>
      </c>
      <c r="W27">
        <v>936400000</v>
      </c>
      <c r="X27">
        <v>1238100000</v>
      </c>
      <c r="Y27">
        <v>1305800000</v>
      </c>
      <c r="Z27">
        <v>670700000</v>
      </c>
      <c r="AA27">
        <v>1083200000</v>
      </c>
      <c r="AB27">
        <v>612100000</v>
      </c>
      <c r="AC27">
        <v>1379200000</v>
      </c>
      <c r="AD27">
        <v>522600000</v>
      </c>
      <c r="AE27">
        <v>1098100000</v>
      </c>
      <c r="AF27">
        <v>85500000</v>
      </c>
      <c r="AG27">
        <v>210200000</v>
      </c>
      <c r="AH27">
        <v>185100000</v>
      </c>
    </row>
    <row r="28" spans="1:34">
      <c r="A28" s="7">
        <f t="shared" si="11"/>
        <v>1986</v>
      </c>
      <c r="B28" s="3">
        <f t="shared" si="12"/>
        <v>1371876.9</v>
      </c>
      <c r="C28" s="3">
        <f t="shared" si="12"/>
        <v>196353.6</v>
      </c>
      <c r="D28" s="3">
        <f t="shared" si="12"/>
        <v>12861.1</v>
      </c>
      <c r="E28" s="3">
        <f t="shared" si="2"/>
        <v>1260.5286272342269</v>
      </c>
      <c r="F28" s="3">
        <f t="shared" si="3"/>
        <v>1295.3031557404599</v>
      </c>
      <c r="G28" s="3">
        <f t="shared" si="4"/>
        <v>796.16379077254021</v>
      </c>
      <c r="H28" s="3">
        <f t="shared" si="5"/>
        <v>1612.3085261011481</v>
      </c>
      <c r="I28" s="3">
        <f t="shared" si="6"/>
        <v>1952.3688324880679</v>
      </c>
      <c r="J28" s="3">
        <f t="shared" si="7"/>
        <v>2098.8637384880831</v>
      </c>
      <c r="K28" s="3">
        <f t="shared" si="8"/>
        <v>1041.1224860512536</v>
      </c>
      <c r="L28" s="3">
        <f t="shared" si="9"/>
        <v>1686.5646325523032</v>
      </c>
      <c r="M28" s="3">
        <f t="shared" si="10"/>
        <v>1117.8762105719172</v>
      </c>
      <c r="P28">
        <v>1980</v>
      </c>
      <c r="Q28">
        <v>833484800000</v>
      </c>
      <c r="R28">
        <v>125851500000</v>
      </c>
      <c r="S28">
        <v>8574300000</v>
      </c>
      <c r="T28">
        <v>764400000</v>
      </c>
      <c r="U28">
        <v>774100000</v>
      </c>
      <c r="V28">
        <v>484800000</v>
      </c>
      <c r="W28">
        <v>1041200000</v>
      </c>
      <c r="X28">
        <v>1360600000</v>
      </c>
      <c r="Y28">
        <v>1461900000</v>
      </c>
      <c r="Z28">
        <v>754200000</v>
      </c>
      <c r="AA28">
        <v>1184100000</v>
      </c>
      <c r="AB28">
        <v>699300000</v>
      </c>
      <c r="AC28">
        <v>1567500000</v>
      </c>
      <c r="AD28">
        <v>579500000</v>
      </c>
      <c r="AE28">
        <v>1224800000</v>
      </c>
      <c r="AF28">
        <v>97300000</v>
      </c>
      <c r="AG28">
        <v>237000000</v>
      </c>
      <c r="AH28">
        <v>217700000</v>
      </c>
    </row>
    <row r="29" spans="1:34">
      <c r="A29" s="7">
        <f t="shared" si="11"/>
        <v>1987</v>
      </c>
      <c r="B29" s="3">
        <f t="shared" si="12"/>
        <v>1438869.1</v>
      </c>
      <c r="C29" s="3">
        <f t="shared" si="12"/>
        <v>204485.9</v>
      </c>
      <c r="D29" s="3">
        <f t="shared" si="12"/>
        <v>13525.2</v>
      </c>
      <c r="E29" s="3">
        <f t="shared" si="2"/>
        <v>1291.4360320266196</v>
      </c>
      <c r="F29" s="3">
        <f t="shared" si="3"/>
        <v>1356.7860330664448</v>
      </c>
      <c r="G29" s="3">
        <f t="shared" si="4"/>
        <v>834.92361443277525</v>
      </c>
      <c r="H29" s="3">
        <f t="shared" si="5"/>
        <v>1741.1978038889467</v>
      </c>
      <c r="I29" s="3">
        <f t="shared" si="6"/>
        <v>2039.4450826661121</v>
      </c>
      <c r="J29" s="3">
        <f t="shared" si="7"/>
        <v>2176.5206946033068</v>
      </c>
      <c r="K29" s="3">
        <f t="shared" si="8"/>
        <v>1166.7366039305396</v>
      </c>
      <c r="L29" s="3">
        <f t="shared" si="9"/>
        <v>1743.6355370697722</v>
      </c>
      <c r="M29" s="3">
        <f t="shared" si="10"/>
        <v>1174.5185983154829</v>
      </c>
      <c r="P29">
        <v>1981</v>
      </c>
      <c r="Q29">
        <v>973569500000</v>
      </c>
      <c r="R29">
        <v>146091800000</v>
      </c>
      <c r="S29">
        <v>9648300000</v>
      </c>
      <c r="T29">
        <v>856900000</v>
      </c>
      <c r="U29">
        <v>870700000</v>
      </c>
      <c r="V29">
        <v>551800000</v>
      </c>
      <c r="W29">
        <v>1164800000</v>
      </c>
      <c r="X29">
        <v>1521700000</v>
      </c>
      <c r="Y29">
        <v>1624400000</v>
      </c>
      <c r="Z29">
        <v>831000000</v>
      </c>
      <c r="AA29">
        <v>1300500000</v>
      </c>
      <c r="AB29">
        <v>794000000</v>
      </c>
      <c r="AC29">
        <v>1704700000</v>
      </c>
      <c r="AD29">
        <v>635100000</v>
      </c>
      <c r="AE29">
        <v>1343000000</v>
      </c>
      <c r="AF29">
        <v>106800000</v>
      </c>
      <c r="AG29">
        <v>260000000</v>
      </c>
      <c r="AH29">
        <v>239800000</v>
      </c>
    </row>
    <row r="30" spans="1:34">
      <c r="A30" s="7">
        <f t="shared" si="11"/>
        <v>1988</v>
      </c>
      <c r="B30" s="3">
        <f t="shared" si="12"/>
        <v>1532740.8</v>
      </c>
      <c r="C30" s="3">
        <f t="shared" si="12"/>
        <v>214364.1</v>
      </c>
      <c r="D30" s="3">
        <f t="shared" si="12"/>
        <v>14255.7</v>
      </c>
      <c r="E30" s="3">
        <f t="shared" si="2"/>
        <v>1354.0331542011343</v>
      </c>
      <c r="F30" s="3">
        <f t="shared" si="3"/>
        <v>1434.7838629176542</v>
      </c>
      <c r="G30" s="3">
        <f t="shared" si="4"/>
        <v>878.94040641442916</v>
      </c>
      <c r="H30" s="3">
        <f t="shared" si="5"/>
        <v>1849.0782915541588</v>
      </c>
      <c r="I30" s="3">
        <f t="shared" si="6"/>
        <v>2123.705993226426</v>
      </c>
      <c r="J30" s="3">
        <f t="shared" si="7"/>
        <v>2255.2788263099869</v>
      </c>
      <c r="K30" s="3">
        <f t="shared" si="8"/>
        <v>1270.2707640406416</v>
      </c>
      <c r="L30" s="3">
        <f t="shared" si="9"/>
        <v>1848.8900614639106</v>
      </c>
      <c r="M30" s="3">
        <f t="shared" si="10"/>
        <v>1240.7186398716585</v>
      </c>
      <c r="P30">
        <v>1982</v>
      </c>
      <c r="Q30">
        <v>1090468100000</v>
      </c>
      <c r="R30">
        <v>162630400000</v>
      </c>
      <c r="S30">
        <v>10647700000</v>
      </c>
      <c r="T30">
        <v>965600000</v>
      </c>
      <c r="U30">
        <v>1006200000</v>
      </c>
      <c r="V30">
        <v>648400000</v>
      </c>
      <c r="W30">
        <v>1308000000</v>
      </c>
      <c r="X30">
        <v>1663700000</v>
      </c>
      <c r="Y30">
        <v>1775800000</v>
      </c>
      <c r="Z30">
        <v>919400000</v>
      </c>
      <c r="AA30">
        <v>1435500000</v>
      </c>
      <c r="AB30">
        <v>923800000</v>
      </c>
      <c r="AC30">
        <v>1818100000</v>
      </c>
      <c r="AD30">
        <v>689700000</v>
      </c>
      <c r="AE30">
        <v>1455300000</v>
      </c>
      <c r="AF30">
        <v>115000000</v>
      </c>
      <c r="AG30">
        <v>280700000</v>
      </c>
      <c r="AH30">
        <v>270600000</v>
      </c>
    </row>
    <row r="31" spans="1:34">
      <c r="A31" s="7">
        <f t="shared" si="11"/>
        <v>1989</v>
      </c>
      <c r="B31" s="3">
        <f t="shared" si="12"/>
        <v>1642668.5</v>
      </c>
      <c r="C31" s="3">
        <f t="shared" si="12"/>
        <v>231522.2</v>
      </c>
      <c r="D31" s="3">
        <f t="shared" si="12"/>
        <v>15396.8</v>
      </c>
      <c r="E31" s="3">
        <f t="shared" si="2"/>
        <v>1451.4467007244916</v>
      </c>
      <c r="F31" s="3">
        <f t="shared" si="3"/>
        <v>1528.6943011126777</v>
      </c>
      <c r="G31" s="3">
        <f t="shared" si="4"/>
        <v>935.24102075818337</v>
      </c>
      <c r="H31" s="3">
        <f t="shared" si="5"/>
        <v>1991.3341267952076</v>
      </c>
      <c r="I31" s="3">
        <f t="shared" si="6"/>
        <v>2314.890681705821</v>
      </c>
      <c r="J31" s="3">
        <f t="shared" si="7"/>
        <v>2477.7496737650986</v>
      </c>
      <c r="K31" s="3">
        <f t="shared" si="8"/>
        <v>1358.5992199659422</v>
      </c>
      <c r="L31" s="3">
        <f t="shared" si="9"/>
        <v>2017.1773021075569</v>
      </c>
      <c r="M31" s="3">
        <f t="shared" si="10"/>
        <v>1321.6669730650212</v>
      </c>
      <c r="P31">
        <v>1983</v>
      </c>
      <c r="Q31">
        <v>1154329700000</v>
      </c>
      <c r="R31">
        <v>167364200000</v>
      </c>
      <c r="S31">
        <v>10971200000</v>
      </c>
      <c r="T31">
        <v>1047600000</v>
      </c>
      <c r="U31">
        <v>1082200000</v>
      </c>
      <c r="V31">
        <v>688300000</v>
      </c>
      <c r="W31">
        <v>1378000000</v>
      </c>
      <c r="X31">
        <v>1696200000</v>
      </c>
      <c r="Y31">
        <v>1834400000</v>
      </c>
      <c r="Z31">
        <v>927700000</v>
      </c>
      <c r="AA31">
        <v>1487200000</v>
      </c>
      <c r="AB31">
        <v>975100000</v>
      </c>
      <c r="AC31">
        <v>1899300000</v>
      </c>
      <c r="AD31">
        <v>720800000</v>
      </c>
      <c r="AE31">
        <v>1512600000</v>
      </c>
      <c r="AF31">
        <v>117300000</v>
      </c>
      <c r="AG31">
        <v>288900000</v>
      </c>
      <c r="AH31">
        <v>280300000</v>
      </c>
    </row>
    <row r="32" spans="1:34">
      <c r="A32" s="7">
        <f t="shared" si="11"/>
        <v>1990</v>
      </c>
      <c r="B32" s="3">
        <f t="shared" si="12"/>
        <v>1743352.6</v>
      </c>
      <c r="C32" s="3">
        <f t="shared" si="12"/>
        <v>244325.4</v>
      </c>
      <c r="D32" s="3">
        <f t="shared" si="12"/>
        <v>16180</v>
      </c>
      <c r="E32" s="3">
        <f t="shared" si="2"/>
        <v>1535.3442592452632</v>
      </c>
      <c r="F32" s="3">
        <f t="shared" si="3"/>
        <v>1599.8734935206126</v>
      </c>
      <c r="G32" s="3">
        <f t="shared" si="4"/>
        <v>977.90950368298968</v>
      </c>
      <c r="H32" s="3">
        <f t="shared" si="5"/>
        <v>2143.4805560238829</v>
      </c>
      <c r="I32" s="3">
        <f t="shared" si="6"/>
        <v>2442.5161766672286</v>
      </c>
      <c r="J32" s="3">
        <f t="shared" si="7"/>
        <v>2536.2058520874152</v>
      </c>
      <c r="K32" s="3">
        <f t="shared" si="8"/>
        <v>1414.1873295854239</v>
      </c>
      <c r="L32" s="3">
        <f t="shared" si="9"/>
        <v>2151.5702267930956</v>
      </c>
      <c r="M32" s="3">
        <f t="shared" si="10"/>
        <v>1378.9126023940887</v>
      </c>
      <c r="P32">
        <v>1984</v>
      </c>
      <c r="Q32">
        <v>1223229700000</v>
      </c>
      <c r="R32">
        <v>174501900000</v>
      </c>
      <c r="S32">
        <v>11463200000</v>
      </c>
      <c r="T32">
        <v>1137600000</v>
      </c>
      <c r="U32">
        <v>1166900000</v>
      </c>
      <c r="V32">
        <v>726500000</v>
      </c>
      <c r="W32">
        <v>1452600000</v>
      </c>
      <c r="X32">
        <v>1788400000</v>
      </c>
      <c r="Y32">
        <v>1913700000</v>
      </c>
      <c r="Z32">
        <v>946900000</v>
      </c>
      <c r="AA32">
        <v>1548600000</v>
      </c>
      <c r="AB32">
        <v>1022800000</v>
      </c>
      <c r="AC32">
        <v>2041400000</v>
      </c>
      <c r="AD32">
        <v>775300000</v>
      </c>
      <c r="AE32">
        <v>1614200000</v>
      </c>
      <c r="AF32">
        <v>121900000</v>
      </c>
      <c r="AG32">
        <v>303900000</v>
      </c>
      <c r="AH32">
        <v>294700000</v>
      </c>
    </row>
    <row r="33" spans="1:34">
      <c r="A33" s="7">
        <f t="shared" si="11"/>
        <v>1991</v>
      </c>
      <c r="B33" s="3">
        <f t="shared" si="12"/>
        <v>1748718.1</v>
      </c>
      <c r="C33" s="3">
        <f t="shared" si="12"/>
        <v>245867.1</v>
      </c>
      <c r="D33" s="3">
        <f t="shared" si="12"/>
        <v>16300.6</v>
      </c>
      <c r="E33" s="3">
        <f t="shared" si="2"/>
        <v>1511.1532257697988</v>
      </c>
      <c r="F33" s="3">
        <f t="shared" si="3"/>
        <v>1592.4617520736281</v>
      </c>
      <c r="G33" s="3">
        <f t="shared" si="4"/>
        <v>1040.2490614702874</v>
      </c>
      <c r="H33" s="3">
        <f t="shared" si="5"/>
        <v>2219.7783320077265</v>
      </c>
      <c r="I33" s="3">
        <f t="shared" si="6"/>
        <v>2483.6143131462336</v>
      </c>
      <c r="J33" s="3">
        <f t="shared" si="7"/>
        <v>2513.1557936598115</v>
      </c>
      <c r="K33" s="3">
        <f t="shared" si="8"/>
        <v>1370.2060993068969</v>
      </c>
      <c r="L33" s="3">
        <f t="shared" si="9"/>
        <v>2193.5706862856496</v>
      </c>
      <c r="M33" s="3">
        <f t="shared" si="10"/>
        <v>1376.4107362799682</v>
      </c>
      <c r="P33">
        <v>1985</v>
      </c>
      <c r="Q33">
        <v>1301991700000</v>
      </c>
      <c r="R33">
        <v>185755200000</v>
      </c>
      <c r="S33">
        <v>12178400000</v>
      </c>
      <c r="T33">
        <v>1230000000</v>
      </c>
      <c r="U33">
        <v>1259800000</v>
      </c>
      <c r="V33">
        <v>776500000</v>
      </c>
      <c r="W33">
        <v>1560100000</v>
      </c>
      <c r="X33">
        <v>1925500000</v>
      </c>
      <c r="Y33">
        <v>2043900000</v>
      </c>
      <c r="Z33">
        <v>1009000000</v>
      </c>
      <c r="AA33">
        <v>1657400000</v>
      </c>
      <c r="AB33">
        <v>1090700000</v>
      </c>
      <c r="AC33">
        <v>2189200000</v>
      </c>
      <c r="AD33">
        <v>834500000</v>
      </c>
      <c r="AE33">
        <v>1730900000</v>
      </c>
      <c r="AF33">
        <v>129000000</v>
      </c>
      <c r="AG33">
        <v>323600000</v>
      </c>
      <c r="AH33">
        <v>318000000</v>
      </c>
    </row>
    <row r="34" spans="1:34">
      <c r="A34" s="7">
        <f t="shared" si="11"/>
        <v>1992</v>
      </c>
      <c r="B34" s="3">
        <f t="shared" si="12"/>
        <v>1786938.8</v>
      </c>
      <c r="C34" s="3">
        <f t="shared" si="12"/>
        <v>253690.7</v>
      </c>
      <c r="D34" s="3">
        <f t="shared" si="12"/>
        <v>17165.900000000001</v>
      </c>
      <c r="E34" s="3">
        <f t="shared" si="2"/>
        <v>1573.3859980392269</v>
      </c>
      <c r="F34" s="3">
        <f t="shared" si="3"/>
        <v>1640.9947076124472</v>
      </c>
      <c r="G34" s="3">
        <f t="shared" si="4"/>
        <v>1080.9611234210392</v>
      </c>
      <c r="H34" s="3">
        <f t="shared" si="5"/>
        <v>2285.6607771688928</v>
      </c>
      <c r="I34" s="3">
        <f t="shared" si="6"/>
        <v>2687.7137220122299</v>
      </c>
      <c r="J34" s="3">
        <f t="shared" si="7"/>
        <v>2648.9967919256951</v>
      </c>
      <c r="K34" s="3">
        <f t="shared" si="8"/>
        <v>1438.7522512056491</v>
      </c>
      <c r="L34" s="3">
        <f t="shared" si="9"/>
        <v>2373.6007389734841</v>
      </c>
      <c r="M34" s="3">
        <f t="shared" si="10"/>
        <v>1435.8338896413375</v>
      </c>
      <c r="P34">
        <v>1986</v>
      </c>
      <c r="Q34">
        <v>1371876900000</v>
      </c>
      <c r="R34">
        <v>196353600000</v>
      </c>
      <c r="S34">
        <v>12861100000</v>
      </c>
      <c r="T34">
        <v>1312200000</v>
      </c>
      <c r="U34">
        <v>1348400000</v>
      </c>
      <c r="V34">
        <v>828800000</v>
      </c>
      <c r="W34">
        <v>1678400000</v>
      </c>
      <c r="X34">
        <v>2032400000</v>
      </c>
      <c r="Y34">
        <v>2184900000</v>
      </c>
      <c r="Z34">
        <v>1083800000</v>
      </c>
      <c r="AA34">
        <v>1755700000</v>
      </c>
      <c r="AB34">
        <v>1163700000</v>
      </c>
      <c r="AC34">
        <v>2215900000</v>
      </c>
      <c r="AD34">
        <v>874300000</v>
      </c>
      <c r="AE34">
        <v>1807400000</v>
      </c>
      <c r="AF34">
        <v>135400000</v>
      </c>
      <c r="AG34">
        <v>339100000</v>
      </c>
      <c r="AH34">
        <v>324200000</v>
      </c>
    </row>
    <row r="35" spans="1:34">
      <c r="A35" s="7">
        <f t="shared" si="11"/>
        <v>1993</v>
      </c>
      <c r="B35" s="3">
        <f t="shared" si="12"/>
        <v>1843493.8</v>
      </c>
      <c r="C35" s="3">
        <f t="shared" si="12"/>
        <v>262161</v>
      </c>
      <c r="D35" s="3">
        <f t="shared" si="12"/>
        <v>18038.7</v>
      </c>
      <c r="E35" s="3">
        <f t="shared" si="2"/>
        <v>1622.149388472083</v>
      </c>
      <c r="F35" s="3">
        <f t="shared" si="3"/>
        <v>1733.6949862919246</v>
      </c>
      <c r="G35" s="3">
        <f t="shared" si="4"/>
        <v>1186.726705301003</v>
      </c>
      <c r="H35" s="3">
        <f t="shared" si="5"/>
        <v>2406.4235253558354</v>
      </c>
      <c r="I35" s="3">
        <f t="shared" si="6"/>
        <v>2830.5929358265066</v>
      </c>
      <c r="J35" s="3">
        <f t="shared" si="7"/>
        <v>2765.9359742583683</v>
      </c>
      <c r="K35" s="3">
        <f t="shared" si="8"/>
        <v>1469.7366424244415</v>
      </c>
      <c r="L35" s="3">
        <f t="shared" si="9"/>
        <v>2519.4498169520461</v>
      </c>
      <c r="M35" s="3">
        <f t="shared" si="10"/>
        <v>1503.990025117791</v>
      </c>
      <c r="P35">
        <v>1987</v>
      </c>
      <c r="Q35">
        <v>1438869100000</v>
      </c>
      <c r="R35">
        <v>204485900000</v>
      </c>
      <c r="S35">
        <v>13525200000</v>
      </c>
      <c r="T35">
        <v>1377400000</v>
      </c>
      <c r="U35">
        <v>1447100000</v>
      </c>
      <c r="V35">
        <v>890500000</v>
      </c>
      <c r="W35">
        <v>1857100000</v>
      </c>
      <c r="X35">
        <v>2175200000</v>
      </c>
      <c r="Y35">
        <v>2321400000</v>
      </c>
      <c r="Z35">
        <v>1244400000</v>
      </c>
      <c r="AA35">
        <v>1859700000</v>
      </c>
      <c r="AB35">
        <v>1252700000</v>
      </c>
      <c r="AC35">
        <v>2249000000</v>
      </c>
      <c r="AD35">
        <v>908600000</v>
      </c>
      <c r="AE35">
        <v>1883400000</v>
      </c>
      <c r="AF35">
        <v>142200000</v>
      </c>
      <c r="AG35">
        <v>354800000</v>
      </c>
      <c r="AH35">
        <v>318500000</v>
      </c>
    </row>
    <row r="36" spans="1:34">
      <c r="A36" s="7">
        <f t="shared" si="11"/>
        <v>1994</v>
      </c>
      <c r="B36" s="3">
        <f t="shared" ref="B36:D47" si="13">Q42/1000000</f>
        <v>1938345.3</v>
      </c>
      <c r="C36" s="3">
        <f t="shared" si="13"/>
        <v>275331.40000000002</v>
      </c>
      <c r="D36" s="3">
        <f t="shared" si="13"/>
        <v>19176.8</v>
      </c>
      <c r="E36" s="3">
        <f t="shared" si="2"/>
        <v>1652.5579712662739</v>
      </c>
      <c r="F36" s="3">
        <f t="shared" si="3"/>
        <v>1838.217089670494</v>
      </c>
      <c r="G36" s="3">
        <f t="shared" si="4"/>
        <v>1272.5574700843902</v>
      </c>
      <c r="H36" s="3">
        <f t="shared" si="5"/>
        <v>2533.000152670952</v>
      </c>
      <c r="I36" s="3">
        <f t="shared" si="6"/>
        <v>3021.6299150833638</v>
      </c>
      <c r="J36" s="3">
        <f t="shared" si="7"/>
        <v>2973.9784175919053</v>
      </c>
      <c r="K36" s="3">
        <f t="shared" si="8"/>
        <v>1559.1731509705135</v>
      </c>
      <c r="L36" s="3">
        <f t="shared" si="9"/>
        <v>2728.4520576359168</v>
      </c>
      <c r="M36" s="3">
        <f t="shared" si="10"/>
        <v>1597.2337750261909</v>
      </c>
      <c r="P36">
        <v>1988</v>
      </c>
      <c r="Q36">
        <v>1532740800000</v>
      </c>
      <c r="R36">
        <v>214364100000</v>
      </c>
      <c r="S36">
        <v>14255700000</v>
      </c>
      <c r="T36">
        <v>1438700000</v>
      </c>
      <c r="U36">
        <v>1524500000</v>
      </c>
      <c r="V36">
        <v>933900000</v>
      </c>
      <c r="W36">
        <v>1964700000</v>
      </c>
      <c r="X36">
        <v>2256500000</v>
      </c>
      <c r="Y36">
        <v>2396300000</v>
      </c>
      <c r="Z36">
        <v>1349700000</v>
      </c>
      <c r="AA36">
        <v>1964500000</v>
      </c>
      <c r="AB36">
        <v>1318300000</v>
      </c>
      <c r="AC36">
        <v>2331400000</v>
      </c>
      <c r="AD36">
        <v>949300000</v>
      </c>
      <c r="AE36">
        <v>1976300000</v>
      </c>
      <c r="AF36">
        <v>150200000</v>
      </c>
      <c r="AG36">
        <v>373400000</v>
      </c>
      <c r="AH36">
        <v>311900000</v>
      </c>
    </row>
    <row r="37" spans="1:34">
      <c r="A37" s="7">
        <f t="shared" si="11"/>
        <v>1995</v>
      </c>
      <c r="B37" s="3">
        <f t="shared" si="13"/>
        <v>2018465.8</v>
      </c>
      <c r="C37" s="3">
        <f t="shared" si="13"/>
        <v>287682.2</v>
      </c>
      <c r="D37" s="3">
        <f t="shared" si="13"/>
        <v>20241.3</v>
      </c>
      <c r="E37" s="3">
        <f t="shared" si="2"/>
        <v>1709.3740738859715</v>
      </c>
      <c r="F37" s="3">
        <f t="shared" si="3"/>
        <v>1981.5909699438289</v>
      </c>
      <c r="G37" s="3">
        <f t="shared" si="4"/>
        <v>1334.1506333228372</v>
      </c>
      <c r="H37" s="3">
        <f t="shared" si="5"/>
        <v>2627.69489431076</v>
      </c>
      <c r="I37" s="3">
        <f t="shared" si="6"/>
        <v>3187.4460268768603</v>
      </c>
      <c r="J37" s="3">
        <f t="shared" si="7"/>
        <v>3116.5133764690349</v>
      </c>
      <c r="K37" s="3">
        <f t="shared" si="8"/>
        <v>1603.2835011020934</v>
      </c>
      <c r="L37" s="3">
        <f t="shared" si="9"/>
        <v>2956.2467069243976</v>
      </c>
      <c r="M37" s="3">
        <f t="shared" si="10"/>
        <v>1724.9998171642169</v>
      </c>
      <c r="P37">
        <v>1989</v>
      </c>
      <c r="Q37">
        <v>1642668500000</v>
      </c>
      <c r="R37">
        <v>231522200000</v>
      </c>
      <c r="S37">
        <v>15396800000</v>
      </c>
      <c r="T37">
        <v>1544500000</v>
      </c>
      <c r="U37">
        <v>1626700000</v>
      </c>
      <c r="V37">
        <v>995200000</v>
      </c>
      <c r="W37">
        <v>2119000000</v>
      </c>
      <c r="X37">
        <v>2463300000</v>
      </c>
      <c r="Y37">
        <v>2636600000</v>
      </c>
      <c r="Z37">
        <v>1445700000</v>
      </c>
      <c r="AA37">
        <v>2146500000</v>
      </c>
      <c r="AB37">
        <v>1406400000</v>
      </c>
      <c r="AC37">
        <v>2416100000</v>
      </c>
      <c r="AD37">
        <v>1000400000</v>
      </c>
      <c r="AE37">
        <v>2080900000</v>
      </c>
      <c r="AF37">
        <v>158600000</v>
      </c>
      <c r="AG37">
        <v>393900000</v>
      </c>
      <c r="AH37">
        <v>323100000</v>
      </c>
    </row>
    <row r="38" spans="1:34">
      <c r="A38" s="7">
        <f t="shared" si="11"/>
        <v>1996</v>
      </c>
      <c r="B38" s="3">
        <f t="shared" si="13"/>
        <v>2103203.1</v>
      </c>
      <c r="C38" s="3">
        <f t="shared" si="13"/>
        <v>297316</v>
      </c>
      <c r="D38" s="3">
        <f t="shared" si="13"/>
        <v>21366.7</v>
      </c>
      <c r="E38" s="3">
        <f t="shared" si="2"/>
        <v>1732.2785520607376</v>
      </c>
      <c r="F38" s="3">
        <f t="shared" si="3"/>
        <v>2169.6407015381583</v>
      </c>
      <c r="G38" s="3">
        <f t="shared" si="4"/>
        <v>1415.001385821337</v>
      </c>
      <c r="H38" s="3">
        <f t="shared" si="5"/>
        <v>2840.220528988365</v>
      </c>
      <c r="I38" s="3">
        <f t="shared" si="6"/>
        <v>3262.2033735949517</v>
      </c>
      <c r="J38" s="3">
        <f t="shared" si="7"/>
        <v>3411.5722387103137</v>
      </c>
      <c r="K38" s="3">
        <f t="shared" si="8"/>
        <v>1662.7556670281995</v>
      </c>
      <c r="L38" s="3">
        <f t="shared" si="9"/>
        <v>3070.5940889370931</v>
      </c>
      <c r="M38" s="3">
        <f t="shared" si="10"/>
        <v>1802.4334633208441</v>
      </c>
      <c r="P38">
        <v>1990</v>
      </c>
      <c r="Q38">
        <v>1743352600000</v>
      </c>
      <c r="R38">
        <v>244325400000</v>
      </c>
      <c r="S38">
        <v>16180000000</v>
      </c>
      <c r="T38">
        <v>1632200000</v>
      </c>
      <c r="U38">
        <v>1700800000</v>
      </c>
      <c r="V38">
        <v>1039600000</v>
      </c>
      <c r="W38">
        <v>2278700000</v>
      </c>
      <c r="X38">
        <v>2596600000</v>
      </c>
      <c r="Y38">
        <v>2696200000</v>
      </c>
      <c r="Z38">
        <v>1503400000</v>
      </c>
      <c r="AA38">
        <v>2287300000</v>
      </c>
      <c r="AB38">
        <v>1465900000</v>
      </c>
      <c r="AC38">
        <v>2503000000</v>
      </c>
      <c r="AD38">
        <v>1042700000</v>
      </c>
      <c r="AE38">
        <v>2163200000</v>
      </c>
      <c r="AF38">
        <v>162800000</v>
      </c>
      <c r="AG38">
        <v>406600000</v>
      </c>
      <c r="AH38">
        <v>314600000</v>
      </c>
    </row>
    <row r="39" spans="1:34">
      <c r="A39" s="7">
        <f t="shared" si="11"/>
        <v>1997</v>
      </c>
      <c r="B39" s="3">
        <f t="shared" si="13"/>
        <v>2204519.9</v>
      </c>
      <c r="C39" s="3">
        <f t="shared" si="13"/>
        <v>310959.5</v>
      </c>
      <c r="D39" s="3">
        <f t="shared" si="13"/>
        <v>22326.7</v>
      </c>
      <c r="E39" s="3">
        <f t="shared" si="2"/>
        <v>1826.6986635660112</v>
      </c>
      <c r="F39" s="3">
        <f t="shared" si="3"/>
        <v>2307.6639621166801</v>
      </c>
      <c r="G39" s="3">
        <f t="shared" si="4"/>
        <v>1469.7179246193334</v>
      </c>
      <c r="H39" s="3">
        <f t="shared" si="5"/>
        <v>2909.3822505162398</v>
      </c>
      <c r="I39" s="3">
        <f t="shared" si="6"/>
        <v>3389.270359148542</v>
      </c>
      <c r="J39" s="3">
        <f t="shared" si="7"/>
        <v>3605.7855327402203</v>
      </c>
      <c r="K39" s="3">
        <f t="shared" si="8"/>
        <v>1671.2601583457167</v>
      </c>
      <c r="L39" s="3">
        <f t="shared" si="9"/>
        <v>3262.0542297894513</v>
      </c>
      <c r="M39" s="3">
        <f t="shared" si="10"/>
        <v>1884.8669191578053</v>
      </c>
      <c r="P39">
        <v>1991</v>
      </c>
      <c r="Q39">
        <v>1748718100000</v>
      </c>
      <c r="R39">
        <v>245867100000</v>
      </c>
      <c r="S39">
        <v>16300600000</v>
      </c>
      <c r="T39">
        <v>1631800000</v>
      </c>
      <c r="U39">
        <v>1719600000</v>
      </c>
      <c r="V39">
        <v>1123300000</v>
      </c>
      <c r="W39">
        <v>2397000000</v>
      </c>
      <c r="X39">
        <v>2681900000</v>
      </c>
      <c r="Y39">
        <v>2713800000</v>
      </c>
      <c r="Z39">
        <v>1479600000</v>
      </c>
      <c r="AA39">
        <v>2368700000</v>
      </c>
      <c r="AB39">
        <v>1486300000</v>
      </c>
      <c r="AC39">
        <v>2429900000</v>
      </c>
      <c r="AD39">
        <v>1023000000</v>
      </c>
      <c r="AE39">
        <v>2132600000</v>
      </c>
      <c r="AF39">
        <v>163700000</v>
      </c>
      <c r="AG39">
        <v>395100000</v>
      </c>
      <c r="AH39">
        <v>296700000</v>
      </c>
    </row>
    <row r="40" spans="1:34">
      <c r="A40" s="7">
        <f t="shared" si="11"/>
        <v>1998</v>
      </c>
      <c r="B40" s="3">
        <f t="shared" si="13"/>
        <v>2316149.7999999998</v>
      </c>
      <c r="C40" s="3">
        <f t="shared" si="13"/>
        <v>331444.90000000002</v>
      </c>
      <c r="D40" s="3">
        <f t="shared" si="13"/>
        <v>23950.1</v>
      </c>
      <c r="E40" s="3">
        <f t="shared" si="2"/>
        <v>1961.2221207845741</v>
      </c>
      <c r="F40" s="3">
        <f t="shared" si="3"/>
        <v>2441.5890253686334</v>
      </c>
      <c r="G40" s="3">
        <f t="shared" si="4"/>
        <v>1637.5542133510389</v>
      </c>
      <c r="H40" s="3">
        <f t="shared" si="5"/>
        <v>3158.7160778672269</v>
      </c>
      <c r="I40" s="3">
        <f t="shared" si="6"/>
        <v>3555.5985273097813</v>
      </c>
      <c r="J40" s="3">
        <f t="shared" si="7"/>
        <v>4021.609639343053</v>
      </c>
      <c r="K40" s="3">
        <f t="shared" si="8"/>
        <v>1781.9955722466595</v>
      </c>
      <c r="L40" s="3">
        <f t="shared" si="9"/>
        <v>3443.0711995462971</v>
      </c>
      <c r="M40" s="3">
        <f t="shared" si="10"/>
        <v>1948.7436241827354</v>
      </c>
      <c r="P40">
        <v>1992</v>
      </c>
      <c r="Q40">
        <v>1786938800000</v>
      </c>
      <c r="R40">
        <v>253690700000</v>
      </c>
      <c r="S40">
        <v>17165900000</v>
      </c>
      <c r="T40">
        <v>1617400000</v>
      </c>
      <c r="U40">
        <v>1686900000</v>
      </c>
      <c r="V40">
        <v>1111200000</v>
      </c>
      <c r="W40">
        <v>2349600000</v>
      </c>
      <c r="X40">
        <v>2762900000</v>
      </c>
      <c r="Y40">
        <v>2723100000</v>
      </c>
      <c r="Z40">
        <v>1479000000</v>
      </c>
      <c r="AA40">
        <v>2440000000</v>
      </c>
      <c r="AB40">
        <v>1476000000</v>
      </c>
      <c r="AC40">
        <v>2501100000</v>
      </c>
      <c r="AD40">
        <v>1046700000</v>
      </c>
      <c r="AE40">
        <v>2124200000</v>
      </c>
      <c r="AF40">
        <v>162100000</v>
      </c>
      <c r="AG40">
        <v>392800000</v>
      </c>
      <c r="AH40">
        <v>318000000</v>
      </c>
    </row>
    <row r="41" spans="1:34">
      <c r="A41" s="7">
        <f t="shared" si="11"/>
        <v>1999</v>
      </c>
      <c r="B41" s="3">
        <f t="shared" si="13"/>
        <v>2399584.1</v>
      </c>
      <c r="C41" s="3">
        <f t="shared" si="13"/>
        <v>340432</v>
      </c>
      <c r="D41" s="3">
        <f t="shared" si="13"/>
        <v>24975.599999999999</v>
      </c>
      <c r="E41" s="3">
        <f t="shared" si="2"/>
        <v>2016.0030269588524</v>
      </c>
      <c r="F41" s="3">
        <f t="shared" si="3"/>
        <v>2498.178750929033</v>
      </c>
      <c r="G41" s="3">
        <f t="shared" si="4"/>
        <v>1771.4276597373932</v>
      </c>
      <c r="H41" s="3">
        <f t="shared" si="5"/>
        <v>3252.4923835048762</v>
      </c>
      <c r="I41" s="3">
        <f t="shared" si="6"/>
        <v>3699.7930551113714</v>
      </c>
      <c r="J41" s="3">
        <f t="shared" si="7"/>
        <v>4476.8317218080674</v>
      </c>
      <c r="K41" s="3">
        <f t="shared" si="8"/>
        <v>1757.9276394675796</v>
      </c>
      <c r="L41" s="3">
        <f t="shared" si="9"/>
        <v>3493.9177459967118</v>
      </c>
      <c r="M41" s="3">
        <f t="shared" si="10"/>
        <v>2009.0280164861151</v>
      </c>
      <c r="P41">
        <v>1993</v>
      </c>
      <c r="Q41">
        <v>1843493800000</v>
      </c>
      <c r="R41">
        <v>262161000000</v>
      </c>
      <c r="S41">
        <v>18038700000</v>
      </c>
      <c r="T41">
        <v>1643300000</v>
      </c>
      <c r="U41">
        <v>1756300000</v>
      </c>
      <c r="V41">
        <v>1202200000</v>
      </c>
      <c r="W41">
        <v>2437800000</v>
      </c>
      <c r="X41">
        <v>2867500000</v>
      </c>
      <c r="Y41">
        <v>2802000000</v>
      </c>
      <c r="Z41">
        <v>1488900000</v>
      </c>
      <c r="AA41">
        <v>2552300000</v>
      </c>
      <c r="AB41">
        <v>1523600000</v>
      </c>
      <c r="AC41">
        <v>2541900000</v>
      </c>
      <c r="AD41">
        <v>1085100000</v>
      </c>
      <c r="AE41">
        <v>2147900000</v>
      </c>
      <c r="AF41">
        <v>162700000</v>
      </c>
      <c r="AG41">
        <v>396900000</v>
      </c>
      <c r="AH41">
        <v>321600000</v>
      </c>
    </row>
    <row r="42" spans="1:34">
      <c r="A42" s="7">
        <f t="shared" si="11"/>
        <v>2000</v>
      </c>
      <c r="B42" s="3">
        <f t="shared" si="13"/>
        <v>2523297.9</v>
      </c>
      <c r="C42" s="3">
        <f t="shared" si="13"/>
        <v>352873.2</v>
      </c>
      <c r="D42" s="3">
        <f t="shared" si="13"/>
        <v>25846.799999999999</v>
      </c>
      <c r="E42" s="3">
        <f t="shared" si="2"/>
        <v>2060.2166072522937</v>
      </c>
      <c r="F42" s="3">
        <f t="shared" si="3"/>
        <v>2535.7541781395389</v>
      </c>
      <c r="G42" s="3">
        <f t="shared" si="4"/>
        <v>1978.4504708553079</v>
      </c>
      <c r="H42" s="3">
        <f t="shared" si="5"/>
        <v>3466.8618732359109</v>
      </c>
      <c r="I42" s="3">
        <f t="shared" si="6"/>
        <v>3747.2985265810985</v>
      </c>
      <c r="J42" s="3">
        <f t="shared" si="7"/>
        <v>4711.2019162214183</v>
      </c>
      <c r="K42" s="3">
        <f t="shared" si="8"/>
        <v>1712.5153150975805</v>
      </c>
      <c r="L42" s="3">
        <f t="shared" si="9"/>
        <v>3539.2578111917687</v>
      </c>
      <c r="M42" s="3">
        <f t="shared" si="10"/>
        <v>2095.2433014250819</v>
      </c>
      <c r="P42">
        <v>1994</v>
      </c>
      <c r="Q42">
        <v>1938345300000</v>
      </c>
      <c r="R42">
        <v>275331400000</v>
      </c>
      <c r="S42">
        <v>19176800000</v>
      </c>
      <c r="T42">
        <v>1636900000</v>
      </c>
      <c r="U42">
        <v>1820800000</v>
      </c>
      <c r="V42">
        <v>1260500000</v>
      </c>
      <c r="W42">
        <v>2509000000</v>
      </c>
      <c r="X42">
        <v>2993000000</v>
      </c>
      <c r="Y42">
        <v>2945800000</v>
      </c>
      <c r="Z42">
        <v>1544400000</v>
      </c>
      <c r="AA42">
        <v>2702600000</v>
      </c>
      <c r="AB42">
        <v>1582100000</v>
      </c>
      <c r="AC42">
        <v>2615800000</v>
      </c>
      <c r="AD42">
        <v>1166700000</v>
      </c>
      <c r="AE42">
        <v>2173800000</v>
      </c>
      <c r="AF42">
        <v>168700000</v>
      </c>
      <c r="AG42">
        <v>402400000</v>
      </c>
      <c r="AH42">
        <v>326200000</v>
      </c>
    </row>
    <row r="43" spans="1:34">
      <c r="A43" s="7">
        <f t="shared" si="11"/>
        <v>2001</v>
      </c>
      <c r="B43" s="3">
        <f t="shared" si="13"/>
        <v>2630852.2999999998</v>
      </c>
      <c r="C43" s="3">
        <f t="shared" si="13"/>
        <v>362912.1</v>
      </c>
      <c r="D43" s="3">
        <f t="shared" si="13"/>
        <v>26759.8</v>
      </c>
      <c r="E43" s="3">
        <f t="shared" si="2"/>
        <v>2111.0591507239046</v>
      </c>
      <c r="F43" s="3">
        <f t="shared" si="3"/>
        <v>2584.9432098970237</v>
      </c>
      <c r="G43" s="3">
        <f t="shared" si="4"/>
        <v>2122.7120374248825</v>
      </c>
      <c r="H43" s="3">
        <f t="shared" si="5"/>
        <v>3668.1067737212957</v>
      </c>
      <c r="I43" s="3">
        <f t="shared" si="6"/>
        <v>3809.2731726131478</v>
      </c>
      <c r="J43" s="3">
        <f t="shared" si="7"/>
        <v>4892.5477163107626</v>
      </c>
      <c r="K43" s="3">
        <f t="shared" si="8"/>
        <v>1719.8550971910602</v>
      </c>
      <c r="L43" s="3">
        <f t="shared" si="9"/>
        <v>3606.9568635094952</v>
      </c>
      <c r="M43" s="3">
        <f t="shared" si="10"/>
        <v>2244.3459786084281</v>
      </c>
      <c r="P43">
        <v>1995</v>
      </c>
      <c r="Q43">
        <v>2018465800000</v>
      </c>
      <c r="R43">
        <v>287682200000</v>
      </c>
      <c r="S43">
        <v>20241300000</v>
      </c>
      <c r="T43">
        <v>1662800000</v>
      </c>
      <c r="U43">
        <v>1927600000</v>
      </c>
      <c r="V43">
        <v>1297800000</v>
      </c>
      <c r="W43">
        <v>2556100000</v>
      </c>
      <c r="X43">
        <v>3100600000</v>
      </c>
      <c r="Y43">
        <v>3031600000</v>
      </c>
      <c r="Z43">
        <v>1559600000</v>
      </c>
      <c r="AA43">
        <v>2875700000</v>
      </c>
      <c r="AB43">
        <v>1678000000</v>
      </c>
      <c r="AC43">
        <v>2687500000</v>
      </c>
      <c r="AD43">
        <v>1181200000</v>
      </c>
      <c r="AE43">
        <v>2296500000</v>
      </c>
      <c r="AF43">
        <v>177100000</v>
      </c>
      <c r="AG43">
        <v>406500000</v>
      </c>
      <c r="AH43">
        <v>340100000</v>
      </c>
    </row>
    <row r="44" spans="1:34">
      <c r="A44" s="7">
        <f t="shared" si="11"/>
        <v>2002</v>
      </c>
      <c r="B44" s="3">
        <f t="shared" si="13"/>
        <v>2709394.5</v>
      </c>
      <c r="C44" s="3">
        <f t="shared" si="13"/>
        <v>364678</v>
      </c>
      <c r="D44" s="3">
        <f t="shared" si="13"/>
        <v>27617.5</v>
      </c>
      <c r="E44" s="3">
        <f t="shared" si="2"/>
        <v>2120.1917617397044</v>
      </c>
      <c r="F44" s="3">
        <f t="shared" si="3"/>
        <v>2584.2086875236751</v>
      </c>
      <c r="G44" s="3">
        <f t="shared" si="4"/>
        <v>2300.2865734197376</v>
      </c>
      <c r="H44" s="3">
        <f t="shared" si="5"/>
        <v>3849.934372110642</v>
      </c>
      <c r="I44" s="3">
        <f t="shared" si="6"/>
        <v>3971.8723957590842</v>
      </c>
      <c r="J44" s="3">
        <f t="shared" si="7"/>
        <v>4974.4864223075765</v>
      </c>
      <c r="K44" s="3">
        <f t="shared" si="8"/>
        <v>1755.8400471665452</v>
      </c>
      <c r="L44" s="3">
        <f t="shared" si="9"/>
        <v>3690.2000606892507</v>
      </c>
      <c r="M44" s="3">
        <f t="shared" si="10"/>
        <v>2370.4796792837856</v>
      </c>
      <c r="P44">
        <v>1996</v>
      </c>
      <c r="Q44">
        <v>2103203100000</v>
      </c>
      <c r="R44">
        <v>297316000000</v>
      </c>
      <c r="S44">
        <v>21366700000</v>
      </c>
      <c r="T44">
        <v>1644500000</v>
      </c>
      <c r="U44">
        <v>2059700000</v>
      </c>
      <c r="V44">
        <v>1343300000</v>
      </c>
      <c r="W44">
        <v>2696300000</v>
      </c>
      <c r="X44">
        <v>3096900000</v>
      </c>
      <c r="Y44">
        <v>3238700000</v>
      </c>
      <c r="Z44">
        <v>1578500000</v>
      </c>
      <c r="AA44">
        <v>2915000000</v>
      </c>
      <c r="AB44">
        <v>1711100000</v>
      </c>
      <c r="AC44">
        <v>2660400000</v>
      </c>
      <c r="AD44">
        <v>1142200000</v>
      </c>
      <c r="AE44">
        <v>2183100000</v>
      </c>
      <c r="AF44">
        <v>180700000</v>
      </c>
      <c r="AG44">
        <v>394100000</v>
      </c>
      <c r="AH44">
        <v>376100000</v>
      </c>
    </row>
    <row r="45" spans="1:34">
      <c r="A45" s="7">
        <f t="shared" si="11"/>
        <v>2003</v>
      </c>
      <c r="B45" s="3">
        <f t="shared" si="13"/>
        <v>2732706.4</v>
      </c>
      <c r="C45" s="3">
        <f t="shared" si="13"/>
        <v>347047</v>
      </c>
      <c r="D45" s="3">
        <f t="shared" si="13"/>
        <v>26649.9</v>
      </c>
      <c r="E45" s="3">
        <f t="shared" si="2"/>
        <v>2040.4932504744229</v>
      </c>
      <c r="F45" s="3">
        <f t="shared" si="3"/>
        <v>2438.2994027485247</v>
      </c>
      <c r="G45" s="3">
        <f t="shared" si="4"/>
        <v>2222.1124884783017</v>
      </c>
      <c r="H45" s="3">
        <f t="shared" si="5"/>
        <v>3749.6480991804474</v>
      </c>
      <c r="I45" s="3">
        <f t="shared" si="6"/>
        <v>3836.011714804079</v>
      </c>
      <c r="J45" s="3">
        <f t="shared" si="7"/>
        <v>4854.035338352136</v>
      </c>
      <c r="K45" s="3">
        <f t="shared" si="8"/>
        <v>1702.7081438074781</v>
      </c>
      <c r="L45" s="3">
        <f t="shared" si="9"/>
        <v>3477.4415423435448</v>
      </c>
      <c r="M45" s="3">
        <f t="shared" si="10"/>
        <v>2329.1500198110648</v>
      </c>
      <c r="P45">
        <v>1997</v>
      </c>
      <c r="Q45">
        <v>2204519900000</v>
      </c>
      <c r="R45">
        <v>310959500000</v>
      </c>
      <c r="S45">
        <v>22326700000</v>
      </c>
      <c r="T45">
        <v>1695800000</v>
      </c>
      <c r="U45">
        <v>2142300000</v>
      </c>
      <c r="V45">
        <v>1364400000</v>
      </c>
      <c r="W45">
        <v>2700900000</v>
      </c>
      <c r="X45">
        <v>3146400000</v>
      </c>
      <c r="Y45">
        <v>3347400000</v>
      </c>
      <c r="Z45">
        <v>1551500000</v>
      </c>
      <c r="AA45">
        <v>3028300000</v>
      </c>
      <c r="AB45">
        <v>1749800000</v>
      </c>
      <c r="AC45">
        <v>2722500000</v>
      </c>
      <c r="AD45">
        <v>1185600000</v>
      </c>
      <c r="AE45">
        <v>2199200000</v>
      </c>
      <c r="AF45">
        <v>188900000</v>
      </c>
      <c r="AG45">
        <v>404700000</v>
      </c>
      <c r="AH45">
        <v>414900000</v>
      </c>
    </row>
    <row r="46" spans="1:34">
      <c r="A46" s="7">
        <f t="shared" si="11"/>
        <v>2004</v>
      </c>
      <c r="B46" s="3">
        <f t="shared" si="13"/>
        <v>2854603.8</v>
      </c>
      <c r="C46" s="3">
        <f t="shared" si="13"/>
        <v>343255.4</v>
      </c>
      <c r="D46" s="3">
        <f t="shared" si="13"/>
        <v>26738.5</v>
      </c>
      <c r="E46" s="3">
        <f t="shared" si="2"/>
        <v>2068.1489785597469</v>
      </c>
      <c r="F46" s="3">
        <f t="shared" si="3"/>
        <v>2399.2272964562608</v>
      </c>
      <c r="G46" s="3">
        <f t="shared" si="4"/>
        <v>2197.3742113355602</v>
      </c>
      <c r="H46" s="3">
        <f t="shared" si="5"/>
        <v>3798.3494369741388</v>
      </c>
      <c r="I46" s="3">
        <f t="shared" si="6"/>
        <v>3844.9141411051701</v>
      </c>
      <c r="J46" s="3">
        <f t="shared" si="7"/>
        <v>4929.4246389578821</v>
      </c>
      <c r="K46" s="3">
        <f t="shared" si="8"/>
        <v>1725.6203235818314</v>
      </c>
      <c r="L46" s="3">
        <f t="shared" si="9"/>
        <v>3428.7761763182471</v>
      </c>
      <c r="M46" s="3">
        <f t="shared" si="10"/>
        <v>2346.6647967111621</v>
      </c>
      <c r="P46">
        <v>1998</v>
      </c>
      <c r="Q46">
        <v>2316149800000</v>
      </c>
      <c r="R46">
        <v>331444900000</v>
      </c>
      <c r="S46">
        <v>23950100000</v>
      </c>
      <c r="T46">
        <v>1776000000</v>
      </c>
      <c r="U46">
        <v>2211000000</v>
      </c>
      <c r="V46">
        <v>1482900000</v>
      </c>
      <c r="W46">
        <v>2860400000</v>
      </c>
      <c r="X46">
        <v>3219800000</v>
      </c>
      <c r="Y46">
        <v>3641800000</v>
      </c>
      <c r="Z46">
        <v>1613700000</v>
      </c>
      <c r="AA46">
        <v>3117900000</v>
      </c>
      <c r="AB46">
        <v>1764700000</v>
      </c>
      <c r="AC46">
        <v>3030700000</v>
      </c>
      <c r="AD46">
        <v>1387000000</v>
      </c>
      <c r="AE46">
        <v>2331800000</v>
      </c>
      <c r="AF46">
        <v>195000000</v>
      </c>
      <c r="AG46">
        <v>417400000</v>
      </c>
      <c r="AH46">
        <v>444700000</v>
      </c>
    </row>
    <row r="47" spans="1:34">
      <c r="A47" s="7">
        <f t="shared" si="11"/>
        <v>2005</v>
      </c>
      <c r="B47" s="3">
        <f>Q53/1000000</f>
        <v>3007880.8</v>
      </c>
      <c r="C47" s="3">
        <f t="shared" si="13"/>
        <v>340453.6</v>
      </c>
      <c r="D47" s="3">
        <f t="shared" si="13"/>
        <v>26708.1</v>
      </c>
      <c r="E47" s="3">
        <f t="shared" si="2"/>
        <v>2041.4946702814768</v>
      </c>
      <c r="F47" s="3">
        <f t="shared" si="3"/>
        <v>2362.8607726656564</v>
      </c>
      <c r="G47" s="3">
        <f t="shared" si="4"/>
        <v>2214.9556977115062</v>
      </c>
      <c r="H47" s="3">
        <f t="shared" si="5"/>
        <v>3830.7307929989634</v>
      </c>
      <c r="I47" s="3">
        <f t="shared" si="6"/>
        <v>3813.2675588071129</v>
      </c>
      <c r="J47" s="3">
        <f t="shared" si="7"/>
        <v>5038.2495474842517</v>
      </c>
      <c r="K47" s="3">
        <f t="shared" si="8"/>
        <v>1701.4940192169684</v>
      </c>
      <c r="L47" s="3">
        <f t="shared" si="9"/>
        <v>3361.2466493900006</v>
      </c>
      <c r="M47" s="3">
        <f t="shared" si="10"/>
        <v>2343.8002914440635</v>
      </c>
      <c r="P47">
        <v>1999</v>
      </c>
      <c r="Q47">
        <v>2399584100000</v>
      </c>
      <c r="R47">
        <v>340432000000</v>
      </c>
      <c r="S47">
        <v>24975600000</v>
      </c>
      <c r="T47">
        <v>1792000000</v>
      </c>
      <c r="U47">
        <v>2220600000</v>
      </c>
      <c r="V47">
        <v>1574600000</v>
      </c>
      <c r="W47">
        <v>2891100000</v>
      </c>
      <c r="X47">
        <v>3288700000</v>
      </c>
      <c r="Y47">
        <v>3979400000</v>
      </c>
      <c r="Z47">
        <v>1562600000</v>
      </c>
      <c r="AA47">
        <v>3105700000</v>
      </c>
      <c r="AB47">
        <v>1785800000</v>
      </c>
      <c r="AC47">
        <v>3092100000</v>
      </c>
      <c r="AD47">
        <v>1444000000</v>
      </c>
      <c r="AE47">
        <v>2307900000</v>
      </c>
      <c r="AF47">
        <v>198900000</v>
      </c>
      <c r="AG47">
        <v>427200000</v>
      </c>
      <c r="AH47">
        <v>445000000</v>
      </c>
    </row>
    <row r="48" spans="1:34">
      <c r="A48" s="7">
        <f t="shared" si="11"/>
        <v>2006</v>
      </c>
      <c r="B48" s="3">
        <f t="shared" ref="B48:D52" si="14">Q54/1000000</f>
        <v>3222915.6</v>
      </c>
      <c r="C48" s="3">
        <f t="shared" si="14"/>
        <v>340478.4</v>
      </c>
      <c r="D48" s="3">
        <f t="shared" si="14"/>
        <v>27012.2</v>
      </c>
      <c r="E48" s="3" t="s">
        <v>29</v>
      </c>
      <c r="F48" s="3" t="s">
        <v>29</v>
      </c>
      <c r="G48" s="3" t="s">
        <v>29</v>
      </c>
      <c r="H48" s="3" t="s">
        <v>29</v>
      </c>
      <c r="I48" s="3" t="s">
        <v>29</v>
      </c>
      <c r="J48" s="3" t="s">
        <v>29</v>
      </c>
      <c r="K48" s="3" t="s">
        <v>29</v>
      </c>
      <c r="L48" s="3" t="s">
        <v>29</v>
      </c>
      <c r="M48" s="3" t="s">
        <v>29</v>
      </c>
      <c r="P48">
        <v>2000</v>
      </c>
      <c r="Q48">
        <v>2523297900000</v>
      </c>
      <c r="R48">
        <v>352873200000</v>
      </c>
      <c r="S48">
        <v>25846800000</v>
      </c>
      <c r="T48">
        <v>1846900000</v>
      </c>
      <c r="U48">
        <v>2273200000</v>
      </c>
      <c r="V48">
        <v>1773600000</v>
      </c>
      <c r="W48">
        <v>3107900000</v>
      </c>
      <c r="X48">
        <v>3359300000</v>
      </c>
      <c r="Y48">
        <v>4223400000</v>
      </c>
      <c r="Z48">
        <v>1535200000</v>
      </c>
      <c r="AA48">
        <v>3172800000</v>
      </c>
      <c r="AB48">
        <v>1878300000</v>
      </c>
      <c r="AC48">
        <v>3116800000</v>
      </c>
      <c r="AD48">
        <v>1491300000</v>
      </c>
      <c r="AE48">
        <v>2345300000</v>
      </c>
      <c r="AF48">
        <v>212400000</v>
      </c>
      <c r="AG48">
        <v>459900000</v>
      </c>
      <c r="AH48">
        <v>441400000</v>
      </c>
    </row>
    <row r="49" spans="1:35">
      <c r="A49" s="7">
        <f t="shared" si="11"/>
        <v>2007</v>
      </c>
      <c r="B49" s="3">
        <f t="shared" si="14"/>
        <v>3455192.6</v>
      </c>
      <c r="C49" s="3">
        <f t="shared" si="14"/>
        <v>343544.1</v>
      </c>
      <c r="D49" s="3">
        <f t="shared" si="14"/>
        <v>27467.9</v>
      </c>
      <c r="E49" s="3" t="s">
        <v>29</v>
      </c>
      <c r="F49" s="3" t="s">
        <v>29</v>
      </c>
      <c r="G49" s="3" t="s">
        <v>29</v>
      </c>
      <c r="H49" s="3" t="s">
        <v>29</v>
      </c>
      <c r="I49" s="3" t="s">
        <v>29</v>
      </c>
      <c r="J49" s="3" t="s">
        <v>29</v>
      </c>
      <c r="K49" s="3" t="s">
        <v>29</v>
      </c>
      <c r="L49" s="3" t="s">
        <v>29</v>
      </c>
      <c r="M49" s="3" t="s">
        <v>29</v>
      </c>
      <c r="P49">
        <v>2001</v>
      </c>
      <c r="Q49">
        <v>2630852300000</v>
      </c>
      <c r="R49">
        <v>362912100000</v>
      </c>
      <c r="S49">
        <v>26759800000</v>
      </c>
      <c r="T49">
        <v>1902200000</v>
      </c>
      <c r="U49">
        <v>2329200000</v>
      </c>
      <c r="V49">
        <v>1912700000</v>
      </c>
      <c r="W49">
        <v>3305200000</v>
      </c>
      <c r="X49">
        <v>3432400000</v>
      </c>
      <c r="Y49">
        <v>4408500000</v>
      </c>
      <c r="Z49">
        <v>1549700000</v>
      </c>
      <c r="AA49">
        <v>3250100000</v>
      </c>
      <c r="AB49">
        <v>2022300000</v>
      </c>
      <c r="AC49">
        <v>3178900000</v>
      </c>
      <c r="AD49">
        <v>1568000000</v>
      </c>
      <c r="AE49">
        <v>2528100000</v>
      </c>
      <c r="AF49">
        <v>224500000</v>
      </c>
      <c r="AG49">
        <v>490400000</v>
      </c>
      <c r="AH49">
        <v>465200000</v>
      </c>
    </row>
    <row r="50" spans="1:35">
      <c r="A50" s="7">
        <f t="shared" si="11"/>
        <v>2008</v>
      </c>
      <c r="B50" s="3">
        <f t="shared" si="14"/>
        <v>3753812.8</v>
      </c>
      <c r="C50" s="3">
        <f t="shared" si="14"/>
        <v>357311.9</v>
      </c>
      <c r="D50" s="3">
        <f t="shared" si="14"/>
        <v>28910.6</v>
      </c>
      <c r="E50" s="3" t="s">
        <v>29</v>
      </c>
      <c r="F50" s="3" t="s">
        <v>29</v>
      </c>
      <c r="G50" s="3" t="s">
        <v>29</v>
      </c>
      <c r="H50" s="3" t="s">
        <v>29</v>
      </c>
      <c r="I50" s="3" t="s">
        <v>29</v>
      </c>
      <c r="J50" s="3" t="s">
        <v>29</v>
      </c>
      <c r="K50" s="3" t="s">
        <v>29</v>
      </c>
      <c r="L50" s="3" t="s">
        <v>29</v>
      </c>
      <c r="M50" s="3" t="s">
        <v>29</v>
      </c>
      <c r="P50">
        <v>2002</v>
      </c>
      <c r="Q50">
        <v>2709394500000</v>
      </c>
      <c r="R50">
        <v>364678000000</v>
      </c>
      <c r="S50">
        <v>27617500000</v>
      </c>
      <c r="T50">
        <v>1884800000</v>
      </c>
      <c r="U50">
        <v>2297300000</v>
      </c>
      <c r="V50">
        <v>2044900000</v>
      </c>
      <c r="W50">
        <v>3422500000</v>
      </c>
      <c r="X50">
        <v>3530900000</v>
      </c>
      <c r="Y50">
        <v>4422200000</v>
      </c>
      <c r="Z50">
        <v>1560900000</v>
      </c>
      <c r="AA50">
        <v>3280500000</v>
      </c>
      <c r="AB50">
        <v>2107300000</v>
      </c>
      <c r="AC50">
        <v>3197200000</v>
      </c>
      <c r="AD50">
        <v>1582700000</v>
      </c>
      <c r="AE50">
        <v>2516700000</v>
      </c>
      <c r="AF50">
        <v>226200000</v>
      </c>
      <c r="AG50">
        <v>482300000</v>
      </c>
      <c r="AH50">
        <v>459100000</v>
      </c>
    </row>
    <row r="51" spans="1:35">
      <c r="A51" s="7">
        <f t="shared" si="11"/>
        <v>2009</v>
      </c>
      <c r="B51" s="3">
        <f t="shared" si="14"/>
        <v>3879678.8</v>
      </c>
      <c r="C51" s="3">
        <f t="shared" si="14"/>
        <v>353003.4</v>
      </c>
      <c r="D51" s="3">
        <f t="shared" si="14"/>
        <v>28908.9</v>
      </c>
      <c r="E51" s="3" t="s">
        <v>29</v>
      </c>
      <c r="F51" s="3" t="s">
        <v>29</v>
      </c>
      <c r="G51" s="3" t="s">
        <v>29</v>
      </c>
      <c r="H51" s="3" t="s">
        <v>29</v>
      </c>
      <c r="I51" s="3" t="s">
        <v>29</v>
      </c>
      <c r="J51" s="3" t="s">
        <v>29</v>
      </c>
      <c r="K51" s="3" t="s">
        <v>29</v>
      </c>
      <c r="L51" s="3" t="s">
        <v>29</v>
      </c>
      <c r="M51" s="3" t="s">
        <v>29</v>
      </c>
      <c r="P51">
        <v>2003</v>
      </c>
      <c r="Q51">
        <v>2732706400000</v>
      </c>
      <c r="R51">
        <v>347047000000</v>
      </c>
      <c r="S51">
        <v>26649900000</v>
      </c>
      <c r="T51">
        <v>1835800000</v>
      </c>
      <c r="U51">
        <v>2193700000</v>
      </c>
      <c r="V51">
        <v>1999200000</v>
      </c>
      <c r="W51">
        <v>3373500000</v>
      </c>
      <c r="X51">
        <v>3451200000</v>
      </c>
      <c r="Y51">
        <v>4367100000</v>
      </c>
      <c r="Z51">
        <v>1531900000</v>
      </c>
      <c r="AA51">
        <v>3128600000</v>
      </c>
      <c r="AB51">
        <v>2095500000</v>
      </c>
      <c r="AC51">
        <v>3014100000</v>
      </c>
      <c r="AD51">
        <v>1519000000</v>
      </c>
      <c r="AE51">
        <v>2468800000</v>
      </c>
      <c r="AF51">
        <v>236500000</v>
      </c>
      <c r="AG51">
        <v>480700000</v>
      </c>
      <c r="AH51">
        <v>456300000</v>
      </c>
      <c r="AI51">
        <v>2425200000</v>
      </c>
    </row>
    <row r="52" spans="1:35">
      <c r="A52" s="7">
        <f t="shared" si="11"/>
        <v>2010</v>
      </c>
      <c r="B52" s="3">
        <f t="shared" si="14"/>
        <v>3935795.3</v>
      </c>
      <c r="C52" s="3">
        <f t="shared" si="14"/>
        <v>326683</v>
      </c>
      <c r="D52" s="3">
        <f t="shared" si="14"/>
        <v>27248.9</v>
      </c>
      <c r="E52" s="3" t="s">
        <v>29</v>
      </c>
      <c r="F52" s="3" t="s">
        <v>29</v>
      </c>
      <c r="G52" s="3" t="s">
        <v>29</v>
      </c>
      <c r="H52" s="3" t="s">
        <v>29</v>
      </c>
      <c r="I52" s="3" t="s">
        <v>29</v>
      </c>
      <c r="J52" s="3" t="s">
        <v>29</v>
      </c>
      <c r="K52" s="3" t="s">
        <v>29</v>
      </c>
      <c r="L52" s="3" t="s">
        <v>29</v>
      </c>
      <c r="M52" s="3" t="s">
        <v>29</v>
      </c>
      <c r="P52">
        <v>2004</v>
      </c>
      <c r="Q52">
        <v>2854603800000</v>
      </c>
      <c r="R52">
        <v>343255400000</v>
      </c>
      <c r="S52">
        <v>26738500000</v>
      </c>
      <c r="T52">
        <v>1896500000</v>
      </c>
      <c r="U52">
        <v>2200100000</v>
      </c>
      <c r="V52">
        <v>2015000000</v>
      </c>
      <c r="W52">
        <v>3483100000</v>
      </c>
      <c r="X52">
        <v>3525800000</v>
      </c>
      <c r="Y52">
        <v>4520300000</v>
      </c>
      <c r="Z52">
        <v>1582400000</v>
      </c>
      <c r="AA52">
        <v>3144200000</v>
      </c>
      <c r="AB52">
        <v>2151900000</v>
      </c>
      <c r="AC52">
        <v>2900100000</v>
      </c>
      <c r="AD52">
        <v>1497600000</v>
      </c>
      <c r="AE52">
        <v>2565200000</v>
      </c>
      <c r="AF52">
        <v>259700000</v>
      </c>
      <c r="AG52">
        <v>488100000</v>
      </c>
      <c r="AH52">
        <v>444900000</v>
      </c>
      <c r="AI52">
        <v>2327300000</v>
      </c>
    </row>
    <row r="53" spans="1:35">
      <c r="E53" s="5"/>
      <c r="P53">
        <v>2005</v>
      </c>
      <c r="Q53">
        <v>3007880800000</v>
      </c>
      <c r="R53">
        <v>340453600000</v>
      </c>
      <c r="S53">
        <v>26708100000</v>
      </c>
      <c r="T53">
        <v>1917200000</v>
      </c>
      <c r="U53">
        <v>2219000000</v>
      </c>
      <c r="V53">
        <v>2080100000</v>
      </c>
      <c r="W53">
        <v>3597500000</v>
      </c>
      <c r="X53">
        <v>3581100000</v>
      </c>
      <c r="Y53">
        <v>4731500000</v>
      </c>
      <c r="Z53">
        <v>1597900000</v>
      </c>
      <c r="AA53">
        <v>3156600000</v>
      </c>
      <c r="AB53">
        <v>2201100000</v>
      </c>
      <c r="AC53">
        <v>2886900000</v>
      </c>
      <c r="AD53">
        <v>1480000000</v>
      </c>
      <c r="AE53">
        <v>2639500000</v>
      </c>
      <c r="AF53">
        <v>284400000</v>
      </c>
      <c r="AG53">
        <v>490300000</v>
      </c>
      <c r="AH53">
        <v>424700000</v>
      </c>
      <c r="AI53">
        <v>2338400000</v>
      </c>
    </row>
    <row r="54" spans="1:35">
      <c r="A54" s="9" t="s">
        <v>71</v>
      </c>
      <c r="P54">
        <v>2006</v>
      </c>
      <c r="Q54">
        <v>3222915600000</v>
      </c>
      <c r="R54">
        <v>340478400000</v>
      </c>
      <c r="S54">
        <v>27012200000</v>
      </c>
      <c r="AC54">
        <v>2891600000</v>
      </c>
      <c r="AH54">
        <v>414500000</v>
      </c>
      <c r="AI54">
        <v>2360400000</v>
      </c>
    </row>
    <row r="55" spans="1:35">
      <c r="A55" s="7" t="s">
        <v>447</v>
      </c>
      <c r="B55" s="2">
        <f>(POWER(VLOOKUP(VALUE(RIGHT($A55,4)),$A$3:$M$52,COLUMN(B$52),0)/VLOOKUP(VALUE(LEFT($A55,4)),$A$3:$M$52,COLUMN(B$52),0),1/(VALUE(RIGHT($A55,4))-VALUE(LEFT($A55,4))))-1)*100</f>
        <v>4.9347909066530526</v>
      </c>
      <c r="C55" s="2">
        <f>(POWER(VLOOKUP(VALUE(RIGHT($A55,4)),$A$3:$M$52,COLUMN(C$52),0)/VLOOKUP(VALUE(LEFT($A55,4)),$A$3:$M$52,COLUMN(C$52),0),1/(VALUE(RIGHT($A55,4))-VALUE(LEFT($A55,4))))-1)*100</f>
        <v>2.8138798109021312</v>
      </c>
      <c r="D55" s="2">
        <f>(POWER(VLOOKUP(VALUE(RIGHT($A55,4)),$A$3:$M$52,COLUMN(D$52),0)/VLOOKUP(VALUE(LEFT($A55,4)),$A$3:$M$52,COLUMN(D$52),0),1/(VALUE(RIGHT($A55,4))-VALUE(LEFT($A55,4))))-1)*100</f>
        <v>3.6449658967088627</v>
      </c>
      <c r="E55" s="3" t="s">
        <v>29</v>
      </c>
      <c r="F55" s="3" t="s">
        <v>29</v>
      </c>
      <c r="G55" s="3" t="s">
        <v>29</v>
      </c>
      <c r="H55" s="3" t="s">
        <v>29</v>
      </c>
      <c r="I55" s="3" t="s">
        <v>29</v>
      </c>
      <c r="J55" s="3" t="s">
        <v>29</v>
      </c>
      <c r="K55" s="3" t="s">
        <v>29</v>
      </c>
      <c r="L55" s="3" t="s">
        <v>29</v>
      </c>
      <c r="M55" s="3" t="s">
        <v>29</v>
      </c>
      <c r="P55">
        <v>2007</v>
      </c>
      <c r="Q55">
        <v>3455192600000</v>
      </c>
      <c r="R55">
        <v>343544100000</v>
      </c>
      <c r="S55">
        <v>27467900000</v>
      </c>
      <c r="AC55">
        <v>2920400000</v>
      </c>
      <c r="AH55">
        <v>383000000</v>
      </c>
      <c r="AI55">
        <v>2427700000</v>
      </c>
    </row>
    <row r="56" spans="1:35">
      <c r="A56" s="7" t="s">
        <v>1</v>
      </c>
      <c r="B56" s="2">
        <f t="shared" ref="B56:M59" si="15">(POWER(VLOOKUP(VALUE(RIGHT($A56,4)),$A$3:$M$52,COLUMN(B$52),0)/VLOOKUP(VALUE(LEFT($A56,4)),$A$3:$M$52,COLUMN(B$52),0),1/(VALUE(RIGHT($A56,4))-VALUE(LEFT($A56,4))))-1)*100</f>
        <v>6.7573712019000975</v>
      </c>
      <c r="C56" s="2">
        <f t="shared" si="15"/>
        <v>5.9243603449566029</v>
      </c>
      <c r="D56" s="2">
        <f t="shared" si="15"/>
        <v>6.0162549761557882</v>
      </c>
      <c r="E56" s="2">
        <f t="shared" si="15"/>
        <v>6.624788340890464</v>
      </c>
      <c r="F56" s="2">
        <f t="shared" si="15"/>
        <v>7.1040334012623774</v>
      </c>
      <c r="G56" s="2">
        <f t="shared" si="15"/>
        <v>6.6331023799344635</v>
      </c>
      <c r="H56" s="2">
        <f t="shared" si="15"/>
        <v>6.7482859172002474</v>
      </c>
      <c r="I56" s="2">
        <f t="shared" si="15"/>
        <v>5.2021205928284964</v>
      </c>
      <c r="J56" s="2">
        <f t="shared" si="15"/>
        <v>5.23734168819463</v>
      </c>
      <c r="K56" s="2">
        <f t="shared" si="15"/>
        <v>6.1538147203709759</v>
      </c>
      <c r="L56" s="2">
        <f t="shared" si="15"/>
        <v>5.4577564825378788</v>
      </c>
      <c r="M56" s="2">
        <f t="shared" si="15"/>
        <v>6.392742830948217</v>
      </c>
      <c r="P56">
        <v>2008</v>
      </c>
      <c r="Q56">
        <v>3753812800000</v>
      </c>
      <c r="R56">
        <v>357311900000</v>
      </c>
      <c r="S56">
        <v>28910600000</v>
      </c>
      <c r="AC56">
        <v>3031800000</v>
      </c>
      <c r="AH56">
        <v>369300000</v>
      </c>
      <c r="AI56">
        <v>2550100000</v>
      </c>
    </row>
    <row r="57" spans="1:35">
      <c r="A57" s="7" t="s">
        <v>603</v>
      </c>
      <c r="B57" s="2">
        <f t="shared" si="15"/>
        <v>4.2486881887173977</v>
      </c>
      <c r="C57" s="2">
        <f t="shared" si="15"/>
        <v>1.6531080237491613</v>
      </c>
      <c r="D57" s="2">
        <f t="shared" si="15"/>
        <v>2.7556339983553446</v>
      </c>
      <c r="E57" s="3" t="s">
        <v>29</v>
      </c>
      <c r="F57" s="3" t="s">
        <v>29</v>
      </c>
      <c r="G57" s="3" t="s">
        <v>29</v>
      </c>
      <c r="H57" s="3" t="s">
        <v>29</v>
      </c>
      <c r="I57" s="3" t="s">
        <v>29</v>
      </c>
      <c r="J57" s="3" t="s">
        <v>29</v>
      </c>
      <c r="K57" s="3" t="s">
        <v>29</v>
      </c>
      <c r="L57" s="3" t="s">
        <v>29</v>
      </c>
      <c r="M57" s="3" t="s">
        <v>29</v>
      </c>
      <c r="P57">
        <v>2009</v>
      </c>
      <c r="Q57">
        <v>3879678800000</v>
      </c>
      <c r="R57">
        <v>353003400000</v>
      </c>
      <c r="S57">
        <v>28908900000</v>
      </c>
      <c r="AC57">
        <v>2918500000</v>
      </c>
      <c r="AH57">
        <v>368400000</v>
      </c>
      <c r="AI57">
        <v>2446800000</v>
      </c>
    </row>
    <row r="58" spans="1:35">
      <c r="A58" s="7" t="s">
        <v>2</v>
      </c>
      <c r="B58" s="2">
        <f t="shared" si="15"/>
        <v>3.9793612446392235</v>
      </c>
      <c r="C58" s="2">
        <f t="shared" si="15"/>
        <v>3.9055463967130111</v>
      </c>
      <c r="D58" s="2">
        <f t="shared" si="15"/>
        <v>4.8219880285302663</v>
      </c>
      <c r="E58" s="2">
        <f t="shared" si="15"/>
        <v>3.2353286389664948</v>
      </c>
      <c r="F58" s="2">
        <f t="shared" si="15"/>
        <v>4.7081752485792938</v>
      </c>
      <c r="G58" s="2">
        <f t="shared" si="15"/>
        <v>7.0488403143820433</v>
      </c>
      <c r="H58" s="2">
        <f t="shared" si="15"/>
        <v>5.1695990919167656</v>
      </c>
      <c r="I58" s="2">
        <f t="shared" si="15"/>
        <v>4.476129067048995</v>
      </c>
      <c r="J58" s="2">
        <f t="shared" si="15"/>
        <v>6.015749988769814</v>
      </c>
      <c r="K58" s="2">
        <f t="shared" si="15"/>
        <v>2.1269312158864961</v>
      </c>
      <c r="L58" s="2">
        <f t="shared" si="15"/>
        <v>5.2439409894224465</v>
      </c>
      <c r="M58" s="2">
        <f t="shared" si="15"/>
        <v>4.2778428375767508</v>
      </c>
      <c r="P58">
        <v>2010</v>
      </c>
      <c r="Q58">
        <v>3935795300000</v>
      </c>
      <c r="R58">
        <v>326683000000</v>
      </c>
      <c r="S58">
        <v>27248900000</v>
      </c>
      <c r="AC58">
        <v>2636500000</v>
      </c>
      <c r="AH58">
        <v>336000000</v>
      </c>
      <c r="AI58">
        <v>2209800000</v>
      </c>
    </row>
    <row r="59" spans="1:35">
      <c r="A59" s="7" t="s">
        <v>448</v>
      </c>
      <c r="B59" s="2">
        <f t="shared" si="15"/>
        <v>4.5457536358427308</v>
      </c>
      <c r="C59" s="2">
        <f t="shared" si="15"/>
        <v>-0.76821903611113962</v>
      </c>
      <c r="D59" s="2">
        <f t="shared" si="15"/>
        <v>0.52966128323779227</v>
      </c>
      <c r="E59" s="3" t="s">
        <v>29</v>
      </c>
      <c r="F59" s="3" t="s">
        <v>29</v>
      </c>
      <c r="G59" s="3" t="s">
        <v>29</v>
      </c>
      <c r="H59" s="3" t="s">
        <v>29</v>
      </c>
      <c r="I59" s="3" t="s">
        <v>29</v>
      </c>
      <c r="J59" s="3" t="s">
        <v>29</v>
      </c>
      <c r="K59" s="3" t="s">
        <v>29</v>
      </c>
      <c r="L59" s="3" t="s">
        <v>29</v>
      </c>
      <c r="M59" s="3" t="s">
        <v>29</v>
      </c>
    </row>
    <row r="61" spans="1:35">
      <c r="A61" s="229" t="s">
        <v>1340</v>
      </c>
    </row>
    <row r="62" spans="1:35">
      <c r="A62" t="s">
        <v>524</v>
      </c>
    </row>
    <row r="63" spans="1:35">
      <c r="A63" t="s">
        <v>621</v>
      </c>
    </row>
    <row r="64" spans="1:35" ht="45" customHeight="1">
      <c r="A64" s="331" t="s">
        <v>1341</v>
      </c>
      <c r="B64" s="331"/>
      <c r="C64" s="331"/>
      <c r="D64" s="331"/>
      <c r="E64" s="331"/>
      <c r="F64" s="331"/>
      <c r="G64" s="331"/>
      <c r="H64" s="331"/>
      <c r="I64" s="331"/>
      <c r="J64" s="331"/>
      <c r="K64" s="331"/>
      <c r="L64" s="331"/>
      <c r="M64" s="331"/>
      <c r="N64" s="230"/>
    </row>
  </sheetData>
  <mergeCells count="1">
    <mergeCell ref="A64:M64"/>
  </mergeCells>
  <pageMargins left="0.7" right="0.7" top="0.75" bottom="0.75" header="0.3" footer="0.3"/>
  <pageSetup scale="49" orientation="landscape" horizontalDpi="0" verticalDpi="0" r:id="rId1"/>
</worksheet>
</file>

<file path=xl/worksheets/sheet44.xml><?xml version="1.0" encoding="utf-8"?>
<worksheet xmlns="http://schemas.openxmlformats.org/spreadsheetml/2006/main" xmlns:r="http://schemas.openxmlformats.org/officeDocument/2006/relationships">
  <sheetPr codeName="Sheet95"/>
  <dimension ref="A1:AK64"/>
  <sheetViews>
    <sheetView view="pageBreakPreview" zoomScaleNormal="100" zoomScaleSheetLayoutView="100" workbookViewId="0"/>
  </sheetViews>
  <sheetFormatPr defaultRowHeight="15" outlineLevelCol="1"/>
  <cols>
    <col min="2" max="2" width="11.5703125" customWidth="1"/>
    <col min="3" max="13" width="13.7109375" customWidth="1"/>
    <col min="17" max="36" width="0" hidden="1" customWidth="1" outlineLevel="1"/>
    <col min="37" max="37" width="9.140625" collapsed="1"/>
  </cols>
  <sheetData>
    <row r="1" spans="1:36">
      <c r="A1" t="s">
        <v>622</v>
      </c>
      <c r="I1" s="5"/>
    </row>
    <row r="2" spans="1:36" ht="105">
      <c r="B2" s="55" t="s">
        <v>5</v>
      </c>
      <c r="C2" s="55" t="s">
        <v>6</v>
      </c>
      <c r="D2" s="55" t="s">
        <v>7</v>
      </c>
      <c r="E2" s="55" t="s">
        <v>8</v>
      </c>
      <c r="F2" s="55" t="s">
        <v>9</v>
      </c>
      <c r="G2" s="55" t="s">
        <v>11</v>
      </c>
      <c r="H2" s="55" t="s">
        <v>12</v>
      </c>
      <c r="I2" s="55" t="s">
        <v>13</v>
      </c>
      <c r="J2" s="55" t="s">
        <v>14</v>
      </c>
      <c r="K2" s="55" t="s">
        <v>15</v>
      </c>
      <c r="L2" s="55" t="s">
        <v>16</v>
      </c>
      <c r="M2" s="55" t="s">
        <v>17</v>
      </c>
      <c r="R2" t="s">
        <v>5</v>
      </c>
      <c r="S2" t="s">
        <v>6</v>
      </c>
      <c r="T2" t="s">
        <v>7</v>
      </c>
      <c r="U2" t="s">
        <v>8</v>
      </c>
      <c r="V2" t="s">
        <v>9</v>
      </c>
      <c r="W2" t="s">
        <v>11</v>
      </c>
      <c r="X2" t="s">
        <v>12</v>
      </c>
      <c r="Y2" t="s">
        <v>13</v>
      </c>
      <c r="Z2" t="s">
        <v>14</v>
      </c>
      <c r="AA2" t="s">
        <v>15</v>
      </c>
      <c r="AB2" t="s">
        <v>16</v>
      </c>
      <c r="AC2" t="s">
        <v>17</v>
      </c>
      <c r="AD2" t="s">
        <v>601</v>
      </c>
      <c r="AE2" t="s">
        <v>231</v>
      </c>
      <c r="AF2" t="s">
        <v>232</v>
      </c>
      <c r="AG2" t="s">
        <v>233</v>
      </c>
      <c r="AH2" t="s">
        <v>234</v>
      </c>
      <c r="AI2" t="s">
        <v>602</v>
      </c>
      <c r="AJ2" t="s">
        <v>230</v>
      </c>
    </row>
    <row r="3" spans="1:36">
      <c r="A3" s="7">
        <v>1961</v>
      </c>
      <c r="B3" s="3">
        <f>R9/1000000</f>
        <v>711431</v>
      </c>
      <c r="C3" s="3">
        <f>S9/1000000</f>
        <v>126129.8</v>
      </c>
      <c r="D3" s="3">
        <f>T9/1000000</f>
        <v>9969.4</v>
      </c>
      <c r="E3" s="3">
        <f>$D3*U9/SUM($U9:$AC9)</f>
        <v>921.66781764659083</v>
      </c>
      <c r="F3" s="3">
        <f t="shared" ref="F3:M3" si="0">$D3*V9/SUM($U9:$AC9)</f>
        <v>887.2969581244862</v>
      </c>
      <c r="G3" s="3">
        <f t="shared" si="0"/>
        <v>503.66528761237964</v>
      </c>
      <c r="H3" s="3">
        <f t="shared" si="0"/>
        <v>1195.7093245286021</v>
      </c>
      <c r="I3" s="3">
        <f t="shared" si="0"/>
        <v>1418.4589333545496</v>
      </c>
      <c r="J3" s="3">
        <f t="shared" si="0"/>
        <v>1735.9927970933779</v>
      </c>
      <c r="K3" s="3">
        <f t="shared" si="0"/>
        <v>626.34281698358393</v>
      </c>
      <c r="L3" s="3">
        <f t="shared" si="0"/>
        <v>1931.7745007558278</v>
      </c>
      <c r="M3" s="3">
        <f t="shared" si="0"/>
        <v>748.49156390060205</v>
      </c>
      <c r="Q3">
        <v>1955</v>
      </c>
      <c r="R3">
        <v>526444100000</v>
      </c>
      <c r="S3">
        <v>94290600000</v>
      </c>
      <c r="T3">
        <v>7518300000</v>
      </c>
      <c r="U3">
        <v>508600000</v>
      </c>
      <c r="V3">
        <v>480900000</v>
      </c>
      <c r="W3">
        <v>273700000</v>
      </c>
      <c r="X3">
        <v>652400000</v>
      </c>
      <c r="Y3">
        <v>927800000</v>
      </c>
      <c r="Z3">
        <v>953200000</v>
      </c>
      <c r="AA3">
        <v>438300000</v>
      </c>
      <c r="AB3">
        <v>1081400000</v>
      </c>
      <c r="AC3">
        <v>410400000</v>
      </c>
      <c r="AD3">
        <v>1907700000</v>
      </c>
      <c r="AE3">
        <v>457500000</v>
      </c>
      <c r="AF3">
        <v>985500000</v>
      </c>
      <c r="AG3">
        <v>82400000</v>
      </c>
      <c r="AH3">
        <v>196200000</v>
      </c>
      <c r="AI3">
        <v>196300000</v>
      </c>
    </row>
    <row r="4" spans="1:36">
      <c r="A4" s="7">
        <f>A3+1</f>
        <v>1962</v>
      </c>
      <c r="B4" s="3">
        <f t="shared" ref="B4:D19" si="1">R10/1000000</f>
        <v>738513.3</v>
      </c>
      <c r="C4" s="3">
        <f t="shared" si="1"/>
        <v>130532</v>
      </c>
      <c r="D4" s="3">
        <f t="shared" si="1"/>
        <v>10429.200000000001</v>
      </c>
      <c r="E4" s="3">
        <f t="shared" ref="E4:E47" si="2">$D4*U10/SUM($U10:$AC10)</f>
        <v>951.7597750503478</v>
      </c>
      <c r="F4" s="3">
        <f t="shared" ref="F4:F47" si="3">$D4*V10/SUM($U10:$AC10)</f>
        <v>932.20940076756483</v>
      </c>
      <c r="G4" s="3">
        <f t="shared" ref="G4:G47" si="4">$D4*W10/SUM($U10:$AC10)</f>
        <v>540.40933237071101</v>
      </c>
      <c r="H4" s="3">
        <f t="shared" ref="H4:H47" si="5">$D4*X10/SUM($U10:$AC10)</f>
        <v>1282.1346810046739</v>
      </c>
      <c r="I4" s="3">
        <f t="shared" ref="I4:I47" si="6">$D4*Y10/SUM($U10:$AC10)</f>
        <v>1450.9548048789757</v>
      </c>
      <c r="J4" s="3">
        <f t="shared" ref="J4:J47" si="7">$D4*Z10/SUM($U10:$AC10)</f>
        <v>1799.4270167572295</v>
      </c>
      <c r="K4" s="3">
        <f t="shared" ref="K4:K47" si="8">$D4*AA10/SUM($U10:$AC10)</f>
        <v>659.16464642626443</v>
      </c>
      <c r="L4" s="3">
        <f t="shared" ref="L4:L47" si="9">$D4*AB10/SUM($U10:$AC10)</f>
        <v>2012.8959683854546</v>
      </c>
      <c r="M4" s="3">
        <f t="shared" ref="M4:M47" si="10">$D4*AC10/SUM($U10:$AC10)</f>
        <v>800.24437435877951</v>
      </c>
      <c r="Q4">
        <v>1956</v>
      </c>
      <c r="R4">
        <v>559807600000</v>
      </c>
      <c r="S4">
        <v>101778100000</v>
      </c>
      <c r="T4">
        <v>7897400000</v>
      </c>
      <c r="U4">
        <v>530300000</v>
      </c>
      <c r="V4">
        <v>503300000</v>
      </c>
      <c r="W4">
        <v>285400000</v>
      </c>
      <c r="X4">
        <v>676500000</v>
      </c>
      <c r="Y4">
        <v>944700000</v>
      </c>
      <c r="Z4">
        <v>1026900000</v>
      </c>
      <c r="AA4">
        <v>446000000</v>
      </c>
      <c r="AB4">
        <v>1147600000</v>
      </c>
      <c r="AC4">
        <v>426100000</v>
      </c>
      <c r="AD4">
        <v>1970400000</v>
      </c>
      <c r="AE4">
        <v>470200000</v>
      </c>
      <c r="AF4">
        <v>1012000000</v>
      </c>
      <c r="AG4">
        <v>84400000</v>
      </c>
      <c r="AH4">
        <v>201200000</v>
      </c>
      <c r="AI4">
        <v>227000000</v>
      </c>
    </row>
    <row r="5" spans="1:36">
      <c r="A5" s="7">
        <f t="shared" ref="A5:A52" si="11">A4+1</f>
        <v>1963</v>
      </c>
      <c r="B5" s="3">
        <f t="shared" si="1"/>
        <v>766599.1</v>
      </c>
      <c r="C5" s="3">
        <f t="shared" si="1"/>
        <v>134783.6</v>
      </c>
      <c r="D5" s="3">
        <f t="shared" si="1"/>
        <v>10816.7</v>
      </c>
      <c r="E5" s="3">
        <f t="shared" si="2"/>
        <v>969.37280061327306</v>
      </c>
      <c r="F5" s="3">
        <f t="shared" si="3"/>
        <v>958.84329293519272</v>
      </c>
      <c r="G5" s="3">
        <f t="shared" si="4"/>
        <v>562.1440911635151</v>
      </c>
      <c r="H5" s="3">
        <f t="shared" si="5"/>
        <v>1340.8011839575577</v>
      </c>
      <c r="I5" s="3">
        <f t="shared" si="6"/>
        <v>1544.8103952203646</v>
      </c>
      <c r="J5" s="3">
        <f t="shared" si="7"/>
        <v>1849.5080236548151</v>
      </c>
      <c r="K5" s="3">
        <f t="shared" si="8"/>
        <v>676.38924947068699</v>
      </c>
      <c r="L5" s="3">
        <f t="shared" si="9"/>
        <v>2083.1314752622229</v>
      </c>
      <c r="M5" s="3">
        <f t="shared" si="10"/>
        <v>831.69948772237228</v>
      </c>
      <c r="Q5">
        <v>1957</v>
      </c>
      <c r="R5">
        <v>596971700000</v>
      </c>
      <c r="S5">
        <v>109275700000</v>
      </c>
      <c r="T5">
        <v>8269500000</v>
      </c>
      <c r="U5">
        <v>550100000</v>
      </c>
      <c r="V5">
        <v>529000000</v>
      </c>
      <c r="W5">
        <v>302800000</v>
      </c>
      <c r="X5">
        <v>708000000</v>
      </c>
      <c r="Y5">
        <v>961100000</v>
      </c>
      <c r="Z5">
        <v>1084500000</v>
      </c>
      <c r="AA5">
        <v>454400000</v>
      </c>
      <c r="AB5">
        <v>1207600000</v>
      </c>
      <c r="AC5">
        <v>451900000</v>
      </c>
      <c r="AD5">
        <v>2040800000</v>
      </c>
      <c r="AE5">
        <v>485700000</v>
      </c>
      <c r="AF5">
        <v>1044300000</v>
      </c>
      <c r="AG5">
        <v>86900000</v>
      </c>
      <c r="AH5">
        <v>207400000</v>
      </c>
      <c r="AI5">
        <v>257800000</v>
      </c>
    </row>
    <row r="6" spans="1:36">
      <c r="A6" s="7">
        <f t="shared" si="11"/>
        <v>1964</v>
      </c>
      <c r="B6" s="3">
        <f t="shared" si="1"/>
        <v>800087.3</v>
      </c>
      <c r="C6" s="3">
        <f t="shared" si="1"/>
        <v>141209.79999999999</v>
      </c>
      <c r="D6" s="3">
        <f t="shared" si="1"/>
        <v>11168.9</v>
      </c>
      <c r="E6" s="3">
        <f t="shared" si="2"/>
        <v>993.05417181887765</v>
      </c>
      <c r="F6" s="3">
        <f t="shared" si="3"/>
        <v>980.9533792616146</v>
      </c>
      <c r="G6" s="3">
        <f t="shared" si="4"/>
        <v>577.02366248601538</v>
      </c>
      <c r="H6" s="3">
        <f t="shared" si="5"/>
        <v>1397.2469493022434</v>
      </c>
      <c r="I6" s="3">
        <f t="shared" si="6"/>
        <v>1630.1872060295589</v>
      </c>
      <c r="J6" s="3">
        <f t="shared" si="7"/>
        <v>1882.3308944238356</v>
      </c>
      <c r="K6" s="3">
        <f t="shared" si="8"/>
        <v>708.15942530766063</v>
      </c>
      <c r="L6" s="3">
        <f t="shared" si="9"/>
        <v>2145.2600718365425</v>
      </c>
      <c r="M6" s="3">
        <f t="shared" si="10"/>
        <v>854.68423953365129</v>
      </c>
      <c r="Q6">
        <v>1958</v>
      </c>
      <c r="R6">
        <v>627659000000</v>
      </c>
      <c r="S6">
        <v>113657800000</v>
      </c>
      <c r="T6">
        <v>8700700000</v>
      </c>
      <c r="U6">
        <v>572100000</v>
      </c>
      <c r="V6">
        <v>561600000</v>
      </c>
      <c r="W6">
        <v>326500000</v>
      </c>
      <c r="X6">
        <v>746900000</v>
      </c>
      <c r="Y6">
        <v>996100000</v>
      </c>
      <c r="Z6">
        <v>1142300000</v>
      </c>
      <c r="AA6">
        <v>456500000</v>
      </c>
      <c r="AB6">
        <v>1275000000</v>
      </c>
      <c r="AC6">
        <v>485500000</v>
      </c>
      <c r="AD6">
        <v>2067400000</v>
      </c>
      <c r="AE6">
        <v>493700000</v>
      </c>
      <c r="AF6">
        <v>1062500000</v>
      </c>
      <c r="AG6">
        <v>88700000</v>
      </c>
      <c r="AH6">
        <v>211400000</v>
      </c>
      <c r="AI6">
        <v>300200000</v>
      </c>
    </row>
    <row r="7" spans="1:36">
      <c r="A7" s="7">
        <f t="shared" si="11"/>
        <v>1965</v>
      </c>
      <c r="B7" s="3">
        <f t="shared" si="1"/>
        <v>839787.9</v>
      </c>
      <c r="C7" s="3">
        <f t="shared" si="1"/>
        <v>149754.9</v>
      </c>
      <c r="D7" s="3">
        <f t="shared" si="1"/>
        <v>11585</v>
      </c>
      <c r="E7" s="3">
        <f t="shared" si="2"/>
        <v>1028.3569801570663</v>
      </c>
      <c r="F7" s="3">
        <f t="shared" si="3"/>
        <v>1012.7340412270662</v>
      </c>
      <c r="G7" s="3">
        <f t="shared" si="4"/>
        <v>594.5906757476514</v>
      </c>
      <c r="H7" s="3">
        <f t="shared" si="5"/>
        <v>1466.9808370069013</v>
      </c>
      <c r="I7" s="3">
        <f t="shared" si="6"/>
        <v>1700.6684949514408</v>
      </c>
      <c r="J7" s="3">
        <f t="shared" si="7"/>
        <v>1948.7975250161485</v>
      </c>
      <c r="K7" s="3">
        <f t="shared" si="8"/>
        <v>767.36200038529967</v>
      </c>
      <c r="L7" s="3">
        <f t="shared" si="9"/>
        <v>2185.8985981890914</v>
      </c>
      <c r="M7" s="3">
        <f t="shared" si="10"/>
        <v>879.61084731933408</v>
      </c>
      <c r="Q7">
        <v>1959</v>
      </c>
      <c r="R7">
        <v>656700600000</v>
      </c>
      <c r="S7">
        <v>118088000000</v>
      </c>
      <c r="T7">
        <v>9061300000</v>
      </c>
      <c r="U7">
        <v>594100000</v>
      </c>
      <c r="V7">
        <v>590000000</v>
      </c>
      <c r="W7">
        <v>343500000</v>
      </c>
      <c r="X7">
        <v>788500000</v>
      </c>
      <c r="Y7">
        <v>1026500000</v>
      </c>
      <c r="Z7">
        <v>1185200000</v>
      </c>
      <c r="AA7">
        <v>463500000</v>
      </c>
      <c r="AB7">
        <v>1338000000</v>
      </c>
      <c r="AC7">
        <v>510700000</v>
      </c>
      <c r="AD7">
        <v>2160800000</v>
      </c>
      <c r="AE7">
        <v>516700000</v>
      </c>
      <c r="AF7">
        <v>1111600000</v>
      </c>
      <c r="AG7">
        <v>92700000</v>
      </c>
      <c r="AH7">
        <v>221100000</v>
      </c>
      <c r="AI7">
        <v>317100000</v>
      </c>
    </row>
    <row r="8" spans="1:36">
      <c r="A8" s="7">
        <f t="shared" si="11"/>
        <v>1966</v>
      </c>
      <c r="B8" s="3">
        <f t="shared" si="1"/>
        <v>887515.1</v>
      </c>
      <c r="C8" s="3">
        <f t="shared" si="1"/>
        <v>160713.1</v>
      </c>
      <c r="D8" s="3">
        <f t="shared" si="1"/>
        <v>12178.1</v>
      </c>
      <c r="E8" s="3">
        <f t="shared" si="2"/>
        <v>1075.9440114724403</v>
      </c>
      <c r="F8" s="3">
        <f t="shared" si="3"/>
        <v>1063.6009876649703</v>
      </c>
      <c r="G8" s="3">
        <f t="shared" si="4"/>
        <v>626.08018631933066</v>
      </c>
      <c r="H8" s="3">
        <f t="shared" si="5"/>
        <v>1513.0708865263521</v>
      </c>
      <c r="I8" s="3">
        <f t="shared" si="6"/>
        <v>1818.4950713792805</v>
      </c>
      <c r="J8" s="3">
        <f t="shared" si="7"/>
        <v>2013.8825120762529</v>
      </c>
      <c r="K8" s="3">
        <f t="shared" si="8"/>
        <v>864.66821034244799</v>
      </c>
      <c r="L8" s="3">
        <f t="shared" si="9"/>
        <v>2277.0252749504011</v>
      </c>
      <c r="M8" s="3">
        <f t="shared" si="10"/>
        <v>925.33285926852409</v>
      </c>
      <c r="Q8">
        <v>1960</v>
      </c>
      <c r="R8">
        <v>685217500000</v>
      </c>
      <c r="S8">
        <v>122628500000</v>
      </c>
      <c r="T8">
        <v>9491100000</v>
      </c>
      <c r="U8">
        <v>634200000</v>
      </c>
      <c r="V8">
        <v>625700000</v>
      </c>
      <c r="W8">
        <v>359900000</v>
      </c>
      <c r="X8">
        <v>839300000</v>
      </c>
      <c r="Y8">
        <v>1055000000</v>
      </c>
      <c r="Z8">
        <v>1257200000</v>
      </c>
      <c r="AA8">
        <v>467500000</v>
      </c>
      <c r="AB8">
        <v>1402000000</v>
      </c>
      <c r="AC8">
        <v>534800000</v>
      </c>
      <c r="AD8">
        <v>2231100000</v>
      </c>
      <c r="AE8">
        <v>537900000</v>
      </c>
      <c r="AF8">
        <v>1156700000</v>
      </c>
      <c r="AG8">
        <v>96400000</v>
      </c>
      <c r="AH8">
        <v>229900000</v>
      </c>
      <c r="AI8">
        <v>322100000</v>
      </c>
    </row>
    <row r="9" spans="1:36">
      <c r="A9" s="7">
        <f t="shared" si="11"/>
        <v>1967</v>
      </c>
      <c r="B9" s="3">
        <f t="shared" si="1"/>
        <v>933425.1</v>
      </c>
      <c r="C9" s="3">
        <f t="shared" si="1"/>
        <v>169060.5</v>
      </c>
      <c r="D9" s="3">
        <f t="shared" si="1"/>
        <v>12781.7</v>
      </c>
      <c r="E9" s="3">
        <f t="shared" si="2"/>
        <v>1140.5723421559242</v>
      </c>
      <c r="F9" s="3">
        <f t="shared" si="3"/>
        <v>1118.7293554464313</v>
      </c>
      <c r="G9" s="3">
        <f t="shared" si="4"/>
        <v>660.55297157622738</v>
      </c>
      <c r="H9" s="3">
        <f t="shared" si="5"/>
        <v>1552.0363146895622</v>
      </c>
      <c r="I9" s="3">
        <f t="shared" si="6"/>
        <v>1951.1313670383067</v>
      </c>
      <c r="J9" s="3">
        <f t="shared" si="7"/>
        <v>2076.3995799746749</v>
      </c>
      <c r="K9" s="3">
        <f t="shared" si="8"/>
        <v>972.14449282971475</v>
      </c>
      <c r="L9" s="3">
        <f t="shared" si="9"/>
        <v>2336.804825143869</v>
      </c>
      <c r="M9" s="3">
        <f t="shared" si="10"/>
        <v>973.32875114528963</v>
      </c>
      <c r="Q9">
        <v>1961</v>
      </c>
      <c r="R9">
        <v>711431000000</v>
      </c>
      <c r="S9">
        <v>126129800000</v>
      </c>
      <c r="T9">
        <v>9969400000</v>
      </c>
      <c r="U9">
        <v>697200000</v>
      </c>
      <c r="V9">
        <v>671200000</v>
      </c>
      <c r="W9">
        <v>381000000</v>
      </c>
      <c r="X9">
        <v>904500000</v>
      </c>
      <c r="Y9">
        <v>1073000000</v>
      </c>
      <c r="Z9">
        <v>1313200000</v>
      </c>
      <c r="AA9">
        <v>473800000</v>
      </c>
      <c r="AB9">
        <v>1461300000</v>
      </c>
      <c r="AC9">
        <v>566200000</v>
      </c>
      <c r="AD9">
        <v>2285900000</v>
      </c>
      <c r="AE9">
        <v>555200000</v>
      </c>
      <c r="AF9">
        <v>1193200000</v>
      </c>
      <c r="AG9">
        <v>99300000</v>
      </c>
      <c r="AH9">
        <v>237000000</v>
      </c>
      <c r="AI9">
        <v>333000000</v>
      </c>
    </row>
    <row r="10" spans="1:36">
      <c r="A10" s="7">
        <f t="shared" si="11"/>
        <v>1968</v>
      </c>
      <c r="B10" s="3">
        <f t="shared" si="1"/>
        <v>976434.9</v>
      </c>
      <c r="C10" s="3">
        <f t="shared" si="1"/>
        <v>175147.4</v>
      </c>
      <c r="D10" s="3">
        <f t="shared" si="1"/>
        <v>13144.5</v>
      </c>
      <c r="E10" s="3">
        <f t="shared" si="2"/>
        <v>1197.224255480801</v>
      </c>
      <c r="F10" s="3">
        <f t="shared" si="3"/>
        <v>1156.0947206366027</v>
      </c>
      <c r="G10" s="3">
        <f t="shared" si="4"/>
        <v>673.05264368045903</v>
      </c>
      <c r="H10" s="3">
        <f t="shared" si="5"/>
        <v>1584.6040277513971</v>
      </c>
      <c r="I10" s="3">
        <f t="shared" si="6"/>
        <v>2032.8239745678839</v>
      </c>
      <c r="J10" s="3">
        <f t="shared" si="7"/>
        <v>2135.3193010166847</v>
      </c>
      <c r="K10" s="3">
        <f t="shared" si="8"/>
        <v>1004.3227949335705</v>
      </c>
      <c r="L10" s="3">
        <f t="shared" si="9"/>
        <v>2368.6932750847236</v>
      </c>
      <c r="M10" s="3">
        <f t="shared" si="10"/>
        <v>992.36500684787711</v>
      </c>
      <c r="Q10">
        <v>1962</v>
      </c>
      <c r="R10">
        <v>738513300000</v>
      </c>
      <c r="S10">
        <v>130532000000</v>
      </c>
      <c r="T10">
        <v>10429200000</v>
      </c>
      <c r="U10">
        <v>720500000</v>
      </c>
      <c r="V10">
        <v>705700000</v>
      </c>
      <c r="W10">
        <v>409100000</v>
      </c>
      <c r="X10">
        <v>970600000</v>
      </c>
      <c r="Y10">
        <v>1098400000</v>
      </c>
      <c r="Z10">
        <v>1362200000</v>
      </c>
      <c r="AA10">
        <v>499000000</v>
      </c>
      <c r="AB10">
        <v>1523800000</v>
      </c>
      <c r="AC10">
        <v>605800000</v>
      </c>
      <c r="AD10">
        <v>2334400000</v>
      </c>
      <c r="AE10">
        <v>573900000</v>
      </c>
      <c r="AF10">
        <v>1233900000</v>
      </c>
      <c r="AG10">
        <v>102900000</v>
      </c>
      <c r="AH10">
        <v>245300000</v>
      </c>
      <c r="AI10">
        <v>330700000</v>
      </c>
    </row>
    <row r="11" spans="1:36">
      <c r="A11" s="7">
        <f t="shared" si="11"/>
        <v>1969</v>
      </c>
      <c r="B11" s="3">
        <f t="shared" si="1"/>
        <v>1020264.2</v>
      </c>
      <c r="C11" s="3">
        <f t="shared" si="1"/>
        <v>182526.7</v>
      </c>
      <c r="D11" s="3">
        <f t="shared" si="1"/>
        <v>13501.8</v>
      </c>
      <c r="E11" s="3">
        <f t="shared" si="2"/>
        <v>1230.7232005141389</v>
      </c>
      <c r="F11" s="3">
        <f t="shared" si="3"/>
        <v>1179.9744391212901</v>
      </c>
      <c r="G11" s="3">
        <f t="shared" si="4"/>
        <v>686.94890745501289</v>
      </c>
      <c r="H11" s="3">
        <f t="shared" si="5"/>
        <v>1607.7891271325077</v>
      </c>
      <c r="I11" s="3">
        <f t="shared" si="6"/>
        <v>2125.1372516943211</v>
      </c>
      <c r="J11" s="3">
        <f t="shared" si="7"/>
        <v>2211.909745267586</v>
      </c>
      <c r="K11" s="3">
        <f t="shared" si="8"/>
        <v>1035.353616499182</v>
      </c>
      <c r="L11" s="3">
        <f t="shared" si="9"/>
        <v>2408.1996436083195</v>
      </c>
      <c r="M11" s="3">
        <f t="shared" si="10"/>
        <v>1015.764068707642</v>
      </c>
      <c r="Q11">
        <v>1963</v>
      </c>
      <c r="R11">
        <v>766599100000</v>
      </c>
      <c r="S11">
        <v>134783600000</v>
      </c>
      <c r="T11">
        <v>10816700000</v>
      </c>
      <c r="U11">
        <v>736500000</v>
      </c>
      <c r="V11">
        <v>728500000</v>
      </c>
      <c r="W11">
        <v>427100000</v>
      </c>
      <c r="X11">
        <v>1018700000</v>
      </c>
      <c r="Y11">
        <v>1173700000</v>
      </c>
      <c r="Z11">
        <v>1405200000</v>
      </c>
      <c r="AA11">
        <v>513900000</v>
      </c>
      <c r="AB11">
        <v>1582700000</v>
      </c>
      <c r="AC11">
        <v>631900000</v>
      </c>
      <c r="AD11">
        <v>2342900000</v>
      </c>
      <c r="AE11">
        <v>583400000</v>
      </c>
      <c r="AF11">
        <v>1254600000</v>
      </c>
      <c r="AG11">
        <v>104700000</v>
      </c>
      <c r="AH11">
        <v>249500000</v>
      </c>
      <c r="AI11">
        <v>335500000</v>
      </c>
    </row>
    <row r="12" spans="1:36">
      <c r="A12" s="7">
        <f t="shared" si="11"/>
        <v>1970</v>
      </c>
      <c r="B12" s="3">
        <f t="shared" si="1"/>
        <v>1065675.8999999999</v>
      </c>
      <c r="C12" s="3">
        <f t="shared" si="1"/>
        <v>191875.1</v>
      </c>
      <c r="D12" s="3">
        <f t="shared" si="1"/>
        <v>13902.1</v>
      </c>
      <c r="E12" s="3">
        <f t="shared" si="2"/>
        <v>1260.2295197472952</v>
      </c>
      <c r="F12" s="3">
        <f t="shared" si="3"/>
        <v>1208.952575281834</v>
      </c>
      <c r="G12" s="3">
        <f t="shared" si="4"/>
        <v>697.62940341983813</v>
      </c>
      <c r="H12" s="3">
        <f t="shared" si="5"/>
        <v>1667.5525298857533</v>
      </c>
      <c r="I12" s="3">
        <f t="shared" si="6"/>
        <v>2206.3548848074452</v>
      </c>
      <c r="J12" s="3">
        <f t="shared" si="7"/>
        <v>2304.4384760157373</v>
      </c>
      <c r="K12" s="3">
        <f t="shared" si="8"/>
        <v>1093.3822312173716</v>
      </c>
      <c r="L12" s="3">
        <f t="shared" si="9"/>
        <v>2432.1049198002574</v>
      </c>
      <c r="M12" s="3">
        <f t="shared" si="10"/>
        <v>1031.4554598244686</v>
      </c>
      <c r="Q12">
        <v>1964</v>
      </c>
      <c r="R12">
        <v>800087300000</v>
      </c>
      <c r="S12">
        <v>141209800000</v>
      </c>
      <c r="T12">
        <v>11168900000</v>
      </c>
      <c r="U12">
        <v>755000000</v>
      </c>
      <c r="V12">
        <v>745800000</v>
      </c>
      <c r="W12">
        <v>438700000</v>
      </c>
      <c r="X12">
        <v>1062300000</v>
      </c>
      <c r="Y12">
        <v>1239400000</v>
      </c>
      <c r="Z12">
        <v>1431100000</v>
      </c>
      <c r="AA12">
        <v>538400000</v>
      </c>
      <c r="AB12">
        <v>1631000000</v>
      </c>
      <c r="AC12">
        <v>649800000</v>
      </c>
      <c r="AD12">
        <v>2436500000</v>
      </c>
      <c r="AE12">
        <v>609000000</v>
      </c>
      <c r="AF12">
        <v>1311000000</v>
      </c>
      <c r="AG12">
        <v>109800000</v>
      </c>
      <c r="AH12">
        <v>261300000</v>
      </c>
      <c r="AI12">
        <v>339300000</v>
      </c>
    </row>
    <row r="13" spans="1:36">
      <c r="A13" s="7">
        <f t="shared" si="11"/>
        <v>1971</v>
      </c>
      <c r="B13" s="3">
        <f t="shared" si="1"/>
        <v>1113379.8999999999</v>
      </c>
      <c r="C13" s="3">
        <f t="shared" si="1"/>
        <v>199336.7</v>
      </c>
      <c r="D13" s="3">
        <f t="shared" si="1"/>
        <v>14213.6</v>
      </c>
      <c r="E13" s="3">
        <f t="shared" si="2"/>
        <v>1279.6481927710843</v>
      </c>
      <c r="F13" s="3">
        <f t="shared" si="3"/>
        <v>1232.122891566265</v>
      </c>
      <c r="G13" s="3">
        <f t="shared" si="4"/>
        <v>722.4369477911647</v>
      </c>
      <c r="H13" s="3">
        <f t="shared" si="5"/>
        <v>1721.9084337349398</v>
      </c>
      <c r="I13" s="3">
        <f t="shared" si="6"/>
        <v>2255.0297188755021</v>
      </c>
      <c r="J13" s="3">
        <f t="shared" si="7"/>
        <v>2389.881124497992</v>
      </c>
      <c r="K13" s="3">
        <f t="shared" si="8"/>
        <v>1114.6843373493975</v>
      </c>
      <c r="L13" s="3">
        <f t="shared" si="9"/>
        <v>2432.5622489959837</v>
      </c>
      <c r="M13" s="3">
        <f t="shared" si="10"/>
        <v>1065.3261044176706</v>
      </c>
      <c r="Q13">
        <v>1965</v>
      </c>
      <c r="R13">
        <v>839787900000</v>
      </c>
      <c r="S13">
        <v>149754900000</v>
      </c>
      <c r="T13">
        <v>11585000000</v>
      </c>
      <c r="U13">
        <v>783300000</v>
      </c>
      <c r="V13">
        <v>771400000</v>
      </c>
      <c r="W13">
        <v>452900000</v>
      </c>
      <c r="X13">
        <v>1117400000</v>
      </c>
      <c r="Y13">
        <v>1295400000</v>
      </c>
      <c r="Z13">
        <v>1484400000</v>
      </c>
      <c r="AA13">
        <v>584500000</v>
      </c>
      <c r="AB13">
        <v>1665000000</v>
      </c>
      <c r="AC13">
        <v>670000000</v>
      </c>
      <c r="AD13">
        <v>2508700000</v>
      </c>
      <c r="AE13">
        <v>629100000</v>
      </c>
      <c r="AF13">
        <v>1353500000</v>
      </c>
      <c r="AG13">
        <v>113200000</v>
      </c>
      <c r="AH13">
        <v>269500000</v>
      </c>
      <c r="AI13">
        <v>360200000</v>
      </c>
    </row>
    <row r="14" spans="1:36">
      <c r="A14" s="7">
        <f t="shared" si="11"/>
        <v>1972</v>
      </c>
      <c r="B14" s="3">
        <f t="shared" si="1"/>
        <v>1161472.8</v>
      </c>
      <c r="C14" s="3">
        <f t="shared" si="1"/>
        <v>205828.9</v>
      </c>
      <c r="D14" s="3">
        <f t="shared" si="1"/>
        <v>14505.5</v>
      </c>
      <c r="E14" s="3">
        <f t="shared" si="2"/>
        <v>1281.5522355143889</v>
      </c>
      <c r="F14" s="3">
        <f t="shared" si="3"/>
        <v>1242.2504298200606</v>
      </c>
      <c r="G14" s="3">
        <f t="shared" si="4"/>
        <v>740.46691060642888</v>
      </c>
      <c r="H14" s="3">
        <f t="shared" si="5"/>
        <v>1769.4952517260313</v>
      </c>
      <c r="I14" s="3">
        <f t="shared" si="6"/>
        <v>2312.4085675965184</v>
      </c>
      <c r="J14" s="3">
        <f t="shared" si="7"/>
        <v>2470.9214982042072</v>
      </c>
      <c r="K14" s="3">
        <f t="shared" si="8"/>
        <v>1160.5131196385012</v>
      </c>
      <c r="L14" s="3">
        <f t="shared" si="9"/>
        <v>2439.4539394921371</v>
      </c>
      <c r="M14" s="3">
        <f t="shared" si="10"/>
        <v>1088.4380474017264</v>
      </c>
      <c r="Q14">
        <v>1966</v>
      </c>
      <c r="R14">
        <v>887515100000</v>
      </c>
      <c r="S14">
        <v>160713100000</v>
      </c>
      <c r="T14">
        <v>12178100000</v>
      </c>
      <c r="U14">
        <v>819400000</v>
      </c>
      <c r="V14">
        <v>810000000</v>
      </c>
      <c r="W14">
        <v>476800000</v>
      </c>
      <c r="X14">
        <v>1152300000</v>
      </c>
      <c r="Y14">
        <v>1384900000</v>
      </c>
      <c r="Z14">
        <v>1533700000</v>
      </c>
      <c r="AA14">
        <v>658500000</v>
      </c>
      <c r="AB14">
        <v>1734100000</v>
      </c>
      <c r="AC14">
        <v>704700000</v>
      </c>
      <c r="AD14">
        <v>2598200000</v>
      </c>
      <c r="AE14">
        <v>647100000</v>
      </c>
      <c r="AF14">
        <v>1391600000</v>
      </c>
      <c r="AG14">
        <v>116400000</v>
      </c>
      <c r="AH14">
        <v>277000000</v>
      </c>
      <c r="AI14">
        <v>386800000</v>
      </c>
    </row>
    <row r="15" spans="1:36">
      <c r="A15" s="7">
        <f t="shared" si="11"/>
        <v>1973</v>
      </c>
      <c r="B15" s="3">
        <f t="shared" si="1"/>
        <v>1215405.8999999999</v>
      </c>
      <c r="C15" s="3">
        <f t="shared" si="1"/>
        <v>214138.6</v>
      </c>
      <c r="D15" s="3">
        <f t="shared" si="1"/>
        <v>14952</v>
      </c>
      <c r="E15" s="3">
        <f t="shared" si="2"/>
        <v>1308.7635449051595</v>
      </c>
      <c r="F15" s="3">
        <f t="shared" si="3"/>
        <v>1277.9476019142767</v>
      </c>
      <c r="G15" s="3">
        <f t="shared" si="4"/>
        <v>772.48779124602652</v>
      </c>
      <c r="H15" s="3">
        <f t="shared" si="5"/>
        <v>1856.6605652006847</v>
      </c>
      <c r="I15" s="3">
        <f t="shared" si="6"/>
        <v>2387.8438537045445</v>
      </c>
      <c r="J15" s="3">
        <f t="shared" si="7"/>
        <v>2534.8724630593497</v>
      </c>
      <c r="K15" s="3">
        <f t="shared" si="8"/>
        <v>1238.2524889090719</v>
      </c>
      <c r="L15" s="3">
        <f t="shared" si="9"/>
        <v>2442.8163621755684</v>
      </c>
      <c r="M15" s="3">
        <f t="shared" si="10"/>
        <v>1132.3553288853182</v>
      </c>
      <c r="Q15">
        <v>1967</v>
      </c>
      <c r="R15">
        <v>933425100000</v>
      </c>
      <c r="S15">
        <v>169060500000</v>
      </c>
      <c r="T15">
        <v>12781700000</v>
      </c>
      <c r="U15">
        <v>866800000</v>
      </c>
      <c r="V15">
        <v>850200000</v>
      </c>
      <c r="W15">
        <v>502000000</v>
      </c>
      <c r="X15">
        <v>1179500000</v>
      </c>
      <c r="Y15">
        <v>1482800000</v>
      </c>
      <c r="Z15">
        <v>1578000000</v>
      </c>
      <c r="AA15">
        <v>738800000</v>
      </c>
      <c r="AB15">
        <v>1775900000</v>
      </c>
      <c r="AC15">
        <v>739700000</v>
      </c>
      <c r="AD15">
        <v>2677200000</v>
      </c>
      <c r="AE15">
        <v>665800000</v>
      </c>
      <c r="AF15">
        <v>1430200000</v>
      </c>
      <c r="AG15">
        <v>119200000</v>
      </c>
      <c r="AH15">
        <v>284200000</v>
      </c>
      <c r="AI15">
        <v>409100000</v>
      </c>
    </row>
    <row r="16" spans="1:36">
      <c r="A16" s="7">
        <f t="shared" si="11"/>
        <v>1974</v>
      </c>
      <c r="B16" s="3">
        <f t="shared" si="1"/>
        <v>1273601.3</v>
      </c>
      <c r="C16" s="3">
        <f t="shared" si="1"/>
        <v>224512.1</v>
      </c>
      <c r="D16" s="3">
        <f t="shared" si="1"/>
        <v>15412.2</v>
      </c>
      <c r="E16" s="3">
        <f t="shared" si="2"/>
        <v>1358.7959423574582</v>
      </c>
      <c r="F16" s="3">
        <f t="shared" si="3"/>
        <v>1336.5077786986451</v>
      </c>
      <c r="G16" s="3">
        <f t="shared" si="4"/>
        <v>807.58749725149266</v>
      </c>
      <c r="H16" s="3">
        <f t="shared" si="5"/>
        <v>1936.0724151345501</v>
      </c>
      <c r="I16" s="3">
        <f t="shared" si="6"/>
        <v>2443.6169138913788</v>
      </c>
      <c r="J16" s="3">
        <f t="shared" si="7"/>
        <v>2595.9845356291121</v>
      </c>
      <c r="K16" s="3">
        <f t="shared" si="8"/>
        <v>1305.095805354938</v>
      </c>
      <c r="L16" s="3">
        <f t="shared" si="9"/>
        <v>2445.7023561050692</v>
      </c>
      <c r="M16" s="3">
        <f t="shared" si="10"/>
        <v>1182.8367555773557</v>
      </c>
      <c r="Q16">
        <v>1968</v>
      </c>
      <c r="R16">
        <v>976434900000</v>
      </c>
      <c r="S16">
        <v>175147400000</v>
      </c>
      <c r="T16">
        <v>13144500000</v>
      </c>
      <c r="U16">
        <v>911100000</v>
      </c>
      <c r="V16">
        <v>879800000</v>
      </c>
      <c r="W16">
        <v>512200000</v>
      </c>
      <c r="X16">
        <v>1205900000</v>
      </c>
      <c r="Y16">
        <v>1547000000</v>
      </c>
      <c r="Z16">
        <v>1625000000</v>
      </c>
      <c r="AA16">
        <v>764300000</v>
      </c>
      <c r="AB16">
        <v>1802600000</v>
      </c>
      <c r="AC16">
        <v>755200000</v>
      </c>
      <c r="AD16">
        <v>2868800000</v>
      </c>
      <c r="AE16">
        <v>708600000</v>
      </c>
      <c r="AF16">
        <v>1520400000</v>
      </c>
      <c r="AG16">
        <v>126300000</v>
      </c>
      <c r="AH16">
        <v>301500000</v>
      </c>
      <c r="AI16">
        <v>422900000</v>
      </c>
    </row>
    <row r="17" spans="1:35">
      <c r="A17" s="7">
        <f t="shared" si="11"/>
        <v>1975</v>
      </c>
      <c r="B17" s="3">
        <f t="shared" si="1"/>
        <v>1335154.8999999999</v>
      </c>
      <c r="C17" s="3">
        <f t="shared" si="1"/>
        <v>234130.8</v>
      </c>
      <c r="D17" s="3">
        <f t="shared" si="1"/>
        <v>15751.1</v>
      </c>
      <c r="E17" s="3">
        <f t="shared" si="2"/>
        <v>1393.2731823088777</v>
      </c>
      <c r="F17" s="3">
        <f t="shared" si="3"/>
        <v>1378.3461824984136</v>
      </c>
      <c r="G17" s="3">
        <f t="shared" si="4"/>
        <v>839.80598933654176</v>
      </c>
      <c r="H17" s="3">
        <f t="shared" si="5"/>
        <v>1976.3347749054381</v>
      </c>
      <c r="I17" s="3">
        <f t="shared" si="6"/>
        <v>2501.894968232124</v>
      </c>
      <c r="J17" s="3">
        <f t="shared" si="7"/>
        <v>2648.3093663730233</v>
      </c>
      <c r="K17" s="3">
        <f t="shared" si="8"/>
        <v>1322.4023832087614</v>
      </c>
      <c r="L17" s="3">
        <f t="shared" si="9"/>
        <v>2459.7099687677692</v>
      </c>
      <c r="M17" s="3">
        <f t="shared" si="10"/>
        <v>1231.0231843690513</v>
      </c>
      <c r="Q17">
        <v>1969</v>
      </c>
      <c r="R17">
        <v>1020264200000</v>
      </c>
      <c r="S17">
        <v>182526700000</v>
      </c>
      <c r="T17">
        <v>13501800000</v>
      </c>
      <c r="U17">
        <v>936100000</v>
      </c>
      <c r="V17">
        <v>897500000</v>
      </c>
      <c r="W17">
        <v>522500000</v>
      </c>
      <c r="X17">
        <v>1222900000</v>
      </c>
      <c r="Y17">
        <v>1616400000</v>
      </c>
      <c r="Z17">
        <v>1682400000</v>
      </c>
      <c r="AA17">
        <v>787500000</v>
      </c>
      <c r="AB17">
        <v>1831700000</v>
      </c>
      <c r="AC17">
        <v>772600000</v>
      </c>
      <c r="AD17">
        <v>3056500000</v>
      </c>
      <c r="AE17">
        <v>754700000</v>
      </c>
      <c r="AF17">
        <v>1618300000</v>
      </c>
      <c r="AG17">
        <v>134200000</v>
      </c>
      <c r="AH17">
        <v>320700000</v>
      </c>
      <c r="AI17">
        <v>421600000</v>
      </c>
    </row>
    <row r="18" spans="1:35">
      <c r="A18" s="7">
        <f t="shared" si="11"/>
        <v>1976</v>
      </c>
      <c r="B18" s="3">
        <f t="shared" si="1"/>
        <v>1393813.6</v>
      </c>
      <c r="C18" s="3">
        <f t="shared" si="1"/>
        <v>241884.1</v>
      </c>
      <c r="D18" s="3">
        <f t="shared" si="1"/>
        <v>16019.4</v>
      </c>
      <c r="E18" s="3">
        <f t="shared" si="2"/>
        <v>1419.6957366467645</v>
      </c>
      <c r="F18" s="3">
        <f t="shared" si="3"/>
        <v>1405.7366015814105</v>
      </c>
      <c r="G18" s="3">
        <f t="shared" si="4"/>
        <v>860.29632402775542</v>
      </c>
      <c r="H18" s="3">
        <f t="shared" si="5"/>
        <v>2015.1562481846054</v>
      </c>
      <c r="I18" s="3">
        <f t="shared" si="6"/>
        <v>2546.1203856704856</v>
      </c>
      <c r="J18" s="3">
        <f t="shared" si="7"/>
        <v>2716.7320364692591</v>
      </c>
      <c r="K18" s="3">
        <f t="shared" si="8"/>
        <v>1331.1586299822495</v>
      </c>
      <c r="L18" s="3">
        <f t="shared" si="9"/>
        <v>2463.6580877844117</v>
      </c>
      <c r="M18" s="3">
        <f t="shared" si="10"/>
        <v>1260.8459496530579</v>
      </c>
      <c r="Q18">
        <v>1970</v>
      </c>
      <c r="R18">
        <v>1065675900000</v>
      </c>
      <c r="S18">
        <v>191875100000</v>
      </c>
      <c r="T18">
        <v>13902100000</v>
      </c>
      <c r="U18">
        <v>958500000</v>
      </c>
      <c r="V18">
        <v>919500000</v>
      </c>
      <c r="W18">
        <v>530600000</v>
      </c>
      <c r="X18">
        <v>1268300000</v>
      </c>
      <c r="Y18">
        <v>1678100000</v>
      </c>
      <c r="Z18">
        <v>1752700000</v>
      </c>
      <c r="AA18">
        <v>831600000</v>
      </c>
      <c r="AB18">
        <v>1849800000</v>
      </c>
      <c r="AC18">
        <v>784500000</v>
      </c>
      <c r="AD18">
        <v>3280000000</v>
      </c>
      <c r="AE18">
        <v>812400000</v>
      </c>
      <c r="AF18">
        <v>1737700000</v>
      </c>
      <c r="AG18">
        <v>143100000</v>
      </c>
      <c r="AH18">
        <v>343000000</v>
      </c>
      <c r="AI18">
        <v>419500000</v>
      </c>
    </row>
    <row r="19" spans="1:35">
      <c r="A19" s="7">
        <f t="shared" si="11"/>
        <v>1977</v>
      </c>
      <c r="B19" s="3">
        <f t="shared" si="1"/>
        <v>1451206.3</v>
      </c>
      <c r="C19" s="3">
        <f t="shared" si="1"/>
        <v>249489.5</v>
      </c>
      <c r="D19" s="3">
        <f t="shared" si="1"/>
        <v>16340.7</v>
      </c>
      <c r="E19" s="3">
        <f t="shared" si="2"/>
        <v>1451.4702387130255</v>
      </c>
      <c r="F19" s="3">
        <f t="shared" si="3"/>
        <v>1443.37582205029</v>
      </c>
      <c r="G19" s="3">
        <f t="shared" si="4"/>
        <v>883.96169269236213</v>
      </c>
      <c r="H19" s="3">
        <f t="shared" si="5"/>
        <v>2058.1660400056612</v>
      </c>
      <c r="I19" s="3">
        <f t="shared" si="6"/>
        <v>2584.3031230834554</v>
      </c>
      <c r="J19" s="3">
        <f t="shared" si="7"/>
        <v>2804.9080978440347</v>
      </c>
      <c r="K19" s="3">
        <f t="shared" si="8"/>
        <v>1363.973449072982</v>
      </c>
      <c r="L19" s="3">
        <f t="shared" si="9"/>
        <v>2452.094317592112</v>
      </c>
      <c r="M19" s="3">
        <f t="shared" si="10"/>
        <v>1298.4472189460773</v>
      </c>
      <c r="Q19">
        <v>1971</v>
      </c>
      <c r="R19">
        <v>1113379900000</v>
      </c>
      <c r="S19">
        <v>199336700000</v>
      </c>
      <c r="T19">
        <v>14213600000</v>
      </c>
      <c r="U19">
        <v>977400000</v>
      </c>
      <c r="V19">
        <v>941100000</v>
      </c>
      <c r="W19">
        <v>551800000</v>
      </c>
      <c r="X19">
        <v>1315200000</v>
      </c>
      <c r="Y19">
        <v>1722400000</v>
      </c>
      <c r="Z19">
        <v>1825400000</v>
      </c>
      <c r="AA19">
        <v>851400000</v>
      </c>
      <c r="AB19">
        <v>1858000000</v>
      </c>
      <c r="AC19">
        <v>813700000</v>
      </c>
      <c r="AD19">
        <v>3366100000</v>
      </c>
      <c r="AE19">
        <v>845400000</v>
      </c>
      <c r="AF19">
        <v>1805800000</v>
      </c>
      <c r="AG19">
        <v>148100000</v>
      </c>
      <c r="AH19">
        <v>355600000</v>
      </c>
      <c r="AI19">
        <v>420700000</v>
      </c>
    </row>
    <row r="20" spans="1:35">
      <c r="A20" s="7">
        <f t="shared" si="11"/>
        <v>1978</v>
      </c>
      <c r="B20" s="3">
        <f t="shared" ref="B20:D35" si="12">R26/1000000</f>
        <v>1506483.9</v>
      </c>
      <c r="C20" s="3">
        <f t="shared" si="12"/>
        <v>254957.1</v>
      </c>
      <c r="D20" s="3">
        <f t="shared" si="12"/>
        <v>16674.400000000001</v>
      </c>
      <c r="E20" s="3">
        <f t="shared" si="2"/>
        <v>1490.9304755853918</v>
      </c>
      <c r="F20" s="3">
        <f t="shared" si="3"/>
        <v>1491.441024502637</v>
      </c>
      <c r="G20" s="3">
        <f t="shared" si="4"/>
        <v>906.86251425684532</v>
      </c>
      <c r="H20" s="3">
        <f t="shared" si="5"/>
        <v>2096.3138542089273</v>
      </c>
      <c r="I20" s="3">
        <f t="shared" si="6"/>
        <v>2619.3712199266683</v>
      </c>
      <c r="J20" s="3">
        <f t="shared" si="7"/>
        <v>2884.4737452062554</v>
      </c>
      <c r="K20" s="3">
        <f t="shared" si="8"/>
        <v>1424.3038418848889</v>
      </c>
      <c r="L20" s="3">
        <f t="shared" si="9"/>
        <v>2427.9153759597061</v>
      </c>
      <c r="M20" s="3">
        <f t="shared" si="10"/>
        <v>1332.787948468681</v>
      </c>
      <c r="Q20">
        <v>1972</v>
      </c>
      <c r="R20">
        <v>1161472800000</v>
      </c>
      <c r="S20">
        <v>205828900000</v>
      </c>
      <c r="T20">
        <v>14505500000</v>
      </c>
      <c r="U20">
        <v>981500000</v>
      </c>
      <c r="V20">
        <v>951400000</v>
      </c>
      <c r="W20">
        <v>567100000</v>
      </c>
      <c r="X20">
        <v>1355200000</v>
      </c>
      <c r="Y20">
        <v>1771000000</v>
      </c>
      <c r="Z20">
        <v>1892400000</v>
      </c>
      <c r="AA20">
        <v>888800000</v>
      </c>
      <c r="AB20">
        <v>1868300000</v>
      </c>
      <c r="AC20">
        <v>833600000</v>
      </c>
      <c r="AD20">
        <v>3402300000</v>
      </c>
      <c r="AE20">
        <v>863100000</v>
      </c>
      <c r="AF20">
        <v>1843200000</v>
      </c>
      <c r="AG20">
        <v>151100000</v>
      </c>
      <c r="AH20">
        <v>362900000</v>
      </c>
      <c r="AI20">
        <v>418600000</v>
      </c>
    </row>
    <row r="21" spans="1:35">
      <c r="A21" s="7">
        <f t="shared" si="11"/>
        <v>1979</v>
      </c>
      <c r="B21" s="3">
        <f t="shared" si="12"/>
        <v>1567656.1</v>
      </c>
      <c r="C21" s="3">
        <f t="shared" si="12"/>
        <v>261172.4</v>
      </c>
      <c r="D21" s="3">
        <f t="shared" si="12"/>
        <v>17181.2</v>
      </c>
      <c r="E21" s="3">
        <f t="shared" si="2"/>
        <v>1545.9224072761635</v>
      </c>
      <c r="F21" s="3">
        <f t="shared" si="3"/>
        <v>1558.4795387432082</v>
      </c>
      <c r="G21" s="3">
        <f t="shared" si="4"/>
        <v>941.02382175761875</v>
      </c>
      <c r="H21" s="3">
        <f t="shared" si="5"/>
        <v>2126.3409284195604</v>
      </c>
      <c r="I21" s="3">
        <f t="shared" si="6"/>
        <v>2723.6291312308058</v>
      </c>
      <c r="J21" s="3">
        <f t="shared" si="7"/>
        <v>2967.4150572879753</v>
      </c>
      <c r="K21" s="3">
        <f t="shared" si="8"/>
        <v>1513.1977616347745</v>
      </c>
      <c r="L21" s="3">
        <f t="shared" si="9"/>
        <v>2427.2047247814789</v>
      </c>
      <c r="M21" s="3">
        <f t="shared" si="10"/>
        <v>1377.9866288684148</v>
      </c>
      <c r="Q21">
        <v>1973</v>
      </c>
      <c r="R21">
        <v>1215405900000</v>
      </c>
      <c r="S21">
        <v>214138600000</v>
      </c>
      <c r="T21">
        <v>14952000000</v>
      </c>
      <c r="U21">
        <v>1002300000</v>
      </c>
      <c r="V21">
        <v>978700000</v>
      </c>
      <c r="W21">
        <v>591600000</v>
      </c>
      <c r="X21">
        <v>1421900000</v>
      </c>
      <c r="Y21">
        <v>1828700000</v>
      </c>
      <c r="Z21">
        <v>1941300000</v>
      </c>
      <c r="AA21">
        <v>948300000</v>
      </c>
      <c r="AB21">
        <v>1870800000</v>
      </c>
      <c r="AC21">
        <v>867200000</v>
      </c>
      <c r="AD21">
        <v>3482000000</v>
      </c>
      <c r="AE21">
        <v>893000000</v>
      </c>
      <c r="AF21">
        <v>1905700000</v>
      </c>
      <c r="AG21">
        <v>155900000</v>
      </c>
      <c r="AH21">
        <v>374800000</v>
      </c>
      <c r="AI21">
        <v>411700000</v>
      </c>
    </row>
    <row r="22" spans="1:35">
      <c r="A22" s="7">
        <f t="shared" si="11"/>
        <v>1980</v>
      </c>
      <c r="B22" s="3">
        <f t="shared" si="12"/>
        <v>1632364.5</v>
      </c>
      <c r="C22" s="3">
        <f t="shared" si="12"/>
        <v>269297.8</v>
      </c>
      <c r="D22" s="3">
        <f t="shared" si="12"/>
        <v>17786.2</v>
      </c>
      <c r="E22" s="3">
        <f t="shared" si="2"/>
        <v>1595.4835191895029</v>
      </c>
      <c r="F22" s="3">
        <f t="shared" si="3"/>
        <v>1630.1461807436592</v>
      </c>
      <c r="G22" s="3">
        <f t="shared" si="4"/>
        <v>1006.5936806557146</v>
      </c>
      <c r="H22" s="3">
        <f t="shared" si="5"/>
        <v>2193.6334189327049</v>
      </c>
      <c r="I22" s="3">
        <f t="shared" si="6"/>
        <v>2803.4209631688182</v>
      </c>
      <c r="J22" s="3">
        <f t="shared" si="7"/>
        <v>3062.3272691455309</v>
      </c>
      <c r="K22" s="3">
        <f t="shared" si="8"/>
        <v>1568.7044232595772</v>
      </c>
      <c r="L22" s="3">
        <f t="shared" si="9"/>
        <v>2463.0511457417242</v>
      </c>
      <c r="M22" s="3">
        <f t="shared" si="10"/>
        <v>1462.8393991627679</v>
      </c>
      <c r="Q22">
        <v>1974</v>
      </c>
      <c r="R22">
        <v>1273601300000</v>
      </c>
      <c r="S22">
        <v>224512100000</v>
      </c>
      <c r="T22">
        <v>15412200000</v>
      </c>
      <c r="U22">
        <v>1042500000</v>
      </c>
      <c r="V22">
        <v>1025400000</v>
      </c>
      <c r="W22">
        <v>619600000</v>
      </c>
      <c r="X22">
        <v>1485400000</v>
      </c>
      <c r="Y22">
        <v>1874800000</v>
      </c>
      <c r="Z22">
        <v>1991700000</v>
      </c>
      <c r="AA22">
        <v>1001300000</v>
      </c>
      <c r="AB22">
        <v>1876400000</v>
      </c>
      <c r="AC22">
        <v>907500000</v>
      </c>
      <c r="AD22">
        <v>3522000000</v>
      </c>
      <c r="AE22">
        <v>909300000</v>
      </c>
      <c r="AF22">
        <v>1940600000</v>
      </c>
      <c r="AG22">
        <v>158800000</v>
      </c>
      <c r="AH22">
        <v>381600000</v>
      </c>
      <c r="AI22">
        <v>447700000</v>
      </c>
    </row>
    <row r="23" spans="1:35">
      <c r="A23" s="7">
        <f t="shared" si="11"/>
        <v>1981</v>
      </c>
      <c r="B23" s="3">
        <f t="shared" si="12"/>
        <v>1704171.5</v>
      </c>
      <c r="C23" s="3">
        <f t="shared" si="12"/>
        <v>280708.8</v>
      </c>
      <c r="D23" s="3">
        <f t="shared" si="12"/>
        <v>18064.7</v>
      </c>
      <c r="E23" s="3">
        <f t="shared" si="2"/>
        <v>1624.4580648911074</v>
      </c>
      <c r="F23" s="3">
        <f t="shared" si="3"/>
        <v>1669.5441567233067</v>
      </c>
      <c r="G23" s="3">
        <f t="shared" si="4"/>
        <v>1045.8738069677595</v>
      </c>
      <c r="H23" s="3">
        <f t="shared" si="5"/>
        <v>2232.6879722383669</v>
      </c>
      <c r="I23" s="3">
        <f t="shared" si="6"/>
        <v>2858.4582221614414</v>
      </c>
      <c r="J23" s="3">
        <f t="shared" si="7"/>
        <v>3092.9058996888784</v>
      </c>
      <c r="K23" s="3">
        <f t="shared" si="8"/>
        <v>1570.1077076139354</v>
      </c>
      <c r="L23" s="3">
        <f t="shared" si="9"/>
        <v>2458.3654784778969</v>
      </c>
      <c r="M23" s="3">
        <f t="shared" si="10"/>
        <v>1512.2986912373074</v>
      </c>
      <c r="Q23">
        <v>1975</v>
      </c>
      <c r="R23">
        <v>1335154900000</v>
      </c>
      <c r="S23">
        <v>234130800000</v>
      </c>
      <c r="T23">
        <v>15751100000</v>
      </c>
      <c r="U23">
        <v>1073400000</v>
      </c>
      <c r="V23">
        <v>1061900000</v>
      </c>
      <c r="W23">
        <v>647000000</v>
      </c>
      <c r="X23">
        <v>1522600000</v>
      </c>
      <c r="Y23">
        <v>1927500000</v>
      </c>
      <c r="Z23">
        <v>2040300000</v>
      </c>
      <c r="AA23">
        <v>1018800000</v>
      </c>
      <c r="AB23">
        <v>1895000000</v>
      </c>
      <c r="AC23">
        <v>948400000</v>
      </c>
      <c r="AD23">
        <v>3442100000</v>
      </c>
      <c r="AE23">
        <v>907800000</v>
      </c>
      <c r="AF23">
        <v>1938500000</v>
      </c>
      <c r="AG23">
        <v>158900000</v>
      </c>
      <c r="AH23">
        <v>381700000</v>
      </c>
      <c r="AI23">
        <v>455300000</v>
      </c>
    </row>
    <row r="24" spans="1:35">
      <c r="A24" s="7">
        <f t="shared" si="11"/>
        <v>1982</v>
      </c>
      <c r="B24" s="3">
        <f t="shared" si="12"/>
        <v>1761288.2</v>
      </c>
      <c r="C24" s="3">
        <f t="shared" si="12"/>
        <v>287566</v>
      </c>
      <c r="D24" s="3">
        <f t="shared" si="12"/>
        <v>18454.900000000001</v>
      </c>
      <c r="E24" s="3">
        <f t="shared" si="2"/>
        <v>1672.0833417078784</v>
      </c>
      <c r="F24" s="3">
        <f t="shared" si="3"/>
        <v>1760.1776333536088</v>
      </c>
      <c r="G24" s="3">
        <f t="shared" si="4"/>
        <v>1119.968840742602</v>
      </c>
      <c r="H24" s="3">
        <f t="shared" si="5"/>
        <v>2288.4993547192767</v>
      </c>
      <c r="I24" s="3">
        <f t="shared" si="6"/>
        <v>2852.4492383571787</v>
      </c>
      <c r="J24" s="3">
        <f t="shared" si="7"/>
        <v>3089.034877555338</v>
      </c>
      <c r="K24" s="3">
        <f t="shared" si="8"/>
        <v>1588.1375347102849</v>
      </c>
      <c r="L24" s="3">
        <f t="shared" si="9"/>
        <v>2478.7195772617883</v>
      </c>
      <c r="M24" s="3">
        <f t="shared" si="10"/>
        <v>1605.829601592045</v>
      </c>
      <c r="Q24">
        <v>1976</v>
      </c>
      <c r="R24">
        <v>1393813600000</v>
      </c>
      <c r="S24">
        <v>241884100000</v>
      </c>
      <c r="T24">
        <v>16019400000</v>
      </c>
      <c r="U24">
        <v>1098400000</v>
      </c>
      <c r="V24">
        <v>1087600000</v>
      </c>
      <c r="W24">
        <v>665600000</v>
      </c>
      <c r="X24">
        <v>1559100000</v>
      </c>
      <c r="Y24">
        <v>1969900000</v>
      </c>
      <c r="Z24">
        <v>2101900000</v>
      </c>
      <c r="AA24">
        <v>1029900000</v>
      </c>
      <c r="AB24">
        <v>1906100000</v>
      </c>
      <c r="AC24">
        <v>975500000</v>
      </c>
      <c r="AD24">
        <v>3354200000</v>
      </c>
      <c r="AE24">
        <v>909200000</v>
      </c>
      <c r="AF24">
        <v>1941400000</v>
      </c>
      <c r="AG24">
        <v>159200000</v>
      </c>
      <c r="AH24">
        <v>382200000</v>
      </c>
      <c r="AI24">
        <v>437500000</v>
      </c>
    </row>
    <row r="25" spans="1:35">
      <c r="A25" s="7">
        <f t="shared" si="11"/>
        <v>1983</v>
      </c>
      <c r="B25" s="3">
        <f t="shared" si="12"/>
        <v>1806463.6</v>
      </c>
      <c r="C25" s="3">
        <f t="shared" si="12"/>
        <v>289107.09999999998</v>
      </c>
      <c r="D25" s="3">
        <f t="shared" si="12"/>
        <v>18687.7</v>
      </c>
      <c r="E25" s="3">
        <f t="shared" si="2"/>
        <v>1761.2759291429604</v>
      </c>
      <c r="F25" s="3">
        <f t="shared" si="3"/>
        <v>1832.2386704295207</v>
      </c>
      <c r="G25" s="3">
        <f t="shared" si="4"/>
        <v>1147.7137238693679</v>
      </c>
      <c r="H25" s="3">
        <f t="shared" si="5"/>
        <v>2336.701695221735</v>
      </c>
      <c r="I25" s="3">
        <f t="shared" si="6"/>
        <v>2819.2000619966807</v>
      </c>
      <c r="J25" s="3">
        <f t="shared" si="7"/>
        <v>3099.9132188547405</v>
      </c>
      <c r="K25" s="3">
        <f t="shared" si="8"/>
        <v>1558.7666096211099</v>
      </c>
      <c r="L25" s="3">
        <f t="shared" si="9"/>
        <v>2490.937041079259</v>
      </c>
      <c r="M25" s="3">
        <f t="shared" si="10"/>
        <v>1640.953049784626</v>
      </c>
      <c r="Q25">
        <v>1977</v>
      </c>
      <c r="R25">
        <v>1451206300000</v>
      </c>
      <c r="S25">
        <v>249489500000</v>
      </c>
      <c r="T25">
        <v>16340700000</v>
      </c>
      <c r="U25">
        <v>1129700000</v>
      </c>
      <c r="V25">
        <v>1123400000</v>
      </c>
      <c r="W25">
        <v>688000000</v>
      </c>
      <c r="X25">
        <v>1601900000</v>
      </c>
      <c r="Y25">
        <v>2011400000</v>
      </c>
      <c r="Z25">
        <v>2183100000</v>
      </c>
      <c r="AA25">
        <v>1061600000</v>
      </c>
      <c r="AB25">
        <v>1908500000</v>
      </c>
      <c r="AC25">
        <v>1010600000</v>
      </c>
      <c r="AD25">
        <v>3361000000</v>
      </c>
      <c r="AE25">
        <v>928500000</v>
      </c>
      <c r="AF25">
        <v>1982100000</v>
      </c>
      <c r="AG25">
        <v>162400000</v>
      </c>
      <c r="AH25">
        <v>390100000</v>
      </c>
      <c r="AI25">
        <v>434800000</v>
      </c>
    </row>
    <row r="26" spans="1:35">
      <c r="A26" s="7">
        <f t="shared" si="11"/>
        <v>1984</v>
      </c>
      <c r="B26" s="3">
        <f t="shared" si="12"/>
        <v>1850012.9</v>
      </c>
      <c r="C26" s="3">
        <f t="shared" si="12"/>
        <v>289588.2</v>
      </c>
      <c r="D26" s="3">
        <f t="shared" si="12"/>
        <v>18875.2</v>
      </c>
      <c r="E26" s="3">
        <f t="shared" si="2"/>
        <v>1834.8698118463369</v>
      </c>
      <c r="F26" s="3">
        <f t="shared" si="3"/>
        <v>1887.3288054901366</v>
      </c>
      <c r="G26" s="3">
        <f t="shared" si="4"/>
        <v>1153.3808807516018</v>
      </c>
      <c r="H26" s="3">
        <f t="shared" si="5"/>
        <v>2362.9251487756082</v>
      </c>
      <c r="I26" s="3">
        <f t="shared" si="6"/>
        <v>2850.5906454962142</v>
      </c>
      <c r="J26" s="3">
        <f t="shared" si="7"/>
        <v>3114.678062245182</v>
      </c>
      <c r="K26" s="3">
        <f t="shared" si="8"/>
        <v>1535.7699004786143</v>
      </c>
      <c r="L26" s="3">
        <f t="shared" si="9"/>
        <v>2488.6355390108638</v>
      </c>
      <c r="M26" s="3">
        <f t="shared" si="10"/>
        <v>1647.021205905442</v>
      </c>
      <c r="Q26">
        <v>1978</v>
      </c>
      <c r="R26">
        <v>1506483900000</v>
      </c>
      <c r="S26">
        <v>254957100000</v>
      </c>
      <c r="T26">
        <v>16674400000</v>
      </c>
      <c r="U26">
        <v>1168100000</v>
      </c>
      <c r="V26">
        <v>1168500000</v>
      </c>
      <c r="W26">
        <v>710500000</v>
      </c>
      <c r="X26">
        <v>1642400000</v>
      </c>
      <c r="Y26">
        <v>2052200000</v>
      </c>
      <c r="Z26">
        <v>2259900000</v>
      </c>
      <c r="AA26">
        <v>1115900000</v>
      </c>
      <c r="AB26">
        <v>1902200000</v>
      </c>
      <c r="AC26">
        <v>1044200000</v>
      </c>
      <c r="AD26">
        <v>3323600000</v>
      </c>
      <c r="AE26">
        <v>936000000</v>
      </c>
      <c r="AF26">
        <v>1996300000</v>
      </c>
      <c r="AG26">
        <v>163100000</v>
      </c>
      <c r="AH26">
        <v>392300000</v>
      </c>
      <c r="AI26">
        <v>444600000</v>
      </c>
    </row>
    <row r="27" spans="1:35">
      <c r="A27" s="7">
        <f t="shared" si="11"/>
        <v>1985</v>
      </c>
      <c r="B27" s="3">
        <f t="shared" si="12"/>
        <v>1896998</v>
      </c>
      <c r="C27" s="3">
        <f t="shared" si="12"/>
        <v>292950.90000000002</v>
      </c>
      <c r="D27" s="3">
        <f t="shared" si="12"/>
        <v>19075.8</v>
      </c>
      <c r="E27" s="3">
        <f t="shared" si="2"/>
        <v>1867.3472831179147</v>
      </c>
      <c r="F27" s="3">
        <f t="shared" si="3"/>
        <v>1915.8774800042195</v>
      </c>
      <c r="G27" s="3">
        <f t="shared" si="4"/>
        <v>1158.332943242388</v>
      </c>
      <c r="H27" s="3">
        <f t="shared" si="5"/>
        <v>2390.8815778206617</v>
      </c>
      <c r="I27" s="3">
        <f t="shared" si="6"/>
        <v>2890.5058730818632</v>
      </c>
      <c r="J27" s="3">
        <f t="shared" si="7"/>
        <v>3142.1526988874343</v>
      </c>
      <c r="K27" s="3">
        <f t="shared" si="8"/>
        <v>1547.2847163360409</v>
      </c>
      <c r="L27" s="3">
        <f t="shared" si="9"/>
        <v>2509.839743359043</v>
      </c>
      <c r="M27" s="3">
        <f t="shared" si="10"/>
        <v>1653.5776841504353</v>
      </c>
      <c r="Q27">
        <v>1979</v>
      </c>
      <c r="R27">
        <v>1567656100000</v>
      </c>
      <c r="S27">
        <v>261172400000</v>
      </c>
      <c r="T27">
        <v>17181200000</v>
      </c>
      <c r="U27">
        <v>1218800000</v>
      </c>
      <c r="V27">
        <v>1228700000</v>
      </c>
      <c r="W27">
        <v>741900000</v>
      </c>
      <c r="X27">
        <v>1676400000</v>
      </c>
      <c r="Y27">
        <v>2147300000</v>
      </c>
      <c r="Z27">
        <v>2339500000</v>
      </c>
      <c r="AA27">
        <v>1193000000</v>
      </c>
      <c r="AB27">
        <v>1913600000</v>
      </c>
      <c r="AC27">
        <v>1086400000</v>
      </c>
      <c r="AD27">
        <v>3294200000</v>
      </c>
      <c r="AE27">
        <v>944000000</v>
      </c>
      <c r="AF27">
        <v>2012200000</v>
      </c>
      <c r="AG27">
        <v>164200000</v>
      </c>
      <c r="AH27">
        <v>395000000</v>
      </c>
      <c r="AI27">
        <v>451400000</v>
      </c>
    </row>
    <row r="28" spans="1:35">
      <c r="A28" s="7">
        <f t="shared" si="11"/>
        <v>1986</v>
      </c>
      <c r="B28" s="3">
        <f t="shared" si="12"/>
        <v>1940336.3</v>
      </c>
      <c r="C28" s="3">
        <f t="shared" si="12"/>
        <v>299066.09999999998</v>
      </c>
      <c r="D28" s="3">
        <f t="shared" si="12"/>
        <v>19364.400000000001</v>
      </c>
      <c r="E28" s="3">
        <f t="shared" si="2"/>
        <v>1898.8299834355719</v>
      </c>
      <c r="F28" s="3">
        <f t="shared" si="3"/>
        <v>1953.3474707392106</v>
      </c>
      <c r="G28" s="3">
        <f t="shared" si="4"/>
        <v>1181.2905546353095</v>
      </c>
      <c r="H28" s="3">
        <f t="shared" si="5"/>
        <v>2455.7543149425705</v>
      </c>
      <c r="I28" s="3">
        <f t="shared" si="6"/>
        <v>2911.3983144328959</v>
      </c>
      <c r="J28" s="3">
        <f t="shared" si="7"/>
        <v>3185.6306751369757</v>
      </c>
      <c r="K28" s="3">
        <f t="shared" si="8"/>
        <v>1580.3021642972863</v>
      </c>
      <c r="L28" s="3">
        <f t="shared" si="9"/>
        <v>2512.6216939403316</v>
      </c>
      <c r="M28" s="3">
        <f t="shared" si="10"/>
        <v>1685.2248284398495</v>
      </c>
      <c r="Q28">
        <v>1980</v>
      </c>
      <c r="R28">
        <v>1632364500000</v>
      </c>
      <c r="S28">
        <v>269297800000</v>
      </c>
      <c r="T28">
        <v>17786200000</v>
      </c>
      <c r="U28">
        <v>1275000000</v>
      </c>
      <c r="V28">
        <v>1302700000</v>
      </c>
      <c r="W28">
        <v>804400000</v>
      </c>
      <c r="X28">
        <v>1753000000</v>
      </c>
      <c r="Y28">
        <v>2240300000</v>
      </c>
      <c r="Z28">
        <v>2447200000</v>
      </c>
      <c r="AA28">
        <v>1253600000</v>
      </c>
      <c r="AB28">
        <v>1968300000</v>
      </c>
      <c r="AC28">
        <v>1169000000</v>
      </c>
      <c r="AD28">
        <v>3322500000</v>
      </c>
      <c r="AE28">
        <v>965500000</v>
      </c>
      <c r="AF28">
        <v>2054500000</v>
      </c>
      <c r="AG28">
        <v>166700000</v>
      </c>
      <c r="AH28">
        <v>402200000</v>
      </c>
      <c r="AI28">
        <v>470700000</v>
      </c>
    </row>
    <row r="29" spans="1:35">
      <c r="A29" s="7">
        <f t="shared" si="11"/>
        <v>1987</v>
      </c>
      <c r="B29" s="3">
        <f t="shared" si="12"/>
        <v>1986207.3</v>
      </c>
      <c r="C29" s="3">
        <f t="shared" si="12"/>
        <v>305649.59999999998</v>
      </c>
      <c r="D29" s="3">
        <f t="shared" si="12"/>
        <v>19851.400000000001</v>
      </c>
      <c r="E29" s="3">
        <f t="shared" si="2"/>
        <v>1920.8879545642201</v>
      </c>
      <c r="F29" s="3">
        <f t="shared" si="3"/>
        <v>2002.1396300970762</v>
      </c>
      <c r="G29" s="3">
        <f t="shared" si="4"/>
        <v>1216.1994314629803</v>
      </c>
      <c r="H29" s="3">
        <f t="shared" si="5"/>
        <v>2552.7543707757818</v>
      </c>
      <c r="I29" s="3">
        <f t="shared" si="6"/>
        <v>2984.3014543695963</v>
      </c>
      <c r="J29" s="3">
        <f t="shared" si="7"/>
        <v>3260.4869047759476</v>
      </c>
      <c r="K29" s="3">
        <f t="shared" si="8"/>
        <v>1635.4533941188267</v>
      </c>
      <c r="L29" s="3">
        <f t="shared" si="9"/>
        <v>2546.1980396088652</v>
      </c>
      <c r="M29" s="3">
        <f t="shared" si="10"/>
        <v>1732.9788202267073</v>
      </c>
      <c r="Q29">
        <v>1981</v>
      </c>
      <c r="R29">
        <v>1704171500000</v>
      </c>
      <c r="S29">
        <v>280708800000</v>
      </c>
      <c r="T29">
        <v>18064700000</v>
      </c>
      <c r="U29">
        <v>1315100000</v>
      </c>
      <c r="V29">
        <v>1351600000</v>
      </c>
      <c r="W29">
        <v>846700000</v>
      </c>
      <c r="X29">
        <v>1807500000</v>
      </c>
      <c r="Y29">
        <v>2314100000</v>
      </c>
      <c r="Z29">
        <v>2503900000</v>
      </c>
      <c r="AA29">
        <v>1271100000</v>
      </c>
      <c r="AB29">
        <v>1990200000</v>
      </c>
      <c r="AC29">
        <v>1224300000</v>
      </c>
      <c r="AD29">
        <v>3253200000</v>
      </c>
      <c r="AE29">
        <v>969600000</v>
      </c>
      <c r="AF29">
        <v>2061700000</v>
      </c>
      <c r="AG29">
        <v>167000000</v>
      </c>
      <c r="AH29">
        <v>403100000</v>
      </c>
      <c r="AI29">
        <v>467900000</v>
      </c>
    </row>
    <row r="30" spans="1:35">
      <c r="A30" s="7">
        <f t="shared" si="11"/>
        <v>1988</v>
      </c>
      <c r="B30" s="3">
        <f t="shared" si="12"/>
        <v>2044569.7</v>
      </c>
      <c r="C30" s="3">
        <f t="shared" si="12"/>
        <v>314789.59999999998</v>
      </c>
      <c r="D30" s="3">
        <f t="shared" si="12"/>
        <v>20444.099999999999</v>
      </c>
      <c r="E30" s="3">
        <f t="shared" si="2"/>
        <v>1960.0600859939618</v>
      </c>
      <c r="F30" s="3">
        <f t="shared" si="3"/>
        <v>2060.4710839584668</v>
      </c>
      <c r="G30" s="3">
        <f t="shared" si="4"/>
        <v>1259.2871723767266</v>
      </c>
      <c r="H30" s="3">
        <f t="shared" si="5"/>
        <v>2634.882776621535</v>
      </c>
      <c r="I30" s="3">
        <f t="shared" si="6"/>
        <v>3060.8404909203182</v>
      </c>
      <c r="J30" s="3">
        <f t="shared" si="7"/>
        <v>3296.2627841688773</v>
      </c>
      <c r="K30" s="3">
        <f t="shared" si="8"/>
        <v>1746.4967643628211</v>
      </c>
      <c r="L30" s="3">
        <f t="shared" si="9"/>
        <v>2638.50645640838</v>
      </c>
      <c r="M30" s="3">
        <f t="shared" si="10"/>
        <v>1787.292385188912</v>
      </c>
      <c r="Q30">
        <v>1982</v>
      </c>
      <c r="R30">
        <v>1761288200000</v>
      </c>
      <c r="S30">
        <v>287566000000</v>
      </c>
      <c r="T30">
        <v>18454900000</v>
      </c>
      <c r="U30">
        <v>1370400000</v>
      </c>
      <c r="V30">
        <v>1442600000</v>
      </c>
      <c r="W30">
        <v>917900000</v>
      </c>
      <c r="X30">
        <v>1875600000</v>
      </c>
      <c r="Y30">
        <v>2337800000</v>
      </c>
      <c r="Z30">
        <v>2531700000</v>
      </c>
      <c r="AA30">
        <v>1301600000</v>
      </c>
      <c r="AB30">
        <v>2031500000</v>
      </c>
      <c r="AC30">
        <v>1316100000</v>
      </c>
      <c r="AD30">
        <v>3205100000</v>
      </c>
      <c r="AE30">
        <v>972700000</v>
      </c>
      <c r="AF30">
        <v>2065700000</v>
      </c>
      <c r="AG30">
        <v>166600000</v>
      </c>
      <c r="AH30">
        <v>403000000</v>
      </c>
      <c r="AI30">
        <v>485700000</v>
      </c>
    </row>
    <row r="31" spans="1:35">
      <c r="A31" s="7">
        <f t="shared" si="11"/>
        <v>1989</v>
      </c>
      <c r="B31" s="3">
        <f t="shared" si="12"/>
        <v>2106264.1</v>
      </c>
      <c r="C31" s="3">
        <f t="shared" si="12"/>
        <v>327027.8</v>
      </c>
      <c r="D31" s="3">
        <f t="shared" si="12"/>
        <v>21161.7</v>
      </c>
      <c r="E31" s="3">
        <f t="shared" si="2"/>
        <v>2025.4004082445485</v>
      </c>
      <c r="F31" s="3">
        <f t="shared" si="3"/>
        <v>2107.8117992631683</v>
      </c>
      <c r="G31" s="3">
        <f t="shared" si="4"/>
        <v>1291.4239569849647</v>
      </c>
      <c r="H31" s="3">
        <f t="shared" si="5"/>
        <v>2717.0005476451261</v>
      </c>
      <c r="I31" s="3">
        <f t="shared" si="6"/>
        <v>3199.7627302598826</v>
      </c>
      <c r="J31" s="3">
        <f t="shared" si="7"/>
        <v>3429.0864731653887</v>
      </c>
      <c r="K31" s="3">
        <f t="shared" si="8"/>
        <v>1789.1700288758339</v>
      </c>
      <c r="L31" s="3">
        <f t="shared" si="9"/>
        <v>2771.2000846360647</v>
      </c>
      <c r="M31" s="3">
        <f t="shared" si="10"/>
        <v>1830.8439709250224</v>
      </c>
      <c r="Q31">
        <v>1983</v>
      </c>
      <c r="R31">
        <v>1806463600000</v>
      </c>
      <c r="S31">
        <v>289107100000</v>
      </c>
      <c r="T31">
        <v>18687700000</v>
      </c>
      <c r="U31">
        <v>1459400000</v>
      </c>
      <c r="V31">
        <v>1518200000</v>
      </c>
      <c r="W31">
        <v>951000000</v>
      </c>
      <c r="X31">
        <v>1936200000</v>
      </c>
      <c r="Y31">
        <v>2336000000</v>
      </c>
      <c r="Z31">
        <v>2568600000</v>
      </c>
      <c r="AA31">
        <v>1291600000</v>
      </c>
      <c r="AB31">
        <v>2064000000</v>
      </c>
      <c r="AC31">
        <v>1359700000</v>
      </c>
      <c r="AD31">
        <v>3279100000</v>
      </c>
      <c r="AE31">
        <v>1003400000</v>
      </c>
      <c r="AF31">
        <v>2122200000</v>
      </c>
      <c r="AG31">
        <v>169000000</v>
      </c>
      <c r="AH31">
        <v>411100000</v>
      </c>
      <c r="AI31">
        <v>492700000</v>
      </c>
    </row>
    <row r="32" spans="1:35">
      <c r="A32" s="7">
        <f t="shared" si="11"/>
        <v>1990</v>
      </c>
      <c r="B32" s="3">
        <f t="shared" si="12"/>
        <v>2163759.5</v>
      </c>
      <c r="C32" s="3">
        <f t="shared" si="12"/>
        <v>336974.3</v>
      </c>
      <c r="D32" s="3">
        <f t="shared" si="12"/>
        <v>21742</v>
      </c>
      <c r="E32" s="3">
        <f t="shared" si="2"/>
        <v>2066.7608675678157</v>
      </c>
      <c r="F32" s="3">
        <f t="shared" si="3"/>
        <v>2150.3102749387913</v>
      </c>
      <c r="G32" s="3">
        <f t="shared" si="4"/>
        <v>1319.2815703993558</v>
      </c>
      <c r="H32" s="3">
        <f t="shared" si="5"/>
        <v>2859.7164244445285</v>
      </c>
      <c r="I32" s="3">
        <f t="shared" si="6"/>
        <v>3304.8432248963641</v>
      </c>
      <c r="J32" s="3">
        <f t="shared" si="7"/>
        <v>3443.8572177513065</v>
      </c>
      <c r="K32" s="3">
        <f t="shared" si="8"/>
        <v>1825.0433837955281</v>
      </c>
      <c r="L32" s="3">
        <f t="shared" si="9"/>
        <v>2908.4829561730162</v>
      </c>
      <c r="M32" s="3">
        <f t="shared" si="10"/>
        <v>1863.7040800332932</v>
      </c>
      <c r="Q32">
        <v>1984</v>
      </c>
      <c r="R32">
        <v>1850012900000</v>
      </c>
      <c r="S32">
        <v>289588200000</v>
      </c>
      <c r="T32">
        <v>18875200000</v>
      </c>
      <c r="U32">
        <v>1535500000</v>
      </c>
      <c r="V32">
        <v>1579400000</v>
      </c>
      <c r="W32">
        <v>965200000</v>
      </c>
      <c r="X32">
        <v>1977400000</v>
      </c>
      <c r="Y32">
        <v>2385500000</v>
      </c>
      <c r="Z32">
        <v>2606500000</v>
      </c>
      <c r="AA32">
        <v>1285200000</v>
      </c>
      <c r="AB32">
        <v>2082600000</v>
      </c>
      <c r="AC32">
        <v>1378300000</v>
      </c>
      <c r="AD32">
        <v>3412400000</v>
      </c>
      <c r="AE32">
        <v>1049500000</v>
      </c>
      <c r="AF32">
        <v>2209900000</v>
      </c>
      <c r="AG32">
        <v>173500000</v>
      </c>
      <c r="AH32">
        <v>424800000</v>
      </c>
      <c r="AI32">
        <v>492900000</v>
      </c>
    </row>
    <row r="33" spans="1:35">
      <c r="A33" s="7">
        <f t="shared" si="11"/>
        <v>1991</v>
      </c>
      <c r="B33" s="3">
        <f t="shared" si="12"/>
        <v>2215229.7000000002</v>
      </c>
      <c r="C33" s="3">
        <f t="shared" si="12"/>
        <v>343897.7</v>
      </c>
      <c r="D33" s="3">
        <f t="shared" si="12"/>
        <v>22411.5</v>
      </c>
      <c r="E33" s="3">
        <f t="shared" si="2"/>
        <v>2096.7107185359532</v>
      </c>
      <c r="F33" s="3">
        <f t="shared" si="3"/>
        <v>2178.1467352497816</v>
      </c>
      <c r="G33" s="3">
        <f t="shared" si="4"/>
        <v>1375.6404278951684</v>
      </c>
      <c r="H33" s="3">
        <f t="shared" si="5"/>
        <v>3010.9989236505962</v>
      </c>
      <c r="I33" s="3">
        <f t="shared" si="6"/>
        <v>3456.3484357231641</v>
      </c>
      <c r="J33" s="3">
        <f t="shared" si="7"/>
        <v>3506.490262608098</v>
      </c>
      <c r="K33" s="3">
        <f t="shared" si="8"/>
        <v>1868.9980720916087</v>
      </c>
      <c r="L33" s="3">
        <f t="shared" si="9"/>
        <v>3021.9044746515747</v>
      </c>
      <c r="M33" s="3">
        <f t="shared" si="10"/>
        <v>1896.2619495940551</v>
      </c>
      <c r="Q33">
        <v>1985</v>
      </c>
      <c r="R33">
        <v>1896998000000</v>
      </c>
      <c r="S33">
        <v>292950900000</v>
      </c>
      <c r="T33">
        <v>19075800000</v>
      </c>
      <c r="U33">
        <v>1577600000</v>
      </c>
      <c r="V33">
        <v>1618600000</v>
      </c>
      <c r="W33">
        <v>978600000</v>
      </c>
      <c r="X33">
        <v>2019900000</v>
      </c>
      <c r="Y33">
        <v>2442000000</v>
      </c>
      <c r="Z33">
        <v>2654600000</v>
      </c>
      <c r="AA33">
        <v>1307200000</v>
      </c>
      <c r="AB33">
        <v>2120400000</v>
      </c>
      <c r="AC33">
        <v>1397000000</v>
      </c>
      <c r="AD33">
        <v>3477500000</v>
      </c>
      <c r="AE33">
        <v>1077900000</v>
      </c>
      <c r="AF33">
        <v>2263700000</v>
      </c>
      <c r="AG33">
        <v>176100000</v>
      </c>
      <c r="AH33">
        <v>433000000</v>
      </c>
      <c r="AI33">
        <v>502400000</v>
      </c>
    </row>
    <row r="34" spans="1:35">
      <c r="A34" s="7">
        <f t="shared" si="11"/>
        <v>1992</v>
      </c>
      <c r="B34" s="3">
        <f t="shared" si="12"/>
        <v>2251502.7000000002</v>
      </c>
      <c r="C34" s="3">
        <f t="shared" si="12"/>
        <v>345087.9</v>
      </c>
      <c r="D34" s="3">
        <f t="shared" si="12"/>
        <v>23042.7</v>
      </c>
      <c r="E34" s="3">
        <f t="shared" si="2"/>
        <v>2127.2442398007529</v>
      </c>
      <c r="F34" s="3">
        <f t="shared" si="3"/>
        <v>2231.2858000176052</v>
      </c>
      <c r="G34" s="3">
        <f t="shared" si="4"/>
        <v>1441.309687407768</v>
      </c>
      <c r="H34" s="3">
        <f t="shared" si="5"/>
        <v>3046.5564203865852</v>
      </c>
      <c r="I34" s="3">
        <f t="shared" si="6"/>
        <v>3620.4553936011021</v>
      </c>
      <c r="J34" s="3">
        <f t="shared" si="7"/>
        <v>3566.1676528916205</v>
      </c>
      <c r="K34" s="3">
        <f t="shared" si="8"/>
        <v>1867.2596529744676</v>
      </c>
      <c r="L34" s="3">
        <f t="shared" si="9"/>
        <v>3188.0624873787715</v>
      </c>
      <c r="M34" s="3">
        <f t="shared" si="10"/>
        <v>1954.3586655413278</v>
      </c>
      <c r="Q34">
        <v>1986</v>
      </c>
      <c r="R34">
        <v>1940336300000</v>
      </c>
      <c r="S34">
        <v>299066100000</v>
      </c>
      <c r="T34">
        <v>19364400000</v>
      </c>
      <c r="U34">
        <v>1616100000</v>
      </c>
      <c r="V34">
        <v>1662500000</v>
      </c>
      <c r="W34">
        <v>1005400000</v>
      </c>
      <c r="X34">
        <v>2090100000</v>
      </c>
      <c r="Y34">
        <v>2477900000</v>
      </c>
      <c r="Z34">
        <v>2711300000</v>
      </c>
      <c r="AA34">
        <v>1345000000</v>
      </c>
      <c r="AB34">
        <v>2138500000</v>
      </c>
      <c r="AC34">
        <v>1434300000</v>
      </c>
      <c r="AD34">
        <v>3378000000</v>
      </c>
      <c r="AE34">
        <v>1070200000</v>
      </c>
      <c r="AF34">
        <v>2248100000</v>
      </c>
      <c r="AG34">
        <v>174700000</v>
      </c>
      <c r="AH34">
        <v>429700000</v>
      </c>
      <c r="AI34">
        <v>494400000</v>
      </c>
    </row>
    <row r="35" spans="1:35">
      <c r="A35" s="7">
        <f t="shared" si="11"/>
        <v>1993</v>
      </c>
      <c r="B35" s="3">
        <f t="shared" si="12"/>
        <v>2283295.2999999998</v>
      </c>
      <c r="C35" s="3">
        <f t="shared" si="12"/>
        <v>344800.3</v>
      </c>
      <c r="D35" s="3">
        <f t="shared" si="12"/>
        <v>23457.3</v>
      </c>
      <c r="E35" s="3">
        <f t="shared" si="2"/>
        <v>2119.3542753370407</v>
      </c>
      <c r="F35" s="3">
        <f t="shared" si="3"/>
        <v>2264.2385898672355</v>
      </c>
      <c r="G35" s="3">
        <f t="shared" si="4"/>
        <v>1519.7209370447131</v>
      </c>
      <c r="H35" s="3">
        <f t="shared" si="5"/>
        <v>3098.7674281287832</v>
      </c>
      <c r="I35" s="3">
        <f t="shared" si="6"/>
        <v>3704.5378927010443</v>
      </c>
      <c r="J35" s="3">
        <f t="shared" si="7"/>
        <v>3626.8009598218864</v>
      </c>
      <c r="K35" s="3">
        <f t="shared" si="8"/>
        <v>1870.7404930950281</v>
      </c>
      <c r="L35" s="3">
        <f t="shared" si="9"/>
        <v>3279.271142244475</v>
      </c>
      <c r="M35" s="3">
        <f t="shared" si="10"/>
        <v>1973.8682817597933</v>
      </c>
      <c r="Q35">
        <v>1987</v>
      </c>
      <c r="R35">
        <v>1986207300000</v>
      </c>
      <c r="S35">
        <v>305649600000</v>
      </c>
      <c r="T35">
        <v>19851400000</v>
      </c>
      <c r="U35">
        <v>1640700000</v>
      </c>
      <c r="V35">
        <v>1710100000</v>
      </c>
      <c r="W35">
        <v>1038800000</v>
      </c>
      <c r="X35">
        <v>2180400000</v>
      </c>
      <c r="Y35">
        <v>2549000000</v>
      </c>
      <c r="Z35">
        <v>2784900000</v>
      </c>
      <c r="AA35">
        <v>1396900000</v>
      </c>
      <c r="AB35">
        <v>2174800000</v>
      </c>
      <c r="AC35">
        <v>1480200000</v>
      </c>
      <c r="AD35">
        <v>3341900000</v>
      </c>
      <c r="AE35">
        <v>1069300000</v>
      </c>
      <c r="AF35">
        <v>2246000000</v>
      </c>
      <c r="AG35">
        <v>174200000</v>
      </c>
      <c r="AH35">
        <v>428800000</v>
      </c>
      <c r="AI35">
        <v>479300000</v>
      </c>
    </row>
    <row r="36" spans="1:35">
      <c r="A36" s="7">
        <f t="shared" si="11"/>
        <v>1994</v>
      </c>
      <c r="B36" s="3">
        <f t="shared" ref="B36:D51" si="13">R42/1000000</f>
        <v>2321966.9</v>
      </c>
      <c r="C36" s="3">
        <f t="shared" si="13"/>
        <v>346750.8</v>
      </c>
      <c r="D36" s="3">
        <f t="shared" si="13"/>
        <v>23948.400000000001</v>
      </c>
      <c r="E36" s="3">
        <f t="shared" si="2"/>
        <v>2081.0747783906108</v>
      </c>
      <c r="F36" s="3">
        <f t="shared" si="3"/>
        <v>2322.5261146432176</v>
      </c>
      <c r="G36" s="3">
        <f t="shared" si="4"/>
        <v>1556.1277363114659</v>
      </c>
      <c r="H36" s="3">
        <f t="shared" si="5"/>
        <v>3124.6500555609114</v>
      </c>
      <c r="I36" s="3">
        <f t="shared" si="6"/>
        <v>3787.6387272238317</v>
      </c>
      <c r="J36" s="3">
        <f t="shared" si="7"/>
        <v>3742.7995007129048</v>
      </c>
      <c r="K36" s="3">
        <f t="shared" si="8"/>
        <v>1903.5406051319001</v>
      </c>
      <c r="L36" s="3">
        <f t="shared" si="9"/>
        <v>3409.3609165774483</v>
      </c>
      <c r="M36" s="3">
        <f t="shared" si="10"/>
        <v>2020.6815654477093</v>
      </c>
      <c r="Q36">
        <v>1988</v>
      </c>
      <c r="R36">
        <v>2044569700000</v>
      </c>
      <c r="S36">
        <v>314789600000</v>
      </c>
      <c r="T36">
        <v>20444100000</v>
      </c>
      <c r="U36">
        <v>1676800000</v>
      </c>
      <c r="V36">
        <v>1762700000</v>
      </c>
      <c r="W36">
        <v>1077300000</v>
      </c>
      <c r="X36">
        <v>2254100000</v>
      </c>
      <c r="Y36">
        <v>2618500000</v>
      </c>
      <c r="Z36">
        <v>2819900000</v>
      </c>
      <c r="AA36">
        <v>1494100000</v>
      </c>
      <c r="AB36">
        <v>2257200000</v>
      </c>
      <c r="AC36">
        <v>1529000000</v>
      </c>
      <c r="AD36">
        <v>3377900000</v>
      </c>
      <c r="AE36">
        <v>1087800000</v>
      </c>
      <c r="AF36">
        <v>2280500000</v>
      </c>
      <c r="AG36">
        <v>175500000</v>
      </c>
      <c r="AH36">
        <v>433600000</v>
      </c>
      <c r="AI36">
        <v>462600000</v>
      </c>
    </row>
    <row r="37" spans="1:35">
      <c r="A37" s="7">
        <f t="shared" si="11"/>
        <v>1995</v>
      </c>
      <c r="B37" s="3">
        <f t="shared" si="13"/>
        <v>2358866</v>
      </c>
      <c r="C37" s="3">
        <f t="shared" si="13"/>
        <v>350203.8</v>
      </c>
      <c r="D37" s="3">
        <f t="shared" si="13"/>
        <v>24432.1</v>
      </c>
      <c r="E37" s="3">
        <f t="shared" si="2"/>
        <v>2083.8266496454185</v>
      </c>
      <c r="F37" s="3">
        <f t="shared" si="3"/>
        <v>2419.9158388074407</v>
      </c>
      <c r="G37" s="3">
        <f t="shared" si="4"/>
        <v>1572.3865791814724</v>
      </c>
      <c r="H37" s="3">
        <f t="shared" si="5"/>
        <v>3128.9326375730648</v>
      </c>
      <c r="I37" s="3">
        <f t="shared" si="6"/>
        <v>3857.473799172727</v>
      </c>
      <c r="J37" s="3">
        <f t="shared" si="7"/>
        <v>3830.9501364547891</v>
      </c>
      <c r="K37" s="3">
        <f t="shared" si="8"/>
        <v>1901.4764684595939</v>
      </c>
      <c r="L37" s="3">
        <f t="shared" si="9"/>
        <v>3549.8729884855279</v>
      </c>
      <c r="M37" s="3">
        <f t="shared" si="10"/>
        <v>2087.2649022199662</v>
      </c>
      <c r="Q37">
        <v>1989</v>
      </c>
      <c r="R37">
        <v>2106264100000</v>
      </c>
      <c r="S37">
        <v>327027800000</v>
      </c>
      <c r="T37">
        <v>21161700000</v>
      </c>
      <c r="U37">
        <v>1730200000</v>
      </c>
      <c r="V37">
        <v>1800600000</v>
      </c>
      <c r="W37">
        <v>1103200000</v>
      </c>
      <c r="X37">
        <v>2321000000</v>
      </c>
      <c r="Y37">
        <v>2733400000</v>
      </c>
      <c r="Z37">
        <v>2929300000</v>
      </c>
      <c r="AA37">
        <v>1528400000</v>
      </c>
      <c r="AB37">
        <v>2367300000</v>
      </c>
      <c r="AC37">
        <v>1564000000</v>
      </c>
      <c r="AD37">
        <v>3351800000</v>
      </c>
      <c r="AE37">
        <v>1088000000</v>
      </c>
      <c r="AF37">
        <v>2278900000</v>
      </c>
      <c r="AG37">
        <v>174500000</v>
      </c>
      <c r="AH37">
        <v>432100000</v>
      </c>
      <c r="AI37">
        <v>461700000</v>
      </c>
    </row>
    <row r="38" spans="1:35">
      <c r="A38" s="7">
        <f t="shared" si="11"/>
        <v>1996</v>
      </c>
      <c r="B38" s="3">
        <f t="shared" si="13"/>
        <v>2393310.6</v>
      </c>
      <c r="C38" s="3">
        <f t="shared" si="13"/>
        <v>353986</v>
      </c>
      <c r="D38" s="3">
        <f t="shared" si="13"/>
        <v>25307.599999999999</v>
      </c>
      <c r="E38" s="3">
        <f t="shared" si="2"/>
        <v>2070.5071478831946</v>
      </c>
      <c r="F38" s="3">
        <f t="shared" si="3"/>
        <v>2571.7175325436847</v>
      </c>
      <c r="G38" s="3">
        <f t="shared" si="4"/>
        <v>1641.3929029357726</v>
      </c>
      <c r="H38" s="3">
        <f t="shared" si="5"/>
        <v>3325.9445584613577</v>
      </c>
      <c r="I38" s="3">
        <f t="shared" si="6"/>
        <v>3881.4434599898364</v>
      </c>
      <c r="J38" s="3">
        <f t="shared" si="7"/>
        <v>4154.1226848051292</v>
      </c>
      <c r="K38" s="3">
        <f t="shared" si="8"/>
        <v>1904.7973241859193</v>
      </c>
      <c r="L38" s="3">
        <f t="shared" si="9"/>
        <v>3621.2543039756069</v>
      </c>
      <c r="M38" s="3">
        <f t="shared" si="10"/>
        <v>2136.420085219499</v>
      </c>
      <c r="Q38">
        <v>1990</v>
      </c>
      <c r="R38">
        <v>2163759500000</v>
      </c>
      <c r="S38">
        <v>336974300000</v>
      </c>
      <c r="T38">
        <v>21742000000</v>
      </c>
      <c r="U38">
        <v>1758800000</v>
      </c>
      <c r="V38">
        <v>1829900000</v>
      </c>
      <c r="W38">
        <v>1122700000</v>
      </c>
      <c r="X38">
        <v>2433600000</v>
      </c>
      <c r="Y38">
        <v>2812400000</v>
      </c>
      <c r="Z38">
        <v>2930700000</v>
      </c>
      <c r="AA38">
        <v>1553100000</v>
      </c>
      <c r="AB38">
        <v>2475100000</v>
      </c>
      <c r="AC38">
        <v>1586000000</v>
      </c>
      <c r="AD38">
        <v>3402300000</v>
      </c>
      <c r="AE38">
        <v>1110200000</v>
      </c>
      <c r="AF38">
        <v>2315600000</v>
      </c>
      <c r="AG38">
        <v>174400000</v>
      </c>
      <c r="AH38">
        <v>435200000</v>
      </c>
      <c r="AI38">
        <v>439700000</v>
      </c>
    </row>
    <row r="39" spans="1:35">
      <c r="A39" s="7">
        <f t="shared" si="11"/>
        <v>1997</v>
      </c>
      <c r="B39" s="3">
        <f t="shared" si="13"/>
        <v>2443847.9</v>
      </c>
      <c r="C39" s="3">
        <f t="shared" si="13"/>
        <v>359420.5</v>
      </c>
      <c r="D39" s="3">
        <f t="shared" si="13"/>
        <v>25807</v>
      </c>
      <c r="E39" s="3">
        <f t="shared" si="2"/>
        <v>2111.4455970048439</v>
      </c>
      <c r="F39" s="3">
        <f t="shared" si="3"/>
        <v>2667.3840679699711</v>
      </c>
      <c r="G39" s="3">
        <f t="shared" si="4"/>
        <v>1698.8184765617461</v>
      </c>
      <c r="H39" s="3">
        <f t="shared" si="5"/>
        <v>3362.8985805816624</v>
      </c>
      <c r="I39" s="3">
        <f t="shared" si="6"/>
        <v>3917.591948588301</v>
      </c>
      <c r="J39" s="3">
        <f t="shared" si="7"/>
        <v>4167.8576432444952</v>
      </c>
      <c r="K39" s="3">
        <f t="shared" si="8"/>
        <v>1931.7772400949495</v>
      </c>
      <c r="L39" s="3">
        <f t="shared" si="9"/>
        <v>3770.5452891908062</v>
      </c>
      <c r="M39" s="3">
        <f t="shared" si="10"/>
        <v>2178.6811567632244</v>
      </c>
      <c r="Q39">
        <v>1991</v>
      </c>
      <c r="R39">
        <v>2215229700000</v>
      </c>
      <c r="S39">
        <v>343897700000</v>
      </c>
      <c r="T39">
        <v>22411500000</v>
      </c>
      <c r="U39">
        <v>1768800000</v>
      </c>
      <c r="V39">
        <v>1837500000</v>
      </c>
      <c r="W39">
        <v>1160500000</v>
      </c>
      <c r="X39">
        <v>2540100000</v>
      </c>
      <c r="Y39">
        <v>2915800000</v>
      </c>
      <c r="Z39">
        <v>2958100000</v>
      </c>
      <c r="AA39">
        <v>1576700000</v>
      </c>
      <c r="AB39">
        <v>2549300000</v>
      </c>
      <c r="AC39">
        <v>1599700000</v>
      </c>
      <c r="AD39">
        <v>3370500000</v>
      </c>
      <c r="AE39">
        <v>1098500000</v>
      </c>
      <c r="AF39">
        <v>2323700000</v>
      </c>
      <c r="AG39">
        <v>176900000</v>
      </c>
      <c r="AH39">
        <v>431500000</v>
      </c>
      <c r="AI39">
        <v>420200000</v>
      </c>
    </row>
    <row r="40" spans="1:35">
      <c r="A40" s="7">
        <f t="shared" si="11"/>
        <v>1998</v>
      </c>
      <c r="B40" s="3">
        <f t="shared" si="13"/>
        <v>2495703.4</v>
      </c>
      <c r="C40" s="3">
        <f t="shared" si="13"/>
        <v>364088.7</v>
      </c>
      <c r="D40" s="3">
        <f t="shared" si="13"/>
        <v>26331.599999999999</v>
      </c>
      <c r="E40" s="3">
        <f t="shared" si="2"/>
        <v>2189.1913873465496</v>
      </c>
      <c r="F40" s="3">
        <f t="shared" si="3"/>
        <v>2672.7512278389181</v>
      </c>
      <c r="G40" s="3">
        <f t="shared" si="4"/>
        <v>1821.121568143993</v>
      </c>
      <c r="H40" s="3">
        <f t="shared" si="5"/>
        <v>3432.8628490414844</v>
      </c>
      <c r="I40" s="3">
        <f t="shared" si="6"/>
        <v>3928.9080972408592</v>
      </c>
      <c r="J40" s="3">
        <f t="shared" si="7"/>
        <v>4452.2963883185794</v>
      </c>
      <c r="K40" s="3">
        <f t="shared" si="8"/>
        <v>1899.6547826210651</v>
      </c>
      <c r="L40" s="3">
        <f t="shared" si="9"/>
        <v>3781.7051403752507</v>
      </c>
      <c r="M40" s="3">
        <f t="shared" si="10"/>
        <v>2153.1085590733005</v>
      </c>
      <c r="Q40">
        <v>1992</v>
      </c>
      <c r="R40">
        <v>2251502700000</v>
      </c>
      <c r="S40">
        <v>345087900000</v>
      </c>
      <c r="T40">
        <v>23042700000</v>
      </c>
      <c r="U40">
        <v>1782900000</v>
      </c>
      <c r="V40">
        <v>1870100000</v>
      </c>
      <c r="W40">
        <v>1208000000</v>
      </c>
      <c r="X40">
        <v>2553400000</v>
      </c>
      <c r="Y40">
        <v>3034400000</v>
      </c>
      <c r="Z40">
        <v>2988900000</v>
      </c>
      <c r="AA40">
        <v>1565000000</v>
      </c>
      <c r="AB40">
        <v>2672000000</v>
      </c>
      <c r="AC40">
        <v>1638000000</v>
      </c>
      <c r="AD40">
        <v>3385900000</v>
      </c>
      <c r="AE40">
        <v>1143000000</v>
      </c>
      <c r="AF40">
        <v>2309200000</v>
      </c>
      <c r="AG40">
        <v>177100000</v>
      </c>
      <c r="AH40">
        <v>429800000</v>
      </c>
      <c r="AI40">
        <v>437100000</v>
      </c>
    </row>
    <row r="41" spans="1:35">
      <c r="A41" s="7">
        <f t="shared" si="11"/>
        <v>1999</v>
      </c>
      <c r="B41" s="3">
        <f t="shared" si="13"/>
        <v>2552803.5</v>
      </c>
      <c r="C41" s="3">
        <f t="shared" si="13"/>
        <v>367992.6</v>
      </c>
      <c r="D41" s="3">
        <f t="shared" si="13"/>
        <v>27006.7</v>
      </c>
      <c r="E41" s="3">
        <f t="shared" si="2"/>
        <v>2192.3728826323181</v>
      </c>
      <c r="F41" s="3">
        <f t="shared" si="3"/>
        <v>2701.9426767630102</v>
      </c>
      <c r="G41" s="3">
        <f t="shared" si="4"/>
        <v>1929.7273349719101</v>
      </c>
      <c r="H41" s="3">
        <f t="shared" si="5"/>
        <v>3496.8665647176226</v>
      </c>
      <c r="I41" s="3">
        <f t="shared" si="6"/>
        <v>4009.3061201766704</v>
      </c>
      <c r="J41" s="3">
        <f t="shared" si="7"/>
        <v>4842.6598554849197</v>
      </c>
      <c r="K41" s="3">
        <f t="shared" si="8"/>
        <v>1858.4823906896806</v>
      </c>
      <c r="L41" s="3">
        <f t="shared" si="9"/>
        <v>3802.8080767667061</v>
      </c>
      <c r="M41" s="3">
        <f t="shared" si="10"/>
        <v>2172.5340977971614</v>
      </c>
      <c r="Q41">
        <v>1993</v>
      </c>
      <c r="R41">
        <v>2283295300000</v>
      </c>
      <c r="S41">
        <v>344800300000</v>
      </c>
      <c r="T41">
        <v>23457300000</v>
      </c>
      <c r="U41">
        <v>1761200000</v>
      </c>
      <c r="V41">
        <v>1881600000</v>
      </c>
      <c r="W41">
        <v>1262900000</v>
      </c>
      <c r="X41">
        <v>2575100000</v>
      </c>
      <c r="Y41">
        <v>3078500000</v>
      </c>
      <c r="Z41">
        <v>3013900000</v>
      </c>
      <c r="AA41">
        <v>1554600000</v>
      </c>
      <c r="AB41">
        <v>2725100000</v>
      </c>
      <c r="AC41">
        <v>1640300000</v>
      </c>
      <c r="AD41">
        <v>3331400000</v>
      </c>
      <c r="AE41">
        <v>1152000000</v>
      </c>
      <c r="AF41">
        <v>2297700000</v>
      </c>
      <c r="AG41">
        <v>174700000</v>
      </c>
      <c r="AH41">
        <v>425000000</v>
      </c>
      <c r="AI41">
        <v>425900000</v>
      </c>
    </row>
    <row r="42" spans="1:35">
      <c r="A42" s="7">
        <f t="shared" si="11"/>
        <v>2000</v>
      </c>
      <c r="B42" s="3">
        <f t="shared" si="13"/>
        <v>2610091.1</v>
      </c>
      <c r="C42" s="3">
        <f t="shared" si="13"/>
        <v>371617.9</v>
      </c>
      <c r="D42" s="3">
        <f t="shared" si="13"/>
        <v>27209.7</v>
      </c>
      <c r="E42" s="3">
        <f t="shared" si="2"/>
        <v>2163.1963368751808</v>
      </c>
      <c r="F42" s="3">
        <f t="shared" si="3"/>
        <v>2668.558800181916</v>
      </c>
      <c r="G42" s="3">
        <f t="shared" si="4"/>
        <v>2096.0730020258816</v>
      </c>
      <c r="H42" s="3">
        <f t="shared" si="5"/>
        <v>3640.1596973580849</v>
      </c>
      <c r="I42" s="3">
        <f t="shared" si="6"/>
        <v>3948.902038285029</v>
      </c>
      <c r="J42" s="3">
        <f t="shared" si="7"/>
        <v>4951.0021788564109</v>
      </c>
      <c r="K42" s="3">
        <f t="shared" si="8"/>
        <v>1793.7055029561334</v>
      </c>
      <c r="L42" s="3">
        <f t="shared" si="9"/>
        <v>3741.9071732748998</v>
      </c>
      <c r="M42" s="3">
        <f t="shared" si="10"/>
        <v>2206.1952701864639</v>
      </c>
      <c r="Q42">
        <v>1994</v>
      </c>
      <c r="R42">
        <v>2321966900000</v>
      </c>
      <c r="S42">
        <v>346750800000</v>
      </c>
      <c r="T42">
        <v>23948400000</v>
      </c>
      <c r="U42">
        <v>1712600000</v>
      </c>
      <c r="V42">
        <v>1911300000</v>
      </c>
      <c r="W42">
        <v>1280600000</v>
      </c>
      <c r="X42">
        <v>2571400000</v>
      </c>
      <c r="Y42">
        <v>3117000000</v>
      </c>
      <c r="Z42">
        <v>3080100000</v>
      </c>
      <c r="AA42">
        <v>1566500000</v>
      </c>
      <c r="AB42">
        <v>2805700000</v>
      </c>
      <c r="AC42">
        <v>1662900000</v>
      </c>
      <c r="AD42">
        <v>3288300000</v>
      </c>
      <c r="AE42">
        <v>1183600000</v>
      </c>
      <c r="AF42">
        <v>2263400000</v>
      </c>
      <c r="AG42">
        <v>175800000</v>
      </c>
      <c r="AH42">
        <v>422700000</v>
      </c>
      <c r="AI42">
        <v>411300000</v>
      </c>
    </row>
    <row r="43" spans="1:35">
      <c r="A43" s="7">
        <f t="shared" si="11"/>
        <v>2001</v>
      </c>
      <c r="B43" s="3">
        <f t="shared" si="13"/>
        <v>2664305</v>
      </c>
      <c r="C43" s="3">
        <f t="shared" si="13"/>
        <v>369179.9</v>
      </c>
      <c r="D43" s="3">
        <f t="shared" si="13"/>
        <v>27216.9</v>
      </c>
      <c r="E43" s="3">
        <f t="shared" si="2"/>
        <v>2144.5875718176349</v>
      </c>
      <c r="F43" s="3">
        <f t="shared" si="3"/>
        <v>2620.7042624426495</v>
      </c>
      <c r="G43" s="3">
        <f t="shared" si="4"/>
        <v>2167.9621638750982</v>
      </c>
      <c r="H43" s="3">
        <f t="shared" si="5"/>
        <v>3720.0600760543584</v>
      </c>
      <c r="I43" s="3">
        <f t="shared" si="6"/>
        <v>3881.4322597237979</v>
      </c>
      <c r="J43" s="3">
        <f t="shared" si="7"/>
        <v>4970.5382522194004</v>
      </c>
      <c r="K43" s="3">
        <f t="shared" si="8"/>
        <v>1748.3444872071609</v>
      </c>
      <c r="L43" s="3">
        <f t="shared" si="9"/>
        <v>3682.9357239630936</v>
      </c>
      <c r="M43" s="3">
        <f t="shared" si="10"/>
        <v>2280.3352026968068</v>
      </c>
      <c r="Q43">
        <v>1995</v>
      </c>
      <c r="R43">
        <v>2358866000000</v>
      </c>
      <c r="S43">
        <v>350203800000</v>
      </c>
      <c r="T43">
        <v>24432100000</v>
      </c>
      <c r="U43">
        <v>1697000000</v>
      </c>
      <c r="V43">
        <v>1970700000</v>
      </c>
      <c r="W43">
        <v>1280500000</v>
      </c>
      <c r="X43">
        <v>2548100000</v>
      </c>
      <c r="Y43">
        <v>3141400000</v>
      </c>
      <c r="Z43">
        <v>3119800000</v>
      </c>
      <c r="AA43">
        <v>1548500000</v>
      </c>
      <c r="AB43">
        <v>2890900000</v>
      </c>
      <c r="AC43">
        <v>1699800000</v>
      </c>
      <c r="AD43">
        <v>3258300000</v>
      </c>
      <c r="AE43">
        <v>1161700000</v>
      </c>
      <c r="AF43">
        <v>2285500000</v>
      </c>
      <c r="AG43">
        <v>178300000</v>
      </c>
      <c r="AH43">
        <v>412000000</v>
      </c>
      <c r="AI43">
        <v>411400000</v>
      </c>
    </row>
    <row r="44" spans="1:35">
      <c r="A44" s="7">
        <f t="shared" si="11"/>
        <v>2002</v>
      </c>
      <c r="B44" s="3">
        <f t="shared" si="13"/>
        <v>2709394.5</v>
      </c>
      <c r="C44" s="3">
        <f t="shared" si="13"/>
        <v>364678</v>
      </c>
      <c r="D44" s="3">
        <f t="shared" si="13"/>
        <v>27617.5</v>
      </c>
      <c r="E44" s="3">
        <f t="shared" si="2"/>
        <v>2110.5318767018744</v>
      </c>
      <c r="F44" s="3">
        <f t="shared" si="3"/>
        <v>2578.5828211716575</v>
      </c>
      <c r="G44" s="3">
        <f t="shared" si="4"/>
        <v>2324.4160679530542</v>
      </c>
      <c r="H44" s="3">
        <f t="shared" si="5"/>
        <v>3838.9406268768598</v>
      </c>
      <c r="I44" s="3">
        <f t="shared" si="6"/>
        <v>3979.4930954133497</v>
      </c>
      <c r="J44" s="3">
        <f t="shared" si="7"/>
        <v>4955.5034048779162</v>
      </c>
      <c r="K44" s="3">
        <f t="shared" si="8"/>
        <v>1748.7371018799081</v>
      </c>
      <c r="L44" s="3">
        <f t="shared" si="9"/>
        <v>3710.1112568695894</v>
      </c>
      <c r="M44" s="3">
        <f t="shared" si="10"/>
        <v>2371.1837482557903</v>
      </c>
      <c r="Q44">
        <v>1996</v>
      </c>
      <c r="R44">
        <v>2393310600000</v>
      </c>
      <c r="S44">
        <v>353986000000</v>
      </c>
      <c r="T44">
        <v>25307600000</v>
      </c>
      <c r="U44">
        <v>1674300000</v>
      </c>
      <c r="V44">
        <v>2079600000</v>
      </c>
      <c r="W44">
        <v>1327300000</v>
      </c>
      <c r="X44">
        <v>2689500000</v>
      </c>
      <c r="Y44">
        <v>3138700000</v>
      </c>
      <c r="Z44">
        <v>3359200000</v>
      </c>
      <c r="AA44">
        <v>1540300000</v>
      </c>
      <c r="AB44">
        <v>2928300000</v>
      </c>
      <c r="AC44">
        <v>1727600000</v>
      </c>
      <c r="AD44">
        <v>3158300000</v>
      </c>
      <c r="AE44">
        <v>1150100000</v>
      </c>
      <c r="AF44">
        <v>2236500000</v>
      </c>
      <c r="AG44">
        <v>181900000</v>
      </c>
      <c r="AH44">
        <v>403200000</v>
      </c>
      <c r="AI44">
        <v>443300000</v>
      </c>
    </row>
    <row r="45" spans="1:35">
      <c r="A45" s="7">
        <f t="shared" si="11"/>
        <v>2003</v>
      </c>
      <c r="B45" s="3">
        <f t="shared" si="13"/>
        <v>2756941.5</v>
      </c>
      <c r="C45" s="3">
        <f t="shared" si="13"/>
        <v>361767.9</v>
      </c>
      <c r="D45" s="3">
        <f t="shared" si="13"/>
        <v>27687.9</v>
      </c>
      <c r="E45" s="3">
        <f t="shared" si="2"/>
        <v>2090.581880169259</v>
      </c>
      <c r="F45" s="3">
        <f t="shared" si="3"/>
        <v>2532.748979217959</v>
      </c>
      <c r="G45" s="3">
        <f t="shared" si="4"/>
        <v>2374.2665914503641</v>
      </c>
      <c r="H45" s="3">
        <f t="shared" si="5"/>
        <v>3882.6329237396058</v>
      </c>
      <c r="I45" s="3">
        <f t="shared" si="6"/>
        <v>3991.8756625364726</v>
      </c>
      <c r="J45" s="3">
        <f t="shared" si="7"/>
        <v>4991.143614135899</v>
      </c>
      <c r="K45" s="3">
        <f t="shared" si="8"/>
        <v>1738.2338392932945</v>
      </c>
      <c r="L45" s="3">
        <f t="shared" si="9"/>
        <v>3653.3840052904616</v>
      </c>
      <c r="M45" s="3">
        <f t="shared" si="10"/>
        <v>2433.0325041666852</v>
      </c>
      <c r="Q45">
        <v>1997</v>
      </c>
      <c r="R45">
        <v>2443847900000</v>
      </c>
      <c r="S45">
        <v>359420500000</v>
      </c>
      <c r="T45">
        <v>25807000000</v>
      </c>
      <c r="U45">
        <v>1695800000</v>
      </c>
      <c r="V45">
        <v>2142300000</v>
      </c>
      <c r="W45">
        <v>1364400000</v>
      </c>
      <c r="X45">
        <v>2700900000</v>
      </c>
      <c r="Y45">
        <v>3146400000</v>
      </c>
      <c r="Z45">
        <v>3347400000</v>
      </c>
      <c r="AA45">
        <v>1551500000</v>
      </c>
      <c r="AB45">
        <v>3028300000</v>
      </c>
      <c r="AC45">
        <v>1749800000</v>
      </c>
      <c r="AD45">
        <v>3127200000</v>
      </c>
      <c r="AE45">
        <v>1185600000</v>
      </c>
      <c r="AF45">
        <v>2199200000</v>
      </c>
      <c r="AG45">
        <v>188900000</v>
      </c>
      <c r="AH45">
        <v>404700000</v>
      </c>
      <c r="AI45">
        <v>468200000</v>
      </c>
    </row>
    <row r="46" spans="1:35">
      <c r="A46" s="7">
        <f t="shared" si="11"/>
        <v>2004</v>
      </c>
      <c r="B46" s="3">
        <f t="shared" si="13"/>
        <v>2810317.7</v>
      </c>
      <c r="C46" s="3">
        <f t="shared" si="13"/>
        <v>357354.9</v>
      </c>
      <c r="D46" s="3">
        <f t="shared" si="13"/>
        <v>27677.5</v>
      </c>
      <c r="E46" s="3">
        <f t="shared" si="2"/>
        <v>2095.8897778639339</v>
      </c>
      <c r="F46" s="3">
        <f t="shared" si="3"/>
        <v>2484.2659090308312</v>
      </c>
      <c r="G46" s="3">
        <f t="shared" si="4"/>
        <v>2379.7640740512297</v>
      </c>
      <c r="H46" s="3">
        <f t="shared" si="5"/>
        <v>3917.2945726017501</v>
      </c>
      <c r="I46" s="3">
        <f t="shared" si="6"/>
        <v>3991.1896857845254</v>
      </c>
      <c r="J46" s="3">
        <f t="shared" si="7"/>
        <v>5013.8931746689104</v>
      </c>
      <c r="K46" s="3">
        <f t="shared" si="8"/>
        <v>1728.4871771713558</v>
      </c>
      <c r="L46" s="3">
        <f t="shared" si="9"/>
        <v>3607.5691807135495</v>
      </c>
      <c r="M46" s="3">
        <f t="shared" si="10"/>
        <v>2459.1464481139142</v>
      </c>
      <c r="Q46">
        <v>1998</v>
      </c>
      <c r="R46">
        <v>2495703400000</v>
      </c>
      <c r="S46">
        <v>364088700000</v>
      </c>
      <c r="T46">
        <v>26331600000</v>
      </c>
      <c r="U46">
        <v>1753400000</v>
      </c>
      <c r="V46">
        <v>2140700000</v>
      </c>
      <c r="W46">
        <v>1458600000</v>
      </c>
      <c r="X46">
        <v>2749500000</v>
      </c>
      <c r="Y46">
        <v>3146800000</v>
      </c>
      <c r="Z46">
        <v>3566000000</v>
      </c>
      <c r="AA46">
        <v>1521500000</v>
      </c>
      <c r="AB46">
        <v>3028900000</v>
      </c>
      <c r="AC46">
        <v>1724500000</v>
      </c>
      <c r="AD46">
        <v>3324200000</v>
      </c>
      <c r="AE46">
        <v>1340900000</v>
      </c>
      <c r="AF46">
        <v>2260500000</v>
      </c>
      <c r="AG46">
        <v>188500000</v>
      </c>
      <c r="AH46">
        <v>405600000</v>
      </c>
      <c r="AI46">
        <v>485800000</v>
      </c>
    </row>
    <row r="47" spans="1:35">
      <c r="A47" s="7">
        <f t="shared" si="11"/>
        <v>2005</v>
      </c>
      <c r="B47" s="3">
        <f t="shared" si="13"/>
        <v>2880971.8</v>
      </c>
      <c r="C47" s="3">
        <f t="shared" si="13"/>
        <v>354208.9</v>
      </c>
      <c r="D47" s="3">
        <f t="shared" si="13"/>
        <v>27574</v>
      </c>
      <c r="E47" s="3">
        <f t="shared" si="2"/>
        <v>2055.7784251283092</v>
      </c>
      <c r="F47" s="3">
        <f t="shared" si="3"/>
        <v>2432.332487276833</v>
      </c>
      <c r="G47" s="3">
        <f t="shared" si="4"/>
        <v>2414.0335521014235</v>
      </c>
      <c r="H47" s="3">
        <f t="shared" si="5"/>
        <v>3942.5887605200446</v>
      </c>
      <c r="I47" s="3">
        <f t="shared" si="6"/>
        <v>3952.56999788845</v>
      </c>
      <c r="J47" s="3">
        <f t="shared" si="7"/>
        <v>5095.0652038076851</v>
      </c>
      <c r="K47" s="3">
        <f t="shared" si="8"/>
        <v>1687.5420607867895</v>
      </c>
      <c r="L47" s="3">
        <f t="shared" si="9"/>
        <v>3534.5462709592903</v>
      </c>
      <c r="M47" s="3">
        <f t="shared" si="10"/>
        <v>2459.5432415311757</v>
      </c>
      <c r="Q47">
        <v>1999</v>
      </c>
      <c r="R47">
        <v>2552803500000</v>
      </c>
      <c r="S47">
        <v>367992600000</v>
      </c>
      <c r="T47">
        <v>27006700000</v>
      </c>
      <c r="U47">
        <v>1757100000</v>
      </c>
      <c r="V47">
        <v>2165500000</v>
      </c>
      <c r="W47">
        <v>1546600000</v>
      </c>
      <c r="X47">
        <v>2802600000</v>
      </c>
      <c r="Y47">
        <v>3213300000</v>
      </c>
      <c r="Z47">
        <v>3881200000</v>
      </c>
      <c r="AA47">
        <v>1489500000</v>
      </c>
      <c r="AB47">
        <v>3047800000</v>
      </c>
      <c r="AC47">
        <v>1741200000</v>
      </c>
      <c r="AD47">
        <v>3341100000</v>
      </c>
      <c r="AE47">
        <v>1422700000</v>
      </c>
      <c r="AF47">
        <v>2259000000</v>
      </c>
      <c r="AG47">
        <v>192700000</v>
      </c>
      <c r="AH47">
        <v>415900000</v>
      </c>
      <c r="AI47">
        <v>481600000</v>
      </c>
    </row>
    <row r="48" spans="1:35">
      <c r="A48" s="7">
        <f t="shared" si="11"/>
        <v>2006</v>
      </c>
      <c r="B48" s="3">
        <f t="shared" si="13"/>
        <v>2967392.5</v>
      </c>
      <c r="C48" s="3">
        <f t="shared" si="13"/>
        <v>350735.3</v>
      </c>
      <c r="D48" s="3">
        <f t="shared" si="13"/>
        <v>27529.1</v>
      </c>
      <c r="E48" s="3" t="s">
        <v>29</v>
      </c>
      <c r="F48" s="3" t="s">
        <v>29</v>
      </c>
      <c r="G48" s="3" t="s">
        <v>29</v>
      </c>
      <c r="H48" s="3" t="s">
        <v>29</v>
      </c>
      <c r="I48" s="3" t="s">
        <v>29</v>
      </c>
      <c r="J48" s="3" t="s">
        <v>29</v>
      </c>
      <c r="K48" s="3" t="s">
        <v>29</v>
      </c>
      <c r="L48" s="3" t="s">
        <v>29</v>
      </c>
      <c r="M48" s="3" t="s">
        <v>29</v>
      </c>
      <c r="Q48">
        <v>2000</v>
      </c>
      <c r="R48">
        <v>2610091100000</v>
      </c>
      <c r="S48">
        <v>371617900000</v>
      </c>
      <c r="T48">
        <v>27209700000</v>
      </c>
      <c r="U48">
        <v>1730600000</v>
      </c>
      <c r="V48">
        <v>2134900000</v>
      </c>
      <c r="W48">
        <v>1676900000</v>
      </c>
      <c r="X48">
        <v>2912200000</v>
      </c>
      <c r="Y48">
        <v>3159200000</v>
      </c>
      <c r="Z48">
        <v>3960900000</v>
      </c>
      <c r="AA48">
        <v>1435000000</v>
      </c>
      <c r="AB48">
        <v>2993600000</v>
      </c>
      <c r="AC48">
        <v>1765000000</v>
      </c>
      <c r="AD48">
        <v>3277800000</v>
      </c>
      <c r="AE48">
        <v>1447900000</v>
      </c>
      <c r="AF48">
        <v>2246300000</v>
      </c>
      <c r="AG48">
        <v>200200000</v>
      </c>
      <c r="AH48">
        <v>435500000</v>
      </c>
      <c r="AI48">
        <v>467100000</v>
      </c>
    </row>
    <row r="49" spans="1:36">
      <c r="A49" s="7">
        <f t="shared" si="11"/>
        <v>2007</v>
      </c>
      <c r="B49" s="3">
        <f t="shared" si="13"/>
        <v>3057328.6</v>
      </c>
      <c r="C49" s="3">
        <f t="shared" si="13"/>
        <v>348057.5</v>
      </c>
      <c r="D49" s="3">
        <f t="shared" si="13"/>
        <v>27378.400000000001</v>
      </c>
      <c r="E49" s="3" t="s">
        <v>29</v>
      </c>
      <c r="F49" s="3" t="s">
        <v>29</v>
      </c>
      <c r="G49" s="3" t="s">
        <v>29</v>
      </c>
      <c r="H49" s="3" t="s">
        <v>29</v>
      </c>
      <c r="I49" s="3" t="s">
        <v>29</v>
      </c>
      <c r="J49" s="3" t="s">
        <v>29</v>
      </c>
      <c r="K49" s="3" t="s">
        <v>29</v>
      </c>
      <c r="L49" s="3" t="s">
        <v>29</v>
      </c>
      <c r="M49" s="3" t="s">
        <v>29</v>
      </c>
      <c r="Q49">
        <v>2001</v>
      </c>
      <c r="R49">
        <v>2664305000000</v>
      </c>
      <c r="S49">
        <v>369179900000</v>
      </c>
      <c r="T49">
        <v>27216900000</v>
      </c>
      <c r="U49">
        <v>1715700000</v>
      </c>
      <c r="V49">
        <v>2096600000</v>
      </c>
      <c r="W49">
        <v>1734400000</v>
      </c>
      <c r="X49">
        <v>2976100000</v>
      </c>
      <c r="Y49">
        <v>3105200000</v>
      </c>
      <c r="Z49">
        <v>3976500000</v>
      </c>
      <c r="AA49">
        <v>1398700000</v>
      </c>
      <c r="AB49">
        <v>2946400000</v>
      </c>
      <c r="AC49">
        <v>1824300000</v>
      </c>
      <c r="AD49">
        <v>3232900000</v>
      </c>
      <c r="AE49">
        <v>1419000000</v>
      </c>
      <c r="AF49">
        <v>2280000000</v>
      </c>
      <c r="AG49">
        <v>200500000</v>
      </c>
      <c r="AH49">
        <v>440000000</v>
      </c>
      <c r="AI49">
        <v>474300000</v>
      </c>
    </row>
    <row r="50" spans="1:36">
      <c r="A50" s="7">
        <f t="shared" si="11"/>
        <v>2008</v>
      </c>
      <c r="B50" s="3">
        <f t="shared" si="13"/>
        <v>3148088</v>
      </c>
      <c r="C50" s="3">
        <f t="shared" si="13"/>
        <v>343701.1</v>
      </c>
      <c r="D50" s="3">
        <f t="shared" si="13"/>
        <v>27156.400000000001</v>
      </c>
      <c r="E50" s="3" t="s">
        <v>29</v>
      </c>
      <c r="F50" s="3" t="s">
        <v>29</v>
      </c>
      <c r="G50" s="3" t="s">
        <v>29</v>
      </c>
      <c r="H50" s="3" t="s">
        <v>29</v>
      </c>
      <c r="I50" s="3" t="s">
        <v>29</v>
      </c>
      <c r="J50" s="3" t="s">
        <v>29</v>
      </c>
      <c r="K50" s="3" t="s">
        <v>29</v>
      </c>
      <c r="L50" s="3" t="s">
        <v>29</v>
      </c>
      <c r="M50" s="3" t="s">
        <v>29</v>
      </c>
      <c r="Q50">
        <v>2002</v>
      </c>
      <c r="R50">
        <v>2709394500000</v>
      </c>
      <c r="S50">
        <v>364678000000</v>
      </c>
      <c r="T50">
        <v>27617500000</v>
      </c>
      <c r="U50">
        <v>1692300000</v>
      </c>
      <c r="V50">
        <v>2067600000</v>
      </c>
      <c r="W50">
        <v>1863800000</v>
      </c>
      <c r="X50">
        <v>3078200000</v>
      </c>
      <c r="Y50">
        <v>3190900000</v>
      </c>
      <c r="Z50">
        <v>3973500000</v>
      </c>
      <c r="AA50">
        <v>1402200000</v>
      </c>
      <c r="AB50">
        <v>2974900000</v>
      </c>
      <c r="AC50">
        <v>1901300000</v>
      </c>
      <c r="AD50">
        <v>3197200000</v>
      </c>
      <c r="AE50">
        <v>1461200000</v>
      </c>
      <c r="AF50">
        <v>2287800000</v>
      </c>
      <c r="AG50">
        <v>203100000</v>
      </c>
      <c r="AH50">
        <v>434500000</v>
      </c>
      <c r="AI50">
        <v>459100000</v>
      </c>
    </row>
    <row r="51" spans="1:36">
      <c r="A51" s="7">
        <f t="shared" si="11"/>
        <v>2009</v>
      </c>
      <c r="B51" s="3">
        <f t="shared" si="13"/>
        <v>3197874.4</v>
      </c>
      <c r="C51" s="3">
        <f t="shared" si="13"/>
        <v>330989.8</v>
      </c>
      <c r="D51" s="3">
        <f t="shared" si="13"/>
        <v>26732.1</v>
      </c>
      <c r="E51" s="3" t="s">
        <v>29</v>
      </c>
      <c r="F51" s="3" t="s">
        <v>29</v>
      </c>
      <c r="G51" s="3" t="s">
        <v>29</v>
      </c>
      <c r="H51" s="3" t="s">
        <v>29</v>
      </c>
      <c r="I51" s="3" t="s">
        <v>29</v>
      </c>
      <c r="J51" s="3" t="s">
        <v>29</v>
      </c>
      <c r="K51" s="3" t="s">
        <v>29</v>
      </c>
      <c r="L51" s="3" t="s">
        <v>29</v>
      </c>
      <c r="M51" s="3" t="s">
        <v>29</v>
      </c>
      <c r="Q51">
        <v>2003</v>
      </c>
      <c r="R51">
        <v>2756941500000</v>
      </c>
      <c r="S51">
        <v>361767900000</v>
      </c>
      <c r="T51">
        <v>27687900000</v>
      </c>
      <c r="U51">
        <v>1689800000</v>
      </c>
      <c r="V51">
        <v>2047200000</v>
      </c>
      <c r="W51">
        <v>1919100000</v>
      </c>
      <c r="X51">
        <v>3138300000</v>
      </c>
      <c r="Y51">
        <v>3226600000</v>
      </c>
      <c r="Z51">
        <v>4034300000</v>
      </c>
      <c r="AA51">
        <v>1405000000</v>
      </c>
      <c r="AB51">
        <v>2953000000</v>
      </c>
      <c r="AC51">
        <v>1966600000</v>
      </c>
      <c r="AD51">
        <v>3135000000</v>
      </c>
      <c r="AE51">
        <v>1440300000</v>
      </c>
      <c r="AF51">
        <v>2288200000</v>
      </c>
      <c r="AG51">
        <v>215100000</v>
      </c>
      <c r="AH51">
        <v>438300000</v>
      </c>
      <c r="AI51">
        <v>478400000</v>
      </c>
      <c r="AJ51">
        <v>2520000000</v>
      </c>
    </row>
    <row r="52" spans="1:36">
      <c r="A52" s="7">
        <f t="shared" si="11"/>
        <v>2010</v>
      </c>
      <c r="B52" s="3">
        <f>R58/1000000</f>
        <v>3256866.4</v>
      </c>
      <c r="C52" s="3">
        <f>S58/1000000</f>
        <v>321198</v>
      </c>
      <c r="D52" s="3">
        <f>T58/1000000</f>
        <v>26654.6</v>
      </c>
      <c r="E52" s="3" t="s">
        <v>29</v>
      </c>
      <c r="F52" s="3" t="s">
        <v>29</v>
      </c>
      <c r="G52" s="3" t="s">
        <v>29</v>
      </c>
      <c r="H52" s="3" t="s">
        <v>29</v>
      </c>
      <c r="I52" s="3" t="s">
        <v>29</v>
      </c>
      <c r="J52" s="3" t="s">
        <v>29</v>
      </c>
      <c r="K52" s="3" t="s">
        <v>29</v>
      </c>
      <c r="L52" s="3" t="s">
        <v>29</v>
      </c>
      <c r="M52" s="3" t="s">
        <v>29</v>
      </c>
      <c r="Q52">
        <v>2004</v>
      </c>
      <c r="R52">
        <v>2810317700000</v>
      </c>
      <c r="S52">
        <v>357354900000</v>
      </c>
      <c r="T52">
        <v>27677500000</v>
      </c>
      <c r="U52">
        <v>1718800000</v>
      </c>
      <c r="V52">
        <v>2037300000</v>
      </c>
      <c r="W52">
        <v>1951600000</v>
      </c>
      <c r="X52">
        <v>3212500000</v>
      </c>
      <c r="Y52">
        <v>3273100000</v>
      </c>
      <c r="Z52">
        <v>4111800000</v>
      </c>
      <c r="AA52">
        <v>1417500000</v>
      </c>
      <c r="AB52">
        <v>2958500000</v>
      </c>
      <c r="AC52">
        <v>2016700000</v>
      </c>
      <c r="AD52">
        <v>3017000000</v>
      </c>
      <c r="AE52">
        <v>1395000000</v>
      </c>
      <c r="AF52">
        <v>2326700000</v>
      </c>
      <c r="AG52">
        <v>230400000</v>
      </c>
      <c r="AH52">
        <v>429900000</v>
      </c>
      <c r="AI52">
        <v>468700000</v>
      </c>
      <c r="AJ52">
        <v>2416700000</v>
      </c>
    </row>
    <row r="53" spans="1:36">
      <c r="Q53">
        <v>2005</v>
      </c>
      <c r="R53">
        <v>2880971800000</v>
      </c>
      <c r="S53">
        <v>354208900000</v>
      </c>
      <c r="T53">
        <v>27574000000</v>
      </c>
      <c r="U53">
        <v>1730100000</v>
      </c>
      <c r="V53">
        <v>2047000000</v>
      </c>
      <c r="W53">
        <v>2031600000</v>
      </c>
      <c r="X53">
        <v>3318000000</v>
      </c>
      <c r="Y53">
        <v>3326400000</v>
      </c>
      <c r="Z53">
        <v>4287900000</v>
      </c>
      <c r="AA53">
        <v>1420200000</v>
      </c>
      <c r="AB53">
        <v>2974600000</v>
      </c>
      <c r="AC53">
        <v>2069900000</v>
      </c>
      <c r="AD53">
        <v>3008400000</v>
      </c>
      <c r="AE53">
        <v>1370400000</v>
      </c>
      <c r="AF53">
        <v>2374100000</v>
      </c>
      <c r="AG53">
        <v>251100000</v>
      </c>
      <c r="AH53">
        <v>424700000</v>
      </c>
      <c r="AI53">
        <v>450600000</v>
      </c>
      <c r="AJ53">
        <v>2431900000</v>
      </c>
    </row>
    <row r="54" spans="1:36">
      <c r="A54" s="9" t="s">
        <v>71</v>
      </c>
      <c r="Q54">
        <v>2006</v>
      </c>
      <c r="R54">
        <v>2967392500000</v>
      </c>
      <c r="S54">
        <v>350735300000</v>
      </c>
      <c r="T54">
        <v>27529100000</v>
      </c>
      <c r="AD54">
        <v>2993700000</v>
      </c>
      <c r="AI54">
        <v>439000000</v>
      </c>
      <c r="AJ54">
        <v>2437700000</v>
      </c>
    </row>
    <row r="55" spans="1:36">
      <c r="A55" s="7" t="s">
        <v>447</v>
      </c>
      <c r="B55" s="2">
        <f>(POWER(VLOOKUP(VALUE(RIGHT($A55,4)),$A$3:$M$52,COLUMN(B$52),0)/VLOOKUP(VALUE(LEFT($A55,4)),$A$3:$M$52,COLUMN(B$52),0),1/(VALUE(RIGHT($A55,4))-VALUE(LEFT($A55,4))))-1)*100</f>
        <v>2.2585286336828103</v>
      </c>
      <c r="C55" s="2">
        <f>(POWER(VLOOKUP(VALUE(RIGHT($A55,4)),$A$3:$M$52,COLUMN(C$52),0)/VLOOKUP(VALUE(LEFT($A55,4)),$A$3:$M$52,COLUMN(C$52),0),1/(VALUE(RIGHT($A55,4))-VALUE(LEFT($A55,4))))-1)*100</f>
        <v>0.46570145609909908</v>
      </c>
      <c r="D55" s="2">
        <f>(POWER(VLOOKUP(VALUE(RIGHT($A55,4)),$A$3:$M$52,COLUMN(D$52),0)/VLOOKUP(VALUE(LEFT($A55,4)),$A$3:$M$52,COLUMN(D$52),0),1/(VALUE(RIGHT($A55,4))-VALUE(LEFT($A55,4))))-1)*100</f>
        <v>1.3504231037416936</v>
      </c>
      <c r="E55" s="3" t="s">
        <v>29</v>
      </c>
      <c r="F55" s="3" t="s">
        <v>29</v>
      </c>
      <c r="G55" s="3" t="s">
        <v>29</v>
      </c>
      <c r="H55" s="3" t="s">
        <v>29</v>
      </c>
      <c r="I55" s="3" t="s">
        <v>29</v>
      </c>
      <c r="J55" s="3" t="s">
        <v>29</v>
      </c>
      <c r="K55" s="3" t="s">
        <v>29</v>
      </c>
      <c r="L55" s="3" t="s">
        <v>29</v>
      </c>
      <c r="M55" s="3" t="s">
        <v>29</v>
      </c>
      <c r="Q55">
        <v>2007</v>
      </c>
      <c r="R55">
        <v>3057328600000</v>
      </c>
      <c r="S55">
        <v>348057500000</v>
      </c>
      <c r="T55">
        <v>27378400000</v>
      </c>
      <c r="AD55">
        <v>2973300000</v>
      </c>
      <c r="AI55">
        <v>403400000</v>
      </c>
      <c r="AJ55">
        <v>2462800000</v>
      </c>
    </row>
    <row r="56" spans="1:36">
      <c r="A56" s="7" t="s">
        <v>1</v>
      </c>
      <c r="B56" s="2">
        <f t="shared" ref="B56:M59" si="14">(POWER(VLOOKUP(VALUE(RIGHT($A56,4)),$A$3:$M$52,COLUMN(B$52),0)/VLOOKUP(VALUE(LEFT($A56,4)),$A$3:$M$52,COLUMN(B$52),0),1/(VALUE(RIGHT($A56,4))-VALUE(LEFT($A56,4))))-1)*100</f>
        <v>2.6833292021327448</v>
      </c>
      <c r="C56" s="2">
        <f t="shared" si="14"/>
        <v>1.9274315487966209</v>
      </c>
      <c r="D56" s="2">
        <f t="shared" si="14"/>
        <v>1.9976051687695007</v>
      </c>
      <c r="E56" s="2">
        <f t="shared" si="14"/>
        <v>2.7957829167605031</v>
      </c>
      <c r="F56" s="2">
        <f t="shared" si="14"/>
        <v>2.9566113832965035</v>
      </c>
      <c r="G56" s="2">
        <f t="shared" si="14"/>
        <v>2.671213241855952</v>
      </c>
      <c r="H56" s="2">
        <f t="shared" si="14"/>
        <v>2.4843879146166481</v>
      </c>
      <c r="I56" s="2">
        <f t="shared" si="14"/>
        <v>1.4199146667536633</v>
      </c>
      <c r="J56" s="2">
        <f t="shared" si="14"/>
        <v>1.2981388779787828</v>
      </c>
      <c r="K56" s="2">
        <f t="shared" si="14"/>
        <v>1.6459949168347698</v>
      </c>
      <c r="L56" s="2">
        <f t="shared" si="14"/>
        <v>1.5085629076998286</v>
      </c>
      <c r="M56" s="2">
        <f t="shared" si="14"/>
        <v>2.4181011649468065</v>
      </c>
      <c r="Q56">
        <v>2008</v>
      </c>
      <c r="R56">
        <v>3148088000000</v>
      </c>
      <c r="S56">
        <v>343701100000</v>
      </c>
      <c r="T56">
        <v>27156400000</v>
      </c>
      <c r="AD56">
        <v>2952600000</v>
      </c>
      <c r="AI56">
        <v>376000000</v>
      </c>
      <c r="AJ56">
        <v>2474800000</v>
      </c>
    </row>
    <row r="57" spans="1:36">
      <c r="A57" s="7" t="s">
        <v>603</v>
      </c>
      <c r="B57" s="2">
        <f t="shared" si="14"/>
        <v>2.0971625045190123</v>
      </c>
      <c r="C57" s="2">
        <f t="shared" si="14"/>
        <v>-8.5617742177368505E-2</v>
      </c>
      <c r="D57" s="2">
        <f t="shared" si="14"/>
        <v>1.1049591188152519</v>
      </c>
      <c r="E57" s="3" t="s">
        <v>29</v>
      </c>
      <c r="F57" s="3" t="s">
        <v>29</v>
      </c>
      <c r="G57" s="3" t="s">
        <v>29</v>
      </c>
      <c r="H57" s="3" t="s">
        <v>29</v>
      </c>
      <c r="I57" s="3" t="s">
        <v>29</v>
      </c>
      <c r="J57" s="3" t="s">
        <v>29</v>
      </c>
      <c r="K57" s="3" t="s">
        <v>29</v>
      </c>
      <c r="L57" s="3" t="s">
        <v>29</v>
      </c>
      <c r="M57" s="3" t="s">
        <v>29</v>
      </c>
      <c r="Q57">
        <v>2009</v>
      </c>
      <c r="R57">
        <v>3197874400000</v>
      </c>
      <c r="S57">
        <v>330989800000</v>
      </c>
      <c r="T57">
        <v>26732100000</v>
      </c>
      <c r="AD57">
        <v>2786800000</v>
      </c>
      <c r="AI57">
        <v>368500000</v>
      </c>
      <c r="AJ57">
        <v>2327400000</v>
      </c>
    </row>
    <row r="58" spans="1:36">
      <c r="A58" s="7" t="s">
        <v>2</v>
      </c>
      <c r="B58" s="2">
        <f t="shared" si="14"/>
        <v>1.9688522433877864</v>
      </c>
      <c r="C58" s="2">
        <f t="shared" si="14"/>
        <v>1.1687865812309406</v>
      </c>
      <c r="D58" s="2">
        <f t="shared" si="14"/>
        <v>2.3115905647159041</v>
      </c>
      <c r="E58" s="2">
        <f t="shared" si="14"/>
        <v>0.60015283484786686</v>
      </c>
      <c r="F58" s="2">
        <f t="shared" si="14"/>
        <v>2.1675965374808648</v>
      </c>
      <c r="G58" s="2">
        <f t="shared" si="14"/>
        <v>4.5012768388398516</v>
      </c>
      <c r="H58" s="2">
        <f t="shared" si="14"/>
        <v>2.6947510546960318</v>
      </c>
      <c r="I58" s="2">
        <f t="shared" si="14"/>
        <v>1.9307749109912287</v>
      </c>
      <c r="J58" s="2">
        <f t="shared" si="14"/>
        <v>3.3954278298336193</v>
      </c>
      <c r="K58" s="2">
        <f t="shared" si="14"/>
        <v>2.3018577948374919E-2</v>
      </c>
      <c r="L58" s="2">
        <f t="shared" si="14"/>
        <v>2.7677456130954958</v>
      </c>
      <c r="M58" s="2">
        <f t="shared" si="14"/>
        <v>1.7098385650585524</v>
      </c>
      <c r="Q58">
        <v>2010</v>
      </c>
      <c r="R58">
        <v>3256866400000</v>
      </c>
      <c r="S58">
        <v>321198000000</v>
      </c>
      <c r="T58">
        <v>26654600000</v>
      </c>
      <c r="AD58">
        <v>2660700000</v>
      </c>
      <c r="AI58">
        <v>357900000</v>
      </c>
      <c r="AJ58">
        <v>2220300000</v>
      </c>
    </row>
    <row r="59" spans="1:36">
      <c r="A59" s="7" t="s">
        <v>448</v>
      </c>
      <c r="B59" s="2">
        <f t="shared" si="14"/>
        <v>2.2384902817172758</v>
      </c>
      <c r="C59" s="2">
        <f t="shared" si="14"/>
        <v>-1.4475056340137016</v>
      </c>
      <c r="D59" s="2">
        <f t="shared" si="14"/>
        <v>-0.20590556084963962</v>
      </c>
      <c r="E59" s="3" t="s">
        <v>29</v>
      </c>
      <c r="F59" s="3" t="s">
        <v>29</v>
      </c>
      <c r="G59" s="3" t="s">
        <v>29</v>
      </c>
      <c r="H59" s="3" t="s">
        <v>29</v>
      </c>
      <c r="I59" s="3" t="s">
        <v>29</v>
      </c>
      <c r="J59" s="3" t="s">
        <v>29</v>
      </c>
      <c r="K59" s="3" t="s">
        <v>29</v>
      </c>
      <c r="L59" s="3" t="s">
        <v>29</v>
      </c>
      <c r="M59" s="3" t="s">
        <v>29</v>
      </c>
    </row>
    <row r="61" spans="1:36">
      <c r="A61" s="229" t="s">
        <v>1340</v>
      </c>
    </row>
    <row r="62" spans="1:36">
      <c r="A62" t="s">
        <v>524</v>
      </c>
    </row>
    <row r="63" spans="1:36">
      <c r="A63" t="s">
        <v>621</v>
      </c>
    </row>
    <row r="64" spans="1:36" ht="45" customHeight="1">
      <c r="A64" s="331" t="s">
        <v>1341</v>
      </c>
      <c r="B64" s="331"/>
      <c r="C64" s="331"/>
      <c r="D64" s="331"/>
      <c r="E64" s="331"/>
      <c r="F64" s="331"/>
      <c r="G64" s="331"/>
      <c r="H64" s="331"/>
      <c r="I64" s="331"/>
      <c r="J64" s="331"/>
      <c r="K64" s="331"/>
      <c r="L64" s="331"/>
      <c r="M64" s="331"/>
    </row>
  </sheetData>
  <mergeCells count="1">
    <mergeCell ref="A64:M64"/>
  </mergeCells>
  <pageMargins left="0.7" right="0.7" top="0.75" bottom="0.75" header="0.3" footer="0.3"/>
  <pageSetup scale="48" orientation="landscape" horizontalDpi="0" verticalDpi="0" r:id="rId1"/>
</worksheet>
</file>

<file path=xl/worksheets/sheet45.xml><?xml version="1.0" encoding="utf-8"?>
<worksheet xmlns="http://schemas.openxmlformats.org/spreadsheetml/2006/main" xmlns:r="http://schemas.openxmlformats.org/officeDocument/2006/relationships">
  <sheetPr codeName="Sheet96"/>
  <dimension ref="A1:AC64"/>
  <sheetViews>
    <sheetView view="pageBreakPreview" zoomScaleNormal="100" zoomScaleSheetLayoutView="100" workbookViewId="0"/>
  </sheetViews>
  <sheetFormatPr defaultRowHeight="15" outlineLevelRow="1" outlineLevelCol="1"/>
  <cols>
    <col min="2" max="13" width="11.85546875" customWidth="1"/>
    <col min="16" max="28" width="0" hidden="1" customWidth="1" outlineLevel="1"/>
    <col min="29" max="29" width="9.140625" collapsed="1"/>
  </cols>
  <sheetData>
    <row r="1" spans="1:28">
      <c r="A1" s="229" t="s">
        <v>1362</v>
      </c>
    </row>
    <row r="3" spans="1:28">
      <c r="B3" s="357" t="s">
        <v>5</v>
      </c>
      <c r="C3" s="357"/>
      <c r="D3" s="357"/>
      <c r="E3" s="357"/>
      <c r="F3" s="357" t="s">
        <v>6</v>
      </c>
      <c r="G3" s="357" t="s">
        <v>6</v>
      </c>
      <c r="H3" s="357" t="s">
        <v>6</v>
      </c>
      <c r="I3" s="357" t="s">
        <v>6</v>
      </c>
      <c r="J3" s="357" t="s">
        <v>7</v>
      </c>
      <c r="K3" s="357" t="s">
        <v>7</v>
      </c>
      <c r="L3" s="357" t="s">
        <v>7</v>
      </c>
      <c r="M3" s="357" t="s">
        <v>7</v>
      </c>
    </row>
    <row r="4" spans="1:28" ht="45" customHeight="1">
      <c r="B4" s="55" t="s">
        <v>623</v>
      </c>
      <c r="C4" s="55" t="s">
        <v>624</v>
      </c>
      <c r="D4" s="55" t="s">
        <v>625</v>
      </c>
      <c r="E4" s="55" t="s">
        <v>626</v>
      </c>
      <c r="F4" s="55" t="s">
        <v>623</v>
      </c>
      <c r="G4" s="55" t="s">
        <v>624</v>
      </c>
      <c r="H4" s="55" t="s">
        <v>625</v>
      </c>
      <c r="I4" s="55" t="s">
        <v>626</v>
      </c>
      <c r="J4" s="55" t="s">
        <v>623</v>
      </c>
      <c r="K4" s="55" t="s">
        <v>624</v>
      </c>
      <c r="L4" s="55" t="s">
        <v>625</v>
      </c>
      <c r="M4" s="55" t="s">
        <v>626</v>
      </c>
    </row>
    <row r="5" spans="1:28" hidden="1" outlineLevel="1">
      <c r="A5">
        <v>1955</v>
      </c>
      <c r="B5" s="3">
        <f t="shared" ref="B5:B36" si="0">Q5/1000000</f>
        <v>35207.4</v>
      </c>
      <c r="C5" s="3">
        <f t="shared" ref="C5:M28" si="1">R5/1000000</f>
        <v>11349.5</v>
      </c>
      <c r="D5" s="3">
        <f t="shared" si="1"/>
        <v>13811.5</v>
      </c>
      <c r="E5" s="3">
        <f t="shared" si="1"/>
        <v>10046.4</v>
      </c>
      <c r="F5" s="3">
        <f t="shared" si="1"/>
        <v>5566.5</v>
      </c>
      <c r="G5" s="3">
        <f t="shared" si="1"/>
        <v>2385.6999999999998</v>
      </c>
      <c r="H5" s="3">
        <f t="shared" si="1"/>
        <v>586.29999999999995</v>
      </c>
      <c r="I5" s="3">
        <f t="shared" si="1"/>
        <v>2594.5</v>
      </c>
      <c r="J5" s="3">
        <f t="shared" si="1"/>
        <v>499.5</v>
      </c>
      <c r="K5" s="3">
        <f t="shared" si="1"/>
        <v>234.6</v>
      </c>
      <c r="L5" s="3">
        <f t="shared" si="1"/>
        <v>8.4</v>
      </c>
      <c r="M5" s="3">
        <f t="shared" si="1"/>
        <v>256.60000000000002</v>
      </c>
      <c r="P5">
        <v>1955</v>
      </c>
      <c r="Q5">
        <v>35207400000</v>
      </c>
      <c r="R5">
        <v>11349500000</v>
      </c>
      <c r="S5">
        <v>13811500000</v>
      </c>
      <c r="T5">
        <v>10046400000</v>
      </c>
      <c r="U5">
        <v>5566500000</v>
      </c>
      <c r="V5">
        <v>2385700000</v>
      </c>
      <c r="W5">
        <v>586300000</v>
      </c>
      <c r="X5">
        <v>2594500000</v>
      </c>
      <c r="Y5">
        <v>499500000</v>
      </c>
      <c r="Z5">
        <v>234600000</v>
      </c>
      <c r="AA5">
        <v>8400000</v>
      </c>
      <c r="AB5">
        <v>256600000</v>
      </c>
    </row>
    <row r="6" spans="1:28" hidden="1" outlineLevel="1">
      <c r="A6">
        <v>1956</v>
      </c>
      <c r="B6" s="3">
        <f t="shared" si="0"/>
        <v>40018.300000000003</v>
      </c>
      <c r="C6" s="3">
        <f t="shared" si="1"/>
        <v>12518.8</v>
      </c>
      <c r="D6" s="3">
        <f t="shared" si="1"/>
        <v>16280.6</v>
      </c>
      <c r="E6" s="3">
        <f t="shared" si="1"/>
        <v>11218.9</v>
      </c>
      <c r="F6" s="3">
        <f t="shared" si="1"/>
        <v>6302.5</v>
      </c>
      <c r="G6" s="3">
        <f t="shared" si="1"/>
        <v>2614.8000000000002</v>
      </c>
      <c r="H6" s="3">
        <f t="shared" si="1"/>
        <v>684.9</v>
      </c>
      <c r="I6" s="3">
        <f t="shared" si="1"/>
        <v>3002.8</v>
      </c>
      <c r="J6" s="3">
        <f t="shared" si="1"/>
        <v>534.4</v>
      </c>
      <c r="K6" s="3">
        <f t="shared" si="1"/>
        <v>244</v>
      </c>
      <c r="L6" s="3">
        <f t="shared" si="1"/>
        <v>9.9</v>
      </c>
      <c r="M6" s="3">
        <f t="shared" si="1"/>
        <v>280.5</v>
      </c>
      <c r="P6">
        <v>1956</v>
      </c>
      <c r="Q6">
        <v>40018300000</v>
      </c>
      <c r="R6">
        <v>12518800000</v>
      </c>
      <c r="S6">
        <v>16280600000</v>
      </c>
      <c r="T6">
        <v>11218900000</v>
      </c>
      <c r="U6">
        <v>6302500000</v>
      </c>
      <c r="V6">
        <v>2614800000</v>
      </c>
      <c r="W6">
        <v>684900000</v>
      </c>
      <c r="X6">
        <v>3002800000</v>
      </c>
      <c r="Y6">
        <v>534400000</v>
      </c>
      <c r="Z6">
        <v>244000000</v>
      </c>
      <c r="AA6">
        <v>9900000</v>
      </c>
      <c r="AB6">
        <v>280500000</v>
      </c>
    </row>
    <row r="7" spans="1:28" hidden="1" outlineLevel="1">
      <c r="A7">
        <v>1957</v>
      </c>
      <c r="B7" s="3">
        <f t="shared" si="0"/>
        <v>43954.2</v>
      </c>
      <c r="C7" s="3">
        <f t="shared" si="1"/>
        <v>13597.8</v>
      </c>
      <c r="D7" s="3">
        <f t="shared" si="1"/>
        <v>17846.599999999999</v>
      </c>
      <c r="E7" s="3">
        <f t="shared" si="1"/>
        <v>12509.8</v>
      </c>
      <c r="F7" s="3">
        <f t="shared" si="1"/>
        <v>7019.8</v>
      </c>
      <c r="G7" s="3">
        <f t="shared" si="1"/>
        <v>2792.2</v>
      </c>
      <c r="H7" s="3">
        <f t="shared" si="1"/>
        <v>771.2</v>
      </c>
      <c r="I7" s="3">
        <f t="shared" si="1"/>
        <v>3456.4</v>
      </c>
      <c r="J7" s="3">
        <f t="shared" si="1"/>
        <v>569.5</v>
      </c>
      <c r="K7" s="3">
        <f t="shared" si="1"/>
        <v>253.4</v>
      </c>
      <c r="L7" s="3">
        <f t="shared" si="1"/>
        <v>10.199999999999999</v>
      </c>
      <c r="M7" s="3">
        <f t="shared" si="1"/>
        <v>306</v>
      </c>
      <c r="P7">
        <v>1957</v>
      </c>
      <c r="Q7">
        <v>43954200000</v>
      </c>
      <c r="R7">
        <v>13597800000</v>
      </c>
      <c r="S7">
        <v>17846600000</v>
      </c>
      <c r="T7">
        <v>12509800000</v>
      </c>
      <c r="U7">
        <v>7019800000</v>
      </c>
      <c r="V7">
        <v>2792200000</v>
      </c>
      <c r="W7">
        <v>771200000</v>
      </c>
      <c r="X7">
        <v>3456400000</v>
      </c>
      <c r="Y7">
        <v>569500000</v>
      </c>
      <c r="Z7">
        <v>253400000</v>
      </c>
      <c r="AA7">
        <v>10200000</v>
      </c>
      <c r="AB7">
        <v>306000000</v>
      </c>
    </row>
    <row r="8" spans="1:28" hidden="1" outlineLevel="1">
      <c r="A8">
        <v>1958</v>
      </c>
      <c r="B8" s="3">
        <f t="shared" si="0"/>
        <v>46631.5</v>
      </c>
      <c r="C8" s="3">
        <f t="shared" si="1"/>
        <v>14561.5</v>
      </c>
      <c r="D8" s="3">
        <f t="shared" si="1"/>
        <v>19059.2</v>
      </c>
      <c r="E8" s="3">
        <f t="shared" si="1"/>
        <v>13010.8</v>
      </c>
      <c r="F8" s="3">
        <f t="shared" si="1"/>
        <v>7281.2</v>
      </c>
      <c r="G8" s="3">
        <f t="shared" si="1"/>
        <v>2862.8</v>
      </c>
      <c r="H8" s="3">
        <f t="shared" si="1"/>
        <v>826</v>
      </c>
      <c r="I8" s="3">
        <f t="shared" si="1"/>
        <v>3592.5</v>
      </c>
      <c r="J8" s="3">
        <f t="shared" si="1"/>
        <v>611.4</v>
      </c>
      <c r="K8" s="3">
        <f t="shared" si="1"/>
        <v>268.2</v>
      </c>
      <c r="L8" s="3">
        <f t="shared" si="1"/>
        <v>10.1</v>
      </c>
      <c r="M8" s="3">
        <f t="shared" si="1"/>
        <v>333</v>
      </c>
      <c r="P8">
        <v>1958</v>
      </c>
      <c r="Q8">
        <v>46631500000</v>
      </c>
      <c r="R8">
        <v>14561500000</v>
      </c>
      <c r="S8">
        <v>19059200000</v>
      </c>
      <c r="T8">
        <v>13010800000</v>
      </c>
      <c r="U8">
        <v>7281200000</v>
      </c>
      <c r="V8">
        <v>2862800000</v>
      </c>
      <c r="W8">
        <v>826000000</v>
      </c>
      <c r="X8">
        <v>3592500000</v>
      </c>
      <c r="Y8">
        <v>611400000</v>
      </c>
      <c r="Z8">
        <v>268200000</v>
      </c>
      <c r="AA8">
        <v>10100000</v>
      </c>
      <c r="AB8">
        <v>333000000</v>
      </c>
    </row>
    <row r="9" spans="1:28" hidden="1" outlineLevel="1">
      <c r="A9">
        <v>1959</v>
      </c>
      <c r="B9" s="3">
        <f t="shared" si="0"/>
        <v>49473.8</v>
      </c>
      <c r="C9" s="3">
        <f t="shared" si="1"/>
        <v>15351.7</v>
      </c>
      <c r="D9" s="3">
        <f t="shared" si="1"/>
        <v>20559.099999999999</v>
      </c>
      <c r="E9" s="3">
        <f t="shared" si="1"/>
        <v>13563</v>
      </c>
      <c r="F9" s="3">
        <f t="shared" si="1"/>
        <v>7452.8</v>
      </c>
      <c r="G9" s="3">
        <f t="shared" si="1"/>
        <v>2867.1</v>
      </c>
      <c r="H9" s="3">
        <f t="shared" si="1"/>
        <v>876.5</v>
      </c>
      <c r="I9" s="3">
        <f t="shared" si="1"/>
        <v>3709.3</v>
      </c>
      <c r="J9" s="3">
        <f t="shared" si="1"/>
        <v>631.70000000000005</v>
      </c>
      <c r="K9" s="3">
        <f t="shared" si="1"/>
        <v>275.39999999999998</v>
      </c>
      <c r="L9" s="3">
        <f t="shared" si="1"/>
        <v>10.6</v>
      </c>
      <c r="M9" s="3">
        <f t="shared" si="1"/>
        <v>345.7</v>
      </c>
      <c r="P9">
        <v>1959</v>
      </c>
      <c r="Q9">
        <v>49473800000</v>
      </c>
      <c r="R9">
        <v>15351700000</v>
      </c>
      <c r="S9">
        <v>20559100000</v>
      </c>
      <c r="T9">
        <v>13563000000</v>
      </c>
      <c r="U9">
        <v>7452800000</v>
      </c>
      <c r="V9">
        <v>2867100000</v>
      </c>
      <c r="W9">
        <v>876500000</v>
      </c>
      <c r="X9">
        <v>3709300000</v>
      </c>
      <c r="Y9">
        <v>631700000</v>
      </c>
      <c r="Z9">
        <v>275400000</v>
      </c>
      <c r="AA9">
        <v>10600000</v>
      </c>
      <c r="AB9">
        <v>345700000</v>
      </c>
    </row>
    <row r="10" spans="1:28" hidden="1" outlineLevel="1">
      <c r="A10">
        <v>1960</v>
      </c>
      <c r="B10" s="3">
        <f t="shared" si="0"/>
        <v>52138.9</v>
      </c>
      <c r="C10" s="3">
        <f t="shared" si="1"/>
        <v>16553.900000000001</v>
      </c>
      <c r="D10" s="3">
        <f t="shared" si="1"/>
        <v>21595.7</v>
      </c>
      <c r="E10" s="3">
        <f t="shared" si="1"/>
        <v>13989.3</v>
      </c>
      <c r="F10" s="3">
        <f t="shared" si="1"/>
        <v>7743.3</v>
      </c>
      <c r="G10" s="3">
        <f t="shared" si="1"/>
        <v>2982.5</v>
      </c>
      <c r="H10" s="3">
        <f t="shared" si="1"/>
        <v>882.2</v>
      </c>
      <c r="I10" s="3">
        <f t="shared" si="1"/>
        <v>3878.5</v>
      </c>
      <c r="J10" s="3">
        <f t="shared" si="1"/>
        <v>672.9</v>
      </c>
      <c r="K10" s="3">
        <f t="shared" si="1"/>
        <v>296.7</v>
      </c>
      <c r="L10" s="3">
        <f t="shared" si="1"/>
        <v>11.1</v>
      </c>
      <c r="M10" s="3">
        <f t="shared" si="1"/>
        <v>365.1</v>
      </c>
      <c r="P10">
        <v>1960</v>
      </c>
      <c r="Q10">
        <v>52138900000</v>
      </c>
      <c r="R10">
        <v>16553900000</v>
      </c>
      <c r="S10">
        <v>21595700000</v>
      </c>
      <c r="T10">
        <v>13989300000</v>
      </c>
      <c r="U10">
        <v>7743300000</v>
      </c>
      <c r="V10">
        <v>2982500000</v>
      </c>
      <c r="W10">
        <v>882200000</v>
      </c>
      <c r="X10">
        <v>3878500000</v>
      </c>
      <c r="Y10">
        <v>672900000</v>
      </c>
      <c r="Z10">
        <v>296700000</v>
      </c>
      <c r="AA10">
        <v>11100000</v>
      </c>
      <c r="AB10">
        <v>365100000</v>
      </c>
    </row>
    <row r="11" spans="1:28" collapsed="1">
      <c r="A11" s="7">
        <v>1961</v>
      </c>
      <c r="B11" s="3">
        <f t="shared" si="0"/>
        <v>55152.1</v>
      </c>
      <c r="C11" s="3">
        <f t="shared" si="1"/>
        <v>17665.099999999999</v>
      </c>
      <c r="D11" s="3">
        <f t="shared" si="1"/>
        <v>23128.1</v>
      </c>
      <c r="E11" s="3">
        <f t="shared" si="1"/>
        <v>14358.9</v>
      </c>
      <c r="F11" s="3">
        <f t="shared" si="1"/>
        <v>7956.3</v>
      </c>
      <c r="G11" s="3">
        <f t="shared" si="1"/>
        <v>3028.1</v>
      </c>
      <c r="H11" s="3">
        <f t="shared" si="1"/>
        <v>900.1</v>
      </c>
      <c r="I11" s="3">
        <f t="shared" si="1"/>
        <v>4028.1</v>
      </c>
      <c r="J11" s="3">
        <f t="shared" si="1"/>
        <v>723.9</v>
      </c>
      <c r="K11" s="3">
        <f t="shared" si="1"/>
        <v>322</v>
      </c>
      <c r="L11" s="3">
        <f t="shared" si="1"/>
        <v>12.2</v>
      </c>
      <c r="M11" s="3">
        <f t="shared" si="1"/>
        <v>389.8</v>
      </c>
      <c r="P11">
        <v>1961</v>
      </c>
      <c r="Q11">
        <v>55152100000</v>
      </c>
      <c r="R11">
        <v>17665100000</v>
      </c>
      <c r="S11">
        <v>23128100000</v>
      </c>
      <c r="T11">
        <v>14358900000</v>
      </c>
      <c r="U11">
        <v>7956300000</v>
      </c>
      <c r="V11">
        <v>3028100000</v>
      </c>
      <c r="W11">
        <v>900100000</v>
      </c>
      <c r="X11">
        <v>4028100000</v>
      </c>
      <c r="Y11">
        <v>723900000</v>
      </c>
      <c r="Z11">
        <v>322000000</v>
      </c>
      <c r="AA11">
        <v>12200000</v>
      </c>
      <c r="AB11">
        <v>389800000</v>
      </c>
    </row>
    <row r="12" spans="1:28">
      <c r="A12" s="7">
        <v>1962</v>
      </c>
      <c r="B12" s="3">
        <f t="shared" si="0"/>
        <v>57681.2</v>
      </c>
      <c r="C12" s="3">
        <f t="shared" si="1"/>
        <v>18550.7</v>
      </c>
      <c r="D12" s="3">
        <f t="shared" si="1"/>
        <v>24408.6</v>
      </c>
      <c r="E12" s="3">
        <f t="shared" si="1"/>
        <v>14721.9</v>
      </c>
      <c r="F12" s="3">
        <f t="shared" si="1"/>
        <v>8121.6</v>
      </c>
      <c r="G12" s="3">
        <f t="shared" si="1"/>
        <v>3059.7</v>
      </c>
      <c r="H12" s="3">
        <f t="shared" si="1"/>
        <v>919.4</v>
      </c>
      <c r="I12" s="3">
        <f t="shared" si="1"/>
        <v>4142.5</v>
      </c>
      <c r="J12" s="3">
        <f t="shared" si="1"/>
        <v>760.7</v>
      </c>
      <c r="K12" s="3">
        <f t="shared" si="1"/>
        <v>337.4</v>
      </c>
      <c r="L12" s="3">
        <f t="shared" si="1"/>
        <v>12.2</v>
      </c>
      <c r="M12" s="3">
        <f t="shared" si="1"/>
        <v>411.1</v>
      </c>
      <c r="P12">
        <v>1962</v>
      </c>
      <c r="Q12">
        <v>57681200000</v>
      </c>
      <c r="R12">
        <v>18550700000</v>
      </c>
      <c r="S12">
        <v>24408600000</v>
      </c>
      <c r="T12">
        <v>14721900000</v>
      </c>
      <c r="U12">
        <v>8121600000</v>
      </c>
      <c r="V12">
        <v>3059700000</v>
      </c>
      <c r="W12">
        <v>919400000</v>
      </c>
      <c r="X12">
        <v>4142500000</v>
      </c>
      <c r="Y12">
        <v>760700000</v>
      </c>
      <c r="Z12">
        <v>337400000</v>
      </c>
      <c r="AA12">
        <v>12200000</v>
      </c>
      <c r="AB12">
        <v>411100000</v>
      </c>
    </row>
    <row r="13" spans="1:28">
      <c r="A13" s="7">
        <v>1963</v>
      </c>
      <c r="B13" s="3">
        <f t="shared" si="0"/>
        <v>61571.5</v>
      </c>
      <c r="C13" s="3">
        <f t="shared" si="1"/>
        <v>19790.599999999999</v>
      </c>
      <c r="D13" s="3">
        <f t="shared" si="1"/>
        <v>26268.7</v>
      </c>
      <c r="E13" s="3">
        <f t="shared" si="1"/>
        <v>15512.2</v>
      </c>
      <c r="F13" s="3">
        <f t="shared" si="1"/>
        <v>8582.4</v>
      </c>
      <c r="G13" s="3">
        <f t="shared" si="1"/>
        <v>3166.6</v>
      </c>
      <c r="H13" s="3">
        <f t="shared" si="1"/>
        <v>934.3</v>
      </c>
      <c r="I13" s="3">
        <f t="shared" si="1"/>
        <v>4481.5</v>
      </c>
      <c r="J13" s="3">
        <f t="shared" si="1"/>
        <v>806.2</v>
      </c>
      <c r="K13" s="3">
        <f t="shared" si="1"/>
        <v>358.3</v>
      </c>
      <c r="L13" s="3">
        <f t="shared" si="1"/>
        <v>12.5</v>
      </c>
      <c r="M13" s="3">
        <f t="shared" si="1"/>
        <v>435.5</v>
      </c>
      <c r="P13">
        <v>1963</v>
      </c>
      <c r="Q13">
        <v>61571500000</v>
      </c>
      <c r="R13">
        <v>19790600000</v>
      </c>
      <c r="S13">
        <v>26268700000</v>
      </c>
      <c r="T13">
        <v>15512200000</v>
      </c>
      <c r="U13">
        <v>8582400000</v>
      </c>
      <c r="V13">
        <v>3166600000</v>
      </c>
      <c r="W13">
        <v>934300000</v>
      </c>
      <c r="X13">
        <v>4481500000</v>
      </c>
      <c r="Y13">
        <v>806200000</v>
      </c>
      <c r="Z13">
        <v>358300000</v>
      </c>
      <c r="AA13">
        <v>12500000</v>
      </c>
      <c r="AB13">
        <v>435500000</v>
      </c>
    </row>
    <row r="14" spans="1:28">
      <c r="A14" s="7">
        <v>1964</v>
      </c>
      <c r="B14" s="3">
        <f t="shared" si="0"/>
        <v>66227.8</v>
      </c>
      <c r="C14" s="3">
        <f t="shared" si="1"/>
        <v>21093.1</v>
      </c>
      <c r="D14" s="3">
        <f t="shared" si="1"/>
        <v>28427.7</v>
      </c>
      <c r="E14" s="3">
        <f t="shared" si="1"/>
        <v>16707</v>
      </c>
      <c r="F14" s="3">
        <f t="shared" si="1"/>
        <v>9289.7999999999993</v>
      </c>
      <c r="G14" s="3">
        <f t="shared" si="1"/>
        <v>3359.3</v>
      </c>
      <c r="H14" s="3">
        <f t="shared" si="1"/>
        <v>937.2</v>
      </c>
      <c r="I14" s="3">
        <f t="shared" si="1"/>
        <v>4993.3</v>
      </c>
      <c r="J14" s="3">
        <f t="shared" si="1"/>
        <v>838.9</v>
      </c>
      <c r="K14" s="3">
        <f t="shared" si="1"/>
        <v>368.8</v>
      </c>
      <c r="L14" s="3">
        <f t="shared" si="1"/>
        <v>12.4</v>
      </c>
      <c r="M14" s="3">
        <f t="shared" si="1"/>
        <v>457.7</v>
      </c>
      <c r="P14">
        <v>1964</v>
      </c>
      <c r="Q14">
        <v>66227800000</v>
      </c>
      <c r="R14">
        <v>21093100000</v>
      </c>
      <c r="S14">
        <v>28427700000</v>
      </c>
      <c r="T14">
        <v>16707000000</v>
      </c>
      <c r="U14">
        <v>9289800000</v>
      </c>
      <c r="V14">
        <v>3359300000</v>
      </c>
      <c r="W14">
        <v>937200000</v>
      </c>
      <c r="X14">
        <v>4993300000</v>
      </c>
      <c r="Y14">
        <v>838900000</v>
      </c>
      <c r="Z14">
        <v>368800000</v>
      </c>
      <c r="AA14">
        <v>12400000</v>
      </c>
      <c r="AB14">
        <v>457700000</v>
      </c>
    </row>
    <row r="15" spans="1:28">
      <c r="A15" s="7">
        <v>1965</v>
      </c>
      <c r="B15" s="3">
        <f t="shared" si="0"/>
        <v>73759.100000000006</v>
      </c>
      <c r="C15" s="3">
        <f t="shared" si="1"/>
        <v>23491.3</v>
      </c>
      <c r="D15" s="3">
        <f t="shared" si="1"/>
        <v>31757</v>
      </c>
      <c r="E15" s="3">
        <f t="shared" si="1"/>
        <v>18510.900000000001</v>
      </c>
      <c r="F15" s="3">
        <f t="shared" si="1"/>
        <v>10565</v>
      </c>
      <c r="G15" s="3">
        <f t="shared" si="1"/>
        <v>3777.1</v>
      </c>
      <c r="H15" s="3">
        <f t="shared" si="1"/>
        <v>988.1</v>
      </c>
      <c r="I15" s="3">
        <f t="shared" si="1"/>
        <v>5799.7</v>
      </c>
      <c r="J15" s="3">
        <f t="shared" si="1"/>
        <v>910.7</v>
      </c>
      <c r="K15" s="3">
        <f t="shared" si="1"/>
        <v>400</v>
      </c>
      <c r="L15" s="3">
        <f t="shared" si="1"/>
        <v>13.3</v>
      </c>
      <c r="M15" s="3">
        <f t="shared" si="1"/>
        <v>497.4</v>
      </c>
      <c r="P15">
        <v>1965</v>
      </c>
      <c r="Q15">
        <v>73759100000</v>
      </c>
      <c r="R15">
        <v>23491300000</v>
      </c>
      <c r="S15">
        <v>31757000000</v>
      </c>
      <c r="T15">
        <v>18510900000</v>
      </c>
      <c r="U15">
        <v>10565000000</v>
      </c>
      <c r="V15">
        <v>3777100000</v>
      </c>
      <c r="W15">
        <v>988100000</v>
      </c>
      <c r="X15">
        <v>5799700000</v>
      </c>
      <c r="Y15">
        <v>910700000</v>
      </c>
      <c r="Z15">
        <v>400000000</v>
      </c>
      <c r="AA15">
        <v>13300000</v>
      </c>
      <c r="AB15">
        <v>497400000</v>
      </c>
    </row>
    <row r="16" spans="1:28">
      <c r="A16" s="7">
        <v>1966</v>
      </c>
      <c r="B16" s="3">
        <f t="shared" si="0"/>
        <v>82887.8</v>
      </c>
      <c r="C16" s="3">
        <f t="shared" si="1"/>
        <v>26956.400000000001</v>
      </c>
      <c r="D16" s="3">
        <f t="shared" si="1"/>
        <v>35213.300000000003</v>
      </c>
      <c r="E16" s="3">
        <f t="shared" si="1"/>
        <v>20718.099999999999</v>
      </c>
      <c r="F16" s="3">
        <f t="shared" si="1"/>
        <v>12136.5</v>
      </c>
      <c r="G16" s="3">
        <f t="shared" si="1"/>
        <v>4373.6000000000004</v>
      </c>
      <c r="H16" s="3">
        <f t="shared" si="1"/>
        <v>1083</v>
      </c>
      <c r="I16" s="3">
        <f t="shared" si="1"/>
        <v>6679.9</v>
      </c>
      <c r="J16" s="3">
        <f t="shared" si="1"/>
        <v>1006.9</v>
      </c>
      <c r="K16" s="3">
        <f t="shared" si="1"/>
        <v>454.7</v>
      </c>
      <c r="L16" s="3">
        <f t="shared" si="1"/>
        <v>14.6</v>
      </c>
      <c r="M16" s="3">
        <f t="shared" si="1"/>
        <v>537.6</v>
      </c>
      <c r="P16">
        <v>1966</v>
      </c>
      <c r="Q16">
        <v>82887800000</v>
      </c>
      <c r="R16">
        <v>26956400000</v>
      </c>
      <c r="S16">
        <v>35213300000</v>
      </c>
      <c r="T16">
        <v>20718100000</v>
      </c>
      <c r="U16">
        <v>12136500000</v>
      </c>
      <c r="V16">
        <v>4373600000</v>
      </c>
      <c r="W16">
        <v>1083000000</v>
      </c>
      <c r="X16">
        <v>6679900000</v>
      </c>
      <c r="Y16">
        <v>1006900000</v>
      </c>
      <c r="Z16">
        <v>454700000</v>
      </c>
      <c r="AA16">
        <v>14600000</v>
      </c>
      <c r="AB16">
        <v>537600000</v>
      </c>
    </row>
    <row r="17" spans="1:28">
      <c r="A17" s="7">
        <v>1967</v>
      </c>
      <c r="B17" s="3">
        <f t="shared" si="0"/>
        <v>89769.9</v>
      </c>
      <c r="C17" s="3">
        <f t="shared" si="1"/>
        <v>29572</v>
      </c>
      <c r="D17" s="3">
        <f t="shared" si="1"/>
        <v>37741.199999999997</v>
      </c>
      <c r="E17" s="3">
        <f t="shared" si="1"/>
        <v>22456.7</v>
      </c>
      <c r="F17" s="3">
        <f t="shared" si="1"/>
        <v>12976.4</v>
      </c>
      <c r="G17" s="3">
        <f t="shared" si="1"/>
        <v>4741.8</v>
      </c>
      <c r="H17" s="3">
        <f t="shared" si="1"/>
        <v>1188.3</v>
      </c>
      <c r="I17" s="3">
        <f t="shared" si="1"/>
        <v>7046.2</v>
      </c>
      <c r="J17" s="3">
        <f t="shared" si="1"/>
        <v>1086.5999999999999</v>
      </c>
      <c r="K17" s="3">
        <f t="shared" si="1"/>
        <v>494.1</v>
      </c>
      <c r="L17" s="3">
        <f t="shared" si="1"/>
        <v>15.4</v>
      </c>
      <c r="M17" s="3">
        <f t="shared" si="1"/>
        <v>577.20000000000005</v>
      </c>
      <c r="P17">
        <v>1967</v>
      </c>
      <c r="Q17">
        <v>89769900000</v>
      </c>
      <c r="R17">
        <v>29572000000</v>
      </c>
      <c r="S17">
        <v>37741200000</v>
      </c>
      <c r="T17">
        <v>22456700000</v>
      </c>
      <c r="U17">
        <v>12976400000</v>
      </c>
      <c r="V17">
        <v>4741800000</v>
      </c>
      <c r="W17">
        <v>1188300000</v>
      </c>
      <c r="X17">
        <v>7046200000</v>
      </c>
      <c r="Y17">
        <v>1086600000</v>
      </c>
      <c r="Z17">
        <v>494100000</v>
      </c>
      <c r="AA17">
        <v>15400000</v>
      </c>
      <c r="AB17">
        <v>577200000</v>
      </c>
    </row>
    <row r="18" spans="1:28">
      <c r="A18" s="7">
        <v>1968</v>
      </c>
      <c r="B18" s="3">
        <f t="shared" si="0"/>
        <v>94327.4</v>
      </c>
      <c r="C18" s="3">
        <f t="shared" si="1"/>
        <v>30876.2</v>
      </c>
      <c r="D18" s="3">
        <f t="shared" si="1"/>
        <v>39782.400000000001</v>
      </c>
      <c r="E18" s="3">
        <f t="shared" si="1"/>
        <v>23668.799999999999</v>
      </c>
      <c r="F18" s="3">
        <f t="shared" si="1"/>
        <v>13283.9</v>
      </c>
      <c r="G18" s="3">
        <f t="shared" si="1"/>
        <v>4817.7</v>
      </c>
      <c r="H18" s="3">
        <f t="shared" si="1"/>
        <v>1323.7</v>
      </c>
      <c r="I18" s="3">
        <f t="shared" si="1"/>
        <v>7142.5</v>
      </c>
      <c r="J18" s="3">
        <f t="shared" si="1"/>
        <v>1106.9000000000001</v>
      </c>
      <c r="K18" s="3">
        <f t="shared" si="1"/>
        <v>503.7</v>
      </c>
      <c r="L18" s="3">
        <f t="shared" si="1"/>
        <v>15.6</v>
      </c>
      <c r="M18" s="3">
        <f t="shared" si="1"/>
        <v>587.6</v>
      </c>
      <c r="P18">
        <v>1968</v>
      </c>
      <c r="Q18">
        <v>94327400000</v>
      </c>
      <c r="R18">
        <v>30876200000</v>
      </c>
      <c r="S18">
        <v>39782400000</v>
      </c>
      <c r="T18">
        <v>23668800000</v>
      </c>
      <c r="U18">
        <v>13283900000</v>
      </c>
      <c r="V18">
        <v>4817700000</v>
      </c>
      <c r="W18">
        <v>1323700000</v>
      </c>
      <c r="X18">
        <v>7142500000</v>
      </c>
      <c r="Y18">
        <v>1106900000</v>
      </c>
      <c r="Z18">
        <v>503700000</v>
      </c>
      <c r="AA18">
        <v>15600000</v>
      </c>
      <c r="AB18">
        <v>587600000</v>
      </c>
    </row>
    <row r="19" spans="1:28">
      <c r="A19" s="7">
        <v>1969</v>
      </c>
      <c r="B19" s="3">
        <f t="shared" si="0"/>
        <v>102709.2</v>
      </c>
      <c r="C19" s="3">
        <f t="shared" si="1"/>
        <v>33716.9</v>
      </c>
      <c r="D19" s="3">
        <f t="shared" si="1"/>
        <v>43479.1</v>
      </c>
      <c r="E19" s="3">
        <f t="shared" si="1"/>
        <v>25513.1</v>
      </c>
      <c r="F19" s="3">
        <f t="shared" si="1"/>
        <v>14346.9</v>
      </c>
      <c r="G19" s="3">
        <f t="shared" si="1"/>
        <v>5205.5</v>
      </c>
      <c r="H19" s="3">
        <f t="shared" si="1"/>
        <v>1501.1</v>
      </c>
      <c r="I19" s="3">
        <f t="shared" si="1"/>
        <v>7640.3</v>
      </c>
      <c r="J19" s="3">
        <f t="shared" si="1"/>
        <v>1159.0999999999999</v>
      </c>
      <c r="K19" s="3">
        <f t="shared" si="1"/>
        <v>538.4</v>
      </c>
      <c r="L19" s="3">
        <f t="shared" si="1"/>
        <v>16.100000000000001</v>
      </c>
      <c r="M19" s="3">
        <f t="shared" si="1"/>
        <v>604.70000000000005</v>
      </c>
      <c r="P19">
        <v>1969</v>
      </c>
      <c r="Q19">
        <v>102709200000</v>
      </c>
      <c r="R19">
        <v>33716900000</v>
      </c>
      <c r="S19">
        <v>43479100000</v>
      </c>
      <c r="T19">
        <v>25513100000</v>
      </c>
      <c r="U19">
        <v>14346900000</v>
      </c>
      <c r="V19">
        <v>5205500000</v>
      </c>
      <c r="W19">
        <v>1501100000</v>
      </c>
      <c r="X19">
        <v>7640300000</v>
      </c>
      <c r="Y19">
        <v>1159100000</v>
      </c>
      <c r="Z19">
        <v>538400000</v>
      </c>
      <c r="AA19">
        <v>16100000</v>
      </c>
      <c r="AB19">
        <v>604700000</v>
      </c>
    </row>
    <row r="20" spans="1:28">
      <c r="A20" s="7">
        <v>1970</v>
      </c>
      <c r="B20" s="3">
        <f t="shared" si="0"/>
        <v>112086.1</v>
      </c>
      <c r="C20" s="3">
        <f t="shared" si="1"/>
        <v>36785.4</v>
      </c>
      <c r="D20" s="3">
        <f t="shared" si="1"/>
        <v>47440.800000000003</v>
      </c>
      <c r="E20" s="3">
        <f t="shared" si="1"/>
        <v>27859.9</v>
      </c>
      <c r="F20" s="3">
        <f t="shared" si="1"/>
        <v>16081.5</v>
      </c>
      <c r="G20" s="3">
        <f t="shared" si="1"/>
        <v>5747.4</v>
      </c>
      <c r="H20" s="3">
        <f t="shared" si="1"/>
        <v>1732.8</v>
      </c>
      <c r="I20" s="3">
        <f t="shared" si="1"/>
        <v>8601.2999999999993</v>
      </c>
      <c r="J20" s="3">
        <f t="shared" si="1"/>
        <v>1244.0999999999999</v>
      </c>
      <c r="K20" s="3">
        <f t="shared" si="1"/>
        <v>578.4</v>
      </c>
      <c r="L20" s="3">
        <f t="shared" si="1"/>
        <v>17.100000000000001</v>
      </c>
      <c r="M20" s="3">
        <f t="shared" si="1"/>
        <v>648.6</v>
      </c>
      <c r="P20">
        <v>1970</v>
      </c>
      <c r="Q20">
        <v>112086100000</v>
      </c>
      <c r="R20">
        <v>36785400000</v>
      </c>
      <c r="S20">
        <v>47440800000</v>
      </c>
      <c r="T20">
        <v>27859900000</v>
      </c>
      <c r="U20">
        <v>16081500000</v>
      </c>
      <c r="V20">
        <v>5747400000</v>
      </c>
      <c r="W20">
        <v>1732800000</v>
      </c>
      <c r="X20">
        <v>8601300000</v>
      </c>
      <c r="Y20">
        <v>1244100000</v>
      </c>
      <c r="Z20">
        <v>578400000</v>
      </c>
      <c r="AA20">
        <v>17100000</v>
      </c>
      <c r="AB20">
        <v>648600000</v>
      </c>
    </row>
    <row r="21" spans="1:28">
      <c r="A21" s="7">
        <v>1971</v>
      </c>
      <c r="B21" s="3">
        <f t="shared" si="0"/>
        <v>122437.8</v>
      </c>
      <c r="C21" s="3">
        <f t="shared" si="1"/>
        <v>40148.1</v>
      </c>
      <c r="D21" s="3">
        <f t="shared" si="1"/>
        <v>52340.7</v>
      </c>
      <c r="E21" s="3">
        <f t="shared" si="1"/>
        <v>29949</v>
      </c>
      <c r="F21" s="3">
        <f t="shared" si="1"/>
        <v>17229.099999999999</v>
      </c>
      <c r="G21" s="3">
        <f t="shared" si="1"/>
        <v>6144.9</v>
      </c>
      <c r="H21" s="3">
        <f t="shared" si="1"/>
        <v>2009</v>
      </c>
      <c r="I21" s="3">
        <f t="shared" si="1"/>
        <v>9075.2000000000007</v>
      </c>
      <c r="J21" s="3">
        <f t="shared" si="1"/>
        <v>1317.3</v>
      </c>
      <c r="K21" s="3">
        <f t="shared" si="1"/>
        <v>627.5</v>
      </c>
      <c r="L21" s="3">
        <f t="shared" si="1"/>
        <v>18.100000000000001</v>
      </c>
      <c r="M21" s="3">
        <f t="shared" si="1"/>
        <v>671.6</v>
      </c>
      <c r="P21">
        <v>1971</v>
      </c>
      <c r="Q21">
        <v>122437800000</v>
      </c>
      <c r="R21">
        <v>40148100000</v>
      </c>
      <c r="S21">
        <v>52340700000</v>
      </c>
      <c r="T21">
        <v>29949000000</v>
      </c>
      <c r="U21">
        <v>17229100000</v>
      </c>
      <c r="V21">
        <v>6144900000</v>
      </c>
      <c r="W21">
        <v>2009000000</v>
      </c>
      <c r="X21">
        <v>9075200000</v>
      </c>
      <c r="Y21">
        <v>1317300000</v>
      </c>
      <c r="Z21">
        <v>627500000</v>
      </c>
      <c r="AA21">
        <v>18100000</v>
      </c>
      <c r="AB21">
        <v>671600000</v>
      </c>
    </row>
    <row r="22" spans="1:28">
      <c r="A22" s="7">
        <v>1972</v>
      </c>
      <c r="B22" s="3">
        <f t="shared" si="0"/>
        <v>133619.70000000001</v>
      </c>
      <c r="C22" s="3">
        <f t="shared" si="1"/>
        <v>43726.9</v>
      </c>
      <c r="D22" s="3">
        <f t="shared" si="1"/>
        <v>57688</v>
      </c>
      <c r="E22" s="3">
        <f t="shared" si="1"/>
        <v>32204.799999999999</v>
      </c>
      <c r="F22" s="3">
        <f t="shared" si="1"/>
        <v>18053.400000000001</v>
      </c>
      <c r="G22" s="3">
        <f t="shared" si="1"/>
        <v>6338.9</v>
      </c>
      <c r="H22" s="3">
        <f t="shared" si="1"/>
        <v>2259.9</v>
      </c>
      <c r="I22" s="3">
        <f t="shared" si="1"/>
        <v>9454.7000000000007</v>
      </c>
      <c r="J22" s="3">
        <f t="shared" si="1"/>
        <v>1370.8</v>
      </c>
      <c r="K22" s="3">
        <f t="shared" si="1"/>
        <v>653.9</v>
      </c>
      <c r="L22" s="3">
        <f t="shared" si="1"/>
        <v>19.399999999999999</v>
      </c>
      <c r="M22" s="3">
        <f t="shared" si="1"/>
        <v>697.5</v>
      </c>
      <c r="P22">
        <v>1972</v>
      </c>
      <c r="Q22">
        <v>133619700000</v>
      </c>
      <c r="R22">
        <v>43726900000</v>
      </c>
      <c r="S22">
        <v>57688000000</v>
      </c>
      <c r="T22">
        <v>32204800000</v>
      </c>
      <c r="U22">
        <v>18053400000</v>
      </c>
      <c r="V22">
        <v>6338900000</v>
      </c>
      <c r="W22">
        <v>2259900000</v>
      </c>
      <c r="X22">
        <v>9454700000</v>
      </c>
      <c r="Y22">
        <v>1370800000</v>
      </c>
      <c r="Z22">
        <v>653900000</v>
      </c>
      <c r="AA22">
        <v>19400000</v>
      </c>
      <c r="AB22">
        <v>697500000</v>
      </c>
    </row>
    <row r="23" spans="1:28">
      <c r="A23" s="7">
        <v>1973</v>
      </c>
      <c r="B23" s="3">
        <f t="shared" si="0"/>
        <v>152668.5</v>
      </c>
      <c r="C23" s="3">
        <f t="shared" si="1"/>
        <v>51544.3</v>
      </c>
      <c r="D23" s="3">
        <f t="shared" si="1"/>
        <v>65316.7</v>
      </c>
      <c r="E23" s="3">
        <f t="shared" si="1"/>
        <v>35807.5</v>
      </c>
      <c r="F23" s="3">
        <f t="shared" si="1"/>
        <v>20542.099999999999</v>
      </c>
      <c r="G23" s="3">
        <f t="shared" si="1"/>
        <v>7541</v>
      </c>
      <c r="H23" s="3">
        <f t="shared" si="1"/>
        <v>2548.3000000000002</v>
      </c>
      <c r="I23" s="3">
        <f t="shared" si="1"/>
        <v>10452.799999999999</v>
      </c>
      <c r="J23" s="3">
        <f t="shared" si="1"/>
        <v>1562</v>
      </c>
      <c r="K23" s="3">
        <f t="shared" si="1"/>
        <v>778.7</v>
      </c>
      <c r="L23" s="3">
        <f t="shared" si="1"/>
        <v>21.3</v>
      </c>
      <c r="M23" s="3">
        <f t="shared" si="1"/>
        <v>761.9</v>
      </c>
      <c r="P23">
        <v>1973</v>
      </c>
      <c r="Q23">
        <v>152668500000</v>
      </c>
      <c r="R23">
        <v>51544300000</v>
      </c>
      <c r="S23">
        <v>65316700000</v>
      </c>
      <c r="T23">
        <v>35807500000</v>
      </c>
      <c r="U23">
        <v>20542100000</v>
      </c>
      <c r="V23">
        <v>7541000000</v>
      </c>
      <c r="W23">
        <v>2548300000</v>
      </c>
      <c r="X23">
        <v>10452800000</v>
      </c>
      <c r="Y23">
        <v>1562000000</v>
      </c>
      <c r="Z23">
        <v>778700000</v>
      </c>
      <c r="AA23">
        <v>21300000</v>
      </c>
      <c r="AB23">
        <v>761900000</v>
      </c>
    </row>
    <row r="24" spans="1:28">
      <c r="A24" s="7">
        <v>1974</v>
      </c>
      <c r="B24" s="3">
        <f t="shared" si="0"/>
        <v>189760.2</v>
      </c>
      <c r="C24" s="3">
        <f t="shared" si="1"/>
        <v>63916.800000000003</v>
      </c>
      <c r="D24" s="3">
        <f t="shared" si="1"/>
        <v>82169.8</v>
      </c>
      <c r="E24" s="3">
        <f t="shared" si="1"/>
        <v>43673.599999999999</v>
      </c>
      <c r="F24" s="3">
        <f t="shared" si="1"/>
        <v>25524.7</v>
      </c>
      <c r="G24" s="3">
        <f t="shared" si="1"/>
        <v>9457.4</v>
      </c>
      <c r="H24" s="3">
        <f t="shared" si="1"/>
        <v>3266</v>
      </c>
      <c r="I24" s="3">
        <f t="shared" si="1"/>
        <v>12801.3</v>
      </c>
      <c r="J24" s="3">
        <f t="shared" si="1"/>
        <v>1907.3</v>
      </c>
      <c r="K24" s="3">
        <f t="shared" si="1"/>
        <v>979.1</v>
      </c>
      <c r="L24" s="3">
        <f t="shared" si="1"/>
        <v>27.2</v>
      </c>
      <c r="M24" s="3">
        <f t="shared" si="1"/>
        <v>901</v>
      </c>
      <c r="P24">
        <v>1974</v>
      </c>
      <c r="Q24">
        <v>189760200000</v>
      </c>
      <c r="R24">
        <v>63916800000</v>
      </c>
      <c r="S24">
        <v>82169800000</v>
      </c>
      <c r="T24">
        <v>43673600000</v>
      </c>
      <c r="U24">
        <v>25524700000</v>
      </c>
      <c r="V24">
        <v>9457400000</v>
      </c>
      <c r="W24">
        <v>3266000000</v>
      </c>
      <c r="X24">
        <v>12801300000</v>
      </c>
      <c r="Y24">
        <v>1907300000</v>
      </c>
      <c r="Z24">
        <v>979100000</v>
      </c>
      <c r="AA24">
        <v>27200000</v>
      </c>
      <c r="AB24">
        <v>901000000</v>
      </c>
    </row>
    <row r="25" spans="1:28">
      <c r="A25" s="7">
        <v>1975</v>
      </c>
      <c r="B25" s="3">
        <f t="shared" si="0"/>
        <v>223184.3</v>
      </c>
      <c r="C25" s="3">
        <f t="shared" si="1"/>
        <v>72679.8</v>
      </c>
      <c r="D25" s="3">
        <f t="shared" si="1"/>
        <v>97060.7</v>
      </c>
      <c r="E25" s="3">
        <f t="shared" si="1"/>
        <v>53443.7</v>
      </c>
      <c r="F25" s="3">
        <f t="shared" si="1"/>
        <v>29871.7</v>
      </c>
      <c r="G25" s="3">
        <f t="shared" si="1"/>
        <v>10132.700000000001</v>
      </c>
      <c r="H25" s="3">
        <f t="shared" si="1"/>
        <v>4100.6000000000004</v>
      </c>
      <c r="I25" s="3">
        <f t="shared" si="1"/>
        <v>15638.3</v>
      </c>
      <c r="J25" s="3">
        <f t="shared" si="1"/>
        <v>2126.3000000000002</v>
      </c>
      <c r="K25" s="3">
        <f t="shared" si="1"/>
        <v>1052.7</v>
      </c>
      <c r="L25" s="3">
        <f t="shared" si="1"/>
        <v>31.1</v>
      </c>
      <c r="M25" s="3">
        <f t="shared" si="1"/>
        <v>1042.5</v>
      </c>
      <c r="P25">
        <v>1975</v>
      </c>
      <c r="Q25">
        <v>223184300000</v>
      </c>
      <c r="R25">
        <v>72679800000</v>
      </c>
      <c r="S25">
        <v>97060700000</v>
      </c>
      <c r="T25">
        <v>53443700000</v>
      </c>
      <c r="U25">
        <v>29871700000</v>
      </c>
      <c r="V25">
        <v>10132700000</v>
      </c>
      <c r="W25">
        <v>4100600000</v>
      </c>
      <c r="X25">
        <v>15638300000</v>
      </c>
      <c r="Y25">
        <v>2126300000</v>
      </c>
      <c r="Z25">
        <v>1052700000</v>
      </c>
      <c r="AA25">
        <v>31100000</v>
      </c>
      <c r="AB25">
        <v>1042500000</v>
      </c>
    </row>
    <row r="26" spans="1:28">
      <c r="A26" s="7">
        <v>1976</v>
      </c>
      <c r="B26" s="3">
        <f t="shared" si="0"/>
        <v>245566.2</v>
      </c>
      <c r="C26" s="3">
        <f t="shared" si="1"/>
        <v>77475.3</v>
      </c>
      <c r="D26" s="3">
        <f t="shared" si="1"/>
        <v>108331.4</v>
      </c>
      <c r="E26" s="3">
        <f t="shared" si="1"/>
        <v>59759.5</v>
      </c>
      <c r="F26" s="3">
        <f t="shared" si="1"/>
        <v>32194.3</v>
      </c>
      <c r="G26" s="3">
        <f t="shared" si="1"/>
        <v>10397.6</v>
      </c>
      <c r="H26" s="3">
        <f t="shared" si="1"/>
        <v>4695.3999999999996</v>
      </c>
      <c r="I26" s="3">
        <f t="shared" si="1"/>
        <v>17101.3</v>
      </c>
      <c r="J26" s="3">
        <f t="shared" si="1"/>
        <v>2222.4</v>
      </c>
      <c r="K26" s="3">
        <f t="shared" si="1"/>
        <v>1081.2</v>
      </c>
      <c r="L26" s="3">
        <f t="shared" si="1"/>
        <v>34.200000000000003</v>
      </c>
      <c r="M26" s="3">
        <f t="shared" si="1"/>
        <v>1107</v>
      </c>
      <c r="P26">
        <v>1976</v>
      </c>
      <c r="Q26">
        <v>245566200000</v>
      </c>
      <c r="R26">
        <v>77475300000</v>
      </c>
      <c r="S26">
        <v>108331400000</v>
      </c>
      <c r="T26">
        <v>59759500000</v>
      </c>
      <c r="U26">
        <v>32194300000</v>
      </c>
      <c r="V26">
        <v>10397600000</v>
      </c>
      <c r="W26">
        <v>4695400000</v>
      </c>
      <c r="X26">
        <v>17101300000</v>
      </c>
      <c r="Y26">
        <v>2222400000</v>
      </c>
      <c r="Z26">
        <v>1081200000</v>
      </c>
      <c r="AA26">
        <v>34200000</v>
      </c>
      <c r="AB26">
        <v>1107000000</v>
      </c>
    </row>
    <row r="27" spans="1:28">
      <c r="A27" s="7">
        <v>1977</v>
      </c>
      <c r="B27" s="3">
        <f t="shared" si="0"/>
        <v>270268.3</v>
      </c>
      <c r="C27" s="3">
        <f t="shared" si="1"/>
        <v>82710.7</v>
      </c>
      <c r="D27" s="3">
        <f t="shared" si="1"/>
        <v>120132.2</v>
      </c>
      <c r="E27" s="3">
        <f t="shared" si="1"/>
        <v>67425.399999999994</v>
      </c>
      <c r="F27" s="3">
        <f t="shared" si="1"/>
        <v>35265.5</v>
      </c>
      <c r="G27" s="3">
        <f t="shared" si="1"/>
        <v>10857.8</v>
      </c>
      <c r="H27" s="3">
        <f t="shared" si="1"/>
        <v>5221.5</v>
      </c>
      <c r="I27" s="3">
        <f t="shared" si="1"/>
        <v>19186.2</v>
      </c>
      <c r="J27" s="3">
        <f t="shared" si="1"/>
        <v>2397.5</v>
      </c>
      <c r="K27" s="3">
        <f t="shared" si="1"/>
        <v>1132.0999999999999</v>
      </c>
      <c r="L27" s="3">
        <f t="shared" si="1"/>
        <v>41.9</v>
      </c>
      <c r="M27" s="3">
        <f t="shared" si="1"/>
        <v>1223.5</v>
      </c>
      <c r="P27">
        <v>1977</v>
      </c>
      <c r="Q27">
        <v>270268300000</v>
      </c>
      <c r="R27">
        <v>82710700000</v>
      </c>
      <c r="S27">
        <v>120132200000</v>
      </c>
      <c r="T27">
        <v>67425400000</v>
      </c>
      <c r="U27">
        <v>35265500000</v>
      </c>
      <c r="V27">
        <v>10857800000</v>
      </c>
      <c r="W27">
        <v>5221500000</v>
      </c>
      <c r="X27">
        <v>19186200000</v>
      </c>
      <c r="Y27">
        <v>2397500000</v>
      </c>
      <c r="Z27">
        <v>1132100000</v>
      </c>
      <c r="AA27">
        <v>41900000</v>
      </c>
      <c r="AB27">
        <v>1223500000</v>
      </c>
    </row>
    <row r="28" spans="1:28">
      <c r="A28" s="7">
        <v>1978</v>
      </c>
      <c r="B28" s="3">
        <f t="shared" si="0"/>
        <v>300682.7</v>
      </c>
      <c r="C28" s="3">
        <f t="shared" si="1"/>
        <v>89002.3</v>
      </c>
      <c r="D28" s="3">
        <f t="shared" si="1"/>
        <v>134305.79999999999</v>
      </c>
      <c r="E28" s="3">
        <f t="shared" ref="E28:M56" si="2">T28/1000000</f>
        <v>77374.600000000006</v>
      </c>
      <c r="F28" s="3">
        <f t="shared" si="2"/>
        <v>38806.300000000003</v>
      </c>
      <c r="G28" s="3">
        <f t="shared" si="2"/>
        <v>11430.3</v>
      </c>
      <c r="H28" s="3">
        <f t="shared" si="2"/>
        <v>5774.1</v>
      </c>
      <c r="I28" s="3">
        <f t="shared" si="2"/>
        <v>21601.9</v>
      </c>
      <c r="J28" s="3">
        <f t="shared" si="2"/>
        <v>2637.8</v>
      </c>
      <c r="K28" s="3">
        <f t="shared" si="2"/>
        <v>1217.3</v>
      </c>
      <c r="L28" s="3">
        <f t="shared" si="2"/>
        <v>46.2</v>
      </c>
      <c r="M28" s="3">
        <f t="shared" si="2"/>
        <v>1374.3</v>
      </c>
      <c r="P28">
        <v>1978</v>
      </c>
      <c r="Q28">
        <v>300682700000</v>
      </c>
      <c r="R28">
        <v>89002300000</v>
      </c>
      <c r="S28">
        <v>134305800000</v>
      </c>
      <c r="T28">
        <v>77374600000</v>
      </c>
      <c r="U28">
        <v>38806300000</v>
      </c>
      <c r="V28">
        <v>11430300000</v>
      </c>
      <c r="W28">
        <v>5774100000</v>
      </c>
      <c r="X28">
        <v>21601900000</v>
      </c>
      <c r="Y28">
        <v>2637800000</v>
      </c>
      <c r="Z28">
        <v>1217300000</v>
      </c>
      <c r="AA28">
        <v>46200000</v>
      </c>
      <c r="AB28">
        <v>1374300000</v>
      </c>
    </row>
    <row r="29" spans="1:28">
      <c r="A29" s="7">
        <v>1979</v>
      </c>
      <c r="B29" s="3">
        <f t="shared" si="0"/>
        <v>341463.7</v>
      </c>
      <c r="C29" s="3">
        <f t="shared" ref="C29:C60" si="3">R29/1000000</f>
        <v>99987.199999999997</v>
      </c>
      <c r="D29" s="3">
        <f t="shared" ref="D29:D60" si="4">S29/1000000</f>
        <v>152044.5</v>
      </c>
      <c r="E29" s="3">
        <f t="shared" si="2"/>
        <v>89432</v>
      </c>
      <c r="F29" s="3">
        <f t="shared" si="2"/>
        <v>43600.3</v>
      </c>
      <c r="G29" s="3">
        <f t="shared" si="2"/>
        <v>12683.6</v>
      </c>
      <c r="H29" s="3">
        <f t="shared" si="2"/>
        <v>6178.5</v>
      </c>
      <c r="I29" s="3">
        <f t="shared" si="2"/>
        <v>24738.2</v>
      </c>
      <c r="J29" s="3">
        <f t="shared" si="2"/>
        <v>3024.3</v>
      </c>
      <c r="K29" s="3">
        <f t="shared" si="2"/>
        <v>1388.1</v>
      </c>
      <c r="L29" s="3">
        <f t="shared" si="2"/>
        <v>49</v>
      </c>
      <c r="M29" s="3">
        <f t="shared" si="2"/>
        <v>1587.2</v>
      </c>
      <c r="P29">
        <v>1979</v>
      </c>
      <c r="Q29">
        <v>341463700000</v>
      </c>
      <c r="R29">
        <v>99987200000</v>
      </c>
      <c r="S29">
        <v>152044500000</v>
      </c>
      <c r="T29">
        <v>89432000000</v>
      </c>
      <c r="U29">
        <v>43600300000</v>
      </c>
      <c r="V29">
        <v>12683600000</v>
      </c>
      <c r="W29">
        <v>6178500000</v>
      </c>
      <c r="X29">
        <v>24738200000</v>
      </c>
      <c r="Y29">
        <v>3024300000</v>
      </c>
      <c r="Z29">
        <v>1388100000</v>
      </c>
      <c r="AA29">
        <v>49000000</v>
      </c>
      <c r="AB29">
        <v>1587200000</v>
      </c>
    </row>
    <row r="30" spans="1:28">
      <c r="A30" s="7">
        <v>1980</v>
      </c>
      <c r="B30" s="3">
        <f t="shared" si="0"/>
        <v>392636.2</v>
      </c>
      <c r="C30" s="3">
        <f t="shared" si="3"/>
        <v>115391.8</v>
      </c>
      <c r="D30" s="3">
        <f t="shared" si="4"/>
        <v>174986.6</v>
      </c>
      <c r="E30" s="3">
        <f t="shared" si="2"/>
        <v>102257.8</v>
      </c>
      <c r="F30" s="3">
        <f t="shared" si="2"/>
        <v>50815.4</v>
      </c>
      <c r="G30" s="3">
        <f t="shared" si="2"/>
        <v>15179</v>
      </c>
      <c r="H30" s="3">
        <f t="shared" si="2"/>
        <v>6674.3</v>
      </c>
      <c r="I30" s="3">
        <f t="shared" si="2"/>
        <v>28962.1</v>
      </c>
      <c r="J30" s="3">
        <f t="shared" si="2"/>
        <v>3585.8</v>
      </c>
      <c r="K30" s="3">
        <f t="shared" si="2"/>
        <v>1669.3</v>
      </c>
      <c r="L30" s="3">
        <f t="shared" si="2"/>
        <v>52.3</v>
      </c>
      <c r="M30" s="3">
        <f t="shared" si="2"/>
        <v>1864.1</v>
      </c>
      <c r="P30">
        <v>1980</v>
      </c>
      <c r="Q30">
        <v>392636200000</v>
      </c>
      <c r="R30">
        <v>115391800000</v>
      </c>
      <c r="S30">
        <v>174986600000</v>
      </c>
      <c r="T30">
        <v>102257800000</v>
      </c>
      <c r="U30">
        <v>50815400000</v>
      </c>
      <c r="V30">
        <v>15179000000</v>
      </c>
      <c r="W30">
        <v>6674300000</v>
      </c>
      <c r="X30">
        <v>28962100000</v>
      </c>
      <c r="Y30">
        <v>3585800000</v>
      </c>
      <c r="Z30">
        <v>1669300000</v>
      </c>
      <c r="AA30">
        <v>52300000</v>
      </c>
      <c r="AB30">
        <v>1864100000</v>
      </c>
    </row>
    <row r="31" spans="1:28">
      <c r="A31" s="7">
        <v>1981</v>
      </c>
      <c r="B31" s="3">
        <f t="shared" si="0"/>
        <v>459822.9</v>
      </c>
      <c r="C31" s="3">
        <f t="shared" si="3"/>
        <v>134678</v>
      </c>
      <c r="D31" s="3">
        <f t="shared" si="4"/>
        <v>204921.7</v>
      </c>
      <c r="E31" s="3">
        <f t="shared" si="2"/>
        <v>120223.2</v>
      </c>
      <c r="F31" s="3">
        <f t="shared" si="2"/>
        <v>59902.9</v>
      </c>
      <c r="G31" s="3">
        <f t="shared" si="2"/>
        <v>17420.900000000001</v>
      </c>
      <c r="H31" s="3">
        <f t="shared" si="2"/>
        <v>7667.9</v>
      </c>
      <c r="I31" s="3">
        <f t="shared" si="2"/>
        <v>34814.1</v>
      </c>
      <c r="J31" s="3">
        <f t="shared" si="2"/>
        <v>3995.1</v>
      </c>
      <c r="K31" s="3">
        <f t="shared" si="2"/>
        <v>1874.3</v>
      </c>
      <c r="L31" s="3">
        <f t="shared" si="2"/>
        <v>60.9</v>
      </c>
      <c r="M31" s="3">
        <f t="shared" si="2"/>
        <v>2060</v>
      </c>
      <c r="P31">
        <v>1981</v>
      </c>
      <c r="Q31">
        <v>459822900000</v>
      </c>
      <c r="R31">
        <v>134678000000</v>
      </c>
      <c r="S31">
        <v>204921700000</v>
      </c>
      <c r="T31">
        <v>120223200000</v>
      </c>
      <c r="U31">
        <v>59902900000</v>
      </c>
      <c r="V31">
        <v>17420900000</v>
      </c>
      <c r="W31">
        <v>7667900000</v>
      </c>
      <c r="X31">
        <v>34814100000</v>
      </c>
      <c r="Y31">
        <v>3995100000</v>
      </c>
      <c r="Z31">
        <v>1874300000</v>
      </c>
      <c r="AA31">
        <v>60900000</v>
      </c>
      <c r="AB31">
        <v>2060000000</v>
      </c>
    </row>
    <row r="32" spans="1:28">
      <c r="A32" s="7">
        <v>1982</v>
      </c>
      <c r="B32" s="3">
        <f t="shared" si="0"/>
        <v>510109.6</v>
      </c>
      <c r="C32" s="3">
        <f t="shared" si="3"/>
        <v>148974.6</v>
      </c>
      <c r="D32" s="3">
        <f t="shared" si="4"/>
        <v>228756.3</v>
      </c>
      <c r="E32" s="3">
        <f t="shared" si="2"/>
        <v>132378.70000000001</v>
      </c>
      <c r="F32" s="3">
        <f t="shared" si="2"/>
        <v>66197.3</v>
      </c>
      <c r="G32" s="3">
        <f t="shared" si="2"/>
        <v>19156.2</v>
      </c>
      <c r="H32" s="3">
        <f t="shared" si="2"/>
        <v>8755.6</v>
      </c>
      <c r="I32" s="3">
        <f t="shared" si="2"/>
        <v>38285.5</v>
      </c>
      <c r="J32" s="3">
        <f t="shared" si="2"/>
        <v>4420.3999999999996</v>
      </c>
      <c r="K32" s="3">
        <f t="shared" si="2"/>
        <v>2065.3000000000002</v>
      </c>
      <c r="L32" s="3">
        <f t="shared" si="2"/>
        <v>66.900000000000006</v>
      </c>
      <c r="M32" s="3">
        <f t="shared" si="2"/>
        <v>2288.3000000000002</v>
      </c>
      <c r="P32">
        <v>1982</v>
      </c>
      <c r="Q32">
        <v>510109600000</v>
      </c>
      <c r="R32">
        <v>148974600000</v>
      </c>
      <c r="S32">
        <v>228756300000</v>
      </c>
      <c r="T32">
        <v>132378700000</v>
      </c>
      <c r="U32">
        <v>66197300000</v>
      </c>
      <c r="V32">
        <v>19156200000</v>
      </c>
      <c r="W32">
        <v>8755600000</v>
      </c>
      <c r="X32">
        <v>38285500000</v>
      </c>
      <c r="Y32">
        <v>4420400000</v>
      </c>
      <c r="Z32">
        <v>2065300000</v>
      </c>
      <c r="AA32">
        <v>66900000</v>
      </c>
      <c r="AB32">
        <v>2288300000</v>
      </c>
    </row>
    <row r="33" spans="1:28">
      <c r="A33" s="7">
        <v>1983</v>
      </c>
      <c r="B33" s="3">
        <f t="shared" si="0"/>
        <v>530918.30000000005</v>
      </c>
      <c r="C33" s="3">
        <f t="shared" si="3"/>
        <v>152971.5</v>
      </c>
      <c r="D33" s="3">
        <f t="shared" si="4"/>
        <v>242069.4</v>
      </c>
      <c r="E33" s="3">
        <f t="shared" si="2"/>
        <v>135877.5</v>
      </c>
      <c r="F33" s="3">
        <f t="shared" si="2"/>
        <v>66110.8</v>
      </c>
      <c r="G33" s="3">
        <f t="shared" si="2"/>
        <v>18988.8</v>
      </c>
      <c r="H33" s="3">
        <f t="shared" si="2"/>
        <v>9086.7999999999993</v>
      </c>
      <c r="I33" s="3">
        <f t="shared" si="2"/>
        <v>38035.300000000003</v>
      </c>
      <c r="J33" s="3">
        <f t="shared" si="2"/>
        <v>4511.3999999999996</v>
      </c>
      <c r="K33" s="3">
        <f t="shared" si="2"/>
        <v>2069.6</v>
      </c>
      <c r="L33" s="3">
        <f t="shared" si="2"/>
        <v>67.8</v>
      </c>
      <c r="M33" s="3">
        <f t="shared" si="2"/>
        <v>2373.9</v>
      </c>
      <c r="P33">
        <v>1983</v>
      </c>
      <c r="Q33">
        <v>530918300000</v>
      </c>
      <c r="R33">
        <v>152971500000</v>
      </c>
      <c r="S33">
        <v>242069400000</v>
      </c>
      <c r="T33">
        <v>135877500000</v>
      </c>
      <c r="U33">
        <v>66110800000</v>
      </c>
      <c r="V33">
        <v>18988800000</v>
      </c>
      <c r="W33">
        <v>9086800000</v>
      </c>
      <c r="X33">
        <v>38035300000</v>
      </c>
      <c r="Y33">
        <v>4511400000</v>
      </c>
      <c r="Z33">
        <v>2069600000</v>
      </c>
      <c r="AA33">
        <v>67800000</v>
      </c>
      <c r="AB33">
        <v>2373900000</v>
      </c>
    </row>
    <row r="34" spans="1:28">
      <c r="A34" s="7">
        <v>1984</v>
      </c>
      <c r="B34" s="3">
        <f t="shared" si="0"/>
        <v>553312.5</v>
      </c>
      <c r="C34" s="3">
        <f t="shared" si="3"/>
        <v>155600.70000000001</v>
      </c>
      <c r="D34" s="3">
        <f t="shared" si="4"/>
        <v>254512.4</v>
      </c>
      <c r="E34" s="3">
        <f t="shared" si="2"/>
        <v>143199.29999999999</v>
      </c>
      <c r="F34" s="3">
        <f t="shared" si="2"/>
        <v>66880.2</v>
      </c>
      <c r="G34" s="3">
        <f t="shared" si="2"/>
        <v>19131.5</v>
      </c>
      <c r="H34" s="3">
        <f t="shared" si="2"/>
        <v>8985.7999999999993</v>
      </c>
      <c r="I34" s="3">
        <f t="shared" si="2"/>
        <v>38762.9</v>
      </c>
      <c r="J34" s="3">
        <f t="shared" si="2"/>
        <v>4660.3</v>
      </c>
      <c r="K34" s="3">
        <f t="shared" si="2"/>
        <v>2055.4</v>
      </c>
      <c r="L34" s="3">
        <f t="shared" si="2"/>
        <v>67.099999999999994</v>
      </c>
      <c r="M34" s="3">
        <f t="shared" si="2"/>
        <v>2537.8000000000002</v>
      </c>
      <c r="P34">
        <v>1984</v>
      </c>
      <c r="Q34">
        <v>553312500000</v>
      </c>
      <c r="R34">
        <v>155600700000</v>
      </c>
      <c r="S34">
        <v>254512400000</v>
      </c>
      <c r="T34">
        <v>143199300000</v>
      </c>
      <c r="U34">
        <v>66880200000</v>
      </c>
      <c r="V34">
        <v>19131500000</v>
      </c>
      <c r="W34">
        <v>8985800000</v>
      </c>
      <c r="X34">
        <v>38762900000</v>
      </c>
      <c r="Y34">
        <v>4660300000</v>
      </c>
      <c r="Z34">
        <v>2055400000</v>
      </c>
      <c r="AA34">
        <v>67100000</v>
      </c>
      <c r="AB34">
        <v>2537800000</v>
      </c>
    </row>
    <row r="35" spans="1:28">
      <c r="A35" s="7">
        <v>1985</v>
      </c>
      <c r="B35" s="3">
        <f t="shared" si="0"/>
        <v>582281.80000000005</v>
      </c>
      <c r="C35" s="3">
        <f t="shared" si="3"/>
        <v>164087.4</v>
      </c>
      <c r="D35" s="3">
        <f t="shared" si="4"/>
        <v>266137.7</v>
      </c>
      <c r="E35" s="3">
        <f t="shared" si="2"/>
        <v>152056.70000000001</v>
      </c>
      <c r="F35" s="3">
        <f t="shared" si="2"/>
        <v>70496.2</v>
      </c>
      <c r="G35" s="3">
        <f t="shared" si="2"/>
        <v>20519.5</v>
      </c>
      <c r="H35" s="3">
        <f t="shared" si="2"/>
        <v>8806.2000000000007</v>
      </c>
      <c r="I35" s="3">
        <f t="shared" si="2"/>
        <v>41170.5</v>
      </c>
      <c r="J35" s="3">
        <f t="shared" si="2"/>
        <v>4916.2</v>
      </c>
      <c r="K35" s="3">
        <f t="shared" si="2"/>
        <v>2141.6999999999998</v>
      </c>
      <c r="L35" s="3">
        <f t="shared" si="2"/>
        <v>67.599999999999994</v>
      </c>
      <c r="M35" s="3">
        <f t="shared" si="2"/>
        <v>2706.9</v>
      </c>
      <c r="P35">
        <v>1985</v>
      </c>
      <c r="Q35">
        <v>582281800000</v>
      </c>
      <c r="R35">
        <v>164087400000</v>
      </c>
      <c r="S35">
        <v>266137700000</v>
      </c>
      <c r="T35">
        <v>152056700000</v>
      </c>
      <c r="U35">
        <v>70496200000</v>
      </c>
      <c r="V35">
        <v>20519500000</v>
      </c>
      <c r="W35">
        <v>8806200000</v>
      </c>
      <c r="X35">
        <v>41170500000</v>
      </c>
      <c r="Y35">
        <v>4916200000</v>
      </c>
      <c r="Z35">
        <v>2141700000</v>
      </c>
      <c r="AA35">
        <v>67600000</v>
      </c>
      <c r="AB35">
        <v>2706900000</v>
      </c>
    </row>
    <row r="36" spans="1:28">
      <c r="A36" s="7">
        <v>1986</v>
      </c>
      <c r="B36" s="3">
        <f t="shared" si="0"/>
        <v>608232.9</v>
      </c>
      <c r="C36" s="3">
        <f t="shared" si="3"/>
        <v>176219.2</v>
      </c>
      <c r="D36" s="3">
        <f t="shared" si="4"/>
        <v>269822.40000000002</v>
      </c>
      <c r="E36" s="3">
        <f t="shared" si="2"/>
        <v>162191.29999999999</v>
      </c>
      <c r="F36" s="3">
        <f t="shared" si="2"/>
        <v>75117.3</v>
      </c>
      <c r="G36" s="3">
        <f t="shared" si="2"/>
        <v>21947.599999999999</v>
      </c>
      <c r="H36" s="3">
        <f t="shared" si="2"/>
        <v>8585.4</v>
      </c>
      <c r="I36" s="3">
        <f t="shared" si="2"/>
        <v>44584.3</v>
      </c>
      <c r="J36" s="3">
        <f t="shared" si="2"/>
        <v>5193.2</v>
      </c>
      <c r="K36" s="3">
        <f t="shared" si="2"/>
        <v>2263</v>
      </c>
      <c r="L36" s="3">
        <f t="shared" si="2"/>
        <v>66.599999999999994</v>
      </c>
      <c r="M36" s="3">
        <f t="shared" si="2"/>
        <v>2863.6</v>
      </c>
      <c r="P36">
        <v>1986</v>
      </c>
      <c r="Q36">
        <v>608232900000</v>
      </c>
      <c r="R36">
        <v>176219200000</v>
      </c>
      <c r="S36">
        <v>269822400000</v>
      </c>
      <c r="T36">
        <v>162191300000</v>
      </c>
      <c r="U36">
        <v>75117300000</v>
      </c>
      <c r="V36">
        <v>21947600000</v>
      </c>
      <c r="W36">
        <v>8585400000</v>
      </c>
      <c r="X36">
        <v>44584300000</v>
      </c>
      <c r="Y36">
        <v>5193200000</v>
      </c>
      <c r="Z36">
        <v>2263000000</v>
      </c>
      <c r="AA36">
        <v>66600000</v>
      </c>
      <c r="AB36">
        <v>2863600000</v>
      </c>
    </row>
    <row r="37" spans="1:28">
      <c r="A37" s="7">
        <v>1987</v>
      </c>
      <c r="B37" s="3">
        <f t="shared" ref="B37:B60" si="5">Q37/1000000</f>
        <v>635027.30000000005</v>
      </c>
      <c r="C37" s="3">
        <f t="shared" si="3"/>
        <v>192047.4</v>
      </c>
      <c r="D37" s="3">
        <f t="shared" si="4"/>
        <v>273852.7</v>
      </c>
      <c r="E37" s="3">
        <f t="shared" si="2"/>
        <v>169127.2</v>
      </c>
      <c r="F37" s="3">
        <f t="shared" si="2"/>
        <v>78957.2</v>
      </c>
      <c r="G37" s="3">
        <f t="shared" si="2"/>
        <v>23645.9</v>
      </c>
      <c r="H37" s="3">
        <f t="shared" si="2"/>
        <v>8586.1</v>
      </c>
      <c r="I37" s="3">
        <f t="shared" si="2"/>
        <v>46725.2</v>
      </c>
      <c r="J37" s="3">
        <f t="shared" si="2"/>
        <v>5544.4</v>
      </c>
      <c r="K37" s="3">
        <f t="shared" si="2"/>
        <v>2412.6</v>
      </c>
      <c r="L37" s="3">
        <f t="shared" si="2"/>
        <v>66.8</v>
      </c>
      <c r="M37" s="3">
        <f t="shared" si="2"/>
        <v>3064.9</v>
      </c>
      <c r="P37">
        <v>1987</v>
      </c>
      <c r="Q37">
        <v>635027300000</v>
      </c>
      <c r="R37">
        <v>192047400000</v>
      </c>
      <c r="S37">
        <v>273852700000</v>
      </c>
      <c r="T37">
        <v>169127200000</v>
      </c>
      <c r="U37">
        <v>78957200000</v>
      </c>
      <c r="V37">
        <v>23645900000</v>
      </c>
      <c r="W37">
        <v>8586100000</v>
      </c>
      <c r="X37">
        <v>46725200000</v>
      </c>
      <c r="Y37">
        <v>5544400000</v>
      </c>
      <c r="Z37">
        <v>2412600000</v>
      </c>
      <c r="AA37">
        <v>66800000</v>
      </c>
      <c r="AB37">
        <v>3064900000</v>
      </c>
    </row>
    <row r="38" spans="1:28">
      <c r="A38" s="7">
        <v>1988</v>
      </c>
      <c r="B38" s="3">
        <f t="shared" si="5"/>
        <v>677101.5</v>
      </c>
      <c r="C38" s="3">
        <f t="shared" si="3"/>
        <v>210486</v>
      </c>
      <c r="D38" s="3">
        <f t="shared" si="4"/>
        <v>287232.59999999998</v>
      </c>
      <c r="E38" s="3">
        <f t="shared" si="2"/>
        <v>179382.9</v>
      </c>
      <c r="F38" s="3">
        <f t="shared" si="2"/>
        <v>84181.3</v>
      </c>
      <c r="G38" s="3">
        <f t="shared" si="2"/>
        <v>25720</v>
      </c>
      <c r="H38" s="3">
        <f t="shared" si="2"/>
        <v>8807</v>
      </c>
      <c r="I38" s="3">
        <f t="shared" si="2"/>
        <v>49654.400000000001</v>
      </c>
      <c r="J38" s="3">
        <f t="shared" si="2"/>
        <v>5928.5</v>
      </c>
      <c r="K38" s="3">
        <f t="shared" si="2"/>
        <v>2590.6999999999998</v>
      </c>
      <c r="L38" s="3">
        <f t="shared" si="2"/>
        <v>70.7</v>
      </c>
      <c r="M38" s="3">
        <f t="shared" si="2"/>
        <v>3267.1</v>
      </c>
      <c r="P38">
        <v>1988</v>
      </c>
      <c r="Q38">
        <v>677101500000</v>
      </c>
      <c r="R38">
        <v>210486000000</v>
      </c>
      <c r="S38">
        <v>287232600000</v>
      </c>
      <c r="T38">
        <v>179382900000</v>
      </c>
      <c r="U38">
        <v>84181300000</v>
      </c>
      <c r="V38">
        <v>25720000000</v>
      </c>
      <c r="W38">
        <v>8807000000</v>
      </c>
      <c r="X38">
        <v>49654400000</v>
      </c>
      <c r="Y38">
        <v>5928500000</v>
      </c>
      <c r="Z38">
        <v>2590700000</v>
      </c>
      <c r="AA38">
        <v>70700000</v>
      </c>
      <c r="AB38">
        <v>3267100000</v>
      </c>
    </row>
    <row r="39" spans="1:28">
      <c r="A39" s="7">
        <v>1989</v>
      </c>
      <c r="B39" s="3">
        <f t="shared" si="5"/>
        <v>726271</v>
      </c>
      <c r="C39" s="3">
        <f t="shared" si="3"/>
        <v>234558.7</v>
      </c>
      <c r="D39" s="3">
        <f t="shared" si="4"/>
        <v>297635.7</v>
      </c>
      <c r="E39" s="3">
        <f t="shared" si="2"/>
        <v>194076.5</v>
      </c>
      <c r="F39" s="3">
        <f t="shared" si="2"/>
        <v>92938.3</v>
      </c>
      <c r="G39" s="3">
        <f t="shared" si="2"/>
        <v>28514.2</v>
      </c>
      <c r="H39" s="3">
        <f t="shared" si="2"/>
        <v>9087.9</v>
      </c>
      <c r="I39" s="3">
        <f t="shared" si="2"/>
        <v>55336.2</v>
      </c>
      <c r="J39" s="3">
        <f t="shared" si="2"/>
        <v>6490.3</v>
      </c>
      <c r="K39" s="3">
        <f t="shared" si="2"/>
        <v>2807.9</v>
      </c>
      <c r="L39" s="3">
        <f t="shared" si="2"/>
        <v>70.900000000000006</v>
      </c>
      <c r="M39" s="3">
        <f t="shared" si="2"/>
        <v>3611.6</v>
      </c>
      <c r="P39">
        <v>1989</v>
      </c>
      <c r="Q39">
        <v>726271000000</v>
      </c>
      <c r="R39">
        <v>234558700000</v>
      </c>
      <c r="S39">
        <v>297635700000</v>
      </c>
      <c r="T39">
        <v>194076500000</v>
      </c>
      <c r="U39">
        <v>92938300000</v>
      </c>
      <c r="V39">
        <v>28514200000</v>
      </c>
      <c r="W39">
        <v>9087900000</v>
      </c>
      <c r="X39">
        <v>55336200000</v>
      </c>
      <c r="Y39">
        <v>6490300000</v>
      </c>
      <c r="Z39">
        <v>2807900000</v>
      </c>
      <c r="AA39">
        <v>70900000</v>
      </c>
      <c r="AB39">
        <v>3611600000</v>
      </c>
    </row>
    <row r="40" spans="1:28">
      <c r="A40" s="7">
        <v>1990</v>
      </c>
      <c r="B40" s="3">
        <f t="shared" si="5"/>
        <v>767608.7</v>
      </c>
      <c r="C40" s="3">
        <f t="shared" si="3"/>
        <v>250742.7</v>
      </c>
      <c r="D40" s="3">
        <f t="shared" si="4"/>
        <v>312415.09999999998</v>
      </c>
      <c r="E40" s="3">
        <f t="shared" si="2"/>
        <v>204450.9</v>
      </c>
      <c r="F40" s="3">
        <f t="shared" si="2"/>
        <v>98513.3</v>
      </c>
      <c r="G40" s="3">
        <f t="shared" si="2"/>
        <v>30162.6</v>
      </c>
      <c r="H40" s="3">
        <f t="shared" si="2"/>
        <v>9457.9</v>
      </c>
      <c r="I40" s="3">
        <f t="shared" si="2"/>
        <v>58892.800000000003</v>
      </c>
      <c r="J40" s="3">
        <f t="shared" si="2"/>
        <v>6795.9</v>
      </c>
      <c r="K40" s="3">
        <f t="shared" si="2"/>
        <v>2864.2</v>
      </c>
      <c r="L40" s="3">
        <f t="shared" si="2"/>
        <v>69.900000000000006</v>
      </c>
      <c r="M40" s="3">
        <f t="shared" si="2"/>
        <v>3861.7</v>
      </c>
      <c r="P40">
        <v>1990</v>
      </c>
      <c r="Q40">
        <v>767608700000</v>
      </c>
      <c r="R40">
        <v>250742700000</v>
      </c>
      <c r="S40">
        <v>312415100000</v>
      </c>
      <c r="T40">
        <v>204450900000</v>
      </c>
      <c r="U40">
        <v>98513300000</v>
      </c>
      <c r="V40">
        <v>30162600000</v>
      </c>
      <c r="W40">
        <v>9457900000</v>
      </c>
      <c r="X40">
        <v>58892800000</v>
      </c>
      <c r="Y40">
        <v>6795900000</v>
      </c>
      <c r="Z40">
        <v>2864200000</v>
      </c>
      <c r="AA40">
        <v>69900000</v>
      </c>
      <c r="AB40">
        <v>3861700000</v>
      </c>
    </row>
    <row r="41" spans="1:28">
      <c r="A41" s="7">
        <v>1991</v>
      </c>
      <c r="B41" s="3">
        <f t="shared" si="5"/>
        <v>764334.9</v>
      </c>
      <c r="C41" s="3">
        <f t="shared" si="3"/>
        <v>248113.9</v>
      </c>
      <c r="D41" s="3">
        <f t="shared" si="4"/>
        <v>314093.7</v>
      </c>
      <c r="E41" s="3">
        <f t="shared" si="2"/>
        <v>202127.2</v>
      </c>
      <c r="F41" s="3">
        <f t="shared" si="2"/>
        <v>98119</v>
      </c>
      <c r="G41" s="3">
        <f t="shared" si="2"/>
        <v>29338.2</v>
      </c>
      <c r="H41" s="3">
        <f t="shared" si="2"/>
        <v>9571.2999999999993</v>
      </c>
      <c r="I41" s="3">
        <f t="shared" si="2"/>
        <v>59209.5</v>
      </c>
      <c r="J41" s="3">
        <f t="shared" si="2"/>
        <v>6823.9</v>
      </c>
      <c r="K41" s="3">
        <f t="shared" si="2"/>
        <v>2809.5</v>
      </c>
      <c r="L41" s="3">
        <f t="shared" si="2"/>
        <v>69.400000000000006</v>
      </c>
      <c r="M41" s="3">
        <f t="shared" si="2"/>
        <v>3945</v>
      </c>
      <c r="P41">
        <v>1991</v>
      </c>
      <c r="Q41">
        <v>764334900000</v>
      </c>
      <c r="R41">
        <v>248113900000</v>
      </c>
      <c r="S41">
        <v>314093700000</v>
      </c>
      <c r="T41">
        <v>202127200000</v>
      </c>
      <c r="U41">
        <v>98119000000</v>
      </c>
      <c r="V41">
        <v>29338200000</v>
      </c>
      <c r="W41">
        <v>9571300000</v>
      </c>
      <c r="X41">
        <v>59209500000</v>
      </c>
      <c r="Y41">
        <v>6823900000</v>
      </c>
      <c r="Z41">
        <v>2809500000</v>
      </c>
      <c r="AA41">
        <v>69400000</v>
      </c>
      <c r="AB41">
        <v>3945000000</v>
      </c>
    </row>
    <row r="42" spans="1:28">
      <c r="A42" s="7">
        <v>1992</v>
      </c>
      <c r="B42" s="3">
        <f t="shared" si="5"/>
        <v>771283.5</v>
      </c>
      <c r="C42" s="3">
        <f t="shared" si="3"/>
        <v>250110.6</v>
      </c>
      <c r="D42" s="3">
        <f t="shared" si="4"/>
        <v>311347.59999999998</v>
      </c>
      <c r="E42" s="3">
        <f t="shared" si="2"/>
        <v>209825.3</v>
      </c>
      <c r="F42" s="3">
        <f t="shared" si="2"/>
        <v>98033.4</v>
      </c>
      <c r="G42" s="3">
        <f t="shared" si="2"/>
        <v>28734.3</v>
      </c>
      <c r="H42" s="3">
        <f t="shared" si="2"/>
        <v>9280.7999999999993</v>
      </c>
      <c r="I42" s="3">
        <f t="shared" si="2"/>
        <v>60018.3</v>
      </c>
      <c r="J42" s="3">
        <f t="shared" si="2"/>
        <v>7101.1</v>
      </c>
      <c r="K42" s="3">
        <f t="shared" si="2"/>
        <v>2770.2</v>
      </c>
      <c r="L42" s="3">
        <f t="shared" si="2"/>
        <v>67.3</v>
      </c>
      <c r="M42" s="3">
        <f t="shared" si="2"/>
        <v>4263.6000000000004</v>
      </c>
      <c r="P42">
        <v>1992</v>
      </c>
      <c r="Q42">
        <v>771283500000</v>
      </c>
      <c r="R42">
        <v>250110600000</v>
      </c>
      <c r="S42">
        <v>311347600000</v>
      </c>
      <c r="T42">
        <v>209825300000</v>
      </c>
      <c r="U42">
        <v>98033400000</v>
      </c>
      <c r="V42">
        <v>28734300000</v>
      </c>
      <c r="W42">
        <v>9280800000</v>
      </c>
      <c r="X42">
        <v>60018300000</v>
      </c>
      <c r="Y42">
        <v>7101100000</v>
      </c>
      <c r="Z42">
        <v>2770200000</v>
      </c>
      <c r="AA42">
        <v>67300000</v>
      </c>
      <c r="AB42">
        <v>4263600000</v>
      </c>
    </row>
    <row r="43" spans="1:28">
      <c r="A43" s="7">
        <v>1993</v>
      </c>
      <c r="B43" s="3">
        <f t="shared" si="5"/>
        <v>784210.9</v>
      </c>
      <c r="C43" s="3">
        <f t="shared" si="3"/>
        <v>252824.6</v>
      </c>
      <c r="D43" s="3">
        <f t="shared" si="4"/>
        <v>313980.90000000002</v>
      </c>
      <c r="E43" s="3">
        <f t="shared" si="2"/>
        <v>217405.4</v>
      </c>
      <c r="F43" s="3">
        <f t="shared" si="2"/>
        <v>97974.6</v>
      </c>
      <c r="G43" s="3">
        <f t="shared" si="2"/>
        <v>28031.9</v>
      </c>
      <c r="H43" s="3">
        <f t="shared" si="2"/>
        <v>8788.1</v>
      </c>
      <c r="I43" s="3">
        <f t="shared" si="2"/>
        <v>61154.6</v>
      </c>
      <c r="J43" s="3">
        <f t="shared" si="2"/>
        <v>7245.5</v>
      </c>
      <c r="K43" s="3">
        <f t="shared" si="2"/>
        <v>2714.4</v>
      </c>
      <c r="L43" s="3">
        <f t="shared" si="2"/>
        <v>65</v>
      </c>
      <c r="M43" s="3">
        <f t="shared" si="2"/>
        <v>4466</v>
      </c>
      <c r="P43">
        <v>1993</v>
      </c>
      <c r="Q43">
        <v>784210900000</v>
      </c>
      <c r="R43">
        <v>252824600000</v>
      </c>
      <c r="S43">
        <v>313980900000</v>
      </c>
      <c r="T43">
        <v>217405400000</v>
      </c>
      <c r="U43">
        <v>97974600000</v>
      </c>
      <c r="V43">
        <v>28031900000</v>
      </c>
      <c r="W43">
        <v>8788100000</v>
      </c>
      <c r="X43">
        <v>61154600000</v>
      </c>
      <c r="Y43">
        <v>7245500000</v>
      </c>
      <c r="Z43">
        <v>2714400000</v>
      </c>
      <c r="AA43">
        <v>65000000</v>
      </c>
      <c r="AB43">
        <v>4466000000</v>
      </c>
    </row>
    <row r="44" spans="1:28">
      <c r="A44" s="7">
        <v>1994</v>
      </c>
      <c r="B44" s="3">
        <f t="shared" si="5"/>
        <v>817102.8</v>
      </c>
      <c r="C44" s="3">
        <f t="shared" si="3"/>
        <v>259746.5</v>
      </c>
      <c r="D44" s="3">
        <f t="shared" si="4"/>
        <v>328976.8</v>
      </c>
      <c r="E44" s="3">
        <f t="shared" si="2"/>
        <v>228379.6</v>
      </c>
      <c r="F44" s="3">
        <f t="shared" si="2"/>
        <v>101011.7</v>
      </c>
      <c r="G44" s="3">
        <f t="shared" si="2"/>
        <v>28443.3</v>
      </c>
      <c r="H44" s="3">
        <f t="shared" si="2"/>
        <v>8599.7000000000007</v>
      </c>
      <c r="I44" s="3">
        <f t="shared" si="2"/>
        <v>63968.7</v>
      </c>
      <c r="J44" s="3">
        <f t="shared" si="2"/>
        <v>7506.6</v>
      </c>
      <c r="K44" s="3">
        <f t="shared" si="2"/>
        <v>2748.3</v>
      </c>
      <c r="L44" s="3">
        <f t="shared" si="2"/>
        <v>70.3</v>
      </c>
      <c r="M44" s="3">
        <f t="shared" si="2"/>
        <v>4688</v>
      </c>
      <c r="P44">
        <v>1994</v>
      </c>
      <c r="Q44">
        <v>817102800000</v>
      </c>
      <c r="R44">
        <v>259746500000</v>
      </c>
      <c r="S44">
        <v>328976800000</v>
      </c>
      <c r="T44">
        <v>228379600000</v>
      </c>
      <c r="U44">
        <v>101011700000</v>
      </c>
      <c r="V44">
        <v>28443300000</v>
      </c>
      <c r="W44">
        <v>8599700000</v>
      </c>
      <c r="X44">
        <v>63968700000</v>
      </c>
      <c r="Y44">
        <v>7506600000</v>
      </c>
      <c r="Z44">
        <v>2748300000</v>
      </c>
      <c r="AA44">
        <v>70300000</v>
      </c>
      <c r="AB44">
        <v>4688000000</v>
      </c>
    </row>
    <row r="45" spans="1:28">
      <c r="A45" s="7">
        <v>1995</v>
      </c>
      <c r="B45" s="3">
        <f t="shared" si="5"/>
        <v>843621.6</v>
      </c>
      <c r="C45" s="3">
        <f t="shared" si="3"/>
        <v>268146.8</v>
      </c>
      <c r="D45" s="3">
        <f t="shared" si="4"/>
        <v>337116.3</v>
      </c>
      <c r="E45" s="3">
        <f t="shared" si="2"/>
        <v>238358.5</v>
      </c>
      <c r="F45" s="3">
        <f t="shared" si="2"/>
        <v>104726.1</v>
      </c>
      <c r="G45" s="3">
        <f t="shared" si="2"/>
        <v>29338.799999999999</v>
      </c>
      <c r="H45" s="3">
        <f t="shared" si="2"/>
        <v>8132.4</v>
      </c>
      <c r="I45" s="3">
        <f t="shared" si="2"/>
        <v>67254.8</v>
      </c>
      <c r="J45" s="3">
        <f t="shared" si="2"/>
        <v>7731.6</v>
      </c>
      <c r="K45" s="3">
        <f t="shared" si="2"/>
        <v>2776.2</v>
      </c>
      <c r="L45" s="3">
        <f t="shared" si="2"/>
        <v>71</v>
      </c>
      <c r="M45" s="3">
        <f t="shared" si="2"/>
        <v>4884.3</v>
      </c>
      <c r="P45">
        <v>1995</v>
      </c>
      <c r="Q45">
        <v>843621600000</v>
      </c>
      <c r="R45">
        <v>268146800000</v>
      </c>
      <c r="S45">
        <v>337116300000</v>
      </c>
      <c r="T45">
        <v>238358500000</v>
      </c>
      <c r="U45">
        <v>104726100000</v>
      </c>
      <c r="V45">
        <v>29338800000</v>
      </c>
      <c r="W45">
        <v>8132400000</v>
      </c>
      <c r="X45">
        <v>67254800000</v>
      </c>
      <c r="Y45">
        <v>7731600000</v>
      </c>
      <c r="Z45">
        <v>2776200000</v>
      </c>
      <c r="AA45">
        <v>71000000</v>
      </c>
      <c r="AB45">
        <v>4884300000</v>
      </c>
    </row>
    <row r="46" spans="1:28">
      <c r="A46" s="7">
        <v>1996</v>
      </c>
      <c r="B46" s="3">
        <f t="shared" si="5"/>
        <v>871424.3</v>
      </c>
      <c r="C46" s="3">
        <f t="shared" si="3"/>
        <v>274060.5</v>
      </c>
      <c r="D46" s="3">
        <f t="shared" si="4"/>
        <v>351848.4</v>
      </c>
      <c r="E46" s="3">
        <f t="shared" si="2"/>
        <v>245515.4</v>
      </c>
      <c r="F46" s="3">
        <f t="shared" si="2"/>
        <v>107683.8</v>
      </c>
      <c r="G46" s="3">
        <f t="shared" si="2"/>
        <v>30476</v>
      </c>
      <c r="H46" s="3">
        <f t="shared" si="2"/>
        <v>8115.2</v>
      </c>
      <c r="I46" s="3">
        <f t="shared" si="2"/>
        <v>69092.5</v>
      </c>
      <c r="J46" s="3">
        <f t="shared" si="2"/>
        <v>8191.7</v>
      </c>
      <c r="K46" s="3">
        <f t="shared" si="2"/>
        <v>2986.9</v>
      </c>
      <c r="L46" s="3">
        <f t="shared" si="2"/>
        <v>75.5</v>
      </c>
      <c r="M46" s="3">
        <f t="shared" si="2"/>
        <v>5129.3</v>
      </c>
      <c r="P46">
        <v>1996</v>
      </c>
      <c r="Q46">
        <v>871424300000</v>
      </c>
      <c r="R46">
        <v>274060500000</v>
      </c>
      <c r="S46">
        <v>351848400000</v>
      </c>
      <c r="T46">
        <v>245515400000</v>
      </c>
      <c r="U46">
        <v>107683800000</v>
      </c>
      <c r="V46">
        <v>30476000000</v>
      </c>
      <c r="W46">
        <v>8115200000</v>
      </c>
      <c r="X46">
        <v>69092500000</v>
      </c>
      <c r="Y46">
        <v>8191700000</v>
      </c>
      <c r="Z46">
        <v>2986900000</v>
      </c>
      <c r="AA46">
        <v>75500000</v>
      </c>
      <c r="AB46">
        <v>5129300000</v>
      </c>
    </row>
    <row r="47" spans="1:28">
      <c r="A47" s="7">
        <v>1997</v>
      </c>
      <c r="B47" s="3">
        <f t="shared" si="5"/>
        <v>912891.6</v>
      </c>
      <c r="C47" s="3">
        <f t="shared" si="3"/>
        <v>283716.90000000002</v>
      </c>
      <c r="D47" s="3">
        <f t="shared" si="4"/>
        <v>367107.1</v>
      </c>
      <c r="E47" s="3">
        <f t="shared" si="2"/>
        <v>262067.6</v>
      </c>
      <c r="F47" s="3">
        <f t="shared" si="2"/>
        <v>112921.8</v>
      </c>
      <c r="G47" s="3">
        <f t="shared" si="2"/>
        <v>31820.799999999999</v>
      </c>
      <c r="H47" s="3">
        <f t="shared" si="2"/>
        <v>8049.9</v>
      </c>
      <c r="I47" s="3">
        <f t="shared" si="2"/>
        <v>73051.100000000006</v>
      </c>
      <c r="J47" s="3">
        <f t="shared" si="2"/>
        <v>8387.6</v>
      </c>
      <c r="K47" s="3">
        <f t="shared" si="2"/>
        <v>3017.6</v>
      </c>
      <c r="L47" s="3">
        <f t="shared" si="2"/>
        <v>89.3</v>
      </c>
      <c r="M47" s="3">
        <f t="shared" si="2"/>
        <v>5280.8</v>
      </c>
      <c r="P47">
        <v>1997</v>
      </c>
      <c r="Q47">
        <v>912891600000</v>
      </c>
      <c r="R47">
        <v>283716900000</v>
      </c>
      <c r="S47">
        <v>367107100000</v>
      </c>
      <c r="T47">
        <v>262067600000</v>
      </c>
      <c r="U47">
        <v>112921800000</v>
      </c>
      <c r="V47">
        <v>31820800000</v>
      </c>
      <c r="W47">
        <v>8049900000</v>
      </c>
      <c r="X47">
        <v>73051100000</v>
      </c>
      <c r="Y47">
        <v>8387600000</v>
      </c>
      <c r="Z47">
        <v>3017600000</v>
      </c>
      <c r="AA47">
        <v>89300000</v>
      </c>
      <c r="AB47">
        <v>5280800000</v>
      </c>
    </row>
    <row r="48" spans="1:28">
      <c r="A48" s="7">
        <v>1998</v>
      </c>
      <c r="B48" s="3">
        <f t="shared" si="5"/>
        <v>955043.1</v>
      </c>
      <c r="C48" s="3">
        <f t="shared" si="3"/>
        <v>291953.90000000002</v>
      </c>
      <c r="D48" s="3">
        <f t="shared" si="4"/>
        <v>377279.9</v>
      </c>
      <c r="E48" s="3">
        <f t="shared" si="2"/>
        <v>285809.2</v>
      </c>
      <c r="F48" s="3">
        <f t="shared" si="2"/>
        <v>120086.9</v>
      </c>
      <c r="G48" s="3">
        <f t="shared" si="2"/>
        <v>32486.5</v>
      </c>
      <c r="H48" s="3">
        <f t="shared" si="2"/>
        <v>7822.5</v>
      </c>
      <c r="I48" s="3">
        <f t="shared" si="2"/>
        <v>79778</v>
      </c>
      <c r="J48" s="3">
        <f t="shared" si="2"/>
        <v>8856.2000000000007</v>
      </c>
      <c r="K48" s="3">
        <f t="shared" si="2"/>
        <v>3056.9</v>
      </c>
      <c r="L48" s="3">
        <f t="shared" si="2"/>
        <v>94</v>
      </c>
      <c r="M48" s="3">
        <f t="shared" si="2"/>
        <v>5705.2</v>
      </c>
      <c r="P48">
        <v>1998</v>
      </c>
      <c r="Q48">
        <v>955043100000</v>
      </c>
      <c r="R48">
        <v>291953900000</v>
      </c>
      <c r="S48">
        <v>377279900000</v>
      </c>
      <c r="T48">
        <v>285809200000</v>
      </c>
      <c r="U48">
        <v>120086900000</v>
      </c>
      <c r="V48">
        <v>32486500000</v>
      </c>
      <c r="W48">
        <v>7822500000</v>
      </c>
      <c r="X48">
        <v>79778000000</v>
      </c>
      <c r="Y48">
        <v>8856200000</v>
      </c>
      <c r="Z48">
        <v>3056900000</v>
      </c>
      <c r="AA48">
        <v>94000000</v>
      </c>
      <c r="AB48">
        <v>5705200000</v>
      </c>
    </row>
    <row r="49" spans="1:28">
      <c r="A49" s="7">
        <v>1999</v>
      </c>
      <c r="B49" s="3">
        <f t="shared" si="5"/>
        <v>987227.2</v>
      </c>
      <c r="C49" s="3">
        <f t="shared" si="3"/>
        <v>303046.2</v>
      </c>
      <c r="D49" s="3">
        <f t="shared" si="4"/>
        <v>383964.3</v>
      </c>
      <c r="E49" s="3">
        <f t="shared" si="2"/>
        <v>300216.59999999998</v>
      </c>
      <c r="F49" s="3">
        <f t="shared" si="2"/>
        <v>122674.3</v>
      </c>
      <c r="G49" s="3">
        <f t="shared" si="2"/>
        <v>33390.9</v>
      </c>
      <c r="H49" s="3">
        <f t="shared" si="2"/>
        <v>7759.2</v>
      </c>
      <c r="I49" s="3">
        <f t="shared" si="2"/>
        <v>81524.2</v>
      </c>
      <c r="J49" s="3">
        <f t="shared" si="2"/>
        <v>9185.6</v>
      </c>
      <c r="K49" s="3">
        <f t="shared" si="2"/>
        <v>3190.3</v>
      </c>
      <c r="L49" s="3">
        <f t="shared" si="2"/>
        <v>102.1</v>
      </c>
      <c r="M49" s="3">
        <f t="shared" si="2"/>
        <v>5893.2</v>
      </c>
      <c r="P49">
        <v>1999</v>
      </c>
      <c r="Q49">
        <v>987227200000</v>
      </c>
      <c r="R49">
        <v>303046200000</v>
      </c>
      <c r="S49">
        <v>383964300000</v>
      </c>
      <c r="T49">
        <v>300216600000</v>
      </c>
      <c r="U49">
        <v>122674300000</v>
      </c>
      <c r="V49">
        <v>33390900000</v>
      </c>
      <c r="W49">
        <v>7759200000</v>
      </c>
      <c r="X49">
        <v>81524200000</v>
      </c>
      <c r="Y49">
        <v>9185600000</v>
      </c>
      <c r="Z49">
        <v>3190300000</v>
      </c>
      <c r="AA49">
        <v>102100000</v>
      </c>
      <c r="AB49">
        <v>5893200000</v>
      </c>
    </row>
    <row r="50" spans="1:28">
      <c r="A50" s="7">
        <v>2000</v>
      </c>
      <c r="B50" s="3">
        <f t="shared" si="5"/>
        <v>1035769.2</v>
      </c>
      <c r="C50" s="3">
        <f t="shared" si="3"/>
        <v>319488.40000000002</v>
      </c>
      <c r="D50" s="3">
        <f t="shared" si="4"/>
        <v>400123.2</v>
      </c>
      <c r="E50" s="3">
        <f t="shared" si="2"/>
        <v>316157.59999999998</v>
      </c>
      <c r="F50" s="3">
        <f t="shared" si="2"/>
        <v>126692.9</v>
      </c>
      <c r="G50" s="3">
        <f t="shared" si="2"/>
        <v>35723</v>
      </c>
      <c r="H50" s="3">
        <f t="shared" si="2"/>
        <v>8151.3</v>
      </c>
      <c r="I50" s="3">
        <f t="shared" si="2"/>
        <v>82818.5</v>
      </c>
      <c r="J50" s="3">
        <f t="shared" si="2"/>
        <v>9219.2999999999993</v>
      </c>
      <c r="K50" s="3">
        <f t="shared" si="2"/>
        <v>3315.6</v>
      </c>
      <c r="L50" s="3">
        <f t="shared" si="2"/>
        <v>105.8</v>
      </c>
      <c r="M50" s="3">
        <f t="shared" si="2"/>
        <v>5797.9</v>
      </c>
      <c r="P50">
        <v>2000</v>
      </c>
      <c r="Q50">
        <v>1035769200000</v>
      </c>
      <c r="R50">
        <v>319488400000</v>
      </c>
      <c r="S50">
        <v>400123200000</v>
      </c>
      <c r="T50">
        <v>316157600000</v>
      </c>
      <c r="U50">
        <v>126692900000</v>
      </c>
      <c r="V50">
        <v>35723000000</v>
      </c>
      <c r="W50">
        <v>8151300000</v>
      </c>
      <c r="X50">
        <v>82818500000</v>
      </c>
      <c r="Y50">
        <v>9219300000</v>
      </c>
      <c r="Z50">
        <v>3315600000</v>
      </c>
      <c r="AA50">
        <v>105800000</v>
      </c>
      <c r="AB50">
        <v>5797900000</v>
      </c>
    </row>
    <row r="51" spans="1:28">
      <c r="A51" s="7">
        <v>2001</v>
      </c>
      <c r="B51" s="3">
        <f t="shared" si="5"/>
        <v>1073834.6000000001</v>
      </c>
      <c r="C51" s="3">
        <f t="shared" si="3"/>
        <v>331631</v>
      </c>
      <c r="D51" s="3">
        <f t="shared" si="4"/>
        <v>411403.3</v>
      </c>
      <c r="E51" s="3">
        <f t="shared" si="2"/>
        <v>330800.2</v>
      </c>
      <c r="F51" s="3">
        <f t="shared" si="2"/>
        <v>127036.1</v>
      </c>
      <c r="G51" s="3">
        <f t="shared" si="2"/>
        <v>36435.9</v>
      </c>
      <c r="H51" s="3">
        <f t="shared" si="2"/>
        <v>8122</v>
      </c>
      <c r="I51" s="3">
        <f t="shared" si="2"/>
        <v>82478.100000000006</v>
      </c>
      <c r="J51" s="3">
        <f t="shared" si="2"/>
        <v>9275.7999999999993</v>
      </c>
      <c r="K51" s="3">
        <f t="shared" si="2"/>
        <v>3328.3</v>
      </c>
      <c r="L51" s="3">
        <f t="shared" si="2"/>
        <v>119.1</v>
      </c>
      <c r="M51" s="3">
        <f t="shared" si="2"/>
        <v>5828.4</v>
      </c>
      <c r="P51">
        <v>2001</v>
      </c>
      <c r="Q51">
        <v>1073834600000</v>
      </c>
      <c r="R51">
        <v>331631000000</v>
      </c>
      <c r="S51">
        <v>411403300000</v>
      </c>
      <c r="T51">
        <v>330800200000</v>
      </c>
      <c r="U51">
        <v>127036100000</v>
      </c>
      <c r="V51">
        <v>36435900000</v>
      </c>
      <c r="W51">
        <v>8122000000</v>
      </c>
      <c r="X51">
        <v>82478100000</v>
      </c>
      <c r="Y51">
        <v>9275800000</v>
      </c>
      <c r="Z51">
        <v>3328300000</v>
      </c>
      <c r="AA51">
        <v>119100000</v>
      </c>
      <c r="AB51">
        <v>5828400000</v>
      </c>
    </row>
    <row r="52" spans="1:28">
      <c r="A52" s="7">
        <v>2002</v>
      </c>
      <c r="B52" s="3">
        <f t="shared" si="5"/>
        <v>1096280.2</v>
      </c>
      <c r="C52" s="3">
        <f t="shared" si="3"/>
        <v>340731.5</v>
      </c>
      <c r="D52" s="3">
        <f t="shared" si="4"/>
        <v>418795.9</v>
      </c>
      <c r="E52" s="3">
        <f t="shared" si="2"/>
        <v>336752.9</v>
      </c>
      <c r="F52" s="3">
        <f t="shared" si="2"/>
        <v>124701.8</v>
      </c>
      <c r="G52" s="3">
        <f t="shared" si="2"/>
        <v>36222.6</v>
      </c>
      <c r="H52" s="3">
        <f t="shared" si="2"/>
        <v>8237.5</v>
      </c>
      <c r="I52" s="3">
        <f t="shared" si="2"/>
        <v>80241.7</v>
      </c>
      <c r="J52" s="3">
        <f t="shared" si="2"/>
        <v>9665.2000000000007</v>
      </c>
      <c r="K52" s="3">
        <f t="shared" si="2"/>
        <v>3412.5</v>
      </c>
      <c r="L52" s="3">
        <f t="shared" si="2"/>
        <v>133.1</v>
      </c>
      <c r="M52" s="3">
        <f t="shared" si="2"/>
        <v>6119.6</v>
      </c>
      <c r="P52">
        <v>2002</v>
      </c>
      <c r="Q52">
        <v>1096280200000</v>
      </c>
      <c r="R52">
        <v>340731500000</v>
      </c>
      <c r="S52">
        <v>418795900000</v>
      </c>
      <c r="T52">
        <v>336752900000</v>
      </c>
      <c r="U52">
        <v>124701800000</v>
      </c>
      <c r="V52">
        <v>36222600000</v>
      </c>
      <c r="W52">
        <v>8237500000</v>
      </c>
      <c r="X52">
        <v>80241700000</v>
      </c>
      <c r="Y52">
        <v>9665200000</v>
      </c>
      <c r="Z52">
        <v>3412500000</v>
      </c>
      <c r="AA52">
        <v>133100000</v>
      </c>
      <c r="AB52">
        <v>6119600000</v>
      </c>
    </row>
    <row r="53" spans="1:28">
      <c r="A53" s="7">
        <v>2003</v>
      </c>
      <c r="B53" s="3">
        <f t="shared" si="5"/>
        <v>1105166.6000000001</v>
      </c>
      <c r="C53" s="3">
        <f t="shared" si="3"/>
        <v>351622.1</v>
      </c>
      <c r="D53" s="3">
        <f t="shared" si="4"/>
        <v>431325.7</v>
      </c>
      <c r="E53" s="3">
        <f t="shared" si="2"/>
        <v>322218.8</v>
      </c>
      <c r="F53" s="3">
        <f t="shared" si="2"/>
        <v>118443.5</v>
      </c>
      <c r="G53" s="3">
        <f t="shared" si="2"/>
        <v>36214.400000000001</v>
      </c>
      <c r="H53" s="3">
        <f t="shared" si="2"/>
        <v>8097</v>
      </c>
      <c r="I53" s="3">
        <f t="shared" si="2"/>
        <v>74130.8</v>
      </c>
      <c r="J53" s="3">
        <f t="shared" si="2"/>
        <v>9285.2999999999993</v>
      </c>
      <c r="K53" s="3">
        <f t="shared" si="2"/>
        <v>3442.4</v>
      </c>
      <c r="L53" s="3">
        <f t="shared" si="2"/>
        <v>139.6</v>
      </c>
      <c r="M53" s="3">
        <f t="shared" si="2"/>
        <v>5703.2</v>
      </c>
      <c r="P53">
        <v>2003</v>
      </c>
      <c r="Q53">
        <v>1105166600000</v>
      </c>
      <c r="R53">
        <v>351622100000</v>
      </c>
      <c r="S53">
        <v>431325700000</v>
      </c>
      <c r="T53">
        <v>322218800000</v>
      </c>
      <c r="U53">
        <v>118443500000</v>
      </c>
      <c r="V53">
        <v>36214400000</v>
      </c>
      <c r="W53">
        <v>8097000000</v>
      </c>
      <c r="X53">
        <v>74130800000</v>
      </c>
      <c r="Y53">
        <v>9285300000</v>
      </c>
      <c r="Z53">
        <v>3442400000</v>
      </c>
      <c r="AA53">
        <v>139600000</v>
      </c>
      <c r="AB53">
        <v>5703200000</v>
      </c>
    </row>
    <row r="54" spans="1:28">
      <c r="A54" s="7">
        <v>2004</v>
      </c>
      <c r="B54" s="3">
        <f t="shared" si="5"/>
        <v>1160849.3</v>
      </c>
      <c r="C54" s="3">
        <f t="shared" si="3"/>
        <v>377151</v>
      </c>
      <c r="D54" s="3">
        <f t="shared" si="4"/>
        <v>463106.5</v>
      </c>
      <c r="E54" s="3">
        <f t="shared" si="2"/>
        <v>320591.90000000002</v>
      </c>
      <c r="F54" s="3">
        <f t="shared" si="2"/>
        <v>116759.1</v>
      </c>
      <c r="G54" s="3">
        <f t="shared" si="2"/>
        <v>37446.6</v>
      </c>
      <c r="H54" s="3">
        <f t="shared" si="2"/>
        <v>8215.9</v>
      </c>
      <c r="I54" s="3">
        <f t="shared" si="2"/>
        <v>71095.899999999994</v>
      </c>
      <c r="J54" s="3">
        <f t="shared" si="2"/>
        <v>9294.2000000000007</v>
      </c>
      <c r="K54" s="3">
        <f t="shared" si="2"/>
        <v>3602.2</v>
      </c>
      <c r="L54" s="3">
        <f t="shared" si="2"/>
        <v>190.3</v>
      </c>
      <c r="M54" s="3">
        <f t="shared" si="2"/>
        <v>5501.7</v>
      </c>
      <c r="P54">
        <v>2004</v>
      </c>
      <c r="Q54">
        <v>1160849300000</v>
      </c>
      <c r="R54">
        <v>377151000000</v>
      </c>
      <c r="S54">
        <v>463106500000</v>
      </c>
      <c r="T54">
        <v>320591900000</v>
      </c>
      <c r="U54">
        <v>116759100000</v>
      </c>
      <c r="V54">
        <v>37446600000</v>
      </c>
      <c r="W54">
        <v>8215900000</v>
      </c>
      <c r="X54">
        <v>71095900000</v>
      </c>
      <c r="Y54">
        <v>9294200000</v>
      </c>
      <c r="Z54">
        <v>3602200000</v>
      </c>
      <c r="AA54">
        <v>190300000</v>
      </c>
      <c r="AB54">
        <v>5501700000</v>
      </c>
    </row>
    <row r="55" spans="1:28">
      <c r="A55" s="7">
        <v>2005</v>
      </c>
      <c r="B55" s="3">
        <f t="shared" si="5"/>
        <v>1236309.5</v>
      </c>
      <c r="C55" s="3">
        <f t="shared" si="3"/>
        <v>398710.6</v>
      </c>
      <c r="D55" s="3">
        <f t="shared" si="4"/>
        <v>506938.4</v>
      </c>
      <c r="E55" s="3">
        <f t="shared" si="2"/>
        <v>330660.5</v>
      </c>
      <c r="F55" s="3">
        <f t="shared" si="2"/>
        <v>116152.1</v>
      </c>
      <c r="G55" s="3">
        <f t="shared" si="2"/>
        <v>37921.599999999999</v>
      </c>
      <c r="H55" s="3">
        <f t="shared" si="2"/>
        <v>8150.6</v>
      </c>
      <c r="I55" s="3">
        <f t="shared" si="2"/>
        <v>70079.899999999994</v>
      </c>
      <c r="J55" s="3">
        <f t="shared" si="2"/>
        <v>9228.6</v>
      </c>
      <c r="K55" s="3">
        <f t="shared" si="2"/>
        <v>3677.6</v>
      </c>
      <c r="L55" s="3">
        <f t="shared" si="2"/>
        <v>187.9</v>
      </c>
      <c r="M55" s="3">
        <f t="shared" si="2"/>
        <v>5366</v>
      </c>
      <c r="P55">
        <v>2005</v>
      </c>
      <c r="Q55">
        <v>1236309500000</v>
      </c>
      <c r="R55">
        <v>398710600000</v>
      </c>
      <c r="S55">
        <v>506938400000</v>
      </c>
      <c r="T55">
        <v>330660500000</v>
      </c>
      <c r="U55">
        <v>116152100000</v>
      </c>
      <c r="V55">
        <v>37921600000</v>
      </c>
      <c r="W55">
        <v>8150600000</v>
      </c>
      <c r="X55">
        <v>70079900000</v>
      </c>
      <c r="Y55">
        <v>9228600000</v>
      </c>
      <c r="Z55">
        <v>3677600000</v>
      </c>
      <c r="AA55">
        <v>187900000</v>
      </c>
      <c r="AB55">
        <v>5366000000</v>
      </c>
    </row>
    <row r="56" spans="1:28">
      <c r="A56" s="7">
        <v>2006</v>
      </c>
      <c r="B56" s="3">
        <f t="shared" si="5"/>
        <v>1339940.7</v>
      </c>
      <c r="C56" s="3">
        <f t="shared" si="3"/>
        <v>432695.5</v>
      </c>
      <c r="D56" s="3">
        <f t="shared" si="4"/>
        <v>562415.69999999995</v>
      </c>
      <c r="E56" s="3">
        <f t="shared" si="2"/>
        <v>344829.4</v>
      </c>
      <c r="F56" s="3">
        <f t="shared" si="2"/>
        <v>116227.1</v>
      </c>
      <c r="G56" s="3">
        <f t="shared" si="2"/>
        <v>39180.800000000003</v>
      </c>
      <c r="H56" s="3">
        <f t="shared" ref="H56:M60" si="6">W56/1000000</f>
        <v>8173</v>
      </c>
      <c r="I56" s="3">
        <f t="shared" si="6"/>
        <v>68873.399999999994</v>
      </c>
      <c r="J56" s="3">
        <f t="shared" si="6"/>
        <v>9332</v>
      </c>
      <c r="K56" s="3">
        <f t="shared" si="6"/>
        <v>3847.5</v>
      </c>
      <c r="L56" s="3">
        <f t="shared" si="6"/>
        <v>185.1</v>
      </c>
      <c r="M56" s="3">
        <f t="shared" si="6"/>
        <v>5299.4</v>
      </c>
      <c r="P56">
        <v>2006</v>
      </c>
      <c r="Q56">
        <v>1339940700000</v>
      </c>
      <c r="R56">
        <v>432695500000</v>
      </c>
      <c r="S56">
        <v>562415700000</v>
      </c>
      <c r="T56">
        <v>344829400000</v>
      </c>
      <c r="U56">
        <v>116227100000</v>
      </c>
      <c r="V56">
        <v>39180800000</v>
      </c>
      <c r="W56">
        <v>8173000000</v>
      </c>
      <c r="X56">
        <v>68873400000</v>
      </c>
      <c r="Y56">
        <v>9332000000</v>
      </c>
      <c r="Z56">
        <v>3847500000</v>
      </c>
      <c r="AA56">
        <v>185100000</v>
      </c>
      <c r="AB56">
        <v>5299400000</v>
      </c>
    </row>
    <row r="57" spans="1:28">
      <c r="A57" s="7">
        <v>2007</v>
      </c>
      <c r="B57" s="3">
        <f t="shared" si="5"/>
        <v>1446070.4</v>
      </c>
      <c r="C57" s="3">
        <f t="shared" si="3"/>
        <v>473901.9</v>
      </c>
      <c r="D57" s="3">
        <f t="shared" si="4"/>
        <v>614494.19999999995</v>
      </c>
      <c r="E57" s="3">
        <f t="shared" ref="E57:G60" si="7">T57/1000000</f>
        <v>357674.3</v>
      </c>
      <c r="F57" s="3">
        <f t="shared" si="7"/>
        <v>118065.7</v>
      </c>
      <c r="G57" s="3">
        <f t="shared" si="7"/>
        <v>41250.400000000001</v>
      </c>
      <c r="H57" s="3">
        <f t="shared" si="6"/>
        <v>8236.6</v>
      </c>
      <c r="I57" s="3">
        <f t="shared" si="6"/>
        <v>68578.600000000006</v>
      </c>
      <c r="J57" s="3">
        <f t="shared" si="6"/>
        <v>9477.9</v>
      </c>
      <c r="K57" s="3">
        <f t="shared" si="6"/>
        <v>4054.7</v>
      </c>
      <c r="L57" s="3">
        <f t="shared" si="6"/>
        <v>184.1</v>
      </c>
      <c r="M57" s="3">
        <f t="shared" si="6"/>
        <v>5239.2</v>
      </c>
      <c r="P57">
        <v>2007</v>
      </c>
      <c r="Q57">
        <v>1446070400000</v>
      </c>
      <c r="R57">
        <v>473901900000</v>
      </c>
      <c r="S57">
        <v>614494200000</v>
      </c>
      <c r="T57">
        <v>357674300000</v>
      </c>
      <c r="U57">
        <v>118065700000</v>
      </c>
      <c r="V57">
        <v>41250400000</v>
      </c>
      <c r="W57">
        <v>8236600000</v>
      </c>
      <c r="X57">
        <v>68578600000</v>
      </c>
      <c r="Y57">
        <v>9477900000</v>
      </c>
      <c r="Z57">
        <v>4054700000</v>
      </c>
      <c r="AA57">
        <v>184100000</v>
      </c>
      <c r="AB57">
        <v>5239200000</v>
      </c>
    </row>
    <row r="58" spans="1:28">
      <c r="A58" s="7">
        <v>2008</v>
      </c>
      <c r="B58" s="3">
        <f t="shared" si="5"/>
        <v>1576990.7</v>
      </c>
      <c r="C58" s="3">
        <f t="shared" si="3"/>
        <v>522830.6</v>
      </c>
      <c r="D58" s="3">
        <f t="shared" si="4"/>
        <v>676344</v>
      </c>
      <c r="E58" s="3">
        <f t="shared" si="7"/>
        <v>377816.1</v>
      </c>
      <c r="F58" s="3">
        <f t="shared" si="7"/>
        <v>122589</v>
      </c>
      <c r="G58" s="3">
        <f t="shared" si="7"/>
        <v>43830.9</v>
      </c>
      <c r="H58" s="3">
        <f t="shared" si="6"/>
        <v>8222.9</v>
      </c>
      <c r="I58" s="3">
        <f t="shared" si="6"/>
        <v>70535.199999999997</v>
      </c>
      <c r="J58" s="3">
        <f t="shared" si="6"/>
        <v>9988.7999999999993</v>
      </c>
      <c r="K58" s="3">
        <f t="shared" si="6"/>
        <v>4425.6000000000004</v>
      </c>
      <c r="L58" s="3">
        <f t="shared" si="6"/>
        <v>196.4</v>
      </c>
      <c r="M58" s="3">
        <f t="shared" si="6"/>
        <v>5366.9</v>
      </c>
      <c r="P58">
        <v>2008</v>
      </c>
      <c r="Q58">
        <v>1576990700000</v>
      </c>
      <c r="R58">
        <v>522830600000</v>
      </c>
      <c r="S58">
        <v>676344000000</v>
      </c>
      <c r="T58">
        <v>377816100000</v>
      </c>
      <c r="U58">
        <v>122589000000</v>
      </c>
      <c r="V58">
        <v>43830900000</v>
      </c>
      <c r="W58">
        <v>8222900000</v>
      </c>
      <c r="X58">
        <v>70535200000</v>
      </c>
      <c r="Y58">
        <v>9988800000</v>
      </c>
      <c r="Z58">
        <v>4425600000</v>
      </c>
      <c r="AA58">
        <v>196400000</v>
      </c>
      <c r="AB58">
        <v>5366900000</v>
      </c>
    </row>
    <row r="59" spans="1:28">
      <c r="A59" s="7">
        <v>2009</v>
      </c>
      <c r="B59" s="3">
        <f t="shared" si="5"/>
        <v>1614481.7</v>
      </c>
      <c r="C59" s="3">
        <f t="shared" si="3"/>
        <v>507740.7</v>
      </c>
      <c r="D59" s="3">
        <f t="shared" si="4"/>
        <v>715108.8</v>
      </c>
      <c r="E59" s="3">
        <f t="shared" si="7"/>
        <v>391632.3</v>
      </c>
      <c r="F59" s="3">
        <f t="shared" si="7"/>
        <v>117699.2</v>
      </c>
      <c r="G59" s="3">
        <f t="shared" si="7"/>
        <v>40150.300000000003</v>
      </c>
      <c r="H59" s="3">
        <f t="shared" si="6"/>
        <v>7899.5</v>
      </c>
      <c r="I59" s="3">
        <f t="shared" si="6"/>
        <v>69649.3</v>
      </c>
      <c r="J59" s="3">
        <f t="shared" si="6"/>
        <v>9937.6</v>
      </c>
      <c r="K59" s="3">
        <f t="shared" si="6"/>
        <v>4109</v>
      </c>
      <c r="L59" s="3">
        <f t="shared" si="6"/>
        <v>201</v>
      </c>
      <c r="M59" s="3">
        <f t="shared" si="6"/>
        <v>5627.6</v>
      </c>
      <c r="P59">
        <v>2009</v>
      </c>
      <c r="Q59">
        <v>1614481700000</v>
      </c>
      <c r="R59">
        <v>507740700000</v>
      </c>
      <c r="S59">
        <v>715108800000</v>
      </c>
      <c r="T59">
        <v>391632300000</v>
      </c>
      <c r="U59">
        <v>117699200000</v>
      </c>
      <c r="V59">
        <v>40150300000</v>
      </c>
      <c r="W59">
        <v>7899500000</v>
      </c>
      <c r="X59">
        <v>69649300000</v>
      </c>
      <c r="Y59">
        <v>9937600000</v>
      </c>
      <c r="Z59">
        <v>4109000000</v>
      </c>
      <c r="AA59">
        <v>201000000</v>
      </c>
      <c r="AB59">
        <v>5627600000</v>
      </c>
    </row>
    <row r="60" spans="1:28">
      <c r="A60" s="7">
        <v>2010</v>
      </c>
      <c r="B60" s="3">
        <f t="shared" si="5"/>
        <v>1637105.7</v>
      </c>
      <c r="C60" s="3">
        <f t="shared" si="3"/>
        <v>507163.8</v>
      </c>
      <c r="D60" s="3">
        <f t="shared" si="4"/>
        <v>762676.6</v>
      </c>
      <c r="E60" s="3">
        <f t="shared" si="7"/>
        <v>367265.3</v>
      </c>
      <c r="F60" s="3">
        <f t="shared" si="7"/>
        <v>108100</v>
      </c>
      <c r="G60" s="3">
        <f t="shared" si="7"/>
        <v>38305.199999999997</v>
      </c>
      <c r="H60" s="3">
        <f t="shared" si="6"/>
        <v>7756.3</v>
      </c>
      <c r="I60" s="3">
        <f t="shared" si="6"/>
        <v>62038.400000000001</v>
      </c>
      <c r="J60" s="3">
        <f t="shared" si="6"/>
        <v>9443.5</v>
      </c>
      <c r="K60" s="3">
        <f t="shared" si="6"/>
        <v>3830.3</v>
      </c>
      <c r="L60" s="3">
        <f t="shared" si="6"/>
        <v>202.6</v>
      </c>
      <c r="M60" s="3">
        <f t="shared" si="6"/>
        <v>5410.6</v>
      </c>
      <c r="P60">
        <v>2010</v>
      </c>
      <c r="Q60">
        <v>1637105700000</v>
      </c>
      <c r="R60">
        <v>507163800000</v>
      </c>
      <c r="S60">
        <v>762676600000</v>
      </c>
      <c r="T60">
        <v>367265300000</v>
      </c>
      <c r="U60">
        <v>108100000000</v>
      </c>
      <c r="V60">
        <v>38305200000</v>
      </c>
      <c r="W60">
        <v>7756300000</v>
      </c>
      <c r="X60">
        <v>62038400000</v>
      </c>
      <c r="Y60">
        <v>9443500000</v>
      </c>
      <c r="Z60">
        <v>3830300000</v>
      </c>
      <c r="AA60">
        <v>202600000</v>
      </c>
      <c r="AB60">
        <v>5410600000</v>
      </c>
    </row>
    <row r="62" spans="1:28">
      <c r="A62" s="229" t="s">
        <v>1340</v>
      </c>
    </row>
    <row r="63" spans="1:28">
      <c r="A63" t="s">
        <v>524</v>
      </c>
    </row>
    <row r="64" spans="1:28">
      <c r="A64" t="s">
        <v>621</v>
      </c>
    </row>
  </sheetData>
  <mergeCells count="3">
    <mergeCell ref="B3:E3"/>
    <mergeCell ref="F3:I3"/>
    <mergeCell ref="J3:M3"/>
  </mergeCells>
  <pageMargins left="0.7" right="0.7" top="0.75" bottom="0.75" header="0.3" footer="0.3"/>
  <pageSetup scale="57" orientation="portrait" horizontalDpi="0" verticalDpi="0" r:id="rId1"/>
</worksheet>
</file>

<file path=xl/worksheets/sheet46.xml><?xml version="1.0" encoding="utf-8"?>
<worksheet xmlns="http://schemas.openxmlformats.org/spreadsheetml/2006/main" xmlns:r="http://schemas.openxmlformats.org/officeDocument/2006/relationships">
  <sheetPr codeName="Sheet97"/>
  <dimension ref="A1:M62"/>
  <sheetViews>
    <sheetView view="pageBreakPreview" zoomScaleNormal="100" zoomScaleSheetLayoutView="100" workbookViewId="0"/>
  </sheetViews>
  <sheetFormatPr defaultRowHeight="15" outlineLevelRow="1"/>
  <cols>
    <col min="2" max="13" width="11.85546875" customWidth="1"/>
  </cols>
  <sheetData>
    <row r="1" spans="1:13">
      <c r="A1" s="229" t="s">
        <v>1345</v>
      </c>
    </row>
    <row r="3" spans="1:13">
      <c r="B3" s="357" t="s">
        <v>5</v>
      </c>
      <c r="C3" s="357"/>
      <c r="D3" s="357"/>
      <c r="E3" s="357"/>
      <c r="F3" s="357" t="s">
        <v>6</v>
      </c>
      <c r="G3" s="357" t="s">
        <v>6</v>
      </c>
      <c r="H3" s="357" t="s">
        <v>6</v>
      </c>
      <c r="I3" s="357" t="s">
        <v>6</v>
      </c>
      <c r="J3" s="357" t="s">
        <v>7</v>
      </c>
      <c r="K3" s="357" t="s">
        <v>7</v>
      </c>
      <c r="L3" s="357" t="s">
        <v>7</v>
      </c>
      <c r="M3" s="357" t="s">
        <v>7</v>
      </c>
    </row>
    <row r="4" spans="1:13" ht="45">
      <c r="B4" s="55" t="s">
        <v>623</v>
      </c>
      <c r="C4" s="55" t="s">
        <v>624</v>
      </c>
      <c r="D4" s="55" t="s">
        <v>625</v>
      </c>
      <c r="E4" s="55" t="s">
        <v>626</v>
      </c>
      <c r="F4" s="55" t="s">
        <v>623</v>
      </c>
      <c r="G4" s="55" t="s">
        <v>624</v>
      </c>
      <c r="H4" s="55" t="s">
        <v>625</v>
      </c>
      <c r="I4" s="55" t="s">
        <v>626</v>
      </c>
      <c r="J4" s="55" t="s">
        <v>623</v>
      </c>
      <c r="K4" s="55" t="s">
        <v>624</v>
      </c>
      <c r="L4" s="55" t="s">
        <v>625</v>
      </c>
      <c r="M4" s="55" t="s">
        <v>626</v>
      </c>
    </row>
    <row r="5" spans="1:13" hidden="1" outlineLevel="1">
      <c r="A5">
        <v>1955</v>
      </c>
      <c r="B5" s="3">
        <f>100*'7k'!B5/'7k'!$B5</f>
        <v>100</v>
      </c>
      <c r="C5" s="3">
        <f>100*'7k'!C5/'7k'!$B5</f>
        <v>32.236120815510375</v>
      </c>
      <c r="D5" s="3">
        <f>100*'7k'!D5/'7k'!$B5</f>
        <v>39.228968909945067</v>
      </c>
      <c r="E5" s="3">
        <f>100*'7k'!E5/'7k'!$B5</f>
        <v>28.534910274544554</v>
      </c>
      <c r="F5" s="3">
        <f>100*'7k'!F5/'7k'!$F5</f>
        <v>100</v>
      </c>
      <c r="G5" s="3">
        <f>100*'7k'!G5/'7k'!$F5</f>
        <v>42.858169406269646</v>
      </c>
      <c r="H5" s="3">
        <f>100*'7k'!H5/'7k'!$F5</f>
        <v>10.532650678164016</v>
      </c>
      <c r="I5" s="3">
        <f>100*'7k'!I5/'7k'!$F5</f>
        <v>46.609179915566337</v>
      </c>
      <c r="J5" s="3">
        <f>100*'7k'!J5/'7k'!$J5</f>
        <v>100</v>
      </c>
      <c r="K5" s="3">
        <f>100*'7k'!K5/'7k'!$J5</f>
        <v>46.966966966966964</v>
      </c>
      <c r="L5" s="3">
        <f>100*'7k'!L5/'7k'!$J5</f>
        <v>1.6816816816816818</v>
      </c>
      <c r="M5" s="3">
        <f>100*'7k'!M5/'7k'!$J5</f>
        <v>51.371371371371382</v>
      </c>
    </row>
    <row r="6" spans="1:13" hidden="1" outlineLevel="1">
      <c r="A6">
        <v>1956</v>
      </c>
      <c r="B6" s="3">
        <f>100*'7k'!B6/'7k'!$B6</f>
        <v>100</v>
      </c>
      <c r="C6" s="3">
        <f>100*'7k'!C6/'7k'!$B6</f>
        <v>31.28268817016215</v>
      </c>
      <c r="D6" s="3">
        <f>100*'7k'!D6/'7k'!$B6</f>
        <v>40.682887578932636</v>
      </c>
      <c r="E6" s="3">
        <f>100*'7k'!E6/'7k'!$B6</f>
        <v>28.034424250905207</v>
      </c>
      <c r="F6" s="3">
        <f>100*'7k'!F6/'7k'!$F6</f>
        <v>100</v>
      </c>
      <c r="G6" s="3">
        <f>100*'7k'!G6/'7k'!$F6</f>
        <v>41.488298294327656</v>
      </c>
      <c r="H6" s="3">
        <f>100*'7k'!H6/'7k'!$F6</f>
        <v>10.867116223720746</v>
      </c>
      <c r="I6" s="3">
        <f>100*'7k'!I6/'7k'!$F6</f>
        <v>47.644585481951609</v>
      </c>
      <c r="J6" s="3">
        <f>100*'7k'!J6/'7k'!$J6</f>
        <v>100</v>
      </c>
      <c r="K6" s="3">
        <f>100*'7k'!K6/'7k'!$J6</f>
        <v>45.658682634730539</v>
      </c>
      <c r="L6" s="3">
        <f>100*'7k'!L6/'7k'!$J6</f>
        <v>1.8525449101796407</v>
      </c>
      <c r="M6" s="3">
        <f>100*'7k'!M6/'7k'!$J6</f>
        <v>52.488772455089823</v>
      </c>
    </row>
    <row r="7" spans="1:13" hidden="1" outlineLevel="1">
      <c r="A7">
        <v>1957</v>
      </c>
      <c r="B7" s="3">
        <f>100*'7k'!B7/'7k'!$B7</f>
        <v>100</v>
      </c>
      <c r="C7" s="3">
        <f>100*'7k'!C7/'7k'!$B7</f>
        <v>30.936292777482016</v>
      </c>
      <c r="D7" s="3">
        <f>100*'7k'!D7/'7k'!$B7</f>
        <v>40.602718284032015</v>
      </c>
      <c r="E7" s="3">
        <f>100*'7k'!E7/'7k'!$B7</f>
        <v>28.460988938485972</v>
      </c>
      <c r="F7" s="3">
        <f>100*'7k'!F7/'7k'!$F7</f>
        <v>100</v>
      </c>
      <c r="G7" s="3">
        <f>100*'7k'!G7/'7k'!$F7</f>
        <v>39.776061996068265</v>
      </c>
      <c r="H7" s="3">
        <f>100*'7k'!H7/'7k'!$F7</f>
        <v>10.986067979144705</v>
      </c>
      <c r="I7" s="3">
        <f>100*'7k'!I7/'7k'!$F7</f>
        <v>49.237870024787028</v>
      </c>
      <c r="J7" s="3">
        <f>100*'7k'!J7/'7k'!$J7</f>
        <v>100</v>
      </c>
      <c r="K7" s="3">
        <f>100*'7k'!K7/'7k'!$J7</f>
        <v>44.49517120280948</v>
      </c>
      <c r="L7" s="3">
        <f>100*'7k'!L7/'7k'!$J7</f>
        <v>1.7910447761194028</v>
      </c>
      <c r="M7" s="3">
        <f>100*'7k'!M7/'7k'!$J7</f>
        <v>53.731343283582092</v>
      </c>
    </row>
    <row r="8" spans="1:13" hidden="1" outlineLevel="1">
      <c r="A8">
        <v>1958</v>
      </c>
      <c r="B8" s="3">
        <f>100*'7k'!B8/'7k'!$B8</f>
        <v>100</v>
      </c>
      <c r="C8" s="3">
        <f>100*'7k'!C8/'7k'!$B8</f>
        <v>31.226745869208582</v>
      </c>
      <c r="D8" s="3">
        <f>100*'7k'!D8/'7k'!$B8</f>
        <v>40.871942785456184</v>
      </c>
      <c r="E8" s="3">
        <f>100*'7k'!E8/'7k'!$B8</f>
        <v>27.901311345335234</v>
      </c>
      <c r="F8" s="3">
        <f>100*'7k'!F8/'7k'!$F8</f>
        <v>100</v>
      </c>
      <c r="G8" s="3">
        <f>100*'7k'!G8/'7k'!$F8</f>
        <v>39.317694885458444</v>
      </c>
      <c r="H8" s="3">
        <f>100*'7k'!H8/'7k'!$F8</f>
        <v>11.344283909245728</v>
      </c>
      <c r="I8" s="3">
        <f>100*'7k'!I8/'7k'!$F8</f>
        <v>49.339394605284845</v>
      </c>
      <c r="J8" s="3">
        <f>100*'7k'!J8/'7k'!$J8</f>
        <v>100</v>
      </c>
      <c r="K8" s="3">
        <f>100*'7k'!K8/'7k'!$J8</f>
        <v>43.866535819430815</v>
      </c>
      <c r="L8" s="3">
        <f>100*'7k'!L8/'7k'!$J8</f>
        <v>1.6519463526333007</v>
      </c>
      <c r="M8" s="3">
        <f>100*'7k'!M8/'7k'!$J8</f>
        <v>54.465161923454367</v>
      </c>
    </row>
    <row r="9" spans="1:13" hidden="1" outlineLevel="1">
      <c r="A9">
        <v>1959</v>
      </c>
      <c r="B9" s="3">
        <f>100*'7k'!B9/'7k'!$B9</f>
        <v>100</v>
      </c>
      <c r="C9" s="3">
        <f>100*'7k'!C9/'7k'!$B9</f>
        <v>31.029959291584635</v>
      </c>
      <c r="D9" s="3">
        <f>100*'7k'!D9/'7k'!$B9</f>
        <v>41.555530401950115</v>
      </c>
      <c r="E9" s="3">
        <f>100*'7k'!E9/'7k'!$B9</f>
        <v>27.414510306465239</v>
      </c>
      <c r="F9" s="3">
        <f>100*'7k'!F9/'7k'!$F9</f>
        <v>100</v>
      </c>
      <c r="G9" s="3">
        <f>100*'7k'!G9/'7k'!$F9</f>
        <v>38.470105195362812</v>
      </c>
      <c r="H9" s="3">
        <f>100*'7k'!H9/'7k'!$F9</f>
        <v>11.760680549592099</v>
      </c>
      <c r="I9" s="3">
        <f>100*'7k'!I9/'7k'!$F9</f>
        <v>49.77055603263203</v>
      </c>
      <c r="J9" s="3">
        <f>100*'7k'!J9/'7k'!$J9</f>
        <v>100</v>
      </c>
      <c r="K9" s="3">
        <f>100*'7k'!K9/'7k'!$J9</f>
        <v>43.596643976571151</v>
      </c>
      <c r="L9" s="3">
        <f>100*'7k'!L9/'7k'!$J9</f>
        <v>1.6780117144214024</v>
      </c>
      <c r="M9" s="3">
        <f>100*'7k'!M9/'7k'!$J9</f>
        <v>54.72534430900744</v>
      </c>
    </row>
    <row r="10" spans="1:13" hidden="1" outlineLevel="1">
      <c r="A10">
        <v>1960</v>
      </c>
      <c r="B10" s="3">
        <f>100*'7k'!B10/'7k'!$B10</f>
        <v>100</v>
      </c>
      <c r="C10" s="3">
        <f>100*'7k'!C10/'7k'!$B10</f>
        <v>31.749614970779977</v>
      </c>
      <c r="D10" s="3">
        <f>100*'7k'!D10/'7k'!$B10</f>
        <v>41.419554305902118</v>
      </c>
      <c r="E10" s="3">
        <f>100*'7k'!E10/'7k'!$B10</f>
        <v>26.830830723317906</v>
      </c>
      <c r="F10" s="3">
        <f>100*'7k'!F10/'7k'!$F10</f>
        <v>100</v>
      </c>
      <c r="G10" s="3">
        <f>100*'7k'!G10/'7k'!$F10</f>
        <v>38.517169682176849</v>
      </c>
      <c r="H10" s="3">
        <f>100*'7k'!H10/'7k'!$F10</f>
        <v>11.393075303811036</v>
      </c>
      <c r="I10" s="3">
        <f>100*'7k'!I10/'7k'!$F10</f>
        <v>50.08846357496158</v>
      </c>
      <c r="J10" s="3">
        <f>100*'7k'!J10/'7k'!$J10</f>
        <v>100</v>
      </c>
      <c r="K10" s="3">
        <f>100*'7k'!K10/'7k'!$J10</f>
        <v>44.092732946946057</v>
      </c>
      <c r="L10" s="3">
        <f>100*'7k'!L10/'7k'!$J10</f>
        <v>1.6495764600980829</v>
      </c>
      <c r="M10" s="3">
        <f>100*'7k'!M10/'7k'!$J10</f>
        <v>54.257690592955868</v>
      </c>
    </row>
    <row r="11" spans="1:13" collapsed="1">
      <c r="A11" s="7">
        <v>1961</v>
      </c>
      <c r="B11" s="3">
        <f>100*'7k'!B11/'7k'!$B11</f>
        <v>100</v>
      </c>
      <c r="C11" s="3">
        <f>100*'7k'!C11/'7k'!$B11</f>
        <v>32.029786717096897</v>
      </c>
      <c r="D11" s="3">
        <f>100*'7k'!D11/'7k'!$B11</f>
        <v>41.935121237450616</v>
      </c>
      <c r="E11" s="3">
        <f>100*'7k'!E11/'7k'!$B11</f>
        <v>26.035092045452487</v>
      </c>
      <c r="F11" s="3">
        <f>100*'7k'!F11/'7k'!$F11</f>
        <v>100</v>
      </c>
      <c r="G11" s="3">
        <f>100*'7k'!G11/'7k'!$F11</f>
        <v>38.059148096477003</v>
      </c>
      <c r="H11" s="3">
        <f>100*'7k'!H11/'7k'!$F11</f>
        <v>11.313047522089413</v>
      </c>
      <c r="I11" s="3">
        <f>100*'7k'!I11/'7k'!$F11</f>
        <v>50.627804381433577</v>
      </c>
      <c r="J11" s="3">
        <f>100*'7k'!J11/'7k'!$J11</f>
        <v>100</v>
      </c>
      <c r="K11" s="3">
        <f>100*'7k'!K11/'7k'!$J11</f>
        <v>44.481281945020029</v>
      </c>
      <c r="L11" s="3">
        <f>100*'7k'!L11/'7k'!$J11</f>
        <v>1.6853156513330572</v>
      </c>
      <c r="M11" s="3">
        <f>100*'7k'!M11/'7k'!$J11</f>
        <v>53.847216466362759</v>
      </c>
    </row>
    <row r="12" spans="1:13">
      <c r="A12" s="7">
        <v>1962</v>
      </c>
      <c r="B12" s="3">
        <f>100*'7k'!B12/'7k'!$B12</f>
        <v>100</v>
      </c>
      <c r="C12" s="3">
        <f>100*'7k'!C12/'7k'!$B12</f>
        <v>32.160738680887363</v>
      </c>
      <c r="D12" s="3">
        <f>100*'7k'!D12/'7k'!$B12</f>
        <v>42.3163873151044</v>
      </c>
      <c r="E12" s="3">
        <f>100*'7k'!E12/'7k'!$B12</f>
        <v>25.522874004008241</v>
      </c>
      <c r="F12" s="3">
        <f>100*'7k'!F12/'7k'!$F12</f>
        <v>100</v>
      </c>
      <c r="G12" s="3">
        <f>100*'7k'!G12/'7k'!$F12</f>
        <v>37.673611111111107</v>
      </c>
      <c r="H12" s="3">
        <f>100*'7k'!H12/'7k'!$F12</f>
        <v>11.320429472025216</v>
      </c>
      <c r="I12" s="3">
        <f>100*'7k'!I12/'7k'!$F12</f>
        <v>51.005959416863668</v>
      </c>
      <c r="J12" s="3">
        <f>100*'7k'!J12/'7k'!$J12</f>
        <v>100</v>
      </c>
      <c r="K12" s="3">
        <f>100*'7k'!K12/'7k'!$J12</f>
        <v>44.353884579992112</v>
      </c>
      <c r="L12" s="3">
        <f>100*'7k'!L12/'7k'!$J12</f>
        <v>1.6037859865912973</v>
      </c>
      <c r="M12" s="3">
        <f>100*'7k'!M12/'7k'!$J12</f>
        <v>54.04232943341659</v>
      </c>
    </row>
    <row r="13" spans="1:13">
      <c r="A13" s="7">
        <v>1963</v>
      </c>
      <c r="B13" s="3">
        <f>100*'7k'!B13/'7k'!$B13</f>
        <v>100</v>
      </c>
      <c r="C13" s="3">
        <f>100*'7k'!C13/'7k'!$B13</f>
        <v>32.142468512217498</v>
      </c>
      <c r="D13" s="3">
        <f>100*'7k'!D13/'7k'!$B13</f>
        <v>42.663732408663101</v>
      </c>
      <c r="E13" s="3">
        <f>100*'7k'!E13/'7k'!$B13</f>
        <v>25.193799079119398</v>
      </c>
      <c r="F13" s="3">
        <f>100*'7k'!F13/'7k'!$F13</f>
        <v>100</v>
      </c>
      <c r="G13" s="3">
        <f>100*'7k'!G13/'7k'!$F13</f>
        <v>36.896439224459357</v>
      </c>
      <c r="H13" s="3">
        <f>100*'7k'!H13/'7k'!$F13</f>
        <v>10.886232289336316</v>
      </c>
      <c r="I13" s="3">
        <f>100*'7k'!I13/'7k'!$F13</f>
        <v>52.21732848620433</v>
      </c>
      <c r="J13" s="3">
        <f>100*'7k'!J13/'7k'!$J13</f>
        <v>100</v>
      </c>
      <c r="K13" s="3">
        <f>100*'7k'!K13/'7k'!$J13</f>
        <v>44.443066236665835</v>
      </c>
      <c r="L13" s="3">
        <f>100*'7k'!L13/'7k'!$J13</f>
        <v>1.5504837509302902</v>
      </c>
      <c r="M13" s="3">
        <f>100*'7k'!M13/'7k'!$J13</f>
        <v>54.018853882411307</v>
      </c>
    </row>
    <row r="14" spans="1:13">
      <c r="A14" s="7">
        <v>1964</v>
      </c>
      <c r="B14" s="3">
        <f>100*'7k'!B14/'7k'!$B14</f>
        <v>100</v>
      </c>
      <c r="C14" s="3">
        <f>100*'7k'!C14/'7k'!$B14</f>
        <v>31.849314034287715</v>
      </c>
      <c r="D14" s="3">
        <f>100*'7k'!D14/'7k'!$B14</f>
        <v>42.924119478527139</v>
      </c>
      <c r="E14" s="3">
        <f>100*'7k'!E14/'7k'!$B14</f>
        <v>25.226566487185138</v>
      </c>
      <c r="F14" s="3">
        <f>100*'7k'!F14/'7k'!$F14</f>
        <v>100</v>
      </c>
      <c r="G14" s="3">
        <f>100*'7k'!G14/'7k'!$F14</f>
        <v>36.16116601003251</v>
      </c>
      <c r="H14" s="3">
        <f>100*'7k'!H14/'7k'!$F14</f>
        <v>10.088484143899763</v>
      </c>
      <c r="I14" s="3">
        <f>100*'7k'!I14/'7k'!$F14</f>
        <v>53.750349846067735</v>
      </c>
      <c r="J14" s="3">
        <f>100*'7k'!J14/'7k'!$J14</f>
        <v>100</v>
      </c>
      <c r="K14" s="3">
        <f>100*'7k'!K14/'7k'!$J14</f>
        <v>43.962331624746696</v>
      </c>
      <c r="L14" s="3">
        <f>100*'7k'!L14/'7k'!$J14</f>
        <v>1.4781261175348672</v>
      </c>
      <c r="M14" s="3">
        <f>100*'7k'!M14/'7k'!$J14</f>
        <v>54.559542257718441</v>
      </c>
    </row>
    <row r="15" spans="1:13">
      <c r="A15" s="7">
        <v>1965</v>
      </c>
      <c r="B15" s="3">
        <f>100*'7k'!B15/'7k'!$B15</f>
        <v>100</v>
      </c>
      <c r="C15" s="3">
        <f>100*'7k'!C15/'7k'!$B15</f>
        <v>31.848680366219217</v>
      </c>
      <c r="D15" s="3">
        <f>100*'7k'!D15/'7k'!$B15</f>
        <v>43.055026430637028</v>
      </c>
      <c r="E15" s="3">
        <f>100*'7k'!E15/'7k'!$B15</f>
        <v>25.096428779635328</v>
      </c>
      <c r="F15" s="3">
        <f>100*'7k'!F15/'7k'!$F15</f>
        <v>100</v>
      </c>
      <c r="G15" s="3">
        <f>100*'7k'!G15/'7k'!$F15</f>
        <v>35.751064836725035</v>
      </c>
      <c r="H15" s="3">
        <f>100*'7k'!H15/'7k'!$F15</f>
        <v>9.3525792711784188</v>
      </c>
      <c r="I15" s="3">
        <f>100*'7k'!I15/'7k'!$F15</f>
        <v>54.895409370563179</v>
      </c>
      <c r="J15" s="3">
        <f>100*'7k'!J15/'7k'!$J15</f>
        <v>100</v>
      </c>
      <c r="K15" s="3">
        <f>100*'7k'!K15/'7k'!$J15</f>
        <v>43.922257604040844</v>
      </c>
      <c r="L15" s="3">
        <f>100*'7k'!L15/'7k'!$J15</f>
        <v>1.4604150653343582</v>
      </c>
      <c r="M15" s="3">
        <f>100*'7k'!M15/'7k'!$J15</f>
        <v>54.617327330624789</v>
      </c>
    </row>
    <row r="16" spans="1:13">
      <c r="A16" s="7">
        <v>1966</v>
      </c>
      <c r="B16" s="3">
        <f>100*'7k'!B16/'7k'!$B16</f>
        <v>100</v>
      </c>
      <c r="C16" s="3">
        <f>100*'7k'!C16/'7k'!$B16</f>
        <v>32.521553232200638</v>
      </c>
      <c r="D16" s="3">
        <f>100*'7k'!D16/'7k'!$B16</f>
        <v>42.483091600935246</v>
      </c>
      <c r="E16" s="3">
        <f>100*'7k'!E16/'7k'!$B16</f>
        <v>24.995355166864119</v>
      </c>
      <c r="F16" s="3">
        <f>100*'7k'!F16/'7k'!$F16</f>
        <v>100</v>
      </c>
      <c r="G16" s="3">
        <f>100*'7k'!G16/'7k'!$F16</f>
        <v>36.036748650764231</v>
      </c>
      <c r="H16" s="3">
        <f>100*'7k'!H16/'7k'!$F16</f>
        <v>8.9234952416264992</v>
      </c>
      <c r="I16" s="3">
        <f>100*'7k'!I16/'7k'!$F16</f>
        <v>55.039756107609279</v>
      </c>
      <c r="J16" s="3">
        <f>100*'7k'!J16/'7k'!$J16</f>
        <v>100</v>
      </c>
      <c r="K16" s="3">
        <f>100*'7k'!K16/'7k'!$J16</f>
        <v>45.158406991756877</v>
      </c>
      <c r="L16" s="3">
        <f>100*'7k'!L16/'7k'!$J16</f>
        <v>1.4499950342635812</v>
      </c>
      <c r="M16" s="3">
        <f>100*'7k'!M16/'7k'!$J16</f>
        <v>53.391597973979543</v>
      </c>
    </row>
    <row r="17" spans="1:13">
      <c r="A17" s="7">
        <v>1967</v>
      </c>
      <c r="B17" s="3">
        <f>100*'7k'!B17/'7k'!$B17</f>
        <v>100</v>
      </c>
      <c r="C17" s="3">
        <f>100*'7k'!C17/'7k'!$B17</f>
        <v>32.941999489806719</v>
      </c>
      <c r="D17" s="3">
        <f>100*'7k'!D17/'7k'!$B17</f>
        <v>42.042154441522158</v>
      </c>
      <c r="E17" s="3">
        <f>100*'7k'!E17/'7k'!$B17</f>
        <v>25.015846068671127</v>
      </c>
      <c r="F17" s="3">
        <f>100*'7k'!F17/'7k'!$F17</f>
        <v>100</v>
      </c>
      <c r="G17" s="3">
        <f>100*'7k'!G17/'7k'!$F17</f>
        <v>36.541721895132703</v>
      </c>
      <c r="H17" s="3">
        <f>100*'7k'!H17/'7k'!$F17</f>
        <v>9.1573934219043807</v>
      </c>
      <c r="I17" s="3">
        <f>100*'7k'!I17/'7k'!$F17</f>
        <v>54.300114053204283</v>
      </c>
      <c r="J17" s="3">
        <f>100*'7k'!J17/'7k'!$J17</f>
        <v>100</v>
      </c>
      <c r="K17" s="3">
        <f>100*'7k'!K17/'7k'!$J17</f>
        <v>45.472114853672011</v>
      </c>
      <c r="L17" s="3">
        <f>100*'7k'!L17/'7k'!$J17</f>
        <v>1.4172648628750231</v>
      </c>
      <c r="M17" s="3">
        <f>100*'7k'!M17/'7k'!$J17</f>
        <v>53.119823302043081</v>
      </c>
    </row>
    <row r="18" spans="1:13">
      <c r="A18" s="7">
        <v>1968</v>
      </c>
      <c r="B18" s="3">
        <f>100*'7k'!B18/'7k'!$B18</f>
        <v>100</v>
      </c>
      <c r="C18" s="3">
        <f>100*'7k'!C18/'7k'!$B18</f>
        <v>32.733012889149919</v>
      </c>
      <c r="D18" s="3">
        <f>100*'7k'!D18/'7k'!$B18</f>
        <v>42.174808168146271</v>
      </c>
      <c r="E18" s="3">
        <f>100*'7k'!E18/'7k'!$B18</f>
        <v>25.092178942703818</v>
      </c>
      <c r="F18" s="3">
        <f>100*'7k'!F18/'7k'!$F18</f>
        <v>100</v>
      </c>
      <c r="G18" s="3">
        <f>100*'7k'!G18/'7k'!$F18</f>
        <v>36.267210683609484</v>
      </c>
      <c r="H18" s="3">
        <f>100*'7k'!H18/'7k'!$F18</f>
        <v>9.9646941033883127</v>
      </c>
      <c r="I18" s="3">
        <f>100*'7k'!I18/'7k'!$F18</f>
        <v>53.768095213002205</v>
      </c>
      <c r="J18" s="3">
        <f>100*'7k'!J18/'7k'!$J18</f>
        <v>100</v>
      </c>
      <c r="K18" s="3">
        <f>100*'7k'!K18/'7k'!$J18</f>
        <v>45.505465715060076</v>
      </c>
      <c r="L18" s="3">
        <f>100*'7k'!L18/'7k'!$J18</f>
        <v>1.40934140392086</v>
      </c>
      <c r="M18" s="3">
        <f>100*'7k'!M18/'7k'!$J18</f>
        <v>53.085192881019061</v>
      </c>
    </row>
    <row r="19" spans="1:13">
      <c r="A19" s="7">
        <v>1969</v>
      </c>
      <c r="B19" s="3">
        <f>100*'7k'!B19/'7k'!$B19</f>
        <v>100</v>
      </c>
      <c r="C19" s="3">
        <f>100*'7k'!C19/'7k'!$B19</f>
        <v>32.827536384277167</v>
      </c>
      <c r="D19" s="3">
        <f>100*'7k'!D19/'7k'!$B19</f>
        <v>42.33223508702239</v>
      </c>
      <c r="E19" s="3">
        <f>100*'7k'!E19/'7k'!$B19</f>
        <v>24.840131166438841</v>
      </c>
      <c r="F19" s="3">
        <f>100*'7k'!F19/'7k'!$F19</f>
        <v>100</v>
      </c>
      <c r="G19" s="3">
        <f>100*'7k'!G19/'7k'!$F19</f>
        <v>36.283099484906145</v>
      </c>
      <c r="H19" s="3">
        <f>100*'7k'!H19/'7k'!$F19</f>
        <v>10.462887453038636</v>
      </c>
      <c r="I19" s="3">
        <f>100*'7k'!I19/'7k'!$F19</f>
        <v>53.254013062055222</v>
      </c>
      <c r="J19" s="3">
        <f>100*'7k'!J19/'7k'!$J19</f>
        <v>100</v>
      </c>
      <c r="K19" s="3">
        <f>100*'7k'!K19/'7k'!$J19</f>
        <v>46.449831766025369</v>
      </c>
      <c r="L19" s="3">
        <f>100*'7k'!L19/'7k'!$J19</f>
        <v>1.3890087136571481</v>
      </c>
      <c r="M19" s="3">
        <f>100*'7k'!M19/'7k'!$J19</f>
        <v>52.169786903632136</v>
      </c>
    </row>
    <row r="20" spans="1:13">
      <c r="A20" s="7">
        <v>1970</v>
      </c>
      <c r="B20" s="3">
        <f>100*'7k'!B20/'7k'!$B20</f>
        <v>100</v>
      </c>
      <c r="C20" s="3">
        <f>100*'7k'!C20/'7k'!$B20</f>
        <v>32.818877630678557</v>
      </c>
      <c r="D20" s="3">
        <f>100*'7k'!D20/'7k'!$B20</f>
        <v>42.325319553450427</v>
      </c>
      <c r="E20" s="3">
        <f>100*'7k'!E20/'7k'!$B20</f>
        <v>24.855802815871012</v>
      </c>
      <c r="F20" s="3">
        <f>100*'7k'!F20/'7k'!$F20</f>
        <v>100</v>
      </c>
      <c r="G20" s="3">
        <f>100*'7k'!G20/'7k'!$F20</f>
        <v>35.739203432515623</v>
      </c>
      <c r="H20" s="3">
        <f>100*'7k'!H20/'7k'!$F20</f>
        <v>10.775114261729316</v>
      </c>
      <c r="I20" s="3">
        <f>100*'7k'!I20/'7k'!$F20</f>
        <v>53.485682305755056</v>
      </c>
      <c r="J20" s="3">
        <f>100*'7k'!J20/'7k'!$J20</f>
        <v>100</v>
      </c>
      <c r="K20" s="3">
        <f>100*'7k'!K20/'7k'!$J20</f>
        <v>46.491439594887872</v>
      </c>
      <c r="L20" s="3">
        <f>100*'7k'!L20/'7k'!$J20</f>
        <v>1.3744875813841333</v>
      </c>
      <c r="M20" s="3">
        <f>100*'7k'!M20/'7k'!$J20</f>
        <v>52.134072823727998</v>
      </c>
    </row>
    <row r="21" spans="1:13">
      <c r="A21" s="7">
        <v>1971</v>
      </c>
      <c r="B21" s="3">
        <f>100*'7k'!B21/'7k'!$B21</f>
        <v>100</v>
      </c>
      <c r="C21" s="3">
        <f>100*'7k'!C21/'7k'!$B21</f>
        <v>32.790608782581849</v>
      </c>
      <c r="D21" s="3">
        <f>100*'7k'!D21/'7k'!$B21</f>
        <v>42.748807966167313</v>
      </c>
      <c r="E21" s="3">
        <f>100*'7k'!E21/'7k'!$B21</f>
        <v>24.460583251250839</v>
      </c>
      <c r="F21" s="3">
        <f>100*'7k'!F21/'7k'!$F21</f>
        <v>100</v>
      </c>
      <c r="G21" s="3">
        <f>100*'7k'!G21/'7k'!$F21</f>
        <v>35.66582119785712</v>
      </c>
      <c r="H21" s="3">
        <f>100*'7k'!H21/'7k'!$F21</f>
        <v>11.660504611384228</v>
      </c>
      <c r="I21" s="3">
        <f>100*'7k'!I21/'7k'!$F21</f>
        <v>52.673674190758668</v>
      </c>
      <c r="J21" s="3">
        <f>100*'7k'!J21/'7k'!$J21</f>
        <v>100</v>
      </c>
      <c r="K21" s="3">
        <f>100*'7k'!K21/'7k'!$J21</f>
        <v>47.635314658771733</v>
      </c>
      <c r="L21" s="3">
        <f>100*'7k'!L21/'7k'!$J21</f>
        <v>1.3740226220299099</v>
      </c>
      <c r="M21" s="3">
        <f>100*'7k'!M21/'7k'!$J21</f>
        <v>50.983071433993778</v>
      </c>
    </row>
    <row r="22" spans="1:13">
      <c r="A22" s="7">
        <v>1972</v>
      </c>
      <c r="B22" s="3">
        <f>100*'7k'!B22/'7k'!$B22</f>
        <v>100</v>
      </c>
      <c r="C22" s="3">
        <f>100*'7k'!C22/'7k'!$B22</f>
        <v>32.724890117250673</v>
      </c>
      <c r="D22" s="3">
        <f>100*'7k'!D22/'7k'!$B22</f>
        <v>43.173274599478965</v>
      </c>
      <c r="E22" s="3">
        <f>100*'7k'!E22/'7k'!$B22</f>
        <v>24.101835283270354</v>
      </c>
      <c r="F22" s="3">
        <f>100*'7k'!F22/'7k'!$F22</f>
        <v>100</v>
      </c>
      <c r="G22" s="3">
        <f>100*'7k'!G22/'7k'!$F22</f>
        <v>35.111945672283333</v>
      </c>
      <c r="H22" s="3">
        <f>100*'7k'!H22/'7k'!$F22</f>
        <v>12.517863671109042</v>
      </c>
      <c r="I22" s="3">
        <f>100*'7k'!I22/'7k'!$F22</f>
        <v>52.370744568890075</v>
      </c>
      <c r="J22" s="3">
        <f>100*'7k'!J22/'7k'!$J22</f>
        <v>100</v>
      </c>
      <c r="K22" s="3">
        <f>100*'7k'!K22/'7k'!$J22</f>
        <v>47.702071782900497</v>
      </c>
      <c r="L22" s="3">
        <f>100*'7k'!L22/'7k'!$J22</f>
        <v>1.4152319813247738</v>
      </c>
      <c r="M22" s="3">
        <f>100*'7k'!M22/'7k'!$J22</f>
        <v>50.882696235774731</v>
      </c>
    </row>
    <row r="23" spans="1:13">
      <c r="A23" s="7">
        <v>1973</v>
      </c>
      <c r="B23" s="3">
        <f>100*'7k'!B23/'7k'!$B23</f>
        <v>100</v>
      </c>
      <c r="C23" s="3">
        <f>100*'7k'!C23/'7k'!$B23</f>
        <v>33.76223647969293</v>
      </c>
      <c r="D23" s="3">
        <f>100*'7k'!D23/'7k'!$B23</f>
        <v>42.783350854956979</v>
      </c>
      <c r="E23" s="3">
        <f>100*'7k'!E23/'7k'!$B23</f>
        <v>23.454412665350088</v>
      </c>
      <c r="F23" s="3">
        <f>100*'7k'!F23/'7k'!$F23</f>
        <v>100</v>
      </c>
      <c r="G23" s="3">
        <f>100*'7k'!G23/'7k'!$F23</f>
        <v>36.709976097867312</v>
      </c>
      <c r="H23" s="3">
        <f>100*'7k'!H23/'7k'!$F23</f>
        <v>12.40525554836166</v>
      </c>
      <c r="I23" s="3">
        <f>100*'7k'!I23/'7k'!$F23</f>
        <v>50.884768353771037</v>
      </c>
      <c r="J23" s="3">
        <f>100*'7k'!J23/'7k'!$J23</f>
        <v>100</v>
      </c>
      <c r="K23" s="3">
        <f>100*'7k'!K23/'7k'!$J23</f>
        <v>49.852752880921898</v>
      </c>
      <c r="L23" s="3">
        <f>100*'7k'!L23/'7k'!$J23</f>
        <v>1.3636363636363635</v>
      </c>
      <c r="M23" s="3">
        <f>100*'7k'!M23/'7k'!$J23</f>
        <v>48.777208706786169</v>
      </c>
    </row>
    <row r="24" spans="1:13">
      <c r="A24" s="7">
        <v>1974</v>
      </c>
      <c r="B24" s="3">
        <f>100*'7k'!B24/'7k'!$B24</f>
        <v>100</v>
      </c>
      <c r="C24" s="3">
        <f>100*'7k'!C24/'7k'!$B24</f>
        <v>33.682932458966633</v>
      </c>
      <c r="D24" s="3">
        <f>100*'7k'!D24/'7k'!$B24</f>
        <v>43.301914732383288</v>
      </c>
      <c r="E24" s="3">
        <f>100*'7k'!E24/'7k'!$B24</f>
        <v>23.015152808650075</v>
      </c>
      <c r="F24" s="3">
        <f>100*'7k'!F24/'7k'!$F24</f>
        <v>100</v>
      </c>
      <c r="G24" s="3">
        <f>100*'7k'!G24/'7k'!$F24</f>
        <v>37.051953597887533</v>
      </c>
      <c r="H24" s="3">
        <f>100*'7k'!H24/'7k'!$F24</f>
        <v>12.795449113995463</v>
      </c>
      <c r="I24" s="3">
        <f>100*'7k'!I24/'7k'!$F24</f>
        <v>50.152597288117001</v>
      </c>
      <c r="J24" s="3">
        <f>100*'7k'!J24/'7k'!$J24</f>
        <v>100</v>
      </c>
      <c r="K24" s="3">
        <f>100*'7k'!K24/'7k'!$J24</f>
        <v>51.334346982645627</v>
      </c>
      <c r="L24" s="3">
        <f>100*'7k'!L24/'7k'!$J24</f>
        <v>1.4260997221202747</v>
      </c>
      <c r="M24" s="3">
        <f>100*'7k'!M24/'7k'!$J24</f>
        <v>47.239553295234103</v>
      </c>
    </row>
    <row r="25" spans="1:13">
      <c r="A25" s="7">
        <v>1975</v>
      </c>
      <c r="B25" s="3">
        <f>100*'7k'!B25/'7k'!$B25</f>
        <v>100</v>
      </c>
      <c r="C25" s="3">
        <f>100*'7k'!C25/'7k'!$B25</f>
        <v>32.564925041770415</v>
      </c>
      <c r="D25" s="3">
        <f>100*'7k'!D25/'7k'!$B25</f>
        <v>43.489035743105589</v>
      </c>
      <c r="E25" s="3">
        <f>100*'7k'!E25/'7k'!$B25</f>
        <v>23.945994409104944</v>
      </c>
      <c r="F25" s="3">
        <f>100*'7k'!F25/'7k'!$F25</f>
        <v>100</v>
      </c>
      <c r="G25" s="3">
        <f>100*'7k'!G25/'7k'!$F25</f>
        <v>33.92073434052967</v>
      </c>
      <c r="H25" s="3">
        <f>100*'7k'!H25/'7k'!$F25</f>
        <v>13.727374069771725</v>
      </c>
      <c r="I25" s="3">
        <f>100*'7k'!I25/'7k'!$F25</f>
        <v>52.351556824686909</v>
      </c>
      <c r="J25" s="3">
        <f>100*'7k'!J25/'7k'!$J25</f>
        <v>100</v>
      </c>
      <c r="K25" s="3">
        <f>100*'7k'!K25/'7k'!$J25</f>
        <v>49.508535954474908</v>
      </c>
      <c r="L25" s="3">
        <f>100*'7k'!L25/'7k'!$J25</f>
        <v>1.4626346235244321</v>
      </c>
      <c r="M25" s="3">
        <f>100*'7k'!M25/'7k'!$J25</f>
        <v>49.028829422000655</v>
      </c>
    </row>
    <row r="26" spans="1:13">
      <c r="A26" s="7">
        <v>1976</v>
      </c>
      <c r="B26" s="3">
        <f>100*'7k'!B26/'7k'!$B26</f>
        <v>100</v>
      </c>
      <c r="C26" s="3">
        <f>100*'7k'!C26/'7k'!$B26</f>
        <v>31.549659521546531</v>
      </c>
      <c r="D26" s="3">
        <f>100*'7k'!D26/'7k'!$B26</f>
        <v>44.11494741540163</v>
      </c>
      <c r="E26" s="3">
        <f>100*'7k'!E26/'7k'!$B26</f>
        <v>24.335393063051836</v>
      </c>
      <c r="F26" s="3">
        <f>100*'7k'!F26/'7k'!$F26</f>
        <v>100</v>
      </c>
      <c r="G26" s="3">
        <f>100*'7k'!G26/'7k'!$F26</f>
        <v>32.296400294462067</v>
      </c>
      <c r="H26" s="3">
        <f>100*'7k'!H26/'7k'!$F26</f>
        <v>14.584569318171228</v>
      </c>
      <c r="I26" s="3">
        <f>100*'7k'!I26/'7k'!$F26</f>
        <v>53.119030387366706</v>
      </c>
      <c r="J26" s="3">
        <f>100*'7k'!J26/'7k'!$J26</f>
        <v>100</v>
      </c>
      <c r="K26" s="3">
        <f>100*'7k'!K26/'7k'!$J26</f>
        <v>48.650107991360692</v>
      </c>
      <c r="L26" s="3">
        <f>100*'7k'!L26/'7k'!$J26</f>
        <v>1.5388768898488123</v>
      </c>
      <c r="M26" s="3">
        <f>100*'7k'!M26/'7k'!$J26</f>
        <v>49.811015118790493</v>
      </c>
    </row>
    <row r="27" spans="1:13">
      <c r="A27" s="7">
        <v>1977</v>
      </c>
      <c r="B27" s="3">
        <f>100*'7k'!B27/'7k'!$B27</f>
        <v>100</v>
      </c>
      <c r="C27" s="3">
        <f>100*'7k'!C27/'7k'!$B27</f>
        <v>30.603182097197489</v>
      </c>
      <c r="D27" s="3">
        <f>100*'7k'!D27/'7k'!$B27</f>
        <v>44.449238034945274</v>
      </c>
      <c r="E27" s="3">
        <f>100*'7k'!E27/'7k'!$B27</f>
        <v>24.947579867857236</v>
      </c>
      <c r="F27" s="3">
        <f>100*'7k'!F27/'7k'!$F27</f>
        <v>100</v>
      </c>
      <c r="G27" s="3">
        <f>100*'7k'!G27/'7k'!$F27</f>
        <v>30.788731196211597</v>
      </c>
      <c r="H27" s="3">
        <f>100*'7k'!H27/'7k'!$F27</f>
        <v>14.806255405424565</v>
      </c>
      <c r="I27" s="3">
        <f>100*'7k'!I27/'7k'!$F27</f>
        <v>54.405013398363842</v>
      </c>
      <c r="J27" s="3">
        <f>100*'7k'!J27/'7k'!$J27</f>
        <v>100</v>
      </c>
      <c r="K27" s="3">
        <f>100*'7k'!K27/'7k'!$J27</f>
        <v>47.220020855057342</v>
      </c>
      <c r="L27" s="3">
        <f>100*'7k'!L27/'7k'!$J27</f>
        <v>1.7476538060479667</v>
      </c>
      <c r="M27" s="3">
        <f>100*'7k'!M27/'7k'!$J27</f>
        <v>51.03232533889468</v>
      </c>
    </row>
    <row r="28" spans="1:13">
      <c r="A28" s="7">
        <v>1978</v>
      </c>
      <c r="B28" s="3">
        <f>100*'7k'!B28/'7k'!$B28</f>
        <v>100</v>
      </c>
      <c r="C28" s="3">
        <f>100*'7k'!C28/'7k'!$B28</f>
        <v>29.600073432891215</v>
      </c>
      <c r="D28" s="3">
        <f>100*'7k'!D28/'7k'!$B28</f>
        <v>44.666952904174394</v>
      </c>
      <c r="E28" s="3">
        <f>100*'7k'!E28/'7k'!$B28</f>
        <v>25.732973662934384</v>
      </c>
      <c r="F28" s="3">
        <f>100*'7k'!F28/'7k'!$F28</f>
        <v>100</v>
      </c>
      <c r="G28" s="3">
        <f>100*'7k'!G28/'7k'!$F28</f>
        <v>29.454753480749257</v>
      </c>
      <c r="H28" s="3">
        <f>100*'7k'!H28/'7k'!$F28</f>
        <v>14.87928506453849</v>
      </c>
      <c r="I28" s="3">
        <f>100*'7k'!I28/'7k'!$F28</f>
        <v>55.665961454712246</v>
      </c>
      <c r="J28" s="3">
        <f>100*'7k'!J28/'7k'!$J28</f>
        <v>100</v>
      </c>
      <c r="K28" s="3">
        <f>100*'7k'!K28/'7k'!$J28</f>
        <v>46.148305406020164</v>
      </c>
      <c r="L28" s="3">
        <f>100*'7k'!L28/'7k'!$J28</f>
        <v>1.7514595496246872</v>
      </c>
      <c r="M28" s="3">
        <f>100*'7k'!M28/'7k'!$J28</f>
        <v>52.100235044355138</v>
      </c>
    </row>
    <row r="29" spans="1:13">
      <c r="A29" s="7">
        <v>1979</v>
      </c>
      <c r="B29" s="3">
        <f>100*'7k'!B29/'7k'!$B29</f>
        <v>100</v>
      </c>
      <c r="C29" s="3">
        <f>100*'7k'!C29/'7k'!$B29</f>
        <v>29.281941242949102</v>
      </c>
      <c r="D29" s="3">
        <f>100*'7k'!D29/'7k'!$B29</f>
        <v>44.527280645058319</v>
      </c>
      <c r="E29" s="3">
        <f>100*'7k'!E29/'7k'!$B29</f>
        <v>26.190778111992579</v>
      </c>
      <c r="F29" s="3">
        <f>100*'7k'!F29/'7k'!$F29</f>
        <v>100</v>
      </c>
      <c r="G29" s="3">
        <f>100*'7k'!G29/'7k'!$F29</f>
        <v>29.090625523218876</v>
      </c>
      <c r="H29" s="3">
        <f>100*'7k'!H29/'7k'!$F29</f>
        <v>14.170774054306964</v>
      </c>
      <c r="I29" s="3">
        <f>100*'7k'!I29/'7k'!$F29</f>
        <v>56.738600422474157</v>
      </c>
      <c r="J29" s="3">
        <f>100*'7k'!J29/'7k'!$J29</f>
        <v>100</v>
      </c>
      <c r="K29" s="3">
        <f>100*'7k'!K29/'7k'!$J29</f>
        <v>45.898224382501731</v>
      </c>
      <c r="L29" s="3">
        <f>100*'7k'!L29/'7k'!$J29</f>
        <v>1.6202096352875044</v>
      </c>
      <c r="M29" s="3">
        <f>100*'7k'!M29/'7k'!$J29</f>
        <v>52.481565982210753</v>
      </c>
    </row>
    <row r="30" spans="1:13">
      <c r="A30" s="7">
        <v>1980</v>
      </c>
      <c r="B30" s="3">
        <f>100*'7k'!B30/'7k'!$B30</f>
        <v>100</v>
      </c>
      <c r="C30" s="3">
        <f>100*'7k'!C30/'7k'!$B30</f>
        <v>29.388986547852692</v>
      </c>
      <c r="D30" s="3">
        <f>100*'7k'!D30/'7k'!$B30</f>
        <v>44.567108178002947</v>
      </c>
      <c r="E30" s="3">
        <f>100*'7k'!E30/'7k'!$B30</f>
        <v>26.043905274144361</v>
      </c>
      <c r="F30" s="3">
        <f>100*'7k'!F30/'7k'!$F30</f>
        <v>100</v>
      </c>
      <c r="G30" s="3">
        <f>100*'7k'!G30/'7k'!$F30</f>
        <v>29.870865918599478</v>
      </c>
      <c r="H30" s="3">
        <f>100*'7k'!H30/'7k'!$F30</f>
        <v>13.134404137328447</v>
      </c>
      <c r="I30" s="3">
        <f>100*'7k'!I30/'7k'!$F30</f>
        <v>56.99472994407207</v>
      </c>
      <c r="J30" s="3">
        <f>100*'7k'!J30/'7k'!$J30</f>
        <v>100</v>
      </c>
      <c r="K30" s="3">
        <f>100*'7k'!K30/'7k'!$J30</f>
        <v>46.553070444531201</v>
      </c>
      <c r="L30" s="3">
        <f>100*'7k'!L30/'7k'!$J30</f>
        <v>1.4585308717719894</v>
      </c>
      <c r="M30" s="3">
        <f>100*'7k'!M30/'7k'!$J30</f>
        <v>51.985609905739302</v>
      </c>
    </row>
    <row r="31" spans="1:13">
      <c r="A31" s="7">
        <v>1981</v>
      </c>
      <c r="B31" s="3">
        <f>100*'7k'!B31/'7k'!$B31</f>
        <v>100</v>
      </c>
      <c r="C31" s="3">
        <f>100*'7k'!C31/'7k'!$B31</f>
        <v>29.289102391377199</v>
      </c>
      <c r="D31" s="3">
        <f>100*'7k'!D31/'7k'!$B31</f>
        <v>44.565353313199495</v>
      </c>
      <c r="E31" s="3">
        <f>100*'7k'!E31/'7k'!$B31</f>
        <v>26.145544295423303</v>
      </c>
      <c r="F31" s="3">
        <f>100*'7k'!F31/'7k'!$F31</f>
        <v>100</v>
      </c>
      <c r="G31" s="3">
        <f>100*'7k'!G31/'7k'!$F31</f>
        <v>29.08189753751488</v>
      </c>
      <c r="H31" s="3">
        <f>100*'7k'!H31/'7k'!$F31</f>
        <v>12.800548888284206</v>
      </c>
      <c r="I31" s="3">
        <f>100*'7k'!I31/'7k'!$F31</f>
        <v>58.117553574200912</v>
      </c>
      <c r="J31" s="3">
        <f>100*'7k'!J31/'7k'!$J31</f>
        <v>100</v>
      </c>
      <c r="K31" s="3">
        <f>100*'7k'!K31/'7k'!$J31</f>
        <v>46.914970839278119</v>
      </c>
      <c r="L31" s="3">
        <f>100*'7k'!L31/'7k'!$J31</f>
        <v>1.5243673500037547</v>
      </c>
      <c r="M31" s="3">
        <f>100*'7k'!M31/'7k'!$J31</f>
        <v>51.563164876974298</v>
      </c>
    </row>
    <row r="32" spans="1:13">
      <c r="A32" s="7">
        <v>1982</v>
      </c>
      <c r="B32" s="3">
        <f>100*'7k'!B32/'7k'!$B32</f>
        <v>100</v>
      </c>
      <c r="C32" s="3">
        <f>100*'7k'!C32/'7k'!$B32</f>
        <v>29.204429793126813</v>
      </c>
      <c r="D32" s="3">
        <f>100*'7k'!D32/'7k'!$B32</f>
        <v>44.844539291164097</v>
      </c>
      <c r="E32" s="3">
        <f>100*'7k'!E32/'7k'!$B32</f>
        <v>25.951030915709101</v>
      </c>
      <c r="F32" s="3">
        <f>100*'7k'!F32/'7k'!$F32</f>
        <v>100</v>
      </c>
      <c r="G32" s="3">
        <f>100*'7k'!G32/'7k'!$F32</f>
        <v>28.938038258357967</v>
      </c>
      <c r="H32" s="3">
        <f>100*'7k'!H32/'7k'!$F32</f>
        <v>13.226521323377236</v>
      </c>
      <c r="I32" s="3">
        <f>100*'7k'!I32/'7k'!$F32</f>
        <v>57.835440418264788</v>
      </c>
      <c r="J32" s="3">
        <f>100*'7k'!J32/'7k'!$J32</f>
        <v>100</v>
      </c>
      <c r="K32" s="3">
        <f>100*'7k'!K32/'7k'!$J32</f>
        <v>46.722016107139638</v>
      </c>
      <c r="L32" s="3">
        <f>100*'7k'!L32/'7k'!$J32</f>
        <v>1.5134376979458877</v>
      </c>
      <c r="M32" s="3">
        <f>100*'7k'!M32/'7k'!$J32</f>
        <v>51.766808433625926</v>
      </c>
    </row>
    <row r="33" spans="1:13">
      <c r="A33" s="7">
        <v>1983</v>
      </c>
      <c r="B33" s="3">
        <f>100*'7k'!B33/'7k'!$B33</f>
        <v>100</v>
      </c>
      <c r="C33" s="3">
        <f>100*'7k'!C33/'7k'!$B33</f>
        <v>28.812625219360491</v>
      </c>
      <c r="D33" s="3">
        <f>100*'7k'!D33/'7k'!$B33</f>
        <v>45.594472821901221</v>
      </c>
      <c r="E33" s="3">
        <f>100*'7k'!E33/'7k'!$B33</f>
        <v>25.592920794028004</v>
      </c>
      <c r="F33" s="3">
        <f>100*'7k'!F33/'7k'!$F33</f>
        <v>100</v>
      </c>
      <c r="G33" s="3">
        <f>100*'7k'!G33/'7k'!$F33</f>
        <v>28.722689787447738</v>
      </c>
      <c r="H33" s="3">
        <f>100*'7k'!H33/'7k'!$F33</f>
        <v>13.744804177229739</v>
      </c>
      <c r="I33" s="3">
        <f>100*'7k'!I33/'7k'!$F33</f>
        <v>57.532657296538545</v>
      </c>
      <c r="J33" s="3">
        <f>100*'7k'!J33/'7k'!$J33</f>
        <v>100</v>
      </c>
      <c r="K33" s="3">
        <f>100*'7k'!K33/'7k'!$J33</f>
        <v>45.874894711176132</v>
      </c>
      <c r="L33" s="3">
        <f>100*'7k'!L33/'7k'!$J33</f>
        <v>1.5028594227955847</v>
      </c>
      <c r="M33" s="3">
        <f>100*'7k'!M33/'7k'!$J33</f>
        <v>52.620029259210007</v>
      </c>
    </row>
    <row r="34" spans="1:13">
      <c r="A34" s="7">
        <v>1984</v>
      </c>
      <c r="B34" s="3">
        <f>100*'7k'!B34/'7k'!$B34</f>
        <v>100</v>
      </c>
      <c r="C34" s="3">
        <f>100*'7k'!C34/'7k'!$B34</f>
        <v>28.12166723144697</v>
      </c>
      <c r="D34" s="3">
        <f>100*'7k'!D34/'7k'!$B34</f>
        <v>45.997948717948717</v>
      </c>
      <c r="E34" s="3">
        <f>100*'7k'!E34/'7k'!$B34</f>
        <v>25.880365977634696</v>
      </c>
      <c r="F34" s="3">
        <f>100*'7k'!F34/'7k'!$F34</f>
        <v>100</v>
      </c>
      <c r="G34" s="3">
        <f>100*'7k'!G34/'7k'!$F34</f>
        <v>28.605626179347553</v>
      </c>
      <c r="H34" s="3">
        <f>100*'7k'!H34/'7k'!$F34</f>
        <v>13.435665563201066</v>
      </c>
      <c r="I34" s="3">
        <f>100*'7k'!I34/'7k'!$F34</f>
        <v>57.958708257451384</v>
      </c>
      <c r="J34" s="3">
        <f>100*'7k'!J34/'7k'!$J34</f>
        <v>100</v>
      </c>
      <c r="K34" s="3">
        <f>100*'7k'!K34/'7k'!$J34</f>
        <v>44.104456794626955</v>
      </c>
      <c r="L34" s="3">
        <f>100*'7k'!L34/'7k'!$J34</f>
        <v>1.4398214707207688</v>
      </c>
      <c r="M34" s="3">
        <f>100*'7k'!M34/'7k'!$J34</f>
        <v>54.455721734652279</v>
      </c>
    </row>
    <row r="35" spans="1:13">
      <c r="A35" s="7">
        <v>1985</v>
      </c>
      <c r="B35" s="3">
        <f>100*'7k'!B35/'7k'!$B35</f>
        <v>100</v>
      </c>
      <c r="C35" s="3">
        <f>100*'7k'!C35/'7k'!$B35</f>
        <v>28.180066764923787</v>
      </c>
      <c r="D35" s="3">
        <f>100*'7k'!D35/'7k'!$B35</f>
        <v>45.705996649732135</v>
      </c>
      <c r="E35" s="3">
        <f>100*'7k'!E35/'7k'!$B35</f>
        <v>26.113936585344074</v>
      </c>
      <c r="F35" s="3">
        <f>100*'7k'!F35/'7k'!$F35</f>
        <v>100</v>
      </c>
      <c r="G35" s="3">
        <f>100*'7k'!G35/'7k'!$F35</f>
        <v>29.107242659888051</v>
      </c>
      <c r="H35" s="3">
        <f>100*'7k'!H35/'7k'!$F35</f>
        <v>12.491737143278646</v>
      </c>
      <c r="I35" s="3">
        <f>100*'7k'!I35/'7k'!$F35</f>
        <v>58.401020196833308</v>
      </c>
      <c r="J35" s="3">
        <f>100*'7k'!J35/'7k'!$J35</f>
        <v>100</v>
      </c>
      <c r="K35" s="3">
        <f>100*'7k'!K35/'7k'!$J35</f>
        <v>43.564134900939749</v>
      </c>
      <c r="L35" s="3">
        <f>100*'7k'!L35/'7k'!$J35</f>
        <v>1.375045767055856</v>
      </c>
      <c r="M35" s="3">
        <f>100*'7k'!M35/'7k'!$J35</f>
        <v>55.060819332004392</v>
      </c>
    </row>
    <row r="36" spans="1:13">
      <c r="A36" s="7">
        <v>1986</v>
      </c>
      <c r="B36" s="3">
        <f>100*'7k'!B36/'7k'!$B36</f>
        <v>100</v>
      </c>
      <c r="C36" s="3">
        <f>100*'7k'!C36/'7k'!$B36</f>
        <v>28.972322937480033</v>
      </c>
      <c r="D36" s="3">
        <f>100*'7k'!D36/'7k'!$B36</f>
        <v>44.361691056172731</v>
      </c>
      <c r="E36" s="3">
        <f>100*'7k'!E36/'7k'!$B36</f>
        <v>26.665986006347236</v>
      </c>
      <c r="F36" s="3">
        <f>100*'7k'!F36/'7k'!$F36</f>
        <v>100</v>
      </c>
      <c r="G36" s="3">
        <f>100*'7k'!G36/'7k'!$F36</f>
        <v>29.217770074270508</v>
      </c>
      <c r="H36" s="3">
        <f>100*'7k'!H36/'7k'!$F36</f>
        <v>11.42932453642503</v>
      </c>
      <c r="I36" s="3">
        <f>100*'7k'!I36/'7k'!$F36</f>
        <v>59.35290538930446</v>
      </c>
      <c r="J36" s="3">
        <f>100*'7k'!J36/'7k'!$J36</f>
        <v>100</v>
      </c>
      <c r="K36" s="3">
        <f>100*'7k'!K36/'7k'!$J36</f>
        <v>43.576215050450593</v>
      </c>
      <c r="L36" s="3">
        <f>100*'7k'!L36/'7k'!$J36</f>
        <v>1.2824462758992528</v>
      </c>
      <c r="M36" s="3">
        <f>100*'7k'!M36/'7k'!$J36</f>
        <v>55.141338673650161</v>
      </c>
    </row>
    <row r="37" spans="1:13">
      <c r="A37" s="7">
        <v>1987</v>
      </c>
      <c r="B37" s="3">
        <f>100*'7k'!B37/'7k'!$B37</f>
        <v>100</v>
      </c>
      <c r="C37" s="3">
        <f>100*'7k'!C37/'7k'!$B37</f>
        <v>30.242384854950327</v>
      </c>
      <c r="D37" s="3">
        <f>100*'7k'!D37/'7k'!$B37</f>
        <v>43.124555432498724</v>
      </c>
      <c r="E37" s="3">
        <f>100*'7k'!E37/'7k'!$B37</f>
        <v>26.633059712550939</v>
      </c>
      <c r="F37" s="3">
        <f>100*'7k'!F37/'7k'!$F37</f>
        <v>100</v>
      </c>
      <c r="G37" s="3">
        <f>100*'7k'!G37/'7k'!$F37</f>
        <v>29.947743840967007</v>
      </c>
      <c r="H37" s="3">
        <f>100*'7k'!H37/'7k'!$F37</f>
        <v>10.874372444818206</v>
      </c>
      <c r="I37" s="3">
        <f>100*'7k'!I37/'7k'!$F37</f>
        <v>59.177883714214794</v>
      </c>
      <c r="J37" s="3">
        <f>100*'7k'!J37/'7k'!$J37</f>
        <v>100</v>
      </c>
      <c r="K37" s="3">
        <f>100*'7k'!K37/'7k'!$J37</f>
        <v>43.514176466344423</v>
      </c>
      <c r="L37" s="3">
        <f>100*'7k'!L37/'7k'!$J37</f>
        <v>1.2048192771084338</v>
      </c>
      <c r="M37" s="3">
        <f>100*'7k'!M37/'7k'!$J37</f>
        <v>55.279200634874833</v>
      </c>
    </row>
    <row r="38" spans="1:13">
      <c r="A38" s="7">
        <v>1988</v>
      </c>
      <c r="B38" s="3">
        <f>100*'7k'!B38/'7k'!$B38</f>
        <v>100</v>
      </c>
      <c r="C38" s="3">
        <f>100*'7k'!C38/'7k'!$B38</f>
        <v>31.086329006803265</v>
      </c>
      <c r="D38" s="3">
        <f>100*'7k'!D38/'7k'!$B38</f>
        <v>42.420907352885784</v>
      </c>
      <c r="E38" s="3">
        <f>100*'7k'!E38/'7k'!$B38</f>
        <v>26.492763640310944</v>
      </c>
      <c r="F38" s="3">
        <f>100*'7k'!F38/'7k'!$F38</f>
        <v>100</v>
      </c>
      <c r="G38" s="3">
        <f>100*'7k'!G38/'7k'!$F38</f>
        <v>30.55310383660029</v>
      </c>
      <c r="H38" s="3">
        <f>100*'7k'!H38/'7k'!$F38</f>
        <v>10.461943448248007</v>
      </c>
      <c r="I38" s="3">
        <f>100*'7k'!I38/'7k'!$F38</f>
        <v>58.985071506379683</v>
      </c>
      <c r="J38" s="3">
        <f>100*'7k'!J38/'7k'!$J38</f>
        <v>100</v>
      </c>
      <c r="K38" s="3">
        <f>100*'7k'!K38/'7k'!$J38</f>
        <v>43.699080711815803</v>
      </c>
      <c r="L38" s="3">
        <f>100*'7k'!L38/'7k'!$J38</f>
        <v>1.1925444884878131</v>
      </c>
      <c r="M38" s="3">
        <f>100*'7k'!M38/'7k'!$J38</f>
        <v>55.108374799696385</v>
      </c>
    </row>
    <row r="39" spans="1:13">
      <c r="A39" s="7">
        <v>1989</v>
      </c>
      <c r="B39" s="3">
        <f>100*'7k'!B39/'7k'!$B39</f>
        <v>100</v>
      </c>
      <c r="C39" s="3">
        <f>100*'7k'!C39/'7k'!$B39</f>
        <v>32.296305373613983</v>
      </c>
      <c r="D39" s="3">
        <f>100*'7k'!D39/'7k'!$B39</f>
        <v>40.981355444455303</v>
      </c>
      <c r="E39" s="3">
        <f>100*'7k'!E39/'7k'!$B39</f>
        <v>26.722325412965684</v>
      </c>
      <c r="F39" s="3">
        <f>100*'7k'!F39/'7k'!$F39</f>
        <v>100</v>
      </c>
      <c r="G39" s="3">
        <f>100*'7k'!G39/'7k'!$F39</f>
        <v>30.680784993915317</v>
      </c>
      <c r="H39" s="3">
        <f>100*'7k'!H39/'7k'!$F39</f>
        <v>9.7784228891641014</v>
      </c>
      <c r="I39" s="3">
        <f>100*'7k'!I39/'7k'!$F39</f>
        <v>59.540792116920578</v>
      </c>
      <c r="J39" s="3">
        <f>100*'7k'!J39/'7k'!$J39</f>
        <v>100</v>
      </c>
      <c r="K39" s="3">
        <f>100*'7k'!K39/'7k'!$J39</f>
        <v>43.263023280896107</v>
      </c>
      <c r="L39" s="3">
        <f>100*'7k'!L39/'7k'!$J39</f>
        <v>1.0923994268369721</v>
      </c>
      <c r="M39" s="3">
        <f>100*'7k'!M39/'7k'!$J39</f>
        <v>55.646118053094618</v>
      </c>
    </row>
    <row r="40" spans="1:13">
      <c r="A40" s="7">
        <v>1990</v>
      </c>
      <c r="B40" s="3">
        <f>100*'7k'!B40/'7k'!$B40</f>
        <v>100</v>
      </c>
      <c r="C40" s="3">
        <f>100*'7k'!C40/'7k'!$B40</f>
        <v>32.665432270374218</v>
      </c>
      <c r="D40" s="3">
        <f>100*'7k'!D40/'7k'!$B40</f>
        <v>40.699786232230039</v>
      </c>
      <c r="E40" s="3">
        <f>100*'7k'!E40/'7k'!$B40</f>
        <v>26.634781497395746</v>
      </c>
      <c r="F40" s="3">
        <f>100*'7k'!F40/'7k'!$F40</f>
        <v>100</v>
      </c>
      <c r="G40" s="3">
        <f>100*'7k'!G40/'7k'!$F40</f>
        <v>30.617794754616888</v>
      </c>
      <c r="H40" s="3">
        <f>100*'7k'!H40/'7k'!$F40</f>
        <v>9.6006326049376067</v>
      </c>
      <c r="I40" s="3">
        <f>100*'7k'!I40/'7k'!$F40</f>
        <v>59.781572640445503</v>
      </c>
      <c r="J40" s="3">
        <f>100*'7k'!J40/'7k'!$J40</f>
        <v>100</v>
      </c>
      <c r="K40" s="3">
        <f>100*'7k'!K40/'7k'!$J40</f>
        <v>42.14599979399344</v>
      </c>
      <c r="L40" s="3">
        <f>100*'7k'!L40/'7k'!$J40</f>
        <v>1.0285613384540682</v>
      </c>
      <c r="M40" s="3">
        <f>100*'7k'!M40/'7k'!$J40</f>
        <v>56.823967392104066</v>
      </c>
    </row>
    <row r="41" spans="1:13">
      <c r="A41" s="7">
        <v>1991</v>
      </c>
      <c r="B41" s="3">
        <f>100*'7k'!B41/'7k'!$B41</f>
        <v>100</v>
      </c>
      <c r="C41" s="3">
        <f>100*'7k'!C41/'7k'!$B41</f>
        <v>32.461411875867505</v>
      </c>
      <c r="D41" s="3">
        <f>100*'7k'!D41/'7k'!$B41</f>
        <v>41.093727370031118</v>
      </c>
      <c r="E41" s="3">
        <f>100*'7k'!E41/'7k'!$B41</f>
        <v>26.444847670831201</v>
      </c>
      <c r="F41" s="3">
        <f>100*'7k'!F41/'7k'!$F41</f>
        <v>100</v>
      </c>
      <c r="G41" s="3">
        <f>100*'7k'!G41/'7k'!$F41</f>
        <v>29.900630866600761</v>
      </c>
      <c r="H41" s="3">
        <f>100*'7k'!H41/'7k'!$F41</f>
        <v>9.7547875538886437</v>
      </c>
      <c r="I41" s="3">
        <f>100*'7k'!I41/'7k'!$F41</f>
        <v>60.344581579510596</v>
      </c>
      <c r="J41" s="3">
        <f>100*'7k'!J41/'7k'!$J41</f>
        <v>100</v>
      </c>
      <c r="K41" s="3">
        <f>100*'7k'!K41/'7k'!$J41</f>
        <v>41.171470859772271</v>
      </c>
      <c r="L41" s="3">
        <f>100*'7k'!L41/'7k'!$J41</f>
        <v>1.0170137311508083</v>
      </c>
      <c r="M41" s="3">
        <f>100*'7k'!M41/'7k'!$J41</f>
        <v>57.811515409076925</v>
      </c>
    </row>
    <row r="42" spans="1:13">
      <c r="A42" s="7">
        <v>1992</v>
      </c>
      <c r="B42" s="3">
        <f>100*'7k'!B42/'7k'!$B42</f>
        <v>100</v>
      </c>
      <c r="C42" s="3">
        <f>100*'7k'!C42/'7k'!$B42</f>
        <v>32.427842680415175</v>
      </c>
      <c r="D42" s="3">
        <f>100*'7k'!D42/'7k'!$B42</f>
        <v>40.367465400206278</v>
      </c>
      <c r="E42" s="3">
        <f>100*'7k'!E42/'7k'!$B42</f>
        <v>27.204691919378543</v>
      </c>
      <c r="F42" s="3">
        <f>100*'7k'!F42/'7k'!$F42</f>
        <v>100</v>
      </c>
      <c r="G42" s="3">
        <f>100*'7k'!G42/'7k'!$F42</f>
        <v>29.310724712189931</v>
      </c>
      <c r="H42" s="3">
        <f>100*'7k'!H42/'7k'!$F42</f>
        <v>9.4669775811101111</v>
      </c>
      <c r="I42" s="3">
        <f>100*'7k'!I42/'7k'!$F42</f>
        <v>61.222297706699962</v>
      </c>
      <c r="J42" s="3">
        <f>100*'7k'!J42/'7k'!$J42</f>
        <v>100</v>
      </c>
      <c r="K42" s="3">
        <f>100*'7k'!K42/'7k'!$J42</f>
        <v>39.010857472785908</v>
      </c>
      <c r="L42" s="3">
        <f>100*'7k'!L42/'7k'!$J42</f>
        <v>0.94774049090985901</v>
      </c>
      <c r="M42" s="3">
        <f>100*'7k'!M42/'7k'!$J42</f>
        <v>60.041402036304241</v>
      </c>
    </row>
    <row r="43" spans="1:13">
      <c r="A43" s="7">
        <v>1993</v>
      </c>
      <c r="B43" s="3">
        <f>100*'7k'!B43/'7k'!$B43</f>
        <v>100</v>
      </c>
      <c r="C43" s="3">
        <f>100*'7k'!C43/'7k'!$B43</f>
        <v>32.239363161108827</v>
      </c>
      <c r="D43" s="3">
        <f>100*'7k'!D43/'7k'!$B43</f>
        <v>40.037813807484696</v>
      </c>
      <c r="E43" s="3">
        <f>100*'7k'!E43/'7k'!$B43</f>
        <v>27.722823031406474</v>
      </c>
      <c r="F43" s="3">
        <f>100*'7k'!F43/'7k'!$F43</f>
        <v>100</v>
      </c>
      <c r="G43" s="3">
        <f>100*'7k'!G43/'7k'!$F43</f>
        <v>28.611395198347324</v>
      </c>
      <c r="H43" s="3">
        <f>100*'7k'!H43/'7k'!$F43</f>
        <v>8.9697737985151242</v>
      </c>
      <c r="I43" s="3">
        <f>100*'7k'!I43/'7k'!$F43</f>
        <v>62.418831003137541</v>
      </c>
      <c r="J43" s="3">
        <f>100*'7k'!J43/'7k'!$J43</f>
        <v>100</v>
      </c>
      <c r="K43" s="3">
        <f>100*'7k'!K43/'7k'!$J43</f>
        <v>37.463253053619489</v>
      </c>
      <c r="L43" s="3">
        <f>100*'7k'!L43/'7k'!$J43</f>
        <v>0.89710855013456625</v>
      </c>
      <c r="M43" s="3">
        <f>100*'7k'!M43/'7k'!$J43</f>
        <v>61.638258229245736</v>
      </c>
    </row>
    <row r="44" spans="1:13">
      <c r="A44" s="7">
        <v>1994</v>
      </c>
      <c r="B44" s="3">
        <f>100*'7k'!B44/'7k'!$B44</f>
        <v>100</v>
      </c>
      <c r="C44" s="3">
        <f>100*'7k'!C44/'7k'!$B44</f>
        <v>31.788717404958103</v>
      </c>
      <c r="D44" s="3">
        <f>100*'7k'!D44/'7k'!$B44</f>
        <v>40.261372253283184</v>
      </c>
      <c r="E44" s="3">
        <f>100*'7k'!E44/'7k'!$B44</f>
        <v>27.949922580120884</v>
      </c>
      <c r="F44" s="3">
        <f>100*'7k'!F44/'7k'!$F44</f>
        <v>100</v>
      </c>
      <c r="G44" s="3">
        <f>100*'7k'!G44/'7k'!$F44</f>
        <v>28.15842125219158</v>
      </c>
      <c r="H44" s="3">
        <f>100*'7k'!H44/'7k'!$F44</f>
        <v>8.5135682302149167</v>
      </c>
      <c r="I44" s="3">
        <f>100*'7k'!I44/'7k'!$F44</f>
        <v>63.328010517593505</v>
      </c>
      <c r="J44" s="3">
        <f>100*'7k'!J44/'7k'!$J44</f>
        <v>100</v>
      </c>
      <c r="K44" s="3">
        <f>100*'7k'!K44/'7k'!$J44</f>
        <v>36.611781632163691</v>
      </c>
      <c r="L44" s="3">
        <f>100*'7k'!L44/'7k'!$J44</f>
        <v>0.93650920523272851</v>
      </c>
      <c r="M44" s="3">
        <f>100*'7k'!M44/'7k'!$J44</f>
        <v>62.451709162603571</v>
      </c>
    </row>
    <row r="45" spans="1:13">
      <c r="A45" s="7">
        <v>1995</v>
      </c>
      <c r="B45" s="3">
        <f>100*'7k'!B45/'7k'!$B45</f>
        <v>100</v>
      </c>
      <c r="C45" s="3">
        <f>100*'7k'!C45/'7k'!$B45</f>
        <v>31.785198482352751</v>
      </c>
      <c r="D45" s="3">
        <f>100*'7k'!D45/'7k'!$B45</f>
        <v>39.960605560597308</v>
      </c>
      <c r="E45" s="3">
        <f>100*'7k'!E45/'7k'!$B45</f>
        <v>28.254195957049937</v>
      </c>
      <c r="F45" s="3">
        <f>100*'7k'!F45/'7k'!$F45</f>
        <v>100</v>
      </c>
      <c r="G45" s="3">
        <f>100*'7k'!G45/'7k'!$F45</f>
        <v>28.014792873982703</v>
      </c>
      <c r="H45" s="3">
        <f>100*'7k'!H45/'7k'!$F45</f>
        <v>7.7653994562959943</v>
      </c>
      <c r="I45" s="3">
        <f>100*'7k'!I45/'7k'!$F45</f>
        <v>64.219712182540931</v>
      </c>
      <c r="J45" s="3">
        <f>100*'7k'!J45/'7k'!$J45</f>
        <v>100</v>
      </c>
      <c r="K45" s="3">
        <f>100*'7k'!K45/'7k'!$J45</f>
        <v>35.907186093434731</v>
      </c>
      <c r="L45" s="3">
        <f>100*'7k'!L45/'7k'!$J45</f>
        <v>0.91830927621708314</v>
      </c>
      <c r="M45" s="3">
        <f>100*'7k'!M45/'7k'!$J45</f>
        <v>63.173211237001397</v>
      </c>
    </row>
    <row r="46" spans="1:13">
      <c r="A46" s="7">
        <v>1996</v>
      </c>
      <c r="B46" s="3">
        <f>100*'7k'!B46/'7k'!$B46</f>
        <v>100</v>
      </c>
      <c r="C46" s="3">
        <f>100*'7k'!C46/'7k'!$B46</f>
        <v>31.449719728954079</v>
      </c>
      <c r="D46" s="3">
        <f>100*'7k'!D46/'7k'!$B46</f>
        <v>40.37624381142458</v>
      </c>
      <c r="E46" s="3">
        <f>100*'7k'!E46/'7k'!$B46</f>
        <v>28.174036459621334</v>
      </c>
      <c r="F46" s="3">
        <f>100*'7k'!F46/'7k'!$F46</f>
        <v>100</v>
      </c>
      <c r="G46" s="3">
        <f>100*'7k'!G46/'7k'!$F46</f>
        <v>28.301378666057474</v>
      </c>
      <c r="H46" s="3">
        <f>100*'7k'!H46/'7k'!$F46</f>
        <v>7.5361382120616094</v>
      </c>
      <c r="I46" s="3">
        <f>100*'7k'!I46/'7k'!$F46</f>
        <v>64.162390257401768</v>
      </c>
      <c r="J46" s="3">
        <f>100*'7k'!J46/'7k'!$J46</f>
        <v>100</v>
      </c>
      <c r="K46" s="3">
        <f>100*'7k'!K46/'7k'!$J46</f>
        <v>36.462516937876146</v>
      </c>
      <c r="L46" s="3">
        <f>100*'7k'!L46/'7k'!$J46</f>
        <v>0.92166461174115266</v>
      </c>
      <c r="M46" s="3">
        <f>100*'7k'!M46/'7k'!$J46</f>
        <v>62.615818450382704</v>
      </c>
    </row>
    <row r="47" spans="1:13">
      <c r="A47" s="7">
        <v>1997</v>
      </c>
      <c r="B47" s="3">
        <f>100*'7k'!B47/'7k'!$B47</f>
        <v>100</v>
      </c>
      <c r="C47" s="3">
        <f>100*'7k'!C47/'7k'!$B47</f>
        <v>31.078925471545585</v>
      </c>
      <c r="D47" s="3">
        <f>100*'7k'!D47/'7k'!$B47</f>
        <v>40.213657349897844</v>
      </c>
      <c r="E47" s="3">
        <f>100*'7k'!E47/'7k'!$B47</f>
        <v>28.707417178556579</v>
      </c>
      <c r="F47" s="3">
        <f>100*'7k'!F47/'7k'!$F47</f>
        <v>100</v>
      </c>
      <c r="G47" s="3">
        <f>100*'7k'!G47/'7k'!$F47</f>
        <v>28.179501212343407</v>
      </c>
      <c r="H47" s="3">
        <f>100*'7k'!H47/'7k'!$F47</f>
        <v>7.1287386492245073</v>
      </c>
      <c r="I47" s="3">
        <f>100*'7k'!I47/'7k'!$F47</f>
        <v>64.691760138432088</v>
      </c>
      <c r="J47" s="3">
        <f>100*'7k'!J47/'7k'!$J47</f>
        <v>100</v>
      </c>
      <c r="K47" s="3">
        <f>100*'7k'!K47/'7k'!$J47</f>
        <v>35.976918307978444</v>
      </c>
      <c r="L47" s="3">
        <f>100*'7k'!L47/'7k'!$J47</f>
        <v>1.064666889217416</v>
      </c>
      <c r="M47" s="3">
        <f>100*'7k'!M47/'7k'!$J47</f>
        <v>62.959607038962275</v>
      </c>
    </row>
    <row r="48" spans="1:13">
      <c r="A48" s="7">
        <v>1998</v>
      </c>
      <c r="B48" s="3">
        <f>100*'7k'!B48/'7k'!$B48</f>
        <v>100</v>
      </c>
      <c r="C48" s="3">
        <f>100*'7k'!C48/'7k'!$B48</f>
        <v>30.569709367043231</v>
      </c>
      <c r="D48" s="3">
        <f>100*'7k'!D48/'7k'!$B48</f>
        <v>39.503965841960429</v>
      </c>
      <c r="E48" s="3">
        <f>100*'7k'!E48/'7k'!$B48</f>
        <v>29.926314320264709</v>
      </c>
      <c r="F48" s="3">
        <f>100*'7k'!F48/'7k'!$F48</f>
        <v>100</v>
      </c>
      <c r="G48" s="3">
        <f>100*'7k'!G48/'7k'!$F48</f>
        <v>27.052492819783009</v>
      </c>
      <c r="H48" s="3">
        <f>100*'7k'!H48/'7k'!$F48</f>
        <v>6.5140327546135346</v>
      </c>
      <c r="I48" s="3">
        <f>100*'7k'!I48/'7k'!$F48</f>
        <v>66.433557698633237</v>
      </c>
      <c r="J48" s="3">
        <f>100*'7k'!J48/'7k'!$J48</f>
        <v>100</v>
      </c>
      <c r="K48" s="3">
        <f>100*'7k'!K48/'7k'!$J48</f>
        <v>34.517061493642871</v>
      </c>
      <c r="L48" s="3">
        <f>100*'7k'!L48/'7k'!$J48</f>
        <v>1.0614033106750072</v>
      </c>
      <c r="M48" s="3">
        <f>100*'7k'!M48/'7k'!$J48</f>
        <v>64.420406043223949</v>
      </c>
    </row>
    <row r="49" spans="1:13">
      <c r="A49" s="7">
        <v>1999</v>
      </c>
      <c r="B49" s="3">
        <f>100*'7k'!B49/'7k'!$B49</f>
        <v>100</v>
      </c>
      <c r="C49" s="3">
        <f>100*'7k'!C49/'7k'!$B49</f>
        <v>30.696702846112832</v>
      </c>
      <c r="D49" s="3">
        <f>100*'7k'!D49/'7k'!$B49</f>
        <v>38.893205130490735</v>
      </c>
      <c r="E49" s="3">
        <f>100*'7k'!E49/'7k'!$B49</f>
        <v>30.410081894015885</v>
      </c>
      <c r="F49" s="3">
        <f>100*'7k'!F49/'7k'!$F49</f>
        <v>100</v>
      </c>
      <c r="G49" s="3">
        <f>100*'7k'!G49/'7k'!$F49</f>
        <v>27.219148591025178</v>
      </c>
      <c r="H49" s="3">
        <f>100*'7k'!H49/'7k'!$F49</f>
        <v>6.3250411862957439</v>
      </c>
      <c r="I49" s="3">
        <f>100*'7k'!I49/'7k'!$F49</f>
        <v>66.455810222679077</v>
      </c>
      <c r="J49" s="3">
        <f>100*'7k'!J49/'7k'!$J49</f>
        <v>100</v>
      </c>
      <c r="K49" s="3">
        <f>100*'7k'!K49/'7k'!$J49</f>
        <v>34.731536317714685</v>
      </c>
      <c r="L49" s="3">
        <f>100*'7k'!L49/'7k'!$J49</f>
        <v>1.1115223828601288</v>
      </c>
      <c r="M49" s="3">
        <f>100*'7k'!M49/'7k'!$J49</f>
        <v>64.156941299425185</v>
      </c>
    </row>
    <row r="50" spans="1:13">
      <c r="A50" s="7">
        <v>2000</v>
      </c>
      <c r="B50" s="3">
        <f>100*'7k'!B50/'7k'!$B50</f>
        <v>100</v>
      </c>
      <c r="C50" s="3">
        <f>100*'7k'!C50/'7k'!$B50</f>
        <v>30.84552041130399</v>
      </c>
      <c r="D50" s="3">
        <f>100*'7k'!D50/'7k'!$B50</f>
        <v>38.630536609893404</v>
      </c>
      <c r="E50" s="3">
        <f>100*'7k'!E50/'7k'!$B50</f>
        <v>30.523942978802612</v>
      </c>
      <c r="F50" s="3">
        <f>100*'7k'!F50/'7k'!$F50</f>
        <v>100</v>
      </c>
      <c r="G50" s="3">
        <f>100*'7k'!G50/'7k'!$F50</f>
        <v>28.196528771541264</v>
      </c>
      <c r="H50" s="3">
        <f>100*'7k'!H50/'7k'!$F50</f>
        <v>6.4339043466524171</v>
      </c>
      <c r="I50" s="3">
        <f>100*'7k'!I50/'7k'!$F50</f>
        <v>65.369487950784929</v>
      </c>
      <c r="J50" s="3">
        <f>100*'7k'!J50/'7k'!$J50</f>
        <v>100</v>
      </c>
      <c r="K50" s="3">
        <f>100*'7k'!K50/'7k'!$J50</f>
        <v>35.963684878461493</v>
      </c>
      <c r="L50" s="3">
        <f>100*'7k'!L50/'7k'!$J50</f>
        <v>1.147592550410552</v>
      </c>
      <c r="M50" s="3">
        <f>100*'7k'!M50/'7k'!$J50</f>
        <v>62.888722571127964</v>
      </c>
    </row>
    <row r="51" spans="1:13">
      <c r="A51" s="7">
        <v>2001</v>
      </c>
      <c r="B51" s="3">
        <f>100*'7k'!B51/'7k'!$B51</f>
        <v>100</v>
      </c>
      <c r="C51" s="3">
        <f>100*'7k'!C51/'7k'!$B51</f>
        <v>30.882875258442965</v>
      </c>
      <c r="D51" s="3">
        <f>100*'7k'!D51/'7k'!$B51</f>
        <v>38.311607765292713</v>
      </c>
      <c r="E51" s="3">
        <f>100*'7k'!E51/'7k'!$B51</f>
        <v>30.805507663843201</v>
      </c>
      <c r="F51" s="3">
        <f>100*'7k'!F51/'7k'!$F51</f>
        <v>100</v>
      </c>
      <c r="G51" s="3">
        <f>100*'7k'!G51/'7k'!$F51</f>
        <v>28.681532257366211</v>
      </c>
      <c r="H51" s="3">
        <f>100*'7k'!H51/'7k'!$F51</f>
        <v>6.3934582374616342</v>
      </c>
      <c r="I51" s="3">
        <f>100*'7k'!I51/'7k'!$F51</f>
        <v>64.924930787390366</v>
      </c>
      <c r="J51" s="3">
        <f>100*'7k'!J51/'7k'!$J51</f>
        <v>100</v>
      </c>
      <c r="K51" s="3">
        <f>100*'7k'!K51/'7k'!$J51</f>
        <v>35.881541214773932</v>
      </c>
      <c r="L51" s="3">
        <f>100*'7k'!L51/'7k'!$J51</f>
        <v>1.283986286897087</v>
      </c>
      <c r="M51" s="3">
        <f>100*'7k'!M51/'7k'!$J51</f>
        <v>62.834472498328992</v>
      </c>
    </row>
    <row r="52" spans="1:13">
      <c r="A52" s="7">
        <v>2002</v>
      </c>
      <c r="B52" s="3">
        <f>100*'7k'!B52/'7k'!$B52</f>
        <v>100</v>
      </c>
      <c r="C52" s="3">
        <f>100*'7k'!C52/'7k'!$B52</f>
        <v>31.08069451587286</v>
      </c>
      <c r="D52" s="3">
        <f>100*'7k'!D52/'7k'!$B52</f>
        <v>38.201538256369133</v>
      </c>
      <c r="E52" s="3">
        <f>100*'7k'!E52/'7k'!$B52</f>
        <v>30.717776349513567</v>
      </c>
      <c r="F52" s="3">
        <f>100*'7k'!F52/'7k'!$F52</f>
        <v>100</v>
      </c>
      <c r="G52" s="3">
        <f>100*'7k'!G52/'7k'!$F52</f>
        <v>29.047375418799085</v>
      </c>
      <c r="H52" s="3">
        <f>100*'7k'!H52/'7k'!$F52</f>
        <v>6.6057586979498293</v>
      </c>
      <c r="I52" s="3">
        <f>100*'7k'!I52/'7k'!$F52</f>
        <v>64.346865883251084</v>
      </c>
      <c r="J52" s="3">
        <f>100*'7k'!J52/'7k'!$J52</f>
        <v>100</v>
      </c>
      <c r="K52" s="3">
        <f>100*'7k'!K52/'7k'!$J52</f>
        <v>35.307081074369904</v>
      </c>
      <c r="L52" s="3">
        <f>100*'7k'!L52/'7k'!$J52</f>
        <v>1.3771054918677315</v>
      </c>
      <c r="M52" s="3">
        <f>100*'7k'!M52/'7k'!$J52</f>
        <v>63.315813433762358</v>
      </c>
    </row>
    <row r="53" spans="1:13">
      <c r="A53" s="7">
        <v>2003</v>
      </c>
      <c r="B53" s="3">
        <f>100*'7k'!B53/'7k'!$B53</f>
        <v>100</v>
      </c>
      <c r="C53" s="3">
        <f>100*'7k'!C53/'7k'!$B53</f>
        <v>31.816207619738051</v>
      </c>
      <c r="D53" s="3">
        <f>100*'7k'!D53/'7k'!$B53</f>
        <v>39.028115761008337</v>
      </c>
      <c r="E53" s="3">
        <f>100*'7k'!E53/'7k'!$B53</f>
        <v>29.155676619253601</v>
      </c>
      <c r="F53" s="3">
        <f>100*'7k'!F53/'7k'!$F53</f>
        <v>100</v>
      </c>
      <c r="G53" s="3">
        <f>100*'7k'!G53/'7k'!$F53</f>
        <v>30.575253179786142</v>
      </c>
      <c r="H53" s="3">
        <f>100*'7k'!H53/'7k'!$F53</f>
        <v>6.8361708325066379</v>
      </c>
      <c r="I53" s="3">
        <f>100*'7k'!I53/'7k'!$F53</f>
        <v>62.587478417979881</v>
      </c>
      <c r="J53" s="3">
        <f>100*'7k'!J53/'7k'!$J53</f>
        <v>100</v>
      </c>
      <c r="K53" s="3">
        <f>100*'7k'!K53/'7k'!$J53</f>
        <v>37.073654055334778</v>
      </c>
      <c r="L53" s="3">
        <f>100*'7k'!L53/'7k'!$J53</f>
        <v>1.5034516924601253</v>
      </c>
      <c r="M53" s="3">
        <f>100*'7k'!M53/'7k'!$J53</f>
        <v>61.421817281078702</v>
      </c>
    </row>
    <row r="54" spans="1:13">
      <c r="A54" s="7">
        <v>2004</v>
      </c>
      <c r="B54" s="3">
        <f>100*'7k'!B54/'7k'!$B54</f>
        <v>100</v>
      </c>
      <c r="C54" s="3">
        <f>100*'7k'!C54/'7k'!$B54</f>
        <v>32.489230083525911</v>
      </c>
      <c r="D54" s="3">
        <f>100*'7k'!D54/'7k'!$B54</f>
        <v>39.893765711018645</v>
      </c>
      <c r="E54" s="3">
        <f>100*'7k'!E54/'7k'!$B54</f>
        <v>27.617012819838028</v>
      </c>
      <c r="F54" s="3">
        <f>100*'7k'!F54/'7k'!$F54</f>
        <v>100</v>
      </c>
      <c r="G54" s="3">
        <f>100*'7k'!G54/'7k'!$F54</f>
        <v>32.071675783729063</v>
      </c>
      <c r="H54" s="3">
        <f>100*'7k'!H54/'7k'!$F54</f>
        <v>7.0366249825495393</v>
      </c>
      <c r="I54" s="3">
        <f>100*'7k'!I54/'7k'!$F54</f>
        <v>60.891099708716482</v>
      </c>
      <c r="J54" s="3">
        <f>100*'7k'!J54/'7k'!$J54</f>
        <v>100</v>
      </c>
      <c r="K54" s="3">
        <f>100*'7k'!K54/'7k'!$J54</f>
        <v>38.757504680338272</v>
      </c>
      <c r="L54" s="3">
        <f>100*'7k'!L54/'7k'!$J54</f>
        <v>2.0475135030449096</v>
      </c>
      <c r="M54" s="3">
        <f>100*'7k'!M54/'7k'!$J54</f>
        <v>59.19498181661681</v>
      </c>
    </row>
    <row r="55" spans="1:13">
      <c r="A55" s="7">
        <v>2005</v>
      </c>
      <c r="B55" s="3">
        <f>100*'7k'!B55/'7k'!$B55</f>
        <v>100</v>
      </c>
      <c r="C55" s="3">
        <f>100*'7k'!C55/'7k'!$B55</f>
        <v>32.250063596534687</v>
      </c>
      <c r="D55" s="3">
        <f>100*'7k'!D55/'7k'!$B55</f>
        <v>41.004166028005123</v>
      </c>
      <c r="E55" s="3">
        <f>100*'7k'!E55/'7k'!$B55</f>
        <v>26.745770375460189</v>
      </c>
      <c r="F55" s="3">
        <f>100*'7k'!F55/'7k'!$F55</f>
        <v>100</v>
      </c>
      <c r="G55" s="3">
        <f>100*'7k'!G55/'7k'!$F55</f>
        <v>32.648225903793389</v>
      </c>
      <c r="H55" s="3">
        <f>100*'7k'!H55/'7k'!$F55</f>
        <v>7.0171783377140828</v>
      </c>
      <c r="I55" s="3">
        <f>100*'7k'!I55/'7k'!$F55</f>
        <v>60.334595758492519</v>
      </c>
      <c r="J55" s="3">
        <f>100*'7k'!J55/'7k'!$J55</f>
        <v>100</v>
      </c>
      <c r="K55" s="3">
        <f>100*'7k'!K55/'7k'!$J55</f>
        <v>39.850031424051316</v>
      </c>
      <c r="L55" s="3">
        <f>100*'7k'!L55/'7k'!$J55</f>
        <v>2.03606180785818</v>
      </c>
      <c r="M55" s="3">
        <f>100*'7k'!M55/'7k'!$J55</f>
        <v>58.145330819409224</v>
      </c>
    </row>
    <row r="56" spans="1:13">
      <c r="A56" s="7">
        <v>2006</v>
      </c>
      <c r="B56" s="3">
        <f>100*'7k'!B56/'7k'!$B56</f>
        <v>100</v>
      </c>
      <c r="C56" s="3">
        <f>100*'7k'!C56/'7k'!$B56</f>
        <v>32.292138002823556</v>
      </c>
      <c r="D56" s="3">
        <f>100*'7k'!D56/'7k'!$B56</f>
        <v>41.973178365281385</v>
      </c>
      <c r="E56" s="3">
        <f>100*'7k'!E56/'7k'!$B56</f>
        <v>25.73467616887822</v>
      </c>
      <c r="F56" s="3">
        <f>100*'7k'!F56/'7k'!$F56</f>
        <v>100</v>
      </c>
      <c r="G56" s="3">
        <f>100*'7k'!G56/'7k'!$F56</f>
        <v>33.710554595270814</v>
      </c>
      <c r="H56" s="3">
        <f>100*'7k'!H56/'7k'!$F56</f>
        <v>7.0319228475975049</v>
      </c>
      <c r="I56" s="3">
        <f>100*'7k'!I56/'7k'!$F56</f>
        <v>59.257608595585701</v>
      </c>
      <c r="J56" s="3">
        <f>100*'7k'!J56/'7k'!$J56</f>
        <v>100</v>
      </c>
      <c r="K56" s="3">
        <f>100*'7k'!K56/'7k'!$J56</f>
        <v>41.22910415773682</v>
      </c>
      <c r="L56" s="3">
        <f>100*'7k'!L56/'7k'!$J56</f>
        <v>1.9834976425203601</v>
      </c>
      <c r="M56" s="3">
        <f>100*'7k'!M56/'7k'!$J56</f>
        <v>56.787398199742817</v>
      </c>
    </row>
    <row r="57" spans="1:13">
      <c r="A57" s="7">
        <v>2007</v>
      </c>
      <c r="B57" s="3">
        <f>100*'7k'!B57/'7k'!$B57</f>
        <v>100</v>
      </c>
      <c r="C57" s="3">
        <f>100*'7k'!C57/'7k'!$B57</f>
        <v>32.771703231046018</v>
      </c>
      <c r="D57" s="3">
        <f>100*'7k'!D57/'7k'!$B57</f>
        <v>42.494072211145458</v>
      </c>
      <c r="E57" s="3">
        <f>100*'7k'!E57/'7k'!$B57</f>
        <v>24.734224557808528</v>
      </c>
      <c r="F57" s="3">
        <f>100*'7k'!F57/'7k'!$F57</f>
        <v>100</v>
      </c>
      <c r="G57" s="3">
        <f>100*'7k'!G57/'7k'!$F57</f>
        <v>34.938513048243479</v>
      </c>
      <c r="H57" s="3">
        <f>100*'7k'!H57/'7k'!$F57</f>
        <v>6.9762852377955662</v>
      </c>
      <c r="I57" s="3">
        <f>100*'7k'!I57/'7k'!$F57</f>
        <v>58.085117015356715</v>
      </c>
      <c r="J57" s="3">
        <f>100*'7k'!J57/'7k'!$J57</f>
        <v>100</v>
      </c>
      <c r="K57" s="3">
        <f>100*'7k'!K57/'7k'!$J57</f>
        <v>42.780573755789788</v>
      </c>
      <c r="L57" s="3">
        <f>100*'7k'!L57/'7k'!$J57</f>
        <v>1.9424134038130811</v>
      </c>
      <c r="M57" s="3">
        <f>100*'7k'!M57/'7k'!$J57</f>
        <v>55.278067926439405</v>
      </c>
    </row>
    <row r="58" spans="1:13">
      <c r="A58" s="7">
        <v>2008</v>
      </c>
      <c r="B58" s="3">
        <f>100*'7k'!B58/'7k'!$B58</f>
        <v>100</v>
      </c>
      <c r="C58" s="3">
        <f>100*'7k'!C58/'7k'!$B58</f>
        <v>33.153689492271582</v>
      </c>
      <c r="D58" s="3">
        <f>100*'7k'!D58/'7k'!$B58</f>
        <v>42.888268142608581</v>
      </c>
      <c r="E58" s="3">
        <f>100*'7k'!E58/'7k'!$B58</f>
        <v>23.958042365119844</v>
      </c>
      <c r="F58" s="3">
        <f>100*'7k'!F58/'7k'!$F58</f>
        <v>100</v>
      </c>
      <c r="G58" s="3">
        <f>100*'7k'!G58/'7k'!$F58</f>
        <v>35.754349900888336</v>
      </c>
      <c r="H58" s="3">
        <f>100*'7k'!H58/'7k'!$F58</f>
        <v>6.7076980805781918</v>
      </c>
      <c r="I58" s="3">
        <f>100*'7k'!I58/'7k'!$F58</f>
        <v>57.537952018533474</v>
      </c>
      <c r="J58" s="3">
        <f>100*'7k'!J58/'7k'!$J58</f>
        <v>100</v>
      </c>
      <c r="K58" s="3">
        <f>100*'7k'!K58/'7k'!$J58</f>
        <v>44.305622296972615</v>
      </c>
      <c r="L58" s="3">
        <f>100*'7k'!L58/'7k'!$J58</f>
        <v>1.9662021464039725</v>
      </c>
      <c r="M58" s="3">
        <f>100*'7k'!M58/'7k'!$J58</f>
        <v>53.729176677879231</v>
      </c>
    </row>
    <row r="59" spans="1:13">
      <c r="A59" s="7">
        <v>2009</v>
      </c>
      <c r="B59" s="3">
        <f>100*'7k'!B59/'7k'!$B59</f>
        <v>100</v>
      </c>
      <c r="C59" s="3">
        <f>100*'7k'!C59/'7k'!$B59</f>
        <v>31.4491455678934</v>
      </c>
      <c r="D59" s="3">
        <f>100*'7k'!D59/'7k'!$B59</f>
        <v>44.293397689177894</v>
      </c>
      <c r="E59" s="3">
        <f>100*'7k'!E59/'7k'!$B59</f>
        <v>24.257462936866983</v>
      </c>
      <c r="F59" s="3">
        <f>100*'7k'!F59/'7k'!$F59</f>
        <v>100</v>
      </c>
      <c r="G59" s="3">
        <f>100*'7k'!G59/'7k'!$F59</f>
        <v>34.112636279600885</v>
      </c>
      <c r="H59" s="3">
        <f>100*'7k'!H59/'7k'!$F59</f>
        <v>6.7116004186944345</v>
      </c>
      <c r="I59" s="3">
        <f>100*'7k'!I59/'7k'!$F59</f>
        <v>59.175678339359997</v>
      </c>
      <c r="J59" s="3">
        <f>100*'7k'!J59/'7k'!$J59</f>
        <v>100</v>
      </c>
      <c r="K59" s="3">
        <f>100*'7k'!K59/'7k'!$J59</f>
        <v>41.348011592336178</v>
      </c>
      <c r="L59" s="3">
        <f>100*'7k'!L59/'7k'!$J59</f>
        <v>2.0226211560135243</v>
      </c>
      <c r="M59" s="3">
        <f>100*'7k'!M59/'7k'!$J59</f>
        <v>56.629367251650294</v>
      </c>
    </row>
    <row r="60" spans="1:13">
      <c r="A60" s="7">
        <v>2010</v>
      </c>
      <c r="B60" s="3">
        <f>100*'7k'!B60/'7k'!$B60</f>
        <v>100</v>
      </c>
      <c r="C60" s="3">
        <f>100*'7k'!C60/'7k'!$B60</f>
        <v>30.979294739490555</v>
      </c>
      <c r="D60" s="3">
        <f>100*'7k'!D60/'7k'!$B60</f>
        <v>46.586888067154128</v>
      </c>
      <c r="E60" s="3">
        <f>100*'7k'!E60/'7k'!$B60</f>
        <v>22.433817193355324</v>
      </c>
      <c r="F60" s="3">
        <f>100*'7k'!F60/'7k'!$F60</f>
        <v>100</v>
      </c>
      <c r="G60" s="3">
        <f>100*'7k'!G60/'7k'!$F60</f>
        <v>35.434967622571691</v>
      </c>
      <c r="H60" s="3">
        <f>100*'7k'!H60/'7k'!$F60</f>
        <v>7.175115633672525</v>
      </c>
      <c r="I60" s="3">
        <f>100*'7k'!I60/'7k'!$F60</f>
        <v>57.389824236817759</v>
      </c>
      <c r="J60" s="3">
        <f>100*'7k'!J60/'7k'!$J60</f>
        <v>100</v>
      </c>
      <c r="K60" s="3">
        <f>100*'7k'!K60/'7k'!$J60</f>
        <v>40.560173664425264</v>
      </c>
      <c r="L60" s="3">
        <f>100*'7k'!L60/'7k'!$J60</f>
        <v>2.1453910096892042</v>
      </c>
      <c r="M60" s="3">
        <f>100*'7k'!M60/'7k'!$J60</f>
        <v>57.29443532588553</v>
      </c>
    </row>
    <row r="62" spans="1:13">
      <c r="A62" t="s">
        <v>627</v>
      </c>
    </row>
  </sheetData>
  <mergeCells count="3">
    <mergeCell ref="B3:E3"/>
    <mergeCell ref="F3:I3"/>
    <mergeCell ref="J3:M3"/>
  </mergeCells>
  <pageMargins left="0.7" right="0.7" top="0.75" bottom="0.75" header="0.3" footer="0.3"/>
  <pageSetup scale="60" orientation="portrait" horizontalDpi="0" verticalDpi="0" r:id="rId1"/>
</worksheet>
</file>

<file path=xl/worksheets/sheet47.xml><?xml version="1.0" encoding="utf-8"?>
<worksheet xmlns="http://schemas.openxmlformats.org/spreadsheetml/2006/main" xmlns:r="http://schemas.openxmlformats.org/officeDocument/2006/relationships">
  <sheetPr codeName="Sheet98"/>
  <dimension ref="A1:AO123"/>
  <sheetViews>
    <sheetView view="pageBreakPreview" zoomScaleNormal="100" zoomScaleSheetLayoutView="100" workbookViewId="0"/>
  </sheetViews>
  <sheetFormatPr defaultRowHeight="15" outlineLevelRow="1" outlineLevelCol="1"/>
  <cols>
    <col min="1" max="1" width="9.28515625" bestFit="1" customWidth="1"/>
    <col min="2" max="13" width="11.85546875" customWidth="1"/>
    <col min="16" max="16" width="9.28515625" hidden="1" customWidth="1" outlineLevel="1"/>
    <col min="17" max="19" width="14.7109375" hidden="1" customWidth="1" outlineLevel="1"/>
    <col min="20" max="28" width="0" hidden="1" customWidth="1" outlineLevel="1"/>
    <col min="29" max="29" width="9.140625" collapsed="1"/>
  </cols>
  <sheetData>
    <row r="1" spans="1:41">
      <c r="A1" s="229" t="s">
        <v>1363</v>
      </c>
    </row>
    <row r="3" spans="1:41">
      <c r="B3" s="357" t="s">
        <v>5</v>
      </c>
      <c r="C3" s="357"/>
      <c r="D3" s="357"/>
      <c r="E3" s="357"/>
      <c r="F3" s="357" t="s">
        <v>6</v>
      </c>
      <c r="G3" s="357" t="s">
        <v>6</v>
      </c>
      <c r="H3" s="357" t="s">
        <v>6</v>
      </c>
      <c r="I3" s="357" t="s">
        <v>6</v>
      </c>
      <c r="J3" s="357" t="s">
        <v>7</v>
      </c>
      <c r="K3" s="357" t="s">
        <v>7</v>
      </c>
      <c r="L3" s="357" t="s">
        <v>7</v>
      </c>
      <c r="M3" s="357" t="s">
        <v>7</v>
      </c>
    </row>
    <row r="4" spans="1:41" ht="45" customHeight="1">
      <c r="B4" s="55" t="s">
        <v>623</v>
      </c>
      <c r="C4" s="55" t="s">
        <v>624</v>
      </c>
      <c r="D4" s="55" t="s">
        <v>625</v>
      </c>
      <c r="E4" s="55" t="s">
        <v>626</v>
      </c>
      <c r="F4" s="55" t="s">
        <v>623</v>
      </c>
      <c r="G4" s="55" t="s">
        <v>624</v>
      </c>
      <c r="H4" s="55" t="s">
        <v>625</v>
      </c>
      <c r="I4" s="55" t="s">
        <v>626</v>
      </c>
      <c r="J4" s="55" t="s">
        <v>623</v>
      </c>
      <c r="K4" s="55" t="s">
        <v>624</v>
      </c>
      <c r="L4" s="55" t="s">
        <v>625</v>
      </c>
      <c r="M4" s="55" t="s">
        <v>626</v>
      </c>
    </row>
    <row r="5" spans="1:41" outlineLevel="1">
      <c r="A5">
        <v>1955</v>
      </c>
      <c r="B5" s="3">
        <f t="shared" ref="B5:B36" si="0">Q5/1000000</f>
        <v>0</v>
      </c>
      <c r="C5" s="3">
        <f t="shared" ref="C5:M28" si="1">R5/1000000</f>
        <v>0</v>
      </c>
      <c r="D5" s="3">
        <f t="shared" si="1"/>
        <v>0</v>
      </c>
      <c r="E5" s="3">
        <f t="shared" si="1"/>
        <v>0</v>
      </c>
      <c r="F5" s="3">
        <f t="shared" si="1"/>
        <v>0</v>
      </c>
      <c r="G5" s="3">
        <f t="shared" si="1"/>
        <v>0</v>
      </c>
      <c r="H5" s="3">
        <f t="shared" si="1"/>
        <v>0</v>
      </c>
      <c r="I5" s="3">
        <f t="shared" si="1"/>
        <v>0</v>
      </c>
      <c r="J5" s="3">
        <f t="shared" si="1"/>
        <v>0</v>
      </c>
      <c r="K5" s="3">
        <f t="shared" si="1"/>
        <v>0</v>
      </c>
      <c r="L5" s="3">
        <f t="shared" si="1"/>
        <v>0</v>
      </c>
      <c r="M5" s="3">
        <f t="shared" si="1"/>
        <v>0</v>
      </c>
      <c r="P5">
        <v>1955</v>
      </c>
      <c r="AD5" s="297"/>
      <c r="AE5" s="297"/>
      <c r="AF5" s="297"/>
      <c r="AG5" s="297"/>
      <c r="AH5" s="297"/>
      <c r="AI5" s="297"/>
      <c r="AJ5" s="297"/>
      <c r="AK5" s="297"/>
      <c r="AL5" s="297"/>
      <c r="AM5" s="297"/>
      <c r="AN5" s="297"/>
      <c r="AO5" s="297"/>
    </row>
    <row r="6" spans="1:41" outlineLevel="1">
      <c r="A6">
        <v>1956</v>
      </c>
      <c r="B6" s="3">
        <f t="shared" si="0"/>
        <v>0</v>
      </c>
      <c r="C6" s="3">
        <f t="shared" si="1"/>
        <v>0</v>
      </c>
      <c r="D6" s="3">
        <f t="shared" si="1"/>
        <v>0</v>
      </c>
      <c r="E6" s="3">
        <f t="shared" si="1"/>
        <v>0</v>
      </c>
      <c r="F6" s="3">
        <f t="shared" si="1"/>
        <v>0</v>
      </c>
      <c r="G6" s="3">
        <f t="shared" si="1"/>
        <v>0</v>
      </c>
      <c r="H6" s="3">
        <f t="shared" si="1"/>
        <v>0</v>
      </c>
      <c r="I6" s="3">
        <f t="shared" si="1"/>
        <v>0</v>
      </c>
      <c r="J6" s="3">
        <f t="shared" si="1"/>
        <v>0</v>
      </c>
      <c r="K6" s="3">
        <f t="shared" si="1"/>
        <v>0</v>
      </c>
      <c r="L6" s="3">
        <f t="shared" si="1"/>
        <v>0</v>
      </c>
      <c r="M6" s="3">
        <f t="shared" si="1"/>
        <v>0</v>
      </c>
      <c r="P6">
        <v>1956</v>
      </c>
      <c r="AD6" s="297"/>
      <c r="AE6" s="297"/>
      <c r="AF6" s="297"/>
      <c r="AG6" s="297"/>
      <c r="AH6" s="297"/>
      <c r="AI6" s="297"/>
      <c r="AJ6" s="297"/>
      <c r="AK6" s="297"/>
      <c r="AL6" s="297"/>
      <c r="AM6" s="297"/>
      <c r="AN6" s="297"/>
      <c r="AO6" s="297"/>
    </row>
    <row r="7" spans="1:41" outlineLevel="1">
      <c r="A7">
        <v>1957</v>
      </c>
      <c r="B7" s="3">
        <f t="shared" si="0"/>
        <v>0</v>
      </c>
      <c r="C7" s="3">
        <f t="shared" si="1"/>
        <v>0</v>
      </c>
      <c r="D7" s="3">
        <f t="shared" si="1"/>
        <v>0</v>
      </c>
      <c r="E7" s="3">
        <f t="shared" si="1"/>
        <v>0</v>
      </c>
      <c r="F7" s="3">
        <f t="shared" si="1"/>
        <v>0</v>
      </c>
      <c r="G7" s="3">
        <f t="shared" si="1"/>
        <v>0</v>
      </c>
      <c r="H7" s="3">
        <f t="shared" si="1"/>
        <v>0</v>
      </c>
      <c r="I7" s="3">
        <f t="shared" si="1"/>
        <v>0</v>
      </c>
      <c r="J7" s="3">
        <f t="shared" si="1"/>
        <v>0</v>
      </c>
      <c r="K7" s="3">
        <f t="shared" si="1"/>
        <v>0</v>
      </c>
      <c r="L7" s="3">
        <f t="shared" si="1"/>
        <v>0</v>
      </c>
      <c r="M7" s="3">
        <f t="shared" si="1"/>
        <v>0</v>
      </c>
      <c r="P7">
        <v>1957</v>
      </c>
      <c r="AD7" s="297"/>
      <c r="AE7" s="297"/>
      <c r="AF7" s="297"/>
      <c r="AG7" s="297"/>
      <c r="AH7" s="297"/>
      <c r="AI7" s="297"/>
      <c r="AJ7" s="297"/>
      <c r="AK7" s="297"/>
      <c r="AL7" s="297"/>
      <c r="AM7" s="297"/>
      <c r="AN7" s="297"/>
      <c r="AO7" s="297"/>
    </row>
    <row r="8" spans="1:41" outlineLevel="1">
      <c r="A8">
        <v>1958</v>
      </c>
      <c r="B8" s="3">
        <f t="shared" si="0"/>
        <v>0</v>
      </c>
      <c r="C8" s="3">
        <f t="shared" si="1"/>
        <v>0</v>
      </c>
      <c r="D8" s="3">
        <f t="shared" si="1"/>
        <v>0</v>
      </c>
      <c r="E8" s="3">
        <f t="shared" si="1"/>
        <v>0</v>
      </c>
      <c r="F8" s="3">
        <f t="shared" si="1"/>
        <v>0</v>
      </c>
      <c r="G8" s="3">
        <f t="shared" si="1"/>
        <v>0</v>
      </c>
      <c r="H8" s="3">
        <f t="shared" si="1"/>
        <v>0</v>
      </c>
      <c r="I8" s="3">
        <f t="shared" si="1"/>
        <v>0</v>
      </c>
      <c r="J8" s="3">
        <f t="shared" si="1"/>
        <v>0</v>
      </c>
      <c r="K8" s="3">
        <f t="shared" si="1"/>
        <v>0</v>
      </c>
      <c r="L8" s="3">
        <f t="shared" si="1"/>
        <v>0</v>
      </c>
      <c r="M8" s="3">
        <f t="shared" si="1"/>
        <v>0</v>
      </c>
      <c r="P8">
        <v>1958</v>
      </c>
      <c r="AD8" s="297"/>
      <c r="AE8" s="297"/>
      <c r="AF8" s="297"/>
      <c r="AG8" s="297"/>
      <c r="AH8" s="297"/>
      <c r="AI8" s="297"/>
      <c r="AJ8" s="297"/>
      <c r="AK8" s="297"/>
      <c r="AL8" s="297"/>
      <c r="AM8" s="297"/>
      <c r="AN8" s="297"/>
      <c r="AO8" s="297"/>
    </row>
    <row r="9" spans="1:41" outlineLevel="1">
      <c r="A9">
        <v>1959</v>
      </c>
      <c r="B9" s="3">
        <f t="shared" si="0"/>
        <v>0</v>
      </c>
      <c r="C9" s="3">
        <f t="shared" si="1"/>
        <v>0</v>
      </c>
      <c r="D9" s="3">
        <f t="shared" si="1"/>
        <v>0</v>
      </c>
      <c r="E9" s="3">
        <f t="shared" si="1"/>
        <v>0</v>
      </c>
      <c r="F9" s="3">
        <f t="shared" si="1"/>
        <v>0</v>
      </c>
      <c r="G9" s="3">
        <f t="shared" si="1"/>
        <v>0</v>
      </c>
      <c r="H9" s="3">
        <f t="shared" si="1"/>
        <v>0</v>
      </c>
      <c r="I9" s="3">
        <f t="shared" si="1"/>
        <v>0</v>
      </c>
      <c r="J9" s="3">
        <f t="shared" si="1"/>
        <v>0</v>
      </c>
      <c r="K9" s="3">
        <f t="shared" si="1"/>
        <v>0</v>
      </c>
      <c r="L9" s="3">
        <f t="shared" si="1"/>
        <v>0</v>
      </c>
      <c r="M9" s="3">
        <f t="shared" si="1"/>
        <v>0</v>
      </c>
      <c r="P9">
        <v>1959</v>
      </c>
      <c r="AD9" s="297"/>
      <c r="AE9" s="297"/>
      <c r="AF9" s="297"/>
      <c r="AG9" s="297"/>
      <c r="AH9" s="297"/>
      <c r="AI9" s="297"/>
      <c r="AJ9" s="297"/>
      <c r="AK9" s="297"/>
      <c r="AL9" s="297"/>
      <c r="AM9" s="297"/>
      <c r="AN9" s="297"/>
      <c r="AO9" s="297"/>
    </row>
    <row r="10" spans="1:41" outlineLevel="1">
      <c r="A10">
        <v>1960</v>
      </c>
      <c r="B10" s="3">
        <f t="shared" si="0"/>
        <v>0</v>
      </c>
      <c r="C10" s="3">
        <f t="shared" si="1"/>
        <v>0</v>
      </c>
      <c r="D10" s="3">
        <f t="shared" si="1"/>
        <v>0</v>
      </c>
      <c r="E10" s="3">
        <f t="shared" si="1"/>
        <v>0</v>
      </c>
      <c r="F10" s="3">
        <f t="shared" si="1"/>
        <v>0</v>
      </c>
      <c r="G10" s="3">
        <f t="shared" si="1"/>
        <v>0</v>
      </c>
      <c r="H10" s="3">
        <f t="shared" si="1"/>
        <v>0</v>
      </c>
      <c r="I10" s="3">
        <f t="shared" si="1"/>
        <v>0</v>
      </c>
      <c r="J10" s="3">
        <f t="shared" si="1"/>
        <v>0</v>
      </c>
      <c r="K10" s="3">
        <f t="shared" si="1"/>
        <v>0</v>
      </c>
      <c r="L10" s="3">
        <f t="shared" si="1"/>
        <v>0</v>
      </c>
      <c r="M10" s="3">
        <f t="shared" si="1"/>
        <v>0</v>
      </c>
      <c r="P10">
        <v>1960</v>
      </c>
      <c r="AD10" s="297"/>
      <c r="AE10" s="297"/>
      <c r="AF10" s="297"/>
      <c r="AG10" s="297"/>
      <c r="AH10" s="297"/>
      <c r="AI10" s="297"/>
      <c r="AJ10" s="297"/>
      <c r="AK10" s="297"/>
      <c r="AL10" s="297"/>
      <c r="AM10" s="297"/>
      <c r="AN10" s="297"/>
      <c r="AO10" s="297"/>
    </row>
    <row r="11" spans="1:41">
      <c r="A11" s="7">
        <v>1961</v>
      </c>
      <c r="B11" s="3">
        <f t="shared" si="0"/>
        <v>323214.09999999998</v>
      </c>
      <c r="C11" s="3">
        <f t="shared" si="1"/>
        <v>102971.4</v>
      </c>
      <c r="D11" s="3">
        <f t="shared" si="1"/>
        <v>165055.79999999999</v>
      </c>
      <c r="E11" s="3">
        <f>T11/1000000</f>
        <v>60389.2</v>
      </c>
      <c r="F11" s="3">
        <f t="shared" si="1"/>
        <v>51462.3</v>
      </c>
      <c r="G11" s="3">
        <f t="shared" si="1"/>
        <v>18633.3</v>
      </c>
      <c r="H11" s="3">
        <f t="shared" si="1"/>
        <v>6455.1</v>
      </c>
      <c r="I11" s="3">
        <f t="shared" si="1"/>
        <v>25957</v>
      </c>
      <c r="J11" s="3">
        <f t="shared" si="1"/>
        <v>4011.3</v>
      </c>
      <c r="K11" s="3">
        <f t="shared" si="1"/>
        <v>1929.2</v>
      </c>
      <c r="L11" s="3">
        <f t="shared" si="1"/>
        <v>81.2</v>
      </c>
      <c r="M11" s="3">
        <f t="shared" si="1"/>
        <v>1995.1</v>
      </c>
      <c r="P11">
        <v>1961</v>
      </c>
      <c r="Q11" s="297">
        <v>323214100000</v>
      </c>
      <c r="R11" s="297">
        <v>102971400000</v>
      </c>
      <c r="S11" s="297">
        <v>165055800000</v>
      </c>
      <c r="T11" s="297">
        <v>60389200000</v>
      </c>
      <c r="U11" s="297">
        <v>51462300000</v>
      </c>
      <c r="V11" s="297">
        <v>18633300000</v>
      </c>
      <c r="W11" s="297">
        <v>6455100000</v>
      </c>
      <c r="X11" s="297">
        <v>25957000000</v>
      </c>
      <c r="Y11" s="297">
        <v>4011300000</v>
      </c>
      <c r="Z11" s="297">
        <v>1929200000</v>
      </c>
      <c r="AA11" s="297">
        <v>81200000</v>
      </c>
      <c r="AB11" s="297">
        <v>1995100000</v>
      </c>
      <c r="AD11" s="297"/>
      <c r="AE11" s="297"/>
      <c r="AF11" s="297"/>
      <c r="AG11" s="297"/>
      <c r="AH11" s="297"/>
      <c r="AI11" s="297"/>
      <c r="AJ11" s="297"/>
      <c r="AK11" s="297"/>
      <c r="AL11" s="297"/>
      <c r="AM11" s="297"/>
      <c r="AN11" s="297"/>
      <c r="AO11" s="297"/>
    </row>
    <row r="12" spans="1:41">
      <c r="A12" s="7">
        <v>1962</v>
      </c>
      <c r="B12" s="3">
        <f t="shared" si="0"/>
        <v>334933.3</v>
      </c>
      <c r="C12" s="3">
        <f t="shared" si="1"/>
        <v>108629.3</v>
      </c>
      <c r="D12" s="3">
        <f t="shared" si="1"/>
        <v>170787.1</v>
      </c>
      <c r="E12" s="3">
        <f t="shared" si="1"/>
        <v>61349.3</v>
      </c>
      <c r="F12" s="3">
        <f t="shared" si="1"/>
        <v>52476.9</v>
      </c>
      <c r="G12" s="3">
        <f t="shared" si="1"/>
        <v>18939.599999999999</v>
      </c>
      <c r="H12" s="3">
        <f t="shared" si="1"/>
        <v>6512.3</v>
      </c>
      <c r="I12" s="3">
        <f t="shared" si="1"/>
        <v>26595.599999999999</v>
      </c>
      <c r="J12" s="3">
        <f t="shared" si="1"/>
        <v>4192.5</v>
      </c>
      <c r="K12" s="3">
        <f t="shared" si="1"/>
        <v>2033.1</v>
      </c>
      <c r="L12" s="3">
        <f t="shared" si="1"/>
        <v>80.2</v>
      </c>
      <c r="M12" s="3">
        <f t="shared" si="1"/>
        <v>2074.6999999999998</v>
      </c>
      <c r="P12">
        <v>1962</v>
      </c>
      <c r="Q12" s="297">
        <v>334933300000</v>
      </c>
      <c r="R12" s="297">
        <v>108629300000</v>
      </c>
      <c r="S12" s="297">
        <v>170787100000</v>
      </c>
      <c r="T12" s="297">
        <v>61349300000</v>
      </c>
      <c r="U12" s="297">
        <v>52476900000</v>
      </c>
      <c r="V12" s="297">
        <v>18939600000</v>
      </c>
      <c r="W12" s="297">
        <v>6512300000</v>
      </c>
      <c r="X12" s="297">
        <v>26595600000</v>
      </c>
      <c r="Y12" s="297">
        <v>4192500000</v>
      </c>
      <c r="Z12" s="297">
        <v>2033100000</v>
      </c>
      <c r="AA12" s="297">
        <v>80200000</v>
      </c>
      <c r="AB12" s="297">
        <v>2074700000</v>
      </c>
      <c r="AD12" s="297"/>
      <c r="AE12" s="297"/>
      <c r="AF12" s="297"/>
      <c r="AG12" s="297"/>
      <c r="AH12" s="297"/>
      <c r="AI12" s="297"/>
      <c r="AJ12" s="297"/>
      <c r="AK12" s="297"/>
      <c r="AL12" s="297"/>
      <c r="AM12" s="297"/>
      <c r="AN12" s="297"/>
      <c r="AO12" s="297"/>
    </row>
    <row r="13" spans="1:41">
      <c r="A13" s="7">
        <v>1963</v>
      </c>
      <c r="B13" s="3">
        <f t="shared" si="0"/>
        <v>347210.6</v>
      </c>
      <c r="C13" s="3">
        <f t="shared" si="1"/>
        <v>113986.9</v>
      </c>
      <c r="D13" s="3">
        <f t="shared" si="1"/>
        <v>176618.4</v>
      </c>
      <c r="E13" s="3">
        <f t="shared" si="1"/>
        <v>62881.9</v>
      </c>
      <c r="F13" s="3">
        <f t="shared" si="1"/>
        <v>53477</v>
      </c>
      <c r="G13" s="3">
        <f t="shared" si="1"/>
        <v>19296.400000000001</v>
      </c>
      <c r="H13" s="3">
        <f t="shared" si="1"/>
        <v>6423.6</v>
      </c>
      <c r="I13" s="3">
        <f t="shared" si="1"/>
        <v>27297.4</v>
      </c>
      <c r="J13" s="3">
        <f t="shared" si="1"/>
        <v>4324.8999999999996</v>
      </c>
      <c r="K13" s="3">
        <f t="shared" si="1"/>
        <v>2125</v>
      </c>
      <c r="L13" s="3">
        <f t="shared" si="1"/>
        <v>79.5</v>
      </c>
      <c r="M13" s="3">
        <f t="shared" si="1"/>
        <v>2119.6999999999998</v>
      </c>
      <c r="P13">
        <v>1963</v>
      </c>
      <c r="Q13" s="297">
        <v>347210600000</v>
      </c>
      <c r="R13" s="297">
        <v>113986900000</v>
      </c>
      <c r="S13" s="297">
        <v>176618400000</v>
      </c>
      <c r="T13" s="297">
        <v>62881900000</v>
      </c>
      <c r="U13" s="297">
        <v>53477000000</v>
      </c>
      <c r="V13" s="297">
        <v>19296400000</v>
      </c>
      <c r="W13" s="297">
        <v>6423600000</v>
      </c>
      <c r="X13" s="297">
        <v>27297400000</v>
      </c>
      <c r="Y13" s="297">
        <v>4324900000</v>
      </c>
      <c r="Z13" s="297">
        <v>2125000000</v>
      </c>
      <c r="AA13" s="297">
        <v>79500000</v>
      </c>
      <c r="AB13" s="297">
        <v>2119700000</v>
      </c>
      <c r="AD13" s="297"/>
      <c r="AE13" s="297"/>
      <c r="AF13" s="297"/>
      <c r="AG13" s="297"/>
      <c r="AH13" s="297"/>
      <c r="AI13" s="297"/>
      <c r="AJ13" s="297"/>
      <c r="AK13" s="297"/>
      <c r="AL13" s="297"/>
      <c r="AM13" s="297"/>
      <c r="AN13" s="297"/>
      <c r="AO13" s="297"/>
    </row>
    <row r="14" spans="1:41">
      <c r="A14" s="7">
        <v>1964</v>
      </c>
      <c r="B14" s="3">
        <f t="shared" si="0"/>
        <v>363595.6</v>
      </c>
      <c r="C14" s="3">
        <f t="shared" si="1"/>
        <v>119645.1</v>
      </c>
      <c r="D14" s="3">
        <f t="shared" si="1"/>
        <v>183939.3</v>
      </c>
      <c r="E14" s="3">
        <f t="shared" si="1"/>
        <v>66269.600000000006</v>
      </c>
      <c r="F14" s="3">
        <f t="shared" si="1"/>
        <v>56542.2</v>
      </c>
      <c r="G14" s="3">
        <f t="shared" si="1"/>
        <v>20184.099999999999</v>
      </c>
      <c r="H14" s="3">
        <f t="shared" si="1"/>
        <v>6232.8</v>
      </c>
      <c r="I14" s="3">
        <f t="shared" si="1"/>
        <v>29575.3</v>
      </c>
      <c r="J14" s="3">
        <f t="shared" si="1"/>
        <v>4427.5</v>
      </c>
      <c r="K14" s="3">
        <f t="shared" si="1"/>
        <v>2156.4</v>
      </c>
      <c r="L14" s="3">
        <f t="shared" si="1"/>
        <v>76.599999999999994</v>
      </c>
      <c r="M14" s="3">
        <f t="shared" si="1"/>
        <v>2189.3000000000002</v>
      </c>
      <c r="P14">
        <v>1964</v>
      </c>
      <c r="Q14" s="297">
        <v>363595600000</v>
      </c>
      <c r="R14" s="297">
        <v>119645100000</v>
      </c>
      <c r="S14" s="297">
        <v>183939300000</v>
      </c>
      <c r="T14" s="297">
        <v>66269600000</v>
      </c>
      <c r="U14" s="297">
        <v>56542200000</v>
      </c>
      <c r="V14" s="297">
        <v>20184100000</v>
      </c>
      <c r="W14" s="297">
        <v>6232800000</v>
      </c>
      <c r="X14" s="297">
        <v>29575300000</v>
      </c>
      <c r="Y14" s="297">
        <v>4427500000</v>
      </c>
      <c r="Z14" s="297">
        <v>2156400000</v>
      </c>
      <c r="AA14" s="297">
        <v>76600000</v>
      </c>
      <c r="AB14" s="297">
        <v>2189300000</v>
      </c>
      <c r="AD14" s="297"/>
      <c r="AE14" s="297"/>
      <c r="AF14" s="297"/>
      <c r="AG14" s="297"/>
      <c r="AH14" s="297"/>
      <c r="AI14" s="297"/>
      <c r="AJ14" s="297"/>
      <c r="AK14" s="297"/>
      <c r="AL14" s="297"/>
      <c r="AM14" s="297"/>
      <c r="AN14" s="297"/>
      <c r="AO14" s="297"/>
    </row>
    <row r="15" spans="1:41">
      <c r="A15" s="7">
        <v>1965</v>
      </c>
      <c r="B15" s="3">
        <f t="shared" si="0"/>
        <v>384470.9</v>
      </c>
      <c r="C15" s="3">
        <f t="shared" si="1"/>
        <v>127514</v>
      </c>
      <c r="D15" s="3">
        <f t="shared" si="1"/>
        <v>191584.5</v>
      </c>
      <c r="E15" s="3">
        <f t="shared" si="1"/>
        <v>71193.3</v>
      </c>
      <c r="F15" s="3">
        <f t="shared" si="1"/>
        <v>61297.4</v>
      </c>
      <c r="G15" s="3">
        <f t="shared" si="1"/>
        <v>21654.799999999999</v>
      </c>
      <c r="H15" s="3">
        <f t="shared" si="1"/>
        <v>6189.8</v>
      </c>
      <c r="I15" s="3">
        <f t="shared" si="1"/>
        <v>32794.800000000003</v>
      </c>
      <c r="J15" s="3">
        <f t="shared" si="1"/>
        <v>4596</v>
      </c>
      <c r="K15" s="3">
        <f t="shared" si="1"/>
        <v>2232.8000000000002</v>
      </c>
      <c r="L15" s="3">
        <f t="shared" si="1"/>
        <v>76.900000000000006</v>
      </c>
      <c r="M15" s="3">
        <f t="shared" si="1"/>
        <v>2279.3000000000002</v>
      </c>
      <c r="P15">
        <v>1965</v>
      </c>
      <c r="Q15" s="297">
        <v>384470900000</v>
      </c>
      <c r="R15" s="297">
        <v>127514000000</v>
      </c>
      <c r="S15" s="297">
        <v>191584500000</v>
      </c>
      <c r="T15" s="297">
        <v>71193300000</v>
      </c>
      <c r="U15" s="297">
        <v>61297400000</v>
      </c>
      <c r="V15" s="297">
        <v>21654800000</v>
      </c>
      <c r="W15" s="297">
        <v>6189800000</v>
      </c>
      <c r="X15" s="297">
        <v>32794800000</v>
      </c>
      <c r="Y15" s="297">
        <v>4596000000</v>
      </c>
      <c r="Z15" s="297">
        <v>2232800000</v>
      </c>
      <c r="AA15" s="297">
        <v>76900000</v>
      </c>
      <c r="AB15" s="297">
        <v>2279300000</v>
      </c>
      <c r="AD15" s="297"/>
      <c r="AE15" s="297"/>
      <c r="AF15" s="297"/>
      <c r="AG15" s="297"/>
      <c r="AH15" s="297"/>
      <c r="AI15" s="297"/>
      <c r="AJ15" s="297"/>
      <c r="AK15" s="297"/>
      <c r="AL15" s="297"/>
      <c r="AM15" s="297"/>
      <c r="AN15" s="297"/>
      <c r="AO15" s="297"/>
    </row>
    <row r="16" spans="1:41">
      <c r="A16" s="7">
        <v>1966</v>
      </c>
      <c r="B16" s="3">
        <f t="shared" si="0"/>
        <v>410956</v>
      </c>
      <c r="C16" s="3">
        <f t="shared" si="1"/>
        <v>137156</v>
      </c>
      <c r="D16" s="3">
        <f t="shared" si="1"/>
        <v>200402.2</v>
      </c>
      <c r="E16" s="3">
        <f t="shared" si="1"/>
        <v>78325</v>
      </c>
      <c r="F16" s="3">
        <f t="shared" si="1"/>
        <v>67814.100000000006</v>
      </c>
      <c r="G16" s="3">
        <f t="shared" si="1"/>
        <v>23557.599999999999</v>
      </c>
      <c r="H16" s="3">
        <f t="shared" si="1"/>
        <v>6410.7</v>
      </c>
      <c r="I16" s="3">
        <f t="shared" si="1"/>
        <v>37086.1</v>
      </c>
      <c r="J16" s="3">
        <f t="shared" si="1"/>
        <v>4905.5</v>
      </c>
      <c r="K16" s="3">
        <f t="shared" si="1"/>
        <v>2383</v>
      </c>
      <c r="L16" s="3">
        <f t="shared" si="1"/>
        <v>79</v>
      </c>
      <c r="M16" s="3">
        <f t="shared" si="1"/>
        <v>2435.5</v>
      </c>
      <c r="P16">
        <v>1966</v>
      </c>
      <c r="Q16" s="297">
        <v>410956000000</v>
      </c>
      <c r="R16" s="297">
        <v>137156000000</v>
      </c>
      <c r="S16" s="297">
        <v>200402200000</v>
      </c>
      <c r="T16" s="297">
        <v>78325000000</v>
      </c>
      <c r="U16" s="297">
        <v>67814100000</v>
      </c>
      <c r="V16" s="297">
        <v>23557600000</v>
      </c>
      <c r="W16" s="297">
        <v>6410700000</v>
      </c>
      <c r="X16" s="297">
        <v>37086100000</v>
      </c>
      <c r="Y16" s="297">
        <v>4905500000</v>
      </c>
      <c r="Z16" s="297">
        <v>2383000000</v>
      </c>
      <c r="AA16" s="297">
        <v>79000000</v>
      </c>
      <c r="AB16" s="297">
        <v>2435500000</v>
      </c>
      <c r="AD16" s="297"/>
      <c r="AE16" s="297"/>
      <c r="AF16" s="297"/>
      <c r="AG16" s="297"/>
      <c r="AH16" s="297"/>
      <c r="AI16" s="297"/>
      <c r="AJ16" s="297"/>
      <c r="AK16" s="297"/>
      <c r="AL16" s="297"/>
      <c r="AM16" s="297"/>
      <c r="AN16" s="297"/>
      <c r="AO16" s="297"/>
    </row>
    <row r="17" spans="1:41">
      <c r="A17" s="7">
        <v>1967</v>
      </c>
      <c r="B17" s="3">
        <f t="shared" si="0"/>
        <v>433818.9</v>
      </c>
      <c r="C17" s="3">
        <f t="shared" si="1"/>
        <v>144845.29999999999</v>
      </c>
      <c r="D17" s="3">
        <f t="shared" si="1"/>
        <v>209236.7</v>
      </c>
      <c r="E17" s="3">
        <f t="shared" si="1"/>
        <v>84189.9</v>
      </c>
      <c r="F17" s="3">
        <f t="shared" si="1"/>
        <v>71487.100000000006</v>
      </c>
      <c r="G17" s="3">
        <f t="shared" si="1"/>
        <v>24493.3</v>
      </c>
      <c r="H17" s="3">
        <f t="shared" si="1"/>
        <v>6731</v>
      </c>
      <c r="I17" s="3">
        <f t="shared" si="1"/>
        <v>39480.400000000001</v>
      </c>
      <c r="J17" s="3">
        <f t="shared" si="1"/>
        <v>5199.6000000000004</v>
      </c>
      <c r="K17" s="3">
        <f t="shared" si="1"/>
        <v>2484.3000000000002</v>
      </c>
      <c r="L17" s="3">
        <f t="shared" si="1"/>
        <v>81.400000000000006</v>
      </c>
      <c r="M17" s="3">
        <f t="shared" si="1"/>
        <v>2620.1</v>
      </c>
      <c r="P17">
        <v>1967</v>
      </c>
      <c r="Q17" s="297">
        <v>433818900000</v>
      </c>
      <c r="R17" s="297">
        <v>144845300000</v>
      </c>
      <c r="S17" s="297">
        <v>209236700000</v>
      </c>
      <c r="T17" s="297">
        <v>84189900000</v>
      </c>
      <c r="U17" s="297">
        <v>71487100000</v>
      </c>
      <c r="V17" s="297">
        <v>24493300000</v>
      </c>
      <c r="W17" s="297">
        <v>6731000000</v>
      </c>
      <c r="X17" s="297">
        <v>39480400000</v>
      </c>
      <c r="Y17" s="297">
        <v>5199600000</v>
      </c>
      <c r="Z17" s="297">
        <v>2484300000</v>
      </c>
      <c r="AA17" s="297">
        <v>81400000</v>
      </c>
      <c r="AB17" s="297">
        <v>2620100000</v>
      </c>
      <c r="AD17" s="297"/>
      <c r="AE17" s="297"/>
      <c r="AF17" s="297"/>
      <c r="AG17" s="297"/>
      <c r="AH17" s="297"/>
      <c r="AI17" s="297"/>
      <c r="AJ17" s="297"/>
      <c r="AK17" s="297"/>
      <c r="AL17" s="297"/>
      <c r="AM17" s="297"/>
      <c r="AN17" s="297"/>
      <c r="AO17" s="297"/>
    </row>
    <row r="18" spans="1:41">
      <c r="A18" s="7">
        <v>1968</v>
      </c>
      <c r="B18" s="3">
        <f t="shared" si="0"/>
        <v>452580.6</v>
      </c>
      <c r="C18" s="3">
        <f t="shared" si="1"/>
        <v>151599.29999999999</v>
      </c>
      <c r="D18" s="3">
        <f t="shared" si="1"/>
        <v>217925.9</v>
      </c>
      <c r="E18" s="3">
        <f t="shared" si="1"/>
        <v>87702.2</v>
      </c>
      <c r="F18" s="3">
        <f t="shared" si="1"/>
        <v>73033.5</v>
      </c>
      <c r="G18" s="3">
        <f t="shared" si="1"/>
        <v>24888.7</v>
      </c>
      <c r="H18" s="3">
        <f t="shared" si="1"/>
        <v>7429.2</v>
      </c>
      <c r="I18" s="3">
        <f t="shared" si="1"/>
        <v>39931.800000000003</v>
      </c>
      <c r="J18" s="3">
        <f t="shared" si="1"/>
        <v>5270.1</v>
      </c>
      <c r="K18" s="3">
        <f t="shared" si="1"/>
        <v>2532.9</v>
      </c>
      <c r="L18" s="3">
        <f t="shared" si="1"/>
        <v>82.1</v>
      </c>
      <c r="M18" s="3">
        <f t="shared" si="1"/>
        <v>2642.6</v>
      </c>
      <c r="P18">
        <v>1968</v>
      </c>
      <c r="Q18" s="297">
        <v>452580600000</v>
      </c>
      <c r="R18" s="297">
        <v>151599300000</v>
      </c>
      <c r="S18" s="297">
        <v>217925900000</v>
      </c>
      <c r="T18" s="297">
        <v>87702200000</v>
      </c>
      <c r="U18" s="297">
        <v>73033500000</v>
      </c>
      <c r="V18" s="297">
        <v>24888700000</v>
      </c>
      <c r="W18" s="297">
        <v>7429200000</v>
      </c>
      <c r="X18" s="297">
        <v>39931800000</v>
      </c>
      <c r="Y18" s="297">
        <v>5270100000</v>
      </c>
      <c r="Z18" s="297">
        <v>2532900000</v>
      </c>
      <c r="AA18" s="297">
        <v>82100000</v>
      </c>
      <c r="AB18" s="297">
        <v>2642600000</v>
      </c>
      <c r="AD18" s="297"/>
      <c r="AE18" s="297"/>
      <c r="AF18" s="297"/>
      <c r="AG18" s="297"/>
      <c r="AH18" s="297"/>
      <c r="AI18" s="297"/>
      <c r="AJ18" s="297"/>
      <c r="AK18" s="297"/>
      <c r="AL18" s="297"/>
      <c r="AM18" s="297"/>
      <c r="AN18" s="297"/>
      <c r="AO18" s="297"/>
    </row>
    <row r="19" spans="1:41">
      <c r="A19" s="7">
        <v>1969</v>
      </c>
      <c r="B19" s="3">
        <f t="shared" si="0"/>
        <v>471006.9</v>
      </c>
      <c r="C19" s="3">
        <f t="shared" si="1"/>
        <v>157757</v>
      </c>
      <c r="D19" s="3">
        <f t="shared" si="1"/>
        <v>226100.4</v>
      </c>
      <c r="E19" s="3">
        <f t="shared" si="1"/>
        <v>91761.1</v>
      </c>
      <c r="F19" s="3">
        <f t="shared" si="1"/>
        <v>75826.7</v>
      </c>
      <c r="G19" s="3">
        <f t="shared" si="1"/>
        <v>25704.5</v>
      </c>
      <c r="H19" s="3">
        <f t="shared" si="1"/>
        <v>7995.9</v>
      </c>
      <c r="I19" s="3">
        <f t="shared" si="1"/>
        <v>41323</v>
      </c>
      <c r="J19" s="3">
        <f t="shared" si="1"/>
        <v>5335.6</v>
      </c>
      <c r="K19" s="3">
        <f t="shared" si="1"/>
        <v>2588.6</v>
      </c>
      <c r="L19" s="3">
        <f t="shared" si="1"/>
        <v>80.7</v>
      </c>
      <c r="M19" s="3">
        <f t="shared" si="1"/>
        <v>2655.7</v>
      </c>
      <c r="P19">
        <v>1969</v>
      </c>
      <c r="Q19" s="297">
        <v>471006900000</v>
      </c>
      <c r="R19" s="297">
        <v>157757000000</v>
      </c>
      <c r="S19" s="297">
        <v>226100400000</v>
      </c>
      <c r="T19" s="297">
        <v>91761100000</v>
      </c>
      <c r="U19" s="297">
        <v>75826700000</v>
      </c>
      <c r="V19" s="297">
        <v>25704500000</v>
      </c>
      <c r="W19" s="297">
        <v>7995900000</v>
      </c>
      <c r="X19" s="297">
        <v>41323000000</v>
      </c>
      <c r="Y19" s="297">
        <v>5335600000</v>
      </c>
      <c r="Z19" s="297">
        <v>2588600000</v>
      </c>
      <c r="AA19" s="297">
        <v>80700000</v>
      </c>
      <c r="AB19" s="297">
        <v>2655700000</v>
      </c>
      <c r="AD19" s="297"/>
      <c r="AE19" s="297"/>
      <c r="AF19" s="297"/>
      <c r="AG19" s="297"/>
      <c r="AH19" s="297"/>
      <c r="AI19" s="297"/>
      <c r="AJ19" s="297"/>
      <c r="AK19" s="297"/>
      <c r="AL19" s="297"/>
      <c r="AM19" s="297"/>
      <c r="AN19" s="297"/>
      <c r="AO19" s="297"/>
    </row>
    <row r="20" spans="1:41">
      <c r="A20" s="7">
        <v>1970</v>
      </c>
      <c r="B20" s="3">
        <f t="shared" si="0"/>
        <v>489425.5</v>
      </c>
      <c r="C20" s="3">
        <f t="shared" si="1"/>
        <v>163898</v>
      </c>
      <c r="D20" s="3">
        <f t="shared" si="1"/>
        <v>235089.4</v>
      </c>
      <c r="E20" s="3">
        <f t="shared" si="1"/>
        <v>95268.7</v>
      </c>
      <c r="F20" s="3">
        <f t="shared" si="1"/>
        <v>80251.8</v>
      </c>
      <c r="G20" s="3">
        <f t="shared" si="1"/>
        <v>27043.9</v>
      </c>
      <c r="H20" s="3">
        <f t="shared" si="1"/>
        <v>8779.4</v>
      </c>
      <c r="I20" s="3">
        <f t="shared" si="1"/>
        <v>43589.8</v>
      </c>
      <c r="J20" s="3">
        <f t="shared" si="1"/>
        <v>5459.2</v>
      </c>
      <c r="K20" s="3">
        <f t="shared" si="1"/>
        <v>2650.2</v>
      </c>
      <c r="L20" s="3">
        <f t="shared" si="1"/>
        <v>81.900000000000006</v>
      </c>
      <c r="M20" s="3">
        <f t="shared" si="1"/>
        <v>2716.3</v>
      </c>
      <c r="P20">
        <v>1970</v>
      </c>
      <c r="Q20" s="297">
        <v>489425500000</v>
      </c>
      <c r="R20" s="297">
        <v>163898000000</v>
      </c>
      <c r="S20" s="297">
        <v>235089400000</v>
      </c>
      <c r="T20" s="297">
        <v>95268700000</v>
      </c>
      <c r="U20" s="297">
        <v>80251800000</v>
      </c>
      <c r="V20" s="297">
        <v>27043900000</v>
      </c>
      <c r="W20" s="297">
        <v>8779400000</v>
      </c>
      <c r="X20" s="297">
        <v>43589800000</v>
      </c>
      <c r="Y20" s="297">
        <v>5459200000</v>
      </c>
      <c r="Z20" s="297">
        <v>2650200000</v>
      </c>
      <c r="AA20" s="297">
        <v>81900000</v>
      </c>
      <c r="AB20" s="297">
        <v>2716300000</v>
      </c>
      <c r="AD20" s="297"/>
      <c r="AE20" s="297"/>
      <c r="AF20" s="297"/>
      <c r="AG20" s="297"/>
      <c r="AH20" s="297"/>
      <c r="AI20" s="297"/>
      <c r="AJ20" s="297"/>
      <c r="AK20" s="297"/>
      <c r="AL20" s="297"/>
      <c r="AM20" s="297"/>
      <c r="AN20" s="297"/>
      <c r="AO20" s="297"/>
    </row>
    <row r="21" spans="1:41">
      <c r="A21" s="7">
        <v>1971</v>
      </c>
      <c r="B21" s="3">
        <f t="shared" si="0"/>
        <v>508961.2</v>
      </c>
      <c r="C21" s="3">
        <f t="shared" si="1"/>
        <v>170175.6</v>
      </c>
      <c r="D21" s="3">
        <f t="shared" si="1"/>
        <v>245188.3</v>
      </c>
      <c r="E21" s="3">
        <f t="shared" si="1"/>
        <v>98777.7</v>
      </c>
      <c r="F21" s="3">
        <f t="shared" si="1"/>
        <v>82515.3</v>
      </c>
      <c r="G21" s="3">
        <f t="shared" si="1"/>
        <v>27433.200000000001</v>
      </c>
      <c r="H21" s="3">
        <f t="shared" si="1"/>
        <v>9546</v>
      </c>
      <c r="I21" s="3">
        <f t="shared" si="1"/>
        <v>44697.8</v>
      </c>
      <c r="J21" s="3">
        <f t="shared" si="1"/>
        <v>5544.3</v>
      </c>
      <c r="K21" s="3">
        <f t="shared" si="1"/>
        <v>2727.8</v>
      </c>
      <c r="L21" s="3">
        <f t="shared" si="1"/>
        <v>81.599999999999994</v>
      </c>
      <c r="M21" s="3">
        <f t="shared" si="1"/>
        <v>2726.4</v>
      </c>
      <c r="P21">
        <v>1971</v>
      </c>
      <c r="Q21" s="297">
        <v>508961200000</v>
      </c>
      <c r="R21" s="297">
        <v>170175600000</v>
      </c>
      <c r="S21" s="297">
        <v>245188300000</v>
      </c>
      <c r="T21" s="297">
        <v>98777700000</v>
      </c>
      <c r="U21" s="297">
        <v>82515300000</v>
      </c>
      <c r="V21" s="297">
        <v>27433200000</v>
      </c>
      <c r="W21" s="297">
        <v>9546000000</v>
      </c>
      <c r="X21" s="297">
        <v>44697800000</v>
      </c>
      <c r="Y21" s="297">
        <v>5544300000</v>
      </c>
      <c r="Z21" s="297">
        <v>2727800000</v>
      </c>
      <c r="AA21" s="297">
        <v>81600000</v>
      </c>
      <c r="AB21" s="297">
        <v>2726400000</v>
      </c>
      <c r="AD21" s="297"/>
      <c r="AE21" s="297"/>
      <c r="AF21" s="297"/>
      <c r="AG21" s="297"/>
      <c r="AH21" s="297"/>
      <c r="AI21" s="297"/>
      <c r="AJ21" s="297"/>
      <c r="AK21" s="297"/>
      <c r="AL21" s="297"/>
      <c r="AM21" s="297"/>
      <c r="AN21" s="297"/>
      <c r="AO21" s="297"/>
    </row>
    <row r="22" spans="1:41">
      <c r="A22" s="7">
        <v>1972</v>
      </c>
      <c r="B22" s="3">
        <f t="shared" si="0"/>
        <v>528220.69999999995</v>
      </c>
      <c r="C22" s="3">
        <f t="shared" si="1"/>
        <v>175268.2</v>
      </c>
      <c r="D22" s="3">
        <f t="shared" si="1"/>
        <v>254741.4</v>
      </c>
      <c r="E22" s="3">
        <f t="shared" si="1"/>
        <v>103381.1</v>
      </c>
      <c r="F22" s="3">
        <f t="shared" si="1"/>
        <v>83879.7</v>
      </c>
      <c r="G22" s="3">
        <f t="shared" si="1"/>
        <v>27584.7</v>
      </c>
      <c r="H22" s="3">
        <f t="shared" si="1"/>
        <v>10118.700000000001</v>
      </c>
      <c r="I22" s="3">
        <f t="shared" si="1"/>
        <v>45332.800000000003</v>
      </c>
      <c r="J22" s="3">
        <f t="shared" si="1"/>
        <v>5620.2</v>
      </c>
      <c r="K22" s="3">
        <f t="shared" si="1"/>
        <v>2756.5</v>
      </c>
      <c r="L22" s="3">
        <f t="shared" si="1"/>
        <v>82.1</v>
      </c>
      <c r="M22" s="3">
        <f t="shared" si="1"/>
        <v>2772.6</v>
      </c>
      <c r="P22">
        <v>1972</v>
      </c>
      <c r="Q22" s="297">
        <v>528220700000</v>
      </c>
      <c r="R22" s="297">
        <v>175268200000</v>
      </c>
      <c r="S22" s="297">
        <v>254741400000</v>
      </c>
      <c r="T22" s="297">
        <v>103381100000</v>
      </c>
      <c r="U22" s="297">
        <v>83879700000</v>
      </c>
      <c r="V22" s="297">
        <v>27584700000</v>
      </c>
      <c r="W22" s="297">
        <v>10118700000</v>
      </c>
      <c r="X22" s="297">
        <v>45332800000</v>
      </c>
      <c r="Y22" s="297">
        <v>5620200000</v>
      </c>
      <c r="Z22" s="297">
        <v>2756500000</v>
      </c>
      <c r="AA22" s="297">
        <v>82100000</v>
      </c>
      <c r="AB22" s="297">
        <v>2772600000</v>
      </c>
      <c r="AD22" s="297"/>
      <c r="AE22" s="297"/>
      <c r="AF22" s="297"/>
      <c r="AG22" s="297"/>
      <c r="AH22" s="297"/>
      <c r="AI22" s="297"/>
      <c r="AJ22" s="297"/>
      <c r="AK22" s="297"/>
      <c r="AL22" s="297"/>
      <c r="AM22" s="297"/>
      <c r="AN22" s="297"/>
      <c r="AO22" s="297"/>
    </row>
    <row r="23" spans="1:41">
      <c r="A23" s="7">
        <v>1973</v>
      </c>
      <c r="B23" s="3">
        <f t="shared" si="0"/>
        <v>551324.80000000005</v>
      </c>
      <c r="C23" s="3">
        <f t="shared" si="1"/>
        <v>180781.9</v>
      </c>
      <c r="D23" s="3">
        <f t="shared" si="1"/>
        <v>263782.40000000002</v>
      </c>
      <c r="E23" s="3">
        <f t="shared" si="1"/>
        <v>111288.1</v>
      </c>
      <c r="F23" s="3">
        <f t="shared" si="1"/>
        <v>86734.5</v>
      </c>
      <c r="G23" s="3">
        <f t="shared" si="1"/>
        <v>27902.7</v>
      </c>
      <c r="H23" s="3">
        <f t="shared" si="1"/>
        <v>10610.8</v>
      </c>
      <c r="I23" s="3">
        <f t="shared" si="1"/>
        <v>47438.3</v>
      </c>
      <c r="J23" s="3">
        <f t="shared" si="1"/>
        <v>5807.7</v>
      </c>
      <c r="K23" s="3">
        <f t="shared" si="1"/>
        <v>2813.2</v>
      </c>
      <c r="L23" s="3">
        <f t="shared" si="1"/>
        <v>83.2</v>
      </c>
      <c r="M23" s="3">
        <f t="shared" si="1"/>
        <v>2901.7</v>
      </c>
      <c r="P23">
        <v>1973</v>
      </c>
      <c r="Q23" s="297">
        <v>551324800000</v>
      </c>
      <c r="R23" s="297">
        <v>180781900000</v>
      </c>
      <c r="S23" s="297">
        <v>263782400000</v>
      </c>
      <c r="T23" s="297">
        <v>111288100000</v>
      </c>
      <c r="U23" s="297">
        <v>86734500000</v>
      </c>
      <c r="V23" s="297">
        <v>27902700000</v>
      </c>
      <c r="W23" s="297">
        <v>10610800000</v>
      </c>
      <c r="X23" s="297">
        <v>47438300000</v>
      </c>
      <c r="Y23" s="297">
        <v>5807700000</v>
      </c>
      <c r="Z23" s="297">
        <v>2813200000</v>
      </c>
      <c r="AA23" s="297">
        <v>83200000</v>
      </c>
      <c r="AB23" s="297">
        <v>2901700000</v>
      </c>
      <c r="AD23" s="297"/>
      <c r="AE23" s="297"/>
      <c r="AF23" s="297"/>
      <c r="AG23" s="297"/>
      <c r="AH23" s="297"/>
      <c r="AI23" s="297"/>
      <c r="AJ23" s="297"/>
      <c r="AK23" s="297"/>
      <c r="AL23" s="297"/>
      <c r="AM23" s="297"/>
      <c r="AN23" s="297"/>
      <c r="AO23" s="297"/>
    </row>
    <row r="24" spans="1:41">
      <c r="A24" s="7">
        <v>1974</v>
      </c>
      <c r="B24" s="3">
        <f t="shared" si="0"/>
        <v>576549.1</v>
      </c>
      <c r="C24" s="3">
        <f t="shared" si="1"/>
        <v>187104.8</v>
      </c>
      <c r="D24" s="3">
        <f t="shared" si="1"/>
        <v>272233.2</v>
      </c>
      <c r="E24" s="3">
        <f t="shared" si="1"/>
        <v>121062.6</v>
      </c>
      <c r="F24" s="3">
        <f t="shared" si="1"/>
        <v>91207.2</v>
      </c>
      <c r="G24" s="3">
        <f t="shared" si="1"/>
        <v>28593.599999999999</v>
      </c>
      <c r="H24" s="3">
        <f t="shared" si="1"/>
        <v>11367.4</v>
      </c>
      <c r="I24" s="3">
        <f t="shared" si="1"/>
        <v>50598.6</v>
      </c>
      <c r="J24" s="3">
        <f t="shared" si="1"/>
        <v>6016.5</v>
      </c>
      <c r="K24" s="3">
        <f t="shared" si="1"/>
        <v>2888.3</v>
      </c>
      <c r="L24" s="3">
        <f t="shared" si="1"/>
        <v>86.5</v>
      </c>
      <c r="M24" s="3">
        <f t="shared" si="1"/>
        <v>3034.2</v>
      </c>
      <c r="P24">
        <v>1974</v>
      </c>
      <c r="Q24" s="297">
        <v>576549100000</v>
      </c>
      <c r="R24" s="297">
        <v>187104800000</v>
      </c>
      <c r="S24" s="297">
        <v>272233200000</v>
      </c>
      <c r="T24" s="297">
        <v>121062600000</v>
      </c>
      <c r="U24" s="297">
        <v>91207200000</v>
      </c>
      <c r="V24" s="297">
        <v>28593600000</v>
      </c>
      <c r="W24" s="297">
        <v>11367400000</v>
      </c>
      <c r="X24" s="297">
        <v>50598600000</v>
      </c>
      <c r="Y24" s="297">
        <v>6016500000</v>
      </c>
      <c r="Z24" s="297">
        <v>2888300000</v>
      </c>
      <c r="AA24" s="297">
        <v>86500000</v>
      </c>
      <c r="AB24" s="297">
        <v>3034200000</v>
      </c>
      <c r="AD24" s="297"/>
      <c r="AE24" s="297"/>
      <c r="AF24" s="297"/>
      <c r="AG24" s="297"/>
      <c r="AH24" s="297"/>
      <c r="AI24" s="297"/>
      <c r="AJ24" s="297"/>
      <c r="AK24" s="297"/>
      <c r="AL24" s="297"/>
      <c r="AM24" s="297"/>
      <c r="AN24" s="297"/>
      <c r="AO24" s="297"/>
    </row>
    <row r="25" spans="1:41">
      <c r="A25" s="7">
        <v>1975</v>
      </c>
      <c r="B25" s="3">
        <f t="shared" si="0"/>
        <v>603033.1</v>
      </c>
      <c r="C25" s="3">
        <f t="shared" si="1"/>
        <v>194546.8</v>
      </c>
      <c r="D25" s="3">
        <f t="shared" si="1"/>
        <v>282507.2</v>
      </c>
      <c r="E25" s="3">
        <f t="shared" si="1"/>
        <v>129554.9</v>
      </c>
      <c r="F25" s="3">
        <f t="shared" si="1"/>
        <v>94735.4</v>
      </c>
      <c r="G25" s="3">
        <f t="shared" si="1"/>
        <v>28975.3</v>
      </c>
      <c r="H25" s="3">
        <f t="shared" si="1"/>
        <v>12365.3</v>
      </c>
      <c r="I25" s="3">
        <f t="shared" si="1"/>
        <v>52826.8</v>
      </c>
      <c r="J25" s="3">
        <f t="shared" si="1"/>
        <v>6103</v>
      </c>
      <c r="K25" s="3">
        <f t="shared" si="1"/>
        <v>2917.8</v>
      </c>
      <c r="L25" s="3">
        <f t="shared" si="1"/>
        <v>90.3</v>
      </c>
      <c r="M25" s="3">
        <f t="shared" si="1"/>
        <v>3088.5</v>
      </c>
      <c r="P25">
        <v>1975</v>
      </c>
      <c r="Q25" s="297">
        <v>603033100000</v>
      </c>
      <c r="R25" s="297">
        <v>194546800000</v>
      </c>
      <c r="S25" s="297">
        <v>282507200000</v>
      </c>
      <c r="T25" s="297">
        <v>129554900000</v>
      </c>
      <c r="U25" s="297">
        <v>94735400000</v>
      </c>
      <c r="V25" s="297">
        <v>28975300000</v>
      </c>
      <c r="W25" s="297">
        <v>12365300000</v>
      </c>
      <c r="X25" s="297">
        <v>52826800000</v>
      </c>
      <c r="Y25" s="297">
        <v>6103000000</v>
      </c>
      <c r="Z25" s="297">
        <v>2917800000</v>
      </c>
      <c r="AA25" s="297">
        <v>90300000</v>
      </c>
      <c r="AB25" s="297">
        <v>3088500000</v>
      </c>
      <c r="AD25" s="297"/>
      <c r="AE25" s="297"/>
      <c r="AF25" s="297"/>
      <c r="AG25" s="297"/>
      <c r="AH25" s="297"/>
      <c r="AI25" s="297"/>
      <c r="AJ25" s="297"/>
      <c r="AK25" s="297"/>
      <c r="AL25" s="297"/>
      <c r="AM25" s="297"/>
      <c r="AN25" s="297"/>
      <c r="AO25" s="297"/>
    </row>
    <row r="26" spans="1:41">
      <c r="A26" s="7">
        <v>1976</v>
      </c>
      <c r="B26" s="3">
        <f t="shared" si="0"/>
        <v>625407</v>
      </c>
      <c r="C26" s="3">
        <f t="shared" si="1"/>
        <v>200596.4</v>
      </c>
      <c r="D26" s="3">
        <f t="shared" si="1"/>
        <v>291286.8</v>
      </c>
      <c r="E26" s="3">
        <f t="shared" si="1"/>
        <v>136845.20000000001</v>
      </c>
      <c r="F26" s="3">
        <f t="shared" si="1"/>
        <v>96653.7</v>
      </c>
      <c r="G26" s="3">
        <f t="shared" si="1"/>
        <v>28987.7</v>
      </c>
      <c r="H26" s="3">
        <f t="shared" si="1"/>
        <v>13065.7</v>
      </c>
      <c r="I26" s="3">
        <f t="shared" si="1"/>
        <v>54053.5</v>
      </c>
      <c r="J26" s="3">
        <f t="shared" si="1"/>
        <v>6125</v>
      </c>
      <c r="K26" s="3">
        <f t="shared" si="1"/>
        <v>2920.5</v>
      </c>
      <c r="L26" s="3">
        <f t="shared" si="1"/>
        <v>91.5</v>
      </c>
      <c r="M26" s="3">
        <f t="shared" si="1"/>
        <v>3107.1</v>
      </c>
      <c r="P26">
        <v>1976</v>
      </c>
      <c r="Q26" s="297">
        <v>625407000000</v>
      </c>
      <c r="R26" s="297">
        <v>200596400000</v>
      </c>
      <c r="S26" s="297">
        <v>291286800000</v>
      </c>
      <c r="T26" s="297">
        <v>136845200000</v>
      </c>
      <c r="U26" s="297">
        <v>96653700000</v>
      </c>
      <c r="V26" s="297">
        <v>28987700000</v>
      </c>
      <c r="W26" s="297">
        <v>13065700000</v>
      </c>
      <c r="X26" s="297">
        <v>54053500000</v>
      </c>
      <c r="Y26" s="297">
        <v>6125000000</v>
      </c>
      <c r="Z26" s="297">
        <v>2920500000</v>
      </c>
      <c r="AA26" s="297">
        <v>91500000</v>
      </c>
      <c r="AB26" s="297">
        <v>3107100000</v>
      </c>
      <c r="AD26" s="297"/>
      <c r="AE26" s="297"/>
      <c r="AF26" s="297"/>
      <c r="AG26" s="297"/>
      <c r="AH26" s="297"/>
      <c r="AI26" s="297"/>
      <c r="AJ26" s="297"/>
      <c r="AK26" s="297"/>
      <c r="AL26" s="297"/>
      <c r="AM26" s="297"/>
      <c r="AN26" s="297"/>
      <c r="AO26" s="297"/>
    </row>
    <row r="27" spans="1:41">
      <c r="A27" s="7">
        <v>1977</v>
      </c>
      <c r="B27" s="3">
        <f t="shared" si="0"/>
        <v>646852.5</v>
      </c>
      <c r="C27" s="3">
        <f t="shared" si="1"/>
        <v>206500</v>
      </c>
      <c r="D27" s="3">
        <f t="shared" si="1"/>
        <v>301096.3</v>
      </c>
      <c r="E27" s="3">
        <f t="shared" si="1"/>
        <v>142533.70000000001</v>
      </c>
      <c r="F27" s="3">
        <f t="shared" si="1"/>
        <v>98742.8</v>
      </c>
      <c r="G27" s="3">
        <f t="shared" si="1"/>
        <v>29549.200000000001</v>
      </c>
      <c r="H27" s="3">
        <f t="shared" si="1"/>
        <v>13559.2</v>
      </c>
      <c r="I27" s="3">
        <f t="shared" si="1"/>
        <v>55056.9</v>
      </c>
      <c r="J27" s="3">
        <f t="shared" si="1"/>
        <v>6232.2</v>
      </c>
      <c r="K27" s="3">
        <f t="shared" si="1"/>
        <v>2983</v>
      </c>
      <c r="L27" s="3">
        <f t="shared" si="1"/>
        <v>105.2</v>
      </c>
      <c r="M27" s="3">
        <f t="shared" si="1"/>
        <v>3137.5</v>
      </c>
      <c r="P27">
        <v>1977</v>
      </c>
      <c r="Q27" s="297">
        <v>646852500000</v>
      </c>
      <c r="R27" s="297">
        <v>206500000000</v>
      </c>
      <c r="S27" s="297">
        <v>301096300000</v>
      </c>
      <c r="T27" s="297">
        <v>142533700000</v>
      </c>
      <c r="U27" s="297">
        <v>98742800000</v>
      </c>
      <c r="V27" s="297">
        <v>29549200000</v>
      </c>
      <c r="W27" s="297">
        <v>13559200000</v>
      </c>
      <c r="X27" s="297">
        <v>55056900000</v>
      </c>
      <c r="Y27" s="297">
        <v>6232200000</v>
      </c>
      <c r="Z27" s="297">
        <v>2983000000</v>
      </c>
      <c r="AA27" s="297">
        <v>105200000</v>
      </c>
      <c r="AB27" s="297">
        <v>3137500000</v>
      </c>
      <c r="AD27" s="297"/>
      <c r="AE27" s="297"/>
      <c r="AF27" s="297"/>
      <c r="AG27" s="297"/>
      <c r="AH27" s="297"/>
      <c r="AI27" s="297"/>
      <c r="AJ27" s="297"/>
      <c r="AK27" s="297"/>
      <c r="AL27" s="297"/>
      <c r="AM27" s="297"/>
      <c r="AN27" s="297"/>
      <c r="AO27" s="297"/>
    </row>
    <row r="28" spans="1:41">
      <c r="A28" s="7">
        <v>1978</v>
      </c>
      <c r="B28" s="3">
        <f t="shared" si="0"/>
        <v>667472.4</v>
      </c>
      <c r="C28" s="3">
        <f t="shared" si="1"/>
        <v>211846.39999999999</v>
      </c>
      <c r="D28" s="3">
        <f t="shared" si="1"/>
        <v>310767.5</v>
      </c>
      <c r="E28" s="3">
        <f t="shared" ref="E28:M56" si="2">T28/1000000</f>
        <v>148039.9</v>
      </c>
      <c r="F28" s="3">
        <f t="shared" si="2"/>
        <v>99362.6</v>
      </c>
      <c r="G28" s="3">
        <f t="shared" si="2"/>
        <v>29627.5</v>
      </c>
      <c r="H28" s="3">
        <f t="shared" si="2"/>
        <v>13906.7</v>
      </c>
      <c r="I28" s="3">
        <f t="shared" si="2"/>
        <v>55228.800000000003</v>
      </c>
      <c r="J28" s="3">
        <f t="shared" si="2"/>
        <v>6363.5</v>
      </c>
      <c r="K28" s="3">
        <f t="shared" si="2"/>
        <v>3057.1</v>
      </c>
      <c r="L28" s="3">
        <f t="shared" si="2"/>
        <v>108.3</v>
      </c>
      <c r="M28" s="3">
        <f t="shared" si="2"/>
        <v>3192.1</v>
      </c>
      <c r="P28">
        <v>1978</v>
      </c>
      <c r="Q28" s="297">
        <v>667472400000</v>
      </c>
      <c r="R28" s="297">
        <v>211846400000</v>
      </c>
      <c r="S28" s="297">
        <v>310767500000</v>
      </c>
      <c r="T28" s="297">
        <v>148039900000</v>
      </c>
      <c r="U28" s="297">
        <v>99362600000</v>
      </c>
      <c r="V28" s="297">
        <v>29627500000</v>
      </c>
      <c r="W28" s="297">
        <v>13906700000</v>
      </c>
      <c r="X28" s="297">
        <v>55228800000</v>
      </c>
      <c r="Y28" s="297">
        <v>6363500000</v>
      </c>
      <c r="Z28" s="297">
        <v>3057100000</v>
      </c>
      <c r="AA28" s="297">
        <v>108300000</v>
      </c>
      <c r="AB28" s="297">
        <v>3192100000</v>
      </c>
      <c r="AD28" s="297"/>
      <c r="AE28" s="297"/>
      <c r="AF28" s="297"/>
      <c r="AG28" s="297"/>
      <c r="AH28" s="297"/>
      <c r="AI28" s="297"/>
      <c r="AJ28" s="297"/>
      <c r="AK28" s="297"/>
      <c r="AL28" s="297"/>
      <c r="AM28" s="297"/>
      <c r="AN28" s="297"/>
      <c r="AO28" s="297"/>
    </row>
    <row r="29" spans="1:41">
      <c r="A29" s="7">
        <v>1979</v>
      </c>
      <c r="B29" s="3">
        <f t="shared" si="0"/>
        <v>693079.4</v>
      </c>
      <c r="C29" s="3">
        <f t="shared" ref="C29:C60" si="3">R29/1000000</f>
        <v>219306.7</v>
      </c>
      <c r="D29" s="3">
        <f t="shared" ref="D29:D60" si="4">S29/1000000</f>
        <v>321146.09999999998</v>
      </c>
      <c r="E29" s="3">
        <f t="shared" si="2"/>
        <v>155525.29999999999</v>
      </c>
      <c r="F29" s="3">
        <f t="shared" si="2"/>
        <v>100877.9</v>
      </c>
      <c r="G29" s="3">
        <f t="shared" si="2"/>
        <v>30216.400000000001</v>
      </c>
      <c r="H29" s="3">
        <f t="shared" si="2"/>
        <v>13560.5</v>
      </c>
      <c r="I29" s="3">
        <f t="shared" si="2"/>
        <v>56524.7</v>
      </c>
      <c r="J29" s="3">
        <f t="shared" si="2"/>
        <v>6649.5</v>
      </c>
      <c r="K29" s="3">
        <f t="shared" si="2"/>
        <v>3211.9</v>
      </c>
      <c r="L29" s="3">
        <f t="shared" si="2"/>
        <v>104.9</v>
      </c>
      <c r="M29" s="3">
        <f t="shared" si="2"/>
        <v>3327.7</v>
      </c>
      <c r="P29">
        <v>1979</v>
      </c>
      <c r="Q29" s="297">
        <v>693079400000</v>
      </c>
      <c r="R29" s="297">
        <v>219306700000</v>
      </c>
      <c r="S29" s="297">
        <v>321146100000</v>
      </c>
      <c r="T29" s="297">
        <v>155525300000</v>
      </c>
      <c r="U29" s="297">
        <v>100877900000</v>
      </c>
      <c r="V29" s="297">
        <v>30216400000</v>
      </c>
      <c r="W29" s="297">
        <v>13560500000</v>
      </c>
      <c r="X29" s="297">
        <v>56524700000</v>
      </c>
      <c r="Y29" s="297">
        <v>6649500000</v>
      </c>
      <c r="Z29" s="297">
        <v>3211900000</v>
      </c>
      <c r="AA29" s="297">
        <v>104900000</v>
      </c>
      <c r="AB29" s="297">
        <v>3327700000</v>
      </c>
      <c r="AD29" s="297"/>
      <c r="AE29" s="297"/>
      <c r="AF29" s="297"/>
      <c r="AG29" s="297"/>
      <c r="AH29" s="297"/>
      <c r="AI29" s="297"/>
      <c r="AJ29" s="297"/>
      <c r="AK29" s="297"/>
      <c r="AL29" s="297"/>
      <c r="AM29" s="297"/>
      <c r="AN29" s="297"/>
      <c r="AO29" s="297"/>
    </row>
    <row r="30" spans="1:41">
      <c r="A30" s="7">
        <v>1980</v>
      </c>
      <c r="B30" s="3">
        <f t="shared" si="0"/>
        <v>722727.1</v>
      </c>
      <c r="C30" s="3">
        <f t="shared" si="3"/>
        <v>228108.4</v>
      </c>
      <c r="D30" s="3">
        <f t="shared" si="4"/>
        <v>333447.8</v>
      </c>
      <c r="E30" s="3">
        <f t="shared" si="2"/>
        <v>163830.6</v>
      </c>
      <c r="F30" s="3">
        <f t="shared" si="2"/>
        <v>104658.9</v>
      </c>
      <c r="G30" s="3">
        <f t="shared" si="2"/>
        <v>31657.4</v>
      </c>
      <c r="H30" s="3">
        <f t="shared" si="2"/>
        <v>13227.3</v>
      </c>
      <c r="I30" s="3">
        <f t="shared" si="2"/>
        <v>59215.4</v>
      </c>
      <c r="J30" s="3">
        <f t="shared" si="2"/>
        <v>7073.3</v>
      </c>
      <c r="K30" s="3">
        <f t="shared" si="2"/>
        <v>3392.3</v>
      </c>
      <c r="L30" s="3">
        <f t="shared" si="2"/>
        <v>101.4</v>
      </c>
      <c r="M30" s="3">
        <f t="shared" si="2"/>
        <v>3572.2</v>
      </c>
      <c r="P30">
        <v>1980</v>
      </c>
      <c r="Q30" s="297">
        <v>722727100000</v>
      </c>
      <c r="R30" s="297">
        <v>228108400000</v>
      </c>
      <c r="S30" s="297">
        <v>333447800000</v>
      </c>
      <c r="T30" s="297">
        <v>163830600000</v>
      </c>
      <c r="U30" s="297">
        <v>104658900000</v>
      </c>
      <c r="V30" s="297">
        <v>31657400000</v>
      </c>
      <c r="W30" s="297">
        <v>13227300000</v>
      </c>
      <c r="X30" s="297">
        <v>59215400000</v>
      </c>
      <c r="Y30" s="297">
        <v>7073300000</v>
      </c>
      <c r="Z30" s="297">
        <v>3392300000</v>
      </c>
      <c r="AA30" s="297">
        <v>101400000</v>
      </c>
      <c r="AB30" s="297">
        <v>3572200000</v>
      </c>
      <c r="AD30" s="297"/>
      <c r="AE30" s="297"/>
      <c r="AF30" s="297"/>
      <c r="AG30" s="297"/>
      <c r="AH30" s="297"/>
      <c r="AI30" s="297"/>
      <c r="AJ30" s="297"/>
      <c r="AK30" s="297"/>
      <c r="AL30" s="297"/>
      <c r="AM30" s="297"/>
      <c r="AN30" s="297"/>
      <c r="AO30" s="297"/>
    </row>
    <row r="31" spans="1:41">
      <c r="A31" s="7">
        <v>1981</v>
      </c>
      <c r="B31" s="3">
        <f t="shared" si="0"/>
        <v>758833.1</v>
      </c>
      <c r="C31" s="3">
        <f t="shared" si="3"/>
        <v>237153.5</v>
      </c>
      <c r="D31" s="3">
        <f t="shared" si="4"/>
        <v>346793.2</v>
      </c>
      <c r="E31" s="3">
        <f t="shared" si="2"/>
        <v>176773.4</v>
      </c>
      <c r="F31" s="3">
        <f t="shared" si="2"/>
        <v>111100.1</v>
      </c>
      <c r="G31" s="3">
        <f t="shared" si="2"/>
        <v>33250.6</v>
      </c>
      <c r="H31" s="3">
        <f t="shared" si="2"/>
        <v>13681.7</v>
      </c>
      <c r="I31" s="3">
        <f t="shared" si="2"/>
        <v>63573.3</v>
      </c>
      <c r="J31" s="3">
        <f t="shared" si="2"/>
        <v>7140.6</v>
      </c>
      <c r="K31" s="3">
        <f t="shared" si="2"/>
        <v>3459.9</v>
      </c>
      <c r="L31" s="3">
        <f t="shared" si="2"/>
        <v>106.7</v>
      </c>
      <c r="M31" s="3">
        <f t="shared" si="2"/>
        <v>3568.6</v>
      </c>
      <c r="P31">
        <v>1981</v>
      </c>
      <c r="Q31" s="297">
        <v>758833100000</v>
      </c>
      <c r="R31" s="297">
        <v>237153500000</v>
      </c>
      <c r="S31" s="297">
        <v>346793200000</v>
      </c>
      <c r="T31" s="297">
        <v>176773400000</v>
      </c>
      <c r="U31" s="297">
        <v>111100100000</v>
      </c>
      <c r="V31" s="297">
        <v>33250600000</v>
      </c>
      <c r="W31" s="297">
        <v>13681700000</v>
      </c>
      <c r="X31" s="297">
        <v>63573300000</v>
      </c>
      <c r="Y31" s="297">
        <v>7140600000</v>
      </c>
      <c r="Z31" s="297">
        <v>3459900000</v>
      </c>
      <c r="AA31" s="297">
        <v>106700000</v>
      </c>
      <c r="AB31" s="297">
        <v>3568600000</v>
      </c>
      <c r="AD31" s="297"/>
      <c r="AE31" s="297"/>
      <c r="AF31" s="297"/>
      <c r="AG31" s="297"/>
      <c r="AH31" s="297"/>
      <c r="AI31" s="297"/>
      <c r="AJ31" s="297"/>
      <c r="AK31" s="297"/>
      <c r="AL31" s="297"/>
      <c r="AM31" s="297"/>
      <c r="AN31" s="297"/>
      <c r="AO31" s="297"/>
    </row>
    <row r="32" spans="1:41">
      <c r="A32" s="7">
        <v>1982</v>
      </c>
      <c r="B32" s="3">
        <f t="shared" si="0"/>
        <v>779239.2</v>
      </c>
      <c r="C32" s="3">
        <f t="shared" si="3"/>
        <v>242037.2</v>
      </c>
      <c r="D32" s="3">
        <f t="shared" si="4"/>
        <v>358106.5</v>
      </c>
      <c r="E32" s="3">
        <f t="shared" si="2"/>
        <v>181047.8</v>
      </c>
      <c r="F32" s="3">
        <f t="shared" si="2"/>
        <v>113273.3</v>
      </c>
      <c r="G32" s="3">
        <f t="shared" si="2"/>
        <v>33801.599999999999</v>
      </c>
      <c r="H32" s="3">
        <f t="shared" si="2"/>
        <v>14253.4</v>
      </c>
      <c r="I32" s="3">
        <f t="shared" si="2"/>
        <v>64598.8</v>
      </c>
      <c r="J32" s="3">
        <f t="shared" si="2"/>
        <v>7341.7</v>
      </c>
      <c r="K32" s="3">
        <f t="shared" si="2"/>
        <v>3531</v>
      </c>
      <c r="L32" s="3">
        <f t="shared" si="2"/>
        <v>107.5</v>
      </c>
      <c r="M32" s="3">
        <f t="shared" si="2"/>
        <v>3696.2</v>
      </c>
      <c r="P32">
        <v>1982</v>
      </c>
      <c r="Q32" s="297">
        <v>779239200000</v>
      </c>
      <c r="R32" s="297">
        <v>242037200000</v>
      </c>
      <c r="S32" s="297">
        <v>358106500000</v>
      </c>
      <c r="T32" s="297">
        <v>181047800000</v>
      </c>
      <c r="U32" s="297">
        <v>113273300000</v>
      </c>
      <c r="V32" s="297">
        <v>33801600000</v>
      </c>
      <c r="W32" s="297">
        <v>14253400000</v>
      </c>
      <c r="X32" s="297">
        <v>64598800000</v>
      </c>
      <c r="Y32" s="297">
        <v>7341700000</v>
      </c>
      <c r="Z32" s="297">
        <v>3531000000</v>
      </c>
      <c r="AA32" s="297">
        <v>107500000</v>
      </c>
      <c r="AB32" s="297">
        <v>3696200000</v>
      </c>
      <c r="AD32" s="297"/>
      <c r="AE32" s="297"/>
      <c r="AF32" s="297"/>
      <c r="AG32" s="297"/>
      <c r="AH32" s="297"/>
      <c r="AI32" s="297"/>
      <c r="AJ32" s="297"/>
      <c r="AK32" s="297"/>
      <c r="AL32" s="297"/>
      <c r="AM32" s="297"/>
      <c r="AN32" s="297"/>
      <c r="AO32" s="297"/>
    </row>
    <row r="33" spans="1:41">
      <c r="A33" s="7">
        <v>1983</v>
      </c>
      <c r="B33" s="3">
        <f t="shared" si="0"/>
        <v>790590.1</v>
      </c>
      <c r="C33" s="3">
        <f t="shared" si="3"/>
        <v>245548.79999999999</v>
      </c>
      <c r="D33" s="3">
        <f t="shared" si="4"/>
        <v>363846.9</v>
      </c>
      <c r="E33" s="3">
        <f t="shared" si="2"/>
        <v>183230.3</v>
      </c>
      <c r="F33" s="3">
        <f t="shared" si="2"/>
        <v>110940.6</v>
      </c>
      <c r="G33" s="3">
        <f t="shared" si="2"/>
        <v>33074.300000000003</v>
      </c>
      <c r="H33" s="3">
        <f t="shared" si="2"/>
        <v>14227.9</v>
      </c>
      <c r="I33" s="3">
        <f t="shared" si="2"/>
        <v>63017.5</v>
      </c>
      <c r="J33" s="3">
        <f t="shared" si="2"/>
        <v>7403.2</v>
      </c>
      <c r="K33" s="3">
        <f t="shared" si="2"/>
        <v>3504.7</v>
      </c>
      <c r="L33" s="3">
        <f t="shared" si="2"/>
        <v>103.8</v>
      </c>
      <c r="M33" s="3">
        <f t="shared" si="2"/>
        <v>3784.4</v>
      </c>
      <c r="P33">
        <v>1983</v>
      </c>
      <c r="Q33" s="297">
        <v>790590100000</v>
      </c>
      <c r="R33" s="297">
        <v>245548800000</v>
      </c>
      <c r="S33" s="297">
        <v>363846900000</v>
      </c>
      <c r="T33" s="297">
        <v>183230300000</v>
      </c>
      <c r="U33" s="297">
        <v>110940600000</v>
      </c>
      <c r="V33" s="297">
        <v>33074300000</v>
      </c>
      <c r="W33" s="297">
        <v>14227900000</v>
      </c>
      <c r="X33" s="297">
        <v>63017500000</v>
      </c>
      <c r="Y33" s="297">
        <v>7403200000</v>
      </c>
      <c r="Z33" s="297">
        <v>3504700000</v>
      </c>
      <c r="AA33" s="297">
        <v>103800000</v>
      </c>
      <c r="AB33" s="297">
        <v>3784400000</v>
      </c>
      <c r="AD33" s="297"/>
      <c r="AE33" s="297"/>
      <c r="AF33" s="297"/>
      <c r="AG33" s="297"/>
      <c r="AH33" s="297"/>
      <c r="AI33" s="297"/>
      <c r="AJ33" s="297"/>
      <c r="AK33" s="297"/>
      <c r="AL33" s="297"/>
      <c r="AM33" s="297"/>
      <c r="AN33" s="297"/>
      <c r="AO33" s="297"/>
    </row>
    <row r="34" spans="1:41">
      <c r="A34" s="7">
        <v>1984</v>
      </c>
      <c r="B34" s="3">
        <f t="shared" si="0"/>
        <v>801328.3</v>
      </c>
      <c r="C34" s="3">
        <f t="shared" si="3"/>
        <v>250003.20000000001</v>
      </c>
      <c r="D34" s="3">
        <f t="shared" si="4"/>
        <v>367847.7</v>
      </c>
      <c r="E34" s="3">
        <f t="shared" si="2"/>
        <v>185642.8</v>
      </c>
      <c r="F34" s="3">
        <f t="shared" si="2"/>
        <v>108263.8</v>
      </c>
      <c r="G34" s="3">
        <f t="shared" si="2"/>
        <v>32910.300000000003</v>
      </c>
      <c r="H34" s="3">
        <f t="shared" si="2"/>
        <v>13574.5</v>
      </c>
      <c r="I34" s="3">
        <f t="shared" si="2"/>
        <v>61230.9</v>
      </c>
      <c r="J34" s="3">
        <f t="shared" si="2"/>
        <v>7430.8</v>
      </c>
      <c r="K34" s="3">
        <f t="shared" si="2"/>
        <v>3444.3</v>
      </c>
      <c r="L34" s="3">
        <f t="shared" si="2"/>
        <v>98.8</v>
      </c>
      <c r="M34" s="3">
        <f t="shared" si="2"/>
        <v>3872.1</v>
      </c>
      <c r="P34">
        <v>1984</v>
      </c>
      <c r="Q34" s="297">
        <v>801328300000</v>
      </c>
      <c r="R34" s="297">
        <v>250003200000</v>
      </c>
      <c r="S34" s="297">
        <v>367847700000</v>
      </c>
      <c r="T34" s="297">
        <v>185642800000</v>
      </c>
      <c r="U34" s="297">
        <v>108263800000</v>
      </c>
      <c r="V34" s="297">
        <v>32910300000</v>
      </c>
      <c r="W34" s="297">
        <v>13574500000</v>
      </c>
      <c r="X34" s="297">
        <v>61230900000</v>
      </c>
      <c r="Y34" s="297">
        <v>7430800000</v>
      </c>
      <c r="Z34" s="297">
        <v>3444300000</v>
      </c>
      <c r="AA34" s="297">
        <v>98800000</v>
      </c>
      <c r="AB34" s="297">
        <v>3872100000</v>
      </c>
      <c r="AD34" s="297"/>
      <c r="AE34" s="297"/>
      <c r="AF34" s="297"/>
      <c r="AG34" s="297"/>
      <c r="AH34" s="297"/>
      <c r="AI34" s="297"/>
      <c r="AJ34" s="297"/>
      <c r="AK34" s="297"/>
      <c r="AL34" s="297"/>
      <c r="AM34" s="297"/>
      <c r="AN34" s="297"/>
      <c r="AO34" s="297"/>
    </row>
    <row r="35" spans="1:41">
      <c r="A35" s="7">
        <v>1985</v>
      </c>
      <c r="B35" s="3">
        <f t="shared" si="0"/>
        <v>816468.9</v>
      </c>
      <c r="C35" s="3">
        <f t="shared" si="3"/>
        <v>256928.6</v>
      </c>
      <c r="D35" s="3">
        <f t="shared" si="4"/>
        <v>372311.2</v>
      </c>
      <c r="E35" s="3">
        <f t="shared" si="2"/>
        <v>189609.4</v>
      </c>
      <c r="F35" s="3">
        <f t="shared" si="2"/>
        <v>108771.1</v>
      </c>
      <c r="G35" s="3">
        <f t="shared" si="2"/>
        <v>33896.1</v>
      </c>
      <c r="H35" s="3">
        <f t="shared" si="2"/>
        <v>12903.9</v>
      </c>
      <c r="I35" s="3">
        <f t="shared" si="2"/>
        <v>61518.5</v>
      </c>
      <c r="J35" s="3">
        <f t="shared" si="2"/>
        <v>7489.4</v>
      </c>
      <c r="K35" s="3">
        <f t="shared" si="2"/>
        <v>3454.9</v>
      </c>
      <c r="L35" s="3">
        <f t="shared" si="2"/>
        <v>96.2</v>
      </c>
      <c r="M35" s="3">
        <f t="shared" si="2"/>
        <v>3921.2</v>
      </c>
      <c r="P35">
        <v>1985</v>
      </c>
      <c r="Q35" s="297">
        <v>816468900000</v>
      </c>
      <c r="R35" s="297">
        <v>256928600000</v>
      </c>
      <c r="S35" s="297">
        <v>372311200000</v>
      </c>
      <c r="T35" s="297">
        <v>189609400000</v>
      </c>
      <c r="U35" s="297">
        <v>108771100000</v>
      </c>
      <c r="V35" s="297">
        <v>33896100000</v>
      </c>
      <c r="W35" s="297">
        <v>12903900000</v>
      </c>
      <c r="X35" s="297">
        <v>61518500000</v>
      </c>
      <c r="Y35" s="297">
        <v>7489400000</v>
      </c>
      <c r="Z35" s="297">
        <v>3454900000</v>
      </c>
      <c r="AA35" s="297">
        <v>96200000</v>
      </c>
      <c r="AB35" s="297">
        <v>3921200000</v>
      </c>
      <c r="AD35" s="297"/>
      <c r="AE35" s="297"/>
      <c r="AF35" s="297"/>
      <c r="AG35" s="297"/>
      <c r="AH35" s="297"/>
      <c r="AI35" s="297"/>
      <c r="AJ35" s="297"/>
      <c r="AK35" s="297"/>
      <c r="AL35" s="297"/>
      <c r="AM35" s="297"/>
      <c r="AN35" s="297"/>
      <c r="AO35" s="297"/>
    </row>
    <row r="36" spans="1:41">
      <c r="A36" s="7">
        <v>1986</v>
      </c>
      <c r="B36" s="3">
        <f t="shared" si="0"/>
        <v>829901.7</v>
      </c>
      <c r="C36" s="3">
        <f t="shared" si="3"/>
        <v>264436.90000000002</v>
      </c>
      <c r="D36" s="3">
        <f t="shared" si="4"/>
        <v>371779.8</v>
      </c>
      <c r="E36" s="3">
        <f t="shared" si="2"/>
        <v>195984.8</v>
      </c>
      <c r="F36" s="3">
        <f t="shared" si="2"/>
        <v>112146.6</v>
      </c>
      <c r="G36" s="3">
        <f t="shared" si="2"/>
        <v>34518.5</v>
      </c>
      <c r="H36" s="3">
        <f t="shared" si="2"/>
        <v>12324.5</v>
      </c>
      <c r="I36" s="3">
        <f t="shared" si="2"/>
        <v>64815.6</v>
      </c>
      <c r="J36" s="3">
        <f t="shared" si="2"/>
        <v>7622.4</v>
      </c>
      <c r="K36" s="3">
        <f t="shared" si="2"/>
        <v>3484.1</v>
      </c>
      <c r="L36" s="3">
        <f t="shared" si="2"/>
        <v>93.8</v>
      </c>
      <c r="M36" s="3">
        <f t="shared" si="2"/>
        <v>4024.1</v>
      </c>
      <c r="P36">
        <v>1986</v>
      </c>
      <c r="Q36" s="297">
        <v>829901700000</v>
      </c>
      <c r="R36" s="297">
        <v>264436900000</v>
      </c>
      <c r="S36" s="297">
        <v>371779800000</v>
      </c>
      <c r="T36" s="297">
        <v>195984800000</v>
      </c>
      <c r="U36" s="297">
        <v>112146600000</v>
      </c>
      <c r="V36" s="297">
        <v>34518500000</v>
      </c>
      <c r="W36" s="297">
        <v>12324500000</v>
      </c>
      <c r="X36" s="297">
        <v>64815600000</v>
      </c>
      <c r="Y36" s="297">
        <v>7622400000</v>
      </c>
      <c r="Z36" s="297">
        <v>3484100000</v>
      </c>
      <c r="AA36" s="297">
        <v>93800000</v>
      </c>
      <c r="AB36" s="297">
        <v>4024100000</v>
      </c>
      <c r="AD36" s="297"/>
      <c r="AE36" s="297"/>
      <c r="AF36" s="297"/>
      <c r="AG36" s="297"/>
      <c r="AH36" s="297"/>
      <c r="AI36" s="297"/>
      <c r="AJ36" s="297"/>
      <c r="AK36" s="297"/>
      <c r="AL36" s="297"/>
      <c r="AM36" s="297"/>
      <c r="AN36" s="297"/>
      <c r="AO36" s="297"/>
    </row>
    <row r="37" spans="1:41">
      <c r="A37" s="7">
        <v>1987</v>
      </c>
      <c r="B37" s="3">
        <f t="shared" ref="B37:B60" si="5">Q37/1000000</f>
        <v>848388.2</v>
      </c>
      <c r="C37" s="3">
        <f t="shared" si="3"/>
        <v>273873.8</v>
      </c>
      <c r="D37" s="3">
        <f t="shared" si="4"/>
        <v>370875.2</v>
      </c>
      <c r="E37" s="3">
        <f t="shared" si="2"/>
        <v>205554.9</v>
      </c>
      <c r="F37" s="3">
        <f t="shared" si="2"/>
        <v>115806.39999999999</v>
      </c>
      <c r="G37" s="3">
        <f t="shared" si="2"/>
        <v>35026.300000000003</v>
      </c>
      <c r="H37" s="3">
        <f t="shared" si="2"/>
        <v>12047.4</v>
      </c>
      <c r="I37" s="3">
        <f t="shared" si="2"/>
        <v>68218</v>
      </c>
      <c r="J37" s="3">
        <f t="shared" si="2"/>
        <v>7950.6</v>
      </c>
      <c r="K37" s="3">
        <f t="shared" si="2"/>
        <v>3513.4</v>
      </c>
      <c r="L37" s="3">
        <f t="shared" si="2"/>
        <v>92</v>
      </c>
      <c r="M37" s="3">
        <f t="shared" si="2"/>
        <v>4316.5</v>
      </c>
      <c r="P37">
        <v>1987</v>
      </c>
      <c r="Q37" s="297">
        <v>848388200000</v>
      </c>
      <c r="R37" s="297">
        <v>273873800000</v>
      </c>
      <c r="S37" s="297">
        <v>370875200000</v>
      </c>
      <c r="T37" s="297">
        <v>205554900000</v>
      </c>
      <c r="U37" s="297">
        <v>115806400000</v>
      </c>
      <c r="V37" s="297">
        <v>35026300000</v>
      </c>
      <c r="W37" s="297">
        <v>12047400000</v>
      </c>
      <c r="X37" s="297">
        <v>68218000000</v>
      </c>
      <c r="Y37" s="297">
        <v>7950600000</v>
      </c>
      <c r="Z37" s="297">
        <v>3513400000</v>
      </c>
      <c r="AA37" s="297">
        <v>92000000</v>
      </c>
      <c r="AB37" s="297">
        <v>4316500000</v>
      </c>
      <c r="AD37" s="297"/>
      <c r="AE37" s="297"/>
      <c r="AF37" s="297"/>
      <c r="AG37" s="297"/>
      <c r="AH37" s="297"/>
      <c r="AI37" s="297"/>
      <c r="AJ37" s="297"/>
      <c r="AK37" s="297"/>
      <c r="AL37" s="297"/>
      <c r="AM37" s="297"/>
      <c r="AN37" s="297"/>
      <c r="AO37" s="297"/>
    </row>
    <row r="38" spans="1:41">
      <c r="A38" s="7">
        <v>1988</v>
      </c>
      <c r="B38" s="3">
        <f t="shared" si="5"/>
        <v>875910.3</v>
      </c>
      <c r="C38" s="3">
        <f t="shared" si="3"/>
        <v>284462.7</v>
      </c>
      <c r="D38" s="3">
        <f t="shared" si="4"/>
        <v>372431.4</v>
      </c>
      <c r="E38" s="3">
        <f t="shared" si="2"/>
        <v>220376.8</v>
      </c>
      <c r="F38" s="3">
        <f t="shared" si="2"/>
        <v>121358.3</v>
      </c>
      <c r="G38" s="3">
        <f t="shared" si="2"/>
        <v>35781.199999999997</v>
      </c>
      <c r="H38" s="3">
        <f t="shared" si="2"/>
        <v>11771.5</v>
      </c>
      <c r="I38" s="3">
        <f t="shared" si="2"/>
        <v>73349.5</v>
      </c>
      <c r="J38" s="3">
        <f t="shared" si="2"/>
        <v>8320</v>
      </c>
      <c r="K38" s="3">
        <f t="shared" si="2"/>
        <v>3559.6</v>
      </c>
      <c r="L38" s="3">
        <f t="shared" si="2"/>
        <v>93.5</v>
      </c>
      <c r="M38" s="3">
        <f t="shared" si="2"/>
        <v>4637.1000000000004</v>
      </c>
      <c r="P38">
        <v>1988</v>
      </c>
      <c r="Q38" s="297">
        <v>875910300000</v>
      </c>
      <c r="R38" s="297">
        <v>284462700000</v>
      </c>
      <c r="S38" s="297">
        <v>372431400000</v>
      </c>
      <c r="T38" s="297">
        <v>220376800000</v>
      </c>
      <c r="U38" s="297">
        <v>121358300000</v>
      </c>
      <c r="V38" s="297">
        <v>35781200000</v>
      </c>
      <c r="W38" s="297">
        <v>11771500000</v>
      </c>
      <c r="X38" s="297">
        <v>73349500000</v>
      </c>
      <c r="Y38" s="297">
        <v>8320000000</v>
      </c>
      <c r="Z38" s="297">
        <v>3559600000</v>
      </c>
      <c r="AA38" s="297">
        <v>93500000</v>
      </c>
      <c r="AB38" s="297">
        <v>4637100000</v>
      </c>
      <c r="AD38" s="297"/>
      <c r="AE38" s="297"/>
      <c r="AF38" s="297"/>
      <c r="AG38" s="297"/>
      <c r="AH38" s="297"/>
      <c r="AI38" s="297"/>
      <c r="AJ38" s="297"/>
      <c r="AK38" s="297"/>
      <c r="AL38" s="297"/>
      <c r="AM38" s="297"/>
      <c r="AN38" s="297"/>
      <c r="AO38" s="297"/>
    </row>
    <row r="39" spans="1:41">
      <c r="A39" s="7">
        <v>1989</v>
      </c>
      <c r="B39" s="3">
        <f t="shared" si="5"/>
        <v>905013.3</v>
      </c>
      <c r="C39" s="3">
        <f t="shared" si="3"/>
        <v>295850</v>
      </c>
      <c r="D39" s="3">
        <f t="shared" si="4"/>
        <v>374453.8</v>
      </c>
      <c r="E39" s="3">
        <f t="shared" si="2"/>
        <v>235781.6</v>
      </c>
      <c r="F39" s="3">
        <f t="shared" si="2"/>
        <v>128995.1</v>
      </c>
      <c r="G39" s="3">
        <f t="shared" si="2"/>
        <v>37129.699999999997</v>
      </c>
      <c r="H39" s="3">
        <f t="shared" si="2"/>
        <v>11735</v>
      </c>
      <c r="I39" s="3">
        <f t="shared" si="2"/>
        <v>79807.7</v>
      </c>
      <c r="J39" s="3">
        <f t="shared" si="2"/>
        <v>8737.1</v>
      </c>
      <c r="K39" s="3">
        <f t="shared" si="2"/>
        <v>3612.4</v>
      </c>
      <c r="L39" s="3">
        <f t="shared" si="2"/>
        <v>90.2</v>
      </c>
      <c r="M39" s="3">
        <f t="shared" si="2"/>
        <v>5010.6000000000004</v>
      </c>
      <c r="P39">
        <v>1989</v>
      </c>
      <c r="Q39" s="297">
        <v>905013300000</v>
      </c>
      <c r="R39" s="297">
        <v>295850000000</v>
      </c>
      <c r="S39" s="297">
        <v>374453800000</v>
      </c>
      <c r="T39" s="297">
        <v>235781600000</v>
      </c>
      <c r="U39" s="297">
        <v>128995100000</v>
      </c>
      <c r="V39" s="297">
        <v>37129700000</v>
      </c>
      <c r="W39" s="297">
        <v>11735000000</v>
      </c>
      <c r="X39" s="297">
        <v>79807700000</v>
      </c>
      <c r="Y39" s="297">
        <v>8737100000</v>
      </c>
      <c r="Z39" s="297">
        <v>3612400000</v>
      </c>
      <c r="AA39" s="297">
        <v>90200000</v>
      </c>
      <c r="AB39" s="297">
        <v>5010600000</v>
      </c>
      <c r="AD39" s="297"/>
      <c r="AE39" s="297"/>
      <c r="AF39" s="297"/>
      <c r="AG39" s="297"/>
      <c r="AH39" s="297"/>
      <c r="AI39" s="297"/>
      <c r="AJ39" s="297"/>
      <c r="AK39" s="297"/>
      <c r="AL39" s="297"/>
      <c r="AM39" s="297"/>
      <c r="AN39" s="297"/>
      <c r="AO39" s="297"/>
    </row>
    <row r="40" spans="1:41">
      <c r="A40" s="7">
        <v>1990</v>
      </c>
      <c r="B40" s="3">
        <f t="shared" si="5"/>
        <v>928037.4</v>
      </c>
      <c r="C40" s="3">
        <f t="shared" si="3"/>
        <v>305816</v>
      </c>
      <c r="D40" s="3">
        <f t="shared" si="4"/>
        <v>377890.4</v>
      </c>
      <c r="E40" s="3">
        <f t="shared" si="2"/>
        <v>245363.5</v>
      </c>
      <c r="F40" s="3">
        <f t="shared" si="2"/>
        <v>133653.4</v>
      </c>
      <c r="G40" s="3">
        <f t="shared" si="2"/>
        <v>38073.800000000003</v>
      </c>
      <c r="H40" s="3">
        <f t="shared" si="2"/>
        <v>11728</v>
      </c>
      <c r="I40" s="3">
        <f t="shared" si="2"/>
        <v>83619.600000000006</v>
      </c>
      <c r="J40" s="3">
        <f t="shared" si="2"/>
        <v>8949.2000000000007</v>
      </c>
      <c r="K40" s="3">
        <f t="shared" si="2"/>
        <v>3570.5</v>
      </c>
      <c r="L40" s="3">
        <f t="shared" si="2"/>
        <v>85.2</v>
      </c>
      <c r="M40" s="3">
        <f t="shared" si="2"/>
        <v>5281.2</v>
      </c>
      <c r="P40">
        <v>1990</v>
      </c>
      <c r="Q40" s="297">
        <v>928037400000</v>
      </c>
      <c r="R40" s="297">
        <v>305816000000</v>
      </c>
      <c r="S40" s="297">
        <v>377890400000</v>
      </c>
      <c r="T40" s="297">
        <v>245363500000</v>
      </c>
      <c r="U40" s="297">
        <v>133653400000</v>
      </c>
      <c r="V40" s="297">
        <v>38073800000</v>
      </c>
      <c r="W40" s="297">
        <v>11728000000</v>
      </c>
      <c r="X40" s="297">
        <v>83619600000</v>
      </c>
      <c r="Y40" s="297">
        <v>8949200000</v>
      </c>
      <c r="Z40" s="297">
        <v>3570500000</v>
      </c>
      <c r="AA40" s="297">
        <v>85200000</v>
      </c>
      <c r="AB40" s="297">
        <v>5281200000</v>
      </c>
      <c r="AD40" s="297"/>
      <c r="AE40" s="297"/>
      <c r="AF40" s="297"/>
      <c r="AG40" s="297"/>
      <c r="AH40" s="297"/>
      <c r="AI40" s="297"/>
      <c r="AJ40" s="297"/>
      <c r="AK40" s="297"/>
      <c r="AL40" s="297"/>
      <c r="AM40" s="297"/>
      <c r="AN40" s="297"/>
      <c r="AO40" s="297"/>
    </row>
    <row r="41" spans="1:41">
      <c r="A41" s="7">
        <v>1991</v>
      </c>
      <c r="B41" s="3">
        <f t="shared" si="5"/>
        <v>945841</v>
      </c>
      <c r="C41" s="3">
        <f t="shared" si="3"/>
        <v>311655.5</v>
      </c>
      <c r="D41" s="3">
        <f t="shared" si="4"/>
        <v>382788.7</v>
      </c>
      <c r="E41" s="3">
        <f t="shared" si="2"/>
        <v>252466</v>
      </c>
      <c r="F41" s="3">
        <f t="shared" si="2"/>
        <v>135163.1</v>
      </c>
      <c r="G41" s="3">
        <f t="shared" si="2"/>
        <v>38062</v>
      </c>
      <c r="H41" s="3">
        <f t="shared" si="2"/>
        <v>11709.8</v>
      </c>
      <c r="I41" s="3">
        <f t="shared" si="2"/>
        <v>85232.3</v>
      </c>
      <c r="J41" s="3">
        <f t="shared" si="2"/>
        <v>9195.7999999999993</v>
      </c>
      <c r="K41" s="3">
        <f t="shared" si="2"/>
        <v>3597.4</v>
      </c>
      <c r="L41" s="3">
        <f t="shared" si="2"/>
        <v>84</v>
      </c>
      <c r="M41" s="3">
        <f t="shared" si="2"/>
        <v>5509</v>
      </c>
      <c r="P41">
        <v>1991</v>
      </c>
      <c r="Q41" s="297">
        <v>945841000000</v>
      </c>
      <c r="R41" s="297">
        <v>311655500000</v>
      </c>
      <c r="S41" s="297">
        <v>382788700000</v>
      </c>
      <c r="T41" s="297">
        <v>252466000000</v>
      </c>
      <c r="U41" s="297">
        <v>135163100000</v>
      </c>
      <c r="V41" s="297">
        <v>38062000000</v>
      </c>
      <c r="W41" s="297">
        <v>11709800000</v>
      </c>
      <c r="X41" s="297">
        <v>85232300000</v>
      </c>
      <c r="Y41" s="297">
        <v>9195800000</v>
      </c>
      <c r="Z41" s="297">
        <v>3597400000</v>
      </c>
      <c r="AA41" s="297">
        <v>84000000</v>
      </c>
      <c r="AB41" s="297">
        <v>5509000000</v>
      </c>
      <c r="AD41" s="297"/>
      <c r="AE41" s="297"/>
      <c r="AF41" s="297"/>
      <c r="AG41" s="297"/>
      <c r="AH41" s="297"/>
      <c r="AI41" s="297"/>
      <c r="AJ41" s="297"/>
      <c r="AK41" s="297"/>
      <c r="AL41" s="297"/>
      <c r="AM41" s="297"/>
      <c r="AN41" s="297"/>
      <c r="AO41" s="297"/>
    </row>
    <row r="42" spans="1:41">
      <c r="A42" s="7">
        <v>1992</v>
      </c>
      <c r="B42" s="3">
        <f t="shared" si="5"/>
        <v>952430.7</v>
      </c>
      <c r="C42" s="3">
        <f t="shared" si="3"/>
        <v>313649.09999999998</v>
      </c>
      <c r="D42" s="3">
        <f t="shared" si="4"/>
        <v>383710</v>
      </c>
      <c r="E42" s="3">
        <f t="shared" si="2"/>
        <v>256160.5</v>
      </c>
      <c r="F42" s="3">
        <f t="shared" si="2"/>
        <v>131557.29999999999</v>
      </c>
      <c r="G42" s="3">
        <f t="shared" si="2"/>
        <v>37224</v>
      </c>
      <c r="H42" s="3">
        <f t="shared" si="2"/>
        <v>11297.9</v>
      </c>
      <c r="I42" s="3">
        <f t="shared" si="2"/>
        <v>82881.100000000006</v>
      </c>
      <c r="J42" s="3">
        <f t="shared" si="2"/>
        <v>9356.6</v>
      </c>
      <c r="K42" s="3">
        <f t="shared" si="2"/>
        <v>3544</v>
      </c>
      <c r="L42" s="3">
        <f t="shared" si="2"/>
        <v>81.8</v>
      </c>
      <c r="M42" s="3">
        <f t="shared" si="2"/>
        <v>5733.9</v>
      </c>
      <c r="P42">
        <v>1992</v>
      </c>
      <c r="Q42" s="297">
        <v>952430700000</v>
      </c>
      <c r="R42" s="297">
        <v>313649100000</v>
      </c>
      <c r="S42" s="297">
        <v>383710000000</v>
      </c>
      <c r="T42" s="297">
        <v>256160500000</v>
      </c>
      <c r="U42" s="297">
        <v>131557300000</v>
      </c>
      <c r="V42" s="297">
        <v>37224000000</v>
      </c>
      <c r="W42" s="297">
        <v>11297900000</v>
      </c>
      <c r="X42" s="297">
        <v>82881100000</v>
      </c>
      <c r="Y42" s="297">
        <v>9356600000</v>
      </c>
      <c r="Z42" s="297">
        <v>3544000000</v>
      </c>
      <c r="AA42" s="297">
        <v>81800000</v>
      </c>
      <c r="AB42" s="297">
        <v>5733900000</v>
      </c>
      <c r="AD42" s="297"/>
      <c r="AE42" s="297"/>
      <c r="AF42" s="297"/>
      <c r="AG42" s="297"/>
      <c r="AH42" s="297"/>
      <c r="AI42" s="297"/>
      <c r="AJ42" s="297"/>
      <c r="AK42" s="297"/>
      <c r="AL42" s="297"/>
      <c r="AM42" s="297"/>
      <c r="AN42" s="297"/>
      <c r="AO42" s="297"/>
    </row>
    <row r="43" spans="1:41">
      <c r="A43" s="7">
        <v>1993</v>
      </c>
      <c r="B43" s="3">
        <f t="shared" si="5"/>
        <v>955533.2</v>
      </c>
      <c r="C43" s="3">
        <f t="shared" si="3"/>
        <v>314716.90000000002</v>
      </c>
      <c r="D43" s="3">
        <f t="shared" si="4"/>
        <v>384981.5</v>
      </c>
      <c r="E43" s="3">
        <f t="shared" si="2"/>
        <v>256931.3</v>
      </c>
      <c r="F43" s="3">
        <f t="shared" si="2"/>
        <v>127278.7</v>
      </c>
      <c r="G43" s="3">
        <f t="shared" si="2"/>
        <v>36108.9</v>
      </c>
      <c r="H43" s="3">
        <f t="shared" si="2"/>
        <v>10686.3</v>
      </c>
      <c r="I43" s="3">
        <f t="shared" si="2"/>
        <v>80356.5</v>
      </c>
      <c r="J43" s="3">
        <f t="shared" si="2"/>
        <v>9260.2999999999993</v>
      </c>
      <c r="K43" s="3">
        <f t="shared" si="2"/>
        <v>3454.2</v>
      </c>
      <c r="L43" s="3">
        <f t="shared" si="2"/>
        <v>79.5</v>
      </c>
      <c r="M43" s="3">
        <f t="shared" si="2"/>
        <v>5731.4</v>
      </c>
      <c r="P43">
        <v>1993</v>
      </c>
      <c r="Q43" s="297">
        <v>955533200000</v>
      </c>
      <c r="R43" s="297">
        <v>314716900000</v>
      </c>
      <c r="S43" s="297">
        <v>384981500000</v>
      </c>
      <c r="T43" s="297">
        <v>256931300000</v>
      </c>
      <c r="U43" s="297">
        <v>127278700000</v>
      </c>
      <c r="V43" s="297">
        <v>36108900000</v>
      </c>
      <c r="W43" s="297">
        <v>10686300000</v>
      </c>
      <c r="X43" s="297">
        <v>80356500000</v>
      </c>
      <c r="Y43" s="297">
        <v>9260300000</v>
      </c>
      <c r="Z43" s="297">
        <v>3454200000</v>
      </c>
      <c r="AA43" s="297">
        <v>79500000</v>
      </c>
      <c r="AB43" s="297">
        <v>5731400000</v>
      </c>
      <c r="AD43" s="297"/>
      <c r="AE43" s="297"/>
      <c r="AF43" s="297"/>
      <c r="AG43" s="297"/>
      <c r="AH43" s="297"/>
      <c r="AI43" s="297"/>
      <c r="AJ43" s="297"/>
      <c r="AK43" s="297"/>
      <c r="AL43" s="297"/>
      <c r="AM43" s="297"/>
      <c r="AN43" s="297"/>
      <c r="AO43" s="297"/>
    </row>
    <row r="44" spans="1:41">
      <c r="A44" s="7">
        <v>1994</v>
      </c>
      <c r="B44" s="3">
        <f t="shared" si="5"/>
        <v>965878.8</v>
      </c>
      <c r="C44" s="3">
        <f t="shared" si="3"/>
        <v>316329.59999999998</v>
      </c>
      <c r="D44" s="3">
        <f t="shared" si="4"/>
        <v>389834.5</v>
      </c>
      <c r="E44" s="3">
        <f t="shared" si="2"/>
        <v>260746.7</v>
      </c>
      <c r="F44" s="3">
        <f t="shared" si="2"/>
        <v>125849.7</v>
      </c>
      <c r="G44" s="3">
        <f t="shared" si="2"/>
        <v>35764.1</v>
      </c>
      <c r="H44" s="3">
        <f t="shared" si="2"/>
        <v>10082.799999999999</v>
      </c>
      <c r="I44" s="3">
        <f t="shared" si="2"/>
        <v>79912.2</v>
      </c>
      <c r="J44" s="3">
        <f t="shared" si="2"/>
        <v>9230.9</v>
      </c>
      <c r="K44" s="3">
        <f t="shared" si="2"/>
        <v>3415.9</v>
      </c>
      <c r="L44" s="3">
        <f t="shared" si="2"/>
        <v>82.9</v>
      </c>
      <c r="M44" s="3">
        <f t="shared" si="2"/>
        <v>5736.6</v>
      </c>
      <c r="P44">
        <v>1994</v>
      </c>
      <c r="Q44" s="297">
        <v>965878800000</v>
      </c>
      <c r="R44" s="297">
        <v>316329600000</v>
      </c>
      <c r="S44" s="297">
        <v>389834500000</v>
      </c>
      <c r="T44" s="297">
        <v>260746700000</v>
      </c>
      <c r="U44" s="297">
        <v>125849700000</v>
      </c>
      <c r="V44" s="297">
        <v>35764100000</v>
      </c>
      <c r="W44" s="297">
        <v>10082800000</v>
      </c>
      <c r="X44" s="297">
        <v>79912200000</v>
      </c>
      <c r="Y44" s="297">
        <v>9230900000</v>
      </c>
      <c r="Z44" s="297">
        <v>3415900000</v>
      </c>
      <c r="AA44" s="297">
        <v>82900000</v>
      </c>
      <c r="AB44" s="297">
        <v>5736600000</v>
      </c>
      <c r="AD44" s="297"/>
      <c r="AE44" s="297"/>
      <c r="AF44" s="297"/>
      <c r="AG44" s="297"/>
      <c r="AH44" s="297"/>
      <c r="AI44" s="297"/>
      <c r="AJ44" s="297"/>
      <c r="AK44" s="297"/>
      <c r="AL44" s="297"/>
      <c r="AM44" s="297"/>
      <c r="AN44" s="297"/>
      <c r="AO44" s="297"/>
    </row>
    <row r="45" spans="1:41">
      <c r="A45" s="7">
        <v>1995</v>
      </c>
      <c r="B45" s="3">
        <f t="shared" si="5"/>
        <v>974899</v>
      </c>
      <c r="C45" s="3">
        <f t="shared" si="3"/>
        <v>316933.40000000002</v>
      </c>
      <c r="D45" s="3">
        <f t="shared" si="4"/>
        <v>393816.8</v>
      </c>
      <c r="E45" s="3">
        <f t="shared" si="2"/>
        <v>265061.90000000002</v>
      </c>
      <c r="F45" s="3">
        <f t="shared" si="2"/>
        <v>126247.2</v>
      </c>
      <c r="G45" s="3">
        <f t="shared" si="2"/>
        <v>35733</v>
      </c>
      <c r="H45" s="3">
        <f t="shared" si="2"/>
        <v>9466.2999999999993</v>
      </c>
      <c r="I45" s="3">
        <f t="shared" si="2"/>
        <v>80988</v>
      </c>
      <c r="J45" s="3">
        <f t="shared" si="2"/>
        <v>9198.2999999999993</v>
      </c>
      <c r="K45" s="3">
        <f t="shared" si="2"/>
        <v>3344.8</v>
      </c>
      <c r="L45" s="3">
        <f t="shared" si="2"/>
        <v>82.9</v>
      </c>
      <c r="M45" s="3">
        <f t="shared" si="2"/>
        <v>5774.1</v>
      </c>
      <c r="P45">
        <v>1995</v>
      </c>
      <c r="Q45" s="297">
        <v>974899000000</v>
      </c>
      <c r="R45" s="297">
        <v>316933400000</v>
      </c>
      <c r="S45" s="297">
        <v>393816800000</v>
      </c>
      <c r="T45" s="297">
        <v>265061900000</v>
      </c>
      <c r="U45" s="297">
        <v>126247200000</v>
      </c>
      <c r="V45" s="297">
        <v>35733000000</v>
      </c>
      <c r="W45" s="297">
        <v>9466300000</v>
      </c>
      <c r="X45" s="297">
        <v>80988000000</v>
      </c>
      <c r="Y45" s="297">
        <v>9198300000</v>
      </c>
      <c r="Z45" s="297">
        <v>3344800000</v>
      </c>
      <c r="AA45" s="297">
        <v>82900000</v>
      </c>
      <c r="AB45" s="297">
        <v>5774100000</v>
      </c>
      <c r="AD45" s="297"/>
      <c r="AE45" s="297"/>
      <c r="AF45" s="297"/>
      <c r="AG45" s="297"/>
      <c r="AH45" s="297"/>
      <c r="AI45" s="297"/>
      <c r="AJ45" s="297"/>
      <c r="AK45" s="297"/>
      <c r="AL45" s="297"/>
      <c r="AM45" s="297"/>
      <c r="AN45" s="297"/>
      <c r="AO45" s="297"/>
    </row>
    <row r="46" spans="1:41">
      <c r="A46" s="7">
        <v>1996</v>
      </c>
      <c r="B46" s="3">
        <f t="shared" si="5"/>
        <v>982765.9</v>
      </c>
      <c r="C46" s="3">
        <f t="shared" si="3"/>
        <v>318721.2</v>
      </c>
      <c r="D46" s="3">
        <f t="shared" si="4"/>
        <v>395113</v>
      </c>
      <c r="E46" s="3">
        <f t="shared" si="2"/>
        <v>269738.3</v>
      </c>
      <c r="F46" s="3">
        <f t="shared" si="2"/>
        <v>127152.1</v>
      </c>
      <c r="G46" s="3">
        <f t="shared" si="2"/>
        <v>36468</v>
      </c>
      <c r="H46" s="3">
        <f t="shared" si="2"/>
        <v>9111.5</v>
      </c>
      <c r="I46" s="3">
        <f t="shared" si="2"/>
        <v>81536.3</v>
      </c>
      <c r="J46" s="3">
        <f t="shared" si="2"/>
        <v>9582.1</v>
      </c>
      <c r="K46" s="3">
        <f t="shared" si="2"/>
        <v>3539</v>
      </c>
      <c r="L46" s="3">
        <f t="shared" si="2"/>
        <v>85</v>
      </c>
      <c r="M46" s="3">
        <f t="shared" si="2"/>
        <v>5962.9</v>
      </c>
      <c r="P46">
        <v>1996</v>
      </c>
      <c r="Q46" s="297">
        <v>982765900000</v>
      </c>
      <c r="R46" s="297">
        <v>318721200000</v>
      </c>
      <c r="S46" s="297">
        <v>395113000000</v>
      </c>
      <c r="T46" s="297">
        <v>269738300000</v>
      </c>
      <c r="U46" s="297">
        <v>127152100000</v>
      </c>
      <c r="V46" s="297">
        <v>36468000000</v>
      </c>
      <c r="W46" s="297">
        <v>9111500000</v>
      </c>
      <c r="X46" s="297">
        <v>81536300000</v>
      </c>
      <c r="Y46" s="297">
        <v>9582100000</v>
      </c>
      <c r="Z46" s="297">
        <v>3539000000</v>
      </c>
      <c r="AA46" s="297">
        <v>85000000</v>
      </c>
      <c r="AB46" s="297">
        <v>5962900000</v>
      </c>
      <c r="AD46" s="297"/>
      <c r="AE46" s="297"/>
      <c r="AF46" s="297"/>
      <c r="AG46" s="297"/>
      <c r="AH46" s="297"/>
      <c r="AI46" s="297"/>
      <c r="AJ46" s="297"/>
      <c r="AK46" s="297"/>
      <c r="AL46" s="297"/>
      <c r="AM46" s="297"/>
      <c r="AN46" s="297"/>
      <c r="AO46" s="297"/>
    </row>
    <row r="47" spans="1:41">
      <c r="A47" s="7">
        <v>1997</v>
      </c>
      <c r="B47" s="3">
        <f t="shared" si="5"/>
        <v>1004540.2</v>
      </c>
      <c r="C47" s="3">
        <f t="shared" si="3"/>
        <v>323409.7</v>
      </c>
      <c r="D47" s="3">
        <f t="shared" si="4"/>
        <v>398372.5</v>
      </c>
      <c r="E47" s="3">
        <f t="shared" si="2"/>
        <v>283385.3</v>
      </c>
      <c r="F47" s="3">
        <f t="shared" si="2"/>
        <v>129599.3</v>
      </c>
      <c r="G47" s="3">
        <f t="shared" si="2"/>
        <v>37186.6</v>
      </c>
      <c r="H47" s="3">
        <f t="shared" si="2"/>
        <v>8664.6</v>
      </c>
      <c r="I47" s="3">
        <f t="shared" si="2"/>
        <v>83747.399999999994</v>
      </c>
      <c r="J47" s="3">
        <f t="shared" si="2"/>
        <v>9583.1</v>
      </c>
      <c r="K47" s="3">
        <f t="shared" si="2"/>
        <v>3502.5</v>
      </c>
      <c r="L47" s="3">
        <f t="shared" si="2"/>
        <v>96</v>
      </c>
      <c r="M47" s="3">
        <f t="shared" si="2"/>
        <v>5988</v>
      </c>
      <c r="P47">
        <v>1997</v>
      </c>
      <c r="Q47" s="297">
        <v>1004540200000</v>
      </c>
      <c r="R47" s="297">
        <v>323409700000</v>
      </c>
      <c r="S47" s="297">
        <v>398372500000</v>
      </c>
      <c r="T47" s="297">
        <v>283385300000</v>
      </c>
      <c r="U47" s="297">
        <v>129599300000</v>
      </c>
      <c r="V47" s="297">
        <v>37186600000</v>
      </c>
      <c r="W47" s="297">
        <v>8664600000</v>
      </c>
      <c r="X47" s="297">
        <v>83747400000</v>
      </c>
      <c r="Y47" s="297">
        <v>9583100000</v>
      </c>
      <c r="Z47" s="297">
        <v>3502500000</v>
      </c>
      <c r="AA47" s="297">
        <v>96000000</v>
      </c>
      <c r="AB47" s="297">
        <v>5988000000</v>
      </c>
      <c r="AD47" s="297"/>
      <c r="AE47" s="297"/>
      <c r="AF47" s="297"/>
      <c r="AG47" s="297"/>
      <c r="AH47" s="297"/>
      <c r="AI47" s="297"/>
      <c r="AJ47" s="297"/>
      <c r="AK47" s="297"/>
      <c r="AL47" s="297"/>
      <c r="AM47" s="297"/>
      <c r="AN47" s="297"/>
      <c r="AO47" s="297"/>
    </row>
    <row r="48" spans="1:41">
      <c r="A48" s="7">
        <v>1998</v>
      </c>
      <c r="B48" s="3">
        <f t="shared" si="5"/>
        <v>1025352</v>
      </c>
      <c r="C48" s="3">
        <f t="shared" si="3"/>
        <v>326922.59999999998</v>
      </c>
      <c r="D48" s="3">
        <f t="shared" si="4"/>
        <v>401201</v>
      </c>
      <c r="E48" s="3">
        <f t="shared" si="2"/>
        <v>297602.59999999998</v>
      </c>
      <c r="F48" s="3">
        <f t="shared" si="2"/>
        <v>131315.29999999999</v>
      </c>
      <c r="G48" s="3">
        <f t="shared" si="2"/>
        <v>37185.699999999997</v>
      </c>
      <c r="H48" s="3">
        <f t="shared" si="2"/>
        <v>8243.4</v>
      </c>
      <c r="I48" s="3">
        <f t="shared" si="2"/>
        <v>85889.4</v>
      </c>
      <c r="J48" s="3">
        <f t="shared" si="2"/>
        <v>9677.5</v>
      </c>
      <c r="K48" s="3">
        <f t="shared" si="2"/>
        <v>3479.3</v>
      </c>
      <c r="L48" s="3">
        <f t="shared" si="2"/>
        <v>99.2</v>
      </c>
      <c r="M48" s="3">
        <f t="shared" si="2"/>
        <v>6100</v>
      </c>
      <c r="P48">
        <v>1998</v>
      </c>
      <c r="Q48" s="297">
        <v>1025352000000</v>
      </c>
      <c r="R48" s="297">
        <v>326922600000</v>
      </c>
      <c r="S48" s="297">
        <v>401201000000</v>
      </c>
      <c r="T48" s="297">
        <v>297602600000</v>
      </c>
      <c r="U48" s="297">
        <v>131315300000</v>
      </c>
      <c r="V48" s="297">
        <v>37185700000</v>
      </c>
      <c r="W48" s="297">
        <v>8243400000</v>
      </c>
      <c r="X48" s="297">
        <v>85889400000</v>
      </c>
      <c r="Y48" s="297">
        <v>9677500000</v>
      </c>
      <c r="Z48" s="297">
        <v>3479300000</v>
      </c>
      <c r="AA48" s="297">
        <v>99200000</v>
      </c>
      <c r="AB48" s="297">
        <v>6100000000</v>
      </c>
      <c r="AD48" s="297"/>
      <c r="AE48" s="297"/>
      <c r="AF48" s="297"/>
      <c r="AG48" s="297"/>
      <c r="AH48" s="297"/>
      <c r="AI48" s="297"/>
      <c r="AJ48" s="297"/>
      <c r="AK48" s="297"/>
      <c r="AL48" s="297"/>
      <c r="AM48" s="297"/>
      <c r="AN48" s="297"/>
      <c r="AO48" s="297"/>
    </row>
    <row r="49" spans="1:41">
      <c r="A49" s="7">
        <v>1999</v>
      </c>
      <c r="B49" s="3">
        <f t="shared" si="5"/>
        <v>1047713.9</v>
      </c>
      <c r="C49" s="3">
        <f t="shared" si="3"/>
        <v>331722.8</v>
      </c>
      <c r="D49" s="3">
        <f t="shared" si="4"/>
        <v>402810.5</v>
      </c>
      <c r="E49" s="3">
        <f t="shared" si="2"/>
        <v>313314.5</v>
      </c>
      <c r="F49" s="3">
        <f t="shared" si="2"/>
        <v>132329.20000000001</v>
      </c>
      <c r="G49" s="3">
        <f t="shared" si="2"/>
        <v>37402.300000000003</v>
      </c>
      <c r="H49" s="3">
        <f t="shared" si="2"/>
        <v>8112.7</v>
      </c>
      <c r="I49" s="3">
        <f t="shared" si="2"/>
        <v>86817.4</v>
      </c>
      <c r="J49" s="3">
        <f t="shared" si="2"/>
        <v>9921.2999999999993</v>
      </c>
      <c r="K49" s="3">
        <f t="shared" si="2"/>
        <v>3553.6</v>
      </c>
      <c r="L49" s="3">
        <f t="shared" si="2"/>
        <v>106.6</v>
      </c>
      <c r="M49" s="3">
        <f t="shared" si="2"/>
        <v>6261.3</v>
      </c>
      <c r="P49">
        <v>1999</v>
      </c>
      <c r="Q49" s="297">
        <v>1047713900000</v>
      </c>
      <c r="R49" s="297">
        <v>331722800000</v>
      </c>
      <c r="S49" s="297">
        <v>402810500000</v>
      </c>
      <c r="T49" s="297">
        <v>313314500000</v>
      </c>
      <c r="U49" s="297">
        <v>132329200000</v>
      </c>
      <c r="V49" s="297">
        <v>37402300000</v>
      </c>
      <c r="W49" s="297">
        <v>8112700000</v>
      </c>
      <c r="X49" s="297">
        <v>86817400000</v>
      </c>
      <c r="Y49" s="297">
        <v>9921300000</v>
      </c>
      <c r="Z49" s="297">
        <v>3553600000</v>
      </c>
      <c r="AA49" s="297">
        <v>106600000</v>
      </c>
      <c r="AB49" s="297">
        <v>6261300000</v>
      </c>
      <c r="AD49" s="297"/>
      <c r="AE49" s="297"/>
      <c r="AF49" s="297"/>
      <c r="AG49" s="297"/>
      <c r="AH49" s="297"/>
      <c r="AI49" s="297"/>
      <c r="AJ49" s="297"/>
      <c r="AK49" s="297"/>
      <c r="AL49" s="297"/>
      <c r="AM49" s="297"/>
      <c r="AN49" s="297"/>
      <c r="AO49" s="297"/>
    </row>
    <row r="50" spans="1:41">
      <c r="A50" s="7">
        <v>2000</v>
      </c>
      <c r="B50" s="3">
        <f t="shared" si="5"/>
        <v>1069853.2</v>
      </c>
      <c r="C50" s="3">
        <f t="shared" si="3"/>
        <v>333990.09999999998</v>
      </c>
      <c r="D50" s="3">
        <f t="shared" si="4"/>
        <v>408238</v>
      </c>
      <c r="E50" s="3">
        <f t="shared" si="2"/>
        <v>327639.59999999998</v>
      </c>
      <c r="F50" s="3">
        <f t="shared" si="2"/>
        <v>133256.4</v>
      </c>
      <c r="G50" s="3">
        <f t="shared" si="2"/>
        <v>37728.1</v>
      </c>
      <c r="H50" s="3">
        <f t="shared" si="2"/>
        <v>8307.5</v>
      </c>
      <c r="I50" s="3">
        <f t="shared" si="2"/>
        <v>87221.8</v>
      </c>
      <c r="J50" s="3">
        <f t="shared" si="2"/>
        <v>9705.7999999999993</v>
      </c>
      <c r="K50" s="3">
        <f t="shared" si="2"/>
        <v>3493.2</v>
      </c>
      <c r="L50" s="3">
        <f t="shared" si="2"/>
        <v>107.7</v>
      </c>
      <c r="M50" s="3">
        <f t="shared" si="2"/>
        <v>6105.4</v>
      </c>
      <c r="P50">
        <v>2000</v>
      </c>
      <c r="Q50" s="297">
        <v>1069853200000</v>
      </c>
      <c r="R50" s="297">
        <v>333990100000</v>
      </c>
      <c r="S50" s="297">
        <v>408238000000</v>
      </c>
      <c r="T50" s="297">
        <v>327639600000</v>
      </c>
      <c r="U50" s="297">
        <v>133256400000</v>
      </c>
      <c r="V50" s="297">
        <v>37728100000</v>
      </c>
      <c r="W50" s="297">
        <v>8307500000</v>
      </c>
      <c r="X50" s="297">
        <v>87221800000</v>
      </c>
      <c r="Y50" s="297">
        <v>9705800000</v>
      </c>
      <c r="Z50" s="297">
        <v>3493200000</v>
      </c>
      <c r="AA50" s="297">
        <v>107700000</v>
      </c>
      <c r="AB50" s="297">
        <v>6105400000</v>
      </c>
      <c r="AD50" s="297"/>
      <c r="AE50" s="297"/>
      <c r="AF50" s="297"/>
      <c r="AG50" s="297"/>
      <c r="AH50" s="297"/>
      <c r="AI50" s="297"/>
      <c r="AJ50" s="297"/>
      <c r="AK50" s="297"/>
      <c r="AL50" s="297"/>
      <c r="AM50" s="297"/>
      <c r="AN50" s="297"/>
      <c r="AO50" s="297"/>
    </row>
    <row r="51" spans="1:41">
      <c r="A51" s="7">
        <v>2001</v>
      </c>
      <c r="B51" s="3">
        <f t="shared" si="5"/>
        <v>1087480.3</v>
      </c>
      <c r="C51" s="3">
        <f t="shared" si="3"/>
        <v>337672.4</v>
      </c>
      <c r="D51" s="3">
        <f t="shared" si="4"/>
        <v>415114.7</v>
      </c>
      <c r="E51" s="3">
        <f t="shared" si="2"/>
        <v>334692.3</v>
      </c>
      <c r="F51" s="3">
        <f t="shared" si="2"/>
        <v>129228.8</v>
      </c>
      <c r="G51" s="3">
        <f t="shared" si="2"/>
        <v>37205.199999999997</v>
      </c>
      <c r="H51" s="3">
        <f t="shared" si="2"/>
        <v>8173.5</v>
      </c>
      <c r="I51" s="3">
        <f t="shared" si="2"/>
        <v>83850.8</v>
      </c>
      <c r="J51" s="3">
        <f t="shared" si="2"/>
        <v>9441.4</v>
      </c>
      <c r="K51" s="3">
        <f t="shared" si="2"/>
        <v>3395.9</v>
      </c>
      <c r="L51" s="3">
        <f t="shared" si="2"/>
        <v>119.7</v>
      </c>
      <c r="M51" s="3">
        <f t="shared" si="2"/>
        <v>5926.1</v>
      </c>
      <c r="P51">
        <v>2001</v>
      </c>
      <c r="Q51" s="297">
        <v>1087480300000</v>
      </c>
      <c r="R51" s="297">
        <v>337672400000</v>
      </c>
      <c r="S51" s="297">
        <v>415114700000</v>
      </c>
      <c r="T51" s="297">
        <v>334692300000</v>
      </c>
      <c r="U51" s="297">
        <v>129228800000</v>
      </c>
      <c r="V51" s="297">
        <v>37205200000</v>
      </c>
      <c r="W51" s="297">
        <v>8173500000</v>
      </c>
      <c r="X51" s="297">
        <v>83850800000</v>
      </c>
      <c r="Y51" s="297">
        <v>9441400000</v>
      </c>
      <c r="Z51" s="297">
        <v>3395900000</v>
      </c>
      <c r="AA51" s="297">
        <v>119700000</v>
      </c>
      <c r="AB51" s="297">
        <v>5926100000</v>
      </c>
      <c r="AD51" s="297"/>
      <c r="AE51" s="297"/>
      <c r="AF51" s="297"/>
      <c r="AG51" s="297"/>
      <c r="AH51" s="297"/>
      <c r="AI51" s="297"/>
      <c r="AJ51" s="297"/>
      <c r="AK51" s="297"/>
      <c r="AL51" s="297"/>
      <c r="AM51" s="297"/>
      <c r="AN51" s="297"/>
      <c r="AO51" s="297"/>
    </row>
    <row r="52" spans="1:41">
      <c r="A52" s="7">
        <v>2002</v>
      </c>
      <c r="B52" s="3">
        <f t="shared" si="5"/>
        <v>1096280.2</v>
      </c>
      <c r="C52" s="3">
        <f t="shared" si="3"/>
        <v>340731.5</v>
      </c>
      <c r="D52" s="3">
        <f t="shared" si="4"/>
        <v>418795.9</v>
      </c>
      <c r="E52" s="3">
        <f t="shared" si="2"/>
        <v>336752.9</v>
      </c>
      <c r="F52" s="3">
        <f t="shared" si="2"/>
        <v>124701.8</v>
      </c>
      <c r="G52" s="3">
        <f t="shared" si="2"/>
        <v>36222.6</v>
      </c>
      <c r="H52" s="3">
        <f t="shared" si="2"/>
        <v>8237.5</v>
      </c>
      <c r="I52" s="3">
        <f t="shared" si="2"/>
        <v>80241.7</v>
      </c>
      <c r="J52" s="3">
        <f t="shared" si="2"/>
        <v>9665.2000000000007</v>
      </c>
      <c r="K52" s="3">
        <f t="shared" si="2"/>
        <v>3412.5</v>
      </c>
      <c r="L52" s="3">
        <f t="shared" si="2"/>
        <v>133.1</v>
      </c>
      <c r="M52" s="3">
        <f t="shared" si="2"/>
        <v>6119.6</v>
      </c>
      <c r="P52">
        <v>2002</v>
      </c>
      <c r="Q52" s="297">
        <v>1096280200000</v>
      </c>
      <c r="R52" s="297">
        <v>340731500000</v>
      </c>
      <c r="S52" s="297">
        <v>418795900000</v>
      </c>
      <c r="T52" s="297">
        <v>336752900000</v>
      </c>
      <c r="U52" s="297">
        <v>124701800000</v>
      </c>
      <c r="V52" s="297">
        <v>36222600000</v>
      </c>
      <c r="W52" s="297">
        <v>8237500000</v>
      </c>
      <c r="X52" s="297">
        <v>80241700000</v>
      </c>
      <c r="Y52" s="297">
        <v>9665200000</v>
      </c>
      <c r="Z52" s="297">
        <v>3412500000</v>
      </c>
      <c r="AA52" s="297">
        <v>133100000</v>
      </c>
      <c r="AB52" s="297">
        <v>6119600000</v>
      </c>
      <c r="AD52" s="297"/>
      <c r="AE52" s="297"/>
      <c r="AF52" s="297"/>
      <c r="AG52" s="297"/>
      <c r="AH52" s="297"/>
      <c r="AI52" s="297"/>
      <c r="AJ52" s="297"/>
      <c r="AK52" s="297"/>
      <c r="AL52" s="297"/>
      <c r="AM52" s="297"/>
      <c r="AN52" s="297"/>
      <c r="AO52" s="297"/>
    </row>
    <row r="53" spans="1:41">
      <c r="A53" s="7">
        <v>2003</v>
      </c>
      <c r="B53" s="3">
        <f t="shared" si="5"/>
        <v>1111488.8999999999</v>
      </c>
      <c r="C53" s="3">
        <f t="shared" si="3"/>
        <v>341247.7</v>
      </c>
      <c r="D53" s="3">
        <f t="shared" si="4"/>
        <v>425309.4</v>
      </c>
      <c r="E53" s="3">
        <f t="shared" si="2"/>
        <v>345109.7</v>
      </c>
      <c r="F53" s="3">
        <f t="shared" si="2"/>
        <v>123268.4</v>
      </c>
      <c r="G53" s="3">
        <f t="shared" si="2"/>
        <v>35137</v>
      </c>
      <c r="H53" s="3">
        <f t="shared" si="2"/>
        <v>8027.9</v>
      </c>
      <c r="I53" s="3">
        <f t="shared" si="2"/>
        <v>80146.100000000006</v>
      </c>
      <c r="J53" s="3">
        <f t="shared" si="2"/>
        <v>9637.7999999999993</v>
      </c>
      <c r="K53" s="3">
        <f t="shared" si="2"/>
        <v>3342.2</v>
      </c>
      <c r="L53" s="3">
        <f t="shared" si="2"/>
        <v>138.69999999999999</v>
      </c>
      <c r="M53" s="3">
        <f t="shared" si="2"/>
        <v>6160</v>
      </c>
      <c r="P53">
        <v>2003</v>
      </c>
      <c r="Q53" s="297">
        <v>1111488900000</v>
      </c>
      <c r="R53" s="297">
        <v>341247700000</v>
      </c>
      <c r="S53" s="297">
        <v>425309400000</v>
      </c>
      <c r="T53" s="297">
        <v>345109700000</v>
      </c>
      <c r="U53" s="297">
        <v>123268400000</v>
      </c>
      <c r="V53" s="297">
        <v>35137000000</v>
      </c>
      <c r="W53" s="297">
        <v>8027900000</v>
      </c>
      <c r="X53" s="297">
        <v>80146100000</v>
      </c>
      <c r="Y53" s="297">
        <v>9637800000</v>
      </c>
      <c r="Z53" s="297">
        <v>3342200000</v>
      </c>
      <c r="AA53" s="297">
        <v>138700000</v>
      </c>
      <c r="AB53" s="297">
        <v>6160000000</v>
      </c>
      <c r="AD53" s="297"/>
      <c r="AE53" s="297"/>
      <c r="AF53" s="297"/>
      <c r="AG53" s="297"/>
      <c r="AH53" s="297"/>
      <c r="AI53" s="297"/>
      <c r="AJ53" s="297"/>
      <c r="AK53" s="297"/>
      <c r="AL53" s="297"/>
      <c r="AM53" s="297"/>
      <c r="AN53" s="297"/>
      <c r="AO53" s="297"/>
    </row>
    <row r="54" spans="1:41">
      <c r="A54" s="7">
        <v>2004</v>
      </c>
      <c r="B54" s="3">
        <f t="shared" si="5"/>
        <v>1135887.7</v>
      </c>
      <c r="C54" s="3">
        <f t="shared" si="3"/>
        <v>343175.5</v>
      </c>
      <c r="D54" s="3">
        <f t="shared" si="4"/>
        <v>434478.1</v>
      </c>
      <c r="E54" s="3">
        <f>T54/1000000</f>
        <v>359352.3</v>
      </c>
      <c r="F54" s="3">
        <f t="shared" si="2"/>
        <v>121278</v>
      </c>
      <c r="G54" s="3">
        <f t="shared" si="2"/>
        <v>33851.9</v>
      </c>
      <c r="H54" s="3">
        <f t="shared" si="2"/>
        <v>7725.5</v>
      </c>
      <c r="I54" s="3">
        <f t="shared" si="2"/>
        <v>79893.7</v>
      </c>
      <c r="J54" s="3">
        <f t="shared" si="2"/>
        <v>9604.6</v>
      </c>
      <c r="K54" s="3">
        <f t="shared" si="2"/>
        <v>3260.2</v>
      </c>
      <c r="L54" s="3">
        <f t="shared" si="2"/>
        <v>180.2</v>
      </c>
      <c r="M54" s="3">
        <f t="shared" si="2"/>
        <v>6173.7</v>
      </c>
      <c r="P54">
        <v>2004</v>
      </c>
      <c r="Q54" s="297">
        <v>1135887700000</v>
      </c>
      <c r="R54" s="297">
        <v>343175500000</v>
      </c>
      <c r="S54" s="297">
        <v>434478100000</v>
      </c>
      <c r="T54" s="297">
        <v>359352300000</v>
      </c>
      <c r="U54" s="297">
        <v>121278000000</v>
      </c>
      <c r="V54" s="297">
        <v>33851900000</v>
      </c>
      <c r="W54" s="297">
        <v>7725500000</v>
      </c>
      <c r="X54" s="297">
        <v>79893700000</v>
      </c>
      <c r="Y54" s="297">
        <v>9604600000</v>
      </c>
      <c r="Z54" s="297">
        <v>3260200000</v>
      </c>
      <c r="AA54" s="297">
        <v>180200000</v>
      </c>
      <c r="AB54" s="297">
        <v>6173700000</v>
      </c>
      <c r="AD54" s="297"/>
      <c r="AE54" s="297"/>
      <c r="AF54" s="297"/>
      <c r="AG54" s="297"/>
      <c r="AH54" s="297"/>
      <c r="AI54" s="297"/>
      <c r="AJ54" s="297"/>
      <c r="AK54" s="297"/>
      <c r="AL54" s="297"/>
      <c r="AM54" s="297"/>
      <c r="AN54" s="297"/>
      <c r="AO54" s="297"/>
    </row>
    <row r="55" spans="1:41">
      <c r="A55" s="7">
        <v>2005</v>
      </c>
      <c r="B55" s="3">
        <f t="shared" si="5"/>
        <v>1172802.8</v>
      </c>
      <c r="C55" s="3">
        <f t="shared" si="3"/>
        <v>344105.4</v>
      </c>
      <c r="D55" s="3">
        <f t="shared" si="4"/>
        <v>450042.7</v>
      </c>
      <c r="E55" s="3">
        <f t="shared" si="2"/>
        <v>382344.2</v>
      </c>
      <c r="F55" s="3">
        <f t="shared" si="2"/>
        <v>120423.8</v>
      </c>
      <c r="G55" s="3">
        <f t="shared" si="2"/>
        <v>32341.599999999999</v>
      </c>
      <c r="H55" s="3">
        <f t="shared" si="2"/>
        <v>7347.5</v>
      </c>
      <c r="I55" s="3">
        <f t="shared" si="2"/>
        <v>81386.899999999994</v>
      </c>
      <c r="J55" s="3">
        <f t="shared" si="2"/>
        <v>9498.4</v>
      </c>
      <c r="K55" s="3">
        <f t="shared" si="2"/>
        <v>3141</v>
      </c>
      <c r="L55" s="3">
        <f t="shared" si="2"/>
        <v>169.4</v>
      </c>
      <c r="M55" s="3">
        <f t="shared" si="2"/>
        <v>6224.2</v>
      </c>
      <c r="P55">
        <v>2005</v>
      </c>
      <c r="Q55" s="297">
        <v>1172802800000</v>
      </c>
      <c r="R55" s="297">
        <v>344105400000</v>
      </c>
      <c r="S55" s="297">
        <v>450042700000</v>
      </c>
      <c r="T55" s="297">
        <v>382344200000</v>
      </c>
      <c r="U55" s="297">
        <v>120423800000</v>
      </c>
      <c r="V55" s="297">
        <v>32341600000</v>
      </c>
      <c r="W55" s="297">
        <v>7347500000</v>
      </c>
      <c r="X55" s="297">
        <v>81386900000</v>
      </c>
      <c r="Y55" s="297">
        <v>9498400000</v>
      </c>
      <c r="Z55" s="297">
        <v>3141000000</v>
      </c>
      <c r="AA55" s="297">
        <v>169400000</v>
      </c>
      <c r="AB55" s="297">
        <v>6224200000</v>
      </c>
      <c r="AD55" s="297"/>
      <c r="AE55" s="297"/>
      <c r="AF55" s="297"/>
      <c r="AG55" s="297"/>
      <c r="AH55" s="297"/>
      <c r="AI55" s="297"/>
      <c r="AJ55" s="297"/>
      <c r="AK55" s="297"/>
      <c r="AL55" s="297"/>
      <c r="AM55" s="297"/>
      <c r="AN55" s="297"/>
      <c r="AO55" s="297"/>
    </row>
    <row r="56" spans="1:41">
      <c r="A56" s="7">
        <v>2006</v>
      </c>
      <c r="B56" s="3">
        <f t="shared" si="5"/>
        <v>1216794.3999999999</v>
      </c>
      <c r="C56" s="3">
        <f t="shared" si="3"/>
        <v>347649.7</v>
      </c>
      <c r="D56" s="3">
        <f t="shared" si="4"/>
        <v>467415.6</v>
      </c>
      <c r="E56" s="3">
        <f t="shared" si="2"/>
        <v>409163.5</v>
      </c>
      <c r="F56" s="3">
        <f t="shared" si="2"/>
        <v>119241.2</v>
      </c>
      <c r="G56" s="3">
        <f t="shared" si="2"/>
        <v>31150.3</v>
      </c>
      <c r="H56" s="3">
        <f t="shared" ref="H56:M60" si="6">W56/1000000</f>
        <v>7019.2</v>
      </c>
      <c r="I56" s="3">
        <f t="shared" si="6"/>
        <v>82178.399999999994</v>
      </c>
      <c r="J56" s="3">
        <f t="shared" si="6"/>
        <v>9461.4</v>
      </c>
      <c r="K56" s="3">
        <f t="shared" si="6"/>
        <v>3051.9</v>
      </c>
      <c r="L56" s="3">
        <f t="shared" si="6"/>
        <v>162.6</v>
      </c>
      <c r="M56" s="3">
        <f t="shared" si="6"/>
        <v>6317.7</v>
      </c>
      <c r="P56">
        <v>2006</v>
      </c>
      <c r="Q56" s="297">
        <v>1216794400000</v>
      </c>
      <c r="R56" s="297">
        <v>347649700000</v>
      </c>
      <c r="S56" s="297">
        <v>467415600000</v>
      </c>
      <c r="T56" s="297">
        <v>409163500000</v>
      </c>
      <c r="U56" s="297">
        <v>119241200000</v>
      </c>
      <c r="V56" s="297">
        <v>31150300000</v>
      </c>
      <c r="W56" s="297">
        <v>7019200000</v>
      </c>
      <c r="X56" s="297">
        <v>82178400000</v>
      </c>
      <c r="Y56" s="297">
        <v>9461400000</v>
      </c>
      <c r="Z56" s="297">
        <v>3051900000</v>
      </c>
      <c r="AA56" s="297">
        <v>162600000</v>
      </c>
      <c r="AB56" s="297">
        <v>6317700000</v>
      </c>
      <c r="AD56" s="297"/>
      <c r="AE56" s="297"/>
      <c r="AF56" s="297"/>
      <c r="AG56" s="297"/>
      <c r="AH56" s="297"/>
      <c r="AI56" s="297"/>
      <c r="AJ56" s="297"/>
      <c r="AK56" s="297"/>
      <c r="AL56" s="297"/>
      <c r="AM56" s="297"/>
      <c r="AN56" s="297"/>
      <c r="AO56" s="297"/>
    </row>
    <row r="57" spans="1:41">
      <c r="A57" s="7">
        <v>2007</v>
      </c>
      <c r="B57" s="3">
        <f t="shared" si="5"/>
        <v>1257266.7</v>
      </c>
      <c r="C57" s="3">
        <f t="shared" si="3"/>
        <v>349352</v>
      </c>
      <c r="D57" s="3">
        <f t="shared" si="4"/>
        <v>486474.2</v>
      </c>
      <c r="E57" s="3">
        <f t="shared" ref="E57:G60" si="7">T57/1000000</f>
        <v>432936.5</v>
      </c>
      <c r="F57" s="3">
        <f t="shared" si="7"/>
        <v>118982.8</v>
      </c>
      <c r="G57" s="3">
        <f t="shared" si="7"/>
        <v>30262.7</v>
      </c>
      <c r="H57" s="3">
        <f t="shared" si="6"/>
        <v>6743.9</v>
      </c>
      <c r="I57" s="3">
        <f t="shared" si="6"/>
        <v>83669.7</v>
      </c>
      <c r="J57" s="3">
        <f t="shared" si="6"/>
        <v>9375.2000000000007</v>
      </c>
      <c r="K57" s="3">
        <f t="shared" si="6"/>
        <v>2947.8</v>
      </c>
      <c r="L57" s="3">
        <f t="shared" si="6"/>
        <v>154.69999999999999</v>
      </c>
      <c r="M57" s="3">
        <f t="shared" si="6"/>
        <v>6390.3</v>
      </c>
      <c r="P57">
        <v>2007</v>
      </c>
      <c r="Q57" s="297">
        <v>1257266700000</v>
      </c>
      <c r="R57" s="297">
        <v>349352000000</v>
      </c>
      <c r="S57" s="297">
        <v>486474200000</v>
      </c>
      <c r="T57" s="297">
        <v>432936500000</v>
      </c>
      <c r="U57" s="297">
        <v>118982800000</v>
      </c>
      <c r="V57" s="297">
        <v>30262700000</v>
      </c>
      <c r="W57" s="297">
        <v>6743900000</v>
      </c>
      <c r="X57" s="297">
        <v>83669700000</v>
      </c>
      <c r="Y57" s="297">
        <v>9375200000</v>
      </c>
      <c r="Z57" s="297">
        <v>2947800000</v>
      </c>
      <c r="AA57" s="297">
        <v>154700000</v>
      </c>
      <c r="AB57" s="297">
        <v>6390300000</v>
      </c>
      <c r="AD57" s="297"/>
      <c r="AE57" s="297"/>
      <c r="AF57" s="297"/>
      <c r="AG57" s="297"/>
      <c r="AH57" s="297"/>
      <c r="AI57" s="297"/>
      <c r="AJ57" s="297"/>
      <c r="AK57" s="297"/>
      <c r="AL57" s="297"/>
      <c r="AM57" s="297"/>
      <c r="AN57" s="297"/>
      <c r="AO57" s="297"/>
    </row>
    <row r="58" spans="1:41">
      <c r="A58" s="7">
        <v>2008</v>
      </c>
      <c r="B58" s="3">
        <f t="shared" si="5"/>
        <v>1300781.3999999999</v>
      </c>
      <c r="C58" s="3">
        <f t="shared" si="3"/>
        <v>355488.9</v>
      </c>
      <c r="D58" s="3">
        <f t="shared" si="4"/>
        <v>509198.4</v>
      </c>
      <c r="E58" s="3">
        <f t="shared" si="7"/>
        <v>448865</v>
      </c>
      <c r="F58" s="3">
        <f t="shared" si="7"/>
        <v>117198.2</v>
      </c>
      <c r="G58" s="3">
        <f t="shared" si="7"/>
        <v>29018.5</v>
      </c>
      <c r="H58" s="3">
        <f t="shared" si="6"/>
        <v>6440.6</v>
      </c>
      <c r="I58" s="3">
        <f t="shared" si="6"/>
        <v>84086.9</v>
      </c>
      <c r="J58" s="3">
        <f t="shared" si="6"/>
        <v>9307.7999999999993</v>
      </c>
      <c r="K58" s="3">
        <f t="shared" si="6"/>
        <v>2895.8</v>
      </c>
      <c r="L58" s="3">
        <f t="shared" si="6"/>
        <v>156.69999999999999</v>
      </c>
      <c r="M58" s="3">
        <f t="shared" si="6"/>
        <v>6393.6</v>
      </c>
      <c r="P58">
        <v>2008</v>
      </c>
      <c r="Q58" s="297">
        <v>1300781400000</v>
      </c>
      <c r="R58" s="297">
        <v>355488900000</v>
      </c>
      <c r="S58" s="297">
        <v>509198400000</v>
      </c>
      <c r="T58" s="297">
        <v>448865000000</v>
      </c>
      <c r="U58" s="297">
        <v>117198200000</v>
      </c>
      <c r="V58" s="297">
        <v>29018500000</v>
      </c>
      <c r="W58" s="297">
        <v>6440600000</v>
      </c>
      <c r="X58" s="297">
        <v>84086900000</v>
      </c>
      <c r="Y58" s="297">
        <v>9307800000</v>
      </c>
      <c r="Z58" s="297">
        <v>2895800000</v>
      </c>
      <c r="AA58" s="297">
        <v>156700000</v>
      </c>
      <c r="AB58" s="297">
        <v>6393600000</v>
      </c>
      <c r="AD58" s="297"/>
      <c r="AE58" s="297"/>
      <c r="AF58" s="297"/>
      <c r="AG58" s="297"/>
      <c r="AH58" s="297"/>
      <c r="AI58" s="297"/>
      <c r="AJ58" s="297"/>
      <c r="AK58" s="297"/>
      <c r="AL58" s="297"/>
      <c r="AM58" s="297"/>
      <c r="AN58" s="297"/>
      <c r="AO58" s="297"/>
    </row>
    <row r="59" spans="1:41">
      <c r="A59" s="7">
        <v>2009</v>
      </c>
      <c r="B59" s="3">
        <f t="shared" si="5"/>
        <v>1307097.1000000001</v>
      </c>
      <c r="C59" s="3">
        <f t="shared" si="3"/>
        <v>356137.6</v>
      </c>
      <c r="D59" s="3">
        <f t="shared" si="4"/>
        <v>520748</v>
      </c>
      <c r="E59" s="3">
        <f t="shared" si="7"/>
        <v>438699</v>
      </c>
      <c r="F59" s="3">
        <f t="shared" si="7"/>
        <v>109470.8</v>
      </c>
      <c r="G59" s="3">
        <f t="shared" si="7"/>
        <v>27556.2</v>
      </c>
      <c r="H59" s="3">
        <f t="shared" si="6"/>
        <v>5959.7</v>
      </c>
      <c r="I59" s="3">
        <f t="shared" si="6"/>
        <v>77853.899999999994</v>
      </c>
      <c r="J59" s="3">
        <f t="shared" si="6"/>
        <v>9102.6</v>
      </c>
      <c r="K59" s="3">
        <f t="shared" si="6"/>
        <v>2812.3</v>
      </c>
      <c r="L59" s="3">
        <f t="shared" si="6"/>
        <v>154.69999999999999</v>
      </c>
      <c r="M59" s="3">
        <f t="shared" si="6"/>
        <v>6284.2</v>
      </c>
      <c r="P59">
        <v>2009</v>
      </c>
      <c r="Q59" s="297">
        <v>1307097100000</v>
      </c>
      <c r="R59" s="297">
        <v>356137600000</v>
      </c>
      <c r="S59" s="297">
        <v>520748000000</v>
      </c>
      <c r="T59" s="297">
        <v>438699000000</v>
      </c>
      <c r="U59" s="297">
        <v>109470800000</v>
      </c>
      <c r="V59" s="297">
        <v>27556200000</v>
      </c>
      <c r="W59" s="297">
        <v>5959700000</v>
      </c>
      <c r="X59" s="297">
        <v>77853900000</v>
      </c>
      <c r="Y59" s="297">
        <v>9102600000</v>
      </c>
      <c r="Z59" s="297">
        <v>2812300000</v>
      </c>
      <c r="AA59" s="297">
        <v>154700000</v>
      </c>
      <c r="AB59" s="297">
        <v>6284200000</v>
      </c>
      <c r="AD59" s="297"/>
      <c r="AE59" s="297"/>
      <c r="AF59" s="297"/>
      <c r="AG59" s="297"/>
      <c r="AH59" s="297"/>
      <c r="AI59" s="297"/>
      <c r="AJ59" s="297"/>
      <c r="AK59" s="297"/>
      <c r="AL59" s="297"/>
      <c r="AM59" s="297"/>
      <c r="AN59" s="297"/>
      <c r="AO59" s="297"/>
    </row>
    <row r="60" spans="1:41">
      <c r="A60" s="7">
        <v>2010</v>
      </c>
      <c r="B60" s="3">
        <f t="shared" si="5"/>
        <v>1325595.6000000001</v>
      </c>
      <c r="C60" s="3">
        <f t="shared" si="3"/>
        <v>358557.2</v>
      </c>
      <c r="D60" s="3">
        <f t="shared" si="4"/>
        <v>533733.6</v>
      </c>
      <c r="E60" s="3">
        <f t="shared" si="7"/>
        <v>440104</v>
      </c>
      <c r="F60" s="3">
        <f t="shared" si="7"/>
        <v>105537.3</v>
      </c>
      <c r="G60" s="3">
        <f t="shared" si="7"/>
        <v>26760.2</v>
      </c>
      <c r="H60" s="3">
        <f t="shared" si="6"/>
        <v>5632</v>
      </c>
      <c r="I60" s="3">
        <f t="shared" si="6"/>
        <v>74908.899999999994</v>
      </c>
      <c r="J60" s="3">
        <f t="shared" si="6"/>
        <v>9115.5</v>
      </c>
      <c r="K60" s="3">
        <f t="shared" si="6"/>
        <v>2677.7</v>
      </c>
      <c r="L60" s="3">
        <f t="shared" si="6"/>
        <v>150.30000000000001</v>
      </c>
      <c r="M60" s="3">
        <f t="shared" si="6"/>
        <v>6532.9</v>
      </c>
      <c r="P60">
        <v>2010</v>
      </c>
      <c r="Q60" s="297">
        <v>1325595600000</v>
      </c>
      <c r="R60" s="297">
        <v>358557200000</v>
      </c>
      <c r="S60" s="297">
        <v>533733600000</v>
      </c>
      <c r="T60" s="297">
        <v>440104000000</v>
      </c>
      <c r="U60" s="297">
        <v>105537300000</v>
      </c>
      <c r="V60" s="297">
        <v>26760200000</v>
      </c>
      <c r="W60" s="297">
        <v>5632000000</v>
      </c>
      <c r="X60" s="297">
        <v>74908900000</v>
      </c>
      <c r="Y60" s="297">
        <v>9115500000</v>
      </c>
      <c r="Z60" s="297">
        <v>2677700000</v>
      </c>
      <c r="AA60" s="297">
        <v>150300000</v>
      </c>
      <c r="AB60" s="297">
        <v>6532900000</v>
      </c>
      <c r="AD60" s="297"/>
      <c r="AE60" s="297"/>
      <c r="AF60" s="297"/>
      <c r="AG60" s="297"/>
      <c r="AH60" s="297"/>
      <c r="AI60" s="297"/>
      <c r="AJ60" s="297"/>
      <c r="AK60" s="297"/>
      <c r="AL60" s="297"/>
      <c r="AM60" s="297"/>
      <c r="AN60" s="297"/>
      <c r="AO60" s="297"/>
    </row>
    <row r="61" spans="1:41">
      <c r="B61" s="3"/>
      <c r="C61" s="3"/>
      <c r="D61" s="3"/>
      <c r="E61" s="3"/>
      <c r="F61" s="3"/>
      <c r="G61" s="3"/>
      <c r="H61" s="3"/>
      <c r="I61" s="3"/>
      <c r="J61" s="3"/>
      <c r="K61" s="3"/>
      <c r="L61" s="3"/>
      <c r="M61" s="3"/>
      <c r="Q61" s="297"/>
      <c r="R61" s="297"/>
      <c r="S61" s="297"/>
      <c r="T61" s="297"/>
      <c r="U61" s="297"/>
      <c r="V61" s="297"/>
      <c r="W61" s="297"/>
      <c r="X61" s="297"/>
      <c r="Y61" s="297"/>
      <c r="Z61" s="297"/>
      <c r="AA61" s="297"/>
      <c r="AB61" s="297"/>
    </row>
    <row r="62" spans="1:41" s="179" customFormat="1">
      <c r="A62" s="180" t="s">
        <v>71</v>
      </c>
      <c r="Q62" s="297"/>
      <c r="R62" s="297"/>
      <c r="S62" s="297"/>
      <c r="T62" s="297"/>
      <c r="U62" s="297"/>
      <c r="V62" s="297"/>
      <c r="W62" s="297"/>
      <c r="X62" s="297"/>
      <c r="Y62" s="297"/>
      <c r="Z62" s="297"/>
      <c r="AA62" s="297"/>
      <c r="AB62" s="297"/>
    </row>
    <row r="63" spans="1:41" s="179" customFormat="1">
      <c r="A63" s="7" t="s">
        <v>706</v>
      </c>
      <c r="B63" s="2">
        <f t="shared" ref="B63:B68" si="8">(POWER(VLOOKUP(VALUE(RIGHT($A63,4)),$A$3:$M$60,COLUMN(B$52),0)/VLOOKUP(VALUE(LEFT($A63,4)),$A$3:$M$60,COLUMN(B$52),0),1/(VALUE(RIGHT($A63,4))-VALUE(LEFT($A63,4))))-1)*100</f>
        <v>2.9220876695146059</v>
      </c>
      <c r="C63" s="2">
        <f t="shared" ref="C63:M68" si="9">(POWER(VLOOKUP(VALUE(RIGHT($A63,4)),$A$3:$M$60,COLUMN(C$52),0)/VLOOKUP(VALUE(LEFT($A63,4)),$A$3:$M$60,COLUMN(C$52),0),1/(VALUE(RIGHT($A63,4))-VALUE(LEFT($A63,4))))-1)*100</f>
        <v>2.5788902967357252</v>
      </c>
      <c r="D63" s="2">
        <f t="shared" si="9"/>
        <v>2.4240426541570548</v>
      </c>
      <c r="E63" s="2">
        <f t="shared" si="9"/>
        <v>4.1367454761340738</v>
      </c>
      <c r="F63" s="2">
        <f t="shared" si="9"/>
        <v>1.476539499387397</v>
      </c>
      <c r="G63" s="2">
        <f t="shared" si="9"/>
        <v>0.74144006669683016</v>
      </c>
      <c r="H63" s="2">
        <f t="shared" si="9"/>
        <v>-0.2779922659184475</v>
      </c>
      <c r="I63" s="2">
        <f t="shared" si="9"/>
        <v>2.1864818958672538</v>
      </c>
      <c r="J63" s="2">
        <f t="shared" si="9"/>
        <v>1.6893368920942287</v>
      </c>
      <c r="K63" s="2">
        <f t="shared" si="9"/>
        <v>0.67133075314502744</v>
      </c>
      <c r="L63" s="2">
        <f t="shared" si="9"/>
        <v>1.2644954289114718</v>
      </c>
      <c r="M63" s="2">
        <f t="shared" si="9"/>
        <v>2.4502655931776252</v>
      </c>
      <c r="Q63" s="297"/>
      <c r="R63" s="297"/>
      <c r="S63" s="297"/>
      <c r="T63" s="297"/>
      <c r="U63" s="297"/>
      <c r="V63" s="297"/>
      <c r="W63" s="297"/>
      <c r="X63" s="297"/>
      <c r="Y63" s="297"/>
      <c r="Z63" s="297"/>
      <c r="AA63" s="297"/>
      <c r="AB63" s="297"/>
    </row>
    <row r="64" spans="1:41" s="179" customFormat="1">
      <c r="A64" s="7" t="s">
        <v>529</v>
      </c>
      <c r="B64" s="2">
        <f t="shared" si="8"/>
        <v>4.3596943356191797</v>
      </c>
      <c r="C64" s="2">
        <f t="shared" si="9"/>
        <v>4.2595019720195415</v>
      </c>
      <c r="D64" s="2">
        <f t="shared" si="9"/>
        <v>3.7819888553074055</v>
      </c>
      <c r="E64" s="2">
        <f t="shared" si="9"/>
        <v>5.5171085645932871</v>
      </c>
      <c r="F64" s="2">
        <f t="shared" si="9"/>
        <v>3.922901323156669</v>
      </c>
      <c r="G64" s="2">
        <f t="shared" si="9"/>
        <v>2.9379429949235814</v>
      </c>
      <c r="H64" s="2">
        <f t="shared" si="9"/>
        <v>3.8273702835908141</v>
      </c>
      <c r="I64" s="2">
        <f t="shared" si="9"/>
        <v>4.5805720159282082</v>
      </c>
      <c r="J64" s="2">
        <f t="shared" si="9"/>
        <v>2.9253797670366621</v>
      </c>
      <c r="K64" s="2">
        <f t="shared" si="9"/>
        <v>2.9637412828132703</v>
      </c>
      <c r="L64" s="2">
        <f t="shared" si="9"/>
        <v>1.3748954935312696</v>
      </c>
      <c r="M64" s="2">
        <f t="shared" si="9"/>
        <v>2.9500732896275084</v>
      </c>
      <c r="Q64" s="297"/>
      <c r="R64" s="297"/>
      <c r="S64" s="297"/>
      <c r="T64" s="297"/>
      <c r="U64" s="297"/>
      <c r="V64" s="297"/>
      <c r="W64" s="297"/>
      <c r="X64" s="297"/>
      <c r="Y64" s="297"/>
      <c r="Z64" s="297"/>
      <c r="AA64" s="297"/>
      <c r="AB64" s="297"/>
    </row>
    <row r="65" spans="1:28" s="179" customFormat="1">
      <c r="A65" s="7" t="s">
        <v>1</v>
      </c>
      <c r="B65" s="2">
        <f t="shared" si="8"/>
        <v>2.2265223844534443</v>
      </c>
      <c r="C65" s="2">
        <f t="shared" si="9"/>
        <v>2.8028735835383234</v>
      </c>
      <c r="D65" s="2">
        <f t="shared" si="9"/>
        <v>0.96386294928376692</v>
      </c>
      <c r="E65" s="2">
        <f t="shared" si="9"/>
        <v>3.6660675560266975</v>
      </c>
      <c r="F65" s="2">
        <f t="shared" si="9"/>
        <v>1.8843186500399733</v>
      </c>
      <c r="G65" s="2">
        <f t="shared" si="9"/>
        <v>1.3888609984052946</v>
      </c>
      <c r="H65" s="2">
        <f t="shared" si="9"/>
        <v>-1.9002549228477328</v>
      </c>
      <c r="I65" s="2">
        <f t="shared" si="9"/>
        <v>2.883624322268985</v>
      </c>
      <c r="J65" s="2">
        <f t="shared" si="9"/>
        <v>2.5543473423929486</v>
      </c>
      <c r="K65" s="2">
        <f t="shared" si="9"/>
        <v>0.54061463137589083</v>
      </c>
      <c r="L65" s="2">
        <f t="shared" si="9"/>
        <v>-2.0780023314085128</v>
      </c>
      <c r="M65" s="2">
        <f t="shared" si="9"/>
        <v>4.3335495555001158</v>
      </c>
      <c r="Q65" s="297"/>
      <c r="R65" s="297"/>
      <c r="S65" s="297"/>
      <c r="T65" s="297"/>
      <c r="U65" s="297"/>
      <c r="V65" s="297"/>
      <c r="W65" s="297"/>
      <c r="X65" s="297"/>
      <c r="Y65" s="297"/>
      <c r="Z65" s="297"/>
      <c r="AA65" s="297"/>
      <c r="AB65" s="297"/>
    </row>
    <row r="66" spans="1:28" s="179" customFormat="1">
      <c r="A66" s="7" t="s">
        <v>2</v>
      </c>
      <c r="B66" s="2">
        <f t="shared" si="8"/>
        <v>1.532783746000721</v>
      </c>
      <c r="C66" s="2">
        <f t="shared" si="9"/>
        <v>1.1084508635395007</v>
      </c>
      <c r="D66" s="2">
        <f t="shared" si="9"/>
        <v>0.78838155134404175</v>
      </c>
      <c r="E66" s="2">
        <f t="shared" si="9"/>
        <v>3.0361635261420883</v>
      </c>
      <c r="F66" s="2">
        <f t="shared" si="9"/>
        <v>0.29589757673067485</v>
      </c>
      <c r="G66" s="2">
        <f t="shared" si="9"/>
        <v>0.14545100903184949</v>
      </c>
      <c r="H66" s="2">
        <f t="shared" si="9"/>
        <v>-3.0913646805212691</v>
      </c>
      <c r="I66" s="2">
        <f t="shared" si="9"/>
        <v>0.81085438473784688</v>
      </c>
      <c r="J66" s="2">
        <f t="shared" si="9"/>
        <v>0.96044952338349976</v>
      </c>
      <c r="K66" s="2">
        <f t="shared" si="9"/>
        <v>-0.30457295841277432</v>
      </c>
      <c r="L66" s="2">
        <f t="shared" si="9"/>
        <v>1.6250642678093508</v>
      </c>
      <c r="M66" s="2">
        <f t="shared" si="9"/>
        <v>1.8127615007518028</v>
      </c>
      <c r="Q66" s="297"/>
      <c r="R66" s="297"/>
      <c r="S66" s="297"/>
      <c r="T66" s="297"/>
      <c r="U66" s="297"/>
      <c r="V66" s="297"/>
      <c r="W66" s="297"/>
      <c r="X66" s="297"/>
      <c r="Y66" s="297"/>
      <c r="Z66" s="297"/>
      <c r="AA66" s="297"/>
      <c r="AB66" s="297"/>
    </row>
    <row r="67" spans="1:28" s="179" customFormat="1">
      <c r="A67" s="7" t="s">
        <v>3</v>
      </c>
      <c r="B67" s="2">
        <f t="shared" si="8"/>
        <v>2.3327737999336184</v>
      </c>
      <c r="C67" s="2">
        <f t="shared" si="9"/>
        <v>0.64447727605236871</v>
      </c>
      <c r="D67" s="2">
        <f t="shared" si="9"/>
        <v>2.5363975126111882</v>
      </c>
      <c r="E67" s="2">
        <f t="shared" si="9"/>
        <v>4.0614056083418282</v>
      </c>
      <c r="F67" s="2">
        <f t="shared" si="9"/>
        <v>-1.6054887894178083</v>
      </c>
      <c r="G67" s="2">
        <f t="shared" si="9"/>
        <v>-3.1007554596533593</v>
      </c>
      <c r="H67" s="2">
        <f t="shared" si="9"/>
        <v>-2.9349310419070518</v>
      </c>
      <c r="I67" s="2">
        <f t="shared" si="9"/>
        <v>-0.59220231234712317</v>
      </c>
      <c r="J67" s="2">
        <f t="shared" si="9"/>
        <v>-0.49385848899293761</v>
      </c>
      <c r="K67" s="2">
        <f t="shared" si="9"/>
        <v>-2.3959598920105352</v>
      </c>
      <c r="L67" s="2">
        <f t="shared" si="9"/>
        <v>5.3095607918070442</v>
      </c>
      <c r="M67" s="2">
        <f t="shared" si="9"/>
        <v>0.65366412179401756</v>
      </c>
    </row>
    <row r="68" spans="1:28" s="179" customFormat="1">
      <c r="A68" s="7" t="s">
        <v>448</v>
      </c>
      <c r="B68" s="2">
        <f t="shared" si="8"/>
        <v>2.1665401626760339</v>
      </c>
      <c r="C68" s="2">
        <f t="shared" si="9"/>
        <v>0.71229331839444132</v>
      </c>
      <c r="D68" s="2">
        <f t="shared" si="9"/>
        <v>2.7167126107142447</v>
      </c>
      <c r="E68" s="2">
        <f t="shared" si="9"/>
        <v>2.9949409332627352</v>
      </c>
      <c r="F68" s="2">
        <f t="shared" si="9"/>
        <v>-2.3051230346834872</v>
      </c>
      <c r="G68" s="2">
        <f t="shared" si="9"/>
        <v>-3.3765718346349893</v>
      </c>
      <c r="H68" s="2">
        <f t="shared" si="9"/>
        <v>-3.8123687857413935</v>
      </c>
      <c r="I68" s="2">
        <f t="shared" si="9"/>
        <v>-1.5102948100812918</v>
      </c>
      <c r="J68" s="2">
        <f t="shared" si="9"/>
        <v>-0.62550933097255124</v>
      </c>
      <c r="K68" s="2">
        <f t="shared" si="9"/>
        <v>-2.6235703929545218</v>
      </c>
      <c r="L68" s="2">
        <f t="shared" si="9"/>
        <v>3.3889983262577195</v>
      </c>
      <c r="M68" s="2">
        <f t="shared" si="9"/>
        <v>0.67906851864718565</v>
      </c>
    </row>
    <row r="69" spans="1:28" s="179" customFormat="1">
      <c r="A69" s="176"/>
      <c r="B69" s="2"/>
    </row>
    <row r="70" spans="1:28">
      <c r="A70" s="297" t="s">
        <v>1340</v>
      </c>
    </row>
    <row r="71" spans="1:28">
      <c r="A71" t="s">
        <v>524</v>
      </c>
    </row>
    <row r="72" spans="1:28">
      <c r="A72" t="s">
        <v>621</v>
      </c>
    </row>
    <row r="73" spans="1:28">
      <c r="B73" t="str">
        <f>B3</f>
        <v xml:space="preserve"> Total all industries</v>
      </c>
      <c r="C73" t="str">
        <f>F3</f>
        <v xml:space="preserve"> Manufacturing [31-33]</v>
      </c>
      <c r="D73" t="str">
        <f>J3</f>
        <v xml:space="preserve"> Food manufacturing [311]</v>
      </c>
      <c r="E73" s="139" t="s">
        <v>1158</v>
      </c>
      <c r="G73" s="139" t="s">
        <v>5</v>
      </c>
      <c r="H73" s="139" t="s">
        <v>6</v>
      </c>
      <c r="I73" s="139" t="s">
        <v>7</v>
      </c>
      <c r="J73" s="139" t="s">
        <v>1158</v>
      </c>
    </row>
    <row r="74" spans="1:28">
      <c r="A74" s="7">
        <v>1961</v>
      </c>
      <c r="B74" s="5">
        <f>E11</f>
        <v>60389.2</v>
      </c>
      <c r="C74" s="5">
        <f>I11</f>
        <v>25957</v>
      </c>
      <c r="D74" s="5">
        <f>M11</f>
        <v>1995.1</v>
      </c>
      <c r="E74" s="5">
        <v>9571.2484545506195</v>
      </c>
      <c r="F74" s="7">
        <v>1961</v>
      </c>
      <c r="G74">
        <f>100*B74/B$74</f>
        <v>100</v>
      </c>
      <c r="H74" s="139">
        <f>100*C74/C$74</f>
        <v>100</v>
      </c>
      <c r="I74" s="139">
        <f>100*D74/D$74</f>
        <v>100</v>
      </c>
      <c r="J74" s="139">
        <f>100*E74/E$74</f>
        <v>100</v>
      </c>
    </row>
    <row r="75" spans="1:28">
      <c r="A75" s="7">
        <v>1962</v>
      </c>
      <c r="B75" s="5">
        <f t="shared" ref="B75:B123" si="10">E12</f>
        <v>61349.3</v>
      </c>
      <c r="C75" s="5">
        <f t="shared" ref="C75:C123" si="11">I12</f>
        <v>26595.599999999999</v>
      </c>
      <c r="D75" s="5">
        <f t="shared" ref="D75:D123" si="12">M12</f>
        <v>2074.6999999999998</v>
      </c>
      <c r="E75" s="5">
        <v>9548.7077215732497</v>
      </c>
      <c r="F75" s="7">
        <v>1962</v>
      </c>
      <c r="G75" s="139">
        <f t="shared" ref="G75:G123" si="13">100*B75/B$74</f>
        <v>101.58985381492056</v>
      </c>
      <c r="H75" s="139">
        <f t="shared" ref="H75:H123" si="14">100*C75/C$74</f>
        <v>102.46022267596409</v>
      </c>
      <c r="I75" s="139">
        <f t="shared" ref="I75:I123" si="15">100*D75/D$74</f>
        <v>103.98977494862412</v>
      </c>
      <c r="J75" s="139">
        <f t="shared" ref="J75:J123" si="16">100*E75/E$74</f>
        <v>99.764495372945277</v>
      </c>
    </row>
    <row r="76" spans="1:28">
      <c r="A76" s="7">
        <v>1963</v>
      </c>
      <c r="B76" s="5">
        <f t="shared" si="10"/>
        <v>62881.9</v>
      </c>
      <c r="C76" s="5">
        <f t="shared" si="11"/>
        <v>27297.4</v>
      </c>
      <c r="D76" s="5">
        <f t="shared" si="12"/>
        <v>2119.6999999999998</v>
      </c>
      <c r="E76" s="5">
        <v>9870.3813084430949</v>
      </c>
      <c r="F76" s="7">
        <v>1963</v>
      </c>
      <c r="G76" s="139">
        <f t="shared" si="13"/>
        <v>104.12772482496871</v>
      </c>
      <c r="H76" s="139">
        <f t="shared" si="14"/>
        <v>105.16392495280657</v>
      </c>
      <c r="I76" s="139">
        <f t="shared" si="15"/>
        <v>106.24530098741917</v>
      </c>
      <c r="J76" s="139">
        <f t="shared" si="16"/>
        <v>103.12532743573544</v>
      </c>
    </row>
    <row r="77" spans="1:28">
      <c r="A77" s="7">
        <v>1964</v>
      </c>
      <c r="B77" s="5">
        <f t="shared" si="10"/>
        <v>66269.600000000006</v>
      </c>
      <c r="C77" s="5">
        <f t="shared" si="11"/>
        <v>29575.3</v>
      </c>
      <c r="D77" s="5">
        <f t="shared" si="12"/>
        <v>2189.3000000000002</v>
      </c>
      <c r="E77" s="5">
        <v>10398.076304928052</v>
      </c>
      <c r="F77" s="7">
        <v>1964</v>
      </c>
      <c r="G77" s="139">
        <f t="shared" si="13"/>
        <v>109.73750273227665</v>
      </c>
      <c r="H77" s="139">
        <f t="shared" si="14"/>
        <v>113.93959240282005</v>
      </c>
      <c r="I77" s="139">
        <f t="shared" si="15"/>
        <v>109.7338479274222</v>
      </c>
      <c r="J77" s="139">
        <f t="shared" si="16"/>
        <v>108.63866249323327</v>
      </c>
    </row>
    <row r="78" spans="1:28">
      <c r="A78" s="7">
        <v>1965</v>
      </c>
      <c r="B78" s="5">
        <f t="shared" si="10"/>
        <v>71193.3</v>
      </c>
      <c r="C78" s="5">
        <f t="shared" si="11"/>
        <v>32794.800000000003</v>
      </c>
      <c r="D78" s="5">
        <f t="shared" si="12"/>
        <v>2279.3000000000002</v>
      </c>
      <c r="E78" s="5">
        <v>11109.867619297309</v>
      </c>
      <c r="F78" s="7">
        <v>1965</v>
      </c>
      <c r="G78" s="139">
        <f t="shared" si="13"/>
        <v>117.89078179542038</v>
      </c>
      <c r="H78" s="139">
        <f t="shared" si="14"/>
        <v>126.34279770389492</v>
      </c>
      <c r="I78" s="139">
        <f t="shared" si="15"/>
        <v>114.2449000050123</v>
      </c>
      <c r="J78" s="139">
        <f t="shared" si="16"/>
        <v>116.07542811215143</v>
      </c>
    </row>
    <row r="79" spans="1:28">
      <c r="A79" s="7">
        <v>1966</v>
      </c>
      <c r="B79" s="5">
        <f t="shared" si="10"/>
        <v>78325</v>
      </c>
      <c r="C79" s="5">
        <f t="shared" si="11"/>
        <v>37086.1</v>
      </c>
      <c r="D79" s="5">
        <f t="shared" si="12"/>
        <v>2435.5</v>
      </c>
      <c r="E79" s="5">
        <v>11928.983546821317</v>
      </c>
      <c r="F79" s="7">
        <v>1966</v>
      </c>
      <c r="G79" s="139">
        <f t="shared" si="13"/>
        <v>129.70034377007809</v>
      </c>
      <c r="H79" s="139">
        <f t="shared" si="14"/>
        <v>142.87513965404324</v>
      </c>
      <c r="I79" s="139">
        <f t="shared" si="15"/>
        <v>122.07408149967421</v>
      </c>
      <c r="J79" s="139">
        <f t="shared" si="16"/>
        <v>124.63351676081211</v>
      </c>
    </row>
    <row r="80" spans="1:28">
      <c r="A80" s="7">
        <v>1967</v>
      </c>
      <c r="B80" s="5">
        <f t="shared" si="10"/>
        <v>84189.9</v>
      </c>
      <c r="C80" s="5">
        <f t="shared" si="11"/>
        <v>39480.400000000001</v>
      </c>
      <c r="D80" s="5">
        <f t="shared" si="12"/>
        <v>2620.1</v>
      </c>
      <c r="E80" s="5">
        <v>12458.554202757827</v>
      </c>
      <c r="F80" s="7">
        <v>1967</v>
      </c>
      <c r="G80" s="139">
        <f t="shared" si="13"/>
        <v>139.41217966126393</v>
      </c>
      <c r="H80" s="139">
        <f t="shared" si="14"/>
        <v>152.09924105250991</v>
      </c>
      <c r="I80" s="139">
        <f t="shared" si="15"/>
        <v>131.32675053882011</v>
      </c>
      <c r="J80" s="139">
        <f t="shared" si="16"/>
        <v>130.16644862911741</v>
      </c>
    </row>
    <row r="81" spans="1:10">
      <c r="A81" s="7">
        <v>1968</v>
      </c>
      <c r="B81" s="5">
        <f t="shared" si="10"/>
        <v>87702.2</v>
      </c>
      <c r="C81" s="5">
        <f t="shared" si="11"/>
        <v>39931.800000000003</v>
      </c>
      <c r="D81" s="5">
        <f t="shared" si="12"/>
        <v>2642.6</v>
      </c>
      <c r="E81" s="5">
        <v>12454.30687964248</v>
      </c>
      <c r="F81" s="7">
        <v>1968</v>
      </c>
      <c r="G81" s="139">
        <f t="shared" si="13"/>
        <v>145.22828585243721</v>
      </c>
      <c r="H81" s="139">
        <f t="shared" si="14"/>
        <v>153.83827098663176</v>
      </c>
      <c r="I81" s="139">
        <f t="shared" si="15"/>
        <v>132.45451355821763</v>
      </c>
      <c r="J81" s="139">
        <f t="shared" si="16"/>
        <v>130.12207277642156</v>
      </c>
    </row>
    <row r="82" spans="1:10">
      <c r="A82" s="7">
        <v>1969</v>
      </c>
      <c r="B82" s="5">
        <f t="shared" si="10"/>
        <v>91761.1</v>
      </c>
      <c r="C82" s="5">
        <f t="shared" si="11"/>
        <v>41323</v>
      </c>
      <c r="D82" s="5">
        <f t="shared" si="12"/>
        <v>2655.7</v>
      </c>
      <c r="E82" s="5">
        <v>12219.241512952553</v>
      </c>
      <c r="F82" s="7">
        <v>1969</v>
      </c>
      <c r="G82" s="139">
        <f t="shared" si="13"/>
        <v>151.94952077523797</v>
      </c>
      <c r="H82" s="139">
        <f t="shared" si="14"/>
        <v>159.19790422622029</v>
      </c>
      <c r="I82" s="139">
        <f t="shared" si="15"/>
        <v>133.11112224951131</v>
      </c>
      <c r="J82" s="139">
        <f t="shared" si="16"/>
        <v>127.66611974368874</v>
      </c>
    </row>
    <row r="83" spans="1:10">
      <c r="A83" s="7">
        <v>1970</v>
      </c>
      <c r="B83" s="5">
        <f t="shared" si="10"/>
        <v>95268.7</v>
      </c>
      <c r="C83" s="5">
        <f t="shared" si="11"/>
        <v>43589.8</v>
      </c>
      <c r="D83" s="5">
        <f t="shared" si="12"/>
        <v>2716.3</v>
      </c>
      <c r="E83" s="5">
        <v>11486.720979168313</v>
      </c>
      <c r="F83" s="7">
        <v>1970</v>
      </c>
      <c r="G83" s="139">
        <f t="shared" si="13"/>
        <v>157.7578441178224</v>
      </c>
      <c r="H83" s="139">
        <f t="shared" si="14"/>
        <v>167.93080864506683</v>
      </c>
      <c r="I83" s="139">
        <f t="shared" si="15"/>
        <v>136.1485639817553</v>
      </c>
      <c r="J83" s="139">
        <f t="shared" si="16"/>
        <v>120.01277611497994</v>
      </c>
    </row>
    <row r="84" spans="1:10">
      <c r="A84" s="7">
        <v>1971</v>
      </c>
      <c r="B84" s="5">
        <f t="shared" si="10"/>
        <v>98777.7</v>
      </c>
      <c r="C84" s="5">
        <f t="shared" si="11"/>
        <v>44697.8</v>
      </c>
      <c r="D84" s="5">
        <f t="shared" si="12"/>
        <v>2726.4</v>
      </c>
      <c r="E84" s="5">
        <v>11335.431063291626</v>
      </c>
      <c r="F84" s="7">
        <v>1971</v>
      </c>
      <c r="G84" s="139">
        <f t="shared" si="13"/>
        <v>163.56848575573116</v>
      </c>
      <c r="H84" s="139">
        <f t="shared" si="14"/>
        <v>172.19940671109913</v>
      </c>
      <c r="I84" s="139">
        <f t="shared" si="15"/>
        <v>136.65480427046265</v>
      </c>
      <c r="J84" s="139">
        <f t="shared" si="16"/>
        <v>118.43210545748848</v>
      </c>
    </row>
    <row r="85" spans="1:10">
      <c r="A85" s="7">
        <v>1972</v>
      </c>
      <c r="B85" s="5">
        <f t="shared" si="10"/>
        <v>103381.1</v>
      </c>
      <c r="C85" s="5">
        <f t="shared" si="11"/>
        <v>45332.800000000003</v>
      </c>
      <c r="D85" s="5">
        <f t="shared" si="12"/>
        <v>2772.6</v>
      </c>
      <c r="E85" s="5">
        <v>11900.989528198608</v>
      </c>
      <c r="F85" s="7">
        <v>1972</v>
      </c>
      <c r="G85" s="139">
        <f t="shared" si="13"/>
        <v>171.19137196717296</v>
      </c>
      <c r="H85" s="139">
        <f t="shared" si="14"/>
        <v>174.64576029587394</v>
      </c>
      <c r="I85" s="139">
        <f t="shared" si="15"/>
        <v>138.97047767029221</v>
      </c>
      <c r="J85" s="139">
        <f t="shared" si="16"/>
        <v>124.34103643543304</v>
      </c>
    </row>
    <row r="86" spans="1:10">
      <c r="A86" s="7">
        <v>1973</v>
      </c>
      <c r="B86" s="5">
        <f t="shared" si="10"/>
        <v>111288.1</v>
      </c>
      <c r="C86" s="5">
        <f t="shared" si="11"/>
        <v>47438.3</v>
      </c>
      <c r="D86" s="5">
        <f t="shared" si="12"/>
        <v>2901.7</v>
      </c>
      <c r="E86" s="5">
        <v>13313.687433176756</v>
      </c>
      <c r="F86" s="7">
        <v>1973</v>
      </c>
      <c r="G86" s="139">
        <f t="shared" si="13"/>
        <v>184.28477277393972</v>
      </c>
      <c r="H86" s="139">
        <f t="shared" si="14"/>
        <v>182.7572523789344</v>
      </c>
      <c r="I86" s="139">
        <f t="shared" si="15"/>
        <v>145.4413312615909</v>
      </c>
      <c r="J86" s="139">
        <f t="shared" si="16"/>
        <v>139.10084453869553</v>
      </c>
    </row>
    <row r="87" spans="1:10">
      <c r="A87" s="7">
        <v>1974</v>
      </c>
      <c r="B87" s="5">
        <f t="shared" si="10"/>
        <v>121062.6</v>
      </c>
      <c r="C87" s="5">
        <f t="shared" si="11"/>
        <v>50598.6</v>
      </c>
      <c r="D87" s="5">
        <f t="shared" si="12"/>
        <v>3034.2</v>
      </c>
      <c r="E87" s="5">
        <v>14778.227553270715</v>
      </c>
      <c r="F87" s="7">
        <v>1974</v>
      </c>
      <c r="G87" s="139">
        <f t="shared" si="13"/>
        <v>200.4706139508389</v>
      </c>
      <c r="H87" s="139">
        <f t="shared" si="14"/>
        <v>194.93238818045228</v>
      </c>
      <c r="I87" s="139">
        <f t="shared" si="15"/>
        <v>152.08260237582076</v>
      </c>
      <c r="J87" s="139">
        <f t="shared" si="16"/>
        <v>154.40229791803654</v>
      </c>
    </row>
    <row r="88" spans="1:10">
      <c r="A88" s="7">
        <v>1975</v>
      </c>
      <c r="B88" s="5">
        <f t="shared" si="10"/>
        <v>129554.9</v>
      </c>
      <c r="C88" s="5">
        <f t="shared" si="11"/>
        <v>52826.8</v>
      </c>
      <c r="D88" s="5">
        <f t="shared" si="12"/>
        <v>3088.5</v>
      </c>
      <c r="E88" s="5">
        <v>16552.698014457201</v>
      </c>
      <c r="F88" s="7">
        <v>1975</v>
      </c>
      <c r="G88" s="139">
        <f t="shared" si="13"/>
        <v>214.53322779569856</v>
      </c>
      <c r="H88" s="139">
        <f t="shared" si="14"/>
        <v>203.51658512154717</v>
      </c>
      <c r="I88" s="139">
        <f t="shared" si="15"/>
        <v>154.80427046263347</v>
      </c>
      <c r="J88" s="139">
        <f t="shared" si="16"/>
        <v>172.94189042378554</v>
      </c>
    </row>
    <row r="89" spans="1:10">
      <c r="A89" s="7">
        <v>1976</v>
      </c>
      <c r="B89" s="5">
        <f t="shared" si="10"/>
        <v>136845.20000000001</v>
      </c>
      <c r="C89" s="5">
        <f t="shared" si="11"/>
        <v>54053.5</v>
      </c>
      <c r="D89" s="5">
        <f t="shared" si="12"/>
        <v>3107.1</v>
      </c>
      <c r="E89" s="5">
        <v>18312.753289882348</v>
      </c>
      <c r="F89" s="7">
        <v>1976</v>
      </c>
      <c r="G89" s="139">
        <f t="shared" si="13"/>
        <v>226.60541951209822</v>
      </c>
      <c r="H89" s="139">
        <f t="shared" si="14"/>
        <v>208.24247794429249</v>
      </c>
      <c r="I89" s="139">
        <f t="shared" si="15"/>
        <v>155.73655455866876</v>
      </c>
      <c r="J89" s="139">
        <f t="shared" si="16"/>
        <v>191.33087367694031</v>
      </c>
    </row>
    <row r="90" spans="1:10">
      <c r="A90" s="7">
        <v>1977</v>
      </c>
      <c r="B90" s="5">
        <f t="shared" si="10"/>
        <v>142533.70000000001</v>
      </c>
      <c r="C90" s="5">
        <f t="shared" si="11"/>
        <v>55056.9</v>
      </c>
      <c r="D90" s="5">
        <f t="shared" si="12"/>
        <v>3137.5</v>
      </c>
      <c r="E90" s="5">
        <v>19229.890219366374</v>
      </c>
      <c r="F90" s="7">
        <v>1977</v>
      </c>
      <c r="G90" s="139">
        <f t="shared" si="13"/>
        <v>236.02515019241855</v>
      </c>
      <c r="H90" s="139">
        <f t="shared" si="14"/>
        <v>212.10810186076972</v>
      </c>
      <c r="I90" s="139">
        <f t="shared" si="15"/>
        <v>157.26028770487696</v>
      </c>
      <c r="J90" s="139">
        <f t="shared" si="16"/>
        <v>200.91308161814129</v>
      </c>
    </row>
    <row r="91" spans="1:10">
      <c r="A91" s="7">
        <v>1978</v>
      </c>
      <c r="B91" s="5">
        <f t="shared" si="10"/>
        <v>148039.9</v>
      </c>
      <c r="C91" s="5">
        <f t="shared" si="11"/>
        <v>55228.800000000003</v>
      </c>
      <c r="D91" s="5">
        <f t="shared" si="12"/>
        <v>3192.1</v>
      </c>
      <c r="E91" s="5">
        <v>20069.357434323349</v>
      </c>
      <c r="F91" s="7">
        <v>1978</v>
      </c>
      <c r="G91" s="139">
        <f t="shared" si="13"/>
        <v>245.14300570300651</v>
      </c>
      <c r="H91" s="139">
        <f t="shared" si="14"/>
        <v>212.77035096505759</v>
      </c>
      <c r="I91" s="139">
        <f t="shared" si="15"/>
        <v>159.99699263194827</v>
      </c>
      <c r="J91" s="139">
        <f t="shared" si="16"/>
        <v>209.68379965919112</v>
      </c>
    </row>
    <row r="92" spans="1:10">
      <c r="A92" s="7">
        <v>1979</v>
      </c>
      <c r="B92" s="5">
        <f t="shared" si="10"/>
        <v>155525.29999999999</v>
      </c>
      <c r="C92" s="5">
        <f t="shared" si="11"/>
        <v>56524.7</v>
      </c>
      <c r="D92" s="5">
        <f t="shared" si="12"/>
        <v>3327.7</v>
      </c>
      <c r="E92" s="5">
        <v>21362.786017478229</v>
      </c>
      <c r="F92" s="7">
        <v>1979</v>
      </c>
      <c r="G92" s="139">
        <f t="shared" si="13"/>
        <v>257.53826843210373</v>
      </c>
      <c r="H92" s="139">
        <f t="shared" si="14"/>
        <v>217.76283854066341</v>
      </c>
      <c r="I92" s="139">
        <f t="shared" si="15"/>
        <v>166.79364442885068</v>
      </c>
      <c r="J92" s="139">
        <f t="shared" si="16"/>
        <v>223.19748692054233</v>
      </c>
    </row>
    <row r="93" spans="1:10">
      <c r="A93" s="7">
        <v>1980</v>
      </c>
      <c r="B93" s="5">
        <f t="shared" si="10"/>
        <v>163830.6</v>
      </c>
      <c r="C93" s="5">
        <f t="shared" si="11"/>
        <v>59215.4</v>
      </c>
      <c r="D93" s="5">
        <f t="shared" si="12"/>
        <v>3572.2</v>
      </c>
      <c r="E93" s="5">
        <v>21284.947108788194</v>
      </c>
      <c r="F93" s="7">
        <v>1980</v>
      </c>
      <c r="G93" s="139">
        <f t="shared" si="13"/>
        <v>271.29122425864227</v>
      </c>
      <c r="H93" s="139">
        <f t="shared" si="14"/>
        <v>228.12882844704703</v>
      </c>
      <c r="I93" s="139">
        <f t="shared" si="15"/>
        <v>179.04866923963712</v>
      </c>
      <c r="J93" s="139">
        <f t="shared" si="16"/>
        <v>222.38422928691537</v>
      </c>
    </row>
    <row r="94" spans="1:10">
      <c r="A94" s="7">
        <v>1981</v>
      </c>
      <c r="B94" s="5">
        <f t="shared" si="10"/>
        <v>176773.4</v>
      </c>
      <c r="C94" s="5">
        <f t="shared" si="11"/>
        <v>63573.3</v>
      </c>
      <c r="D94" s="5">
        <f t="shared" si="12"/>
        <v>3568.6</v>
      </c>
      <c r="E94" s="5">
        <v>21166.845313703281</v>
      </c>
      <c r="F94" s="7">
        <v>1981</v>
      </c>
      <c r="G94" s="139">
        <f t="shared" si="13"/>
        <v>292.72353334702234</v>
      </c>
      <c r="H94" s="139">
        <f t="shared" si="14"/>
        <v>244.91774858419694</v>
      </c>
      <c r="I94" s="139">
        <f t="shared" si="15"/>
        <v>178.86822715653352</v>
      </c>
      <c r="J94" s="139">
        <f t="shared" si="16"/>
        <v>221.15030671510334</v>
      </c>
    </row>
    <row r="95" spans="1:10">
      <c r="A95" s="7">
        <v>1982</v>
      </c>
      <c r="B95" s="5">
        <f t="shared" si="10"/>
        <v>181047.8</v>
      </c>
      <c r="C95" s="5">
        <f t="shared" si="11"/>
        <v>64598.8</v>
      </c>
      <c r="D95" s="5">
        <f t="shared" si="12"/>
        <v>3696.2</v>
      </c>
      <c r="E95" s="5">
        <v>19870.582982609449</v>
      </c>
      <c r="F95" s="7">
        <v>1982</v>
      </c>
      <c r="G95" s="139">
        <f t="shared" si="13"/>
        <v>299.8016201572467</v>
      </c>
      <c r="H95" s="139">
        <f t="shared" si="14"/>
        <v>248.86851331047501</v>
      </c>
      <c r="I95" s="139">
        <f t="shared" si="15"/>
        <v>185.26389654653903</v>
      </c>
      <c r="J95" s="139">
        <f t="shared" si="16"/>
        <v>207.60701257485425</v>
      </c>
    </row>
    <row r="96" spans="1:10">
      <c r="A96" s="7">
        <v>1983</v>
      </c>
      <c r="B96" s="5">
        <f t="shared" si="10"/>
        <v>183230.3</v>
      </c>
      <c r="C96" s="5">
        <f t="shared" si="11"/>
        <v>63017.5</v>
      </c>
      <c r="D96" s="5">
        <f t="shared" si="12"/>
        <v>3784.4</v>
      </c>
      <c r="E96" s="5">
        <v>18393.572697440675</v>
      </c>
      <c r="F96" s="7">
        <v>1983</v>
      </c>
      <c r="G96" s="139">
        <f t="shared" si="13"/>
        <v>303.41567697535322</v>
      </c>
      <c r="H96" s="139">
        <f t="shared" si="14"/>
        <v>242.77651500558616</v>
      </c>
      <c r="I96" s="139">
        <f t="shared" si="15"/>
        <v>189.68472758257732</v>
      </c>
      <c r="J96" s="139">
        <f t="shared" si="16"/>
        <v>192.1752714369828</v>
      </c>
    </row>
    <row r="97" spans="1:10">
      <c r="A97" s="7">
        <v>1984</v>
      </c>
      <c r="B97" s="5">
        <f t="shared" si="10"/>
        <v>185642.8</v>
      </c>
      <c r="C97" s="5">
        <f t="shared" si="11"/>
        <v>61230.9</v>
      </c>
      <c r="D97" s="5">
        <f t="shared" si="12"/>
        <v>3872.1</v>
      </c>
      <c r="E97" s="5">
        <v>17174.089477180954</v>
      </c>
      <c r="F97" s="7">
        <v>1984</v>
      </c>
      <c r="G97" s="139">
        <f t="shared" si="13"/>
        <v>307.41059659674249</v>
      </c>
      <c r="H97" s="139">
        <f t="shared" si="14"/>
        <v>235.89359325037563</v>
      </c>
      <c r="I97" s="139">
        <f t="shared" si="15"/>
        <v>194.08049721818455</v>
      </c>
      <c r="J97" s="139">
        <f t="shared" si="16"/>
        <v>179.43416220707957</v>
      </c>
    </row>
    <row r="98" spans="1:10">
      <c r="A98" s="7">
        <v>1985</v>
      </c>
      <c r="B98" s="5">
        <f t="shared" si="10"/>
        <v>189609.4</v>
      </c>
      <c r="C98" s="5">
        <f t="shared" si="11"/>
        <v>61518.5</v>
      </c>
      <c r="D98" s="5">
        <f t="shared" si="12"/>
        <v>3921.2</v>
      </c>
      <c r="E98" s="5">
        <v>15527.023690942769</v>
      </c>
      <c r="F98" s="7">
        <v>1985</v>
      </c>
      <c r="G98" s="139">
        <f t="shared" si="13"/>
        <v>313.97898962066068</v>
      </c>
      <c r="H98" s="139">
        <f t="shared" si="14"/>
        <v>237.00157953538545</v>
      </c>
      <c r="I98" s="139">
        <f t="shared" si="15"/>
        <v>196.54152674051426</v>
      </c>
      <c r="J98" s="139">
        <f t="shared" si="16"/>
        <v>162.2256883694258</v>
      </c>
    </row>
    <row r="99" spans="1:10">
      <c r="A99" s="7">
        <v>1986</v>
      </c>
      <c r="B99" s="5">
        <f t="shared" si="10"/>
        <v>195984.8</v>
      </c>
      <c r="C99" s="5">
        <f t="shared" si="11"/>
        <v>64815.6</v>
      </c>
      <c r="D99" s="5">
        <f t="shared" si="12"/>
        <v>4024.1</v>
      </c>
      <c r="E99" s="5">
        <v>14067.609230505583</v>
      </c>
      <c r="F99" s="7">
        <v>1986</v>
      </c>
      <c r="G99" s="139">
        <f t="shared" si="13"/>
        <v>324.53617534261093</v>
      </c>
      <c r="H99" s="139">
        <f t="shared" si="14"/>
        <v>249.70374080209578</v>
      </c>
      <c r="I99" s="139">
        <f t="shared" si="15"/>
        <v>201.69916294922561</v>
      </c>
      <c r="J99" s="139">
        <f t="shared" si="16"/>
        <v>146.97778766590457</v>
      </c>
    </row>
    <row r="100" spans="1:10">
      <c r="A100" s="7">
        <v>1987</v>
      </c>
      <c r="B100" s="5">
        <f t="shared" si="10"/>
        <v>205554.9</v>
      </c>
      <c r="C100" s="5">
        <f t="shared" si="11"/>
        <v>68218</v>
      </c>
      <c r="D100" s="5">
        <f t="shared" si="12"/>
        <v>4316.5</v>
      </c>
      <c r="E100" s="5">
        <v>12747.450621169573</v>
      </c>
      <c r="F100" s="7">
        <v>1987</v>
      </c>
      <c r="G100" s="139">
        <f t="shared" si="13"/>
        <v>340.38354540215801</v>
      </c>
      <c r="H100" s="139">
        <f t="shared" si="14"/>
        <v>262.81157298609236</v>
      </c>
      <c r="I100" s="139">
        <f t="shared" si="15"/>
        <v>216.35506992130721</v>
      </c>
      <c r="J100" s="139">
        <f t="shared" si="16"/>
        <v>133.18482621887051</v>
      </c>
    </row>
    <row r="101" spans="1:10">
      <c r="A101" s="7">
        <v>1988</v>
      </c>
      <c r="B101" s="5">
        <f t="shared" si="10"/>
        <v>220376.8</v>
      </c>
      <c r="C101" s="5">
        <f t="shared" si="11"/>
        <v>73349.5</v>
      </c>
      <c r="D101" s="5">
        <f t="shared" si="12"/>
        <v>4637.1000000000004</v>
      </c>
      <c r="E101" s="5">
        <v>11571.681909590568</v>
      </c>
      <c r="F101" s="7">
        <v>1988</v>
      </c>
      <c r="G101" s="139">
        <f t="shared" si="13"/>
        <v>364.92750359335776</v>
      </c>
      <c r="H101" s="139">
        <f t="shared" si="14"/>
        <v>282.58080671880418</v>
      </c>
      <c r="I101" s="139">
        <f t="shared" si="15"/>
        <v>232.42443987770039</v>
      </c>
      <c r="J101" s="139">
        <f t="shared" si="16"/>
        <v>120.90044433115567</v>
      </c>
    </row>
    <row r="102" spans="1:10">
      <c r="A102" s="7">
        <v>1989</v>
      </c>
      <c r="B102" s="5">
        <f t="shared" si="10"/>
        <v>235781.6</v>
      </c>
      <c r="C102" s="5">
        <f t="shared" si="11"/>
        <v>79807.7</v>
      </c>
      <c r="D102" s="5">
        <f t="shared" si="12"/>
        <v>5010.6000000000004</v>
      </c>
      <c r="E102" s="5">
        <v>10594.0482634608</v>
      </c>
      <c r="F102" s="7">
        <v>1989</v>
      </c>
      <c r="G102" s="139">
        <f t="shared" si="13"/>
        <v>390.43670060209445</v>
      </c>
      <c r="H102" s="139">
        <f t="shared" si="14"/>
        <v>307.46118580729666</v>
      </c>
      <c r="I102" s="139">
        <f t="shared" si="15"/>
        <v>251.1453059996993</v>
      </c>
      <c r="J102" s="139">
        <f t="shared" si="16"/>
        <v>110.68616924706301</v>
      </c>
    </row>
    <row r="103" spans="1:10">
      <c r="A103" s="7">
        <v>1990</v>
      </c>
      <c r="B103" s="5">
        <f t="shared" si="10"/>
        <v>245363.5</v>
      </c>
      <c r="C103" s="5">
        <f t="shared" si="11"/>
        <v>83619.600000000006</v>
      </c>
      <c r="D103" s="5">
        <f t="shared" si="12"/>
        <v>5281.2</v>
      </c>
      <c r="E103" s="5">
        <v>9718.4560386004923</v>
      </c>
      <c r="F103" s="7">
        <v>1990</v>
      </c>
      <c r="G103" s="139">
        <f t="shared" si="13"/>
        <v>406.30361057937512</v>
      </c>
      <c r="H103" s="139">
        <f t="shared" si="14"/>
        <v>322.14662711407328</v>
      </c>
      <c r="I103" s="139">
        <f t="shared" si="15"/>
        <v>264.7085359129868</v>
      </c>
      <c r="J103" s="139">
        <f t="shared" si="16"/>
        <v>101.53801862681648</v>
      </c>
    </row>
    <row r="104" spans="1:10">
      <c r="A104" s="7">
        <v>1991</v>
      </c>
      <c r="B104" s="5">
        <f t="shared" si="10"/>
        <v>252466</v>
      </c>
      <c r="C104" s="5">
        <f t="shared" si="11"/>
        <v>85232.3</v>
      </c>
      <c r="D104" s="5">
        <f t="shared" si="12"/>
        <v>5509</v>
      </c>
      <c r="E104" s="5">
        <v>9118.7801236459327</v>
      </c>
      <c r="F104" s="7">
        <v>1991</v>
      </c>
      <c r="G104" s="139">
        <f t="shared" si="13"/>
        <v>418.06481953726825</v>
      </c>
      <c r="H104" s="139">
        <f t="shared" si="14"/>
        <v>328.35959471433523</v>
      </c>
      <c r="I104" s="139">
        <f t="shared" si="15"/>
        <v>276.12650994937599</v>
      </c>
      <c r="J104" s="139">
        <f t="shared" si="16"/>
        <v>95.272629970340361</v>
      </c>
    </row>
    <row r="105" spans="1:10">
      <c r="A105" s="7">
        <v>1992</v>
      </c>
      <c r="B105" s="5">
        <f t="shared" si="10"/>
        <v>256160.5</v>
      </c>
      <c r="C105" s="5">
        <f t="shared" si="11"/>
        <v>82881.100000000006</v>
      </c>
      <c r="D105" s="5">
        <f t="shared" si="12"/>
        <v>5733.9</v>
      </c>
      <c r="E105" s="5">
        <v>8620.817436682546</v>
      </c>
      <c r="F105" s="7">
        <v>1992</v>
      </c>
      <c r="G105" s="139">
        <f t="shared" si="13"/>
        <v>424.18263530565071</v>
      </c>
      <c r="H105" s="139">
        <f t="shared" si="14"/>
        <v>319.30153715760684</v>
      </c>
      <c r="I105" s="139">
        <f t="shared" si="15"/>
        <v>287.39912786326499</v>
      </c>
      <c r="J105" s="139">
        <f t="shared" si="16"/>
        <v>90.069936828186769</v>
      </c>
    </row>
    <row r="106" spans="1:10">
      <c r="A106" s="7">
        <v>1993</v>
      </c>
      <c r="B106" s="5">
        <f t="shared" si="10"/>
        <v>256931.3</v>
      </c>
      <c r="C106" s="5">
        <f t="shared" si="11"/>
        <v>80356.5</v>
      </c>
      <c r="D106" s="5">
        <f t="shared" si="12"/>
        <v>5731.4</v>
      </c>
      <c r="E106" s="5">
        <v>8896.0911473490232</v>
      </c>
      <c r="F106" s="7">
        <v>1993</v>
      </c>
      <c r="G106" s="139">
        <f t="shared" si="13"/>
        <v>425.45902247421725</v>
      </c>
      <c r="H106" s="139">
        <f t="shared" si="14"/>
        <v>309.57545170859498</v>
      </c>
      <c r="I106" s="139">
        <f t="shared" si="15"/>
        <v>287.27382086110975</v>
      </c>
      <c r="J106" s="139">
        <f t="shared" si="16"/>
        <v>92.945984942219368</v>
      </c>
    </row>
    <row r="107" spans="1:10">
      <c r="A107" s="7">
        <v>1994</v>
      </c>
      <c r="B107" s="5">
        <f t="shared" si="10"/>
        <v>260746.7</v>
      </c>
      <c r="C107" s="5">
        <f t="shared" si="11"/>
        <v>79912.2</v>
      </c>
      <c r="D107" s="5">
        <f t="shared" si="12"/>
        <v>5736.6</v>
      </c>
      <c r="E107" s="5">
        <v>8848.6687233189386</v>
      </c>
      <c r="F107" s="7">
        <v>1994</v>
      </c>
      <c r="G107" s="139">
        <f t="shared" si="13"/>
        <v>431.77703960310788</v>
      </c>
      <c r="H107" s="139">
        <f t="shared" si="14"/>
        <v>307.8637747043187</v>
      </c>
      <c r="I107" s="139">
        <f t="shared" si="15"/>
        <v>287.53445942559273</v>
      </c>
      <c r="J107" s="139">
        <f t="shared" si="16"/>
        <v>92.450517456914071</v>
      </c>
    </row>
    <row r="108" spans="1:10">
      <c r="A108" s="7">
        <v>1995</v>
      </c>
      <c r="B108" s="5">
        <f t="shared" si="10"/>
        <v>265061.90000000002</v>
      </c>
      <c r="C108" s="5">
        <f t="shared" si="11"/>
        <v>80988</v>
      </c>
      <c r="D108" s="5">
        <f t="shared" si="12"/>
        <v>5774.1</v>
      </c>
      <c r="E108" s="5">
        <v>8837.8624572835361</v>
      </c>
      <c r="F108" s="7">
        <v>1995</v>
      </c>
      <c r="G108" s="139">
        <f t="shared" si="13"/>
        <v>438.92268816278414</v>
      </c>
      <c r="H108" s="139">
        <f t="shared" si="14"/>
        <v>312.00832145471355</v>
      </c>
      <c r="I108" s="139">
        <f t="shared" si="15"/>
        <v>289.41406445792194</v>
      </c>
      <c r="J108" s="139">
        <f t="shared" si="16"/>
        <v>92.33761404534016</v>
      </c>
    </row>
    <row r="109" spans="1:10">
      <c r="A109" s="7">
        <v>1996</v>
      </c>
      <c r="B109" s="5">
        <f t="shared" si="10"/>
        <v>269738.3</v>
      </c>
      <c r="C109" s="5">
        <f t="shared" si="11"/>
        <v>81536.3</v>
      </c>
      <c r="D109" s="5">
        <f t="shared" si="12"/>
        <v>5962.9</v>
      </c>
      <c r="E109" s="5">
        <v>8747.6098957764862</v>
      </c>
      <c r="F109" s="7">
        <v>1996</v>
      </c>
      <c r="G109" s="139">
        <f t="shared" si="13"/>
        <v>446.66645691613735</v>
      </c>
      <c r="H109" s="139">
        <f t="shared" si="14"/>
        <v>314.12066109334671</v>
      </c>
      <c r="I109" s="139">
        <f t="shared" si="15"/>
        <v>298.8772492606887</v>
      </c>
      <c r="J109" s="139">
        <f t="shared" si="16"/>
        <v>91.394659090867734</v>
      </c>
    </row>
    <row r="110" spans="1:10">
      <c r="A110" s="7">
        <v>1997</v>
      </c>
      <c r="B110" s="5">
        <f t="shared" si="10"/>
        <v>283385.3</v>
      </c>
      <c r="C110" s="5">
        <f t="shared" si="11"/>
        <v>83747.399999999994</v>
      </c>
      <c r="D110" s="5">
        <f t="shared" si="12"/>
        <v>5988</v>
      </c>
      <c r="E110" s="5">
        <v>9366.487956824094</v>
      </c>
      <c r="F110" s="7">
        <v>1997</v>
      </c>
      <c r="G110" s="139">
        <f t="shared" si="13"/>
        <v>469.26486855265512</v>
      </c>
      <c r="H110" s="139">
        <f t="shared" si="14"/>
        <v>322.6389798512925</v>
      </c>
      <c r="I110" s="139">
        <f t="shared" si="15"/>
        <v>300.13533156232774</v>
      </c>
      <c r="J110" s="139">
        <f t="shared" si="16"/>
        <v>97.860670959500879</v>
      </c>
    </row>
    <row r="111" spans="1:10">
      <c r="A111" s="7">
        <v>1998</v>
      </c>
      <c r="B111" s="5">
        <f t="shared" si="10"/>
        <v>297602.59999999998</v>
      </c>
      <c r="C111" s="5">
        <f t="shared" si="11"/>
        <v>85889.4</v>
      </c>
      <c r="D111" s="5">
        <f t="shared" si="12"/>
        <v>6100</v>
      </c>
      <c r="E111" s="5">
        <v>9947.6781874215721</v>
      </c>
      <c r="F111" s="7">
        <v>1998</v>
      </c>
      <c r="G111" s="139">
        <f t="shared" si="13"/>
        <v>492.80765434879083</v>
      </c>
      <c r="H111" s="139">
        <f t="shared" si="14"/>
        <v>330.89108910891088</v>
      </c>
      <c r="I111" s="139">
        <f t="shared" si="15"/>
        <v>305.74908525888429</v>
      </c>
      <c r="J111" s="139">
        <f t="shared" si="16"/>
        <v>103.93292196580667</v>
      </c>
    </row>
    <row r="112" spans="1:10">
      <c r="A112" s="7">
        <v>1999</v>
      </c>
      <c r="B112" s="5">
        <f t="shared" si="10"/>
        <v>313314.5</v>
      </c>
      <c r="C112" s="5">
        <f t="shared" si="11"/>
        <v>86817.4</v>
      </c>
      <c r="D112" s="5">
        <f t="shared" si="12"/>
        <v>6261.3</v>
      </c>
      <c r="E112" s="5">
        <v>9872.4248062982278</v>
      </c>
      <c r="F112" s="7">
        <v>1999</v>
      </c>
      <c r="G112" s="139">
        <f t="shared" si="13"/>
        <v>518.82538599617158</v>
      </c>
      <c r="H112" s="139">
        <f t="shared" si="14"/>
        <v>334.46623261547944</v>
      </c>
      <c r="I112" s="139">
        <f t="shared" si="15"/>
        <v>313.83389303794297</v>
      </c>
      <c r="J112" s="139">
        <f t="shared" si="16"/>
        <v>103.1466778151017</v>
      </c>
    </row>
    <row r="113" spans="1:10">
      <c r="A113" s="7">
        <v>2000</v>
      </c>
      <c r="B113" s="5">
        <f t="shared" si="10"/>
        <v>327639.59999999998</v>
      </c>
      <c r="C113" s="5">
        <f t="shared" si="11"/>
        <v>87221.8</v>
      </c>
      <c r="D113" s="5">
        <f t="shared" si="12"/>
        <v>6105.4</v>
      </c>
      <c r="E113" s="5">
        <v>9850.227726749059</v>
      </c>
      <c r="F113" s="7">
        <v>2000</v>
      </c>
      <c r="G113" s="139">
        <f t="shared" si="13"/>
        <v>542.54668053228056</v>
      </c>
      <c r="H113" s="139">
        <f t="shared" si="14"/>
        <v>336.02419385907461</v>
      </c>
      <c r="I113" s="139">
        <f t="shared" si="15"/>
        <v>306.01974838353971</v>
      </c>
      <c r="J113" s="139">
        <f t="shared" si="16"/>
        <v>102.91476366456457</v>
      </c>
    </row>
    <row r="114" spans="1:10">
      <c r="A114" s="7">
        <v>2001</v>
      </c>
      <c r="B114" s="5">
        <f t="shared" si="10"/>
        <v>334692.3</v>
      </c>
      <c r="C114" s="5">
        <f t="shared" si="11"/>
        <v>83850.8</v>
      </c>
      <c r="D114" s="5">
        <f t="shared" si="12"/>
        <v>5926.1</v>
      </c>
      <c r="E114" s="5">
        <v>9563.6163344864581</v>
      </c>
      <c r="F114" s="7">
        <v>2001</v>
      </c>
      <c r="G114" s="139">
        <f t="shared" si="13"/>
        <v>554.22542441363692</v>
      </c>
      <c r="H114" s="139">
        <f t="shared" si="14"/>
        <v>323.03733097045114</v>
      </c>
      <c r="I114" s="139">
        <f t="shared" si="15"/>
        <v>297.032730188963</v>
      </c>
      <c r="J114" s="139">
        <f t="shared" si="16"/>
        <v>99.920259931602416</v>
      </c>
    </row>
    <row r="115" spans="1:10">
      <c r="A115" s="7">
        <v>2002</v>
      </c>
      <c r="B115" s="5">
        <f t="shared" si="10"/>
        <v>336752.9</v>
      </c>
      <c r="C115" s="5">
        <f t="shared" si="11"/>
        <v>80241.7</v>
      </c>
      <c r="D115" s="5">
        <f t="shared" si="12"/>
        <v>6119.6</v>
      </c>
      <c r="E115" s="5">
        <v>9603.2999999999993</v>
      </c>
      <c r="F115" s="7">
        <v>2002</v>
      </c>
      <c r="G115" s="139">
        <f t="shared" si="13"/>
        <v>557.6376239460036</v>
      </c>
      <c r="H115" s="139">
        <f t="shared" si="14"/>
        <v>309.13318180067034</v>
      </c>
      <c r="I115" s="139">
        <f t="shared" si="15"/>
        <v>306.73149215578167</v>
      </c>
      <c r="J115" s="139">
        <f t="shared" si="16"/>
        <v>100.33487319445919</v>
      </c>
    </row>
    <row r="116" spans="1:10">
      <c r="A116" s="7">
        <v>2003</v>
      </c>
      <c r="B116" s="5">
        <f t="shared" si="10"/>
        <v>345109.7</v>
      </c>
      <c r="C116" s="5">
        <f t="shared" si="11"/>
        <v>80146.100000000006</v>
      </c>
      <c r="D116" s="5">
        <f t="shared" si="12"/>
        <v>6160</v>
      </c>
      <c r="E116" s="5">
        <v>9704.8510784986574</v>
      </c>
      <c r="F116" s="7">
        <v>2003</v>
      </c>
      <c r="G116" s="139">
        <f t="shared" si="13"/>
        <v>571.47585992197287</v>
      </c>
      <c r="H116" s="139">
        <f t="shared" si="14"/>
        <v>308.76488037908854</v>
      </c>
      <c r="I116" s="139">
        <f t="shared" si="15"/>
        <v>308.75645331061099</v>
      </c>
      <c r="J116" s="139">
        <f t="shared" si="16"/>
        <v>101.39587457772572</v>
      </c>
    </row>
    <row r="117" spans="1:10">
      <c r="A117" s="7">
        <v>2004</v>
      </c>
      <c r="B117" s="5">
        <f t="shared" si="10"/>
        <v>359352.3</v>
      </c>
      <c r="C117" s="5">
        <f t="shared" si="11"/>
        <v>79893.7</v>
      </c>
      <c r="D117" s="5">
        <f t="shared" si="12"/>
        <v>6173.7</v>
      </c>
      <c r="E117" s="5">
        <v>9813.7861640923093</v>
      </c>
      <c r="F117" s="7">
        <v>2004</v>
      </c>
      <c r="G117" s="139">
        <f t="shared" si="13"/>
        <v>595.06054062646967</v>
      </c>
      <c r="H117" s="139">
        <f t="shared" si="14"/>
        <v>307.79250298570713</v>
      </c>
      <c r="I117" s="139">
        <f t="shared" si="15"/>
        <v>309.44313568242194</v>
      </c>
      <c r="J117" s="139">
        <f t="shared" si="16"/>
        <v>102.53402375555694</v>
      </c>
    </row>
    <row r="118" spans="1:10">
      <c r="A118" s="7">
        <v>2005</v>
      </c>
      <c r="B118" s="5">
        <f t="shared" si="10"/>
        <v>382344.2</v>
      </c>
      <c r="C118" s="5">
        <f t="shared" si="11"/>
        <v>81386.899999999994</v>
      </c>
      <c r="D118" s="5">
        <f t="shared" si="12"/>
        <v>6224.2</v>
      </c>
      <c r="E118" s="5">
        <v>9889.4822944140215</v>
      </c>
      <c r="F118" s="7">
        <v>2005</v>
      </c>
      <c r="G118" s="139">
        <f t="shared" si="13"/>
        <v>633.1334079603638</v>
      </c>
      <c r="H118" s="139">
        <f t="shared" si="14"/>
        <v>313.54509380899174</v>
      </c>
      <c r="I118" s="139">
        <f t="shared" si="15"/>
        <v>311.97433712595864</v>
      </c>
      <c r="J118" s="139">
        <f t="shared" si="16"/>
        <v>103.32489373120492</v>
      </c>
    </row>
    <row r="119" spans="1:10">
      <c r="A119" s="7">
        <v>2006</v>
      </c>
      <c r="B119" s="5">
        <f t="shared" si="10"/>
        <v>409163.5</v>
      </c>
      <c r="C119" s="5">
        <f t="shared" si="11"/>
        <v>82178.399999999994</v>
      </c>
      <c r="D119" s="5">
        <f t="shared" si="12"/>
        <v>6317.7</v>
      </c>
      <c r="E119" s="5">
        <v>9752.7228148229933</v>
      </c>
      <c r="F119" s="7">
        <v>2006</v>
      </c>
      <c r="G119" s="139">
        <f t="shared" si="13"/>
        <v>677.54416352592852</v>
      </c>
      <c r="H119" s="139">
        <f t="shared" si="14"/>
        <v>316.594367607967</v>
      </c>
      <c r="I119" s="139">
        <f t="shared" si="15"/>
        <v>316.6608190065661</v>
      </c>
      <c r="J119" s="139">
        <f t="shared" si="16"/>
        <v>101.89603645892289</v>
      </c>
    </row>
    <row r="120" spans="1:10">
      <c r="A120" s="7">
        <v>2007</v>
      </c>
      <c r="B120" s="5">
        <f t="shared" si="10"/>
        <v>432936.5</v>
      </c>
      <c r="C120" s="5">
        <f t="shared" si="11"/>
        <v>83669.7</v>
      </c>
      <c r="D120" s="5">
        <f t="shared" si="12"/>
        <v>6390.3</v>
      </c>
      <c r="E120" s="5">
        <v>10229.88094853574</v>
      </c>
      <c r="F120" s="7">
        <v>2007</v>
      </c>
      <c r="G120" s="139">
        <f t="shared" si="13"/>
        <v>716.91047405827533</v>
      </c>
      <c r="H120" s="139">
        <f t="shared" si="14"/>
        <v>322.33963863312403</v>
      </c>
      <c r="I120" s="139">
        <f t="shared" si="15"/>
        <v>320.29973434915547</v>
      </c>
      <c r="J120" s="139">
        <f t="shared" si="16"/>
        <v>106.88136450654956</v>
      </c>
    </row>
    <row r="121" spans="1:10">
      <c r="A121" s="7">
        <v>2008</v>
      </c>
      <c r="B121" s="5">
        <f t="shared" si="10"/>
        <v>448865</v>
      </c>
      <c r="C121" s="5">
        <f t="shared" si="11"/>
        <v>84086.9</v>
      </c>
      <c r="D121" s="5">
        <f t="shared" si="12"/>
        <v>6393.6</v>
      </c>
      <c r="E121" s="5">
        <v>10571.955203492083</v>
      </c>
      <c r="F121" s="7">
        <v>2008</v>
      </c>
      <c r="G121" s="139">
        <f t="shared" si="13"/>
        <v>743.28687911083443</v>
      </c>
      <c r="H121" s="139">
        <f t="shared" si="14"/>
        <v>323.94691220094774</v>
      </c>
      <c r="I121" s="139">
        <f t="shared" si="15"/>
        <v>320.46513959200041</v>
      </c>
      <c r="J121" s="139">
        <f t="shared" si="16"/>
        <v>110.45534188871338</v>
      </c>
    </row>
    <row r="122" spans="1:10">
      <c r="A122" s="7">
        <v>2009</v>
      </c>
      <c r="B122" s="5">
        <f t="shared" si="10"/>
        <v>438699</v>
      </c>
      <c r="C122" s="5">
        <f t="shared" si="11"/>
        <v>77853.899999999994</v>
      </c>
      <c r="D122" s="5">
        <f t="shared" si="12"/>
        <v>6284.2</v>
      </c>
      <c r="E122" s="5">
        <v>10498.053259203594</v>
      </c>
      <c r="F122" s="7">
        <v>2009</v>
      </c>
      <c r="G122" s="139">
        <f t="shared" si="13"/>
        <v>726.45274320573878</v>
      </c>
      <c r="H122" s="139">
        <f t="shared" si="14"/>
        <v>299.9341218168509</v>
      </c>
      <c r="I122" s="139">
        <f t="shared" si="15"/>
        <v>314.98170517768534</v>
      </c>
      <c r="J122" s="139">
        <f t="shared" si="16"/>
        <v>109.68321749303591</v>
      </c>
    </row>
    <row r="123" spans="1:10">
      <c r="A123" s="7">
        <v>2010</v>
      </c>
      <c r="B123" s="5">
        <f t="shared" si="10"/>
        <v>440104</v>
      </c>
      <c r="C123" s="5">
        <f t="shared" si="11"/>
        <v>74908.899999999994</v>
      </c>
      <c r="D123" s="5">
        <f t="shared" si="12"/>
        <v>6532.9</v>
      </c>
      <c r="E123" s="5">
        <v>10628.335702134689</v>
      </c>
      <c r="F123" s="7">
        <v>2010</v>
      </c>
      <c r="G123" s="139">
        <f t="shared" si="13"/>
        <v>728.77931815622662</v>
      </c>
      <c r="H123" s="139">
        <f t="shared" si="14"/>
        <v>288.58843471895824</v>
      </c>
      <c r="I123" s="139">
        <f t="shared" si="15"/>
        <v>327.44724575209267</v>
      </c>
      <c r="J123" s="139">
        <f t="shared" si="16"/>
        <v>111.04440295958968</v>
      </c>
    </row>
  </sheetData>
  <mergeCells count="3">
    <mergeCell ref="B3:E3"/>
    <mergeCell ref="F3:I3"/>
    <mergeCell ref="J3:M3"/>
  </mergeCells>
  <pageMargins left="0.7" right="0.7" top="0.75" bottom="0.75" header="0.3" footer="0.3"/>
  <pageSetup scale="60" orientation="portrait" horizontalDpi="0" verticalDpi="0" r:id="rId1"/>
</worksheet>
</file>

<file path=xl/worksheets/sheet48.xml><?xml version="1.0" encoding="utf-8"?>
<worksheet xmlns="http://schemas.openxmlformats.org/spreadsheetml/2006/main" xmlns:r="http://schemas.openxmlformats.org/officeDocument/2006/relationships">
  <sheetPr codeName="Sheet99"/>
  <dimension ref="A1:H81"/>
  <sheetViews>
    <sheetView view="pageBreakPreview" topLeftCell="A4" zoomScaleNormal="100" zoomScaleSheetLayoutView="100" workbookViewId="0">
      <selection activeCell="F19" sqref="F19"/>
    </sheetView>
  </sheetViews>
  <sheetFormatPr defaultRowHeight="15"/>
  <cols>
    <col min="1" max="1" width="9.7109375" customWidth="1"/>
    <col min="2" max="6" width="14" customWidth="1"/>
    <col min="7" max="8" width="9.140625" style="66"/>
  </cols>
  <sheetData>
    <row r="1" spans="1:8">
      <c r="A1" s="358" t="s">
        <v>628</v>
      </c>
      <c r="B1" s="358"/>
      <c r="C1" s="358"/>
      <c r="D1" s="358"/>
      <c r="E1" s="358"/>
      <c r="F1" s="358"/>
    </row>
    <row r="2" spans="1:8">
      <c r="B2" s="321" t="s">
        <v>629</v>
      </c>
      <c r="C2" s="359" t="s">
        <v>630</v>
      </c>
      <c r="D2" s="359"/>
      <c r="E2" s="359"/>
      <c r="F2" s="360" t="s">
        <v>631</v>
      </c>
    </row>
    <row r="3" spans="1:8" ht="60">
      <c r="B3" s="321"/>
      <c r="C3" s="33" t="s">
        <v>632</v>
      </c>
      <c r="D3" s="47" t="s">
        <v>630</v>
      </c>
      <c r="E3" s="33" t="s">
        <v>633</v>
      </c>
      <c r="F3" s="360"/>
    </row>
    <row r="4" spans="1:8" ht="30">
      <c r="A4" s="7"/>
      <c r="B4" s="361" t="s">
        <v>634</v>
      </c>
      <c r="C4" s="361"/>
      <c r="D4" s="361"/>
      <c r="E4" s="67" t="s">
        <v>635</v>
      </c>
      <c r="F4" s="68"/>
    </row>
    <row r="5" spans="1:8">
      <c r="A5" s="7" t="s">
        <v>0</v>
      </c>
      <c r="B5" s="2">
        <f>(POWER(VLOOKUP(VALUE(RIGHT($A5,4)),'5'!$A$3:$K$31,COLUMN(B$24),0)/VLOOKUP(VALUE(LEFT($A5,4)),'5'!$A$3:$K$31,COLUMN(B$24),0),1/(VALUE(RIGHT($A5,4))-VALUE(LEFT($A5,4))))-1)*100</f>
        <v>1.2447979764730555</v>
      </c>
      <c r="C5" s="13">
        <f>AVERAGEIFS('7e'!B$3:B$49,'7e'!A$3:A$49,"&gt;="&amp;G5,'7e'!A$3:A$49,"&lt;="&amp;H5)</f>
        <v>41.050813745863302</v>
      </c>
      <c r="D5" s="2">
        <f>(POWER(VLOOKUP(VALUE(RIGHT($A5,4)),'7g'!$A$3:$K$51,COLUMN(B$44),0)/VLOOKUP(VALUE(LEFT($A5,4)),'7g'!$A$3:$K$51,COLUMN(B$44),0),1/(VALUE(RIGHT($A5,4))-VALUE(LEFT($A5,4))))-1)*100</f>
        <v>0.33708700494894384</v>
      </c>
      <c r="E5" s="2">
        <f>D5*C5/100</f>
        <v>0.13837695856309995</v>
      </c>
      <c r="F5" s="2">
        <f>B5-D5*C5/100</f>
        <v>1.1064210179099554</v>
      </c>
      <c r="G5" s="69">
        <f>(VALUE(LEFT($A5,4)))</f>
        <v>1981</v>
      </c>
      <c r="H5" s="69">
        <f>(VALUE(RIGHT($A5,4)))</f>
        <v>2007</v>
      </c>
    </row>
    <row r="6" spans="1:8">
      <c r="A6" s="7" t="s">
        <v>1</v>
      </c>
      <c r="B6" s="2">
        <f>(POWER(VLOOKUP(VALUE(RIGHT($A6,4)),'5'!$A$3:$K$31,COLUMN(B$24),0)/VLOOKUP(VALUE(LEFT($A6,4)),'5'!$A$3:$K$31,COLUMN(B$24),0),1/(VALUE(RIGHT($A6,4))-VALUE(LEFT($A6,4))))-1)*100</f>
        <v>1.072136879762664</v>
      </c>
      <c r="C6" s="13">
        <f>AVERAGEIFS('7e'!B$3:B$49,'7e'!A$3:A$49,"&gt;="&amp;G6,'7e'!A$3:A$49,"&lt;="&amp;H6)</f>
        <v>40.664041918689527</v>
      </c>
      <c r="D6" s="2">
        <f>(POWER(VLOOKUP(VALUE(RIGHT($A6,4)),'7g'!$A$3:$K$51,COLUMN(B$44),0)/VLOOKUP(VALUE(LEFT($A6,4)),'7g'!$A$3:$K$51,COLUMN(B$44),0),1/(VALUE(RIGHT($A6,4))-VALUE(LEFT($A6,4))))-1)*100</f>
        <v>-2.5655933171908618E-2</v>
      </c>
      <c r="E6" s="2">
        <f>D6*C6/100</f>
        <v>-1.0432739419655892E-2</v>
      </c>
      <c r="F6" s="2">
        <f>B6-D6*C6/100</f>
        <v>1.08256961918232</v>
      </c>
      <c r="G6" s="69">
        <f>(VALUE(LEFT($A6,4)))</f>
        <v>1981</v>
      </c>
      <c r="H6" s="69">
        <f>(VALUE(RIGHT($A6,4)))</f>
        <v>1989</v>
      </c>
    </row>
    <row r="7" spans="1:8">
      <c r="A7" s="19" t="s">
        <v>636</v>
      </c>
      <c r="B7" s="2">
        <f>(POWER(VLOOKUP(VALUE(RIGHT($A7,4)),'5'!$A$3:$K$31,COLUMN(B$24),0)/VLOOKUP(VALUE(LEFT($A7,4)),'5'!$A$3:$K$31,COLUMN(B$24),0),1/(VALUE(RIGHT($A7,4))-VALUE(LEFT($A7,4))))-1)*100</f>
        <v>1.3216308890479089</v>
      </c>
      <c r="C7" s="13">
        <f>AVERAGEIFS('7e'!B$3:B$49,'7e'!A$3:A$49,"&gt;="&amp;G7,'7e'!A$3:A$49,"&lt;="&amp;H7)</f>
        <v>41.171023874235949</v>
      </c>
      <c r="D7" s="2">
        <f>(POWER(VLOOKUP(VALUE(RIGHT($A7,4)),'7g'!$A$3:$K$51,COLUMN(B$44),0)/VLOOKUP(VALUE(LEFT($A7,4)),'7g'!$A$3:$K$51,COLUMN(B$44),0),1/(VALUE(RIGHT($A7,4))-VALUE(LEFT($A7,4))))-1)*100</f>
        <v>0.49872827686541221</v>
      </c>
      <c r="E7" s="2">
        <f>D7*C7/100</f>
        <v>0.20533153793582443</v>
      </c>
      <c r="F7" s="2">
        <f>B7-D7*C7/100</f>
        <v>1.1162993511120844</v>
      </c>
      <c r="G7" s="69">
        <f>(VALUE(LEFT($A7,4)))</f>
        <v>1989</v>
      </c>
      <c r="H7" s="69">
        <f>(VALUE(RIGHT($A7,4)))</f>
        <v>2007</v>
      </c>
    </row>
    <row r="8" spans="1:8">
      <c r="A8" s="7" t="s">
        <v>2</v>
      </c>
      <c r="B8" s="2">
        <f>(POWER(VLOOKUP(VALUE(RIGHT($A8,4)),'5'!$A$3:$K$31,COLUMN(B$24),0)/VLOOKUP(VALUE(LEFT($A8,4)),'5'!$A$3:$K$31,COLUMN(B$24),0),1/(VALUE(RIGHT($A8,4))-VALUE(LEFT($A8,4))))-1)*100</f>
        <v>1.5738176924678049</v>
      </c>
      <c r="C8" s="13">
        <f>AVERAGEIFS('7e'!B$3:B$49,'7e'!A$3:A$49,"&gt;="&amp;G8,'7e'!A$3:A$49,"&lt;="&amp;H8)</f>
        <v>40.363142054809465</v>
      </c>
      <c r="D8" s="2">
        <f>(POWER(VLOOKUP(VALUE(RIGHT($A8,4)),'7g'!$A$3:$K$51,COLUMN(B$44),0)/VLOOKUP(VALUE(LEFT($A8,4)),'7g'!$A$3:$K$51,COLUMN(B$44),0),1/(VALUE(RIGHT($A8,4))-VALUE(LEFT($A8,4))))-1)*100</f>
        <v>0.20460729406939215</v>
      </c>
      <c r="E8" s="2">
        <f>D8*C8/100</f>
        <v>8.2585932759730502E-2</v>
      </c>
      <c r="F8" s="2">
        <f>B8-D8*C8/100</f>
        <v>1.4912317597080744</v>
      </c>
      <c r="G8" s="69">
        <f>(VALUE(LEFT($A8,4)))</f>
        <v>1989</v>
      </c>
      <c r="H8" s="69">
        <f>(VALUE(RIGHT($A8,4)))</f>
        <v>2000</v>
      </c>
    </row>
    <row r="9" spans="1:8">
      <c r="A9" s="7" t="s">
        <v>3</v>
      </c>
      <c r="B9" s="2">
        <f>(POWER(VLOOKUP(VALUE(RIGHT($A9,4)),'5'!$A$3:$K$31,COLUMN(B$24),0)/VLOOKUP(VALUE(LEFT($A9,4)),'5'!$A$3:$K$31,COLUMN(B$24),0),1/(VALUE(RIGHT($A9,4))-VALUE(LEFT($A9,4))))-1)*100</f>
        <v>0.92660177598187232</v>
      </c>
      <c r="C9" s="13">
        <f>AVERAGEIFS('7e'!B$3:B$49,'7e'!A$3:A$49,"&gt;="&amp;G9,'7e'!A$3:A$49,"&lt;="&amp;H9)</f>
        <v>42.566090992662332</v>
      </c>
      <c r="D9" s="2">
        <f>(POWER(VLOOKUP(VALUE(RIGHT($A9,4)),'7g'!$A$3:$K$51,COLUMN(B$44),0)/VLOOKUP(VALUE(LEFT($A9,4)),'7g'!$A$3:$K$51,COLUMN(B$44),0),1/(VALUE(RIGHT($A9,4))-VALUE(LEFT($A9,4))))-1)*100</f>
        <v>0.96266359630816645</v>
      </c>
      <c r="E9" s="2">
        <f>D9*C9/100</f>
        <v>0.4097682623577697</v>
      </c>
      <c r="F9" s="2">
        <f>B9-D9*C9/100</f>
        <v>0.51683351362410268</v>
      </c>
      <c r="G9" s="69">
        <f>(VALUE(LEFT($A9,4)))</f>
        <v>2000</v>
      </c>
      <c r="H9" s="69">
        <f>(VALUE(RIGHT($A9,4)))</f>
        <v>2007</v>
      </c>
    </row>
    <row r="11" spans="1:8">
      <c r="A11" s="358" t="s">
        <v>637</v>
      </c>
      <c r="B11" s="358"/>
      <c r="C11" s="358"/>
      <c r="D11" s="358"/>
      <c r="E11" s="358"/>
      <c r="F11" s="358"/>
    </row>
    <row r="12" spans="1:8">
      <c r="B12" s="321" t="s">
        <v>629</v>
      </c>
      <c r="C12" s="359" t="s">
        <v>630</v>
      </c>
      <c r="D12" s="359"/>
      <c r="E12" s="359"/>
      <c r="F12" s="360" t="s">
        <v>631</v>
      </c>
    </row>
    <row r="13" spans="1:8" ht="60">
      <c r="B13" s="321"/>
      <c r="C13" s="33" t="s">
        <v>632</v>
      </c>
      <c r="D13" s="47" t="s">
        <v>630</v>
      </c>
      <c r="E13" s="33" t="s">
        <v>633</v>
      </c>
      <c r="F13" s="360"/>
    </row>
    <row r="14" spans="1:8" ht="30">
      <c r="A14" s="7"/>
      <c r="B14" s="361" t="s">
        <v>634</v>
      </c>
      <c r="C14" s="361"/>
      <c r="D14" s="361"/>
      <c r="E14" s="67" t="s">
        <v>635</v>
      </c>
      <c r="F14" s="68"/>
    </row>
    <row r="15" spans="1:8">
      <c r="A15" s="7" t="s">
        <v>0</v>
      </c>
      <c r="B15" s="2">
        <f>(POWER(VLOOKUP(VALUE(RIGHT($A15,4)),'5'!$A$3:$K$31,COLUMN(C$24),0)/VLOOKUP(VALUE(LEFT($A15,4)),'5'!$A$3:$K$31,COLUMN(C$24),0),1/(VALUE(RIGHT($A15,4))-VALUE(LEFT($A15,4))))-1)*100</f>
        <v>2.3971181791374363</v>
      </c>
      <c r="C15" s="13">
        <f>AVERAGEIFS('7e'!C$3:C$49,'7e'!A$3:A$49,"&gt;="&amp;G15,'7e'!A$3:A$49,"&lt;="&amp;H15)</f>
        <v>38.935659455044515</v>
      </c>
      <c r="D15" s="2">
        <f>(POWER(VLOOKUP(VALUE(RIGHT($A15,4)),'7g'!$A$3:$K$51,COLUMN(C$44),0)/VLOOKUP(VALUE(LEFT($A15,4)),'7g'!$A$3:$K$51,COLUMN(C$44),0),1/(VALUE(RIGHT($A15,4))-VALUE(LEFT($A15,4))))-1)*100</f>
        <v>0.37018096515124554</v>
      </c>
      <c r="E15" s="2">
        <f>D15*C15/100</f>
        <v>0.14413239995868599</v>
      </c>
      <c r="F15" s="2">
        <f>B15-D15*C15/100</f>
        <v>2.2529857791787502</v>
      </c>
      <c r="G15" s="69">
        <f>(VALUE(LEFT($A15,4)))</f>
        <v>1981</v>
      </c>
      <c r="H15" s="69">
        <f>(VALUE(RIGHT($A15,4)))</f>
        <v>2007</v>
      </c>
    </row>
    <row r="16" spans="1:8">
      <c r="A16" s="7" t="s">
        <v>1</v>
      </c>
      <c r="B16" s="2">
        <f>(POWER(VLOOKUP(VALUE(RIGHT($A16,4)),'5'!$A$3:$K$31,COLUMN(C$24),0)/VLOOKUP(VALUE(LEFT($A16,4)),'5'!$A$3:$K$31,COLUMN(C$24),0),1/(VALUE(RIGHT($A16,4))-VALUE(LEFT($A16,4))))-1)*100</f>
        <v>2.3399845253020857</v>
      </c>
      <c r="C16" s="13">
        <f>AVERAGEIFS('7e'!C$3:C$49,'7e'!A$3:A$49,"&gt;="&amp;G16,'7e'!A$3:A$49,"&lt;="&amp;H16)</f>
        <v>34.735327512161319</v>
      </c>
      <c r="D16" s="2">
        <f>(POWER(VLOOKUP(VALUE(RIGHT($A16,4)),'7g'!$A$3:$K$51,COLUMN(C$44),0)/VLOOKUP(VALUE(LEFT($A16,4)),'7g'!$A$3:$K$51,COLUMN(C$44),0),1/(VALUE(RIGHT($A16,4))-VALUE(LEFT($A16,4))))-1)*100</f>
        <v>0.9553113071282926</v>
      </c>
      <c r="E16" s="2">
        <f>D16*C16/100</f>
        <v>0.3318305112917217</v>
      </c>
      <c r="F16" s="2">
        <f>B16-D16*C16/100</f>
        <v>2.0081540140103638</v>
      </c>
      <c r="G16" s="69">
        <f>(VALUE(LEFT($A16,4)))</f>
        <v>1981</v>
      </c>
      <c r="H16" s="69">
        <f>(VALUE(RIGHT($A16,4)))</f>
        <v>1989</v>
      </c>
    </row>
    <row r="17" spans="1:8">
      <c r="A17" s="19" t="s">
        <v>636</v>
      </c>
      <c r="B17" s="2">
        <f>(POWER(VLOOKUP(VALUE(RIGHT($A17,4)),'5'!$A$3:$K$31,COLUMN(C$24),0)/VLOOKUP(VALUE(LEFT($A17,4)),'5'!$A$3:$K$31,COLUMN(C$24),0),1/(VALUE(RIGHT($A17,4))-VALUE(LEFT($A17,4))))-1)*100</f>
        <v>2.4225211513965839</v>
      </c>
      <c r="C17" s="13">
        <f>AVERAGEIFS('7e'!C$3:C$49,'7e'!A$3:A$49,"&gt;="&amp;G17,'7e'!A$3:A$49,"&lt;="&amp;H17)</f>
        <v>40.891136608371319</v>
      </c>
      <c r="D17" s="2">
        <f>(POWER(VLOOKUP(VALUE(RIGHT($A17,4)),'7g'!$A$3:$K$51,COLUMN(C$44),0)/VLOOKUP(VALUE(LEFT($A17,4)),'7g'!$A$3:$K$51,COLUMN(C$44),0),1/(VALUE(RIGHT($A17,4))-VALUE(LEFT($A17,4))))-1)*100</f>
        <v>0.11121279656829408</v>
      </c>
      <c r="E17" s="2">
        <f>D17*C17/100</f>
        <v>4.5476176570731219E-2</v>
      </c>
      <c r="F17" s="2">
        <f>B17-D17*C17/100</f>
        <v>2.3770449748258526</v>
      </c>
      <c r="G17" s="69">
        <f>(VALUE(LEFT($A17,4)))</f>
        <v>1989</v>
      </c>
      <c r="H17" s="69">
        <f>(VALUE(RIGHT($A17,4)))</f>
        <v>2007</v>
      </c>
    </row>
    <row r="18" spans="1:8">
      <c r="A18" s="7" t="s">
        <v>2</v>
      </c>
      <c r="B18" s="2">
        <f>(POWER(VLOOKUP(VALUE(RIGHT($A18,4)),'5'!$A$3:$K$31,COLUMN(C$24),0)/VLOOKUP(VALUE(LEFT($A18,4)),'5'!$A$3:$K$31,COLUMN(C$24),0),1/(VALUE(RIGHT($A18,4))-VALUE(LEFT($A18,4))))-1)*100</f>
        <v>3.3649002928189953</v>
      </c>
      <c r="C18" s="13">
        <f>AVERAGEIFS('7e'!C$3:C$49,'7e'!A$3:A$49,"&gt;="&amp;G18,'7e'!A$3:A$49,"&lt;="&amp;H18)</f>
        <v>40.067324155077984</v>
      </c>
      <c r="D18" s="2">
        <f>(POWER(VLOOKUP(VALUE(RIGHT($A18,4)),'7g'!$A$3:$K$51,COLUMN(C$44),0)/VLOOKUP(VALUE(LEFT($A18,4)),'7g'!$A$3:$K$51,COLUMN(C$44),0),1/(VALUE(RIGHT($A18,4))-VALUE(LEFT($A18,4))))-1)*100</f>
        <v>5.8084217848497488E-2</v>
      </c>
      <c r="E18" s="2">
        <f>D18*C18/100</f>
        <v>2.3272791848299154E-2</v>
      </c>
      <c r="F18" s="2">
        <f>B18-D18*C18/100</f>
        <v>3.3416275009706959</v>
      </c>
      <c r="G18" s="69">
        <f>(VALUE(LEFT($A18,4)))</f>
        <v>1989</v>
      </c>
      <c r="H18" s="69">
        <f>(VALUE(RIGHT($A18,4)))</f>
        <v>2000</v>
      </c>
    </row>
    <row r="19" spans="1:8">
      <c r="A19" s="7" t="s">
        <v>3</v>
      </c>
      <c r="B19" s="2">
        <f>(POWER(VLOOKUP(VALUE(RIGHT($A19,4)),'5'!$A$3:$K$31,COLUMN(C$24),0)/VLOOKUP(VALUE(LEFT($A19,4)),'5'!$A$3:$K$31,COLUMN(C$24),0),1/(VALUE(RIGHT($A19,4))-VALUE(LEFT($A19,4))))-1)*100</f>
        <v>0.95896817551277547</v>
      </c>
      <c r="C19" s="13">
        <f>AVERAGEIFS('7e'!C$3:C$49,'7e'!A$3:A$49,"&gt;="&amp;G19,'7e'!A$3:A$49,"&lt;="&amp;H19)</f>
        <v>43.075914850634163</v>
      </c>
      <c r="D19" s="2">
        <f>(POWER(VLOOKUP(VALUE(RIGHT($A19,4)),'7g'!$A$3:$K$51,COLUMN(C$44),0)/VLOOKUP(VALUE(LEFT($A19,4)),'7g'!$A$3:$K$51,COLUMN(C$44),0),1/(VALUE(RIGHT($A19,4))-VALUE(LEFT($A19,4))))-1)*100</f>
        <v>0.19475756475424433</v>
      </c>
      <c r="E19" s="2">
        <f>D19*C19/100</f>
        <v>8.3893602758706984E-2</v>
      </c>
      <c r="F19" s="2">
        <f>B19-D19*C19/100</f>
        <v>0.87507457275406852</v>
      </c>
      <c r="G19" s="69">
        <f>(VALUE(LEFT($A19,4)))</f>
        <v>2000</v>
      </c>
      <c r="H19" s="69">
        <f>(VALUE(RIGHT($A19,4)))</f>
        <v>2007</v>
      </c>
    </row>
    <row r="21" spans="1:8">
      <c r="A21" s="358" t="s">
        <v>638</v>
      </c>
      <c r="B21" s="358"/>
      <c r="C21" s="358"/>
      <c r="D21" s="358"/>
      <c r="E21" s="358"/>
      <c r="F21" s="358"/>
    </row>
    <row r="22" spans="1:8">
      <c r="B22" s="321" t="s">
        <v>629</v>
      </c>
      <c r="C22" s="359" t="s">
        <v>630</v>
      </c>
      <c r="D22" s="359"/>
      <c r="E22" s="359"/>
      <c r="F22" s="360" t="s">
        <v>631</v>
      </c>
    </row>
    <row r="23" spans="1:8" ht="60">
      <c r="B23" s="321"/>
      <c r="C23" s="33" t="s">
        <v>632</v>
      </c>
      <c r="D23" s="47" t="s">
        <v>630</v>
      </c>
      <c r="E23" s="33" t="s">
        <v>633</v>
      </c>
      <c r="F23" s="360"/>
    </row>
    <row r="24" spans="1:8" ht="30">
      <c r="A24" s="7"/>
      <c r="B24" s="361" t="s">
        <v>634</v>
      </c>
      <c r="C24" s="361"/>
      <c r="D24" s="361"/>
      <c r="E24" s="67" t="s">
        <v>635</v>
      </c>
      <c r="F24" s="68"/>
    </row>
    <row r="25" spans="1:8">
      <c r="A25" s="7" t="s">
        <v>0</v>
      </c>
      <c r="B25" s="2">
        <f>(POWER(VLOOKUP(VALUE(RIGHT($A25,4)),'5'!$A$3:$K$31,COLUMN(D$24),0)/VLOOKUP(VALUE(LEFT($A25,4)),'5'!$A$3:$K$31,COLUMN(D$24),0),1/(VALUE(RIGHT($A25,4))-VALUE(LEFT($A25,4))))-1)*100</f>
        <v>1.6094202608488262</v>
      </c>
      <c r="C25" s="13">
        <f>AVERAGEIFS('7e'!D$3:D$49,'7e'!A$3:A$49,"&gt;="&amp;G25,'7e'!A$3:A$49,"&lt;="&amp;H25)</f>
        <v>45.508512388507228</v>
      </c>
      <c r="D25" s="2">
        <f>(POWER(VLOOKUP(VALUE(RIGHT($A25,4)),'7g'!$A$3:$K$51,COLUMN(D$44),0)/VLOOKUP(VALUE(LEFT($A25,4)),'7g'!$A$3:$K$51,COLUMN(D$44),0),1/(VALUE(RIGHT($A25,4))-VALUE(LEFT($A25,4))))-1)*100</f>
        <v>1.2043614084900067</v>
      </c>
      <c r="E25" s="2">
        <f>D25*C25/100</f>
        <v>0.54808696078507491</v>
      </c>
      <c r="F25" s="2">
        <f>B25-D25*C25/100</f>
        <v>1.0613333000637513</v>
      </c>
      <c r="G25" s="69">
        <f>(VALUE(LEFT($A25,4)))</f>
        <v>1981</v>
      </c>
      <c r="H25" s="69">
        <f>(VALUE(RIGHT($A25,4)))</f>
        <v>2007</v>
      </c>
    </row>
    <row r="26" spans="1:8">
      <c r="A26" s="7" t="s">
        <v>1</v>
      </c>
      <c r="B26" s="2">
        <f>(POWER(VLOOKUP(VALUE(RIGHT($A26,4)),'5'!$A$3:$K$31,COLUMN(D$24),0)/VLOOKUP(VALUE(LEFT($A26,4)),'5'!$A$3:$K$31,COLUMN(D$24),0),1/(VALUE(RIGHT($A26,4))-VALUE(LEFT($A26,4))))-1)*100</f>
        <v>5.1973501570712344E-3</v>
      </c>
      <c r="C26" s="13">
        <f>AVERAGEIFS('7e'!D$3:D$49,'7e'!A$3:A$49,"&gt;="&amp;G26,'7e'!A$3:A$49,"&lt;="&amp;H26)</f>
        <v>40.91840237403656</v>
      </c>
      <c r="D26" s="2">
        <f>(POWER(VLOOKUP(VALUE(RIGHT($A26,4)),'7g'!$A$3:$K$51,COLUMN(D$44),0)/VLOOKUP(VALUE(LEFT($A26,4)),'7g'!$A$3:$K$51,COLUMN(D$44),0),1/(VALUE(RIGHT($A26,4))-VALUE(LEFT($A26,4))))-1)*100</f>
        <v>2.1158484040432635</v>
      </c>
      <c r="E26" s="2">
        <f>D26*C26/100</f>
        <v>0.86577136359105333</v>
      </c>
      <c r="F26" s="2">
        <f>B26-D26*C26/100</f>
        <v>-0.8605740134339821</v>
      </c>
      <c r="G26" s="69">
        <f>(VALUE(LEFT($A26,4)))</f>
        <v>1981</v>
      </c>
      <c r="H26" s="69">
        <f>(VALUE(RIGHT($A26,4)))</f>
        <v>1989</v>
      </c>
    </row>
    <row r="27" spans="1:8">
      <c r="A27" s="19" t="s">
        <v>636</v>
      </c>
      <c r="B27" s="2">
        <f>(POWER(VLOOKUP(VALUE(RIGHT($A27,4)),'5'!$A$3:$K$31,COLUMN(D$24),0)/VLOOKUP(VALUE(LEFT($A27,4)),'5'!$A$3:$K$31,COLUMN(D$24),0),1/(VALUE(RIGHT($A27,4))-VALUE(LEFT($A27,4))))-1)*100</f>
        <v>2.330644122687886</v>
      </c>
      <c r="C27" s="13">
        <f>AVERAGEIFS('7e'!D$3:D$49,'7e'!A$3:A$49,"&gt;="&amp;G27,'7e'!A$3:A$49,"&lt;="&amp;H27)</f>
        <v>47.483343129694113</v>
      </c>
      <c r="D27" s="2">
        <f>(POWER(VLOOKUP(VALUE(RIGHT($A27,4)),'7g'!$A$3:$K$51,COLUMN(D$44),0)/VLOOKUP(VALUE(LEFT($A27,4)),'7g'!$A$3:$K$51,COLUMN(D$44),0),1/(VALUE(RIGHT($A27,4))-VALUE(LEFT($A27,4))))-1)*100</f>
        <v>0.80187194566085918</v>
      </c>
      <c r="E27" s="2">
        <f>D27*C27/100</f>
        <v>0.38075560741890008</v>
      </c>
      <c r="F27" s="2">
        <f>B27-D27*C27/100</f>
        <v>1.949888515268986</v>
      </c>
      <c r="G27" s="69">
        <f>(VALUE(LEFT($A27,4)))</f>
        <v>1989</v>
      </c>
      <c r="H27" s="69">
        <f>(VALUE(RIGHT($A27,4)))</f>
        <v>2007</v>
      </c>
    </row>
    <row r="28" spans="1:8">
      <c r="A28" s="7" t="s">
        <v>2</v>
      </c>
      <c r="B28" s="2">
        <f>(POWER(VLOOKUP(VALUE(RIGHT($A28,4)),'5'!$A$3:$K$31,COLUMN(D$24),0)/VLOOKUP(VALUE(LEFT($A28,4)),'5'!$A$3:$K$31,COLUMN(D$24),0),1/(VALUE(RIGHT($A28,4))-VALUE(LEFT($A28,4))))-1)*100</f>
        <v>2.1560570997215311</v>
      </c>
      <c r="C28" s="13">
        <f>AVERAGEIFS('7e'!D$3:D$49,'7e'!A$3:A$49,"&gt;="&amp;G28,'7e'!A$3:A$49,"&lt;="&amp;H28)</f>
        <v>46.538256332260438</v>
      </c>
      <c r="D28" s="2">
        <f>(POWER(VLOOKUP(VALUE(RIGHT($A28,4)),'7g'!$A$3:$K$51,COLUMN(D$44),0)/VLOOKUP(VALUE(LEFT($A28,4)),'7g'!$A$3:$K$51,COLUMN(D$44),0),1/(VALUE(RIGHT($A28,4))-VALUE(LEFT($A28,4))))-1)*100</f>
        <v>0.96112433574302436</v>
      </c>
      <c r="E28" s="2">
        <f>D28*C28/100</f>
        <v>0.44729050703982409</v>
      </c>
      <c r="F28" s="2">
        <f>B28-D28*C28/100</f>
        <v>1.7087665926817071</v>
      </c>
      <c r="G28" s="69">
        <f>(VALUE(LEFT($A28,4)))</f>
        <v>1989</v>
      </c>
      <c r="H28" s="69">
        <f>(VALUE(RIGHT($A28,4)))</f>
        <v>2000</v>
      </c>
    </row>
    <row r="29" spans="1:8">
      <c r="A29" s="7" t="s">
        <v>28</v>
      </c>
      <c r="B29" s="2">
        <f>(POWER(VLOOKUP(VALUE(RIGHT($A29,4)),'5'!$A$3:$K$31,COLUMN(D$24),0)/VLOOKUP(VALUE(LEFT($A29,4)),'5'!$A$3:$K$31,COLUMN(D$24),0),1/(VALUE(RIGHT($A29,4))-VALUE(LEFT($A29,4))))-1)*100</f>
        <v>2.2502307240123587</v>
      </c>
      <c r="C29" s="13">
        <f>AVERAGEIFS('7e'!D$3:D$49,'7e'!A$3:A$49,"&gt;="&amp;G29,'7e'!A$3:A$49,"&lt;="&amp;H29)</f>
        <v>49.432602264350606</v>
      </c>
      <c r="D29" s="2">
        <f>(POWER(VLOOKUP(VALUE(RIGHT($A29,4)),'7g'!$A$3:$K$51,COLUMN(D$44),0)/VLOOKUP(VALUE(LEFT($A29,4)),'7g'!$A$3:$K$51,COLUMN(D$44),0),1/(VALUE(RIGHT($A29,4))-VALUE(LEFT($A29,4))))-1)*100</f>
        <v>3.8125432182023467E-2</v>
      </c>
      <c r="E29" s="2">
        <f>D29*C29/100</f>
        <v>1.8846393252104389E-2</v>
      </c>
      <c r="F29" s="2">
        <f>B29-D29*C29/100</f>
        <v>2.2313843307602541</v>
      </c>
      <c r="G29" s="69">
        <f>(VALUE(LEFT($A29,4)))</f>
        <v>2000</v>
      </c>
      <c r="H29" s="69">
        <f>(VALUE(RIGHT($A29,4)))</f>
        <v>2005</v>
      </c>
    </row>
    <row r="31" spans="1:8">
      <c r="A31" s="163" t="s">
        <v>1217</v>
      </c>
      <c r="C31" s="30"/>
    </row>
    <row r="32" spans="1:8">
      <c r="A32" s="358" t="s">
        <v>639</v>
      </c>
      <c r="B32" s="358"/>
      <c r="C32" s="358"/>
      <c r="D32" s="358"/>
      <c r="E32" s="358"/>
      <c r="F32" s="358"/>
    </row>
    <row r="33" spans="1:8">
      <c r="B33" s="321" t="s">
        <v>629</v>
      </c>
      <c r="C33" s="359" t="s">
        <v>630</v>
      </c>
      <c r="D33" s="359"/>
      <c r="E33" s="359"/>
      <c r="F33" s="360" t="s">
        <v>631</v>
      </c>
    </row>
    <row r="34" spans="1:8" ht="60">
      <c r="B34" s="321"/>
      <c r="C34" s="33" t="s">
        <v>632</v>
      </c>
      <c r="D34" s="47" t="s">
        <v>630</v>
      </c>
      <c r="E34" s="33" t="s">
        <v>633</v>
      </c>
      <c r="F34" s="360"/>
    </row>
    <row r="35" spans="1:8" ht="30">
      <c r="A35" s="7"/>
      <c r="B35" s="361" t="s">
        <v>634</v>
      </c>
      <c r="C35" s="361"/>
      <c r="D35" s="361"/>
      <c r="E35" s="67" t="s">
        <v>635</v>
      </c>
      <c r="F35" s="68"/>
    </row>
    <row r="36" spans="1:8">
      <c r="A36" s="7" t="s">
        <v>27</v>
      </c>
      <c r="B36" s="2">
        <f>(POWER(VLOOKUP(VALUE(RIGHT($A36,4)),'5'!$A$3:$K$31,COLUMN(E$24),0)/VLOOKUP(VALUE(LEFT($A36,4)),'5'!$A$3:$K$31,COLUMN(E$24),0),1/(VALUE(RIGHT($A36,4))-VALUE(LEFT($A36,4))))-1)*100</f>
        <v>5.7496678333216478</v>
      </c>
      <c r="C36" s="13">
        <f>AVERAGEIFS('7e'!E$3:E$49,'7e'!A$3:A$49,"&gt;="&amp;G36,'7e'!A$3:A$49,"&lt;="&amp;H36)</f>
        <v>44.238987953135606</v>
      </c>
      <c r="D36" s="2">
        <f>(POWER(VLOOKUP(VALUE(RIGHT($A36,4)),'7g'!$A$3:$K$51,COLUMN(E$44),0)/VLOOKUP(VALUE(LEFT($A36,4)),'7g'!$A$3:$K$51,COLUMN(E$44),0),1/(VALUE(RIGHT($A36,4))-VALUE(LEFT($A36,4))))-1)*100</f>
        <v>-5.6228121959536859</v>
      </c>
      <c r="E36" s="2">
        <f>D36*C36/100</f>
        <v>-2.4874752099953907</v>
      </c>
      <c r="F36" s="2">
        <f>B36-D36*C36/100</f>
        <v>8.2371430433170385</v>
      </c>
      <c r="G36" s="69">
        <f>(VALUE(LEFT($A36,4)))</f>
        <v>1997</v>
      </c>
      <c r="H36" s="69">
        <f>(VALUE(RIGHT($A36,4)))</f>
        <v>2000</v>
      </c>
    </row>
    <row r="37" spans="1:8">
      <c r="A37" s="7" t="s">
        <v>28</v>
      </c>
      <c r="B37" s="2">
        <f>(POWER(VLOOKUP(VALUE(RIGHT($A37,4)),'5'!$A$3:$K$31,COLUMN(E$24),0)/VLOOKUP(VALUE(LEFT($A37,4)),'5'!$A$3:$K$31,COLUMN(E$24),0),1/(VALUE(RIGHT($A37,4))-VALUE(LEFT($A37,4))))-1)*100</f>
        <v>6.6299178598422825</v>
      </c>
      <c r="C37" s="13">
        <f>AVERAGEIFS('7e'!E$3:E$49,'7e'!A$3:A$49,"&gt;="&amp;G37,'7e'!A$3:A$49,"&lt;="&amp;H37)</f>
        <v>57.998348751753696</v>
      </c>
      <c r="D37" s="2">
        <f>(POWER(VLOOKUP(VALUE(RIGHT($A37,4)),'7g'!$A$3:$K$51,COLUMN(E$44),0)/VLOOKUP(VALUE(LEFT($A37,4)),'7g'!$A$3:$K$51,COLUMN(E$44),0),1/(VALUE(RIGHT($A37,4))-VALUE(LEFT($A37,4))))-1)*100</f>
        <v>6.4459897490605877</v>
      </c>
      <c r="E37" s="2">
        <f>D37*C37/100</f>
        <v>3.7385676151624527</v>
      </c>
      <c r="F37" s="2">
        <f>B37-D37*C37/100</f>
        <v>2.8913502446798298</v>
      </c>
      <c r="G37" s="69">
        <f>(VALUE(LEFT($A37,4)))</f>
        <v>2000</v>
      </c>
      <c r="H37" s="69">
        <f>(VALUE(RIGHT($A37,4)))</f>
        <v>2005</v>
      </c>
    </row>
    <row r="38" spans="1:8">
      <c r="A38" s="19" t="s">
        <v>616</v>
      </c>
      <c r="B38" s="2">
        <f>(POWER(VLOOKUP(VALUE(RIGHT($A38,4)),'5'!$A$3:$K$31,COLUMN(E$24),0)/VLOOKUP(VALUE(LEFT($A38,4)),'5'!$A$3:$K$31,COLUMN(E$24),0),1/(VALUE(RIGHT($A38,4))-VALUE(LEFT($A38,4))))-1)*100</f>
        <v>6.29896871320339</v>
      </c>
      <c r="C38" s="13">
        <f>AVERAGEIFS('7e'!E$3:E$49,'7e'!A$3:A$49,"&gt;="&amp;G38,'7e'!A$3:A$49,"&lt;="&amp;H38)</f>
        <v>52.899076663190023</v>
      </c>
      <c r="D38" s="2">
        <f>(POWER(VLOOKUP(VALUE(RIGHT($A38,4)),'7g'!$A$3:$K$51,COLUMN(E$44),0)/VLOOKUP(VALUE(LEFT($A38,4)),'7g'!$A$3:$K$51,COLUMN(E$44),0),1/(VALUE(RIGHT($A38,4))-VALUE(LEFT($A38,4))))-1)*100</f>
        <v>1.7491880818981009</v>
      </c>
      <c r="E38" s="2">
        <f>D38*C38/100</f>
        <v>0.92530434442665954</v>
      </c>
      <c r="F38" s="2">
        <f>B38-D38*C38/100</f>
        <v>5.3736643687767307</v>
      </c>
      <c r="G38" s="69">
        <f>(VALUE(LEFT($A38,4)))</f>
        <v>1997</v>
      </c>
      <c r="H38" s="69">
        <f>(VALUE(RIGHT($A38,4)))</f>
        <v>2005</v>
      </c>
    </row>
    <row r="39" spans="1:8">
      <c r="A39" s="6"/>
      <c r="B39" s="10"/>
      <c r="C39" s="70"/>
      <c r="D39" s="10"/>
      <c r="E39" s="10"/>
      <c r="F39" s="10"/>
      <c r="G39" s="71"/>
      <c r="H39" s="71"/>
    </row>
    <row r="40" spans="1:8">
      <c r="A40" s="358" t="s">
        <v>640</v>
      </c>
      <c r="B40" s="358"/>
      <c r="C40" s="358"/>
      <c r="D40" s="358"/>
      <c r="E40" s="358"/>
      <c r="F40" s="358"/>
    </row>
    <row r="41" spans="1:8">
      <c r="B41" s="321" t="s">
        <v>629</v>
      </c>
      <c r="C41" s="359" t="s">
        <v>630</v>
      </c>
      <c r="D41" s="359"/>
      <c r="E41" s="359"/>
      <c r="F41" s="360" t="s">
        <v>631</v>
      </c>
    </row>
    <row r="42" spans="1:8" ht="60">
      <c r="B42" s="321"/>
      <c r="C42" s="33" t="s">
        <v>632</v>
      </c>
      <c r="D42" s="47" t="s">
        <v>630</v>
      </c>
      <c r="E42" s="33" t="s">
        <v>633</v>
      </c>
      <c r="F42" s="360"/>
    </row>
    <row r="43" spans="1:8" ht="30">
      <c r="A43" s="7"/>
      <c r="B43" s="361" t="s">
        <v>634</v>
      </c>
      <c r="C43" s="361"/>
      <c r="D43" s="361"/>
      <c r="E43" s="67" t="s">
        <v>635</v>
      </c>
      <c r="F43" s="68"/>
    </row>
    <row r="44" spans="1:8">
      <c r="A44" s="7" t="s">
        <v>27</v>
      </c>
      <c r="B44" s="2">
        <f>(POWER(VLOOKUP(VALUE(RIGHT($A44,4)),'5'!$A$3:$K$31,COLUMN(F$24),0)/VLOOKUP(VALUE(LEFT($A44,4)),'5'!$A$3:$K$31,COLUMN(F$24),0),1/(VALUE(RIGHT($A44,4))-VALUE(LEFT($A44,4))))-1)*100</f>
        <v>7.8457790405287664</v>
      </c>
      <c r="C44" s="13">
        <f>AVERAGEIFS('7e'!F$3:F$49,'7e'!A$3:A$49,"&gt;="&amp;G44,'7e'!A$3:A$49,"&lt;="&amp;H44)</f>
        <v>51.544380211567493</v>
      </c>
      <c r="D44" s="2">
        <f>(POWER(VLOOKUP(VALUE(RIGHT($A44,4)),'7g'!$A$3:$K$51,COLUMN(F$44),0)/VLOOKUP(VALUE(LEFT($A44,4)),'7g'!$A$3:$K$51,COLUMN(F$44),0),1/(VALUE(RIGHT($A44,4))-VALUE(LEFT($A44,4))))-1)*100</f>
        <v>8.8521636339679901</v>
      </c>
      <c r="E44" s="2">
        <f>D44*C44/100</f>
        <v>4.5627928804425704</v>
      </c>
      <c r="F44" s="2">
        <f>B44-D44*C44/100</f>
        <v>3.282986160086196</v>
      </c>
      <c r="G44" s="69">
        <f>(VALUE(LEFT($A44,4)))</f>
        <v>1997</v>
      </c>
      <c r="H44" s="69">
        <f>(VALUE(RIGHT($A44,4)))</f>
        <v>2000</v>
      </c>
    </row>
    <row r="45" spans="1:8">
      <c r="A45" s="7" t="s">
        <v>28</v>
      </c>
      <c r="B45" s="2">
        <f>(POWER(VLOOKUP(VALUE(RIGHT($A45,4)),'5'!$A$3:$K$31,COLUMN(F$24),0)/VLOOKUP(VALUE(LEFT($A45,4)),'5'!$A$3:$K$31,COLUMN(F$24),0),1/(VALUE(RIGHT($A45,4))-VALUE(LEFT($A45,4))))-1)*100</f>
        <v>2.4193865593330477</v>
      </c>
      <c r="C45" s="13">
        <f>AVERAGEIFS('7e'!F$3:F$49,'7e'!A$3:A$49,"&gt;="&amp;G45,'7e'!A$3:A$49,"&lt;="&amp;H45)</f>
        <v>55.129905649247092</v>
      </c>
      <c r="D45" s="2">
        <f>(POWER(VLOOKUP(VALUE(RIGHT($A45,4)),'7g'!$A$3:$K$51,COLUMN(F$44),0)/VLOOKUP(VALUE(LEFT($A45,4)),'7g'!$A$3:$K$51,COLUMN(F$44),0),1/(VALUE(RIGHT($A45,4))-VALUE(LEFT($A45,4))))-1)*100</f>
        <v>9.4703817384655942E-2</v>
      </c>
      <c r="E45" s="2">
        <f>D45*C45/100</f>
        <v>5.2210125170396082E-2</v>
      </c>
      <c r="F45" s="2">
        <f>B45-D45*C45/100</f>
        <v>2.3671764341626518</v>
      </c>
      <c r="G45" s="69">
        <f>(VALUE(LEFT($A45,4)))</f>
        <v>2000</v>
      </c>
      <c r="H45" s="69">
        <f>(VALUE(RIGHT($A45,4)))</f>
        <v>2005</v>
      </c>
    </row>
    <row r="46" spans="1:8">
      <c r="A46" s="19" t="s">
        <v>616</v>
      </c>
      <c r="B46" s="2">
        <f>(POWER(VLOOKUP(VALUE(RIGHT($A46,4)),'5'!$A$3:$K$31,COLUMN(F$24),0)/VLOOKUP(VALUE(LEFT($A46,4)),'5'!$A$3:$K$31,COLUMN(F$24),0),1/(VALUE(RIGHT($A46,4))-VALUE(LEFT($A46,4))))-1)*100</f>
        <v>4.4215266730162517</v>
      </c>
      <c r="C46" s="13">
        <f>AVERAGEIFS('7e'!F$3:F$49,'7e'!A$3:A$49,"&gt;="&amp;G46,'7e'!A$3:A$49,"&lt;="&amp;H46)</f>
        <v>53.397775732538996</v>
      </c>
      <c r="D46" s="2">
        <f>(POWER(VLOOKUP(VALUE(RIGHT($A46,4)),'7g'!$A$3:$K$51,COLUMN(F$44),0)/VLOOKUP(VALUE(LEFT($A46,4)),'7g'!$A$3:$K$51,COLUMN(F$44),0),1/(VALUE(RIGHT($A46,4))-VALUE(LEFT($A46,4))))-1)*100</f>
        <v>3.2929870084876578</v>
      </c>
      <c r="E46" s="2">
        <f>D46*C46/100</f>
        <v>1.7583818176938844</v>
      </c>
      <c r="F46" s="2">
        <f>B46-D46*C46/100</f>
        <v>2.6631448553223676</v>
      </c>
      <c r="G46" s="69">
        <f>(VALUE(LEFT($A46,4)))</f>
        <v>1997</v>
      </c>
      <c r="H46" s="69">
        <f>(VALUE(RIGHT($A46,4)))</f>
        <v>2005</v>
      </c>
    </row>
    <row r="47" spans="1:8">
      <c r="A47" s="6"/>
      <c r="B47" s="10"/>
      <c r="C47" s="70"/>
      <c r="D47" s="10"/>
      <c r="E47" s="10"/>
      <c r="F47" s="10"/>
      <c r="G47" s="71"/>
      <c r="H47" s="71"/>
    </row>
    <row r="48" spans="1:8">
      <c r="A48" s="358" t="s">
        <v>641</v>
      </c>
      <c r="B48" s="358"/>
      <c r="C48" s="358"/>
      <c r="D48" s="358"/>
      <c r="E48" s="358"/>
      <c r="F48" s="358"/>
    </row>
    <row r="49" spans="1:8">
      <c r="B49" s="321" t="s">
        <v>629</v>
      </c>
      <c r="C49" s="359" t="s">
        <v>630</v>
      </c>
      <c r="D49" s="359"/>
      <c r="E49" s="359"/>
      <c r="F49" s="360" t="s">
        <v>631</v>
      </c>
    </row>
    <row r="50" spans="1:8" ht="60">
      <c r="B50" s="321"/>
      <c r="C50" s="33" t="s">
        <v>632</v>
      </c>
      <c r="D50" s="47" t="s">
        <v>630</v>
      </c>
      <c r="E50" s="33" t="s">
        <v>633</v>
      </c>
      <c r="F50" s="360"/>
    </row>
    <row r="51" spans="1:8" ht="30">
      <c r="A51" s="7"/>
      <c r="B51" s="361" t="s">
        <v>634</v>
      </c>
      <c r="C51" s="361"/>
      <c r="D51" s="361"/>
      <c r="E51" s="67" t="s">
        <v>635</v>
      </c>
      <c r="F51" s="68"/>
    </row>
    <row r="52" spans="1:8">
      <c r="A52" s="7" t="s">
        <v>27</v>
      </c>
      <c r="B52" s="2">
        <f>(POWER(VLOOKUP(VALUE(RIGHT($A52,4)),'5'!$A$3:$K$31,COLUMN(G$24),0)/VLOOKUP(VALUE(LEFT($A52,4)),'5'!$A$3:$K$31,COLUMN(G$24),0),1/(VALUE(RIGHT($A52,4))-VALUE(LEFT($A52,4))))-1)*100</f>
        <v>5.4080488940866145</v>
      </c>
      <c r="C52" s="13">
        <f>AVERAGEIFS('7e'!G$3:G$49,'7e'!A$3:A$49,"&gt;="&amp;G52,'7e'!A$3:A$49,"&lt;="&amp;H52)</f>
        <v>59.314366083799527</v>
      </c>
      <c r="D52" s="2">
        <f>(POWER(VLOOKUP(VALUE(RIGHT($A52,4)),'7g'!$A$3:$K$51,COLUMN(G$44),0)/VLOOKUP(VALUE(LEFT($A52,4)),'7g'!$A$3:$K$51,COLUMN(G$44),0),1/(VALUE(RIGHT($A52,4))-VALUE(LEFT($A52,4))))-1)*100</f>
        <v>3.4104106558528358</v>
      </c>
      <c r="E52" s="2">
        <f>D52*C52/100</f>
        <v>2.0228634613734595</v>
      </c>
      <c r="F52" s="2">
        <f>B52-D52*C52/100</f>
        <v>3.385185432713155</v>
      </c>
      <c r="G52" s="69">
        <f>(VALUE(LEFT($A52,4)))</f>
        <v>1997</v>
      </c>
      <c r="H52" s="69">
        <f>(VALUE(RIGHT($A52,4)))</f>
        <v>2000</v>
      </c>
    </row>
    <row r="53" spans="1:8">
      <c r="A53" s="7" t="s">
        <v>28</v>
      </c>
      <c r="B53" s="2">
        <f>(POWER(VLOOKUP(VALUE(RIGHT($A53,4)),'5'!$A$3:$K$31,COLUMN(G$24),0)/VLOOKUP(VALUE(LEFT($A53,4)),'5'!$A$3:$K$31,COLUMN(G$24),0),1/(VALUE(RIGHT($A53,4))-VALUE(LEFT($A53,4))))-1)*100</f>
        <v>-2.2480262905544834</v>
      </c>
      <c r="C53" s="13">
        <f>AVERAGEIFS('7e'!G$3:G$49,'7e'!A$3:A$49,"&gt;="&amp;G53,'7e'!A$3:A$49,"&lt;="&amp;H53)</f>
        <v>57.982625735306833</v>
      </c>
      <c r="D53" s="2">
        <f>(POWER(VLOOKUP(VALUE(RIGHT($A53,4)),'7g'!$A$3:$K$51,COLUMN(G$44),0)/VLOOKUP(VALUE(LEFT($A53,4)),'7g'!$A$3:$K$51,COLUMN(G$44),0),1/(VALUE(RIGHT($A53,4))-VALUE(LEFT($A53,4))))-1)*100</f>
        <v>-1.544858436342289</v>
      </c>
      <c r="E53" s="2">
        <f>D53*C53/100</f>
        <v>-0.89574948528466281</v>
      </c>
      <c r="F53" s="2">
        <f>B53-D53*C53/100</f>
        <v>-1.3522768052698206</v>
      </c>
      <c r="G53" s="69">
        <f>(VALUE(LEFT($A53,4)))</f>
        <v>2000</v>
      </c>
      <c r="H53" s="69">
        <f>(VALUE(RIGHT($A53,4)))</f>
        <v>2005</v>
      </c>
    </row>
    <row r="54" spans="1:8">
      <c r="A54" s="19" t="s">
        <v>616</v>
      </c>
      <c r="B54" s="2">
        <f>(POWER(VLOOKUP(VALUE(RIGHT($A54,4)),'5'!$A$3:$K$31,COLUMN(G$24),0)/VLOOKUP(VALUE(LEFT($A54,4)),'5'!$A$3:$K$31,COLUMN(G$24),0),1/(VALUE(RIGHT($A54,4))-VALUE(LEFT($A54,4))))-1)*100</f>
        <v>0.55556830895795439</v>
      </c>
      <c r="C54" s="13">
        <f>AVERAGEIFS('7e'!G$3:G$49,'7e'!A$3:A$49,"&gt;="&amp;G54,'7e'!A$3:A$49,"&lt;="&amp;H54)</f>
        <v>58.230847787526741</v>
      </c>
      <c r="D54" s="2">
        <f>(POWER(VLOOKUP(VALUE(RIGHT($A54,4)),'7g'!$A$3:$K$51,COLUMN(G$44),0)/VLOOKUP(VALUE(LEFT($A54,4)),'7g'!$A$3:$K$51,COLUMN(G$44),0),1/(VALUE(RIGHT($A54,4))-VALUE(LEFT($A54,4))))-1)*100</f>
        <v>0.2849123224676342</v>
      </c>
      <c r="E54" s="2">
        <f>D54*C54/100</f>
        <v>0.16590686082403544</v>
      </c>
      <c r="F54" s="2">
        <f>B54-D54*C54/100</f>
        <v>0.38966144813391895</v>
      </c>
      <c r="G54" s="69">
        <f>(VALUE(LEFT($A54,4)))</f>
        <v>1997</v>
      </c>
      <c r="H54" s="69">
        <f>(VALUE(RIGHT($A54,4)))</f>
        <v>2005</v>
      </c>
    </row>
    <row r="56" spans="1:8">
      <c r="A56" s="163" t="s">
        <v>1217</v>
      </c>
    </row>
    <row r="57" spans="1:8">
      <c r="A57" s="358" t="s">
        <v>642</v>
      </c>
      <c r="B57" s="358"/>
      <c r="C57" s="358"/>
      <c r="D57" s="358"/>
      <c r="E57" s="358"/>
      <c r="F57" s="358"/>
    </row>
    <row r="58" spans="1:8">
      <c r="B58" s="321" t="s">
        <v>629</v>
      </c>
      <c r="C58" s="359" t="s">
        <v>630</v>
      </c>
      <c r="D58" s="359"/>
      <c r="E58" s="359"/>
      <c r="F58" s="360" t="s">
        <v>631</v>
      </c>
    </row>
    <row r="59" spans="1:8" ht="60">
      <c r="B59" s="321"/>
      <c r="C59" s="33" t="s">
        <v>632</v>
      </c>
      <c r="D59" s="47" t="s">
        <v>630</v>
      </c>
      <c r="E59" s="33" t="s">
        <v>633</v>
      </c>
      <c r="F59" s="360"/>
    </row>
    <row r="60" spans="1:8" ht="30">
      <c r="A60" s="7"/>
      <c r="B60" s="361" t="s">
        <v>634</v>
      </c>
      <c r="C60" s="361"/>
      <c r="D60" s="361"/>
      <c r="E60" s="67" t="s">
        <v>635</v>
      </c>
      <c r="F60" s="68"/>
    </row>
    <row r="61" spans="1:8">
      <c r="A61" s="7" t="s">
        <v>27</v>
      </c>
      <c r="B61" s="2">
        <f>(POWER(VLOOKUP(VALUE(RIGHT($A61,4)),'5'!$A$3:$K$31,COLUMN(H$24),0)/VLOOKUP(VALUE(LEFT($A61,4)),'5'!$A$3:$K$31,COLUMN(H$24),0),1/(VALUE(RIGHT($A61,4))-VALUE(LEFT($A61,4))))-1)*100</f>
        <v>4.1514985532196791</v>
      </c>
      <c r="C61" s="13">
        <f>AVERAGEIFS('7e'!H$3:H$49,'7e'!A$3:A$49,"&gt;="&amp;G61,'7e'!A$3:A$49,"&lt;="&amp;H61)</f>
        <v>56.367424780712099</v>
      </c>
      <c r="D61" s="2">
        <f>(POWER(VLOOKUP(VALUE(RIGHT($A61,4)),'7g'!$A$3:$K$51,COLUMN(H$44),0)/VLOOKUP(VALUE(LEFT($A61,4)),'7g'!$A$3:$K$51,COLUMN(H$44),0),1/(VALUE(RIGHT($A61,4))-VALUE(LEFT($A61,4))))-1)*100</f>
        <v>1.08393811238916</v>
      </c>
      <c r="E61" s="2">
        <f>D61*C61/100</f>
        <v>0.61098800017043042</v>
      </c>
      <c r="F61" s="2">
        <f>B61-D61*C61/100</f>
        <v>3.5405105530492484</v>
      </c>
      <c r="G61" s="69">
        <f>(VALUE(LEFT($A61,4)))</f>
        <v>1997</v>
      </c>
      <c r="H61" s="69">
        <f>(VALUE(RIGHT($A61,4)))</f>
        <v>2000</v>
      </c>
    </row>
    <row r="62" spans="1:8">
      <c r="A62" s="7" t="s">
        <v>28</v>
      </c>
      <c r="B62" s="2">
        <f>(POWER(VLOOKUP(VALUE(RIGHT($A62,4)),'5'!$A$3:$K$31,COLUMN(H$24),0)/VLOOKUP(VALUE(LEFT($A62,4)),'5'!$A$3:$K$31,COLUMN(H$24),0),1/(VALUE(RIGHT($A62,4))-VALUE(LEFT($A62,4))))-1)*100</f>
        <v>-1.8215720728630203</v>
      </c>
      <c r="C62" s="13">
        <f>AVERAGEIFS('7e'!H$3:H$49,'7e'!A$3:A$49,"&gt;="&amp;G62,'7e'!A$3:A$49,"&lt;="&amp;H62)</f>
        <v>54.856834206877956</v>
      </c>
      <c r="D62" s="2">
        <f>(POWER(VLOOKUP(VALUE(RIGHT($A62,4)),'7g'!$A$3:$K$51,COLUMN(H$44),0)/VLOOKUP(VALUE(LEFT($A62,4)),'7g'!$A$3:$K$51,COLUMN(H$44),0),1/(VALUE(RIGHT($A62,4))-VALUE(LEFT($A62,4))))-1)*100</f>
        <v>-1.7898260754886541</v>
      </c>
      <c r="E62" s="2">
        <f>D62*C62/100</f>
        <v>-0.98184192282228122</v>
      </c>
      <c r="F62" s="2">
        <f>B62-D62*C62/100</f>
        <v>-0.83973015004073903</v>
      </c>
      <c r="G62" s="69">
        <f>(VALUE(LEFT($A62,4)))</f>
        <v>2000</v>
      </c>
      <c r="H62" s="69">
        <f>(VALUE(RIGHT($A62,4)))</f>
        <v>2005</v>
      </c>
    </row>
    <row r="63" spans="1:8">
      <c r="A63" s="19" t="s">
        <v>616</v>
      </c>
      <c r="B63" s="2">
        <f>(POWER(VLOOKUP(VALUE(RIGHT($A63,4)),'5'!$A$3:$K$31,COLUMN(H$24),0)/VLOOKUP(VALUE(LEFT($A63,4)),'5'!$A$3:$K$31,COLUMN(H$24),0),1/(VALUE(RIGHT($A63,4))-VALUE(LEFT($A63,4))))-1)*100</f>
        <v>0.37709373987049322</v>
      </c>
      <c r="C63" s="13">
        <f>AVERAGEIFS('7e'!H$3:H$49,'7e'!A$3:A$49,"&gt;="&amp;G63,'7e'!A$3:A$49,"&lt;="&amp;H63)</f>
        <v>54.735889060667994</v>
      </c>
      <c r="D63" s="2">
        <f>(POWER(VLOOKUP(VALUE(RIGHT($A63,4)),'7g'!$A$3:$K$51,COLUMN(H$44),0)/VLOOKUP(VALUE(LEFT($A63,4)),'7g'!$A$3:$K$51,COLUMN(H$44),0),1/(VALUE(RIGHT($A63,4))-VALUE(LEFT($A63,4))))-1)*100</f>
        <v>-0.7218655810683261</v>
      </c>
      <c r="E63" s="2">
        <f>D63*C63/100</f>
        <v>-0.39511954362070534</v>
      </c>
      <c r="F63" s="2">
        <f>B63-D63*C63/100</f>
        <v>0.77221328349119855</v>
      </c>
      <c r="G63" s="69">
        <f>(VALUE(LEFT($A63,4)))</f>
        <v>1997</v>
      </c>
      <c r="H63" s="69">
        <f>(VALUE(RIGHT($A63,4)))</f>
        <v>2005</v>
      </c>
    </row>
    <row r="65" spans="1:8">
      <c r="A65" s="358" t="s">
        <v>643</v>
      </c>
      <c r="B65" s="358"/>
      <c r="C65" s="358"/>
      <c r="D65" s="358"/>
      <c r="E65" s="358"/>
      <c r="F65" s="358"/>
    </row>
    <row r="66" spans="1:8">
      <c r="B66" s="321" t="s">
        <v>629</v>
      </c>
      <c r="C66" s="359" t="s">
        <v>630</v>
      </c>
      <c r="D66" s="359"/>
      <c r="E66" s="359"/>
      <c r="F66" s="360" t="s">
        <v>631</v>
      </c>
    </row>
    <row r="67" spans="1:8" ht="60">
      <c r="B67" s="321"/>
      <c r="C67" s="33" t="s">
        <v>632</v>
      </c>
      <c r="D67" s="47" t="s">
        <v>630</v>
      </c>
      <c r="E67" s="33" t="s">
        <v>633</v>
      </c>
      <c r="F67" s="360"/>
    </row>
    <row r="68" spans="1:8" ht="30">
      <c r="A68" s="7"/>
      <c r="B68" s="361" t="s">
        <v>634</v>
      </c>
      <c r="C68" s="361"/>
      <c r="D68" s="361"/>
      <c r="E68" s="67" t="s">
        <v>635</v>
      </c>
      <c r="F68" s="68"/>
    </row>
    <row r="69" spans="1:8">
      <c r="A69" s="7" t="s">
        <v>27</v>
      </c>
      <c r="B69" s="2">
        <f>(POWER(VLOOKUP(VALUE(RIGHT($A69,4)),'5'!$A$3:$K$31,COLUMN(I$24),0)/VLOOKUP(VALUE(LEFT($A69,4)),'5'!$A$3:$K$31,COLUMN(I$24),0),1/(VALUE(RIGHT($A69,4))-VALUE(LEFT($A69,4))))-1)*100</f>
        <v>6.6164963309522262</v>
      </c>
      <c r="C69" s="13">
        <f>AVERAGEIFS('7e'!I$3:I$49,'7e'!A$3:A$49,"&gt;="&amp;G69,'7e'!A$3:A$49,"&lt;="&amp;H69)</f>
        <v>32.590331323036366</v>
      </c>
      <c r="D69" s="2">
        <f>(POWER(VLOOKUP(VALUE(RIGHT($A69,4)),'7g'!$A$3:$K$51,COLUMN(I$44),0)/VLOOKUP(VALUE(LEFT($A69,4)),'7g'!$A$3:$K$51,COLUMN(I$44),0),1/(VALUE(RIGHT($A69,4))-VALUE(LEFT($A69,4))))-1)*100</f>
        <v>3.5203003675711386</v>
      </c>
      <c r="E69" s="2">
        <f>D69*C69/100</f>
        <v>1.1472775533575013</v>
      </c>
      <c r="F69" s="2">
        <f>B69-D69*C69/100</f>
        <v>5.4692187775947252</v>
      </c>
      <c r="G69" s="69">
        <f>(VALUE(LEFT($A69,4)))</f>
        <v>1997</v>
      </c>
      <c r="H69" s="69">
        <f>(VALUE(RIGHT($A69,4)))</f>
        <v>2000</v>
      </c>
    </row>
    <row r="70" spans="1:8">
      <c r="A70" s="7" t="s">
        <v>28</v>
      </c>
      <c r="B70" s="2">
        <f>(POWER(VLOOKUP(VALUE(RIGHT($A70,4)),'5'!$A$3:$K$31,COLUMN(I$24),0)/VLOOKUP(VALUE(LEFT($A70,4)),'5'!$A$3:$K$31,COLUMN(I$24),0),1/(VALUE(RIGHT($A70,4))-VALUE(LEFT($A70,4))))-1)*100</f>
        <v>1.7991463583572731</v>
      </c>
      <c r="C70" s="13">
        <f>AVERAGEIFS('7e'!I$3:I$49,'7e'!A$3:A$49,"&gt;="&amp;G70,'7e'!A$3:A$49,"&lt;="&amp;H70)</f>
        <v>35.936109568313071</v>
      </c>
      <c r="D70" s="2">
        <f>(POWER(VLOOKUP(VALUE(RIGHT($A70,4)),'7g'!$A$3:$K$51,COLUMN(I$44),0)/VLOOKUP(VALUE(LEFT($A70,4)),'7g'!$A$3:$K$51,COLUMN(I$44),0),1/(VALUE(RIGHT($A70,4))-VALUE(LEFT($A70,4))))-1)*100</f>
        <v>-2.4841216335621197</v>
      </c>
      <c r="E70" s="2">
        <f>D70*C70/100</f>
        <v>-0.89269667204705183</v>
      </c>
      <c r="F70" s="2">
        <f>B70-D70*C70/100</f>
        <v>2.6918430304043248</v>
      </c>
      <c r="G70" s="69">
        <f>(VALUE(LEFT($A70,4)))</f>
        <v>2000</v>
      </c>
      <c r="H70" s="69">
        <f>(VALUE(RIGHT($A70,4)))</f>
        <v>2005</v>
      </c>
    </row>
    <row r="71" spans="1:8">
      <c r="A71" s="19" t="s">
        <v>616</v>
      </c>
      <c r="B71" s="2">
        <f>(POWER(VLOOKUP(VALUE(RIGHT($A71,4)),'5'!$A$3:$K$31,COLUMN(I$24),0)/VLOOKUP(VALUE(LEFT($A71,4)),'5'!$A$3:$K$31,COLUMN(I$24),0),1/(VALUE(RIGHT($A71,4))-VALUE(LEFT($A71,4))))-1)*100</f>
        <v>3.5796019142478874</v>
      </c>
      <c r="C71" s="13">
        <f>AVERAGEIFS('7e'!I$3:I$49,'7e'!A$3:A$49,"&gt;="&amp;G71,'7e'!A$3:A$49,"&lt;="&amp;H71)</f>
        <v>34.3510991719792</v>
      </c>
      <c r="D71" s="2">
        <f>(POWER(VLOOKUP(VALUE(RIGHT($A71,4)),'7g'!$A$3:$K$51,COLUMN(I$44),0)/VLOOKUP(VALUE(LEFT($A71,4)),'7g'!$A$3:$K$51,COLUMN(I$44),0),1/(VALUE(RIGHT($A71,4))-VALUE(LEFT($A71,4))))-1)*100</f>
        <v>-0.27440023382825363</v>
      </c>
      <c r="E71" s="2">
        <f>D71*C71/100</f>
        <v>-9.4259496450486216E-2</v>
      </c>
      <c r="F71" s="2">
        <f>B71-D71*C71/100</f>
        <v>3.6738614106983736</v>
      </c>
      <c r="G71" s="69">
        <f>(VALUE(LEFT($A71,4)))</f>
        <v>1997</v>
      </c>
      <c r="H71" s="69">
        <f>(VALUE(RIGHT($A71,4)))</f>
        <v>2005</v>
      </c>
    </row>
    <row r="73" spans="1:8" ht="29.25" customHeight="1">
      <c r="A73" s="358" t="s">
        <v>644</v>
      </c>
      <c r="B73" s="358"/>
      <c r="C73" s="358"/>
      <c r="D73" s="358"/>
      <c r="E73" s="358"/>
      <c r="F73" s="358"/>
    </row>
    <row r="74" spans="1:8">
      <c r="B74" s="321" t="s">
        <v>629</v>
      </c>
      <c r="C74" s="359" t="s">
        <v>630</v>
      </c>
      <c r="D74" s="359"/>
      <c r="E74" s="359"/>
      <c r="F74" s="360" t="s">
        <v>631</v>
      </c>
    </row>
    <row r="75" spans="1:8" ht="60">
      <c r="B75" s="321"/>
      <c r="C75" s="33" t="s">
        <v>632</v>
      </c>
      <c r="D75" s="47" t="s">
        <v>630</v>
      </c>
      <c r="E75" s="33" t="s">
        <v>633</v>
      </c>
      <c r="F75" s="360"/>
    </row>
    <row r="76" spans="1:8" ht="30">
      <c r="A76" s="7"/>
      <c r="B76" s="361" t="s">
        <v>634</v>
      </c>
      <c r="C76" s="361"/>
      <c r="D76" s="361"/>
      <c r="E76" s="67" t="s">
        <v>635</v>
      </c>
      <c r="F76" s="68"/>
    </row>
    <row r="77" spans="1:8">
      <c r="A77" s="7" t="s">
        <v>27</v>
      </c>
      <c r="B77" s="2">
        <f>(POWER(VLOOKUP(VALUE(RIGHT($A77,4)),'5'!$A$3:$K$31,COLUMN(J$24),0)/VLOOKUP(VALUE(LEFT($A77,4)),'5'!$A$3:$K$31,COLUMN(J$24),0),1/(VALUE(RIGHT($A77,4))-VALUE(LEFT($A77,4))))-1)*100</f>
        <v>-2.6694353184735231</v>
      </c>
      <c r="C77" s="13">
        <f>AVERAGEIFS('7e'!J$3:J$49,'7e'!A$3:A$49,"&gt;="&amp;G77,'7e'!A$3:A$49,"&lt;="&amp;H77)</f>
        <v>31.570326773568247</v>
      </c>
      <c r="D77" s="2">
        <f>(POWER(VLOOKUP(VALUE(RIGHT($A77,4)),'7g'!$A$3:$K$51,COLUMN(J$44),0)/VLOOKUP(VALUE(LEFT($A77,4)),'7g'!$A$3:$K$51,COLUMN(J$44),0),1/(VALUE(RIGHT($A77,4))-VALUE(LEFT($A77,4))))-1)*100</f>
        <v>-12.243834715665013</v>
      </c>
      <c r="E77" s="2">
        <f>D77*C77/100</f>
        <v>-3.8654186293510353</v>
      </c>
      <c r="F77" s="2">
        <f>B77-D77*C77/100</f>
        <v>1.1959833108775122</v>
      </c>
      <c r="G77" s="69">
        <f>(VALUE(LEFT($A77,4)))</f>
        <v>1997</v>
      </c>
      <c r="H77" s="69">
        <f>(VALUE(RIGHT($A77,4)))</f>
        <v>2000</v>
      </c>
    </row>
    <row r="78" spans="1:8">
      <c r="A78" s="7" t="s">
        <v>28</v>
      </c>
      <c r="B78" s="2">
        <f>(POWER(VLOOKUP(VALUE(RIGHT($A78,4)),'5'!$A$3:$K$31,COLUMN(J$24),0)/VLOOKUP(VALUE(LEFT($A78,4)),'5'!$A$3:$K$31,COLUMN(J$24),0),1/(VALUE(RIGHT($A78,4))-VALUE(LEFT($A78,4))))-1)*100</f>
        <v>1.8516683834421066</v>
      </c>
      <c r="C78" s="13">
        <f>AVERAGEIFS('7e'!J$3:J$49,'7e'!A$3:A$49,"&gt;="&amp;G78,'7e'!A$3:A$49,"&lt;="&amp;H78)</f>
        <v>26.11603520626706</v>
      </c>
      <c r="D78" s="2">
        <f>(POWER(VLOOKUP(VALUE(RIGHT($A78,4)),'7g'!$A$3:$K$51,COLUMN(J$44),0)/VLOOKUP(VALUE(LEFT($A78,4)),'7g'!$A$3:$K$51,COLUMN(J$44),0),1/(VALUE(RIGHT($A78,4))-VALUE(LEFT($A78,4))))-1)*100</f>
        <v>0.24110890246380468</v>
      </c>
      <c r="E78" s="2">
        <f>D78*C78/100</f>
        <v>6.2968085852891334E-2</v>
      </c>
      <c r="F78" s="2">
        <f>B78-D78*C78/100</f>
        <v>1.7887002975892152</v>
      </c>
      <c r="G78" s="69">
        <f>(VALUE(LEFT($A78,4)))</f>
        <v>2000</v>
      </c>
      <c r="H78" s="69">
        <f>(VALUE(RIGHT($A78,4)))</f>
        <v>2005</v>
      </c>
    </row>
    <row r="79" spans="1:8">
      <c r="A79" s="19" t="s">
        <v>616</v>
      </c>
      <c r="B79" s="2">
        <f>(POWER(VLOOKUP(VALUE(RIGHT($A79,4)),'5'!$A$3:$K$31,COLUMN(J$24),0)/VLOOKUP(VALUE(LEFT($A79,4)),'5'!$A$3:$K$31,COLUMN(J$24),0),1/(VALUE(RIGHT($A79,4))-VALUE(LEFT($A79,4))))-1)*100</f>
        <v>0.13215391099747897</v>
      </c>
      <c r="C79" s="13">
        <f>AVERAGEIFS('7e'!J$3:J$49,'7e'!A$3:A$49,"&gt;="&amp;G79,'7e'!A$3:A$49,"&lt;="&amp;H79)</f>
        <v>28.483719080189545</v>
      </c>
      <c r="D79" s="2">
        <f>(POWER(VLOOKUP(VALUE(RIGHT($A79,4)),'7g'!$A$3:$K$51,COLUMN(J$44),0)/VLOOKUP(VALUE(LEFT($A79,4)),'7g'!$A$3:$K$51,COLUMN(J$44),0),1/(VALUE(RIGHT($A79,4))-VALUE(LEFT($A79,4))))-1)*100</f>
        <v>-4.6363691339761477</v>
      </c>
      <c r="E79" s="2">
        <f>D79*C79/100</f>
        <v>-1.3206103596423828</v>
      </c>
      <c r="F79" s="2">
        <f>B79-D79*C79/100</f>
        <v>1.4527642706398618</v>
      </c>
      <c r="G79" s="69">
        <f>(VALUE(LEFT($A79,4)))</f>
        <v>1997</v>
      </c>
      <c r="H79" s="69">
        <f>(VALUE(RIGHT($A79,4)))</f>
        <v>2005</v>
      </c>
    </row>
    <row r="81" spans="1:1">
      <c r="A81" s="163" t="s">
        <v>1217</v>
      </c>
    </row>
  </sheetData>
  <mergeCells count="45">
    <mergeCell ref="B22:B23"/>
    <mergeCell ref="C22:E22"/>
    <mergeCell ref="F22:F23"/>
    <mergeCell ref="A1:F1"/>
    <mergeCell ref="B2:B3"/>
    <mergeCell ref="C2:E2"/>
    <mergeCell ref="F2:F3"/>
    <mergeCell ref="B4:D4"/>
    <mergeCell ref="A11:F11"/>
    <mergeCell ref="B12:B13"/>
    <mergeCell ref="C12:E12"/>
    <mergeCell ref="F12:F13"/>
    <mergeCell ref="B14:D14"/>
    <mergeCell ref="A21:F21"/>
    <mergeCell ref="A48:F48"/>
    <mergeCell ref="B24:D24"/>
    <mergeCell ref="A32:F32"/>
    <mergeCell ref="B33:B34"/>
    <mergeCell ref="C33:E33"/>
    <mergeCell ref="F33:F34"/>
    <mergeCell ref="B35:D35"/>
    <mergeCell ref="A40:F40"/>
    <mergeCell ref="B41:B42"/>
    <mergeCell ref="C41:E41"/>
    <mergeCell ref="F41:F42"/>
    <mergeCell ref="B43:D43"/>
    <mergeCell ref="B68:D68"/>
    <mergeCell ref="B49:B50"/>
    <mergeCell ref="C49:E49"/>
    <mergeCell ref="F49:F50"/>
    <mergeCell ref="B51:D51"/>
    <mergeCell ref="A57:F57"/>
    <mergeCell ref="B58:B59"/>
    <mergeCell ref="C58:E58"/>
    <mergeCell ref="F58:F59"/>
    <mergeCell ref="B60:D60"/>
    <mergeCell ref="A65:F65"/>
    <mergeCell ref="B66:B67"/>
    <mergeCell ref="C66:E66"/>
    <mergeCell ref="F66:F67"/>
    <mergeCell ref="A73:F73"/>
    <mergeCell ref="B74:B75"/>
    <mergeCell ref="C74:E74"/>
    <mergeCell ref="F74:F75"/>
    <mergeCell ref="B76:D76"/>
  </mergeCells>
  <pageMargins left="0.7" right="0.7" top="0.75" bottom="0.75" header="0.3" footer="0.3"/>
  <pageSetup orientation="portrait" horizontalDpi="0" verticalDpi="0" r:id="rId1"/>
  <rowBreaks count="2" manualBreakCount="2">
    <brk id="31" max="5" man="1"/>
    <brk id="56" max="5" man="1"/>
  </rowBreaks>
</worksheet>
</file>

<file path=xl/worksheets/sheet49.xml><?xml version="1.0" encoding="utf-8"?>
<worksheet xmlns="http://schemas.openxmlformats.org/spreadsheetml/2006/main" xmlns:r="http://schemas.openxmlformats.org/officeDocument/2006/relationships">
  <dimension ref="A1:AI124"/>
  <sheetViews>
    <sheetView view="pageBreakPreview" zoomScaleNormal="100" zoomScaleSheetLayoutView="100" workbookViewId="0"/>
  </sheetViews>
  <sheetFormatPr defaultRowHeight="15" outlineLevelRow="1" outlineLevelCol="1"/>
  <cols>
    <col min="1" max="1" width="9.28515625" style="179" bestFit="1" customWidth="1"/>
    <col min="2" max="13" width="11.85546875" style="179" customWidth="1"/>
    <col min="14" max="21" width="0" style="179" hidden="1" customWidth="1" outlineLevel="1"/>
    <col min="22" max="22" width="9.28515625" style="179" hidden="1" customWidth="1" outlineLevel="1"/>
    <col min="23" max="25" width="14.7109375" style="179" hidden="1" customWidth="1" outlineLevel="1"/>
    <col min="26" max="34" width="0" style="179" hidden="1" customWidth="1" outlineLevel="1"/>
    <col min="35" max="35" width="9.140625" style="179" collapsed="1"/>
    <col min="36" max="16384" width="9.140625" style="179"/>
  </cols>
  <sheetData>
    <row r="1" spans="1:34">
      <c r="A1" s="229" t="s">
        <v>1346</v>
      </c>
    </row>
    <row r="3" spans="1:34">
      <c r="B3" s="357" t="s">
        <v>5</v>
      </c>
      <c r="C3" s="357"/>
      <c r="D3" s="357"/>
      <c r="E3" s="357"/>
      <c r="F3" s="357" t="s">
        <v>6</v>
      </c>
      <c r="G3" s="357" t="s">
        <v>6</v>
      </c>
      <c r="H3" s="357" t="s">
        <v>6</v>
      </c>
      <c r="I3" s="357" t="s">
        <v>6</v>
      </c>
      <c r="J3" s="357" t="s">
        <v>7</v>
      </c>
      <c r="K3" s="357" t="s">
        <v>7</v>
      </c>
      <c r="L3" s="357" t="s">
        <v>7</v>
      </c>
      <c r="M3" s="357" t="s">
        <v>7</v>
      </c>
    </row>
    <row r="4" spans="1:34" ht="45" customHeight="1">
      <c r="B4" s="55" t="s">
        <v>623</v>
      </c>
      <c r="C4" s="55" t="s">
        <v>624</v>
      </c>
      <c r="D4" s="55" t="s">
        <v>625</v>
      </c>
      <c r="E4" s="55" t="s">
        <v>626</v>
      </c>
      <c r="F4" s="55" t="s">
        <v>623</v>
      </c>
      <c r="G4" s="55" t="s">
        <v>624</v>
      </c>
      <c r="H4" s="55" t="s">
        <v>625</v>
      </c>
      <c r="I4" s="55" t="s">
        <v>626</v>
      </c>
      <c r="J4" s="55" t="s">
        <v>623</v>
      </c>
      <c r="K4" s="55" t="s">
        <v>624</v>
      </c>
      <c r="L4" s="55" t="s">
        <v>625</v>
      </c>
      <c r="M4" s="55" t="s">
        <v>626</v>
      </c>
      <c r="N4" s="179" t="str">
        <f>B3</f>
        <v xml:space="preserve"> Total all industries</v>
      </c>
      <c r="O4" s="179" t="str">
        <f>F3</f>
        <v xml:space="preserve"> Manufacturing [31-33]</v>
      </c>
      <c r="P4" s="179" t="str">
        <f>J3</f>
        <v xml:space="preserve"> Food manufacturing [311]</v>
      </c>
      <c r="R4" s="179" t="str">
        <f>'4'!B2</f>
        <v xml:space="preserve"> All industries</v>
      </c>
      <c r="S4" s="179" t="str">
        <f>'4'!C2</f>
        <v xml:space="preserve"> Manufacturing [31-33]</v>
      </c>
      <c r="T4" s="179" t="str">
        <f>'4'!D2</f>
        <v xml:space="preserve"> Food manufacturing [311]</v>
      </c>
    </row>
    <row r="5" spans="1:34" hidden="1" outlineLevel="1">
      <c r="A5" s="179">
        <v>1955</v>
      </c>
      <c r="B5" s="3"/>
      <c r="C5" s="3"/>
      <c r="D5" s="3"/>
      <c r="E5" s="3"/>
      <c r="F5" s="3"/>
      <c r="G5" s="3"/>
      <c r="H5" s="3"/>
      <c r="I5" s="3"/>
      <c r="J5" s="3"/>
      <c r="K5" s="3"/>
      <c r="L5" s="3"/>
      <c r="M5" s="3"/>
      <c r="V5" s="179">
        <v>1955</v>
      </c>
      <c r="W5" s="179">
        <v>323214100000</v>
      </c>
      <c r="X5" s="179">
        <v>102971400000</v>
      </c>
      <c r="Y5" s="179">
        <v>165055800000</v>
      </c>
      <c r="Z5" s="179">
        <v>60389200000</v>
      </c>
      <c r="AA5" s="179">
        <v>51462300000</v>
      </c>
      <c r="AB5" s="179">
        <v>18633300000</v>
      </c>
      <c r="AC5" s="179">
        <v>6455100000</v>
      </c>
      <c r="AD5" s="179">
        <v>25957000000</v>
      </c>
      <c r="AE5" s="179">
        <v>4011300000</v>
      </c>
      <c r="AF5" s="179">
        <v>1929200000</v>
      </c>
      <c r="AG5" s="179">
        <v>81200000</v>
      </c>
      <c r="AH5" s="179">
        <v>1995100000</v>
      </c>
    </row>
    <row r="6" spans="1:34" hidden="1" outlineLevel="1">
      <c r="A6" s="179">
        <v>1956</v>
      </c>
      <c r="B6" s="3"/>
      <c r="C6" s="3"/>
      <c r="D6" s="3"/>
      <c r="E6" s="3"/>
      <c r="F6" s="3"/>
      <c r="G6" s="3"/>
      <c r="H6" s="3"/>
      <c r="I6" s="3"/>
      <c r="J6" s="3"/>
      <c r="K6" s="3"/>
      <c r="L6" s="3"/>
      <c r="M6" s="3"/>
      <c r="V6" s="179">
        <v>1956</v>
      </c>
      <c r="W6" s="179">
        <v>334933300000</v>
      </c>
      <c r="X6" s="179">
        <v>108629300000</v>
      </c>
      <c r="Y6" s="179">
        <v>170787100000</v>
      </c>
      <c r="Z6" s="179">
        <v>61349300000</v>
      </c>
      <c r="AA6" s="179">
        <v>52476900000</v>
      </c>
      <c r="AB6" s="179">
        <v>18939600000</v>
      </c>
      <c r="AC6" s="179">
        <v>6512300000</v>
      </c>
      <c r="AD6" s="179">
        <v>26595600000</v>
      </c>
      <c r="AE6" s="179">
        <v>4192500000</v>
      </c>
      <c r="AF6" s="179">
        <v>2033100000</v>
      </c>
      <c r="AG6" s="179">
        <v>80200000</v>
      </c>
      <c r="AH6" s="179">
        <v>2074700000</v>
      </c>
    </row>
    <row r="7" spans="1:34" hidden="1" outlineLevel="1">
      <c r="A7" s="179">
        <v>1957</v>
      </c>
      <c r="B7" s="3"/>
      <c r="C7" s="3"/>
      <c r="D7" s="3"/>
      <c r="E7" s="3"/>
      <c r="F7" s="3"/>
      <c r="G7" s="3"/>
      <c r="H7" s="3"/>
      <c r="I7" s="3"/>
      <c r="J7" s="3"/>
      <c r="K7" s="3"/>
      <c r="L7" s="3"/>
      <c r="M7" s="3"/>
      <c r="V7" s="179">
        <v>1957</v>
      </c>
      <c r="W7" s="179">
        <v>347210600000</v>
      </c>
      <c r="X7" s="179">
        <v>113986900000</v>
      </c>
      <c r="Y7" s="179">
        <v>176618400000</v>
      </c>
      <c r="Z7" s="179">
        <v>62881900000</v>
      </c>
      <c r="AA7" s="179">
        <v>53477000000</v>
      </c>
      <c r="AB7" s="179">
        <v>19296400000</v>
      </c>
      <c r="AC7" s="179">
        <v>6423600000</v>
      </c>
      <c r="AD7" s="179">
        <v>27297400000</v>
      </c>
      <c r="AE7" s="179">
        <v>4324900000</v>
      </c>
      <c r="AF7" s="179">
        <v>2125000000</v>
      </c>
      <c r="AG7" s="179">
        <v>79500000</v>
      </c>
      <c r="AH7" s="179">
        <v>2119700000</v>
      </c>
    </row>
    <row r="8" spans="1:34" hidden="1" outlineLevel="1">
      <c r="A8" s="179">
        <v>1958</v>
      </c>
      <c r="B8" s="3"/>
      <c r="C8" s="3"/>
      <c r="D8" s="3"/>
      <c r="E8" s="3"/>
      <c r="F8" s="3"/>
      <c r="G8" s="3"/>
      <c r="H8" s="3"/>
      <c r="I8" s="3"/>
      <c r="J8" s="3"/>
      <c r="K8" s="3"/>
      <c r="L8" s="3"/>
      <c r="M8" s="3"/>
      <c r="V8" s="179">
        <v>1958</v>
      </c>
      <c r="W8" s="179">
        <v>363595600000</v>
      </c>
      <c r="X8" s="179">
        <v>119645100000</v>
      </c>
      <c r="Y8" s="179">
        <v>183939300000</v>
      </c>
      <c r="Z8" s="179">
        <v>66269600000</v>
      </c>
      <c r="AA8" s="179">
        <v>56542200000</v>
      </c>
      <c r="AB8" s="179">
        <v>20184100000</v>
      </c>
      <c r="AC8" s="179">
        <v>6232800000</v>
      </c>
      <c r="AD8" s="179">
        <v>29575300000</v>
      </c>
      <c r="AE8" s="179">
        <v>4427500000</v>
      </c>
      <c r="AF8" s="179">
        <v>2156400000</v>
      </c>
      <c r="AG8" s="179">
        <v>76600000</v>
      </c>
      <c r="AH8" s="179">
        <v>2189300000</v>
      </c>
    </row>
    <row r="9" spans="1:34" hidden="1" outlineLevel="1">
      <c r="A9" s="179">
        <v>1959</v>
      </c>
      <c r="B9" s="3"/>
      <c r="C9" s="3"/>
      <c r="D9" s="3"/>
      <c r="E9" s="3"/>
      <c r="F9" s="3"/>
      <c r="G9" s="3"/>
      <c r="H9" s="3"/>
      <c r="I9" s="3"/>
      <c r="J9" s="3"/>
      <c r="K9" s="3"/>
      <c r="L9" s="3"/>
      <c r="M9" s="3"/>
      <c r="V9" s="179">
        <v>1959</v>
      </c>
      <c r="W9" s="179">
        <v>384470900000</v>
      </c>
      <c r="X9" s="179">
        <v>127514000000</v>
      </c>
      <c r="Y9" s="179">
        <v>191584500000</v>
      </c>
      <c r="Z9" s="179">
        <v>71193300000</v>
      </c>
      <c r="AA9" s="179">
        <v>61297400000</v>
      </c>
      <c r="AB9" s="179">
        <v>21654800000</v>
      </c>
      <c r="AC9" s="179">
        <v>6189800000</v>
      </c>
      <c r="AD9" s="179">
        <v>32794800000</v>
      </c>
      <c r="AE9" s="179">
        <v>4596000000</v>
      </c>
      <c r="AF9" s="179">
        <v>2232800000</v>
      </c>
      <c r="AG9" s="179">
        <v>76900000</v>
      </c>
      <c r="AH9" s="179">
        <v>2279300000</v>
      </c>
    </row>
    <row r="10" spans="1:34" hidden="1" outlineLevel="1">
      <c r="A10" s="179">
        <v>1960</v>
      </c>
      <c r="B10" s="3"/>
      <c r="C10" s="3"/>
      <c r="D10" s="3"/>
      <c r="E10" s="3"/>
      <c r="F10" s="3"/>
      <c r="G10" s="3"/>
      <c r="H10" s="3"/>
      <c r="I10" s="3"/>
      <c r="J10" s="3"/>
      <c r="K10" s="3"/>
      <c r="L10" s="3"/>
      <c r="M10" s="3"/>
      <c r="V10" s="179">
        <v>1960</v>
      </c>
      <c r="W10" s="179">
        <v>410956000000</v>
      </c>
      <c r="X10" s="179">
        <v>137156000000</v>
      </c>
      <c r="Y10" s="179">
        <v>200402200000</v>
      </c>
      <c r="Z10" s="179">
        <v>78325000000</v>
      </c>
      <c r="AA10" s="179">
        <v>67814100000</v>
      </c>
      <c r="AB10" s="179">
        <v>23557600000</v>
      </c>
      <c r="AC10" s="179">
        <v>6410700000</v>
      </c>
      <c r="AD10" s="179">
        <v>37086100000</v>
      </c>
      <c r="AE10" s="179">
        <v>4905500000</v>
      </c>
      <c r="AF10" s="179">
        <v>2383000000</v>
      </c>
      <c r="AG10" s="179">
        <v>79000000</v>
      </c>
      <c r="AH10" s="179">
        <v>2435500000</v>
      </c>
    </row>
    <row r="11" spans="1:34" collapsed="1">
      <c r="A11" s="7">
        <v>1961</v>
      </c>
      <c r="B11" s="41">
        <f>'7m'!B11/'7n'!$R11</f>
        <v>24.683017198938877</v>
      </c>
      <c r="C11" s="41">
        <f>'7m'!C11/'7n'!$R11</f>
        <v>7.8636570533241423</v>
      </c>
      <c r="D11" s="41">
        <f>'7m'!D11/'7n'!$R11</f>
        <v>12.604880635419729</v>
      </c>
      <c r="E11" s="41">
        <f>'7m'!E11/'7n'!$R11</f>
        <v>4.6117655827210502</v>
      </c>
      <c r="F11" s="41">
        <f>'7m'!F11/'7n'!$S11</f>
        <v>17.861893327898585</v>
      </c>
      <c r="G11" s="41">
        <f>'7m'!G11/'7n'!$S11</f>
        <v>6.4673754757702762</v>
      </c>
      <c r="H11" s="41">
        <f>'7m'!H11/'7n'!$S11</f>
        <v>2.2404810438110649</v>
      </c>
      <c r="I11" s="41">
        <f>'7m'!I11/'7n'!$S11</f>
        <v>9.009336254156219</v>
      </c>
      <c r="J11" s="41">
        <f>'7m'!J11/'7n'!$T11</f>
        <v>9.4921857007929056</v>
      </c>
      <c r="K11" s="41">
        <f>'7m'!K11/'7n'!$T11</f>
        <v>4.5651845172312395</v>
      </c>
      <c r="L11" s="41">
        <f>'7m'!L11/'7n'!$T11</f>
        <v>0.19214855007214218</v>
      </c>
      <c r="M11" s="41">
        <f>'7m'!M11/'7n'!$T11</f>
        <v>4.7211277370557978</v>
      </c>
      <c r="N11" s="52">
        <f>100*E11/$E$11</f>
        <v>100</v>
      </c>
      <c r="O11" s="52">
        <f>100*I11/$I$11</f>
        <v>100</v>
      </c>
      <c r="P11" s="52">
        <f>100*M11/$M$11</f>
        <v>100</v>
      </c>
      <c r="R11" s="58">
        <f>'4'!B3</f>
        <v>13094.594449089269</v>
      </c>
      <c r="S11" s="58">
        <f>'4'!C3</f>
        <v>2881.1223455030249</v>
      </c>
      <c r="T11" s="58">
        <f>'4'!D3</f>
        <v>422.58970972985986</v>
      </c>
      <c r="V11" s="179">
        <v>1961</v>
      </c>
      <c r="W11" s="179">
        <v>433818900000</v>
      </c>
      <c r="X11" s="179">
        <v>144845300000</v>
      </c>
      <c r="Y11" s="179">
        <v>209236700000</v>
      </c>
      <c r="Z11" s="179">
        <v>84189900000</v>
      </c>
      <c r="AA11" s="179">
        <v>71487100000</v>
      </c>
      <c r="AB11" s="179">
        <v>24493300000</v>
      </c>
      <c r="AC11" s="179">
        <v>6731000000</v>
      </c>
      <c r="AD11" s="179">
        <v>39480400000</v>
      </c>
      <c r="AE11" s="179">
        <v>5199600000</v>
      </c>
      <c r="AF11" s="179">
        <v>2484300000</v>
      </c>
      <c r="AG11" s="179">
        <v>81400000</v>
      </c>
      <c r="AH11" s="179">
        <v>2620100000</v>
      </c>
    </row>
    <row r="12" spans="1:34">
      <c r="A12" s="7">
        <v>1962</v>
      </c>
      <c r="B12" s="41">
        <f>'7m'!B12/'7n'!$R12</f>
        <v>24.80873074824154</v>
      </c>
      <c r="C12" s="41">
        <f>'7m'!C12/'7n'!$R12</f>
        <v>8.0462439986407901</v>
      </c>
      <c r="D12" s="41">
        <f>'7m'!D12/'7n'!$R12</f>
        <v>12.650313298716501</v>
      </c>
      <c r="E12" s="41">
        <f>'7m'!E12/'7n'!$R12</f>
        <v>4.5441831710764351</v>
      </c>
      <c r="F12" s="41">
        <f>'7m'!F12/'7n'!$S12</f>
        <v>17.579890983355519</v>
      </c>
      <c r="G12" s="41">
        <f>'7m'!G12/'7n'!$S12</f>
        <v>6.3448127322376164</v>
      </c>
      <c r="H12" s="41">
        <f>'7m'!H12/'7n'!$S12</f>
        <v>2.1816365686789072</v>
      </c>
      <c r="I12" s="41">
        <f>'7m'!I12/'7n'!$S12</f>
        <v>8.9095916229222762</v>
      </c>
      <c r="J12" s="41">
        <f>'7m'!J12/'7n'!$T12</f>
        <v>9.8784685981672986</v>
      </c>
      <c r="K12" s="41">
        <f>'7m'!K12/'7n'!$T12</f>
        <v>4.790438761343812</v>
      </c>
      <c r="L12" s="41">
        <f>'7m'!L12/'7n'!$T12</f>
        <v>0.18896915481765469</v>
      </c>
      <c r="M12" s="41">
        <f>'7m'!M12/'7n'!$T12</f>
        <v>4.8884576745659372</v>
      </c>
      <c r="N12" s="52">
        <f t="shared" ref="N12:N59" si="0">100*E12/$E$11</f>
        <v>98.534565332248746</v>
      </c>
      <c r="O12" s="52">
        <f t="shared" ref="O12:O59" si="1">100*I12/$I$11</f>
        <v>98.892874808752651</v>
      </c>
      <c r="P12" s="52">
        <f t="shared" ref="P12:P59" si="2">100*M12/$M$11</f>
        <v>103.54427896955167</v>
      </c>
      <c r="R12" s="58">
        <f>'4'!B4</f>
        <v>13500.62215592147</v>
      </c>
      <c r="S12" s="58">
        <f>'4'!C4</f>
        <v>2985.0526405246001</v>
      </c>
      <c r="T12" s="58">
        <f>'4'!D4</f>
        <v>424.40788856461143</v>
      </c>
      <c r="V12" s="179">
        <v>1962</v>
      </c>
      <c r="W12" s="179">
        <v>452580600000</v>
      </c>
      <c r="X12" s="179">
        <v>151599300000</v>
      </c>
      <c r="Y12" s="179">
        <v>217925900000</v>
      </c>
      <c r="Z12" s="179">
        <v>87702200000</v>
      </c>
      <c r="AA12" s="179">
        <v>73033500000</v>
      </c>
      <c r="AB12" s="179">
        <v>24888700000</v>
      </c>
      <c r="AC12" s="179">
        <v>7429200000</v>
      </c>
      <c r="AD12" s="179">
        <v>39931800000</v>
      </c>
      <c r="AE12" s="179">
        <v>5270100000</v>
      </c>
      <c r="AF12" s="179">
        <v>2532900000</v>
      </c>
      <c r="AG12" s="179">
        <v>82100000</v>
      </c>
      <c r="AH12" s="179">
        <v>2642600000</v>
      </c>
    </row>
    <row r="13" spans="1:34">
      <c r="A13" s="7">
        <v>1963</v>
      </c>
      <c r="B13" s="41">
        <f>'7m'!B13/'7n'!$R13</f>
        <v>25.306702790976448</v>
      </c>
      <c r="C13" s="41">
        <f>'7m'!C13/'7n'!$R13</f>
        <v>8.308019975095096</v>
      </c>
      <c r="D13" s="41">
        <f>'7m'!D13/'7n'!$R13</f>
        <v>12.872963429739171</v>
      </c>
      <c r="E13" s="41">
        <f>'7m'!E13/'7n'!$R13</f>
        <v>4.5831940448589474</v>
      </c>
      <c r="F13" s="41">
        <f>'7m'!F13/'7n'!$S13</f>
        <v>17.469847595646705</v>
      </c>
      <c r="G13" s="41">
        <f>'7m'!G13/'7n'!$S13</f>
        <v>6.3037411811552095</v>
      </c>
      <c r="H13" s="41">
        <f>'7m'!H13/'7n'!$S13</f>
        <v>2.098459394045967</v>
      </c>
      <c r="I13" s="41">
        <f>'7m'!I13/'7n'!$S13</f>
        <v>8.9175050537129312</v>
      </c>
      <c r="J13" s="41">
        <f>'7m'!J13/'7n'!$T13</f>
        <v>10.272908582820863</v>
      </c>
      <c r="K13" s="41">
        <f>'7m'!K13/'7n'!$T13</f>
        <v>5.047499534901231</v>
      </c>
      <c r="L13" s="41">
        <f>'7m'!L13/'7n'!$T13</f>
        <v>0.18883586495277546</v>
      </c>
      <c r="M13" s="41">
        <f>'7m'!M13/'7n'!$T13</f>
        <v>5.0349104772377125</v>
      </c>
      <c r="N13" s="52">
        <f t="shared" si="0"/>
        <v>99.380464220272771</v>
      </c>
      <c r="O13" s="52">
        <f t="shared" si="1"/>
        <v>98.980710699959459</v>
      </c>
      <c r="P13" s="52">
        <f t="shared" si="2"/>
        <v>106.64635141555388</v>
      </c>
      <c r="R13" s="58">
        <f>'4'!B5</f>
        <v>13720.104229611612</v>
      </c>
      <c r="S13" s="58">
        <f>'4'!C5</f>
        <v>3061.1028348825366</v>
      </c>
      <c r="T13" s="58">
        <f>'4'!D5</f>
        <v>421.00053408753445</v>
      </c>
      <c r="V13" s="179">
        <v>1963</v>
      </c>
      <c r="W13" s="179">
        <v>471006900000</v>
      </c>
      <c r="X13" s="179">
        <v>157757000000</v>
      </c>
      <c r="Y13" s="179">
        <v>226100400000</v>
      </c>
      <c r="Z13" s="179">
        <v>91761100000</v>
      </c>
      <c r="AA13" s="179">
        <v>75826700000</v>
      </c>
      <c r="AB13" s="179">
        <v>25704500000</v>
      </c>
      <c r="AC13" s="179">
        <v>7995900000</v>
      </c>
      <c r="AD13" s="179">
        <v>41323000000</v>
      </c>
      <c r="AE13" s="179">
        <v>5335600000</v>
      </c>
      <c r="AF13" s="179">
        <v>2588600000</v>
      </c>
      <c r="AG13" s="179">
        <v>80700000</v>
      </c>
      <c r="AH13" s="179">
        <v>2655700000</v>
      </c>
    </row>
    <row r="14" spans="1:34">
      <c r="A14" s="7">
        <v>1964</v>
      </c>
      <c r="B14" s="41">
        <f>'7m'!B14/'7n'!$R14</f>
        <v>25.682131976021232</v>
      </c>
      <c r="C14" s="41">
        <f>'7m'!C14/'7n'!$R14</f>
        <v>8.4509857888386382</v>
      </c>
      <c r="D14" s="41">
        <f>'7m'!D14/'7n'!$R14</f>
        <v>12.992328229981226</v>
      </c>
      <c r="E14" s="41">
        <f>'7m'!E14/'7n'!$R14</f>
        <v>4.6808724120922713</v>
      </c>
      <c r="F14" s="41">
        <f>'7m'!F14/'7n'!$S14</f>
        <v>17.590182522417756</v>
      </c>
      <c r="G14" s="41">
        <f>'7m'!G14/'7n'!$S14</f>
        <v>6.2792392770485099</v>
      </c>
      <c r="H14" s="41">
        <f>'7m'!H14/'7n'!$S14</f>
        <v>1.9390135089495175</v>
      </c>
      <c r="I14" s="41">
        <f>'7m'!I14/'7n'!$S14</f>
        <v>9.2008256692392916</v>
      </c>
      <c r="J14" s="41">
        <f>'7m'!J14/'7n'!$T14</f>
        <v>10.219936999590256</v>
      </c>
      <c r="K14" s="41">
        <f>'7m'!K14/'7n'!$T14</f>
        <v>4.9775882881798825</v>
      </c>
      <c r="L14" s="41">
        <f>'7m'!L14/'7n'!$T14</f>
        <v>0.17681472030911657</v>
      </c>
      <c r="M14" s="41">
        <f>'7m'!M14/'7n'!$T14</f>
        <v>5.0535309030384985</v>
      </c>
      <c r="N14" s="52">
        <f t="shared" si="0"/>
        <v>101.49848963768116</v>
      </c>
      <c r="O14" s="52">
        <f t="shared" si="1"/>
        <v>102.12545530193452</v>
      </c>
      <c r="P14" s="52">
        <f t="shared" si="2"/>
        <v>107.04075772772873</v>
      </c>
      <c r="R14" s="58">
        <f>'4'!B6</f>
        <v>14157.531794458504</v>
      </c>
      <c r="S14" s="58">
        <f>'4'!C6</f>
        <v>3214.418038467762</v>
      </c>
      <c r="T14" s="58">
        <f>'4'!D6</f>
        <v>433.22184864520295</v>
      </c>
      <c r="V14" s="179">
        <v>1964</v>
      </c>
      <c r="W14" s="179">
        <v>489425500000</v>
      </c>
      <c r="X14" s="179">
        <v>163898000000</v>
      </c>
      <c r="Y14" s="179">
        <v>235089400000</v>
      </c>
      <c r="Z14" s="179">
        <v>95268700000</v>
      </c>
      <c r="AA14" s="179">
        <v>80251800000</v>
      </c>
      <c r="AB14" s="179">
        <v>27043900000</v>
      </c>
      <c r="AC14" s="179">
        <v>8779400000</v>
      </c>
      <c r="AD14" s="179">
        <v>43589800000</v>
      </c>
      <c r="AE14" s="179">
        <v>5459200000</v>
      </c>
      <c r="AF14" s="179">
        <v>2650200000</v>
      </c>
      <c r="AG14" s="179">
        <v>81900000</v>
      </c>
      <c r="AH14" s="179">
        <v>2716300000</v>
      </c>
    </row>
    <row r="15" spans="1:34">
      <c r="A15" s="7">
        <v>1965</v>
      </c>
      <c r="B15" s="41">
        <f>'7m'!B15/'7n'!$R15</f>
        <v>26.395091702211531</v>
      </c>
      <c r="C15" s="41">
        <f>'7m'!C15/'7n'!$R15</f>
        <v>8.7542222917672081</v>
      </c>
      <c r="D15" s="41">
        <f>'7m'!D15/'7n'!$R15</f>
        <v>13.15285616212396</v>
      </c>
      <c r="E15" s="41">
        <f>'7m'!E15/'7n'!$R15</f>
        <v>4.887635662628969</v>
      </c>
      <c r="F15" s="41">
        <f>'7m'!F15/'7n'!$S15</f>
        <v>18.198744541483531</v>
      </c>
      <c r="G15" s="41">
        <f>'7m'!G15/'7n'!$S15</f>
        <v>6.4291499035345305</v>
      </c>
      <c r="H15" s="41">
        <f>'7m'!H15/'7n'!$S15</f>
        <v>1.8377058237849364</v>
      </c>
      <c r="I15" s="41">
        <f>'7m'!I15/'7n'!$S15</f>
        <v>9.7365334824812173</v>
      </c>
      <c r="J15" s="41">
        <f>'7m'!J15/'7n'!$T15</f>
        <v>10.406424982304911</v>
      </c>
      <c r="K15" s="41">
        <f>'7m'!K15/'7n'!$T15</f>
        <v>5.0555843560684091</v>
      </c>
      <c r="L15" s="41">
        <f>'7m'!L15/'7n'!$T15</f>
        <v>0.17411968693195121</v>
      </c>
      <c r="M15" s="41">
        <f>'7m'!M15/'7n'!$T15</f>
        <v>5.1608712928998228</v>
      </c>
      <c r="N15" s="52">
        <f t="shared" si="0"/>
        <v>105.98187559535819</v>
      </c>
      <c r="O15" s="52">
        <f t="shared" si="1"/>
        <v>108.07159604004707</v>
      </c>
      <c r="P15" s="52">
        <f t="shared" si="2"/>
        <v>109.3143753004713</v>
      </c>
      <c r="R15" s="58">
        <f>'4'!B7</f>
        <v>14565.999782746989</v>
      </c>
      <c r="S15" s="58">
        <f>'4'!C7</f>
        <v>3368.2213550651413</v>
      </c>
      <c r="T15" s="58">
        <f>'4'!D7</f>
        <v>441.65023125761633</v>
      </c>
      <c r="V15" s="179">
        <v>1965</v>
      </c>
      <c r="W15" s="179">
        <v>508961200000</v>
      </c>
      <c r="X15" s="179">
        <v>170175600000</v>
      </c>
      <c r="Y15" s="179">
        <v>245188300000</v>
      </c>
      <c r="Z15" s="179">
        <v>98777700000</v>
      </c>
      <c r="AA15" s="179">
        <v>82515300000</v>
      </c>
      <c r="AB15" s="179">
        <v>27433200000</v>
      </c>
      <c r="AC15" s="179">
        <v>9546000000</v>
      </c>
      <c r="AD15" s="179">
        <v>44697800000</v>
      </c>
      <c r="AE15" s="179">
        <v>5544300000</v>
      </c>
      <c r="AF15" s="179">
        <v>2727800000</v>
      </c>
      <c r="AG15" s="179">
        <v>81600000</v>
      </c>
      <c r="AH15" s="179">
        <v>2726400000</v>
      </c>
    </row>
    <row r="16" spans="1:34">
      <c r="A16" s="7">
        <v>1966</v>
      </c>
      <c r="B16" s="41">
        <f>'7m'!B16/'7n'!$R16</f>
        <v>26.97603043445551</v>
      </c>
      <c r="C16" s="41">
        <f>'7m'!C16/'7n'!$R16</f>
        <v>9.0032130696915971</v>
      </c>
      <c r="D16" s="41">
        <f>'7m'!D16/'7n'!$R16</f>
        <v>13.154828853531376</v>
      </c>
      <c r="E16" s="41">
        <f>'7m'!E16/'7n'!$R16</f>
        <v>5.1414204532327741</v>
      </c>
      <c r="F16" s="41">
        <f>'7m'!F16/'7n'!$S16</f>
        <v>19.198717217208994</v>
      </c>
      <c r="G16" s="41">
        <f>'7m'!G16/'7n'!$S16</f>
        <v>6.6693460610127184</v>
      </c>
      <c r="H16" s="41">
        <f>'7m'!H16/'7n'!$S16</f>
        <v>1.8149207386717761</v>
      </c>
      <c r="I16" s="41">
        <f>'7m'!I16/'7n'!$S16</f>
        <v>10.499373236379078</v>
      </c>
      <c r="J16" s="41">
        <f>'7m'!J16/'7n'!$T16</f>
        <v>10.929598872668336</v>
      </c>
      <c r="K16" s="41">
        <f>'7m'!K16/'7n'!$T16</f>
        <v>5.309394376428223</v>
      </c>
      <c r="L16" s="41">
        <f>'7m'!L16/'7n'!$T16</f>
        <v>0.17601433308343667</v>
      </c>
      <c r="M16" s="41">
        <f>'7m'!M16/'7n'!$T16</f>
        <v>5.4263659268950635</v>
      </c>
      <c r="N16" s="52">
        <f t="shared" si="0"/>
        <v>111.48486108002079</v>
      </c>
      <c r="O16" s="52">
        <f t="shared" si="1"/>
        <v>116.5388097434533</v>
      </c>
      <c r="P16" s="52">
        <f t="shared" si="2"/>
        <v>114.93791799581911</v>
      </c>
      <c r="R16" s="58">
        <f>'4'!B8</f>
        <v>15234.116857871748</v>
      </c>
      <c r="S16" s="58">
        <f>'4'!C8</f>
        <v>3532.2203683074222</v>
      </c>
      <c r="T16" s="58">
        <f>'4'!D8</f>
        <v>448.82708479514201</v>
      </c>
      <c r="V16" s="179">
        <v>1966</v>
      </c>
      <c r="W16" s="179">
        <v>528220700000</v>
      </c>
      <c r="X16" s="179">
        <v>175268200000</v>
      </c>
      <c r="Y16" s="179">
        <v>254741400000</v>
      </c>
      <c r="Z16" s="179">
        <v>103381100000</v>
      </c>
      <c r="AA16" s="179">
        <v>83879700000</v>
      </c>
      <c r="AB16" s="179">
        <v>27584700000</v>
      </c>
      <c r="AC16" s="179">
        <v>10118700000</v>
      </c>
      <c r="AD16" s="179">
        <v>45332800000</v>
      </c>
      <c r="AE16" s="179">
        <v>5620200000</v>
      </c>
      <c r="AF16" s="179">
        <v>2756500000</v>
      </c>
      <c r="AG16" s="179">
        <v>82100000</v>
      </c>
      <c r="AH16" s="179">
        <v>2772600000</v>
      </c>
    </row>
    <row r="17" spans="1:34">
      <c r="A17" s="7">
        <v>1967</v>
      </c>
      <c r="B17" s="41">
        <f>'7m'!B17/'7n'!$R17</f>
        <v>27.777843984415163</v>
      </c>
      <c r="C17" s="41">
        <f>'7m'!C17/'7n'!$R17</f>
        <v>9.2745847294246726</v>
      </c>
      <c r="D17" s="41">
        <f>'7m'!D17/'7n'!$R17</f>
        <v>13.397628384595231</v>
      </c>
      <c r="E17" s="41">
        <f>'7m'!E17/'7n'!$R17</f>
        <v>5.3907607696748894</v>
      </c>
      <c r="F17" s="41">
        <f>'7m'!F17/'7n'!$S17</f>
        <v>20.036589405316843</v>
      </c>
      <c r="G17" s="41">
        <f>'7m'!G17/'7n'!$S17</f>
        <v>6.8650455156419401</v>
      </c>
      <c r="H17" s="41">
        <f>'7m'!H17/'7n'!$S17</f>
        <v>1.8865821006473567</v>
      </c>
      <c r="I17" s="41">
        <f>'7m'!I17/'7n'!$S17</f>
        <v>11.065668692081104</v>
      </c>
      <c r="J17" s="41">
        <f>'7m'!J17/'7n'!$T17</f>
        <v>11.237379423768605</v>
      </c>
      <c r="K17" s="41">
        <f>'7m'!K17/'7n'!$T17</f>
        <v>5.3690710251689255</v>
      </c>
      <c r="L17" s="41">
        <f>'7m'!L17/'7n'!$T17</f>
        <v>0.17592174111369421</v>
      </c>
      <c r="M17" s="41">
        <f>'7m'!M17/'7n'!$T17</f>
        <v>5.6625620871251856</v>
      </c>
      <c r="N17" s="52">
        <f t="shared" si="0"/>
        <v>116.89147405654157</v>
      </c>
      <c r="O17" s="52">
        <f t="shared" si="1"/>
        <v>122.82446098042183</v>
      </c>
      <c r="P17" s="52">
        <f t="shared" si="2"/>
        <v>119.9408785888197</v>
      </c>
      <c r="R17" s="58">
        <f>'4'!B9</f>
        <v>15617.443176777699</v>
      </c>
      <c r="S17" s="58">
        <f>'4'!C9</f>
        <v>3567.8277651899393</v>
      </c>
      <c r="T17" s="58">
        <f>'4'!D9</f>
        <v>462.70574338729995</v>
      </c>
      <c r="V17" s="179">
        <v>1967</v>
      </c>
      <c r="W17" s="179">
        <v>551324800000</v>
      </c>
      <c r="X17" s="179">
        <v>180781900000</v>
      </c>
      <c r="Y17" s="179">
        <v>263782400000</v>
      </c>
      <c r="Z17" s="179">
        <v>111288100000</v>
      </c>
      <c r="AA17" s="179">
        <v>86734500000</v>
      </c>
      <c r="AB17" s="179">
        <v>27902700000</v>
      </c>
      <c r="AC17" s="179">
        <v>10610800000</v>
      </c>
      <c r="AD17" s="179">
        <v>47438300000</v>
      </c>
      <c r="AE17" s="179">
        <v>5807700000</v>
      </c>
      <c r="AF17" s="179">
        <v>2813200000</v>
      </c>
      <c r="AG17" s="179">
        <v>83200000</v>
      </c>
      <c r="AH17" s="179">
        <v>2901700000</v>
      </c>
    </row>
    <row r="18" spans="1:34">
      <c r="A18" s="7">
        <v>1968</v>
      </c>
      <c r="B18" s="41">
        <f>'7m'!B18/'7n'!$R18</f>
        <v>29.003064768561657</v>
      </c>
      <c r="C18" s="41">
        <f>'7m'!C18/'7n'!$R18</f>
        <v>9.7150525602922642</v>
      </c>
      <c r="D18" s="41">
        <f>'7m'!D18/'7n'!$R18</f>
        <v>13.965510215080123</v>
      </c>
      <c r="E18" s="41">
        <f>'7m'!E18/'7n'!$R18</f>
        <v>5.6202863908557905</v>
      </c>
      <c r="F18" s="41">
        <f>'7m'!F18/'7n'!$S18</f>
        <v>20.424263514801176</v>
      </c>
      <c r="G18" s="41">
        <f>'7m'!G18/'7n'!$S18</f>
        <v>6.9602766859158054</v>
      </c>
      <c r="H18" s="41">
        <f>'7m'!H18/'7n'!$S18</f>
        <v>2.0776210712092515</v>
      </c>
      <c r="I18" s="41">
        <f>'7m'!I18/'7n'!$S18</f>
        <v>11.167171309335272</v>
      </c>
      <c r="J18" s="41">
        <f>'7m'!J18/'7n'!$T18</f>
        <v>11.3379625474268</v>
      </c>
      <c r="K18" s="41">
        <f>'7m'!K18/'7n'!$T18</f>
        <v>5.4492182949806161</v>
      </c>
      <c r="L18" s="41">
        <f>'7m'!L18/'7n'!$T18</f>
        <v>0.17662790556986399</v>
      </c>
      <c r="M18" s="41">
        <f>'7m'!M18/'7n'!$T18</f>
        <v>5.6852241566251234</v>
      </c>
      <c r="N18" s="52">
        <f t="shared" si="0"/>
        <v>121.86843173281346</v>
      </c>
      <c r="O18" s="52">
        <f t="shared" si="1"/>
        <v>123.95109910770167</v>
      </c>
      <c r="P18" s="52">
        <f t="shared" si="2"/>
        <v>120.42089249147404</v>
      </c>
      <c r="R18" s="58">
        <f>'4'!B10</f>
        <v>15604.578468223885</v>
      </c>
      <c r="S18" s="58">
        <f>'4'!C10</f>
        <v>3575.8204914989301</v>
      </c>
      <c r="T18" s="58">
        <f>'4'!D10</f>
        <v>464.81896354438675</v>
      </c>
      <c r="V18" s="179">
        <v>1968</v>
      </c>
      <c r="W18" s="179">
        <v>576549100000</v>
      </c>
      <c r="X18" s="179">
        <v>187104800000</v>
      </c>
      <c r="Y18" s="179">
        <v>272233200000</v>
      </c>
      <c r="Z18" s="179">
        <v>121062600000</v>
      </c>
      <c r="AA18" s="179">
        <v>91207200000</v>
      </c>
      <c r="AB18" s="179">
        <v>28593600000</v>
      </c>
      <c r="AC18" s="179">
        <v>11367400000</v>
      </c>
      <c r="AD18" s="179">
        <v>50598600000</v>
      </c>
      <c r="AE18" s="179">
        <v>6016500000</v>
      </c>
      <c r="AF18" s="179">
        <v>2888300000</v>
      </c>
      <c r="AG18" s="179">
        <v>86500000</v>
      </c>
      <c r="AH18" s="179">
        <v>3034200000</v>
      </c>
    </row>
    <row r="19" spans="1:34">
      <c r="A19" s="7">
        <v>1969</v>
      </c>
      <c r="B19" s="41">
        <f>'7m'!B19/'7n'!$R19</f>
        <v>29.574357284728833</v>
      </c>
      <c r="C19" s="41">
        <f>'7m'!C19/'7n'!$R19</f>
        <v>9.9055064419798651</v>
      </c>
      <c r="D19" s="41">
        <f>'7m'!D19/'7n'!$R19</f>
        <v>14.196764446168627</v>
      </c>
      <c r="E19" s="41">
        <f>'7m'!E19/'7n'!$R19</f>
        <v>5.7616471356146395</v>
      </c>
      <c r="F19" s="41">
        <f>'7m'!F19/'7n'!$S19</f>
        <v>20.903300991131943</v>
      </c>
      <c r="G19" s="41">
        <f>'7m'!G19/'7n'!$S19</f>
        <v>7.0860119235909131</v>
      </c>
      <c r="H19" s="41">
        <f>'7m'!H19/'7n'!$S19</f>
        <v>2.2042460557427912</v>
      </c>
      <c r="I19" s="41">
        <f>'7m'!I19/'7n'!$S19</f>
        <v>11.391595662959688</v>
      </c>
      <c r="J19" s="41">
        <f>'7m'!J19/'7n'!$T19</f>
        <v>11.782459637383383</v>
      </c>
      <c r="K19" s="41">
        <f>'7m'!K19/'7n'!$T19</f>
        <v>5.7163346235344896</v>
      </c>
      <c r="L19" s="41">
        <f>'7m'!L19/'7n'!$T19</f>
        <v>0.17820760415639084</v>
      </c>
      <c r="M19" s="41">
        <f>'7m'!M19/'7n'!$T19</f>
        <v>5.8645097194315623</v>
      </c>
      <c r="N19" s="52">
        <f t="shared" si="0"/>
        <v>124.93365138076103</v>
      </c>
      <c r="O19" s="52">
        <f t="shared" si="1"/>
        <v>126.44211894860152</v>
      </c>
      <c r="P19" s="52">
        <f t="shared" si="2"/>
        <v>124.21840810197615</v>
      </c>
      <c r="R19" s="58">
        <f>'4'!B11</f>
        <v>15926.192257209646</v>
      </c>
      <c r="S19" s="58">
        <f>'4'!C11</f>
        <v>3627.4988353355702</v>
      </c>
      <c r="T19" s="58">
        <f>'4'!D11</f>
        <v>452.84262914605802</v>
      </c>
      <c r="V19" s="179">
        <v>1969</v>
      </c>
      <c r="W19" s="179">
        <v>603033100000</v>
      </c>
      <c r="X19" s="179">
        <v>194546800000</v>
      </c>
      <c r="Y19" s="179">
        <v>282507200000</v>
      </c>
      <c r="Z19" s="179">
        <v>129554900000</v>
      </c>
      <c r="AA19" s="179">
        <v>94735400000</v>
      </c>
      <c r="AB19" s="179">
        <v>28975300000</v>
      </c>
      <c r="AC19" s="179">
        <v>12365300000</v>
      </c>
      <c r="AD19" s="179">
        <v>52826800000</v>
      </c>
      <c r="AE19" s="179">
        <v>6103000000</v>
      </c>
      <c r="AF19" s="179">
        <v>2917800000</v>
      </c>
      <c r="AG19" s="179">
        <v>90300000</v>
      </c>
      <c r="AH19" s="179">
        <v>3088500000</v>
      </c>
    </row>
    <row r="20" spans="1:34">
      <c r="A20" s="7">
        <v>1970</v>
      </c>
      <c r="B20" s="41">
        <f>'7m'!B20/'7n'!$R20</f>
        <v>30.780815617819759</v>
      </c>
      <c r="C20" s="41">
        <f>'7m'!C20/'7n'!$R20</f>
        <v>10.307828501231388</v>
      </c>
      <c r="D20" s="41">
        <f>'7m'!D20/'7n'!$R20</f>
        <v>14.785178694415956</v>
      </c>
      <c r="E20" s="41">
        <f>'7m'!E20/'7n'!$R20</f>
        <v>5.9916132053793376</v>
      </c>
      <c r="F20" s="41">
        <f>'7m'!F20/'7n'!$S20</f>
        <v>22.656362965794049</v>
      </c>
      <c r="G20" s="41">
        <f>'7m'!G20/'7n'!$S20</f>
        <v>7.6349242560370936</v>
      </c>
      <c r="H20" s="41">
        <f>'7m'!H20/'7n'!$S20</f>
        <v>2.4785646305988434</v>
      </c>
      <c r="I20" s="41">
        <f>'7m'!I20/'7n'!$S20</f>
        <v>12.306095693883121</v>
      </c>
      <c r="J20" s="41">
        <f>'7m'!J20/'7n'!$T20</f>
        <v>12.146453687307398</v>
      </c>
      <c r="K20" s="41">
        <f>'7m'!K20/'7n'!$T20</f>
        <v>5.8965657169735612</v>
      </c>
      <c r="L20" s="41">
        <f>'7m'!L20/'7n'!$T20</f>
        <v>0.18222350472422261</v>
      </c>
      <c r="M20" s="41">
        <f>'7m'!M20/'7n'!$T20</f>
        <v>6.0436349924591672</v>
      </c>
      <c r="N20" s="52">
        <f t="shared" si="0"/>
        <v>129.9201595984882</v>
      </c>
      <c r="O20" s="52">
        <f t="shared" si="1"/>
        <v>136.59270057997924</v>
      </c>
      <c r="P20" s="52">
        <f t="shared" si="2"/>
        <v>128.01252855378394</v>
      </c>
      <c r="R20" s="58">
        <f>'4'!B12</f>
        <v>15900.342150669319</v>
      </c>
      <c r="S20" s="58">
        <f>'4'!C12</f>
        <v>3542.1307524584577</v>
      </c>
      <c r="T20" s="58">
        <f>'4'!D12</f>
        <v>449.44805624251177</v>
      </c>
      <c r="V20" s="179">
        <v>1970</v>
      </c>
      <c r="W20" s="179">
        <v>625407000000</v>
      </c>
      <c r="X20" s="179">
        <v>200596400000</v>
      </c>
      <c r="Y20" s="179">
        <v>291286800000</v>
      </c>
      <c r="Z20" s="179">
        <v>136845200000</v>
      </c>
      <c r="AA20" s="179">
        <v>96653700000</v>
      </c>
      <c r="AB20" s="179">
        <v>28987700000</v>
      </c>
      <c r="AC20" s="179">
        <v>13065700000</v>
      </c>
      <c r="AD20" s="179">
        <v>54053500000</v>
      </c>
      <c r="AE20" s="179">
        <v>6125000000</v>
      </c>
      <c r="AF20" s="179">
        <v>2920500000</v>
      </c>
      <c r="AG20" s="179">
        <v>91500000</v>
      </c>
      <c r="AH20" s="179">
        <v>3107100000</v>
      </c>
    </row>
    <row r="21" spans="1:34">
      <c r="A21" s="7">
        <v>1971</v>
      </c>
      <c r="B21" s="41">
        <f>'7m'!B21/'7n'!$R21</f>
        <v>31.621169557027383</v>
      </c>
      <c r="C21" s="41">
        <f>'7m'!C21/'7n'!$R21</f>
        <v>10.57281282358826</v>
      </c>
      <c r="D21" s="41">
        <f>'7m'!D21/'7n'!$R21</f>
        <v>15.233264947699935</v>
      </c>
      <c r="E21" s="41">
        <f>'7m'!E21/'7n'!$R21</f>
        <v>6.1369440345416963</v>
      </c>
      <c r="F21" s="41">
        <f>'7m'!F21/'7n'!$S21</f>
        <v>23.247162863816921</v>
      </c>
      <c r="G21" s="41">
        <f>'7m'!G21/'7n'!$S21</f>
        <v>7.7287977899330471</v>
      </c>
      <c r="H21" s="41">
        <f>'7m'!H21/'7n'!$S21</f>
        <v>2.6894093180052221</v>
      </c>
      <c r="I21" s="41">
        <f>'7m'!I21/'7n'!$S21</f>
        <v>12.592780202632918</v>
      </c>
      <c r="J21" s="41">
        <f>'7m'!J21/'7n'!$T21</f>
        <v>12.494388254371314</v>
      </c>
      <c r="K21" s="41">
        <f>'7m'!K21/'7n'!$T21</f>
        <v>6.1472489367952807</v>
      </c>
      <c r="L21" s="41">
        <f>'7m'!L21/'7n'!$T21</f>
        <v>0.18389013609593621</v>
      </c>
      <c r="M21" s="41">
        <f>'7m'!M21/'7n'!$T21</f>
        <v>6.1440939589701049</v>
      </c>
      <c r="N21" s="52">
        <f t="shared" si="0"/>
        <v>133.07146524391979</v>
      </c>
      <c r="O21" s="52">
        <f t="shared" si="1"/>
        <v>139.77478304046619</v>
      </c>
      <c r="P21" s="52">
        <f t="shared" si="2"/>
        <v>130.14038808451519</v>
      </c>
      <c r="R21" s="58">
        <f>'4'!B13</f>
        <v>16095.584291470022</v>
      </c>
      <c r="S21" s="58">
        <f>'4'!C13</f>
        <v>3549.4782947656404</v>
      </c>
      <c r="T21" s="58">
        <f>'4'!D13</f>
        <v>443.74321392327943</v>
      </c>
      <c r="V21" s="179">
        <v>1971</v>
      </c>
      <c r="W21" s="179">
        <v>646852500000</v>
      </c>
      <c r="X21" s="179">
        <v>206500000000</v>
      </c>
      <c r="Y21" s="179">
        <v>301096300000</v>
      </c>
      <c r="Z21" s="179">
        <v>142533700000</v>
      </c>
      <c r="AA21" s="179">
        <v>98742800000</v>
      </c>
      <c r="AB21" s="179">
        <v>29549200000</v>
      </c>
      <c r="AC21" s="179">
        <v>13559200000</v>
      </c>
      <c r="AD21" s="179">
        <v>55056900000</v>
      </c>
      <c r="AE21" s="179">
        <v>6232200000</v>
      </c>
      <c r="AF21" s="179">
        <v>2983000000</v>
      </c>
      <c r="AG21" s="179">
        <v>105200000</v>
      </c>
      <c r="AH21" s="179">
        <v>3137500000</v>
      </c>
    </row>
    <row r="22" spans="1:34">
      <c r="A22" s="7">
        <v>1972</v>
      </c>
      <c r="B22" s="41">
        <f>'7m'!B22/'7n'!$R22</f>
        <v>32.133075202467055</v>
      </c>
      <c r="C22" s="41">
        <f>'7m'!C22/'7n'!$R22</f>
        <v>10.662032463326479</v>
      </c>
      <c r="D22" s="41">
        <f>'7m'!D22/'7n'!$R22</f>
        <v>15.496599363451189</v>
      </c>
      <c r="E22" s="41">
        <f>'7m'!E22/'7n'!$R22</f>
        <v>6.2889482763810038</v>
      </c>
      <c r="F22" s="41">
        <f>'7m'!F22/'7n'!$S22</f>
        <v>22.896857794425774</v>
      </c>
      <c r="G22" s="41">
        <f>'7m'!G22/'7n'!$S22</f>
        <v>7.5298666209094298</v>
      </c>
      <c r="H22" s="41">
        <f>'7m'!H22/'7n'!$S22</f>
        <v>2.7621276061365996</v>
      </c>
      <c r="I22" s="41">
        <f>'7m'!I22/'7n'!$S22</f>
        <v>12.374611199409927</v>
      </c>
      <c r="J22" s="41">
        <f>'7m'!J22/'7n'!$T22</f>
        <v>12.634650853861469</v>
      </c>
      <c r="K22" s="41">
        <f>'7m'!K22/'7n'!$T22</f>
        <v>6.1968284186806768</v>
      </c>
      <c r="L22" s="41">
        <f>'7m'!L22/'7n'!$T22</f>
        <v>0.18456724584570416</v>
      </c>
      <c r="M22" s="41">
        <f>'7m'!M22/'7n'!$T22</f>
        <v>6.2330224827259366</v>
      </c>
      <c r="N22" s="52">
        <f t="shared" si="0"/>
        <v>136.36747496325208</v>
      </c>
      <c r="O22" s="52">
        <f t="shared" si="1"/>
        <v>137.3531950669643</v>
      </c>
      <c r="P22" s="52">
        <f t="shared" si="2"/>
        <v>132.02401692721389</v>
      </c>
      <c r="R22" s="58">
        <f>'4'!B14</f>
        <v>16438.535579671043</v>
      </c>
      <c r="S22" s="58">
        <f>'4'!C14</f>
        <v>3663.3716623081991</v>
      </c>
      <c r="T22" s="58">
        <f>'4'!D14</f>
        <v>444.8243220177568</v>
      </c>
      <c r="V22" s="179">
        <v>1972</v>
      </c>
      <c r="W22" s="179">
        <v>667472400000</v>
      </c>
      <c r="X22" s="179">
        <v>211846400000</v>
      </c>
      <c r="Y22" s="179">
        <v>310767500000</v>
      </c>
      <c r="Z22" s="179">
        <v>148039900000</v>
      </c>
      <c r="AA22" s="179">
        <v>99362600000</v>
      </c>
      <c r="AB22" s="179">
        <v>29627500000</v>
      </c>
      <c r="AC22" s="179">
        <v>13906700000</v>
      </c>
      <c r="AD22" s="179">
        <v>55228800000</v>
      </c>
      <c r="AE22" s="179">
        <v>6363500000</v>
      </c>
      <c r="AF22" s="179">
        <v>3057100000</v>
      </c>
      <c r="AG22" s="179">
        <v>108300000</v>
      </c>
      <c r="AH22" s="179">
        <v>3192100000</v>
      </c>
    </row>
    <row r="23" spans="1:34">
      <c r="A23" s="7">
        <v>1973</v>
      </c>
      <c r="B23" s="41">
        <f>'7m'!B23/'7n'!$R23</f>
        <v>32.169277733146203</v>
      </c>
      <c r="C23" s="41">
        <f>'7m'!C23/'7n'!$R23</f>
        <v>10.548451929290797</v>
      </c>
      <c r="D23" s="41">
        <f>'7m'!D23/'7n'!$R23</f>
        <v>15.391452165249714</v>
      </c>
      <c r="E23" s="41">
        <f>'7m'!E23/'7n'!$R23</f>
        <v>6.4935547925544945</v>
      </c>
      <c r="F23" s="41">
        <f>'7m'!F23/'7n'!$S23</f>
        <v>22.835618335225259</v>
      </c>
      <c r="G23" s="41">
        <f>'7m'!G23/'7n'!$S23</f>
        <v>7.3462740630578356</v>
      </c>
      <c r="H23" s="41">
        <f>'7m'!H23/'7n'!$S23</f>
        <v>2.7936308969488284</v>
      </c>
      <c r="I23" s="41">
        <f>'7m'!I23/'7n'!$S23</f>
        <v>12.489642682806917</v>
      </c>
      <c r="J23" s="41">
        <f>'7m'!J23/'7n'!$T23</f>
        <v>13.076674985540807</v>
      </c>
      <c r="K23" s="41">
        <f>'7m'!K23/'7n'!$T23</f>
        <v>6.3342290526927005</v>
      </c>
      <c r="L23" s="41">
        <f>'7m'!L23/'7n'!$T23</f>
        <v>0.18733394610551427</v>
      </c>
      <c r="M23" s="41">
        <f>'7m'!M23/'7n'!$T23</f>
        <v>6.533496531422724</v>
      </c>
      <c r="N23" s="52">
        <f t="shared" si="0"/>
        <v>140.80409500612876</v>
      </c>
      <c r="O23" s="52">
        <f t="shared" si="1"/>
        <v>138.62999815380573</v>
      </c>
      <c r="P23" s="52">
        <f t="shared" si="2"/>
        <v>138.38847189288634</v>
      </c>
      <c r="R23" s="58">
        <f>'4'!B15</f>
        <v>17138.239924856392</v>
      </c>
      <c r="S23" s="58">
        <f>'4'!C15</f>
        <v>3798.2111422052903</v>
      </c>
      <c r="T23" s="58">
        <f>'4'!D15</f>
        <v>444.12666112920243</v>
      </c>
      <c r="V23" s="179">
        <v>1973</v>
      </c>
      <c r="W23" s="179">
        <v>693079400000</v>
      </c>
      <c r="X23" s="179">
        <v>219306700000</v>
      </c>
      <c r="Y23" s="179">
        <v>321146100000</v>
      </c>
      <c r="Z23" s="179">
        <v>155525300000</v>
      </c>
      <c r="AA23" s="179">
        <v>100877900000</v>
      </c>
      <c r="AB23" s="179">
        <v>30216400000</v>
      </c>
      <c r="AC23" s="179">
        <v>13560500000</v>
      </c>
      <c r="AD23" s="179">
        <v>56524700000</v>
      </c>
      <c r="AE23" s="179">
        <v>6649500000</v>
      </c>
      <c r="AF23" s="179">
        <v>3211900000</v>
      </c>
      <c r="AG23" s="179">
        <v>104900000</v>
      </c>
      <c r="AH23" s="179">
        <v>3327700000</v>
      </c>
    </row>
    <row r="24" spans="1:34">
      <c r="A24" s="7">
        <v>1974</v>
      </c>
      <c r="B24" s="41">
        <f>'7m'!B24/'7n'!$R24</f>
        <v>32.524126295226814</v>
      </c>
      <c r="C24" s="41">
        <f>'7m'!C24/'7n'!$R24</f>
        <v>10.554903555730386</v>
      </c>
      <c r="D24" s="41">
        <f>'7m'!D24/'7n'!$R24</f>
        <v>15.357143005779978</v>
      </c>
      <c r="E24" s="41">
        <f>'7m'!E24/'7n'!$R24</f>
        <v>6.8293494726269213</v>
      </c>
      <c r="F24" s="41">
        <f>'7m'!F24/'7n'!$S24</f>
        <v>23.880641138753916</v>
      </c>
      <c r="G24" s="41">
        <f>'7m'!G24/'7n'!$S24</f>
        <v>7.4866183861041007</v>
      </c>
      <c r="H24" s="41">
        <f>'7m'!H24/'7n'!$S24</f>
        <v>2.976308888779299</v>
      </c>
      <c r="I24" s="41">
        <f>'7m'!I24/'7n'!$S24</f>
        <v>13.248153750179306</v>
      </c>
      <c r="J24" s="41">
        <f>'7m'!J24/'7n'!$T24</f>
        <v>13.821775531872786</v>
      </c>
      <c r="K24" s="41">
        <f>'7m'!K24/'7n'!$T24</f>
        <v>6.6353252337252844</v>
      </c>
      <c r="L24" s="41">
        <f>'7m'!L24/'7n'!$T24</f>
        <v>0.19871745757616488</v>
      </c>
      <c r="M24" s="41">
        <f>'7m'!M24/'7n'!$T24</f>
        <v>6.9705030032092425</v>
      </c>
      <c r="N24" s="52">
        <f t="shared" si="0"/>
        <v>148.08535581718453</v>
      </c>
      <c r="O24" s="52">
        <f t="shared" si="1"/>
        <v>147.0491651820368</v>
      </c>
      <c r="P24" s="52">
        <f t="shared" si="2"/>
        <v>147.64487197620724</v>
      </c>
      <c r="R24" s="58">
        <f>'4'!B16</f>
        <v>17726.812851683379</v>
      </c>
      <c r="S24" s="58">
        <f>'4'!C16</f>
        <v>3819.2944431457236</v>
      </c>
      <c r="T24" s="58">
        <f>'4'!D16</f>
        <v>435.29139842605969</v>
      </c>
      <c r="V24" s="179">
        <v>1974</v>
      </c>
      <c r="W24" s="179">
        <v>722727100000</v>
      </c>
      <c r="X24" s="179">
        <v>228108400000</v>
      </c>
      <c r="Y24" s="179">
        <v>333447800000</v>
      </c>
      <c r="Z24" s="179">
        <v>163830600000</v>
      </c>
      <c r="AA24" s="179">
        <v>104658900000</v>
      </c>
      <c r="AB24" s="179">
        <v>31657400000</v>
      </c>
      <c r="AC24" s="179">
        <v>13227300000</v>
      </c>
      <c r="AD24" s="179">
        <v>59215400000</v>
      </c>
      <c r="AE24" s="179">
        <v>7073300000</v>
      </c>
      <c r="AF24" s="179">
        <v>3392300000</v>
      </c>
      <c r="AG24" s="179">
        <v>101400000</v>
      </c>
      <c r="AH24" s="179">
        <v>3572200000</v>
      </c>
    </row>
    <row r="25" spans="1:34">
      <c r="A25" s="7">
        <v>1975</v>
      </c>
      <c r="B25" s="41">
        <f>'7m'!B25/'7n'!$R25</f>
        <v>33.856475324890432</v>
      </c>
      <c r="C25" s="41">
        <f>'7m'!C25/'7n'!$R25</f>
        <v>10.922566163841411</v>
      </c>
      <c r="D25" s="41">
        <f>'7m'!D25/'7n'!$R25</f>
        <v>15.86098349477647</v>
      </c>
      <c r="E25" s="41">
        <f>'7m'!E25/'7n'!$R25</f>
        <v>7.2736841063428326</v>
      </c>
      <c r="F25" s="41">
        <f>'7m'!F25/'7n'!$S25</f>
        <v>25.800695689895534</v>
      </c>
      <c r="G25" s="41">
        <f>'7m'!G25/'7n'!$S25</f>
        <v>7.891272933068632</v>
      </c>
      <c r="H25" s="41">
        <f>'7m'!H25/'7n'!$S25</f>
        <v>3.3676254326710526</v>
      </c>
      <c r="I25" s="41">
        <f>'7m'!I25/'7n'!$S25</f>
        <v>14.387105465021243</v>
      </c>
      <c r="J25" s="41">
        <f>'7m'!J25/'7n'!$T25</f>
        <v>14.111201294357699</v>
      </c>
      <c r="K25" s="41">
        <f>'7m'!K25/'7n'!$T25</f>
        <v>6.746462909499737</v>
      </c>
      <c r="L25" s="41">
        <f>'7m'!L25/'7n'!$T25</f>
        <v>0.20878936209741114</v>
      </c>
      <c r="M25" s="41">
        <f>'7m'!M25/'7n'!$T25</f>
        <v>7.1411511056240791</v>
      </c>
      <c r="N25" s="52">
        <f t="shared" si="0"/>
        <v>157.72016109394676</v>
      </c>
      <c r="O25" s="52">
        <f t="shared" si="1"/>
        <v>159.69107000955961</v>
      </c>
      <c r="P25" s="52">
        <f t="shared" si="2"/>
        <v>151.2594342570672</v>
      </c>
      <c r="R25" s="58">
        <f>'4'!B17</f>
        <v>17811.455392601518</v>
      </c>
      <c r="S25" s="58">
        <f>'4'!C17</f>
        <v>3671.8157191823993</v>
      </c>
      <c r="T25" s="58">
        <f>'4'!D17</f>
        <v>432.49329895394925</v>
      </c>
      <c r="V25" s="179">
        <v>1975</v>
      </c>
      <c r="W25" s="179">
        <v>758833100000</v>
      </c>
      <c r="X25" s="179">
        <v>237153500000</v>
      </c>
      <c r="Y25" s="179">
        <v>346793200000</v>
      </c>
      <c r="Z25" s="179">
        <v>176773400000</v>
      </c>
      <c r="AA25" s="179">
        <v>111100100000</v>
      </c>
      <c r="AB25" s="179">
        <v>33250600000</v>
      </c>
      <c r="AC25" s="179">
        <v>13681700000</v>
      </c>
      <c r="AD25" s="179">
        <v>63573300000</v>
      </c>
      <c r="AE25" s="179">
        <v>7140600000</v>
      </c>
      <c r="AF25" s="179">
        <v>3459900000</v>
      </c>
      <c r="AG25" s="179">
        <v>106700000</v>
      </c>
      <c r="AH25" s="179">
        <v>3568600000</v>
      </c>
    </row>
    <row r="26" spans="1:34">
      <c r="A26" s="7">
        <v>1976</v>
      </c>
      <c r="B26" s="41">
        <f>'7m'!B26/'7n'!$R26</f>
        <v>34.80216137027756</v>
      </c>
      <c r="C26" s="41">
        <f>'7m'!C26/'7n'!$R26</f>
        <v>11.162632146900732</v>
      </c>
      <c r="D26" s="41">
        <f>'7m'!D26/'7n'!$R26</f>
        <v>16.209300853095289</v>
      </c>
      <c r="E26" s="41">
        <f>'7m'!E26/'7n'!$R26</f>
        <v>7.6150550491886202</v>
      </c>
      <c r="F26" s="41">
        <f>'7m'!F26/'7n'!$S26</f>
        <v>26.324895204336208</v>
      </c>
      <c r="G26" s="41">
        <f>'7m'!G26/'7n'!$S26</f>
        <v>7.8951779881653446</v>
      </c>
      <c r="H26" s="41">
        <f>'7m'!H26/'7n'!$S26</f>
        <v>3.5586137237508302</v>
      </c>
      <c r="I26" s="41">
        <f>'7m'!I26/'7n'!$S26</f>
        <v>14.72217538415588</v>
      </c>
      <c r="J26" s="41">
        <f>'7m'!J26/'7n'!$T26</f>
        <v>14.313257448170631</v>
      </c>
      <c r="K26" s="41">
        <f>'7m'!K26/'7n'!$T26</f>
        <v>6.8247948371236449</v>
      </c>
      <c r="L26" s="41">
        <f>'7m'!L26/'7n'!$T26</f>
        <v>0.21382253983797758</v>
      </c>
      <c r="M26" s="41">
        <f>'7m'!M26/'7n'!$T26</f>
        <v>7.2608526068915866</v>
      </c>
      <c r="N26" s="52">
        <f t="shared" si="0"/>
        <v>165.12233574317017</v>
      </c>
      <c r="O26" s="52">
        <f t="shared" si="1"/>
        <v>163.41021101709012</v>
      </c>
      <c r="P26" s="52">
        <f t="shared" si="2"/>
        <v>153.79487722608451</v>
      </c>
      <c r="R26" s="58">
        <f>'4'!B18</f>
        <v>17970.34940864686</v>
      </c>
      <c r="S26" s="58">
        <f>'4'!C18</f>
        <v>3671.570171496041</v>
      </c>
      <c r="T26" s="58">
        <f>'4'!D18</f>
        <v>427.92495154782762</v>
      </c>
      <c r="V26" s="179">
        <v>1976</v>
      </c>
      <c r="W26" s="179">
        <v>779239200000</v>
      </c>
      <c r="X26" s="179">
        <v>242037200000</v>
      </c>
      <c r="Y26" s="179">
        <v>358106500000</v>
      </c>
      <c r="Z26" s="179">
        <v>181047800000</v>
      </c>
      <c r="AA26" s="179">
        <v>113273300000</v>
      </c>
      <c r="AB26" s="179">
        <v>33801600000</v>
      </c>
      <c r="AC26" s="179">
        <v>14253400000</v>
      </c>
      <c r="AD26" s="179">
        <v>64598800000</v>
      </c>
      <c r="AE26" s="179">
        <v>7341700000</v>
      </c>
      <c r="AF26" s="179">
        <v>3531000000</v>
      </c>
      <c r="AG26" s="179">
        <v>107500000</v>
      </c>
      <c r="AH26" s="179">
        <v>3696200000</v>
      </c>
    </row>
    <row r="27" spans="1:34">
      <c r="A27" s="7">
        <v>1977</v>
      </c>
      <c r="B27" s="41">
        <f>'7m'!B27/'7n'!$R27</f>
        <v>35.733566958448172</v>
      </c>
      <c r="C27" s="41">
        <f>'7m'!C27/'7n'!$R27</f>
        <v>11.407518061566661</v>
      </c>
      <c r="D27" s="41">
        <f>'7m'!D27/'7n'!$R27</f>
        <v>16.633227508575754</v>
      </c>
      <c r="E27" s="41">
        <f>'7m'!E27/'7n'!$R27</f>
        <v>7.8738777585081063</v>
      </c>
      <c r="F27" s="41">
        <f>'7m'!F27/'7n'!$S27</f>
        <v>27.457675479176032</v>
      </c>
      <c r="G27" s="41">
        <f>'7m'!G27/'7n'!$S27</f>
        <v>8.2168253712601675</v>
      </c>
      <c r="H27" s="41">
        <f>'7m'!H27/'7n'!$S27</f>
        <v>3.7704431447887208</v>
      </c>
      <c r="I27" s="41">
        <f>'7m'!I27/'7n'!$S27</f>
        <v>15.30981998778085</v>
      </c>
      <c r="J27" s="41">
        <f>'7m'!J27/'7n'!$T27</f>
        <v>14.454217411948481</v>
      </c>
      <c r="K27" s="41">
        <f>'7m'!K27/'7n'!$T27</f>
        <v>6.9184125252466737</v>
      </c>
      <c r="L27" s="41">
        <f>'7m'!L27/'7n'!$T27</f>
        <v>0.24398826605965473</v>
      </c>
      <c r="M27" s="41">
        <f>'7m'!M27/'7n'!$T27</f>
        <v>7.2767413000205963</v>
      </c>
      <c r="N27" s="52">
        <f t="shared" si="0"/>
        <v>170.7345617914589</v>
      </c>
      <c r="O27" s="52">
        <f t="shared" si="1"/>
        <v>169.93282918836633</v>
      </c>
      <c r="P27" s="52">
        <f t="shared" si="2"/>
        <v>154.13142167084294</v>
      </c>
      <c r="R27" s="58">
        <f>'4'!B19</f>
        <v>18102.097133268984</v>
      </c>
      <c r="S27" s="58">
        <f>'4'!C19</f>
        <v>3596.1820611831026</v>
      </c>
      <c r="T27" s="58">
        <f>'4'!D19</f>
        <v>431.16827583125973</v>
      </c>
      <c r="V27" s="179">
        <v>1977</v>
      </c>
      <c r="W27" s="179">
        <v>790590100000</v>
      </c>
      <c r="X27" s="179">
        <v>245548800000</v>
      </c>
      <c r="Y27" s="179">
        <v>363846900000</v>
      </c>
      <c r="Z27" s="179">
        <v>183230300000</v>
      </c>
      <c r="AA27" s="179">
        <v>110940600000</v>
      </c>
      <c r="AB27" s="179">
        <v>33074300000</v>
      </c>
      <c r="AC27" s="179">
        <v>14227900000</v>
      </c>
      <c r="AD27" s="179">
        <v>63017500000</v>
      </c>
      <c r="AE27" s="179">
        <v>7403200000</v>
      </c>
      <c r="AF27" s="179">
        <v>3504700000</v>
      </c>
      <c r="AG27" s="179">
        <v>103800000</v>
      </c>
      <c r="AH27" s="179">
        <v>3784400000</v>
      </c>
    </row>
    <row r="28" spans="1:34">
      <c r="A28" s="7">
        <v>1978</v>
      </c>
      <c r="B28" s="41">
        <f>'7m'!B28/'7n'!$R28</f>
        <v>35.791587909869598</v>
      </c>
      <c r="C28" s="41">
        <f>'7m'!C28/'7n'!$R28</f>
        <v>11.359749180624394</v>
      </c>
      <c r="D28" s="41">
        <f>'7m'!D28/'7n'!$R28</f>
        <v>16.664153148175714</v>
      </c>
      <c r="E28" s="41">
        <f>'7m'!E28/'7n'!$R28</f>
        <v>7.9382804367915494</v>
      </c>
      <c r="F28" s="41">
        <f>'7m'!F28/'7n'!$S28</f>
        <v>26.643307241827468</v>
      </c>
      <c r="G28" s="41">
        <f>'7m'!G28/'7n'!$S28</f>
        <v>7.9443833525616609</v>
      </c>
      <c r="H28" s="41">
        <f>'7m'!H28/'7n'!$S28</f>
        <v>3.7289732839108685</v>
      </c>
      <c r="I28" s="41">
        <f>'7m'!I28/'7n'!$S28</f>
        <v>14.809172535717069</v>
      </c>
      <c r="J28" s="41">
        <f>'7m'!J28/'7n'!$T28</f>
        <v>14.478541134903207</v>
      </c>
      <c r="K28" s="41">
        <f>'7m'!K28/'7n'!$T28</f>
        <v>6.9556608947140077</v>
      </c>
      <c r="L28" s="41">
        <f>'7m'!L28/'7n'!$T28</f>
        <v>0.24640936668657457</v>
      </c>
      <c r="M28" s="41">
        <f>'7m'!M28/'7n'!$T28</f>
        <v>7.2628193850435334</v>
      </c>
      <c r="N28" s="52">
        <f t="shared" si="0"/>
        <v>172.13104817239599</v>
      </c>
      <c r="O28" s="52">
        <f t="shared" si="1"/>
        <v>164.37584432355101</v>
      </c>
      <c r="P28" s="52">
        <f t="shared" si="2"/>
        <v>153.83653630123536</v>
      </c>
      <c r="R28" s="58">
        <f>'4'!B20</f>
        <v>18648.862455637049</v>
      </c>
      <c r="S28" s="58">
        <f>'4'!C20</f>
        <v>3729.3643427273223</v>
      </c>
      <c r="T28" s="58">
        <f>'4'!D20</f>
        <v>439.51251308459553</v>
      </c>
      <c r="V28" s="179">
        <v>1978</v>
      </c>
      <c r="W28" s="179">
        <v>801328300000</v>
      </c>
      <c r="X28" s="179">
        <v>250003200000</v>
      </c>
      <c r="Y28" s="179">
        <v>367847700000</v>
      </c>
      <c r="Z28" s="179">
        <v>185642800000</v>
      </c>
      <c r="AA28" s="179">
        <v>108263800000</v>
      </c>
      <c r="AB28" s="179">
        <v>32910300000</v>
      </c>
      <c r="AC28" s="179">
        <v>13574500000</v>
      </c>
      <c r="AD28" s="179">
        <v>61230900000</v>
      </c>
      <c r="AE28" s="179">
        <v>7430800000</v>
      </c>
      <c r="AF28" s="179">
        <v>3444300000</v>
      </c>
      <c r="AG28" s="179">
        <v>98800000</v>
      </c>
      <c r="AH28" s="179">
        <v>3872100000</v>
      </c>
    </row>
    <row r="29" spans="1:34">
      <c r="A29" s="7">
        <v>1979</v>
      </c>
      <c r="B29" s="41">
        <f>'7m'!B29/'7n'!$R29</f>
        <v>35.727500279558924</v>
      </c>
      <c r="C29" s="41">
        <f>'7m'!C29/'7n'!$R29</f>
        <v>11.305025348551906</v>
      </c>
      <c r="D29" s="41">
        <f>'7m'!D29/'7n'!$R29</f>
        <v>16.554737274732531</v>
      </c>
      <c r="E29" s="41">
        <f>'7m'!E29/'7n'!$R29</f>
        <v>8.0171625346655606</v>
      </c>
      <c r="F29" s="41">
        <f>'7m'!F29/'7n'!$S29</f>
        <v>26.250626051146966</v>
      </c>
      <c r="G29" s="41">
        <f>'7m'!G29/'7n'!$S29</f>
        <v>7.8629651986399125</v>
      </c>
      <c r="H29" s="41">
        <f>'7m'!H29/'7n'!$S29</f>
        <v>3.5287373603790169</v>
      </c>
      <c r="I29" s="41">
        <f>'7m'!I29/'7n'!$S29</f>
        <v>14.708957684024616</v>
      </c>
      <c r="J29" s="41">
        <f>'7m'!J29/'7n'!$T29</f>
        <v>14.892717923047122</v>
      </c>
      <c r="K29" s="41">
        <f>'7m'!K29/'7n'!$T29</f>
        <v>7.1936116545657649</v>
      </c>
      <c r="L29" s="41">
        <f>'7m'!L29/'7n'!$T29</f>
        <v>0.2349418918907652</v>
      </c>
      <c r="M29" s="41">
        <f>'7m'!M29/'7n'!$T29</f>
        <v>7.4529660023345974</v>
      </c>
      <c r="N29" s="52">
        <f t="shared" si="0"/>
        <v>173.84150150006641</v>
      </c>
      <c r="O29" s="52">
        <f t="shared" si="1"/>
        <v>163.26349987479963</v>
      </c>
      <c r="P29" s="52">
        <f t="shared" si="2"/>
        <v>157.8641040325343</v>
      </c>
      <c r="R29" s="58">
        <f>'4'!B21</f>
        <v>19399.045401352563</v>
      </c>
      <c r="S29" s="58">
        <f>'4'!C21</f>
        <v>3842.8759681178099</v>
      </c>
      <c r="T29" s="58">
        <f>'4'!D21</f>
        <v>446.49338249464944</v>
      </c>
      <c r="V29" s="179">
        <v>1979</v>
      </c>
      <c r="W29" s="179">
        <v>816468900000</v>
      </c>
      <c r="X29" s="179">
        <v>256928600000</v>
      </c>
      <c r="Y29" s="179">
        <v>372311200000</v>
      </c>
      <c r="Z29" s="179">
        <v>189609400000</v>
      </c>
      <c r="AA29" s="179">
        <v>108771100000</v>
      </c>
      <c r="AB29" s="179">
        <v>33896100000</v>
      </c>
      <c r="AC29" s="179">
        <v>12903900000</v>
      </c>
      <c r="AD29" s="179">
        <v>61518500000</v>
      </c>
      <c r="AE29" s="179">
        <v>7489400000</v>
      </c>
      <c r="AF29" s="179">
        <v>3454900000</v>
      </c>
      <c r="AG29" s="179">
        <v>96200000</v>
      </c>
      <c r="AH29" s="179">
        <v>3921200000</v>
      </c>
    </row>
    <row r="30" spans="1:34">
      <c r="A30" s="7">
        <v>1980</v>
      </c>
      <c r="B30" s="41">
        <f>'7m'!B30/'7n'!$R30</f>
        <v>36.692222112645581</v>
      </c>
      <c r="C30" s="41">
        <f>'7m'!C30/'7n'!$R30</f>
        <v>11.580863756956401</v>
      </c>
      <c r="D30" s="41">
        <f>'7m'!D30/'7n'!$R30</f>
        <v>16.928852869323734</v>
      </c>
      <c r="E30" s="41">
        <f>'7m'!E30/'7n'!$R30</f>
        <v>8.3175361267731542</v>
      </c>
      <c r="F30" s="41">
        <f>'7m'!F30/'7n'!$S30</f>
        <v>27.625161115610101</v>
      </c>
      <c r="G30" s="41">
        <f>'7m'!G30/'7n'!$S30</f>
        <v>8.3561051711924677</v>
      </c>
      <c r="H30" s="41">
        <f>'7m'!H30/'7n'!$S30</f>
        <v>3.4914020080901818</v>
      </c>
      <c r="I30" s="41">
        <f>'7m'!I30/'7n'!$S30</f>
        <v>15.630156303241279</v>
      </c>
      <c r="J30" s="41">
        <f>'7m'!J30/'7n'!$T30</f>
        <v>16.036809343158783</v>
      </c>
      <c r="K30" s="41">
        <f>'7m'!K30/'7n'!$T30</f>
        <v>7.6911297887545471</v>
      </c>
      <c r="L30" s="41">
        <f>'7m'!L30/'7n'!$T30</f>
        <v>0.22989728519874747</v>
      </c>
      <c r="M30" s="41">
        <f>'7m'!M30/'7n'!$T30</f>
        <v>8.0990047552955193</v>
      </c>
      <c r="N30" s="52">
        <f t="shared" si="0"/>
        <v>180.35470315179404</v>
      </c>
      <c r="O30" s="52">
        <f t="shared" si="1"/>
        <v>173.48843313546789</v>
      </c>
      <c r="P30" s="52">
        <f t="shared" si="2"/>
        <v>171.54809626791081</v>
      </c>
      <c r="R30" s="58">
        <f>'4'!B22</f>
        <v>19697.010930033583</v>
      </c>
      <c r="S30" s="58">
        <f>'4'!C22</f>
        <v>3788.5353704185482</v>
      </c>
      <c r="T30" s="58">
        <f>'4'!D22</f>
        <v>441.06653939971125</v>
      </c>
      <c r="V30" s="179">
        <v>1980</v>
      </c>
      <c r="W30" s="179">
        <v>829901700000</v>
      </c>
      <c r="X30" s="179">
        <v>264436900000</v>
      </c>
      <c r="Y30" s="179">
        <v>371779800000</v>
      </c>
      <c r="Z30" s="179">
        <v>195984800000</v>
      </c>
      <c r="AA30" s="179">
        <v>112146600000</v>
      </c>
      <c r="AB30" s="179">
        <v>34518500000</v>
      </c>
      <c r="AC30" s="179">
        <v>12324500000</v>
      </c>
      <c r="AD30" s="179">
        <v>64815600000</v>
      </c>
      <c r="AE30" s="179">
        <v>7622400000</v>
      </c>
      <c r="AF30" s="179">
        <v>3484100000</v>
      </c>
      <c r="AG30" s="179">
        <v>93800000</v>
      </c>
      <c r="AH30" s="179">
        <v>4024100000</v>
      </c>
    </row>
    <row r="31" spans="1:34">
      <c r="A31" s="7">
        <v>1981</v>
      </c>
      <c r="B31" s="41">
        <f>'7m'!B31/'7n'!$R31</f>
        <v>37.406027783861077</v>
      </c>
      <c r="C31" s="41">
        <f>'7m'!C31/'7n'!$R31</f>
        <v>11.690278679250943</v>
      </c>
      <c r="D31" s="41">
        <f>'7m'!D31/'7n'!$R31</f>
        <v>17.094873793004144</v>
      </c>
      <c r="E31" s="41">
        <f>'7m'!E31/'7n'!$R31</f>
        <v>8.7138933605394762</v>
      </c>
      <c r="F31" s="41">
        <f>'7m'!F31/'7n'!$S31</f>
        <v>29.687156458882608</v>
      </c>
      <c r="G31" s="41">
        <f>'7m'!G31/'7n'!$S31</f>
        <v>8.8849223767730354</v>
      </c>
      <c r="H31" s="41">
        <f>'7m'!H31/'7n'!$S31</f>
        <v>3.6558992163237853</v>
      </c>
      <c r="I31" s="41">
        <f>'7m'!I31/'7n'!$S31</f>
        <v>16.987477992436386</v>
      </c>
      <c r="J31" s="41">
        <f>'7m'!J31/'7n'!$T31</f>
        <v>16.709487397885933</v>
      </c>
      <c r="K31" s="41">
        <f>'7m'!K31/'7n'!$T31</f>
        <v>8.0964002251835332</v>
      </c>
      <c r="L31" s="41">
        <f>'7m'!L31/'7n'!$T31</f>
        <v>0.24968522328017659</v>
      </c>
      <c r="M31" s="41">
        <f>'7m'!M31/'7n'!$T31</f>
        <v>8.3507655838579016</v>
      </c>
      <c r="N31" s="52">
        <f t="shared" si="0"/>
        <v>188.9491823519372</v>
      </c>
      <c r="O31" s="52">
        <f t="shared" si="1"/>
        <v>188.55415663500918</v>
      </c>
      <c r="P31" s="52">
        <f t="shared" si="2"/>
        <v>176.88073801336347</v>
      </c>
      <c r="R31" s="58">
        <f>'4'!B23</f>
        <v>20286.385509433865</v>
      </c>
      <c r="S31" s="58">
        <f>'4'!C23</f>
        <v>3742.3624641813099</v>
      </c>
      <c r="T31" s="58">
        <f>'4'!D23</f>
        <v>427.33806429653981</v>
      </c>
      <c r="V31" s="179">
        <v>1981</v>
      </c>
      <c r="W31" s="179">
        <v>848388200000</v>
      </c>
      <c r="X31" s="179">
        <v>273873800000</v>
      </c>
      <c r="Y31" s="179">
        <v>370875200000</v>
      </c>
      <c r="Z31" s="179">
        <v>205554900000</v>
      </c>
      <c r="AA31" s="179">
        <v>115806400000</v>
      </c>
      <c r="AB31" s="179">
        <v>35026300000</v>
      </c>
      <c r="AC31" s="179">
        <v>12047400000</v>
      </c>
      <c r="AD31" s="179">
        <v>68218000000</v>
      </c>
      <c r="AE31" s="179">
        <v>7950600000</v>
      </c>
      <c r="AF31" s="179">
        <v>3513400000</v>
      </c>
      <c r="AG31" s="179">
        <v>92000000</v>
      </c>
      <c r="AH31" s="179">
        <v>4316500000</v>
      </c>
    </row>
    <row r="32" spans="1:34">
      <c r="A32" s="7">
        <v>1982</v>
      </c>
      <c r="B32" s="41">
        <f>'7m'!B32/'7n'!$R32</f>
        <v>40.037644486712608</v>
      </c>
      <c r="C32" s="41">
        <f>'7m'!C32/'7n'!$R32</f>
        <v>12.435975200117445</v>
      </c>
      <c r="D32" s="41">
        <f>'7m'!D32/'7n'!$R32</f>
        <v>18.399665642309767</v>
      </c>
      <c r="E32" s="41">
        <f>'7m'!E32/'7n'!$R32</f>
        <v>9.3023136560653601</v>
      </c>
      <c r="F32" s="41">
        <f>'7m'!F32/'7n'!$S32</f>
        <v>33.597142765714644</v>
      </c>
      <c r="G32" s="41">
        <f>'7m'!G32/'7n'!$S32</f>
        <v>10.025638706646493</v>
      </c>
      <c r="H32" s="41">
        <f>'7m'!H32/'7n'!$S32</f>
        <v>4.2275939228117938</v>
      </c>
      <c r="I32" s="41">
        <f>'7m'!I32/'7n'!$S32</f>
        <v>19.160164894055768</v>
      </c>
      <c r="J32" s="41">
        <f>'7m'!J32/'7n'!$T32</f>
        <v>17.859822601222501</v>
      </c>
      <c r="K32" s="41">
        <f>'7m'!K32/'7n'!$T32</f>
        <v>8.5897045105243546</v>
      </c>
      <c r="L32" s="41">
        <f>'7m'!L32/'7n'!$T32</f>
        <v>0.26151040353479699</v>
      </c>
      <c r="M32" s="41">
        <f>'7m'!M32/'7n'!$T32</f>
        <v>8.9915791027471297</v>
      </c>
      <c r="N32" s="52">
        <f t="shared" si="0"/>
        <v>201.70829347698057</v>
      </c>
      <c r="O32" s="52">
        <f t="shared" si="1"/>
        <v>212.67010525017014</v>
      </c>
      <c r="P32" s="52">
        <f t="shared" si="2"/>
        <v>190.45405258097259</v>
      </c>
      <c r="R32" s="58">
        <f>'4'!B24</f>
        <v>19462.663450608539</v>
      </c>
      <c r="S32" s="58">
        <f>'4'!C24</f>
        <v>3371.5158693671301</v>
      </c>
      <c r="T32" s="58">
        <f>'4'!D24</f>
        <v>411.07351197863869</v>
      </c>
      <c r="V32" s="179">
        <v>1982</v>
      </c>
      <c r="W32" s="179">
        <v>875910300000</v>
      </c>
      <c r="X32" s="179">
        <v>284462700000</v>
      </c>
      <c r="Y32" s="179">
        <v>372431400000</v>
      </c>
      <c r="Z32" s="179">
        <v>220376800000</v>
      </c>
      <c r="AA32" s="179">
        <v>121358300000</v>
      </c>
      <c r="AB32" s="179">
        <v>35781200000</v>
      </c>
      <c r="AC32" s="179">
        <v>11771500000</v>
      </c>
      <c r="AD32" s="179">
        <v>73349500000</v>
      </c>
      <c r="AE32" s="179">
        <v>8320000000</v>
      </c>
      <c r="AF32" s="179">
        <v>3559600000</v>
      </c>
      <c r="AG32" s="179">
        <v>93500000</v>
      </c>
      <c r="AH32" s="179">
        <v>4637100000</v>
      </c>
    </row>
    <row r="33" spans="1:34">
      <c r="A33" s="7">
        <v>1983</v>
      </c>
      <c r="B33" s="41">
        <f>'7m'!B33/'7n'!$R33</f>
        <v>40.376099524632465</v>
      </c>
      <c r="C33" s="41">
        <f>'7m'!C33/'7n'!$R33</f>
        <v>12.540383173219691</v>
      </c>
      <c r="D33" s="41">
        <f>'7m'!D33/'7n'!$R33</f>
        <v>18.581966364275239</v>
      </c>
      <c r="E33" s="41">
        <f>'7m'!E33/'7n'!$R33</f>
        <v>9.3577251077748933</v>
      </c>
      <c r="F33" s="41">
        <f>'7m'!F33/'7n'!$S33</f>
        <v>33.330506345986848</v>
      </c>
      <c r="G33" s="41">
        <f>'7m'!G33/'7n'!$S33</f>
        <v>9.9366973501051277</v>
      </c>
      <c r="H33" s="41">
        <f>'7m'!H33/'7n'!$S33</f>
        <v>4.2745677528340957</v>
      </c>
      <c r="I33" s="41">
        <f>'7m'!I33/'7n'!$S33</f>
        <v>18.932700775534169</v>
      </c>
      <c r="J33" s="41">
        <f>'7m'!J33/'7n'!$T33</f>
        <v>18.496751262056655</v>
      </c>
      <c r="K33" s="41">
        <f>'7m'!K33/'7n'!$T33</f>
        <v>8.7564248092892214</v>
      </c>
      <c r="L33" s="41">
        <f>'7m'!L33/'7n'!$T33</f>
        <v>0.25934228185129143</v>
      </c>
      <c r="M33" s="41">
        <f>'7m'!M33/'7n'!$T33</f>
        <v>9.4552498211756006</v>
      </c>
      <c r="N33" s="52">
        <f t="shared" si="0"/>
        <v>202.90981707386817</v>
      </c>
      <c r="O33" s="52">
        <f t="shared" si="1"/>
        <v>210.14534524449644</v>
      </c>
      <c r="P33" s="52">
        <f t="shared" si="2"/>
        <v>200.27523820128852</v>
      </c>
      <c r="R33" s="58">
        <f>'4'!B25</f>
        <v>19580.645711398654</v>
      </c>
      <c r="S33" s="58">
        <f>'4'!C25</f>
        <v>3328.5002888459803</v>
      </c>
      <c r="T33" s="58">
        <f>'4'!D25</f>
        <v>400.24325867356868</v>
      </c>
      <c r="V33" s="179">
        <v>1983</v>
      </c>
      <c r="W33" s="179">
        <v>905013300000</v>
      </c>
      <c r="X33" s="179">
        <v>295850000000</v>
      </c>
      <c r="Y33" s="179">
        <v>374453800000</v>
      </c>
      <c r="Z33" s="179">
        <v>235781600000</v>
      </c>
      <c r="AA33" s="179">
        <v>128995100000</v>
      </c>
      <c r="AB33" s="179">
        <v>37129700000</v>
      </c>
      <c r="AC33" s="179">
        <v>11735000000</v>
      </c>
      <c r="AD33" s="179">
        <v>79807700000</v>
      </c>
      <c r="AE33" s="179">
        <v>8737100000</v>
      </c>
      <c r="AF33" s="179">
        <v>3612400000</v>
      </c>
      <c r="AG33" s="179">
        <v>90200000</v>
      </c>
      <c r="AH33" s="179">
        <v>5010600000</v>
      </c>
    </row>
    <row r="34" spans="1:34">
      <c r="A34" s="7">
        <v>1984</v>
      </c>
      <c r="B34" s="41">
        <f>'7m'!B34/'7n'!$R34</f>
        <v>39.89415215870153</v>
      </c>
      <c r="C34" s="41">
        <f>'7m'!C34/'7n'!$R34</f>
        <v>12.446416407560161</v>
      </c>
      <c r="D34" s="41">
        <f>'7m'!D34/'7n'!$R34</f>
        <v>18.313308184708305</v>
      </c>
      <c r="E34" s="41">
        <f>'7m'!E34/'7n'!$R34</f>
        <v>9.2422320668911802</v>
      </c>
      <c r="F34" s="41">
        <f>'7m'!F34/'7n'!$S34</f>
        <v>31.68384847818519</v>
      </c>
      <c r="G34" s="41">
        <f>'7m'!G34/'7n'!$S34</f>
        <v>9.6313352992562447</v>
      </c>
      <c r="H34" s="41">
        <f>'7m'!H34/'7n'!$S34</f>
        <v>3.9726335226282918</v>
      </c>
      <c r="I34" s="41">
        <f>'7m'!I34/'7n'!$S34</f>
        <v>17.919475926236743</v>
      </c>
      <c r="J34" s="41">
        <f>'7m'!J34/'7n'!$T34</f>
        <v>18.904079003018399</v>
      </c>
      <c r="K34" s="41">
        <f>'7m'!K34/'7n'!$T34</f>
        <v>8.7623565847682983</v>
      </c>
      <c r="L34" s="41">
        <f>'7m'!L34/'7n'!$T34</f>
        <v>0.2513488460863188</v>
      </c>
      <c r="M34" s="41">
        <f>'7m'!M34/'7n'!$T34</f>
        <v>9.8506869122554157</v>
      </c>
      <c r="N34" s="52">
        <f t="shared" si="0"/>
        <v>200.40550416350621</v>
      </c>
      <c r="O34" s="52">
        <f t="shared" si="1"/>
        <v>198.89895793344448</v>
      </c>
      <c r="P34" s="52">
        <f t="shared" si="2"/>
        <v>208.65114144101781</v>
      </c>
      <c r="R34" s="58">
        <f>'4'!B26</f>
        <v>20086.359945995693</v>
      </c>
      <c r="S34" s="58">
        <f>'4'!C26</f>
        <v>3417.0028326748647</v>
      </c>
      <c r="T34" s="58">
        <f>'4'!D26</f>
        <v>393.07918670957366</v>
      </c>
      <c r="V34" s="179">
        <v>1984</v>
      </c>
      <c r="W34" s="179">
        <v>928037400000</v>
      </c>
      <c r="X34" s="179">
        <v>305816000000</v>
      </c>
      <c r="Y34" s="179">
        <v>377890400000</v>
      </c>
      <c r="Z34" s="179">
        <v>245363500000</v>
      </c>
      <c r="AA34" s="179">
        <v>133653400000</v>
      </c>
      <c r="AB34" s="179">
        <v>38073800000</v>
      </c>
      <c r="AC34" s="179">
        <v>11728000000</v>
      </c>
      <c r="AD34" s="179">
        <v>83619600000</v>
      </c>
      <c r="AE34" s="179">
        <v>8949200000</v>
      </c>
      <c r="AF34" s="179">
        <v>3570500000</v>
      </c>
      <c r="AG34" s="179">
        <v>85200000</v>
      </c>
      <c r="AH34" s="179">
        <v>5281200000</v>
      </c>
    </row>
    <row r="35" spans="1:34">
      <c r="A35" s="7">
        <v>1985</v>
      </c>
      <c r="B35" s="41">
        <f>'7m'!B35/'7n'!$R35</f>
        <v>39.244478977785924</v>
      </c>
      <c r="C35" s="41">
        <f>'7m'!C35/'7n'!$R35</f>
        <v>12.349556782250946</v>
      </c>
      <c r="D35" s="41">
        <f>'7m'!D35/'7n'!$R35</f>
        <v>17.89554882199953</v>
      </c>
      <c r="E35" s="41">
        <f>'7m'!E35/'7n'!$R35</f>
        <v>9.1137851206464848</v>
      </c>
      <c r="F35" s="41">
        <f>'7m'!F35/'7n'!$S35</f>
        <v>30.920357337413819</v>
      </c>
      <c r="G35" s="41">
        <f>'7m'!G35/'7n'!$S35</f>
        <v>9.6356433312222869</v>
      </c>
      <c r="H35" s="41">
        <f>'7m'!H35/'7n'!$S35</f>
        <v>3.6681912663037712</v>
      </c>
      <c r="I35" s="41">
        <f>'7m'!I35/'7n'!$S35</f>
        <v>17.487862151451001</v>
      </c>
      <c r="J35" s="41">
        <f>'7m'!J35/'7n'!$T35</f>
        <v>18.407860955513602</v>
      </c>
      <c r="K35" s="41">
        <f>'7m'!K35/'7n'!$T35</f>
        <v>8.4916440322594529</v>
      </c>
      <c r="L35" s="41">
        <f>'7m'!L35/'7n'!$T35</f>
        <v>0.23644567307399908</v>
      </c>
      <c r="M35" s="41">
        <f>'7m'!M35/'7n'!$T35</f>
        <v>9.6377419257563943</v>
      </c>
      <c r="N35" s="52">
        <f t="shared" si="0"/>
        <v>197.62030305254885</v>
      </c>
      <c r="O35" s="52">
        <f t="shared" si="1"/>
        <v>194.10821905313435</v>
      </c>
      <c r="P35" s="52">
        <f t="shared" si="2"/>
        <v>204.14067279117316</v>
      </c>
      <c r="R35" s="58">
        <f>'4'!B27</f>
        <v>20804.68186269352</v>
      </c>
      <c r="S35" s="58">
        <f>'4'!C27</f>
        <v>3517.7827608216649</v>
      </c>
      <c r="T35" s="58">
        <f>'4'!D27</f>
        <v>406.85878810686813</v>
      </c>
      <c r="V35" s="179">
        <v>1985</v>
      </c>
      <c r="W35" s="179">
        <v>945841000000</v>
      </c>
      <c r="X35" s="179">
        <v>311655500000</v>
      </c>
      <c r="Y35" s="179">
        <v>382788700000</v>
      </c>
      <c r="Z35" s="179">
        <v>252466000000</v>
      </c>
      <c r="AA35" s="179">
        <v>135163100000</v>
      </c>
      <c r="AB35" s="179">
        <v>38062000000</v>
      </c>
      <c r="AC35" s="179">
        <v>11709800000</v>
      </c>
      <c r="AD35" s="179">
        <v>85232300000</v>
      </c>
      <c r="AE35" s="179">
        <v>9195800000</v>
      </c>
      <c r="AF35" s="179">
        <v>3597400000</v>
      </c>
      <c r="AG35" s="179">
        <v>84000000</v>
      </c>
      <c r="AH35" s="179">
        <v>5509000000</v>
      </c>
    </row>
    <row r="36" spans="1:34">
      <c r="A36" s="7">
        <v>1986</v>
      </c>
      <c r="B36" s="41">
        <f>'7m'!B36/'7n'!$R36</f>
        <v>38.742370015568433</v>
      </c>
      <c r="C36" s="41">
        <f>'7m'!C36/'7n'!$R36</f>
        <v>12.344729774104415</v>
      </c>
      <c r="D36" s="41">
        <f>'7m'!D36/'7n'!$R36</f>
        <v>17.355827293659033</v>
      </c>
      <c r="E36" s="41">
        <f>'7m'!E36/'7n'!$R36</f>
        <v>9.1491747022896526</v>
      </c>
      <c r="F36" s="41">
        <f>'7m'!F36/'7n'!$S36</f>
        <v>30.703723383016527</v>
      </c>
      <c r="G36" s="41">
        <f>'7m'!G36/'7n'!$S36</f>
        <v>9.4505448724852634</v>
      </c>
      <c r="H36" s="41">
        <f>'7m'!H36/'7n'!$S36</f>
        <v>3.3742265822948458</v>
      </c>
      <c r="I36" s="41">
        <f>'7m'!I36/'7n'!$S36</f>
        <v>17.745346299435255</v>
      </c>
      <c r="J36" s="41">
        <f>'7m'!J36/'7n'!$T36</f>
        <v>18.251728517454179</v>
      </c>
      <c r="K36" s="41">
        <f>'7m'!K36/'7n'!$T36</f>
        <v>8.3426279554552512</v>
      </c>
      <c r="L36" s="41">
        <f>'7m'!L36/'7n'!$T36</f>
        <v>0.22460276749281094</v>
      </c>
      <c r="M36" s="41">
        <f>'7m'!M36/'7n'!$T36</f>
        <v>9.6356502843051235</v>
      </c>
      <c r="N36" s="52">
        <f t="shared" si="0"/>
        <v>198.3876790392157</v>
      </c>
      <c r="O36" s="52">
        <f t="shared" si="1"/>
        <v>196.96618928224495</v>
      </c>
      <c r="P36" s="52">
        <f t="shared" si="2"/>
        <v>204.09636893904789</v>
      </c>
      <c r="R36" s="58">
        <f>'4'!B28</f>
        <v>21421.035926984023</v>
      </c>
      <c r="S36" s="58">
        <f>'4'!C28</f>
        <v>3652.5407228633658</v>
      </c>
      <c r="T36" s="58">
        <f>'4'!D28</f>
        <v>417.62619867541184</v>
      </c>
      <c r="V36" s="179">
        <v>1986</v>
      </c>
      <c r="W36" s="179">
        <v>952430700000</v>
      </c>
      <c r="X36" s="179">
        <v>313649100000</v>
      </c>
      <c r="Y36" s="179">
        <v>383710000000</v>
      </c>
      <c r="Z36" s="179">
        <v>256160500000</v>
      </c>
      <c r="AA36" s="179">
        <v>131557300000</v>
      </c>
      <c r="AB36" s="179">
        <v>37224000000</v>
      </c>
      <c r="AC36" s="179">
        <v>11297900000</v>
      </c>
      <c r="AD36" s="179">
        <v>82881100000</v>
      </c>
      <c r="AE36" s="179">
        <v>9356600000</v>
      </c>
      <c r="AF36" s="179">
        <v>3544000000</v>
      </c>
      <c r="AG36" s="179">
        <v>81800000</v>
      </c>
      <c r="AH36" s="179">
        <v>5733900000</v>
      </c>
    </row>
    <row r="37" spans="1:34">
      <c r="A37" s="7">
        <v>1987</v>
      </c>
      <c r="B37" s="41">
        <f>'7m'!B37/'7n'!$R37</f>
        <v>38.220284857556216</v>
      </c>
      <c r="C37" s="41">
        <f>'7m'!C37/'7n'!$R37</f>
        <v>12.338142669854884</v>
      </c>
      <c r="D37" s="41">
        <f>'7m'!D37/'7n'!$R37</f>
        <v>16.708101068123216</v>
      </c>
      <c r="E37" s="41">
        <f>'7m'!E37/'7n'!$R37</f>
        <v>9.2603442997751291</v>
      </c>
      <c r="F37" s="41">
        <f>'7m'!F37/'7n'!$S37</f>
        <v>30.545909653472766</v>
      </c>
      <c r="G37" s="41">
        <f>'7m'!G37/'7n'!$S37</f>
        <v>9.2387829627329161</v>
      </c>
      <c r="H37" s="41">
        <f>'7m'!H37/'7n'!$S37</f>
        <v>3.1777068621358389</v>
      </c>
      <c r="I37" s="41">
        <f>'7m'!I37/'7n'!$S37</f>
        <v>17.993658940616452</v>
      </c>
      <c r="J37" s="41">
        <f>'7m'!J37/'7n'!$T37</f>
        <v>18.634249326690185</v>
      </c>
      <c r="K37" s="41">
        <f>'7m'!K37/'7n'!$T37</f>
        <v>8.2345447619542291</v>
      </c>
      <c r="L37" s="41">
        <f>'7m'!L37/'7n'!$T37</f>
        <v>0.2156253538167556</v>
      </c>
      <c r="M37" s="41">
        <f>'7m'!M37/'7n'!$T37</f>
        <v>10.116813475543756</v>
      </c>
      <c r="N37" s="52">
        <f t="shared" si="0"/>
        <v>200.79824383249132</v>
      </c>
      <c r="O37" s="52">
        <f t="shared" si="1"/>
        <v>199.72235948364735</v>
      </c>
      <c r="P37" s="52">
        <f t="shared" si="2"/>
        <v>214.28806927077196</v>
      </c>
      <c r="R37" s="58">
        <f>'4'!B29</f>
        <v>22197.328019973462</v>
      </c>
      <c r="S37" s="58">
        <f>'4'!C29</f>
        <v>3791.2244655262366</v>
      </c>
      <c r="T37" s="58">
        <f>'4'!D29</f>
        <v>426.66596655504691</v>
      </c>
      <c r="V37" s="179">
        <v>1987</v>
      </c>
      <c r="W37" s="179">
        <v>955533200000</v>
      </c>
      <c r="X37" s="179">
        <v>314716900000</v>
      </c>
      <c r="Y37" s="179">
        <v>384981500000</v>
      </c>
      <c r="Z37" s="179">
        <v>256931300000</v>
      </c>
      <c r="AA37" s="179">
        <v>127278700000</v>
      </c>
      <c r="AB37" s="179">
        <v>36108900000</v>
      </c>
      <c r="AC37" s="179">
        <v>10686300000</v>
      </c>
      <c r="AD37" s="179">
        <v>80356500000</v>
      </c>
      <c r="AE37" s="179">
        <v>9260300000</v>
      </c>
      <c r="AF37" s="179">
        <v>3454200000</v>
      </c>
      <c r="AG37" s="179">
        <v>79500000</v>
      </c>
      <c r="AH37" s="179">
        <v>5731400000</v>
      </c>
    </row>
    <row r="38" spans="1:34">
      <c r="A38" s="7">
        <v>1988</v>
      </c>
      <c r="B38" s="41">
        <f>'7m'!B38/'7n'!$R38</f>
        <v>37.929184837345737</v>
      </c>
      <c r="C38" s="41">
        <f>'7m'!C38/'7n'!$R38</f>
        <v>12.317971746228384</v>
      </c>
      <c r="D38" s="41">
        <f>'7m'!D38/'7n'!$R38</f>
        <v>16.127244319231597</v>
      </c>
      <c r="E38" s="41">
        <f>'7m'!E38/'7n'!$R38</f>
        <v>9.5428862762120428</v>
      </c>
      <c r="F38" s="41">
        <f>'7m'!F38/'7n'!$S38</f>
        <v>30.29391461019728</v>
      </c>
      <c r="G38" s="41">
        <f>'7m'!G38/'7n'!$S38</f>
        <v>8.9318375212110812</v>
      </c>
      <c r="H38" s="41">
        <f>'7m'!H38/'7n'!$S38</f>
        <v>2.9384460381691015</v>
      </c>
      <c r="I38" s="41">
        <f>'7m'!I38/'7n'!$S38</f>
        <v>18.309777655921888</v>
      </c>
      <c r="J38" s="41">
        <f>'7m'!J38/'7n'!$T38</f>
        <v>19.053024868325842</v>
      </c>
      <c r="K38" s="41">
        <f>'7m'!K38/'7n'!$T38</f>
        <v>8.1515802068861376</v>
      </c>
      <c r="L38" s="41">
        <f>'7m'!L38/'7n'!$T38</f>
        <v>0.21411752706592141</v>
      </c>
      <c r="M38" s="41">
        <f>'7m'!M38/'7n'!$T38</f>
        <v>10.619084328955982</v>
      </c>
      <c r="N38" s="52">
        <f t="shared" si="0"/>
        <v>206.92479062609931</v>
      </c>
      <c r="O38" s="52">
        <f t="shared" si="1"/>
        <v>203.23114976949779</v>
      </c>
      <c r="P38" s="52">
        <f t="shared" si="2"/>
        <v>224.92685901310276</v>
      </c>
      <c r="R38" s="58">
        <f>'4'!B30</f>
        <v>23093.306744034307</v>
      </c>
      <c r="S38" s="58">
        <f>'4'!C30</f>
        <v>4006.0289850803701</v>
      </c>
      <c r="T38" s="58">
        <f>'4'!D30</f>
        <v>436.67606889189273</v>
      </c>
      <c r="V38" s="179">
        <v>1988</v>
      </c>
      <c r="W38" s="179">
        <v>965878800000</v>
      </c>
      <c r="X38" s="179">
        <v>316329600000</v>
      </c>
      <c r="Y38" s="179">
        <v>389834500000</v>
      </c>
      <c r="Z38" s="179">
        <v>260746700000</v>
      </c>
      <c r="AA38" s="179">
        <v>125849700000</v>
      </c>
      <c r="AB38" s="179">
        <v>35764100000</v>
      </c>
      <c r="AC38" s="179">
        <v>10082800000</v>
      </c>
      <c r="AD38" s="179">
        <v>79912200000</v>
      </c>
      <c r="AE38" s="179">
        <v>9230900000</v>
      </c>
      <c r="AF38" s="179">
        <v>3415900000</v>
      </c>
      <c r="AG38" s="179">
        <v>82900000</v>
      </c>
      <c r="AH38" s="179">
        <v>5736600000</v>
      </c>
    </row>
    <row r="39" spans="1:34">
      <c r="A39" s="7">
        <v>1989</v>
      </c>
      <c r="B39" s="41">
        <f>'7m'!B39/'7n'!$R39</f>
        <v>38.405335448225557</v>
      </c>
      <c r="C39" s="41">
        <f>'7m'!C39/'7n'!$R39</f>
        <v>12.55475305430045</v>
      </c>
      <c r="D39" s="41">
        <f>'7m'!D39/'7n'!$R39</f>
        <v>15.890400504459727</v>
      </c>
      <c r="E39" s="41">
        <f>'7m'!E39/'7n'!$R39</f>
        <v>10.005677751387012</v>
      </c>
      <c r="F39" s="41">
        <f>'7m'!F39/'7n'!$S39</f>
        <v>32.451698862405181</v>
      </c>
      <c r="G39" s="41">
        <f>'7m'!G39/'7n'!$S39</f>
        <v>9.3408342119308845</v>
      </c>
      <c r="H39" s="41">
        <f>'7m'!H39/'7n'!$S39</f>
        <v>2.9522104804781328</v>
      </c>
      <c r="I39" s="41">
        <f>'7m'!I39/'7n'!$S39</f>
        <v>20.077471526446924</v>
      </c>
      <c r="J39" s="41">
        <f>'7m'!J39/'7n'!$T39</f>
        <v>20.017130183264086</v>
      </c>
      <c r="K39" s="41">
        <f>'7m'!K39/'7n'!$T39</f>
        <v>8.2761878740111925</v>
      </c>
      <c r="L39" s="41">
        <f>'7m'!L39/'7n'!$T39</f>
        <v>0.20665268138517592</v>
      </c>
      <c r="M39" s="41">
        <f>'7m'!M39/'7n'!$T39</f>
        <v>11.479533540449696</v>
      </c>
      <c r="N39" s="52">
        <f t="shared" si="0"/>
        <v>216.95980795024334</v>
      </c>
      <c r="O39" s="52">
        <f t="shared" si="1"/>
        <v>222.8518390262625</v>
      </c>
      <c r="P39" s="52">
        <f t="shared" si="2"/>
        <v>243.15236061815588</v>
      </c>
      <c r="R39" s="58">
        <f>'4'!B31</f>
        <v>23564.780503481175</v>
      </c>
      <c r="S39" s="58">
        <f>'4'!C31</f>
        <v>3974.9875822198924</v>
      </c>
      <c r="T39" s="58">
        <f>'4'!D31</f>
        <v>436.48114989554853</v>
      </c>
      <c r="V39" s="179">
        <v>1989</v>
      </c>
      <c r="W39" s="179">
        <v>974899000000</v>
      </c>
      <c r="X39" s="179">
        <v>316933400000</v>
      </c>
      <c r="Y39" s="179">
        <v>393816800000</v>
      </c>
      <c r="Z39" s="179">
        <v>265061900000</v>
      </c>
      <c r="AA39" s="179">
        <v>126247200000</v>
      </c>
      <c r="AB39" s="179">
        <v>35733000000</v>
      </c>
      <c r="AC39" s="179">
        <v>9466300000</v>
      </c>
      <c r="AD39" s="179">
        <v>80988000000</v>
      </c>
      <c r="AE39" s="179">
        <v>9198300000</v>
      </c>
      <c r="AF39" s="179">
        <v>3344800000</v>
      </c>
      <c r="AG39" s="179">
        <v>82900000</v>
      </c>
      <c r="AH39" s="179">
        <v>5774100000</v>
      </c>
    </row>
    <row r="40" spans="1:34">
      <c r="A40" s="7">
        <v>1990</v>
      </c>
      <c r="B40" s="41">
        <f>'7m'!B40/'7n'!$R40</f>
        <v>39.428495054976054</v>
      </c>
      <c r="C40" s="41">
        <f>'7m'!C40/'7n'!$R40</f>
        <v>12.992864989851224</v>
      </c>
      <c r="D40" s="41">
        <f>'7m'!D40/'7n'!$R40</f>
        <v>16.055010032702263</v>
      </c>
      <c r="E40" s="41">
        <f>'7m'!E40/'7n'!$R40</f>
        <v>10.424486714028568</v>
      </c>
      <c r="F40" s="41">
        <f>'7m'!F40/'7n'!$S40</f>
        <v>35.624159847197582</v>
      </c>
      <c r="G40" s="41">
        <f>'7m'!G40/'7n'!$S40</f>
        <v>10.14824267239166</v>
      </c>
      <c r="H40" s="41">
        <f>'7m'!H40/'7n'!$S40</f>
        <v>3.1259971440152912</v>
      </c>
      <c r="I40" s="41">
        <f>'7m'!I40/'7n'!$S40</f>
        <v>22.288082433808071</v>
      </c>
      <c r="J40" s="41">
        <f>'7m'!J40/'7n'!$T40</f>
        <v>21.141552801681868</v>
      </c>
      <c r="K40" s="41">
        <f>'7m'!K40/'7n'!$T40</f>
        <v>8.4349343269124724</v>
      </c>
      <c r="L40" s="41">
        <f>'7m'!L40/'7n'!$T40</f>
        <v>0.20127612509534876</v>
      </c>
      <c r="M40" s="41">
        <f>'7m'!M40/'7n'!$T40</f>
        <v>12.47628488091028</v>
      </c>
      <c r="N40" s="52">
        <f t="shared" si="0"/>
        <v>226.0411230155778</v>
      </c>
      <c r="O40" s="52">
        <f t="shared" si="1"/>
        <v>247.38872881480091</v>
      </c>
      <c r="P40" s="52">
        <f t="shared" si="2"/>
        <v>264.26492939355995</v>
      </c>
      <c r="R40" s="58">
        <f>'4'!B32</f>
        <v>23537.226026659559</v>
      </c>
      <c r="S40" s="58">
        <f>'4'!C32</f>
        <v>3751.7628646760631</v>
      </c>
      <c r="T40" s="58">
        <f>'4'!D32</f>
        <v>423.29908706081739</v>
      </c>
      <c r="V40" s="179">
        <v>1990</v>
      </c>
      <c r="W40" s="179">
        <v>982765900000</v>
      </c>
      <c r="X40" s="179">
        <v>318721200000</v>
      </c>
      <c r="Y40" s="179">
        <v>395113000000</v>
      </c>
      <c r="Z40" s="179">
        <v>269738300000</v>
      </c>
      <c r="AA40" s="179">
        <v>127152100000</v>
      </c>
      <c r="AB40" s="179">
        <v>36468000000</v>
      </c>
      <c r="AC40" s="179">
        <v>9111500000</v>
      </c>
      <c r="AD40" s="179">
        <v>81536300000</v>
      </c>
      <c r="AE40" s="179">
        <v>9582100000</v>
      </c>
      <c r="AF40" s="179">
        <v>3539000000</v>
      </c>
      <c r="AG40" s="179">
        <v>85000000</v>
      </c>
      <c r="AH40" s="179">
        <v>5962900000</v>
      </c>
    </row>
    <row r="41" spans="1:34">
      <c r="A41" s="7">
        <v>1991</v>
      </c>
      <c r="B41" s="41">
        <f>'7m'!B41/'7n'!$R41</f>
        <v>41.393436930234721</v>
      </c>
      <c r="C41" s="41">
        <f>'7m'!C41/'7n'!$R41</f>
        <v>13.639176440026143</v>
      </c>
      <c r="D41" s="41">
        <f>'7m'!D41/'7n'!$R41</f>
        <v>16.752223588379589</v>
      </c>
      <c r="E41" s="41">
        <f>'7m'!E41/'7n'!$R41</f>
        <v>11.048828976570734</v>
      </c>
      <c r="F41" s="41">
        <f>'7m'!F41/'7n'!$S41</f>
        <v>39.361432069011975</v>
      </c>
      <c r="G41" s="41">
        <f>'7m'!G41/'7n'!$S41</f>
        <v>11.084199958500017</v>
      </c>
      <c r="H41" s="41">
        <f>'7m'!H41/'7n'!$S41</f>
        <v>3.4100616014408991</v>
      </c>
      <c r="I41" s="41">
        <f>'7m'!I41/'7n'!$S41</f>
        <v>24.820867430057831</v>
      </c>
      <c r="J41" s="41">
        <f>'7m'!J41/'7n'!$T41</f>
        <v>22.476084225408695</v>
      </c>
      <c r="K41" s="41">
        <f>'7m'!K41/'7n'!$T41</f>
        <v>8.7926515792519684</v>
      </c>
      <c r="L41" s="41">
        <f>'7m'!L41/'7n'!$T41</f>
        <v>0.2053101497351324</v>
      </c>
      <c r="M41" s="41">
        <f>'7m'!M41/'7n'!$T41</f>
        <v>13.464923986795766</v>
      </c>
      <c r="N41" s="52">
        <f t="shared" si="0"/>
        <v>239.57915419568369</v>
      </c>
      <c r="O41" s="52">
        <f t="shared" si="1"/>
        <v>275.50162109453271</v>
      </c>
      <c r="P41" s="52">
        <f t="shared" si="2"/>
        <v>285.20566984685735</v>
      </c>
      <c r="R41" s="58">
        <f>'4'!B33</f>
        <v>22850.023340515025</v>
      </c>
      <c r="S41" s="58">
        <f>'4'!C33</f>
        <v>3433.8969111443912</v>
      </c>
      <c r="T41" s="58">
        <f>'4'!D33</f>
        <v>409.13710358872743</v>
      </c>
      <c r="V41" s="179">
        <v>1991</v>
      </c>
      <c r="W41" s="179">
        <v>1004540200000</v>
      </c>
      <c r="X41" s="179">
        <v>323409700000</v>
      </c>
      <c r="Y41" s="179">
        <v>398372500000</v>
      </c>
      <c r="Z41" s="179">
        <v>283385300000</v>
      </c>
      <c r="AA41" s="179">
        <v>129599300000</v>
      </c>
      <c r="AB41" s="179">
        <v>37186600000</v>
      </c>
      <c r="AC41" s="179">
        <v>8664600000</v>
      </c>
      <c r="AD41" s="179">
        <v>83747400000</v>
      </c>
      <c r="AE41" s="179">
        <v>9583100000</v>
      </c>
      <c r="AF41" s="179">
        <v>3502500000</v>
      </c>
      <c r="AG41" s="179">
        <v>96000000</v>
      </c>
      <c r="AH41" s="179">
        <v>5988000000</v>
      </c>
    </row>
    <row r="42" spans="1:34">
      <c r="A42" s="7">
        <v>1992</v>
      </c>
      <c r="B42" s="41">
        <f>'7m'!B42/'7n'!$R42</f>
        <v>42.169202005328849</v>
      </c>
      <c r="C42" s="41">
        <f>'7m'!C42/'7n'!$R42</f>
        <v>13.886923486075773</v>
      </c>
      <c r="D42" s="41">
        <f>'7m'!D42/'7n'!$R42</f>
        <v>16.988894311643602</v>
      </c>
      <c r="E42" s="41">
        <f>'7m'!E42/'7n'!$R42</f>
        <v>11.34159563555232</v>
      </c>
      <c r="F42" s="41">
        <f>'7m'!F42/'7n'!$S42</f>
        <v>39.796017240276782</v>
      </c>
      <c r="G42" s="41">
        <f>'7m'!G42/'7n'!$S42</f>
        <v>11.260241322618077</v>
      </c>
      <c r="H42" s="41">
        <f>'7m'!H42/'7n'!$S42</f>
        <v>3.4176090812058555</v>
      </c>
      <c r="I42" s="41">
        <f>'7m'!I42/'7n'!$S42</f>
        <v>25.071491163873876</v>
      </c>
      <c r="J42" s="41">
        <f>'7m'!J42/'7n'!$T42</f>
        <v>22.717819586631816</v>
      </c>
      <c r="K42" s="41">
        <f>'7m'!K42/'7n'!$T42</f>
        <v>8.6048300253321877</v>
      </c>
      <c r="L42" s="41">
        <f>'7m'!L42/'7n'!$T42</f>
        <v>0.1986103544221707</v>
      </c>
      <c r="M42" s="41">
        <f>'7m'!M42/'7n'!$T42</f>
        <v>13.921906005150177</v>
      </c>
      <c r="N42" s="52">
        <f t="shared" si="0"/>
        <v>245.92740962476481</v>
      </c>
      <c r="O42" s="52">
        <f t="shared" si="1"/>
        <v>278.28344349238608</v>
      </c>
      <c r="P42" s="52">
        <f t="shared" si="2"/>
        <v>294.88517957008708</v>
      </c>
      <c r="R42" s="58">
        <f>'4'!B34</f>
        <v>22585.931312611581</v>
      </c>
      <c r="S42" s="58">
        <f>'4'!C34</f>
        <v>3305.7906072784936</v>
      </c>
      <c r="T42" s="58">
        <f>'4'!D34</f>
        <v>411.86170901303592</v>
      </c>
      <c r="V42" s="179">
        <v>1992</v>
      </c>
      <c r="W42" s="179">
        <v>1025352000000</v>
      </c>
      <c r="X42" s="179">
        <v>326922600000</v>
      </c>
      <c r="Y42" s="179">
        <v>401201000000</v>
      </c>
      <c r="Z42" s="179">
        <v>297602600000</v>
      </c>
      <c r="AA42" s="179">
        <v>131315300000</v>
      </c>
      <c r="AB42" s="179">
        <v>37185700000</v>
      </c>
      <c r="AC42" s="179">
        <v>8243400000</v>
      </c>
      <c r="AD42" s="179">
        <v>85889400000</v>
      </c>
      <c r="AE42" s="179">
        <v>9677500000</v>
      </c>
      <c r="AF42" s="179">
        <v>3479300000</v>
      </c>
      <c r="AG42" s="179">
        <v>99200000</v>
      </c>
      <c r="AH42" s="179">
        <v>6100000000</v>
      </c>
    </row>
    <row r="43" spans="1:34">
      <c r="A43" s="7">
        <v>1993</v>
      </c>
      <c r="B43" s="41">
        <f>'7m'!B43/'7n'!$R43</f>
        <v>41.760829543700723</v>
      </c>
      <c r="C43" s="41">
        <f>'7m'!C43/'7n'!$R43</f>
        <v>13.754455434329136</v>
      </c>
      <c r="D43" s="41">
        <f>'7m'!D43/'7n'!$R43</f>
        <v>16.825314702804906</v>
      </c>
      <c r="E43" s="41">
        <f>'7m'!E43/'7n'!$R43</f>
        <v>11.228981079612341</v>
      </c>
      <c r="F43" s="41">
        <f>'7m'!F43/'7n'!$S43</f>
        <v>38.462613383435851</v>
      </c>
      <c r="G43" s="41">
        <f>'7m'!G43/'7n'!$S43</f>
        <v>10.911823112595798</v>
      </c>
      <c r="H43" s="41">
        <f>'7m'!H43/'7n'!$S43</f>
        <v>3.2293150809947813</v>
      </c>
      <c r="I43" s="41">
        <f>'7m'!I43/'7n'!$S43</f>
        <v>24.283096797390787</v>
      </c>
      <c r="J43" s="41">
        <f>'7m'!J43/'7n'!$T43</f>
        <v>23.052143914561611</v>
      </c>
      <c r="K43" s="41">
        <f>'7m'!K43/'7n'!$T43</f>
        <v>8.5987187790545363</v>
      </c>
      <c r="L43" s="41">
        <f>'7m'!L43/'7n'!$T43</f>
        <v>0.19790346330115097</v>
      </c>
      <c r="M43" s="41">
        <f>'7m'!M43/'7n'!$T43</f>
        <v>14.267470560556182</v>
      </c>
      <c r="N43" s="52">
        <f t="shared" si="0"/>
        <v>243.48551283014208</v>
      </c>
      <c r="O43" s="52">
        <f t="shared" si="1"/>
        <v>269.53258389249731</v>
      </c>
      <c r="P43" s="52">
        <f t="shared" si="2"/>
        <v>302.20471368677056</v>
      </c>
      <c r="R43" s="58">
        <f>'4'!B35</f>
        <v>22881.08762303392</v>
      </c>
      <c r="S43" s="58">
        <f>'4'!C35</f>
        <v>3309.1537158734336</v>
      </c>
      <c r="T43" s="58">
        <f>'4'!D35</f>
        <v>401.71100936735172</v>
      </c>
      <c r="V43" s="179">
        <v>1993</v>
      </c>
      <c r="W43" s="179">
        <v>1047713900000</v>
      </c>
      <c r="X43" s="179">
        <v>331722800000</v>
      </c>
      <c r="Y43" s="179">
        <v>402810500000</v>
      </c>
      <c r="Z43" s="179">
        <v>313314500000</v>
      </c>
      <c r="AA43" s="179">
        <v>132329200000</v>
      </c>
      <c r="AB43" s="179">
        <v>37402300000</v>
      </c>
      <c r="AC43" s="179">
        <v>8112700000</v>
      </c>
      <c r="AD43" s="179">
        <v>86817400000</v>
      </c>
      <c r="AE43" s="179">
        <v>9921300000</v>
      </c>
      <c r="AF43" s="179">
        <v>3553600000</v>
      </c>
      <c r="AG43" s="179">
        <v>106600000</v>
      </c>
      <c r="AH43" s="179">
        <v>6261300000</v>
      </c>
    </row>
    <row r="44" spans="1:34">
      <c r="A44" s="7">
        <v>1994</v>
      </c>
      <c r="B44" s="41">
        <f>'7m'!B44/'7n'!$R44</f>
        <v>41.056872425649651</v>
      </c>
      <c r="C44" s="41">
        <f>'7m'!C44/'7n'!$R44</f>
        <v>13.446308203116978</v>
      </c>
      <c r="D44" s="41">
        <f>'7m'!D44/'7n'!$R44</f>
        <v>16.570800946885797</v>
      </c>
      <c r="E44" s="41">
        <f>'7m'!E44/'7n'!$R44</f>
        <v>11.083630779875428</v>
      </c>
      <c r="F44" s="41">
        <f>'7m'!F44/'7n'!$S44</f>
        <v>36.967853757444267</v>
      </c>
      <c r="G44" s="41">
        <f>'7m'!G44/'7n'!$S44</f>
        <v>10.505563529882172</v>
      </c>
      <c r="H44" s="41">
        <f>'7m'!H44/'7n'!$S44</f>
        <v>2.9617827922161042</v>
      </c>
      <c r="I44" s="41">
        <f>'7m'!I44/'7n'!$S44</f>
        <v>23.473894042144224</v>
      </c>
      <c r="J44" s="41">
        <f>'7m'!J44/'7n'!$T44</f>
        <v>22.73177744054534</v>
      </c>
      <c r="K44" s="41">
        <f>'7m'!K44/'7n'!$T44</f>
        <v>8.411907675216808</v>
      </c>
      <c r="L44" s="41">
        <f>'7m'!L44/'7n'!$T44</f>
        <v>0.20414741247562088</v>
      </c>
      <c r="M44" s="41">
        <f>'7m'!M44/'7n'!$T44</f>
        <v>14.126803937366065</v>
      </c>
      <c r="N44" s="52">
        <f t="shared" si="0"/>
        <v>240.33378499120991</v>
      </c>
      <c r="O44" s="52">
        <f t="shared" si="1"/>
        <v>260.55075956694549</v>
      </c>
      <c r="P44" s="52">
        <f t="shared" si="2"/>
        <v>299.22520050634893</v>
      </c>
      <c r="R44" s="58">
        <f>'4'!B36</f>
        <v>23525.38668767624</v>
      </c>
      <c r="S44" s="58">
        <f>'4'!C36</f>
        <v>3404.3009590368083</v>
      </c>
      <c r="T44" s="58">
        <f>'4'!D36</f>
        <v>406.07911212149139</v>
      </c>
      <c r="V44" s="179">
        <v>1994</v>
      </c>
      <c r="W44" s="179">
        <v>1069853200000</v>
      </c>
      <c r="X44" s="179">
        <v>333990100000</v>
      </c>
      <c r="Y44" s="179">
        <v>408238000000</v>
      </c>
      <c r="Z44" s="179">
        <v>327639600000</v>
      </c>
      <c r="AA44" s="179">
        <v>133256400000</v>
      </c>
      <c r="AB44" s="179">
        <v>37728100000</v>
      </c>
      <c r="AC44" s="179">
        <v>8307500000</v>
      </c>
      <c r="AD44" s="179">
        <v>87221800000</v>
      </c>
      <c r="AE44" s="179">
        <v>9705800000</v>
      </c>
      <c r="AF44" s="179">
        <v>3493200000</v>
      </c>
      <c r="AG44" s="179">
        <v>107700000</v>
      </c>
      <c r="AH44" s="179">
        <v>6105400000</v>
      </c>
    </row>
    <row r="45" spans="1:34">
      <c r="A45" s="7">
        <v>1995</v>
      </c>
      <c r="B45" s="41">
        <f>'7m'!B45/'7n'!$R45</f>
        <v>40.884271324016225</v>
      </c>
      <c r="C45" s="41">
        <f>'7m'!C45/'7n'!$R45</f>
        <v>13.291213876763608</v>
      </c>
      <c r="D45" s="41">
        <f>'7m'!D45/'7n'!$R45</f>
        <v>16.515467656809406</v>
      </c>
      <c r="E45" s="41">
        <f>'7m'!E45/'7n'!$R45</f>
        <v>11.115882401417231</v>
      </c>
      <c r="F45" s="41">
        <f>'7m'!F45/'7n'!$S45</f>
        <v>35.885955257629739</v>
      </c>
      <c r="G45" s="41">
        <f>'7m'!G45/'7n'!$S45</f>
        <v>10.157158647644332</v>
      </c>
      <c r="H45" s="41">
        <f>'7m'!H45/'7n'!$S45</f>
        <v>2.6908099209748841</v>
      </c>
      <c r="I45" s="41">
        <f>'7m'!I45/'7n'!$S45</f>
        <v>23.020960024498898</v>
      </c>
      <c r="J45" s="41">
        <f>'7m'!J45/'7n'!$T45</f>
        <v>22.677014869087767</v>
      </c>
      <c r="K45" s="41">
        <f>'7m'!K45/'7n'!$T45</f>
        <v>8.2460975760874042</v>
      </c>
      <c r="L45" s="41">
        <f>'7m'!L45/'7n'!$T45</f>
        <v>0.20437738850085083</v>
      </c>
      <c r="M45" s="41">
        <f>'7m'!M45/'7n'!$T45</f>
        <v>14.235168624158778</v>
      </c>
      <c r="N45" s="52">
        <f t="shared" si="0"/>
        <v>241.0331184886158</v>
      </c>
      <c r="O45" s="52">
        <f t="shared" si="1"/>
        <v>255.52337458687691</v>
      </c>
      <c r="P45" s="52">
        <f t="shared" si="2"/>
        <v>301.52051410149204</v>
      </c>
      <c r="R45" s="58">
        <f>'4'!B37</f>
        <v>23845.331430117116</v>
      </c>
      <c r="S45" s="58">
        <f>'4'!C37</f>
        <v>3518.0114084648335</v>
      </c>
      <c r="T45" s="58">
        <f>'4'!D37</f>
        <v>405.6221708677665</v>
      </c>
      <c r="V45" s="179">
        <v>1995</v>
      </c>
      <c r="W45" s="179">
        <v>1087480300000</v>
      </c>
      <c r="X45" s="179">
        <v>337672400000</v>
      </c>
      <c r="Y45" s="179">
        <v>415114700000</v>
      </c>
      <c r="Z45" s="179">
        <v>334692300000</v>
      </c>
      <c r="AA45" s="179">
        <v>129228800000</v>
      </c>
      <c r="AB45" s="179">
        <v>37205200000</v>
      </c>
      <c r="AC45" s="179">
        <v>8173500000</v>
      </c>
      <c r="AD45" s="179">
        <v>83850800000</v>
      </c>
      <c r="AE45" s="179">
        <v>9441400000</v>
      </c>
      <c r="AF45" s="179">
        <v>3395900000</v>
      </c>
      <c r="AG45" s="179">
        <v>119700000</v>
      </c>
      <c r="AH45" s="179">
        <v>5926100000</v>
      </c>
    </row>
    <row r="46" spans="1:34">
      <c r="A46" s="7">
        <v>1996</v>
      </c>
      <c r="B46" s="41">
        <f>'7m'!B46/'7n'!$R46</f>
        <v>40.630712018754323</v>
      </c>
      <c r="C46" s="41">
        <f>'7m'!C46/'7n'!$R46</f>
        <v>13.176962378804353</v>
      </c>
      <c r="D46" s="41">
        <f>'7m'!D46/'7n'!$R46</f>
        <v>16.335245777113428</v>
      </c>
      <c r="E46" s="41">
        <f>'7m'!E46/'7n'!$R46</f>
        <v>11.151851308361797</v>
      </c>
      <c r="F46" s="41">
        <f>'7m'!F46/'7n'!$S46</f>
        <v>35.282298160338918</v>
      </c>
      <c r="G46" s="41">
        <f>'7m'!G46/'7n'!$S46</f>
        <v>10.119178914947055</v>
      </c>
      <c r="H46" s="41">
        <f>'7m'!H46/'7n'!$S46</f>
        <v>2.5282685829642451</v>
      </c>
      <c r="I46" s="41">
        <f>'7m'!I46/'7n'!$S46</f>
        <v>22.624778100328989</v>
      </c>
      <c r="J46" s="41">
        <f>'7m'!J46/'7n'!$T46</f>
        <v>22.996107776745152</v>
      </c>
      <c r="K46" s="41">
        <f>'7m'!K46/'7n'!$T46</f>
        <v>8.4932556978012226</v>
      </c>
      <c r="L46" s="41">
        <f>'7m'!L46/'7n'!$T46</f>
        <v>0.20399173052079794</v>
      </c>
      <c r="M46" s="41">
        <f>'7m'!M46/'7n'!$T46</f>
        <v>14.310379881440776</v>
      </c>
      <c r="N46" s="52">
        <f t="shared" si="0"/>
        <v>241.81305637356232</v>
      </c>
      <c r="O46" s="52">
        <f t="shared" si="1"/>
        <v>251.12591496284367</v>
      </c>
      <c r="P46" s="52">
        <f t="shared" si="2"/>
        <v>303.1135923122693</v>
      </c>
      <c r="R46" s="58">
        <f>'4'!B38</f>
        <v>24187.759730776437</v>
      </c>
      <c r="S46" s="58">
        <f>'4'!C38</f>
        <v>3603.849710190721</v>
      </c>
      <c r="T46" s="58">
        <f>'4'!D38</f>
        <v>416.68355762751787</v>
      </c>
      <c r="V46" s="179">
        <v>1996</v>
      </c>
      <c r="W46" s="179">
        <v>1096280200000</v>
      </c>
      <c r="X46" s="179">
        <v>340731500000</v>
      </c>
      <c r="Y46" s="179">
        <v>418795900000</v>
      </c>
      <c r="Z46" s="179">
        <v>336752900000</v>
      </c>
      <c r="AA46" s="179">
        <v>124701800000</v>
      </c>
      <c r="AB46" s="179">
        <v>36222600000</v>
      </c>
      <c r="AC46" s="179">
        <v>8237500000</v>
      </c>
      <c r="AD46" s="179">
        <v>80241700000</v>
      </c>
      <c r="AE46" s="179">
        <v>9665200000</v>
      </c>
      <c r="AF46" s="179">
        <v>3412500000</v>
      </c>
      <c r="AG46" s="179">
        <v>133100000</v>
      </c>
      <c r="AH46" s="179">
        <v>6119600000</v>
      </c>
    </row>
    <row r="47" spans="1:34">
      <c r="A47" s="7">
        <v>1997</v>
      </c>
      <c r="B47" s="41">
        <f>'7m'!B47/'7n'!$R47</f>
        <v>40.537709073090014</v>
      </c>
      <c r="C47" s="41">
        <f>'7m'!C47/'7n'!$R47</f>
        <v>13.051034025333502</v>
      </c>
      <c r="D47" s="41">
        <f>'7m'!D47/'7n'!$R47</f>
        <v>16.076119709016673</v>
      </c>
      <c r="E47" s="41">
        <f>'7m'!E47/'7n'!$R47</f>
        <v>11.435869711326969</v>
      </c>
      <c r="F47" s="41">
        <f>'7m'!F47/'7n'!$S47</f>
        <v>34.864304220675024</v>
      </c>
      <c r="G47" s="41">
        <f>'7m'!G47/'7n'!$S47</f>
        <v>10.003795817821191</v>
      </c>
      <c r="H47" s="41">
        <f>'7m'!H47/'7n'!$S47</f>
        <v>2.3309172993253884</v>
      </c>
      <c r="I47" s="41">
        <f>'7m'!I47/'7n'!$S47</f>
        <v>22.529402792226186</v>
      </c>
      <c r="J47" s="41">
        <f>'7m'!J47/'7n'!$T47</f>
        <v>23.033363537818499</v>
      </c>
      <c r="K47" s="41">
        <f>'7m'!K47/'7n'!$T47</f>
        <v>8.418398617483831</v>
      </c>
      <c r="L47" s="41">
        <f>'7m'!L47/'7n'!$T47</f>
        <v>0.23073983362696579</v>
      </c>
      <c r="M47" s="41">
        <f>'7m'!M47/'7n'!$T47</f>
        <v>14.392397122481992</v>
      </c>
      <c r="N47" s="52">
        <f t="shared" si="0"/>
        <v>247.97161751182367</v>
      </c>
      <c r="O47" s="52">
        <f t="shared" si="1"/>
        <v>250.06728749671035</v>
      </c>
      <c r="P47" s="52">
        <f t="shared" si="2"/>
        <v>304.85083065042033</v>
      </c>
      <c r="R47" s="58">
        <f>'4'!B39</f>
        <v>24780.388999999999</v>
      </c>
      <c r="S47" s="58">
        <f>'4'!C39</f>
        <v>3717.2489999999998</v>
      </c>
      <c r="T47" s="58">
        <f>'4'!D39</f>
        <v>416.053</v>
      </c>
      <c r="V47" s="179">
        <v>1997</v>
      </c>
      <c r="W47" s="179">
        <v>1111488900000</v>
      </c>
      <c r="X47" s="179">
        <v>341247700000</v>
      </c>
      <c r="Y47" s="179">
        <v>425309400000</v>
      </c>
      <c r="Z47" s="179">
        <v>345109700000</v>
      </c>
      <c r="AA47" s="179">
        <v>123268400000</v>
      </c>
      <c r="AB47" s="179">
        <v>35137000000</v>
      </c>
      <c r="AC47" s="179">
        <v>8027900000</v>
      </c>
      <c r="AD47" s="179">
        <v>80146100000</v>
      </c>
      <c r="AE47" s="179">
        <v>9637800000</v>
      </c>
      <c r="AF47" s="179">
        <v>3342200000</v>
      </c>
      <c r="AG47" s="179">
        <v>138700000</v>
      </c>
      <c r="AH47" s="179">
        <v>6160000000</v>
      </c>
    </row>
    <row r="48" spans="1:34">
      <c r="A48" s="7">
        <v>1998</v>
      </c>
      <c r="B48" s="41">
        <f>'7m'!B48/'7n'!$R48</f>
        <v>40.484056258020985</v>
      </c>
      <c r="C48" s="41">
        <f>'7m'!C48/'7n'!$R48</f>
        <v>12.907911556634689</v>
      </c>
      <c r="D48" s="41">
        <f>'7m'!D48/'7n'!$R48</f>
        <v>15.84065165404103</v>
      </c>
      <c r="E48" s="41">
        <f>'7m'!E48/'7n'!$R48</f>
        <v>11.750267616324264</v>
      </c>
      <c r="F48" s="41">
        <f>'7m'!F48/'7n'!$S48</f>
        <v>35.227103843196758</v>
      </c>
      <c r="G48" s="41">
        <f>'7m'!G48/'7n'!$S48</f>
        <v>9.9755665591287652</v>
      </c>
      <c r="H48" s="41">
        <f>'7m'!H48/'7n'!$S48</f>
        <v>2.2114034527660382</v>
      </c>
      <c r="I48" s="41">
        <f>'7m'!I48/'7n'!$S48</f>
        <v>23.040992274547317</v>
      </c>
      <c r="J48" s="41">
        <f>'7m'!J48/'7n'!$T48</f>
        <v>23.601471083167901</v>
      </c>
      <c r="K48" s="41">
        <f>'7m'!K48/'7n'!$T48</f>
        <v>8.4853111175061819</v>
      </c>
      <c r="L48" s="41">
        <f>'7m'!L48/'7n'!$T48</f>
        <v>0.24192879684321941</v>
      </c>
      <c r="M48" s="41">
        <f>'7m'!M48/'7n'!$T48</f>
        <v>14.876669967173774</v>
      </c>
      <c r="N48" s="52">
        <f t="shared" si="0"/>
        <v>254.78891772706558</v>
      </c>
      <c r="O48" s="52">
        <f t="shared" si="1"/>
        <v>255.7457244857296</v>
      </c>
      <c r="P48" s="52">
        <f t="shared" si="2"/>
        <v>315.10839773319077</v>
      </c>
      <c r="R48" s="58">
        <f>'4'!B40</f>
        <v>25327.304</v>
      </c>
      <c r="S48" s="58">
        <f>'4'!C40</f>
        <v>3727.6779999999999</v>
      </c>
      <c r="T48" s="58">
        <f>'4'!D40</f>
        <v>410.03800000000001</v>
      </c>
      <c r="V48" s="179">
        <v>1998</v>
      </c>
      <c r="W48" s="179">
        <v>1135887700000</v>
      </c>
      <c r="X48" s="179">
        <v>343175500000</v>
      </c>
      <c r="Y48" s="179">
        <v>434478100000</v>
      </c>
      <c r="Z48" s="179">
        <v>359352300000</v>
      </c>
      <c r="AA48" s="179">
        <v>121278000000</v>
      </c>
      <c r="AB48" s="179">
        <v>33851900000</v>
      </c>
      <c r="AC48" s="179">
        <v>7725500000</v>
      </c>
      <c r="AD48" s="179">
        <v>79893700000</v>
      </c>
      <c r="AE48" s="179">
        <v>9604600000</v>
      </c>
      <c r="AF48" s="179">
        <v>3260200000</v>
      </c>
      <c r="AG48" s="179">
        <v>180200000</v>
      </c>
      <c r="AH48" s="179">
        <v>6173700000</v>
      </c>
    </row>
    <row r="49" spans="1:34">
      <c r="A49" s="7">
        <v>1999</v>
      </c>
      <c r="B49" s="41">
        <f>'7m'!B49/'7n'!$R49</f>
        <v>40.242186610879656</v>
      </c>
      <c r="C49" s="41">
        <f>'7m'!C49/'7n'!$R49</f>
        <v>12.741313082401131</v>
      </c>
      <c r="D49" s="41">
        <f>'7m'!D49/'7n'!$R49</f>
        <v>15.47175742330205</v>
      </c>
      <c r="E49" s="41">
        <f>'7m'!E49/'7n'!$R49</f>
        <v>12.034259139727414</v>
      </c>
      <c r="F49" s="41">
        <f>'7m'!F49/'7n'!$S49</f>
        <v>34.171296505509972</v>
      </c>
      <c r="G49" s="41">
        <f>'7m'!G49/'7n'!$S49</f>
        <v>9.6583753494167244</v>
      </c>
      <c r="H49" s="41">
        <f>'7m'!H49/'7n'!$S49</f>
        <v>2.0949380572107343</v>
      </c>
      <c r="I49" s="41">
        <f>'7m'!I49/'7n'!$S49</f>
        <v>22.418809433121798</v>
      </c>
      <c r="J49" s="41">
        <f>'7m'!J49/'7n'!$T49</f>
        <v>22.453949408284693</v>
      </c>
      <c r="K49" s="41">
        <f>'7m'!K49/'7n'!$T49</f>
        <v>8.0425301741989941</v>
      </c>
      <c r="L49" s="41">
        <f>'7m'!L49/'7n'!$T49</f>
        <v>0.24125779957496982</v>
      </c>
      <c r="M49" s="41">
        <f>'7m'!M49/'7n'!$T49</f>
        <v>14.170614075785728</v>
      </c>
      <c r="N49" s="52">
        <f t="shared" si="0"/>
        <v>260.94689601779191</v>
      </c>
      <c r="O49" s="52">
        <f t="shared" si="1"/>
        <v>248.83974580013563</v>
      </c>
      <c r="P49" s="52">
        <f t="shared" si="2"/>
        <v>300.15315969024903</v>
      </c>
      <c r="R49" s="58">
        <f>'4'!B41</f>
        <v>26035.213</v>
      </c>
      <c r="S49" s="58">
        <f>'4'!C41</f>
        <v>3872.5250000000001</v>
      </c>
      <c r="T49" s="58">
        <f>'4'!D41</f>
        <v>441.851</v>
      </c>
      <c r="V49" s="179">
        <v>1999</v>
      </c>
      <c r="W49" s="179">
        <v>1172802800000</v>
      </c>
      <c r="X49" s="179">
        <v>344105400000</v>
      </c>
      <c r="Y49" s="179">
        <v>450042700000</v>
      </c>
      <c r="Z49" s="179">
        <v>382344200000</v>
      </c>
      <c r="AA49" s="179">
        <v>120423800000</v>
      </c>
      <c r="AB49" s="179">
        <v>32341600000</v>
      </c>
      <c r="AC49" s="179">
        <v>7347500000</v>
      </c>
      <c r="AD49" s="179">
        <v>81386900000</v>
      </c>
      <c r="AE49" s="179">
        <v>9498400000</v>
      </c>
      <c r="AF49" s="179">
        <v>3141000000</v>
      </c>
      <c r="AG49" s="179">
        <v>169400000</v>
      </c>
      <c r="AH49" s="179">
        <v>6224200000</v>
      </c>
    </row>
    <row r="50" spans="1:34">
      <c r="A50" s="7">
        <v>2000</v>
      </c>
      <c r="B50" s="41">
        <f>'7m'!B50/'7n'!$R50</f>
        <v>40.210903934733331</v>
      </c>
      <c r="C50" s="41">
        <f>'7m'!C50/'7n'!$R50</f>
        <v>12.55316507559353</v>
      </c>
      <c r="D50" s="41">
        <f>'7m'!D50/'7n'!$R50</f>
        <v>15.343805113175964</v>
      </c>
      <c r="E50" s="41">
        <f>'7m'!E50/'7n'!$R50</f>
        <v>12.31447873485302</v>
      </c>
      <c r="F50" s="41">
        <f>'7m'!F50/'7n'!$S50</f>
        <v>33.14846540548514</v>
      </c>
      <c r="G50" s="41">
        <f>'7m'!G50/'7n'!$S50</f>
        <v>9.3851298524099693</v>
      </c>
      <c r="H50" s="41">
        <f>'7m'!H50/'7n'!$S50</f>
        <v>2.066548971427022</v>
      </c>
      <c r="I50" s="41">
        <f>'7m'!I50/'7n'!$S50</f>
        <v>21.697035338671494</v>
      </c>
      <c r="J50" s="41">
        <f>'7m'!J50/'7n'!$T50</f>
        <v>22.776403666452335</v>
      </c>
      <c r="K50" s="41">
        <f>'7m'!K50/'7n'!$T50</f>
        <v>8.1974214683644107</v>
      </c>
      <c r="L50" s="41">
        <f>'7m'!L50/'7n'!$T50</f>
        <v>0.25273740185012228</v>
      </c>
      <c r="M50" s="41">
        <f>'7m'!M50/'7n'!$T50</f>
        <v>14.32741813607926</v>
      </c>
      <c r="N50" s="52">
        <f t="shared" si="0"/>
        <v>267.02308506294867</v>
      </c>
      <c r="O50" s="52">
        <f t="shared" si="1"/>
        <v>240.82834435957633</v>
      </c>
      <c r="P50" s="52">
        <f t="shared" si="2"/>
        <v>303.47448605604052</v>
      </c>
      <c r="R50" s="58">
        <f>'4'!B42</f>
        <v>26606.046999999999</v>
      </c>
      <c r="S50" s="58">
        <f>'4'!C42</f>
        <v>4019.9870000000001</v>
      </c>
      <c r="T50" s="58">
        <f>'4'!D42</f>
        <v>426.13400000000001</v>
      </c>
      <c r="V50" s="179">
        <v>2000</v>
      </c>
      <c r="W50" s="179">
        <v>1216794400000</v>
      </c>
      <c r="X50" s="179">
        <v>347649700000</v>
      </c>
      <c r="Y50" s="179">
        <v>467415600000</v>
      </c>
      <c r="Z50" s="179">
        <v>409163500000</v>
      </c>
      <c r="AA50" s="179">
        <v>119241200000</v>
      </c>
      <c r="AB50" s="179">
        <v>31150300000</v>
      </c>
      <c r="AC50" s="179">
        <v>7019200000</v>
      </c>
      <c r="AD50" s="179">
        <v>82178400000</v>
      </c>
      <c r="AE50" s="179">
        <v>9461400000</v>
      </c>
      <c r="AF50" s="179">
        <v>3051900000</v>
      </c>
      <c r="AG50" s="179">
        <v>162600000</v>
      </c>
      <c r="AH50" s="179">
        <v>6317700000</v>
      </c>
    </row>
    <row r="51" spans="1:34">
      <c r="A51" s="7">
        <v>2001</v>
      </c>
      <c r="B51" s="41">
        <f>'7m'!B51/'7n'!$R51</f>
        <v>40.588562357683195</v>
      </c>
      <c r="C51" s="41">
        <f>'7m'!C51/'7n'!$R51</f>
        <v>12.603113145009196</v>
      </c>
      <c r="D51" s="41">
        <f>'7m'!D51/'7n'!$R51</f>
        <v>15.493530215251672</v>
      </c>
      <c r="E51" s="41">
        <f>'7m'!E51/'7n'!$R51</f>
        <v>12.491885406279462</v>
      </c>
      <c r="F51" s="41">
        <f>'7m'!F51/'7n'!$S51</f>
        <v>32.739069247207219</v>
      </c>
      <c r="G51" s="41">
        <f>'7m'!G51/'7n'!$S51</f>
        <v>9.4256359198274229</v>
      </c>
      <c r="H51" s="41">
        <f>'7m'!H51/'7n'!$S51</f>
        <v>2.0706899893216391</v>
      </c>
      <c r="I51" s="41">
        <f>'7m'!I51/'7n'!$S51</f>
        <v>21.242920677385563</v>
      </c>
      <c r="J51" s="41">
        <f>'7m'!J51/'7n'!$T51</f>
        <v>22.188432704284271</v>
      </c>
      <c r="K51" s="41">
        <f>'7m'!K51/'7n'!$T51</f>
        <v>7.9807760099645133</v>
      </c>
      <c r="L51" s="41">
        <f>'7m'!L51/'7n'!$T51</f>
        <v>0.28130948743860312</v>
      </c>
      <c r="M51" s="41">
        <f>'7m'!M51/'7n'!$T51</f>
        <v>13.927052243190525</v>
      </c>
      <c r="N51" s="52">
        <f t="shared" si="0"/>
        <v>270.86991266605003</v>
      </c>
      <c r="O51" s="52">
        <f t="shared" si="1"/>
        <v>235.78785471111377</v>
      </c>
      <c r="P51" s="52">
        <f t="shared" si="2"/>
        <v>294.99418399290658</v>
      </c>
      <c r="R51" s="58">
        <f>'4'!B43</f>
        <v>26792.776999999998</v>
      </c>
      <c r="S51" s="58">
        <f>'4'!C43</f>
        <v>3947.2350000000001</v>
      </c>
      <c r="T51" s="58">
        <f>'4'!D43</f>
        <v>425.51</v>
      </c>
      <c r="V51" s="179">
        <v>2001</v>
      </c>
      <c r="W51" s="179">
        <v>1257266700000</v>
      </c>
      <c r="X51" s="179">
        <v>349352000000</v>
      </c>
      <c r="Y51" s="179">
        <v>486474200000</v>
      </c>
      <c r="Z51" s="179">
        <v>432936500000</v>
      </c>
      <c r="AA51" s="179">
        <v>118982800000</v>
      </c>
      <c r="AB51" s="179">
        <v>30262700000</v>
      </c>
      <c r="AC51" s="179">
        <v>6743900000</v>
      </c>
      <c r="AD51" s="179">
        <v>83669700000</v>
      </c>
      <c r="AE51" s="179">
        <v>9375200000</v>
      </c>
      <c r="AF51" s="179">
        <v>2947800000</v>
      </c>
      <c r="AG51" s="179">
        <v>154700000</v>
      </c>
      <c r="AH51" s="179">
        <v>6390300000</v>
      </c>
    </row>
    <row r="52" spans="1:34">
      <c r="A52" s="7">
        <v>2002</v>
      </c>
      <c r="B52" s="41">
        <f>'7m'!B52/'7n'!$R52</f>
        <v>40.321793066718456</v>
      </c>
      <c r="C52" s="41">
        <f>'7m'!C52/'7n'!$R52</f>
        <v>12.532293326389166</v>
      </c>
      <c r="D52" s="41">
        <f>'7m'!D52/'7n'!$R52</f>
        <v>15.403545204036446</v>
      </c>
      <c r="E52" s="41">
        <f>'7m'!E52/'7n'!$R52</f>
        <v>12.385958214348243</v>
      </c>
      <c r="F52" s="41">
        <f>'7m'!F52/'7n'!$S52</f>
        <v>31.850098792625392</v>
      </c>
      <c r="G52" s="41">
        <f>'7m'!G52/'7n'!$S52</f>
        <v>9.2516177675522933</v>
      </c>
      <c r="H52" s="41">
        <f>'7m'!H52/'7n'!$S52</f>
        <v>2.1039406712994655</v>
      </c>
      <c r="I52" s="41">
        <f>'7m'!I52/'7n'!$S52</f>
        <v>20.494540353773633</v>
      </c>
      <c r="J52" s="41">
        <f>'7m'!J52/'7n'!$T52</f>
        <v>23.079145623649367</v>
      </c>
      <c r="K52" s="41">
        <f>'7m'!K52/'7n'!$T52</f>
        <v>8.1485726566137746</v>
      </c>
      <c r="L52" s="41">
        <f>'7m'!L52/'7n'!$T52</f>
        <v>0.31782418185942662</v>
      </c>
      <c r="M52" s="41">
        <f>'7m'!M52/'7n'!$T52</f>
        <v>14.612748785176164</v>
      </c>
      <c r="N52" s="52">
        <f t="shared" si="0"/>
        <v>268.57302246139398</v>
      </c>
      <c r="O52" s="52">
        <f t="shared" si="1"/>
        <v>227.48113485406896</v>
      </c>
      <c r="P52" s="52">
        <f t="shared" si="2"/>
        <v>309.51818292230757</v>
      </c>
      <c r="R52" s="58">
        <f>'4'!B44</f>
        <v>27188.28</v>
      </c>
      <c r="S52" s="58">
        <f>'4'!C44</f>
        <v>3915.2719999999999</v>
      </c>
      <c r="T52" s="58">
        <f>'4'!D44</f>
        <v>418.78500000000003</v>
      </c>
      <c r="V52" s="179">
        <v>2002</v>
      </c>
      <c r="W52" s="179">
        <v>1300781400000</v>
      </c>
      <c r="X52" s="179">
        <v>355488900000</v>
      </c>
      <c r="Y52" s="179">
        <v>509198400000</v>
      </c>
      <c r="Z52" s="179">
        <v>448865000000</v>
      </c>
      <c r="AA52" s="179">
        <v>117198200000</v>
      </c>
      <c r="AB52" s="179">
        <v>29018500000</v>
      </c>
      <c r="AC52" s="179">
        <v>6440600000</v>
      </c>
      <c r="AD52" s="179">
        <v>84086900000</v>
      </c>
      <c r="AE52" s="179">
        <v>9307800000</v>
      </c>
      <c r="AF52" s="179">
        <v>2895800000</v>
      </c>
      <c r="AG52" s="179">
        <v>156700000</v>
      </c>
      <c r="AH52" s="179">
        <v>6393600000</v>
      </c>
    </row>
    <row r="53" spans="1:34">
      <c r="A53" s="7">
        <v>2003</v>
      </c>
      <c r="B53" s="41">
        <f>'7m'!B53/'7n'!$R53</f>
        <v>40.268789517880499</v>
      </c>
      <c r="C53" s="41">
        <f>'7m'!C53/'7n'!$R53</f>
        <v>12.363264990555308</v>
      </c>
      <c r="D53" s="41">
        <f>'7m'!D53/'7n'!$R53</f>
        <v>15.408786096357819</v>
      </c>
      <c r="E53" s="41">
        <f>'7m'!E53/'7n'!$R53</f>
        <v>12.50318367540952</v>
      </c>
      <c r="F53" s="41">
        <f>'7m'!F53/'7n'!$S53</f>
        <v>31.817341773328113</v>
      </c>
      <c r="G53" s="41">
        <f>'7m'!G53/'7n'!$S53</f>
        <v>9.0693635829574326</v>
      </c>
      <c r="H53" s="41">
        <f>'7m'!H53/'7n'!$S53</f>
        <v>2.0721161142847704</v>
      </c>
      <c r="I53" s="41">
        <f>'7m'!I53/'7n'!$S53</f>
        <v>20.686857746992196</v>
      </c>
      <c r="J53" s="41">
        <f>'7m'!J53/'7n'!$T53</f>
        <v>22.651061129521256</v>
      </c>
      <c r="K53" s="41">
        <f>'7m'!K53/'7n'!$T53</f>
        <v>7.8549437119556274</v>
      </c>
      <c r="L53" s="41">
        <f>'7m'!L53/'7n'!$T53</f>
        <v>0.32597710874521135</v>
      </c>
      <c r="M53" s="41">
        <f>'7m'!M53/'7n'!$T53</f>
        <v>14.477426026463606</v>
      </c>
      <c r="N53" s="52">
        <f t="shared" si="0"/>
        <v>271.11490059805573</v>
      </c>
      <c r="O53" s="52">
        <f t="shared" si="1"/>
        <v>229.61578037947979</v>
      </c>
      <c r="P53" s="52">
        <f t="shared" si="2"/>
        <v>306.65186016534381</v>
      </c>
      <c r="R53" s="58">
        <f>'4'!B45</f>
        <v>27601.745999999999</v>
      </c>
      <c r="S53" s="58">
        <f>'4'!C45</f>
        <v>3874.252</v>
      </c>
      <c r="T53" s="58">
        <f>'4'!D45</f>
        <v>425.49</v>
      </c>
      <c r="V53" s="179">
        <v>2003</v>
      </c>
      <c r="W53" s="179">
        <v>1307097100000</v>
      </c>
      <c r="X53" s="179">
        <v>356137600000</v>
      </c>
      <c r="Y53" s="179">
        <v>520748000000</v>
      </c>
      <c r="Z53" s="179">
        <v>438699000000</v>
      </c>
      <c r="AA53" s="179">
        <v>109470800000</v>
      </c>
      <c r="AB53" s="179">
        <v>27556200000</v>
      </c>
      <c r="AC53" s="179">
        <v>5959700000</v>
      </c>
      <c r="AD53" s="179">
        <v>77853900000</v>
      </c>
      <c r="AE53" s="179">
        <v>9102600000</v>
      </c>
      <c r="AF53" s="179">
        <v>2812300000</v>
      </c>
      <c r="AG53" s="179">
        <v>154700000</v>
      </c>
      <c r="AH53" s="179">
        <v>6284200000</v>
      </c>
    </row>
    <row r="54" spans="1:34">
      <c r="A54" s="7">
        <v>2004</v>
      </c>
      <c r="B54" s="41">
        <f>'7m'!B54/'7n'!$R54</f>
        <v>40.037550899155704</v>
      </c>
      <c r="C54" s="41">
        <f>'7m'!C54/'7n'!$R54</f>
        <v>12.096183934902374</v>
      </c>
      <c r="D54" s="41">
        <f>'7m'!D54/'7n'!$R54</f>
        <v>15.314400396551932</v>
      </c>
      <c r="E54" s="41">
        <f>'7m'!E54/'7n'!$R54</f>
        <v>12.666380665957268</v>
      </c>
      <c r="F54" s="41">
        <f>'7m'!F54/'7n'!$S54</f>
        <v>31.049059757112879</v>
      </c>
      <c r="G54" s="41">
        <f>'7m'!G54/'7n'!$S54</f>
        <v>8.6666144394845688</v>
      </c>
      <c r="H54" s="41">
        <f>'7m'!H54/'7n'!$S54</f>
        <v>1.9778485063537949</v>
      </c>
      <c r="I54" s="41">
        <f>'7m'!I54/'7n'!$S54</f>
        <v>20.454033423348417</v>
      </c>
      <c r="J54" s="41">
        <f>'7m'!J54/'7n'!$T54</f>
        <v>22.505752620898768</v>
      </c>
      <c r="K54" s="41">
        <f>'7m'!K54/'7n'!$T54</f>
        <v>7.6393868245063992</v>
      </c>
      <c r="L54" s="41">
        <f>'7m'!L54/'7n'!$T54</f>
        <v>0.4222494036488722</v>
      </c>
      <c r="M54" s="41">
        <f>'7m'!M54/'7n'!$T54</f>
        <v>14.466377043879257</v>
      </c>
      <c r="N54" s="52">
        <f t="shared" si="0"/>
        <v>274.65361017946202</v>
      </c>
      <c r="O54" s="52">
        <f t="shared" si="1"/>
        <v>227.03152425809935</v>
      </c>
      <c r="P54" s="52">
        <f t="shared" si="2"/>
        <v>306.417827468079</v>
      </c>
      <c r="R54" s="58">
        <f>'4'!B46</f>
        <v>28370.559000000001</v>
      </c>
      <c r="S54" s="58">
        <f>'4'!C46</f>
        <v>3906.0120000000002</v>
      </c>
      <c r="T54" s="58">
        <f>'4'!D46</f>
        <v>426.762</v>
      </c>
      <c r="V54" s="179">
        <v>2004</v>
      </c>
      <c r="W54" s="179">
        <v>1325595600000</v>
      </c>
      <c r="X54" s="179">
        <v>358557200000</v>
      </c>
      <c r="Y54" s="179">
        <v>533733600000</v>
      </c>
      <c r="Z54" s="179">
        <v>440104000000</v>
      </c>
      <c r="AA54" s="179">
        <v>105537300000</v>
      </c>
      <c r="AB54" s="179">
        <v>26760200000</v>
      </c>
      <c r="AC54" s="179">
        <v>5632000000</v>
      </c>
      <c r="AD54" s="179">
        <v>74908900000</v>
      </c>
      <c r="AE54" s="179">
        <v>9115500000</v>
      </c>
      <c r="AF54" s="179">
        <v>2677700000</v>
      </c>
      <c r="AG54" s="179">
        <v>150300000</v>
      </c>
      <c r="AH54" s="179">
        <v>6532900000</v>
      </c>
    </row>
    <row r="55" spans="1:34">
      <c r="A55" s="7">
        <v>2005</v>
      </c>
      <c r="B55" s="41">
        <f>'7m'!B55/'7n'!$R55</f>
        <v>41.002659467817658</v>
      </c>
      <c r="C55" s="41">
        <f>'7m'!C55/'7n'!$R55</f>
        <v>12.03035713867428</v>
      </c>
      <c r="D55" s="41">
        <f>'7m'!D55/'7n'!$R55</f>
        <v>15.734058252655281</v>
      </c>
      <c r="E55" s="41">
        <f>'7m'!E55/'7n'!$R55</f>
        <v>13.367233632197303</v>
      </c>
      <c r="F55" s="41">
        <f>'7m'!F55/'7n'!$S55</f>
        <v>31.413104240374402</v>
      </c>
      <c r="G55" s="41">
        <f>'7m'!G55/'7n'!$S55</f>
        <v>8.4364556848437982</v>
      </c>
      <c r="H55" s="41">
        <f>'7m'!H55/'7n'!$S55</f>
        <v>1.9166292992427651</v>
      </c>
      <c r="I55" s="41">
        <f>'7m'!I55/'7n'!$S55</f>
        <v>21.230148637569378</v>
      </c>
      <c r="J55" s="41">
        <f>'7m'!J55/'7n'!$T55</f>
        <v>22.651750559830965</v>
      </c>
      <c r="K55" s="41">
        <f>'7m'!K55/'7n'!$T55</f>
        <v>7.4906456359417444</v>
      </c>
      <c r="L55" s="41">
        <f>'7m'!L55/'7n'!$T55</f>
        <v>0.40398451790147455</v>
      </c>
      <c r="M55" s="41">
        <f>'7m'!M55/'7n'!$T55</f>
        <v>14.843450037322064</v>
      </c>
      <c r="N55" s="52">
        <f t="shared" si="0"/>
        <v>289.85067416003227</v>
      </c>
      <c r="O55" s="52">
        <f t="shared" si="1"/>
        <v>235.64609021863748</v>
      </c>
      <c r="P55" s="52">
        <f t="shared" si="2"/>
        <v>314.40475377984109</v>
      </c>
      <c r="R55" s="58">
        <f>'4'!B47</f>
        <v>28603.091</v>
      </c>
      <c r="S55" s="58">
        <f>'4'!C47</f>
        <v>3833.5529999999999</v>
      </c>
      <c r="T55" s="58">
        <f>'4'!D47</f>
        <v>419.32299999999998</v>
      </c>
      <c r="V55" s="179">
        <v>2005</v>
      </c>
      <c r="W55" s="179">
        <v>1236309500000</v>
      </c>
      <c r="X55" s="179">
        <v>398710600000</v>
      </c>
      <c r="Y55" s="179">
        <v>506938400000</v>
      </c>
      <c r="Z55" s="179">
        <v>330660500000</v>
      </c>
      <c r="AA55" s="179">
        <v>116152100000</v>
      </c>
      <c r="AB55" s="179">
        <v>37921600000</v>
      </c>
      <c r="AC55" s="179">
        <v>8150600000</v>
      </c>
      <c r="AD55" s="179">
        <v>70079900000</v>
      </c>
      <c r="AE55" s="179">
        <v>9228600000</v>
      </c>
      <c r="AF55" s="179">
        <v>3677600000</v>
      </c>
      <c r="AG55" s="179">
        <v>187900000</v>
      </c>
      <c r="AH55" s="179">
        <v>5366000000</v>
      </c>
    </row>
    <row r="56" spans="1:34">
      <c r="A56" s="7">
        <v>2006</v>
      </c>
      <c r="B56" s="41">
        <f>'7m'!B56/'7n'!$R56</f>
        <v>41.798618495712731</v>
      </c>
      <c r="C56" s="41">
        <f>'7m'!C56/'7n'!$R56</f>
        <v>11.94226171689234</v>
      </c>
      <c r="D56" s="41">
        <f>'7m'!D56/'7n'!$R56</f>
        <v>16.056390745506935</v>
      </c>
      <c r="E56" s="41">
        <f>'7m'!E56/'7n'!$R56</f>
        <v>14.055348248537763</v>
      </c>
      <c r="F56" s="41">
        <f>'7m'!F56/'7n'!$S56</f>
        <v>31.974647931134527</v>
      </c>
      <c r="G56" s="41">
        <f>'7m'!G56/'7n'!$S56</f>
        <v>8.3529843330092284</v>
      </c>
      <c r="H56" s="41">
        <f>'7m'!H56/'7n'!$S56</f>
        <v>1.8822055527638055</v>
      </c>
      <c r="I56" s="41">
        <f>'7m'!I56/'7n'!$S56</f>
        <v>22.036220765506769</v>
      </c>
      <c r="J56" s="41">
        <f>'7m'!J56/'7n'!$T56</f>
        <v>22.906185691804865</v>
      </c>
      <c r="K56" s="41">
        <f>'7m'!K56/'7n'!$T56</f>
        <v>7.3886938627284833</v>
      </c>
      <c r="L56" s="41">
        <f>'7m'!L56/'7n'!$T56</f>
        <v>0.39365694225880643</v>
      </c>
      <c r="M56" s="41">
        <f>'7m'!M56/'7n'!$T56</f>
        <v>15.295242706694104</v>
      </c>
      <c r="N56" s="52">
        <f t="shared" si="0"/>
        <v>304.77152397335811</v>
      </c>
      <c r="O56" s="52">
        <f t="shared" si="1"/>
        <v>244.59316584327664</v>
      </c>
      <c r="P56" s="52">
        <f t="shared" si="2"/>
        <v>323.9743459310119</v>
      </c>
      <c r="R56" s="58">
        <f>'4'!B48</f>
        <v>29110.876</v>
      </c>
      <c r="S56" s="58">
        <f>'4'!C48</f>
        <v>3729.2420000000002</v>
      </c>
      <c r="T56" s="58">
        <f>'4'!D48</f>
        <v>413.05</v>
      </c>
      <c r="V56" s="179">
        <v>2006</v>
      </c>
      <c r="W56" s="179">
        <v>1339940700000</v>
      </c>
      <c r="X56" s="179">
        <v>432695500000</v>
      </c>
      <c r="Y56" s="179">
        <v>562415700000</v>
      </c>
      <c r="Z56" s="179">
        <v>344829400000</v>
      </c>
      <c r="AA56" s="179">
        <v>116227100000</v>
      </c>
      <c r="AB56" s="179">
        <v>39180800000</v>
      </c>
      <c r="AC56" s="179">
        <v>8173000000</v>
      </c>
      <c r="AD56" s="179">
        <v>68873400000</v>
      </c>
      <c r="AE56" s="179">
        <v>9332000000</v>
      </c>
      <c r="AF56" s="179">
        <v>3847500000</v>
      </c>
      <c r="AG56" s="179">
        <v>185100000</v>
      </c>
      <c r="AH56" s="179">
        <v>5299400000</v>
      </c>
    </row>
    <row r="57" spans="1:34">
      <c r="A57" s="7">
        <v>2007</v>
      </c>
      <c r="B57" s="41">
        <f>'7m'!B57/'7n'!$R57</f>
        <v>42.356460838506301</v>
      </c>
      <c r="C57" s="41">
        <f>'7m'!C57/'7n'!$R57</f>
        <v>11.769431503159874</v>
      </c>
      <c r="D57" s="41">
        <f>'7m'!D57/'7n'!$R57</f>
        <v>16.38898524970373</v>
      </c>
      <c r="E57" s="41">
        <f>'7m'!E57/'7n'!$R57</f>
        <v>14.585336514368816</v>
      </c>
      <c r="F57" s="41">
        <f>'7m'!F57/'7n'!$S57</f>
        <v>32.92913207570146</v>
      </c>
      <c r="G57" s="41">
        <f>'7m'!G57/'7n'!$S57</f>
        <v>8.3753655592852958</v>
      </c>
      <c r="H57" s="41">
        <f>'7m'!H57/'7n'!$S57</f>
        <v>1.8664107232753226</v>
      </c>
      <c r="I57" s="41">
        <f>'7m'!I57/'7n'!$S57</f>
        <v>23.156041058323709</v>
      </c>
      <c r="J57" s="41">
        <f>'7m'!J57/'7n'!$T57</f>
        <v>23.225774485637491</v>
      </c>
      <c r="K57" s="41">
        <f>'7m'!K57/'7n'!$T57</f>
        <v>7.3027709306214472</v>
      </c>
      <c r="L57" s="41">
        <f>'7m'!L57/'7n'!$T57</f>
        <v>0.38324807075348999</v>
      </c>
      <c r="M57" s="41">
        <f>'7m'!M57/'7n'!$T57</f>
        <v>15.831093384201857</v>
      </c>
      <c r="N57" s="52">
        <f t="shared" si="0"/>
        <v>316.26361428724493</v>
      </c>
      <c r="O57" s="52">
        <f t="shared" si="1"/>
        <v>257.02271959980715</v>
      </c>
      <c r="P57" s="52">
        <f t="shared" si="2"/>
        <v>335.32440268338269</v>
      </c>
      <c r="R57" s="58">
        <f>'4'!B49</f>
        <v>29682.996999999999</v>
      </c>
      <c r="S57" s="58">
        <f>'4'!C49</f>
        <v>3613.299</v>
      </c>
      <c r="T57" s="58">
        <f>'4'!D49</f>
        <v>403.65499999999997</v>
      </c>
      <c r="V57" s="179">
        <v>2007</v>
      </c>
      <c r="W57" s="179">
        <v>1446070400000</v>
      </c>
      <c r="X57" s="179">
        <v>473901900000</v>
      </c>
      <c r="Y57" s="179">
        <v>614494200000</v>
      </c>
      <c r="Z57" s="179">
        <v>357674300000</v>
      </c>
      <c r="AA57" s="179">
        <v>118065700000</v>
      </c>
      <c r="AB57" s="179">
        <v>41250400000</v>
      </c>
      <c r="AC57" s="179">
        <v>8236600000</v>
      </c>
      <c r="AD57" s="179">
        <v>68578600000</v>
      </c>
      <c r="AE57" s="179">
        <v>9477900000</v>
      </c>
      <c r="AF57" s="179">
        <v>4054700000</v>
      </c>
      <c r="AG57" s="179">
        <v>184100000</v>
      </c>
      <c r="AH57" s="179">
        <v>5239200000</v>
      </c>
    </row>
    <row r="58" spans="1:34">
      <c r="A58" s="7">
        <v>2008</v>
      </c>
      <c r="B58" s="41">
        <f>'7m'!B58/'7n'!$R58</f>
        <v>43.374215427483378</v>
      </c>
      <c r="C58" s="41">
        <f>'7m'!C58/'7n'!$R58</f>
        <v>11.85368435517228</v>
      </c>
      <c r="D58" s="41">
        <f>'7m'!D58/'7n'!$R58</f>
        <v>16.979087413865123</v>
      </c>
      <c r="E58" s="41">
        <f>'7m'!E58/'7n'!$R58</f>
        <v>14.967285977380463</v>
      </c>
      <c r="F58" s="41">
        <f>'7m'!F58/'7n'!$S58</f>
        <v>33.637723047073443</v>
      </c>
      <c r="G58" s="41">
        <f>'7m'!G58/'7n'!$S58</f>
        <v>8.3287650001578584</v>
      </c>
      <c r="H58" s="41">
        <f>'7m'!H58/'7n'!$S58</f>
        <v>1.8485532973798338</v>
      </c>
      <c r="I58" s="41">
        <f>'7m'!I58/'7n'!$S58</f>
        <v>24.134260202690484</v>
      </c>
      <c r="J58" s="41">
        <f>'7m'!J58/'7n'!$T58</f>
        <v>22.109523832146436</v>
      </c>
      <c r="K58" s="41">
        <f>'7m'!K58/'7n'!$T58</f>
        <v>6.8786135405927995</v>
      </c>
      <c r="L58" s="41">
        <f>'7m'!L58/'7n'!$T58</f>
        <v>0.37222140403718884</v>
      </c>
      <c r="M58" s="41">
        <f>'7m'!M58/'7n'!$T58</f>
        <v>15.187203374934084</v>
      </c>
      <c r="N58" s="52">
        <f t="shared" si="0"/>
        <v>324.54568015032135</v>
      </c>
      <c r="O58" s="52">
        <f t="shared" si="1"/>
        <v>267.8805576998725</v>
      </c>
      <c r="P58" s="52">
        <f t="shared" si="2"/>
        <v>321.68592380440793</v>
      </c>
      <c r="R58" s="58">
        <f>'4'!B50</f>
        <v>29989.739000000001</v>
      </c>
      <c r="S58" s="58">
        <f>'4'!C50</f>
        <v>3484.13</v>
      </c>
      <c r="T58" s="58">
        <f>'4'!D50</f>
        <v>420.98599999999999</v>
      </c>
      <c r="V58" s="179">
        <v>2008</v>
      </c>
      <c r="W58" s="179">
        <v>1576990700000</v>
      </c>
      <c r="X58" s="179">
        <v>522830600000</v>
      </c>
      <c r="Y58" s="179">
        <v>676344000000</v>
      </c>
      <c r="Z58" s="179">
        <v>377816100000</v>
      </c>
      <c r="AA58" s="179">
        <v>122589000000</v>
      </c>
      <c r="AB58" s="179">
        <v>43830900000</v>
      </c>
      <c r="AC58" s="179">
        <v>8222900000</v>
      </c>
      <c r="AD58" s="179">
        <v>70535200000</v>
      </c>
      <c r="AE58" s="179">
        <v>9988800000</v>
      </c>
      <c r="AF58" s="179">
        <v>4425600000</v>
      </c>
      <c r="AG58" s="179">
        <v>196400000</v>
      </c>
      <c r="AH58" s="179">
        <v>5366900000</v>
      </c>
    </row>
    <row r="59" spans="1:34">
      <c r="A59" s="7">
        <v>2009</v>
      </c>
      <c r="B59" s="17">
        <f>'7m'!B59/'7n'!$R59</f>
        <v>45.087192566650444</v>
      </c>
      <c r="C59" s="17">
        <f>'7m'!C59/'7n'!$R59</f>
        <v>12.28466083462715</v>
      </c>
      <c r="D59" s="17">
        <f>'7m'!D59/'7n'!$R59</f>
        <v>17.962755295454397</v>
      </c>
      <c r="E59" s="17">
        <f>'7m'!E59/'7n'!$R59</f>
        <v>15.132545464141097</v>
      </c>
      <c r="F59" s="17">
        <f>'7m'!F59/'7n'!$S59</f>
        <v>35.7352405916984</v>
      </c>
      <c r="G59" s="17">
        <f>'7m'!G59/'7n'!$S59</f>
        <v>8.9953433864825989</v>
      </c>
      <c r="H59" s="17">
        <f>'7m'!H59/'7n'!$S59</f>
        <v>1.9454622908971611</v>
      </c>
      <c r="I59" s="17">
        <f>'7m'!I59/'7n'!$S59</f>
        <v>25.414337407802151</v>
      </c>
      <c r="J59" s="17">
        <f>'7m'!J59/'7n'!$T59</f>
        <v>23.598738994721614</v>
      </c>
      <c r="K59" s="17">
        <f>'7m'!K59/'7n'!$T59</f>
        <v>7.2909645238564371</v>
      </c>
      <c r="L59" s="17">
        <f>'7m'!L59/'7n'!$T59</f>
        <v>0.40106397320363779</v>
      </c>
      <c r="M59" s="17">
        <f>'7m'!M59/'7n'!$T59</f>
        <v>16.291960054339373</v>
      </c>
      <c r="N59" s="52">
        <f t="shared" si="0"/>
        <v>328.12911221763659</v>
      </c>
      <c r="O59" s="52">
        <f t="shared" si="1"/>
        <v>282.08889856983546</v>
      </c>
      <c r="P59" s="52">
        <f t="shared" si="2"/>
        <v>345.08619469168207</v>
      </c>
      <c r="R59" s="58">
        <f>'4'!B51</f>
        <v>28990.43</v>
      </c>
      <c r="S59" s="58">
        <f>'4'!C51</f>
        <v>3063.3850000000002</v>
      </c>
      <c r="T59" s="58">
        <f>'4'!D51</f>
        <v>385.72399999999999</v>
      </c>
      <c r="V59" s="179">
        <v>2009</v>
      </c>
      <c r="W59" s="179">
        <v>1614481700000</v>
      </c>
      <c r="X59" s="179">
        <v>507740700000</v>
      </c>
      <c r="Y59" s="179">
        <v>715108800000</v>
      </c>
      <c r="Z59" s="179">
        <v>391632300000</v>
      </c>
      <c r="AA59" s="179">
        <v>117699200000</v>
      </c>
      <c r="AB59" s="179">
        <v>40150300000</v>
      </c>
      <c r="AC59" s="179">
        <v>7899500000</v>
      </c>
      <c r="AD59" s="179">
        <v>69649300000</v>
      </c>
      <c r="AE59" s="179">
        <v>9937600000</v>
      </c>
      <c r="AF59" s="179">
        <v>4109000000</v>
      </c>
      <c r="AG59" s="179">
        <v>201000000</v>
      </c>
      <c r="AH59" s="179">
        <v>5627600000</v>
      </c>
    </row>
    <row r="60" spans="1:34">
      <c r="A60" s="7"/>
      <c r="B60" s="3"/>
      <c r="C60" s="3"/>
      <c r="D60" s="3"/>
      <c r="E60" s="3"/>
      <c r="F60" s="3"/>
      <c r="G60" s="3"/>
      <c r="H60" s="3"/>
      <c r="I60" s="3"/>
      <c r="J60" s="3"/>
      <c r="K60" s="3"/>
      <c r="L60" s="3"/>
      <c r="M60" s="3"/>
      <c r="V60" s="179">
        <v>2010</v>
      </c>
      <c r="W60" s="179">
        <v>1637105700000</v>
      </c>
      <c r="X60" s="179">
        <v>507163800000</v>
      </c>
      <c r="Y60" s="179">
        <v>762676600000</v>
      </c>
      <c r="Z60" s="179">
        <v>367265300000</v>
      </c>
      <c r="AA60" s="179">
        <v>108100000000</v>
      </c>
      <c r="AB60" s="179">
        <v>38305200000</v>
      </c>
      <c r="AC60" s="179">
        <v>7756300000</v>
      </c>
      <c r="AD60" s="179">
        <v>62038400000</v>
      </c>
      <c r="AE60" s="179">
        <v>9443500000</v>
      </c>
      <c r="AF60" s="179">
        <v>3830300000</v>
      </c>
      <c r="AG60" s="179">
        <v>202600000</v>
      </c>
      <c r="AH60" s="179">
        <v>5410600000</v>
      </c>
    </row>
    <row r="62" spans="1:34">
      <c r="A62" s="180" t="s">
        <v>71</v>
      </c>
    </row>
    <row r="63" spans="1:34">
      <c r="A63" s="7" t="s">
        <v>502</v>
      </c>
      <c r="B63" s="2">
        <f t="shared" ref="B63:B68" si="3">(POWER(VLOOKUP(VALUE(RIGHT($A63,4)),$A$3:$M$60,COLUMN(B$52),0)/VLOOKUP(VALUE(LEFT($A63,4)),$A$3:$M$60,COLUMN(B$52),0),1/(VALUE(RIGHT($A63,4))-VALUE(LEFT($A63,4))))-1)*100</f>
        <v>1.2630828162353724</v>
      </c>
      <c r="C63" s="2">
        <f t="shared" ref="C63:M68" si="4">(POWER(VLOOKUP(VALUE(RIGHT($A63,4)),$A$3:$M$60,COLUMN(C$52),0)/VLOOKUP(VALUE(LEFT($A63,4)),$A$3:$M$60,COLUMN(C$52),0),1/(VALUE(RIGHT($A63,4))-VALUE(LEFT($A63,4))))-1)*100</f>
        <v>0.93370631164031437</v>
      </c>
      <c r="D63" s="2">
        <f t="shared" si="4"/>
        <v>0.74068034403065308</v>
      </c>
      <c r="E63" s="150">
        <f t="shared" si="4"/>
        <v>2.5063884590757812</v>
      </c>
      <c r="F63" s="2">
        <f t="shared" si="4"/>
        <v>1.4552110717871214</v>
      </c>
      <c r="G63" s="2">
        <f t="shared" si="4"/>
        <v>0.68973583969840213</v>
      </c>
      <c r="H63" s="2">
        <f t="shared" si="4"/>
        <v>-0.29371565074328698</v>
      </c>
      <c r="I63" s="150">
        <f t="shared" si="4"/>
        <v>2.1840335042494052</v>
      </c>
      <c r="J63" s="2">
        <f t="shared" si="4"/>
        <v>1.9154563712602268</v>
      </c>
      <c r="K63" s="2">
        <f t="shared" si="4"/>
        <v>0.98014078852701747</v>
      </c>
      <c r="L63" s="2">
        <f t="shared" si="4"/>
        <v>1.5448364824951488</v>
      </c>
      <c r="M63" s="150">
        <f t="shared" si="4"/>
        <v>2.6140490298595331</v>
      </c>
    </row>
    <row r="64" spans="1:34">
      <c r="A64" s="7" t="s">
        <v>529</v>
      </c>
      <c r="B64" s="2">
        <f t="shared" si="3"/>
        <v>2.1003350627148087</v>
      </c>
      <c r="C64" s="2">
        <f t="shared" si="4"/>
        <v>2.002311836800108</v>
      </c>
      <c r="D64" s="2">
        <f t="shared" si="4"/>
        <v>1.5351367504458313</v>
      </c>
      <c r="E64" s="150">
        <f t="shared" si="4"/>
        <v>3.2326915853831295</v>
      </c>
      <c r="F64" s="2">
        <f t="shared" si="4"/>
        <v>2.5727632933379541</v>
      </c>
      <c r="G64" s="2">
        <f t="shared" si="4"/>
        <v>1.6006012754445686</v>
      </c>
      <c r="H64" s="2">
        <f t="shared" si="4"/>
        <v>2.4784733670195624</v>
      </c>
      <c r="I64" s="150">
        <f t="shared" si="4"/>
        <v>3.2218897075904751</v>
      </c>
      <c r="J64" s="2">
        <f t="shared" si="4"/>
        <v>2.8678931429704901</v>
      </c>
      <c r="K64" s="2">
        <f t="shared" si="4"/>
        <v>2.9062332327971507</v>
      </c>
      <c r="L64" s="2">
        <f t="shared" si="4"/>
        <v>1.3182748571034519</v>
      </c>
      <c r="M64" s="150">
        <f t="shared" si="4"/>
        <v>2.8925728735573308</v>
      </c>
    </row>
    <row r="65" spans="1:13">
      <c r="A65" s="7" t="s">
        <v>1</v>
      </c>
      <c r="B65" s="2">
        <f t="shared" si="3"/>
        <v>0.33010028220865628</v>
      </c>
      <c r="C65" s="2">
        <f t="shared" si="4"/>
        <v>0.8957594893612475</v>
      </c>
      <c r="D65" s="2">
        <f t="shared" si="4"/>
        <v>-0.90913533686505232</v>
      </c>
      <c r="E65" s="150">
        <f t="shared" si="4"/>
        <v>1.7429401994421001</v>
      </c>
      <c r="F65" s="2">
        <f t="shared" si="4"/>
        <v>1.1191952132941774</v>
      </c>
      <c r="G65" s="2">
        <f t="shared" si="4"/>
        <v>0.62745831345136782</v>
      </c>
      <c r="H65" s="2">
        <f t="shared" si="4"/>
        <v>-2.636957244577276</v>
      </c>
      <c r="I65" s="150">
        <f t="shared" si="4"/>
        <v>2.1109963725576497</v>
      </c>
      <c r="J65" s="2">
        <f t="shared" si="4"/>
        <v>2.2833245999072105</v>
      </c>
      <c r="K65" s="2">
        <f t="shared" si="4"/>
        <v>0.27491362683802478</v>
      </c>
      <c r="L65" s="2">
        <f t="shared" si="4"/>
        <v>-2.3367830564149372</v>
      </c>
      <c r="M65" s="150">
        <f t="shared" si="4"/>
        <v>4.0578248742304091</v>
      </c>
    </row>
    <row r="66" spans="1:13">
      <c r="A66" s="7" t="s">
        <v>2</v>
      </c>
      <c r="B66" s="2">
        <f t="shared" si="3"/>
        <v>0.41852617654485336</v>
      </c>
      <c r="C66" s="2">
        <f t="shared" si="4"/>
        <v>-1.1499230645029002E-3</v>
      </c>
      <c r="D66" s="2">
        <f t="shared" si="4"/>
        <v>-0.31770667861857893</v>
      </c>
      <c r="E66" s="150">
        <f t="shared" si="4"/>
        <v>1.9054073220779122</v>
      </c>
      <c r="F66" s="2">
        <f t="shared" si="4"/>
        <v>0.19331049614828011</v>
      </c>
      <c r="G66" s="2">
        <f t="shared" si="4"/>
        <v>4.3017811853829357E-2</v>
      </c>
      <c r="H66" s="2">
        <f t="shared" si="4"/>
        <v>-3.1904871194330386</v>
      </c>
      <c r="I66" s="150">
        <f t="shared" si="4"/>
        <v>0.70774058355336233</v>
      </c>
      <c r="J66" s="2">
        <f t="shared" si="4"/>
        <v>1.1808876780042388</v>
      </c>
      <c r="K66" s="2">
        <f t="shared" si="4"/>
        <v>-8.6896867776076192E-2</v>
      </c>
      <c r="L66" s="2">
        <f t="shared" si="4"/>
        <v>1.8469535495643896</v>
      </c>
      <c r="M66" s="150">
        <f t="shared" si="4"/>
        <v>2.0350606027072615</v>
      </c>
    </row>
    <row r="67" spans="1:13">
      <c r="A67" s="7" t="s">
        <v>3</v>
      </c>
      <c r="B67" s="2">
        <f t="shared" si="3"/>
        <v>0.74537514514172454</v>
      </c>
      <c r="C67" s="2">
        <f t="shared" si="4"/>
        <v>-0.91673231406960154</v>
      </c>
      <c r="D67" s="2">
        <f t="shared" si="4"/>
        <v>0.94584022158199499</v>
      </c>
      <c r="E67" s="150">
        <f t="shared" si="4"/>
        <v>2.4471922029533966</v>
      </c>
      <c r="F67" s="2">
        <f t="shared" si="4"/>
        <v>-9.4793381516211639E-2</v>
      </c>
      <c r="G67" s="2">
        <f t="shared" si="4"/>
        <v>-1.6130175568455085</v>
      </c>
      <c r="H67" s="2">
        <f t="shared" si="4"/>
        <v>-1.4446471618558943</v>
      </c>
      <c r="I67" s="150">
        <f t="shared" si="4"/>
        <v>0.93405054087298822</v>
      </c>
      <c r="J67" s="2">
        <f t="shared" si="4"/>
        <v>0.27949784132679234</v>
      </c>
      <c r="K67" s="2">
        <f t="shared" si="4"/>
        <v>-1.6373865905430662</v>
      </c>
      <c r="L67" s="2">
        <f t="shared" si="4"/>
        <v>6.1280209817494491</v>
      </c>
      <c r="M67" s="150">
        <f t="shared" si="4"/>
        <v>1.4359389355536711</v>
      </c>
    </row>
    <row r="68" spans="1:13">
      <c r="A68" s="7" t="s">
        <v>533</v>
      </c>
      <c r="B68" s="2">
        <f t="shared" si="3"/>
        <v>1.279899563369935</v>
      </c>
      <c r="C68" s="2">
        <f t="shared" si="4"/>
        <v>-0.23994980951198563</v>
      </c>
      <c r="D68" s="2">
        <f t="shared" si="4"/>
        <v>1.7664045765346748</v>
      </c>
      <c r="E68" s="150">
        <f t="shared" si="4"/>
        <v>2.3161040540081057</v>
      </c>
      <c r="F68" s="2">
        <f t="shared" si="4"/>
        <v>0.83839400369720707</v>
      </c>
      <c r="G68" s="2">
        <f t="shared" si="4"/>
        <v>-0.47021837522565058</v>
      </c>
      <c r="H68" s="2">
        <f t="shared" si="4"/>
        <v>-0.66864811038916949</v>
      </c>
      <c r="I68" s="150">
        <f t="shared" si="4"/>
        <v>1.7726147969840733</v>
      </c>
      <c r="J68" s="2">
        <f t="shared" si="4"/>
        <v>0.39486872737164447</v>
      </c>
      <c r="K68" s="2">
        <f t="shared" si="4"/>
        <v>-1.2936023737984081</v>
      </c>
      <c r="L68" s="2">
        <f t="shared" si="4"/>
        <v>5.2646817294135673</v>
      </c>
      <c r="M68" s="150">
        <f>(POWER(VLOOKUP(VALUE(RIGHT($A68,4)),$A$3:$M$60,COLUMN(M$52),0)/VLOOKUP(VALUE(LEFT($A68,4)),$A$3:$M$60,COLUMN(M$52),0),1/(VALUE(RIGHT($A68,4))-VALUE(LEFT($A68,4))))-1)*100</f>
        <v>1.4379818369286701</v>
      </c>
    </row>
    <row r="69" spans="1:13">
      <c r="A69" s="176"/>
      <c r="B69" s="2"/>
    </row>
    <row r="70" spans="1:13">
      <c r="A70" s="179" t="s">
        <v>599</v>
      </c>
    </row>
    <row r="71" spans="1:13">
      <c r="A71" s="179" t="s">
        <v>524</v>
      </c>
    </row>
    <row r="72" spans="1:13">
      <c r="A72" s="179" t="s">
        <v>621</v>
      </c>
    </row>
    <row r="73" spans="1:13" hidden="1" outlineLevel="1">
      <c r="B73" s="179" t="str">
        <f>B3</f>
        <v xml:space="preserve"> Total all industries</v>
      </c>
      <c r="C73" s="179" t="str">
        <f>F3</f>
        <v xml:space="preserve"> Manufacturing [31-33]</v>
      </c>
      <c r="D73" s="179" t="str">
        <f>J3</f>
        <v xml:space="preserve"> Food manufacturing [311]</v>
      </c>
      <c r="E73" s="179" t="s">
        <v>1158</v>
      </c>
      <c r="G73" s="179" t="s">
        <v>5</v>
      </c>
      <c r="H73" s="179" t="s">
        <v>6</v>
      </c>
      <c r="I73" s="179" t="s">
        <v>7</v>
      </c>
      <c r="J73" s="179" t="s">
        <v>1158</v>
      </c>
    </row>
    <row r="74" spans="1:13" hidden="1" outlineLevel="1">
      <c r="A74" s="7">
        <v>1961</v>
      </c>
      <c r="B74" s="5">
        <f>E11</f>
        <v>4.6117655827210502</v>
      </c>
      <c r="C74" s="5">
        <f>I11</f>
        <v>9.009336254156219</v>
      </c>
      <c r="D74" s="5">
        <f>M11</f>
        <v>4.7211277370557978</v>
      </c>
      <c r="E74" s="5">
        <v>9571.2484545506195</v>
      </c>
      <c r="F74" s="7">
        <v>1961</v>
      </c>
      <c r="G74" s="179">
        <f>100*B74/B$74</f>
        <v>100</v>
      </c>
      <c r="H74" s="179">
        <f t="shared" ref="H74:J89" si="5">100*C74/C$74</f>
        <v>100</v>
      </c>
      <c r="I74" s="179">
        <f t="shared" si="5"/>
        <v>100</v>
      </c>
      <c r="J74" s="179">
        <f t="shared" si="5"/>
        <v>100</v>
      </c>
    </row>
    <row r="75" spans="1:13" hidden="1" outlineLevel="1">
      <c r="A75" s="7">
        <v>1962</v>
      </c>
      <c r="B75" s="5">
        <f t="shared" ref="B75:B123" si="6">E12</f>
        <v>4.5441831710764351</v>
      </c>
      <c r="C75" s="5">
        <f t="shared" ref="C75:C123" si="7">I12</f>
        <v>8.9095916229222762</v>
      </c>
      <c r="D75" s="5">
        <f t="shared" ref="D75:D123" si="8">M12</f>
        <v>4.8884576745659372</v>
      </c>
      <c r="E75" s="5">
        <v>9548.7077215732497</v>
      </c>
      <c r="F75" s="7">
        <v>1962</v>
      </c>
      <c r="G75" s="179">
        <f t="shared" ref="G75:J123" si="9">100*B75/B$74</f>
        <v>98.534565332248746</v>
      </c>
      <c r="H75" s="179">
        <f t="shared" si="5"/>
        <v>98.892874808752651</v>
      </c>
      <c r="I75" s="179">
        <f t="shared" si="5"/>
        <v>103.54427896955167</v>
      </c>
      <c r="J75" s="179">
        <f t="shared" si="5"/>
        <v>99.764495372945277</v>
      </c>
    </row>
    <row r="76" spans="1:13" hidden="1" outlineLevel="1">
      <c r="A76" s="7">
        <v>1963</v>
      </c>
      <c r="B76" s="5">
        <f t="shared" si="6"/>
        <v>4.5831940448589474</v>
      </c>
      <c r="C76" s="5">
        <f t="shared" si="7"/>
        <v>8.9175050537129312</v>
      </c>
      <c r="D76" s="5">
        <f t="shared" si="8"/>
        <v>5.0349104772377125</v>
      </c>
      <c r="E76" s="5">
        <v>9870.3813084430949</v>
      </c>
      <c r="F76" s="7">
        <v>1963</v>
      </c>
      <c r="G76" s="179">
        <f t="shared" si="9"/>
        <v>99.380464220272771</v>
      </c>
      <c r="H76" s="179">
        <f t="shared" si="5"/>
        <v>98.980710699959459</v>
      </c>
      <c r="I76" s="179">
        <f t="shared" si="5"/>
        <v>106.64635141555388</v>
      </c>
      <c r="J76" s="179">
        <f t="shared" si="5"/>
        <v>103.12532743573544</v>
      </c>
    </row>
    <row r="77" spans="1:13" hidden="1" outlineLevel="1">
      <c r="A77" s="7">
        <v>1964</v>
      </c>
      <c r="B77" s="5">
        <f t="shared" si="6"/>
        <v>4.6808724120922713</v>
      </c>
      <c r="C77" s="5">
        <f t="shared" si="7"/>
        <v>9.2008256692392916</v>
      </c>
      <c r="D77" s="5">
        <f t="shared" si="8"/>
        <v>5.0535309030384985</v>
      </c>
      <c r="E77" s="5">
        <v>10398.076304928052</v>
      </c>
      <c r="F77" s="7">
        <v>1964</v>
      </c>
      <c r="G77" s="179">
        <f t="shared" si="9"/>
        <v>101.49848963768116</v>
      </c>
      <c r="H77" s="179">
        <f t="shared" si="5"/>
        <v>102.12545530193452</v>
      </c>
      <c r="I77" s="179">
        <f t="shared" si="5"/>
        <v>107.04075772772873</v>
      </c>
      <c r="J77" s="179">
        <f t="shared" si="5"/>
        <v>108.63866249323327</v>
      </c>
    </row>
    <row r="78" spans="1:13" hidden="1" outlineLevel="1">
      <c r="A78" s="7">
        <v>1965</v>
      </c>
      <c r="B78" s="5">
        <f t="shared" si="6"/>
        <v>4.887635662628969</v>
      </c>
      <c r="C78" s="5">
        <f t="shared" si="7"/>
        <v>9.7365334824812173</v>
      </c>
      <c r="D78" s="5">
        <f t="shared" si="8"/>
        <v>5.1608712928998228</v>
      </c>
      <c r="E78" s="5">
        <v>11109.867619297309</v>
      </c>
      <c r="F78" s="7">
        <v>1965</v>
      </c>
      <c r="G78" s="179">
        <f t="shared" si="9"/>
        <v>105.98187559535819</v>
      </c>
      <c r="H78" s="179">
        <f t="shared" si="5"/>
        <v>108.07159604004707</v>
      </c>
      <c r="I78" s="179">
        <f t="shared" si="5"/>
        <v>109.3143753004713</v>
      </c>
      <c r="J78" s="179">
        <f t="shared" si="5"/>
        <v>116.07542811215143</v>
      </c>
    </row>
    <row r="79" spans="1:13" hidden="1" outlineLevel="1">
      <c r="A79" s="7">
        <v>1966</v>
      </c>
      <c r="B79" s="5">
        <f t="shared" si="6"/>
        <v>5.1414204532327741</v>
      </c>
      <c r="C79" s="5">
        <f t="shared" si="7"/>
        <v>10.499373236379078</v>
      </c>
      <c r="D79" s="5">
        <f t="shared" si="8"/>
        <v>5.4263659268950635</v>
      </c>
      <c r="E79" s="5">
        <v>11928.983546821317</v>
      </c>
      <c r="F79" s="7">
        <v>1966</v>
      </c>
      <c r="G79" s="179">
        <f t="shared" si="9"/>
        <v>111.48486108002079</v>
      </c>
      <c r="H79" s="179">
        <f t="shared" si="5"/>
        <v>116.5388097434533</v>
      </c>
      <c r="I79" s="179">
        <f t="shared" si="5"/>
        <v>114.93791799581911</v>
      </c>
      <c r="J79" s="179">
        <f t="shared" si="5"/>
        <v>124.63351676081211</v>
      </c>
    </row>
    <row r="80" spans="1:13" hidden="1" outlineLevel="1">
      <c r="A80" s="7">
        <v>1967</v>
      </c>
      <c r="B80" s="5">
        <f t="shared" si="6"/>
        <v>5.3907607696748894</v>
      </c>
      <c r="C80" s="5">
        <f t="shared" si="7"/>
        <v>11.065668692081104</v>
      </c>
      <c r="D80" s="5">
        <f t="shared" si="8"/>
        <v>5.6625620871251856</v>
      </c>
      <c r="E80" s="5">
        <v>12458.554202757827</v>
      </c>
      <c r="F80" s="7">
        <v>1967</v>
      </c>
      <c r="G80" s="179">
        <f t="shared" si="9"/>
        <v>116.89147405654157</v>
      </c>
      <c r="H80" s="179">
        <f t="shared" si="5"/>
        <v>122.82446098042183</v>
      </c>
      <c r="I80" s="179">
        <f t="shared" si="5"/>
        <v>119.9408785888197</v>
      </c>
      <c r="J80" s="179">
        <f t="shared" si="5"/>
        <v>130.16644862911741</v>
      </c>
    </row>
    <row r="81" spans="1:10" hidden="1" outlineLevel="1">
      <c r="A81" s="7">
        <v>1968</v>
      </c>
      <c r="B81" s="5">
        <f t="shared" si="6"/>
        <v>5.6202863908557905</v>
      </c>
      <c r="C81" s="5">
        <f t="shared" si="7"/>
        <v>11.167171309335272</v>
      </c>
      <c r="D81" s="5">
        <f t="shared" si="8"/>
        <v>5.6852241566251234</v>
      </c>
      <c r="E81" s="5">
        <v>12454.30687964248</v>
      </c>
      <c r="F81" s="7">
        <v>1968</v>
      </c>
      <c r="G81" s="179">
        <f t="shared" si="9"/>
        <v>121.86843173281346</v>
      </c>
      <c r="H81" s="179">
        <f t="shared" si="5"/>
        <v>123.95109910770167</v>
      </c>
      <c r="I81" s="179">
        <f t="shared" si="5"/>
        <v>120.42089249147404</v>
      </c>
      <c r="J81" s="179">
        <f t="shared" si="5"/>
        <v>130.12207277642156</v>
      </c>
    </row>
    <row r="82" spans="1:10" hidden="1" outlineLevel="1">
      <c r="A82" s="7">
        <v>1969</v>
      </c>
      <c r="B82" s="5">
        <f t="shared" si="6"/>
        <v>5.7616471356146395</v>
      </c>
      <c r="C82" s="5">
        <f t="shared" si="7"/>
        <v>11.391595662959688</v>
      </c>
      <c r="D82" s="5">
        <f t="shared" si="8"/>
        <v>5.8645097194315623</v>
      </c>
      <c r="E82" s="5">
        <v>12219.241512952553</v>
      </c>
      <c r="F82" s="7">
        <v>1969</v>
      </c>
      <c r="G82" s="179">
        <f t="shared" si="9"/>
        <v>124.93365138076103</v>
      </c>
      <c r="H82" s="179">
        <f t="shared" si="5"/>
        <v>126.44211894860152</v>
      </c>
      <c r="I82" s="179">
        <f t="shared" si="5"/>
        <v>124.21840810197615</v>
      </c>
      <c r="J82" s="179">
        <f t="shared" si="5"/>
        <v>127.66611974368874</v>
      </c>
    </row>
    <row r="83" spans="1:10" hidden="1" outlineLevel="1">
      <c r="A83" s="7">
        <v>1970</v>
      </c>
      <c r="B83" s="5">
        <f t="shared" si="6"/>
        <v>5.9916132053793376</v>
      </c>
      <c r="C83" s="5">
        <f t="shared" si="7"/>
        <v>12.306095693883121</v>
      </c>
      <c r="D83" s="5">
        <f t="shared" si="8"/>
        <v>6.0436349924591672</v>
      </c>
      <c r="E83" s="5">
        <v>11486.720979168313</v>
      </c>
      <c r="F83" s="7">
        <v>1970</v>
      </c>
      <c r="G83" s="179">
        <f t="shared" si="9"/>
        <v>129.9201595984882</v>
      </c>
      <c r="H83" s="179">
        <f t="shared" si="5"/>
        <v>136.59270057997924</v>
      </c>
      <c r="I83" s="179">
        <f t="shared" si="5"/>
        <v>128.01252855378394</v>
      </c>
      <c r="J83" s="179">
        <f t="shared" si="5"/>
        <v>120.01277611497994</v>
      </c>
    </row>
    <row r="84" spans="1:10" hidden="1" outlineLevel="1">
      <c r="A84" s="7">
        <v>1971</v>
      </c>
      <c r="B84" s="5">
        <f t="shared" si="6"/>
        <v>6.1369440345416963</v>
      </c>
      <c r="C84" s="5">
        <f t="shared" si="7"/>
        <v>12.592780202632918</v>
      </c>
      <c r="D84" s="5">
        <f t="shared" si="8"/>
        <v>6.1440939589701049</v>
      </c>
      <c r="E84" s="5">
        <v>11335.431063291626</v>
      </c>
      <c r="F84" s="7">
        <v>1971</v>
      </c>
      <c r="G84" s="179">
        <f t="shared" si="9"/>
        <v>133.07146524391979</v>
      </c>
      <c r="H84" s="179">
        <f t="shared" si="5"/>
        <v>139.77478304046619</v>
      </c>
      <c r="I84" s="179">
        <f t="shared" si="5"/>
        <v>130.14038808451519</v>
      </c>
      <c r="J84" s="179">
        <f t="shared" si="5"/>
        <v>118.43210545748848</v>
      </c>
    </row>
    <row r="85" spans="1:10" hidden="1" outlineLevel="1">
      <c r="A85" s="7">
        <v>1972</v>
      </c>
      <c r="B85" s="5">
        <f t="shared" si="6"/>
        <v>6.2889482763810038</v>
      </c>
      <c r="C85" s="5">
        <f t="shared" si="7"/>
        <v>12.374611199409927</v>
      </c>
      <c r="D85" s="5">
        <f t="shared" si="8"/>
        <v>6.2330224827259366</v>
      </c>
      <c r="E85" s="5">
        <v>11900.989528198608</v>
      </c>
      <c r="F85" s="7">
        <v>1972</v>
      </c>
      <c r="G85" s="179">
        <f t="shared" si="9"/>
        <v>136.36747496325208</v>
      </c>
      <c r="H85" s="179">
        <f t="shared" si="5"/>
        <v>137.3531950669643</v>
      </c>
      <c r="I85" s="179">
        <f t="shared" si="5"/>
        <v>132.02401692721389</v>
      </c>
      <c r="J85" s="179">
        <f t="shared" si="5"/>
        <v>124.34103643543304</v>
      </c>
    </row>
    <row r="86" spans="1:10" hidden="1" outlineLevel="1">
      <c r="A86" s="7">
        <v>1973</v>
      </c>
      <c r="B86" s="5">
        <f t="shared" si="6"/>
        <v>6.4935547925544945</v>
      </c>
      <c r="C86" s="5">
        <f t="shared" si="7"/>
        <v>12.489642682806917</v>
      </c>
      <c r="D86" s="5">
        <f t="shared" si="8"/>
        <v>6.533496531422724</v>
      </c>
      <c r="E86" s="5">
        <v>13313.687433176756</v>
      </c>
      <c r="F86" s="7">
        <v>1973</v>
      </c>
      <c r="G86" s="179">
        <f t="shared" si="9"/>
        <v>140.80409500612876</v>
      </c>
      <c r="H86" s="179">
        <f t="shared" si="5"/>
        <v>138.62999815380573</v>
      </c>
      <c r="I86" s="179">
        <f t="shared" si="5"/>
        <v>138.38847189288634</v>
      </c>
      <c r="J86" s="179">
        <f t="shared" si="5"/>
        <v>139.10084453869553</v>
      </c>
    </row>
    <row r="87" spans="1:10" hidden="1" outlineLevel="1">
      <c r="A87" s="7">
        <v>1974</v>
      </c>
      <c r="B87" s="5">
        <f t="shared" si="6"/>
        <v>6.8293494726269213</v>
      </c>
      <c r="C87" s="5">
        <f t="shared" si="7"/>
        <v>13.248153750179306</v>
      </c>
      <c r="D87" s="5">
        <f t="shared" si="8"/>
        <v>6.9705030032092425</v>
      </c>
      <c r="E87" s="5">
        <v>14778.227553270715</v>
      </c>
      <c r="F87" s="7">
        <v>1974</v>
      </c>
      <c r="G87" s="179">
        <f t="shared" si="9"/>
        <v>148.08535581718453</v>
      </c>
      <c r="H87" s="179">
        <f t="shared" si="5"/>
        <v>147.0491651820368</v>
      </c>
      <c r="I87" s="179">
        <f t="shared" si="5"/>
        <v>147.64487197620724</v>
      </c>
      <c r="J87" s="179">
        <f t="shared" si="5"/>
        <v>154.40229791803654</v>
      </c>
    </row>
    <row r="88" spans="1:10" hidden="1" outlineLevel="1">
      <c r="A88" s="7">
        <v>1975</v>
      </c>
      <c r="B88" s="5">
        <f t="shared" si="6"/>
        <v>7.2736841063428326</v>
      </c>
      <c r="C88" s="5">
        <f t="shared" si="7"/>
        <v>14.387105465021243</v>
      </c>
      <c r="D88" s="5">
        <f t="shared" si="8"/>
        <v>7.1411511056240791</v>
      </c>
      <c r="E88" s="5">
        <v>16552.698014457201</v>
      </c>
      <c r="F88" s="7">
        <v>1975</v>
      </c>
      <c r="G88" s="179">
        <f t="shared" si="9"/>
        <v>157.72016109394676</v>
      </c>
      <c r="H88" s="179">
        <f t="shared" si="5"/>
        <v>159.69107000955961</v>
      </c>
      <c r="I88" s="179">
        <f t="shared" si="5"/>
        <v>151.2594342570672</v>
      </c>
      <c r="J88" s="179">
        <f t="shared" si="5"/>
        <v>172.94189042378554</v>
      </c>
    </row>
    <row r="89" spans="1:10" hidden="1" outlineLevel="1">
      <c r="A89" s="7">
        <v>1976</v>
      </c>
      <c r="B89" s="5">
        <f t="shared" si="6"/>
        <v>7.6150550491886202</v>
      </c>
      <c r="C89" s="5">
        <f t="shared" si="7"/>
        <v>14.72217538415588</v>
      </c>
      <c r="D89" s="5">
        <f t="shared" si="8"/>
        <v>7.2608526068915866</v>
      </c>
      <c r="E89" s="5">
        <v>18312.753289882348</v>
      </c>
      <c r="F89" s="7">
        <v>1976</v>
      </c>
      <c r="G89" s="179">
        <f t="shared" si="9"/>
        <v>165.12233574317017</v>
      </c>
      <c r="H89" s="179">
        <f t="shared" si="5"/>
        <v>163.41021101709012</v>
      </c>
      <c r="I89" s="179">
        <f t="shared" si="5"/>
        <v>153.79487722608451</v>
      </c>
      <c r="J89" s="179">
        <f t="shared" si="5"/>
        <v>191.33087367694031</v>
      </c>
    </row>
    <row r="90" spans="1:10" hidden="1" outlineLevel="1">
      <c r="A90" s="7">
        <v>1977</v>
      </c>
      <c r="B90" s="5">
        <f t="shared" si="6"/>
        <v>7.8738777585081063</v>
      </c>
      <c r="C90" s="5">
        <f t="shared" si="7"/>
        <v>15.30981998778085</v>
      </c>
      <c r="D90" s="5">
        <f t="shared" si="8"/>
        <v>7.2767413000205963</v>
      </c>
      <c r="E90" s="5">
        <v>19229.890219366374</v>
      </c>
      <c r="F90" s="7">
        <v>1977</v>
      </c>
      <c r="G90" s="179">
        <f t="shared" si="9"/>
        <v>170.7345617914589</v>
      </c>
      <c r="H90" s="179">
        <f t="shared" si="9"/>
        <v>169.93282918836633</v>
      </c>
      <c r="I90" s="179">
        <f t="shared" si="9"/>
        <v>154.13142167084294</v>
      </c>
      <c r="J90" s="179">
        <f t="shared" si="9"/>
        <v>200.91308161814129</v>
      </c>
    </row>
    <row r="91" spans="1:10" hidden="1" outlineLevel="1">
      <c r="A91" s="7">
        <v>1978</v>
      </c>
      <c r="B91" s="5">
        <f t="shared" si="6"/>
        <v>7.9382804367915494</v>
      </c>
      <c r="C91" s="5">
        <f t="shared" si="7"/>
        <v>14.809172535717069</v>
      </c>
      <c r="D91" s="5">
        <f t="shared" si="8"/>
        <v>7.2628193850435334</v>
      </c>
      <c r="E91" s="5">
        <v>20069.357434323349</v>
      </c>
      <c r="F91" s="7">
        <v>1978</v>
      </c>
      <c r="G91" s="179">
        <f t="shared" si="9"/>
        <v>172.13104817239599</v>
      </c>
      <c r="H91" s="179">
        <f t="shared" si="9"/>
        <v>164.37584432355101</v>
      </c>
      <c r="I91" s="179">
        <f t="shared" si="9"/>
        <v>153.83653630123536</v>
      </c>
      <c r="J91" s="179">
        <f t="shared" si="9"/>
        <v>209.68379965919112</v>
      </c>
    </row>
    <row r="92" spans="1:10" hidden="1" outlineLevel="1">
      <c r="A92" s="7">
        <v>1979</v>
      </c>
      <c r="B92" s="5">
        <f t="shared" si="6"/>
        <v>8.0171625346655606</v>
      </c>
      <c r="C92" s="5">
        <f t="shared" si="7"/>
        <v>14.708957684024616</v>
      </c>
      <c r="D92" s="5">
        <f t="shared" si="8"/>
        <v>7.4529660023345974</v>
      </c>
      <c r="E92" s="5">
        <v>21362.786017478229</v>
      </c>
      <c r="F92" s="7">
        <v>1979</v>
      </c>
      <c r="G92" s="179">
        <f t="shared" si="9"/>
        <v>173.84150150006641</v>
      </c>
      <c r="H92" s="179">
        <f t="shared" si="9"/>
        <v>163.26349987479963</v>
      </c>
      <c r="I92" s="179">
        <f t="shared" si="9"/>
        <v>157.8641040325343</v>
      </c>
      <c r="J92" s="179">
        <f t="shared" si="9"/>
        <v>223.19748692054233</v>
      </c>
    </row>
    <row r="93" spans="1:10" hidden="1" outlineLevel="1">
      <c r="A93" s="7">
        <v>1980</v>
      </c>
      <c r="B93" s="5">
        <f t="shared" si="6"/>
        <v>8.3175361267731542</v>
      </c>
      <c r="C93" s="5">
        <f t="shared" si="7"/>
        <v>15.630156303241279</v>
      </c>
      <c r="D93" s="5">
        <f t="shared" si="8"/>
        <v>8.0990047552955193</v>
      </c>
      <c r="E93" s="5">
        <v>21284.947108788194</v>
      </c>
      <c r="F93" s="7">
        <v>1980</v>
      </c>
      <c r="G93" s="179">
        <f t="shared" si="9"/>
        <v>180.35470315179404</v>
      </c>
      <c r="H93" s="179">
        <f t="shared" si="9"/>
        <v>173.48843313546789</v>
      </c>
      <c r="I93" s="179">
        <f t="shared" si="9"/>
        <v>171.54809626791081</v>
      </c>
      <c r="J93" s="179">
        <f t="shared" si="9"/>
        <v>222.38422928691537</v>
      </c>
    </row>
    <row r="94" spans="1:10" hidden="1" outlineLevel="1">
      <c r="A94" s="7">
        <v>1981</v>
      </c>
      <c r="B94" s="5">
        <f t="shared" si="6"/>
        <v>8.7138933605394762</v>
      </c>
      <c r="C94" s="5">
        <f t="shared" si="7"/>
        <v>16.987477992436386</v>
      </c>
      <c r="D94" s="5">
        <f t="shared" si="8"/>
        <v>8.3507655838579016</v>
      </c>
      <c r="E94" s="5">
        <v>21166.845313703281</v>
      </c>
      <c r="F94" s="7">
        <v>1981</v>
      </c>
      <c r="G94" s="179">
        <f t="shared" si="9"/>
        <v>188.9491823519372</v>
      </c>
      <c r="H94" s="179">
        <f t="shared" si="9"/>
        <v>188.55415663500918</v>
      </c>
      <c r="I94" s="179">
        <f t="shared" si="9"/>
        <v>176.88073801336347</v>
      </c>
      <c r="J94" s="179">
        <f t="shared" si="9"/>
        <v>221.15030671510334</v>
      </c>
    </row>
    <row r="95" spans="1:10" hidden="1" outlineLevel="1">
      <c r="A95" s="7">
        <v>1982</v>
      </c>
      <c r="B95" s="5">
        <f t="shared" si="6"/>
        <v>9.3023136560653601</v>
      </c>
      <c r="C95" s="5">
        <f t="shared" si="7"/>
        <v>19.160164894055768</v>
      </c>
      <c r="D95" s="5">
        <f t="shared" si="8"/>
        <v>8.9915791027471297</v>
      </c>
      <c r="E95" s="5">
        <v>19870.582982609449</v>
      </c>
      <c r="F95" s="7">
        <v>1982</v>
      </c>
      <c r="G95" s="179">
        <f t="shared" si="9"/>
        <v>201.70829347698057</v>
      </c>
      <c r="H95" s="179">
        <f t="shared" si="9"/>
        <v>212.67010525017014</v>
      </c>
      <c r="I95" s="179">
        <f t="shared" si="9"/>
        <v>190.45405258097259</v>
      </c>
      <c r="J95" s="179">
        <f t="shared" si="9"/>
        <v>207.60701257485425</v>
      </c>
    </row>
    <row r="96" spans="1:10" hidden="1" outlineLevel="1">
      <c r="A96" s="7">
        <v>1983</v>
      </c>
      <c r="B96" s="5">
        <f t="shared" si="6"/>
        <v>9.3577251077748933</v>
      </c>
      <c r="C96" s="5">
        <f t="shared" si="7"/>
        <v>18.932700775534169</v>
      </c>
      <c r="D96" s="5">
        <f t="shared" si="8"/>
        <v>9.4552498211756006</v>
      </c>
      <c r="E96" s="5">
        <v>18393.572697440675</v>
      </c>
      <c r="F96" s="7">
        <v>1983</v>
      </c>
      <c r="G96" s="179">
        <f t="shared" si="9"/>
        <v>202.90981707386817</v>
      </c>
      <c r="H96" s="179">
        <f t="shared" si="9"/>
        <v>210.14534524449644</v>
      </c>
      <c r="I96" s="179">
        <f t="shared" si="9"/>
        <v>200.27523820128852</v>
      </c>
      <c r="J96" s="179">
        <f t="shared" si="9"/>
        <v>192.1752714369828</v>
      </c>
    </row>
    <row r="97" spans="1:10" hidden="1" outlineLevel="1">
      <c r="A97" s="7">
        <v>1984</v>
      </c>
      <c r="B97" s="5">
        <f t="shared" si="6"/>
        <v>9.2422320668911802</v>
      </c>
      <c r="C97" s="5">
        <f t="shared" si="7"/>
        <v>17.919475926236743</v>
      </c>
      <c r="D97" s="5">
        <f t="shared" si="8"/>
        <v>9.8506869122554157</v>
      </c>
      <c r="E97" s="5">
        <v>17174.089477180954</v>
      </c>
      <c r="F97" s="7">
        <v>1984</v>
      </c>
      <c r="G97" s="179">
        <f t="shared" si="9"/>
        <v>200.40550416350621</v>
      </c>
      <c r="H97" s="179">
        <f t="shared" si="9"/>
        <v>198.89895793344448</v>
      </c>
      <c r="I97" s="179">
        <f t="shared" si="9"/>
        <v>208.65114144101781</v>
      </c>
      <c r="J97" s="179">
        <f t="shared" si="9"/>
        <v>179.43416220707957</v>
      </c>
    </row>
    <row r="98" spans="1:10" hidden="1" outlineLevel="1">
      <c r="A98" s="7">
        <v>1985</v>
      </c>
      <c r="B98" s="5">
        <f t="shared" si="6"/>
        <v>9.1137851206464848</v>
      </c>
      <c r="C98" s="5">
        <f t="shared" si="7"/>
        <v>17.487862151451001</v>
      </c>
      <c r="D98" s="5">
        <f t="shared" si="8"/>
        <v>9.6377419257563943</v>
      </c>
      <c r="E98" s="5">
        <v>15527.023690942769</v>
      </c>
      <c r="F98" s="7">
        <v>1985</v>
      </c>
      <c r="G98" s="179">
        <f t="shared" si="9"/>
        <v>197.62030305254885</v>
      </c>
      <c r="H98" s="179">
        <f t="shared" si="9"/>
        <v>194.10821905313435</v>
      </c>
      <c r="I98" s="179">
        <f t="shared" si="9"/>
        <v>204.14067279117316</v>
      </c>
      <c r="J98" s="179">
        <f t="shared" si="9"/>
        <v>162.2256883694258</v>
      </c>
    </row>
    <row r="99" spans="1:10" hidden="1" outlineLevel="1">
      <c r="A99" s="7">
        <v>1986</v>
      </c>
      <c r="B99" s="5">
        <f t="shared" si="6"/>
        <v>9.1491747022896526</v>
      </c>
      <c r="C99" s="5">
        <f t="shared" si="7"/>
        <v>17.745346299435255</v>
      </c>
      <c r="D99" s="5">
        <f t="shared" si="8"/>
        <v>9.6356502843051235</v>
      </c>
      <c r="E99" s="5">
        <v>14067.609230505583</v>
      </c>
      <c r="F99" s="7">
        <v>1986</v>
      </c>
      <c r="G99" s="179">
        <f t="shared" si="9"/>
        <v>198.3876790392157</v>
      </c>
      <c r="H99" s="179">
        <f t="shared" si="9"/>
        <v>196.96618928224495</v>
      </c>
      <c r="I99" s="179">
        <f t="shared" si="9"/>
        <v>204.09636893904789</v>
      </c>
      <c r="J99" s="179">
        <f t="shared" si="9"/>
        <v>146.97778766590457</v>
      </c>
    </row>
    <row r="100" spans="1:10" hidden="1" outlineLevel="1">
      <c r="A100" s="7">
        <v>1987</v>
      </c>
      <c r="B100" s="5">
        <f t="shared" si="6"/>
        <v>9.2603442997751291</v>
      </c>
      <c r="C100" s="5">
        <f t="shared" si="7"/>
        <v>17.993658940616452</v>
      </c>
      <c r="D100" s="5">
        <f t="shared" si="8"/>
        <v>10.116813475543756</v>
      </c>
      <c r="E100" s="5">
        <v>12747.450621169573</v>
      </c>
      <c r="F100" s="7">
        <v>1987</v>
      </c>
      <c r="G100" s="179">
        <f t="shared" si="9"/>
        <v>200.79824383249132</v>
      </c>
      <c r="H100" s="179">
        <f t="shared" si="9"/>
        <v>199.72235948364735</v>
      </c>
      <c r="I100" s="179">
        <f t="shared" si="9"/>
        <v>214.28806927077196</v>
      </c>
      <c r="J100" s="179">
        <f t="shared" si="9"/>
        <v>133.18482621887051</v>
      </c>
    </row>
    <row r="101" spans="1:10" hidden="1" outlineLevel="1">
      <c r="A101" s="7">
        <v>1988</v>
      </c>
      <c r="B101" s="5">
        <f t="shared" si="6"/>
        <v>9.5428862762120428</v>
      </c>
      <c r="C101" s="5">
        <f t="shared" si="7"/>
        <v>18.309777655921888</v>
      </c>
      <c r="D101" s="5">
        <f t="shared" si="8"/>
        <v>10.619084328955982</v>
      </c>
      <c r="E101" s="5">
        <v>11571.681909590568</v>
      </c>
      <c r="F101" s="7">
        <v>1988</v>
      </c>
      <c r="G101" s="179">
        <f t="shared" si="9"/>
        <v>206.92479062609931</v>
      </c>
      <c r="H101" s="179">
        <f t="shared" si="9"/>
        <v>203.23114976949779</v>
      </c>
      <c r="I101" s="179">
        <f t="shared" si="9"/>
        <v>224.92685901310276</v>
      </c>
      <c r="J101" s="179">
        <f t="shared" si="9"/>
        <v>120.90044433115567</v>
      </c>
    </row>
    <row r="102" spans="1:10" hidden="1" outlineLevel="1">
      <c r="A102" s="7">
        <v>1989</v>
      </c>
      <c r="B102" s="5">
        <f t="shared" si="6"/>
        <v>10.005677751387012</v>
      </c>
      <c r="C102" s="5">
        <f t="shared" si="7"/>
        <v>20.077471526446924</v>
      </c>
      <c r="D102" s="5">
        <f t="shared" si="8"/>
        <v>11.479533540449696</v>
      </c>
      <c r="E102" s="5">
        <v>10594.0482634608</v>
      </c>
      <c r="F102" s="7">
        <v>1989</v>
      </c>
      <c r="G102" s="179">
        <f t="shared" si="9"/>
        <v>216.95980795024334</v>
      </c>
      <c r="H102" s="179">
        <f t="shared" si="9"/>
        <v>222.8518390262625</v>
      </c>
      <c r="I102" s="179">
        <f t="shared" si="9"/>
        <v>243.15236061815588</v>
      </c>
      <c r="J102" s="179">
        <f t="shared" si="9"/>
        <v>110.68616924706301</v>
      </c>
    </row>
    <row r="103" spans="1:10" hidden="1" outlineLevel="1">
      <c r="A103" s="7">
        <v>1990</v>
      </c>
      <c r="B103" s="5">
        <f t="shared" si="6"/>
        <v>10.424486714028568</v>
      </c>
      <c r="C103" s="5">
        <f t="shared" si="7"/>
        <v>22.288082433808071</v>
      </c>
      <c r="D103" s="5">
        <f t="shared" si="8"/>
        <v>12.47628488091028</v>
      </c>
      <c r="E103" s="5">
        <v>9718.4560386004923</v>
      </c>
      <c r="F103" s="7">
        <v>1990</v>
      </c>
      <c r="G103" s="179">
        <f t="shared" si="9"/>
        <v>226.0411230155778</v>
      </c>
      <c r="H103" s="179">
        <f t="shared" si="9"/>
        <v>247.38872881480091</v>
      </c>
      <c r="I103" s="179">
        <f t="shared" si="9"/>
        <v>264.26492939355995</v>
      </c>
      <c r="J103" s="179">
        <f t="shared" si="9"/>
        <v>101.53801862681648</v>
      </c>
    </row>
    <row r="104" spans="1:10" hidden="1" outlineLevel="1">
      <c r="A104" s="7">
        <v>1991</v>
      </c>
      <c r="B104" s="5">
        <f t="shared" si="6"/>
        <v>11.048828976570734</v>
      </c>
      <c r="C104" s="5">
        <f t="shared" si="7"/>
        <v>24.820867430057831</v>
      </c>
      <c r="D104" s="5">
        <f t="shared" si="8"/>
        <v>13.464923986795766</v>
      </c>
      <c r="E104" s="5">
        <v>9118.7801236459327</v>
      </c>
      <c r="F104" s="7">
        <v>1991</v>
      </c>
      <c r="G104" s="179">
        <f t="shared" si="9"/>
        <v>239.57915419568369</v>
      </c>
      <c r="H104" s="179">
        <f t="shared" si="9"/>
        <v>275.50162109453271</v>
      </c>
      <c r="I104" s="179">
        <f t="shared" si="9"/>
        <v>285.20566984685735</v>
      </c>
      <c r="J104" s="179">
        <f t="shared" si="9"/>
        <v>95.272629970340361</v>
      </c>
    </row>
    <row r="105" spans="1:10" hidden="1" outlineLevel="1">
      <c r="A105" s="7">
        <v>1992</v>
      </c>
      <c r="B105" s="5">
        <f t="shared" si="6"/>
        <v>11.34159563555232</v>
      </c>
      <c r="C105" s="5">
        <f t="shared" si="7"/>
        <v>25.071491163873876</v>
      </c>
      <c r="D105" s="5">
        <f t="shared" si="8"/>
        <v>13.921906005150177</v>
      </c>
      <c r="E105" s="5">
        <v>8620.817436682546</v>
      </c>
      <c r="F105" s="7">
        <v>1992</v>
      </c>
      <c r="G105" s="179">
        <f t="shared" si="9"/>
        <v>245.92740962476481</v>
      </c>
      <c r="H105" s="179">
        <f t="shared" si="9"/>
        <v>278.28344349238608</v>
      </c>
      <c r="I105" s="179">
        <f t="shared" si="9"/>
        <v>294.88517957008708</v>
      </c>
      <c r="J105" s="179">
        <f t="shared" si="9"/>
        <v>90.069936828186769</v>
      </c>
    </row>
    <row r="106" spans="1:10" hidden="1" outlineLevel="1">
      <c r="A106" s="7">
        <v>1993</v>
      </c>
      <c r="B106" s="5">
        <f t="shared" si="6"/>
        <v>11.228981079612341</v>
      </c>
      <c r="C106" s="5">
        <f t="shared" si="7"/>
        <v>24.283096797390787</v>
      </c>
      <c r="D106" s="5">
        <f t="shared" si="8"/>
        <v>14.267470560556182</v>
      </c>
      <c r="E106" s="5">
        <v>8896.0911473490232</v>
      </c>
      <c r="F106" s="7">
        <v>1993</v>
      </c>
      <c r="G106" s="179">
        <f t="shared" si="9"/>
        <v>243.48551283014208</v>
      </c>
      <c r="H106" s="179">
        <f t="shared" si="9"/>
        <v>269.53258389249731</v>
      </c>
      <c r="I106" s="179">
        <f t="shared" si="9"/>
        <v>302.20471368677056</v>
      </c>
      <c r="J106" s="179">
        <f t="shared" si="9"/>
        <v>92.945984942219368</v>
      </c>
    </row>
    <row r="107" spans="1:10" hidden="1" outlineLevel="1">
      <c r="A107" s="7">
        <v>1994</v>
      </c>
      <c r="B107" s="5">
        <f t="shared" si="6"/>
        <v>11.083630779875428</v>
      </c>
      <c r="C107" s="5">
        <f t="shared" si="7"/>
        <v>23.473894042144224</v>
      </c>
      <c r="D107" s="5">
        <f t="shared" si="8"/>
        <v>14.126803937366065</v>
      </c>
      <c r="E107" s="5">
        <v>8848.6687233189386</v>
      </c>
      <c r="F107" s="7">
        <v>1994</v>
      </c>
      <c r="G107" s="179">
        <f t="shared" si="9"/>
        <v>240.33378499120991</v>
      </c>
      <c r="H107" s="179">
        <f t="shared" si="9"/>
        <v>260.55075956694549</v>
      </c>
      <c r="I107" s="179">
        <f t="shared" si="9"/>
        <v>299.22520050634893</v>
      </c>
      <c r="J107" s="179">
        <f t="shared" si="9"/>
        <v>92.450517456914071</v>
      </c>
    </row>
    <row r="108" spans="1:10" hidden="1" outlineLevel="1">
      <c r="A108" s="7">
        <v>1995</v>
      </c>
      <c r="B108" s="5">
        <f t="shared" si="6"/>
        <v>11.115882401417231</v>
      </c>
      <c r="C108" s="5">
        <f t="shared" si="7"/>
        <v>23.020960024498898</v>
      </c>
      <c r="D108" s="5">
        <f t="shared" si="8"/>
        <v>14.235168624158778</v>
      </c>
      <c r="E108" s="5">
        <v>8837.8624572835361</v>
      </c>
      <c r="F108" s="7">
        <v>1995</v>
      </c>
      <c r="G108" s="179">
        <f t="shared" si="9"/>
        <v>241.0331184886158</v>
      </c>
      <c r="H108" s="179">
        <f t="shared" si="9"/>
        <v>255.52337458687691</v>
      </c>
      <c r="I108" s="179">
        <f t="shared" si="9"/>
        <v>301.52051410149204</v>
      </c>
      <c r="J108" s="179">
        <f t="shared" si="9"/>
        <v>92.33761404534016</v>
      </c>
    </row>
    <row r="109" spans="1:10" hidden="1" outlineLevel="1">
      <c r="A109" s="7">
        <v>1996</v>
      </c>
      <c r="B109" s="5">
        <f t="shared" si="6"/>
        <v>11.151851308361797</v>
      </c>
      <c r="C109" s="5">
        <f t="shared" si="7"/>
        <v>22.624778100328989</v>
      </c>
      <c r="D109" s="5">
        <f t="shared" si="8"/>
        <v>14.310379881440776</v>
      </c>
      <c r="E109" s="5">
        <v>8747.6098957764862</v>
      </c>
      <c r="F109" s="7">
        <v>1996</v>
      </c>
      <c r="G109" s="179">
        <f t="shared" si="9"/>
        <v>241.81305637356232</v>
      </c>
      <c r="H109" s="179">
        <f t="shared" si="9"/>
        <v>251.12591496284367</v>
      </c>
      <c r="I109" s="179">
        <f t="shared" si="9"/>
        <v>303.1135923122693</v>
      </c>
      <c r="J109" s="179">
        <f t="shared" si="9"/>
        <v>91.394659090867734</v>
      </c>
    </row>
    <row r="110" spans="1:10" hidden="1" outlineLevel="1">
      <c r="A110" s="7">
        <v>1997</v>
      </c>
      <c r="B110" s="5">
        <f t="shared" si="6"/>
        <v>11.435869711326969</v>
      </c>
      <c r="C110" s="5">
        <f t="shared" si="7"/>
        <v>22.529402792226186</v>
      </c>
      <c r="D110" s="5">
        <f t="shared" si="8"/>
        <v>14.392397122481992</v>
      </c>
      <c r="E110" s="5">
        <v>9366.487956824094</v>
      </c>
      <c r="F110" s="7">
        <v>1997</v>
      </c>
      <c r="G110" s="179">
        <f t="shared" si="9"/>
        <v>247.97161751182367</v>
      </c>
      <c r="H110" s="179">
        <f t="shared" si="9"/>
        <v>250.06728749671035</v>
      </c>
      <c r="I110" s="179">
        <f t="shared" si="9"/>
        <v>304.85083065042033</v>
      </c>
      <c r="J110" s="179">
        <f t="shared" si="9"/>
        <v>97.860670959500879</v>
      </c>
    </row>
    <row r="111" spans="1:10" hidden="1" outlineLevel="1">
      <c r="A111" s="7">
        <v>1998</v>
      </c>
      <c r="B111" s="5">
        <f t="shared" si="6"/>
        <v>11.750267616324264</v>
      </c>
      <c r="C111" s="5">
        <f t="shared" si="7"/>
        <v>23.040992274547317</v>
      </c>
      <c r="D111" s="5">
        <f t="shared" si="8"/>
        <v>14.876669967173774</v>
      </c>
      <c r="E111" s="5">
        <v>9947.6781874215721</v>
      </c>
      <c r="F111" s="7">
        <v>1998</v>
      </c>
      <c r="G111" s="179">
        <f t="shared" si="9"/>
        <v>254.78891772706558</v>
      </c>
      <c r="H111" s="179">
        <f t="shared" si="9"/>
        <v>255.7457244857296</v>
      </c>
      <c r="I111" s="179">
        <f t="shared" si="9"/>
        <v>315.10839773319077</v>
      </c>
      <c r="J111" s="179">
        <f t="shared" si="9"/>
        <v>103.93292196580667</v>
      </c>
    </row>
    <row r="112" spans="1:10" hidden="1" outlineLevel="1">
      <c r="A112" s="7">
        <v>1999</v>
      </c>
      <c r="B112" s="5">
        <f t="shared" si="6"/>
        <v>12.034259139727414</v>
      </c>
      <c r="C112" s="5">
        <f t="shared" si="7"/>
        <v>22.418809433121798</v>
      </c>
      <c r="D112" s="5">
        <f t="shared" si="8"/>
        <v>14.170614075785728</v>
      </c>
      <c r="E112" s="5">
        <v>9872.4248062982278</v>
      </c>
      <c r="F112" s="7">
        <v>1999</v>
      </c>
      <c r="G112" s="179">
        <f t="shared" si="9"/>
        <v>260.94689601779191</v>
      </c>
      <c r="H112" s="179">
        <f t="shared" si="9"/>
        <v>248.83974580013563</v>
      </c>
      <c r="I112" s="179">
        <f t="shared" si="9"/>
        <v>300.15315969024903</v>
      </c>
      <c r="J112" s="179">
        <f t="shared" si="9"/>
        <v>103.1466778151017</v>
      </c>
    </row>
    <row r="113" spans="1:10" hidden="1" outlineLevel="1">
      <c r="A113" s="7">
        <v>2000</v>
      </c>
      <c r="B113" s="5">
        <f t="shared" si="6"/>
        <v>12.31447873485302</v>
      </c>
      <c r="C113" s="5">
        <f t="shared" si="7"/>
        <v>21.697035338671494</v>
      </c>
      <c r="D113" s="5">
        <f t="shared" si="8"/>
        <v>14.32741813607926</v>
      </c>
      <c r="E113" s="5">
        <v>9850.227726749059</v>
      </c>
      <c r="F113" s="7">
        <v>2000</v>
      </c>
      <c r="G113" s="179">
        <f t="shared" si="9"/>
        <v>267.02308506294867</v>
      </c>
      <c r="H113" s="179">
        <f t="shared" si="9"/>
        <v>240.82834435957633</v>
      </c>
      <c r="I113" s="179">
        <f t="shared" si="9"/>
        <v>303.47448605604052</v>
      </c>
      <c r="J113" s="179">
        <f t="shared" si="9"/>
        <v>102.91476366456457</v>
      </c>
    </row>
    <row r="114" spans="1:10" hidden="1" outlineLevel="1">
      <c r="A114" s="7">
        <v>2001</v>
      </c>
      <c r="B114" s="5">
        <f t="shared" si="6"/>
        <v>12.491885406279462</v>
      </c>
      <c r="C114" s="5">
        <f t="shared" si="7"/>
        <v>21.242920677385563</v>
      </c>
      <c r="D114" s="5">
        <f t="shared" si="8"/>
        <v>13.927052243190525</v>
      </c>
      <c r="E114" s="5">
        <v>9563.6163344864581</v>
      </c>
      <c r="F114" s="7">
        <v>2001</v>
      </c>
      <c r="G114" s="179">
        <f t="shared" si="9"/>
        <v>270.86991266605003</v>
      </c>
      <c r="H114" s="179">
        <f t="shared" si="9"/>
        <v>235.78785471111377</v>
      </c>
      <c r="I114" s="179">
        <f t="shared" si="9"/>
        <v>294.99418399290658</v>
      </c>
      <c r="J114" s="179">
        <f t="shared" si="9"/>
        <v>99.920259931602416</v>
      </c>
    </row>
    <row r="115" spans="1:10" hidden="1" outlineLevel="1">
      <c r="A115" s="7">
        <v>2002</v>
      </c>
      <c r="B115" s="5">
        <f t="shared" si="6"/>
        <v>12.385958214348243</v>
      </c>
      <c r="C115" s="5">
        <f t="shared" si="7"/>
        <v>20.494540353773633</v>
      </c>
      <c r="D115" s="5">
        <f t="shared" si="8"/>
        <v>14.612748785176164</v>
      </c>
      <c r="E115" s="5">
        <v>9603.2999999999993</v>
      </c>
      <c r="F115" s="7">
        <v>2002</v>
      </c>
      <c r="G115" s="179">
        <f t="shared" si="9"/>
        <v>268.57302246139398</v>
      </c>
      <c r="H115" s="179">
        <f t="shared" si="9"/>
        <v>227.48113485406896</v>
      </c>
      <c r="I115" s="179">
        <f t="shared" si="9"/>
        <v>309.51818292230757</v>
      </c>
      <c r="J115" s="179">
        <f t="shared" si="9"/>
        <v>100.33487319445919</v>
      </c>
    </row>
    <row r="116" spans="1:10" hidden="1" outlineLevel="1">
      <c r="A116" s="7">
        <v>2003</v>
      </c>
      <c r="B116" s="5">
        <f t="shared" si="6"/>
        <v>12.50318367540952</v>
      </c>
      <c r="C116" s="5">
        <f t="shared" si="7"/>
        <v>20.686857746992196</v>
      </c>
      <c r="D116" s="5">
        <f t="shared" si="8"/>
        <v>14.477426026463606</v>
      </c>
      <c r="E116" s="5">
        <v>9704.8510784986574</v>
      </c>
      <c r="F116" s="7">
        <v>2003</v>
      </c>
      <c r="G116" s="179">
        <f t="shared" si="9"/>
        <v>271.11490059805573</v>
      </c>
      <c r="H116" s="179">
        <f t="shared" si="9"/>
        <v>229.61578037947979</v>
      </c>
      <c r="I116" s="179">
        <f t="shared" si="9"/>
        <v>306.65186016534381</v>
      </c>
      <c r="J116" s="179">
        <f t="shared" si="9"/>
        <v>101.39587457772572</v>
      </c>
    </row>
    <row r="117" spans="1:10" hidden="1" outlineLevel="1">
      <c r="A117" s="7">
        <v>2004</v>
      </c>
      <c r="B117" s="5">
        <f t="shared" si="6"/>
        <v>12.666380665957268</v>
      </c>
      <c r="C117" s="5">
        <f t="shared" si="7"/>
        <v>20.454033423348417</v>
      </c>
      <c r="D117" s="5">
        <f t="shared" si="8"/>
        <v>14.466377043879257</v>
      </c>
      <c r="E117" s="5">
        <v>9813.7861640923093</v>
      </c>
      <c r="F117" s="7">
        <v>2004</v>
      </c>
      <c r="G117" s="179">
        <f t="shared" si="9"/>
        <v>274.65361017946202</v>
      </c>
      <c r="H117" s="179">
        <f t="shared" si="9"/>
        <v>227.03152425809935</v>
      </c>
      <c r="I117" s="179">
        <f t="shared" si="9"/>
        <v>306.417827468079</v>
      </c>
      <c r="J117" s="179">
        <f t="shared" si="9"/>
        <v>102.53402375555694</v>
      </c>
    </row>
    <row r="118" spans="1:10" hidden="1" outlineLevel="1">
      <c r="A118" s="7">
        <v>2005</v>
      </c>
      <c r="B118" s="5">
        <f t="shared" si="6"/>
        <v>13.367233632197303</v>
      </c>
      <c r="C118" s="5">
        <f t="shared" si="7"/>
        <v>21.230148637569378</v>
      </c>
      <c r="D118" s="5">
        <f t="shared" si="8"/>
        <v>14.843450037322064</v>
      </c>
      <c r="E118" s="5">
        <v>9889.4822944140215</v>
      </c>
      <c r="F118" s="7">
        <v>2005</v>
      </c>
      <c r="G118" s="179">
        <f t="shared" si="9"/>
        <v>289.85067416003227</v>
      </c>
      <c r="H118" s="179">
        <f t="shared" si="9"/>
        <v>235.64609021863748</v>
      </c>
      <c r="I118" s="179">
        <f t="shared" si="9"/>
        <v>314.40475377984109</v>
      </c>
      <c r="J118" s="179">
        <f t="shared" si="9"/>
        <v>103.32489373120492</v>
      </c>
    </row>
    <row r="119" spans="1:10" hidden="1" outlineLevel="1">
      <c r="A119" s="7">
        <v>2006</v>
      </c>
      <c r="B119" s="5">
        <f t="shared" si="6"/>
        <v>14.055348248537763</v>
      </c>
      <c r="C119" s="5">
        <f t="shared" si="7"/>
        <v>22.036220765506769</v>
      </c>
      <c r="D119" s="5">
        <f t="shared" si="8"/>
        <v>15.295242706694104</v>
      </c>
      <c r="E119" s="5">
        <v>9752.7228148229933</v>
      </c>
      <c r="F119" s="7">
        <v>2006</v>
      </c>
      <c r="G119" s="179">
        <f t="shared" si="9"/>
        <v>304.77152397335811</v>
      </c>
      <c r="H119" s="179">
        <f t="shared" si="9"/>
        <v>244.59316584327664</v>
      </c>
      <c r="I119" s="179">
        <f t="shared" si="9"/>
        <v>323.9743459310119</v>
      </c>
      <c r="J119" s="179">
        <f t="shared" si="9"/>
        <v>101.89603645892289</v>
      </c>
    </row>
    <row r="120" spans="1:10" hidden="1" outlineLevel="1">
      <c r="A120" s="7">
        <v>2007</v>
      </c>
      <c r="B120" s="5">
        <f t="shared" si="6"/>
        <v>14.585336514368816</v>
      </c>
      <c r="C120" s="5">
        <f t="shared" si="7"/>
        <v>23.156041058323709</v>
      </c>
      <c r="D120" s="5">
        <f t="shared" si="8"/>
        <v>15.831093384201857</v>
      </c>
      <c r="E120" s="5">
        <v>10229.88094853574</v>
      </c>
      <c r="F120" s="7">
        <v>2007</v>
      </c>
      <c r="G120" s="179">
        <f t="shared" si="9"/>
        <v>316.26361428724493</v>
      </c>
      <c r="H120" s="179">
        <f t="shared" si="9"/>
        <v>257.02271959980715</v>
      </c>
      <c r="I120" s="179">
        <f t="shared" si="9"/>
        <v>335.32440268338269</v>
      </c>
      <c r="J120" s="179">
        <f t="shared" si="9"/>
        <v>106.88136450654956</v>
      </c>
    </row>
    <row r="121" spans="1:10" hidden="1" outlineLevel="1">
      <c r="A121" s="7">
        <v>2008</v>
      </c>
      <c r="B121" s="5">
        <f t="shared" si="6"/>
        <v>14.967285977380463</v>
      </c>
      <c r="C121" s="5">
        <f t="shared" si="7"/>
        <v>24.134260202690484</v>
      </c>
      <c r="D121" s="5">
        <f t="shared" si="8"/>
        <v>15.187203374934084</v>
      </c>
      <c r="E121" s="5">
        <v>10571.955203492083</v>
      </c>
      <c r="F121" s="7">
        <v>2008</v>
      </c>
      <c r="G121" s="179">
        <f t="shared" si="9"/>
        <v>324.54568015032135</v>
      </c>
      <c r="H121" s="179">
        <f t="shared" si="9"/>
        <v>267.8805576998725</v>
      </c>
      <c r="I121" s="179">
        <f t="shared" si="9"/>
        <v>321.68592380440793</v>
      </c>
      <c r="J121" s="179">
        <f t="shared" si="9"/>
        <v>110.45534188871338</v>
      </c>
    </row>
    <row r="122" spans="1:10" hidden="1" outlineLevel="1">
      <c r="A122" s="7">
        <v>2009</v>
      </c>
      <c r="B122" s="5">
        <f t="shared" si="6"/>
        <v>15.132545464141097</v>
      </c>
      <c r="C122" s="5">
        <f t="shared" si="7"/>
        <v>25.414337407802151</v>
      </c>
      <c r="D122" s="5">
        <f t="shared" si="8"/>
        <v>16.291960054339373</v>
      </c>
      <c r="E122" s="5">
        <v>10498.053259203594</v>
      </c>
      <c r="F122" s="7">
        <v>2009</v>
      </c>
      <c r="G122" s="179">
        <f t="shared" si="9"/>
        <v>328.12911221763659</v>
      </c>
      <c r="H122" s="179">
        <f t="shared" si="9"/>
        <v>282.08889856983546</v>
      </c>
      <c r="I122" s="179">
        <f t="shared" si="9"/>
        <v>345.08619469168207</v>
      </c>
      <c r="J122" s="179">
        <f t="shared" si="9"/>
        <v>109.68321749303591</v>
      </c>
    </row>
    <row r="123" spans="1:10" hidden="1" outlineLevel="1">
      <c r="A123" s="7">
        <v>2010</v>
      </c>
      <c r="B123" s="5">
        <f t="shared" si="6"/>
        <v>0</v>
      </c>
      <c r="C123" s="5">
        <f t="shared" si="7"/>
        <v>0</v>
      </c>
      <c r="D123" s="5">
        <f t="shared" si="8"/>
        <v>0</v>
      </c>
      <c r="E123" s="5">
        <v>10628.335702134689</v>
      </c>
      <c r="F123" s="7">
        <v>2010</v>
      </c>
      <c r="G123" s="179">
        <f t="shared" si="9"/>
        <v>0</v>
      </c>
      <c r="H123" s="179">
        <f t="shared" si="9"/>
        <v>0</v>
      </c>
      <c r="I123" s="179">
        <f t="shared" si="9"/>
        <v>0</v>
      </c>
      <c r="J123" s="179">
        <f t="shared" si="9"/>
        <v>111.04440295958968</v>
      </c>
    </row>
    <row r="124" spans="1:10" collapsed="1"/>
  </sheetData>
  <mergeCells count="3">
    <mergeCell ref="B3:E3"/>
    <mergeCell ref="F3:I3"/>
    <mergeCell ref="J3:M3"/>
  </mergeCells>
  <pageMargins left="0.7" right="0.7" top="0.75" bottom="0.75" header="0.3" footer="0.3"/>
  <pageSetup scale="60" orientation="portrait" horizontalDpi="0" verticalDpi="0" r:id="rId1"/>
</worksheet>
</file>

<file path=xl/worksheets/sheet5.xml><?xml version="1.0" encoding="utf-8"?>
<worksheet xmlns="http://schemas.openxmlformats.org/spreadsheetml/2006/main" xmlns:r="http://schemas.openxmlformats.org/officeDocument/2006/relationships">
  <sheetPr codeName="Sheet57"/>
  <dimension ref="A1:AU363"/>
  <sheetViews>
    <sheetView view="pageBreakPreview" zoomScaleNormal="100" zoomScaleSheetLayoutView="100" workbookViewId="0">
      <selection sqref="A1:Q1"/>
    </sheetView>
  </sheetViews>
  <sheetFormatPr defaultRowHeight="15" outlineLevelCol="1"/>
  <cols>
    <col min="1" max="1" width="12" customWidth="1"/>
    <col min="2" max="3" width="12.85546875" customWidth="1"/>
    <col min="8" max="8" width="10.140625" customWidth="1"/>
    <col min="22" max="22" width="9.140625" customWidth="1"/>
    <col min="24" max="46" width="0" hidden="1" customWidth="1" outlineLevel="1"/>
    <col min="47" max="47" width="9.140625" collapsed="1"/>
  </cols>
  <sheetData>
    <row r="1" spans="1:46">
      <c r="A1" s="319" t="s">
        <v>228</v>
      </c>
      <c r="B1" s="319"/>
      <c r="C1" s="319"/>
      <c r="D1" s="319"/>
      <c r="E1" s="319"/>
      <c r="F1" s="319"/>
      <c r="G1" s="319"/>
      <c r="H1" s="319"/>
      <c r="I1" s="319"/>
      <c r="J1" s="319"/>
      <c r="K1" s="319"/>
      <c r="L1" s="319"/>
      <c r="M1" s="319"/>
      <c r="N1" s="319"/>
      <c r="O1" s="319"/>
      <c r="P1" s="319"/>
      <c r="Q1" s="319"/>
      <c r="R1" s="18"/>
      <c r="S1" s="18"/>
      <c r="T1" s="18"/>
      <c r="U1" s="18"/>
      <c r="V1" s="18"/>
    </row>
    <row r="2" spans="1:46" ht="15" customHeight="1">
      <c r="A2" s="320"/>
      <c r="B2" s="321" t="str">
        <f>Y5</f>
        <v xml:space="preserve"> All industries [T001]</v>
      </c>
      <c r="C2" s="322" t="str">
        <f>Z5</f>
        <v xml:space="preserve"> Manufacturing [31-33]</v>
      </c>
      <c r="D2" s="325" t="s">
        <v>46</v>
      </c>
      <c r="E2" s="326"/>
      <c r="F2" s="326"/>
      <c r="G2" s="326"/>
      <c r="H2" s="326"/>
      <c r="I2" s="326"/>
      <c r="J2" s="326"/>
      <c r="K2" s="326"/>
      <c r="L2" s="326"/>
      <c r="M2" s="326"/>
      <c r="N2" s="326"/>
      <c r="O2" s="326"/>
      <c r="P2" s="326"/>
      <c r="Q2" s="327"/>
      <c r="R2" s="21"/>
      <c r="S2" s="21"/>
      <c r="T2" s="21"/>
      <c r="U2" s="21"/>
      <c r="V2" s="21"/>
    </row>
    <row r="3" spans="1:46" ht="15" customHeight="1">
      <c r="A3" s="320"/>
      <c r="B3" s="321"/>
      <c r="C3" s="323"/>
      <c r="D3" s="322" t="str">
        <f t="shared" ref="D3:I3" si="0">AA5</f>
        <v xml:space="preserve"> Food manufacturing [311]</v>
      </c>
      <c r="E3" s="315" t="str">
        <f t="shared" si="0"/>
        <v xml:space="preserve"> Animal food manufacturing [3111]</v>
      </c>
      <c r="F3" s="315" t="str">
        <f t="shared" si="0"/>
        <v xml:space="preserve"> Grain and oilseed milling [3112]</v>
      </c>
      <c r="G3" s="315" t="str">
        <f t="shared" si="0"/>
        <v xml:space="preserve"> Sugar and confectionery product manufacturing [3113]</v>
      </c>
      <c r="H3" s="315" t="str">
        <f t="shared" si="0"/>
        <v xml:space="preserve"> Fruit and vegetable preserving and specialty food manufacturing [3114]</v>
      </c>
      <c r="I3" s="315" t="str">
        <f t="shared" si="0"/>
        <v xml:space="preserve"> Dairy product manufacturing [3115]</v>
      </c>
      <c r="J3" s="318" t="s">
        <v>47</v>
      </c>
      <c r="K3" s="318"/>
      <c r="L3" s="318"/>
      <c r="M3" s="318"/>
      <c r="N3" s="315" t="str">
        <f>AK5</f>
        <v xml:space="preserve"> Seafood product preparation and packaging [3117]</v>
      </c>
      <c r="O3" s="315" t="str">
        <f>AL5</f>
        <v xml:space="preserve"> Bakeries and tortilla manufacturing [3118]</v>
      </c>
      <c r="P3" s="315" t="str">
        <f>AM5</f>
        <v xml:space="preserve"> Other food manufacturing [3119]</v>
      </c>
      <c r="Q3" s="315" t="str">
        <f>AN5</f>
        <v xml:space="preserve"> Miscellaneous food manufacturing [311A]</v>
      </c>
      <c r="R3" s="330"/>
      <c r="S3" s="311"/>
      <c r="T3" s="311"/>
      <c r="U3" s="311"/>
      <c r="V3" s="311"/>
    </row>
    <row r="4" spans="1:46" ht="15" customHeight="1">
      <c r="A4" s="320"/>
      <c r="B4" s="321"/>
      <c r="C4" s="323"/>
      <c r="D4" s="328"/>
      <c r="E4" s="317"/>
      <c r="F4" s="317"/>
      <c r="G4" s="317"/>
      <c r="H4" s="317"/>
      <c r="I4" s="317"/>
      <c r="J4" s="315" t="str">
        <f>AG5</f>
        <v xml:space="preserve"> Meat product manufacturing [3116]</v>
      </c>
      <c r="K4" s="315" t="str">
        <f>AH5</f>
        <v xml:space="preserve"> Animal (except poultry) slaughtering [311611]</v>
      </c>
      <c r="L4" s="315" t="str">
        <f>AI5</f>
        <v xml:space="preserve"> Rendering and meat processing from carcasses [311614]</v>
      </c>
      <c r="M4" s="315" t="str">
        <f>AJ5</f>
        <v xml:space="preserve"> Poultry processing [311615]</v>
      </c>
      <c r="N4" s="317"/>
      <c r="O4" s="317"/>
      <c r="P4" s="317"/>
      <c r="Q4" s="317"/>
      <c r="R4" s="330"/>
      <c r="S4" s="22"/>
      <c r="T4" s="22"/>
      <c r="U4" s="22"/>
      <c r="V4" s="22"/>
    </row>
    <row r="5" spans="1:46" ht="165" customHeight="1">
      <c r="A5" s="320"/>
      <c r="B5" s="321"/>
      <c r="C5" s="324"/>
      <c r="D5" s="329"/>
      <c r="E5" s="316"/>
      <c r="F5" s="316"/>
      <c r="G5" s="316"/>
      <c r="H5" s="316"/>
      <c r="I5" s="316"/>
      <c r="J5" s="316"/>
      <c r="K5" s="316"/>
      <c r="L5" s="316"/>
      <c r="M5" s="316"/>
      <c r="N5" s="316"/>
      <c r="O5" s="316"/>
      <c r="P5" s="316"/>
      <c r="Q5" s="316"/>
      <c r="R5" s="6"/>
      <c r="S5" s="6"/>
      <c r="T5" s="6"/>
      <c r="U5" s="6"/>
      <c r="V5" s="6"/>
      <c r="Y5" t="s">
        <v>51</v>
      </c>
      <c r="Z5" t="s">
        <v>6</v>
      </c>
      <c r="AA5" t="s">
        <v>7</v>
      </c>
      <c r="AB5" t="s">
        <v>8</v>
      </c>
      <c r="AC5" t="s">
        <v>9</v>
      </c>
      <c r="AD5" t="s">
        <v>11</v>
      </c>
      <c r="AE5" t="s">
        <v>12</v>
      </c>
      <c r="AF5" t="s">
        <v>13</v>
      </c>
      <c r="AG5" t="s">
        <v>14</v>
      </c>
      <c r="AH5" t="s">
        <v>52</v>
      </c>
      <c r="AI5" t="s">
        <v>53</v>
      </c>
      <c r="AJ5" t="s">
        <v>54</v>
      </c>
      <c r="AK5" t="s">
        <v>15</v>
      </c>
      <c r="AL5" t="s">
        <v>16</v>
      </c>
      <c r="AM5" t="s">
        <v>17</v>
      </c>
      <c r="AN5" t="s">
        <v>55</v>
      </c>
      <c r="AO5" t="s">
        <v>229</v>
      </c>
      <c r="AP5" t="s">
        <v>230</v>
      </c>
      <c r="AQ5" t="s">
        <v>231</v>
      </c>
      <c r="AR5" t="s">
        <v>232</v>
      </c>
      <c r="AS5" t="s">
        <v>233</v>
      </c>
      <c r="AT5" t="s">
        <v>234</v>
      </c>
    </row>
    <row r="6" spans="1:46">
      <c r="A6" s="16">
        <v>1981</v>
      </c>
      <c r="B6" s="3">
        <f>AVERAGE(Y$6:Y$17)/1000000</f>
        <v>603241.16666666663</v>
      </c>
      <c r="C6" s="3">
        <f>AVERAGE(Z6:Z17)/1000000</f>
        <v>101375.83333333333</v>
      </c>
      <c r="D6" s="3">
        <f>AVERAGE(AA6:AA17)/1000000</f>
        <v>12759.583333333334</v>
      </c>
      <c r="E6" s="3">
        <f>AVERAGE(AB6:AB17)/1000000</f>
        <v>643.08333333333337</v>
      </c>
      <c r="F6" s="3" t="s">
        <v>10</v>
      </c>
      <c r="G6" s="3">
        <f>AVERAGE(AD6:AD17)/1000000</f>
        <v>689.75</v>
      </c>
      <c r="H6" s="3">
        <f>AVERAGE(AE6:AE17)/1000000</f>
        <v>884.83333333333337</v>
      </c>
      <c r="I6" s="3">
        <f t="shared" ref="I6:Q6" si="1">AVERAGE(AF6:AF17)/1000000</f>
        <v>3031.5833333333335</v>
      </c>
      <c r="J6" s="3">
        <f t="shared" si="1"/>
        <v>3225.5</v>
      </c>
      <c r="K6" s="3" t="s">
        <v>10</v>
      </c>
      <c r="L6" s="3" t="s">
        <v>10</v>
      </c>
      <c r="M6" s="3" t="s">
        <v>10</v>
      </c>
      <c r="N6" s="3">
        <f t="shared" si="1"/>
        <v>589.83333333333337</v>
      </c>
      <c r="O6" s="3" t="s">
        <v>10</v>
      </c>
      <c r="P6" s="3" t="s">
        <v>10</v>
      </c>
      <c r="Q6" s="3">
        <f t="shared" si="1"/>
        <v>4419.75</v>
      </c>
      <c r="R6" s="3"/>
      <c r="S6" s="3"/>
      <c r="T6" s="3"/>
      <c r="U6" s="3"/>
      <c r="V6" s="3"/>
      <c r="X6" t="s">
        <v>235</v>
      </c>
      <c r="Y6">
        <v>602173000000</v>
      </c>
      <c r="Z6">
        <v>101979000000</v>
      </c>
      <c r="AA6">
        <v>12973000000</v>
      </c>
      <c r="AB6">
        <v>604000000</v>
      </c>
      <c r="AD6">
        <v>667000000</v>
      </c>
      <c r="AE6">
        <v>909000000</v>
      </c>
      <c r="AF6">
        <v>2926000000</v>
      </c>
      <c r="AG6">
        <v>3413000000</v>
      </c>
      <c r="AK6">
        <v>558000000</v>
      </c>
      <c r="AN6">
        <v>4641000000</v>
      </c>
      <c r="AO6">
        <v>6156000000</v>
      </c>
      <c r="AP6">
        <v>3625000000</v>
      </c>
      <c r="AQ6">
        <v>509000000</v>
      </c>
      <c r="AR6">
        <v>2487000000</v>
      </c>
      <c r="AS6">
        <v>98000000</v>
      </c>
      <c r="AT6">
        <v>797000000</v>
      </c>
    </row>
    <row r="7" spans="1:46">
      <c r="A7" s="16">
        <v>1982</v>
      </c>
      <c r="B7" s="3">
        <f>AVERAGE(Y$18:Y$29)/1000000</f>
        <v>587497</v>
      </c>
      <c r="C7" s="3">
        <f>AVERAGE(Z18:Z29)/1000000</f>
        <v>90290.5</v>
      </c>
      <c r="D7" s="3">
        <f>AVERAGE(AA18:AA29)/1000000</f>
        <v>12535.25</v>
      </c>
      <c r="E7" s="3">
        <f>AVERAGE(AB18:AB29)/1000000</f>
        <v>742.5</v>
      </c>
      <c r="F7" s="3" t="s">
        <v>10</v>
      </c>
      <c r="G7" s="3">
        <f>AVERAGE(AD18:AD29)/1000000</f>
        <v>761.58333333333337</v>
      </c>
      <c r="H7" s="3">
        <f>AVERAGE(AE18:AE29)/1000000</f>
        <v>901.5</v>
      </c>
      <c r="I7" s="3">
        <f t="shared" ref="I7:Q7" si="2">AVERAGE(AF18:AF29)/1000000</f>
        <v>2730.3333333333335</v>
      </c>
      <c r="J7" s="3">
        <f t="shared" si="2"/>
        <v>2869.8333333333335</v>
      </c>
      <c r="K7" s="3" t="s">
        <v>10</v>
      </c>
      <c r="L7" s="3" t="s">
        <v>10</v>
      </c>
      <c r="M7" s="3" t="s">
        <v>10</v>
      </c>
      <c r="N7" s="3">
        <f t="shared" si="2"/>
        <v>684.66666666666663</v>
      </c>
      <c r="O7" s="3" t="s">
        <v>10</v>
      </c>
      <c r="P7" s="3" t="s">
        <v>10</v>
      </c>
      <c r="Q7" s="3">
        <f t="shared" si="2"/>
        <v>4237.6666666666661</v>
      </c>
      <c r="R7" s="3"/>
      <c r="S7" s="3"/>
      <c r="T7" s="3"/>
      <c r="U7" s="3"/>
      <c r="V7" s="3"/>
      <c r="X7" t="s">
        <v>236</v>
      </c>
      <c r="Y7">
        <v>604008000000</v>
      </c>
      <c r="Z7">
        <v>102769000000</v>
      </c>
      <c r="AA7">
        <v>12575000000</v>
      </c>
      <c r="AB7">
        <v>604000000</v>
      </c>
      <c r="AD7">
        <v>704000000</v>
      </c>
      <c r="AE7">
        <v>886000000</v>
      </c>
      <c r="AF7">
        <v>3005000000</v>
      </c>
      <c r="AG7">
        <v>3349000000</v>
      </c>
      <c r="AK7">
        <v>523000000</v>
      </c>
      <c r="AN7">
        <v>4308000000</v>
      </c>
      <c r="AO7">
        <v>6481000000</v>
      </c>
      <c r="AP7">
        <v>3863000000</v>
      </c>
      <c r="AQ7">
        <v>522000000</v>
      </c>
      <c r="AR7">
        <v>2836000000</v>
      </c>
      <c r="AS7">
        <v>98000000</v>
      </c>
      <c r="AT7">
        <v>797000000</v>
      </c>
    </row>
    <row r="8" spans="1:46">
      <c r="A8" s="16">
        <v>1983</v>
      </c>
      <c r="B8" s="3">
        <f>AVERAGE(Y$30:Y$41)/1000000</f>
        <v>603246.5</v>
      </c>
      <c r="C8" s="3">
        <f>AVERAGE(Z30:Z41)/1000000</f>
        <v>95073</v>
      </c>
      <c r="D8" s="3">
        <f>AVERAGE(AA30:AA41)/1000000</f>
        <v>12334.75</v>
      </c>
      <c r="E8" s="3">
        <f>AVERAGE(AB30:AB41)/1000000</f>
        <v>649.58333333333337</v>
      </c>
      <c r="F8" s="3" t="s">
        <v>10</v>
      </c>
      <c r="G8" s="3">
        <f>AVERAGE(AD30:AD41)/1000000</f>
        <v>705.16666666666663</v>
      </c>
      <c r="H8" s="3">
        <f>AVERAGE(AE30:AE41)/1000000</f>
        <v>1007.3333333333334</v>
      </c>
      <c r="I8" s="3">
        <f>AVERAGE(AF30:AF41)/1000000</f>
        <v>2500.6666666666665</v>
      </c>
      <c r="J8" s="3">
        <f>AVERAGE(AG30:AG41)/1000000</f>
        <v>2828.25</v>
      </c>
      <c r="K8" s="3" t="s">
        <v>10</v>
      </c>
      <c r="L8" s="3" t="s">
        <v>10</v>
      </c>
      <c r="M8" s="3" t="s">
        <v>10</v>
      </c>
      <c r="N8" s="3">
        <f>AVERAGE(AK30:AK41)/1000000</f>
        <v>667.41666666666663</v>
      </c>
      <c r="O8" s="3" t="s">
        <v>10</v>
      </c>
      <c r="P8" s="3" t="s">
        <v>10</v>
      </c>
      <c r="Q8" s="3">
        <f>AVERAGE(AN30:AN41)/1000000</f>
        <v>4320</v>
      </c>
      <c r="R8" s="3"/>
      <c r="S8" s="3"/>
      <c r="T8" s="3"/>
      <c r="U8" s="3"/>
      <c r="V8" s="3"/>
      <c r="X8" t="s">
        <v>237</v>
      </c>
      <c r="Y8">
        <v>603513000000</v>
      </c>
      <c r="Z8">
        <v>103151000000</v>
      </c>
      <c r="AA8">
        <v>12874000000</v>
      </c>
      <c r="AB8">
        <v>604000000</v>
      </c>
      <c r="AD8">
        <v>704000000</v>
      </c>
      <c r="AE8">
        <v>886000000</v>
      </c>
      <c r="AF8">
        <v>3045000000</v>
      </c>
      <c r="AG8">
        <v>3451000000</v>
      </c>
      <c r="AK8">
        <v>546000000</v>
      </c>
      <c r="AN8">
        <v>4456000000</v>
      </c>
      <c r="AO8">
        <v>6584000000</v>
      </c>
      <c r="AP8">
        <v>3916000000</v>
      </c>
      <c r="AQ8">
        <v>509000000</v>
      </c>
      <c r="AR8">
        <v>2877000000</v>
      </c>
      <c r="AS8">
        <v>98000000</v>
      </c>
      <c r="AT8">
        <v>868000000</v>
      </c>
    </row>
    <row r="9" spans="1:46">
      <c r="A9" s="16">
        <v>1984</v>
      </c>
      <c r="B9" s="3">
        <f>AVERAGE(Y$42:Y$53)/1000000</f>
        <v>636140.91666666663</v>
      </c>
      <c r="C9" s="3">
        <f>AVERAGE(Z42:Z53)/1000000</f>
        <v>107830.58333333333</v>
      </c>
      <c r="D9" s="3">
        <f>AVERAGE(AA42:AA53)/1000000</f>
        <v>12911.25</v>
      </c>
      <c r="E9" s="3">
        <f>AVERAGE(AB42:AB53)/1000000</f>
        <v>655.25</v>
      </c>
      <c r="F9" s="3" t="s">
        <v>10</v>
      </c>
      <c r="G9" s="3">
        <f>AVERAGE(AD42:AD53)/1000000</f>
        <v>739</v>
      </c>
      <c r="H9" s="3">
        <f>AVERAGE(AE42:AE53)/1000000</f>
        <v>1099.5</v>
      </c>
      <c r="I9" s="3">
        <f>AVERAGE(AF42:AF53)/1000000</f>
        <v>2634.25</v>
      </c>
      <c r="J9" s="3">
        <f>AVERAGE(AG42:AG53)/1000000</f>
        <v>2868.75</v>
      </c>
      <c r="K9" s="3" t="s">
        <v>10</v>
      </c>
      <c r="L9" s="3" t="s">
        <v>10</v>
      </c>
      <c r="M9" s="3" t="s">
        <v>10</v>
      </c>
      <c r="N9" s="3">
        <f>AVERAGE(AK42:AK53)/1000000</f>
        <v>696.41666666666663</v>
      </c>
      <c r="O9" s="3" t="s">
        <v>10</v>
      </c>
      <c r="P9" s="3" t="s">
        <v>10</v>
      </c>
      <c r="Q9" s="3">
        <f>AVERAGE(AN42:AN53)/1000000</f>
        <v>4548.25</v>
      </c>
      <c r="R9" s="3"/>
      <c r="S9" s="3"/>
      <c r="T9" s="3"/>
      <c r="U9" s="3"/>
      <c r="V9" s="3"/>
      <c r="X9" t="s">
        <v>238</v>
      </c>
      <c r="Y9">
        <v>610655000000</v>
      </c>
      <c r="Z9">
        <v>104654000000</v>
      </c>
      <c r="AA9">
        <v>13073000000</v>
      </c>
      <c r="AB9">
        <v>604000000</v>
      </c>
      <c r="AD9">
        <v>729000000</v>
      </c>
      <c r="AE9">
        <v>874000000</v>
      </c>
      <c r="AF9">
        <v>3164000000</v>
      </c>
      <c r="AG9">
        <v>3477000000</v>
      </c>
      <c r="AK9">
        <v>558000000</v>
      </c>
      <c r="AN9">
        <v>4530000000</v>
      </c>
      <c r="AO9">
        <v>6510000000</v>
      </c>
      <c r="AP9">
        <v>3889000000</v>
      </c>
      <c r="AQ9">
        <v>522000000</v>
      </c>
      <c r="AR9">
        <v>2836000000</v>
      </c>
      <c r="AS9">
        <v>84000000</v>
      </c>
      <c r="AT9">
        <v>845000000</v>
      </c>
    </row>
    <row r="10" spans="1:46">
      <c r="A10" s="16">
        <v>1985</v>
      </c>
      <c r="B10" s="3">
        <f>AVERAGE(Y$54:Y$65)/1000000</f>
        <v>668377.25</v>
      </c>
      <c r="C10" s="3">
        <f>AVERAGE(Z54:Z65)/1000000</f>
        <v>113246.83333333333</v>
      </c>
      <c r="D10" s="3">
        <f>AVERAGE(AA54:AA65)/1000000</f>
        <v>13642.5</v>
      </c>
      <c r="E10" s="3">
        <f>AVERAGE(AB54:AB65)/1000000</f>
        <v>764.83333333333337</v>
      </c>
      <c r="F10" s="3" t="s">
        <v>10</v>
      </c>
      <c r="G10" s="3">
        <f>AVERAGE(AD54:AD65)/1000000</f>
        <v>738</v>
      </c>
      <c r="H10" s="3">
        <f>AVERAGE(AE54:AE65)/1000000</f>
        <v>1058.5833333333335</v>
      </c>
      <c r="I10" s="3">
        <f>AVERAGE(AF54:AF65)/1000000</f>
        <v>2839.4166666666665</v>
      </c>
      <c r="J10" s="3">
        <f>AVERAGE(AG54:AG65)/1000000</f>
        <v>3015.5</v>
      </c>
      <c r="K10" s="3" t="s">
        <v>10</v>
      </c>
      <c r="L10" s="3" t="s">
        <v>10</v>
      </c>
      <c r="M10" s="3" t="s">
        <v>10</v>
      </c>
      <c r="N10" s="3">
        <f>AVERAGE(AK54:AK65)/1000000</f>
        <v>798.08333333333337</v>
      </c>
      <c r="O10" s="3" t="s">
        <v>10</v>
      </c>
      <c r="P10" s="3" t="s">
        <v>10</v>
      </c>
      <c r="Q10" s="3">
        <f>AVERAGE(AN54:AN65)/1000000</f>
        <v>4745.916666666667</v>
      </c>
      <c r="R10" s="3"/>
      <c r="S10" s="3"/>
      <c r="T10" s="3"/>
      <c r="U10" s="3"/>
      <c r="V10" s="3"/>
      <c r="X10" t="s">
        <v>239</v>
      </c>
      <c r="Y10">
        <v>605569000000</v>
      </c>
      <c r="Z10">
        <v>103584000000</v>
      </c>
      <c r="AA10">
        <v>12649000000</v>
      </c>
      <c r="AB10">
        <v>617000000</v>
      </c>
      <c r="AD10">
        <v>667000000</v>
      </c>
      <c r="AE10">
        <v>851000000</v>
      </c>
      <c r="AF10">
        <v>3243000000</v>
      </c>
      <c r="AG10">
        <v>3196000000</v>
      </c>
      <c r="AK10">
        <v>535000000</v>
      </c>
      <c r="AN10">
        <v>4406000000</v>
      </c>
      <c r="AO10">
        <v>6717000000</v>
      </c>
      <c r="AP10">
        <v>3916000000</v>
      </c>
      <c r="AQ10">
        <v>522000000</v>
      </c>
      <c r="AR10">
        <v>2930000000</v>
      </c>
      <c r="AS10">
        <v>98000000</v>
      </c>
      <c r="AT10">
        <v>797000000</v>
      </c>
    </row>
    <row r="11" spans="1:46">
      <c r="A11" s="16">
        <v>1986</v>
      </c>
      <c r="B11" s="3">
        <f>AVERAGE(Y$66:Y$77)/1000000</f>
        <v>686789.25</v>
      </c>
      <c r="C11" s="3">
        <f>AVERAGE(Z66:Z77)/1000000</f>
        <v>114456.08333333333</v>
      </c>
      <c r="D11" s="3">
        <f>AVERAGE(AA66:AA77)/1000000</f>
        <v>13511.333333333334</v>
      </c>
      <c r="E11" s="3">
        <f>AVERAGE(AB66:AB77)/1000000</f>
        <v>764</v>
      </c>
      <c r="F11" s="3" t="s">
        <v>10</v>
      </c>
      <c r="G11" s="3">
        <f>AVERAGE(AD66:AD77)/1000000</f>
        <v>739.91666666666663</v>
      </c>
      <c r="H11" s="3">
        <f>AVERAGE(AE66:AE77)/1000000</f>
        <v>1155</v>
      </c>
      <c r="I11" s="3">
        <f>AVERAGE(AF66:AF77)/1000000</f>
        <v>2861.5</v>
      </c>
      <c r="J11" s="3">
        <f>AVERAGE(AG66:AG77)/1000000</f>
        <v>2860.1666666666665</v>
      </c>
      <c r="K11" s="3" t="s">
        <v>10</v>
      </c>
      <c r="L11" s="3" t="s">
        <v>10</v>
      </c>
      <c r="M11" s="3" t="s">
        <v>10</v>
      </c>
      <c r="N11" s="3">
        <f>AVERAGE(AK66:AK77)/1000000</f>
        <v>791.08333333333337</v>
      </c>
      <c r="O11" s="3" t="s">
        <v>10</v>
      </c>
      <c r="P11" s="3" t="s">
        <v>10</v>
      </c>
      <c r="Q11" s="3">
        <f>AVERAGE(AN66:AN77)/1000000</f>
        <v>4619.166666666667</v>
      </c>
      <c r="R11" s="3"/>
      <c r="S11" s="3"/>
      <c r="T11" s="3"/>
      <c r="U11" s="3"/>
      <c r="V11" s="3"/>
      <c r="X11" t="s">
        <v>240</v>
      </c>
      <c r="Y11">
        <v>604671000000</v>
      </c>
      <c r="Z11">
        <v>104004000000</v>
      </c>
      <c r="AA11">
        <v>12600000000</v>
      </c>
      <c r="AB11">
        <v>617000000</v>
      </c>
      <c r="AD11">
        <v>692000000</v>
      </c>
      <c r="AE11">
        <v>874000000</v>
      </c>
      <c r="AF11">
        <v>3124000000</v>
      </c>
      <c r="AG11">
        <v>3170000000</v>
      </c>
      <c r="AK11">
        <v>558000000</v>
      </c>
      <c r="AN11">
        <v>4357000000</v>
      </c>
      <c r="AO11">
        <v>6584000000</v>
      </c>
      <c r="AP11">
        <v>3836000000</v>
      </c>
      <c r="AQ11">
        <v>522000000</v>
      </c>
      <c r="AR11">
        <v>2756000000</v>
      </c>
      <c r="AS11">
        <v>84000000</v>
      </c>
      <c r="AT11">
        <v>845000000</v>
      </c>
    </row>
    <row r="12" spans="1:46">
      <c r="A12" s="16">
        <v>1987</v>
      </c>
      <c r="B12" s="3">
        <f>AVERAGE(Y$78:Y$89)/1000000</f>
        <v>713786.16666666663</v>
      </c>
      <c r="C12" s="3">
        <f>AVERAGE(Z78:Z89)/1000000</f>
        <v>119671.58333333333</v>
      </c>
      <c r="D12" s="3">
        <f>AVERAGE(AA78:AA89)/1000000</f>
        <v>13467.75</v>
      </c>
      <c r="E12" s="3">
        <f>AVERAGE(AB78:AB89)/1000000</f>
        <v>698.83333333333337</v>
      </c>
      <c r="F12" s="3" t="s">
        <v>10</v>
      </c>
      <c r="G12" s="3">
        <f>AVERAGE(AD78:AD89)/1000000</f>
        <v>762.58333333333337</v>
      </c>
      <c r="H12" s="3">
        <f>AVERAGE(AE78:AE89)/1000000</f>
        <v>1214.3333333333333</v>
      </c>
      <c r="I12" s="3">
        <f>AVERAGE(AF78:AF89)/1000000</f>
        <v>2905.6666666666665</v>
      </c>
      <c r="J12" s="3">
        <f>AVERAGE(AG78:AG89)/1000000</f>
        <v>2962.3333333333335</v>
      </c>
      <c r="K12" s="3" t="s">
        <v>10</v>
      </c>
      <c r="L12" s="3" t="s">
        <v>10</v>
      </c>
      <c r="M12" s="3" t="s">
        <v>10</v>
      </c>
      <c r="N12" s="3">
        <f>AVERAGE(AK78:AK89)/1000000</f>
        <v>795</v>
      </c>
      <c r="O12" s="3" t="s">
        <v>10</v>
      </c>
      <c r="P12" s="3" t="s">
        <v>10</v>
      </c>
      <c r="Q12" s="3">
        <f>AVERAGE(AN78:AN89)/1000000</f>
        <v>4432.916666666667</v>
      </c>
      <c r="R12" s="3"/>
      <c r="S12" s="3"/>
      <c r="T12" s="3"/>
      <c r="U12" s="3"/>
      <c r="V12" s="3"/>
      <c r="X12" t="s">
        <v>241</v>
      </c>
      <c r="Y12">
        <v>602486000000</v>
      </c>
      <c r="Z12">
        <v>104539000000</v>
      </c>
      <c r="AA12">
        <v>12824000000</v>
      </c>
      <c r="AB12">
        <v>658000000</v>
      </c>
      <c r="AD12">
        <v>692000000</v>
      </c>
      <c r="AE12">
        <v>909000000</v>
      </c>
      <c r="AF12">
        <v>3164000000</v>
      </c>
      <c r="AG12">
        <v>3132000000</v>
      </c>
      <c r="AK12">
        <v>558000000</v>
      </c>
      <c r="AN12">
        <v>4480000000</v>
      </c>
      <c r="AO12">
        <v>6865000000</v>
      </c>
      <c r="AP12">
        <v>3889000000</v>
      </c>
      <c r="AQ12">
        <v>522000000</v>
      </c>
      <c r="AR12">
        <v>2930000000</v>
      </c>
      <c r="AS12">
        <v>98000000</v>
      </c>
      <c r="AT12">
        <v>773000000</v>
      </c>
    </row>
    <row r="13" spans="1:46">
      <c r="A13" s="16">
        <v>1988</v>
      </c>
      <c r="B13" s="3">
        <f>AVERAGE(Y$90:Y$101)/1000000</f>
        <v>745372.16666666663</v>
      </c>
      <c r="C13" s="3">
        <f>AVERAGE(Z90:Z101)/1000000</f>
        <v>127480.91666666667</v>
      </c>
      <c r="D13" s="3">
        <f>AVERAGE(AA90:AA101)/1000000</f>
        <v>13449.25</v>
      </c>
      <c r="E13" s="3">
        <f>AVERAGE(AB90:AB101)/1000000</f>
        <v>713.33333333333337</v>
      </c>
      <c r="F13" s="3" t="s">
        <v>10</v>
      </c>
      <c r="G13" s="3">
        <f>AVERAGE(AD90:AD101)/1000000</f>
        <v>711.08333333333337</v>
      </c>
      <c r="H13" s="3">
        <f>AVERAGE(AE90:AE101)/1000000</f>
        <v>1262.9166666666667</v>
      </c>
      <c r="I13" s="3">
        <f>AVERAGE(AF90:AF101)/1000000</f>
        <v>2777.5833333333335</v>
      </c>
      <c r="J13" s="3">
        <f>AVERAGE(AG90:AG101)/1000000</f>
        <v>3062.6666666666665</v>
      </c>
      <c r="K13" s="3" t="s">
        <v>10</v>
      </c>
      <c r="L13" s="3" t="s">
        <v>10</v>
      </c>
      <c r="M13" s="3" t="s">
        <v>10</v>
      </c>
      <c r="N13" s="3">
        <f>AVERAGE(AK90:AK101)/1000000</f>
        <v>811.5</v>
      </c>
      <c r="O13" s="3" t="s">
        <v>10</v>
      </c>
      <c r="P13" s="3" t="s">
        <v>10</v>
      </c>
      <c r="Q13" s="3">
        <f>AVERAGE(AN90:AN101)/1000000</f>
        <v>4391.833333333333</v>
      </c>
      <c r="R13" s="3"/>
      <c r="S13" s="3"/>
      <c r="T13" s="3"/>
      <c r="U13" s="3"/>
      <c r="V13" s="3"/>
      <c r="X13" t="s">
        <v>242</v>
      </c>
      <c r="Y13">
        <v>597620000000</v>
      </c>
      <c r="Z13">
        <v>97826000000</v>
      </c>
      <c r="AA13">
        <v>12625000000</v>
      </c>
      <c r="AB13">
        <v>658000000</v>
      </c>
      <c r="AD13">
        <v>667000000</v>
      </c>
      <c r="AE13">
        <v>909000000</v>
      </c>
      <c r="AF13">
        <v>3045000000</v>
      </c>
      <c r="AG13">
        <v>3106000000</v>
      </c>
      <c r="AK13">
        <v>628000000</v>
      </c>
      <c r="AN13">
        <v>4283000000</v>
      </c>
      <c r="AO13">
        <v>6717000000</v>
      </c>
      <c r="AP13">
        <v>3889000000</v>
      </c>
      <c r="AQ13">
        <v>535000000</v>
      </c>
      <c r="AR13">
        <v>2930000000</v>
      </c>
      <c r="AS13">
        <v>98000000</v>
      </c>
      <c r="AT13">
        <v>749000000</v>
      </c>
    </row>
    <row r="14" spans="1:46">
      <c r="A14" s="16">
        <v>1989</v>
      </c>
      <c r="B14" s="3">
        <f>AVERAGE(Y$102:Y$113)/1000000</f>
        <v>763134.83333333337</v>
      </c>
      <c r="C14" s="3">
        <f>AVERAGE(Z102:Z113)/1000000</f>
        <v>129564.83333333333</v>
      </c>
      <c r="D14" s="3">
        <f>AVERAGE(AA102:AA113)/1000000</f>
        <v>13038</v>
      </c>
      <c r="E14" s="3">
        <f>AVERAGE(AB102:AB113)/1000000</f>
        <v>683.25</v>
      </c>
      <c r="F14" s="3" t="s">
        <v>10</v>
      </c>
      <c r="G14" s="3">
        <f>AVERAGE(AD102:AD113)/1000000</f>
        <v>720.33333333333337</v>
      </c>
      <c r="H14" s="3">
        <f>AVERAGE(AE102:AE113)/1000000</f>
        <v>1195.8333333333333</v>
      </c>
      <c r="I14" s="3">
        <f>AVERAGE(AF102:AF113)/1000000</f>
        <v>2743.3333333333335</v>
      </c>
      <c r="J14" s="3">
        <f>AVERAGE(AG102:AG113)/1000000</f>
        <v>2810</v>
      </c>
      <c r="K14" s="3" t="s">
        <v>10</v>
      </c>
      <c r="L14" s="3" t="s">
        <v>10</v>
      </c>
      <c r="M14" s="3" t="s">
        <v>10</v>
      </c>
      <c r="N14" s="3">
        <f>AVERAGE(AK102:AK113)/1000000</f>
        <v>759.25</v>
      </c>
      <c r="O14" s="3" t="s">
        <v>10</v>
      </c>
      <c r="P14" s="3" t="s">
        <v>10</v>
      </c>
      <c r="Q14" s="3">
        <f>AVERAGE(AN102:AN113)/1000000</f>
        <v>4395.083333333333</v>
      </c>
      <c r="R14" s="3"/>
      <c r="S14" s="3"/>
      <c r="T14" s="3"/>
      <c r="U14" s="3"/>
      <c r="V14" s="3"/>
      <c r="X14" t="s">
        <v>243</v>
      </c>
      <c r="Y14">
        <v>604372000000</v>
      </c>
      <c r="Z14">
        <v>100437000000</v>
      </c>
      <c r="AA14">
        <v>12749000000</v>
      </c>
      <c r="AB14">
        <v>658000000</v>
      </c>
      <c r="AD14">
        <v>729000000</v>
      </c>
      <c r="AE14">
        <v>886000000</v>
      </c>
      <c r="AF14">
        <v>2965000000</v>
      </c>
      <c r="AG14">
        <v>3106000000</v>
      </c>
      <c r="AK14">
        <v>651000000</v>
      </c>
      <c r="AN14">
        <v>4357000000</v>
      </c>
      <c r="AO14">
        <v>6614000000</v>
      </c>
      <c r="AP14">
        <v>3836000000</v>
      </c>
      <c r="AQ14">
        <v>535000000</v>
      </c>
      <c r="AR14">
        <v>2796000000</v>
      </c>
      <c r="AS14">
        <v>98000000</v>
      </c>
      <c r="AT14">
        <v>773000000</v>
      </c>
    </row>
    <row r="15" spans="1:46">
      <c r="A15" s="16">
        <v>1990</v>
      </c>
      <c r="B15" s="3">
        <f>AVERAGE(Y$114:Y$125)/1000000</f>
        <v>767171.83333333337</v>
      </c>
      <c r="C15" s="3">
        <f>AVERAGE(Z114:Z125)/1000000</f>
        <v>124810</v>
      </c>
      <c r="D15" s="3">
        <f>AVERAGE(AA114:AA125)/1000000</f>
        <v>13307.833333333334</v>
      </c>
      <c r="E15" s="3">
        <f>AVERAGE(AB114:AB125)/1000000</f>
        <v>622.83333333333337</v>
      </c>
      <c r="F15" s="3" t="s">
        <v>10</v>
      </c>
      <c r="G15" s="3">
        <f>AVERAGE(AD114:AD125)/1000000</f>
        <v>741</v>
      </c>
      <c r="H15" s="3">
        <f>AVERAGE(AE114:AE125)/1000000</f>
        <v>1251.25</v>
      </c>
      <c r="I15" s="3">
        <f>AVERAGE(AF114:AF125)/1000000</f>
        <v>2694.75</v>
      </c>
      <c r="J15" s="3">
        <f>AVERAGE(AG114:AG125)/1000000</f>
        <v>2964.5833333333335</v>
      </c>
      <c r="K15" s="3" t="s">
        <v>10</v>
      </c>
      <c r="L15" s="3" t="s">
        <v>10</v>
      </c>
      <c r="M15" s="3" t="s">
        <v>10</v>
      </c>
      <c r="N15" s="3">
        <f>AVERAGE(AK114:AK125)/1000000</f>
        <v>834.75</v>
      </c>
      <c r="O15" s="3" t="s">
        <v>10</v>
      </c>
      <c r="P15" s="3" t="s">
        <v>10</v>
      </c>
      <c r="Q15" s="3">
        <f>AVERAGE(AN114:AN125)/1000000</f>
        <v>4419.666666666667</v>
      </c>
      <c r="R15" s="3"/>
      <c r="S15" s="3"/>
      <c r="T15" s="3"/>
      <c r="U15" s="3"/>
      <c r="V15" s="3"/>
      <c r="X15" t="s">
        <v>244</v>
      </c>
      <c r="Y15">
        <v>600118000000</v>
      </c>
      <c r="Z15">
        <v>99062000000</v>
      </c>
      <c r="AA15">
        <v>12600000000</v>
      </c>
      <c r="AB15">
        <v>684000000</v>
      </c>
      <c r="AD15">
        <v>692000000</v>
      </c>
      <c r="AE15">
        <v>874000000</v>
      </c>
      <c r="AF15">
        <v>2926000000</v>
      </c>
      <c r="AG15">
        <v>3068000000</v>
      </c>
      <c r="AK15">
        <v>639000000</v>
      </c>
      <c r="AN15">
        <v>4332000000</v>
      </c>
      <c r="AO15">
        <v>6481000000</v>
      </c>
      <c r="AP15">
        <v>3731000000</v>
      </c>
      <c r="AQ15">
        <v>509000000</v>
      </c>
      <c r="AR15">
        <v>2756000000</v>
      </c>
      <c r="AS15">
        <v>98000000</v>
      </c>
      <c r="AT15">
        <v>773000000</v>
      </c>
    </row>
    <row r="16" spans="1:46">
      <c r="A16" s="16">
        <v>1991</v>
      </c>
      <c r="B16" s="3">
        <f>AVERAGE(Y$126:Y$137)/1000000</f>
        <v>756191.16666666663</v>
      </c>
      <c r="C16" s="3">
        <f>AVERAGE(Z126:Z137)/1000000</f>
        <v>116015.41666666667</v>
      </c>
      <c r="D16" s="3">
        <f>AVERAGE(AA126:AA137)/1000000</f>
        <v>13613.416666666666</v>
      </c>
      <c r="E16" s="3">
        <f>AVERAGE(AB126:AB137)/1000000</f>
        <v>577.16666666666663</v>
      </c>
      <c r="F16" s="3" t="s">
        <v>10</v>
      </c>
      <c r="G16" s="3">
        <f>AVERAGE(AD126:AD137)/1000000</f>
        <v>719.41666666666663</v>
      </c>
      <c r="H16" s="3">
        <f>AVERAGE(AE126:AE137)/1000000</f>
        <v>1323.1666666666667</v>
      </c>
      <c r="I16" s="3">
        <f>AVERAGE(AF126:AF137)/1000000</f>
        <v>2556.0833333333335</v>
      </c>
      <c r="J16" s="3">
        <f>AVERAGE(AG126:AG137)/1000000</f>
        <v>2917.6666666666665</v>
      </c>
      <c r="K16" s="3" t="s">
        <v>10</v>
      </c>
      <c r="L16" s="3" t="s">
        <v>10</v>
      </c>
      <c r="M16" s="3" t="s">
        <v>10</v>
      </c>
      <c r="N16" s="3">
        <f>AVERAGE(AK126:AK137)/1000000</f>
        <v>777.75</v>
      </c>
      <c r="O16" s="3" t="s">
        <v>10</v>
      </c>
      <c r="P16" s="3" t="s">
        <v>10</v>
      </c>
      <c r="Q16" s="3">
        <f>AVERAGE(AN126:AN137)/1000000</f>
        <v>4905.166666666667</v>
      </c>
      <c r="R16" s="3"/>
      <c r="S16" s="3"/>
      <c r="T16" s="3"/>
      <c r="U16" s="3"/>
      <c r="V16" s="3"/>
      <c r="X16" t="s">
        <v>245</v>
      </c>
      <c r="Y16">
        <v>599910000000</v>
      </c>
      <c r="Z16">
        <v>97418000000</v>
      </c>
      <c r="AA16">
        <v>12874000000</v>
      </c>
      <c r="AB16">
        <v>725000000</v>
      </c>
      <c r="AD16">
        <v>642000000</v>
      </c>
      <c r="AE16">
        <v>886000000</v>
      </c>
      <c r="AF16">
        <v>2886000000</v>
      </c>
      <c r="AG16">
        <v>3106000000</v>
      </c>
      <c r="AK16">
        <v>662000000</v>
      </c>
      <c r="AN16">
        <v>4530000000</v>
      </c>
      <c r="AO16">
        <v>6363000000</v>
      </c>
      <c r="AP16">
        <v>3705000000</v>
      </c>
      <c r="AQ16">
        <v>535000000</v>
      </c>
      <c r="AR16">
        <v>2662000000</v>
      </c>
      <c r="AS16">
        <v>98000000</v>
      </c>
      <c r="AT16">
        <v>726000000</v>
      </c>
    </row>
    <row r="17" spans="1:46">
      <c r="A17" s="16">
        <v>1992</v>
      </c>
      <c r="B17" s="3">
        <f>AVERAGE(Y$138:Y$149)/1000000</f>
        <v>762635</v>
      </c>
      <c r="C17" s="3">
        <f>AVERAGE(Z138:Z149)/1000000</f>
        <v>117759.66666666667</v>
      </c>
      <c r="D17" s="3">
        <f>AVERAGE(AA138:AA149)/1000000</f>
        <v>13833.25</v>
      </c>
      <c r="E17" s="3">
        <f>AVERAGE(AB138:AB149)/1000000</f>
        <v>610.5</v>
      </c>
      <c r="F17" s="3" t="s">
        <v>10</v>
      </c>
      <c r="G17" s="3">
        <f>AVERAGE(AD138:AD149)/1000000</f>
        <v>825.16666666666663</v>
      </c>
      <c r="H17" s="3">
        <f>AVERAGE(AE138:AE149)/1000000</f>
        <v>1330</v>
      </c>
      <c r="I17" s="3">
        <f>AVERAGE(AF138:AF149)/1000000</f>
        <v>2440</v>
      </c>
      <c r="J17" s="3">
        <f>AVERAGE(AG138:AG149)/1000000</f>
        <v>2835.6666666666665</v>
      </c>
      <c r="K17" s="3" t="s">
        <v>10</v>
      </c>
      <c r="L17" s="3" t="s">
        <v>10</v>
      </c>
      <c r="M17" s="3" t="s">
        <v>10</v>
      </c>
      <c r="N17" s="3">
        <f>AVERAGE(AK138:AK149)/1000000</f>
        <v>699.16666666666663</v>
      </c>
      <c r="O17" s="3" t="s">
        <v>10</v>
      </c>
      <c r="P17" s="3" t="s">
        <v>10</v>
      </c>
      <c r="Q17" s="3">
        <f>AVERAGE(AN138:AN149)/1000000</f>
        <v>5234.25</v>
      </c>
      <c r="R17" s="3"/>
      <c r="S17" s="3"/>
      <c r="T17" s="3"/>
      <c r="U17" s="3"/>
      <c r="V17" s="3"/>
      <c r="X17" t="s">
        <v>246</v>
      </c>
      <c r="Y17">
        <v>603799000000</v>
      </c>
      <c r="Z17">
        <v>97087000000</v>
      </c>
      <c r="AA17">
        <v>12699000000</v>
      </c>
      <c r="AB17">
        <v>684000000</v>
      </c>
      <c r="AD17">
        <v>692000000</v>
      </c>
      <c r="AE17">
        <v>874000000</v>
      </c>
      <c r="AF17">
        <v>2886000000</v>
      </c>
      <c r="AG17">
        <v>3132000000</v>
      </c>
      <c r="AK17">
        <v>662000000</v>
      </c>
      <c r="AN17">
        <v>4357000000</v>
      </c>
      <c r="AO17">
        <v>6127000000</v>
      </c>
      <c r="AP17">
        <v>3520000000</v>
      </c>
      <c r="AQ17">
        <v>509000000</v>
      </c>
      <c r="AR17">
        <v>2621000000</v>
      </c>
      <c r="AS17">
        <v>84000000</v>
      </c>
      <c r="AT17">
        <v>654000000</v>
      </c>
    </row>
    <row r="18" spans="1:46">
      <c r="A18" s="16">
        <v>1993</v>
      </c>
      <c r="B18" s="3">
        <f>AVERAGE(Y$150:Y$161)/1000000</f>
        <v>781299.5</v>
      </c>
      <c r="C18" s="3">
        <f>AVERAGE(Z150:Z161)/1000000</f>
        <v>124212.25</v>
      </c>
      <c r="D18" s="3">
        <f>AVERAGE(AA150:AA161)/1000000</f>
        <v>13844.833333333334</v>
      </c>
      <c r="E18" s="3">
        <f>AVERAGE(AB150:AB161)/1000000</f>
        <v>652</v>
      </c>
      <c r="F18" s="3" t="s">
        <v>10</v>
      </c>
      <c r="G18" s="3">
        <f>AVERAGE(AD150:AD161)/1000000</f>
        <v>850</v>
      </c>
      <c r="H18" s="3">
        <f>AVERAGE(AE150:AE161)/1000000</f>
        <v>1482.3333333333333</v>
      </c>
      <c r="I18" s="3">
        <f>AVERAGE(AF150:AF161)/1000000</f>
        <v>2355.1666666666665</v>
      </c>
      <c r="J18" s="3">
        <f>AVERAGE(AG150:AG161)/1000000</f>
        <v>2754.75</v>
      </c>
      <c r="K18" s="3" t="s">
        <v>10</v>
      </c>
      <c r="L18" s="3" t="s">
        <v>10</v>
      </c>
      <c r="M18" s="3" t="s">
        <v>10</v>
      </c>
      <c r="N18" s="3">
        <f>AVERAGE(AK150:AK161)/1000000</f>
        <v>730.33333333333337</v>
      </c>
      <c r="O18" s="3" t="s">
        <v>10</v>
      </c>
      <c r="P18" s="3" t="s">
        <v>10</v>
      </c>
      <c r="Q18" s="3">
        <f>AVERAGE(AN150:AN161)/1000000</f>
        <v>5112</v>
      </c>
      <c r="R18" s="3"/>
      <c r="S18" s="3"/>
      <c r="T18" s="3"/>
      <c r="U18" s="3"/>
      <c r="V18" s="3"/>
      <c r="X18" t="s">
        <v>247</v>
      </c>
      <c r="Y18">
        <v>595591000000</v>
      </c>
      <c r="Z18">
        <v>95507000000</v>
      </c>
      <c r="AA18">
        <v>12226000000</v>
      </c>
      <c r="AB18">
        <v>684000000</v>
      </c>
      <c r="AD18">
        <v>704000000</v>
      </c>
      <c r="AE18">
        <v>851000000</v>
      </c>
      <c r="AF18">
        <v>2886000000</v>
      </c>
      <c r="AG18">
        <v>2940000000</v>
      </c>
      <c r="AK18">
        <v>558000000</v>
      </c>
      <c r="AN18">
        <v>4234000000</v>
      </c>
      <c r="AO18">
        <v>6186000000</v>
      </c>
      <c r="AP18">
        <v>3625000000</v>
      </c>
      <c r="AQ18">
        <v>509000000</v>
      </c>
      <c r="AR18">
        <v>2581000000</v>
      </c>
      <c r="AS18">
        <v>98000000</v>
      </c>
      <c r="AT18">
        <v>773000000</v>
      </c>
    </row>
    <row r="19" spans="1:46">
      <c r="A19" s="16">
        <v>1994</v>
      </c>
      <c r="B19" s="3">
        <f>AVERAGE(Y$162:Y$173)/1000000</f>
        <v>816442.33333333337</v>
      </c>
      <c r="C19" s="3">
        <f>AVERAGE(Z162:Z173)/1000000</f>
        <v>133564.08333333331</v>
      </c>
      <c r="D19" s="3">
        <f>AVERAGE(AA162:AA173)/1000000</f>
        <v>14212.416666666666</v>
      </c>
      <c r="E19" s="3">
        <f>AVERAGE(AB162:AB173)/1000000</f>
        <v>703.41666666666663</v>
      </c>
      <c r="F19" s="3" t="s">
        <v>10</v>
      </c>
      <c r="G19" s="3">
        <f>AVERAGE(AD162:AD173)/1000000</f>
        <v>871.5</v>
      </c>
      <c r="H19" s="3">
        <f>AVERAGE(AE162:AE173)/1000000</f>
        <v>1437.5833333333333</v>
      </c>
      <c r="I19" s="3">
        <f>AVERAGE(AF162:AF173)/1000000</f>
        <v>2353.0833333333335</v>
      </c>
      <c r="J19" s="3">
        <f>AVERAGE(AG162:AG173)/1000000</f>
        <v>2803.6666666666665</v>
      </c>
      <c r="K19" s="3" t="s">
        <v>10</v>
      </c>
      <c r="L19" s="3" t="s">
        <v>10</v>
      </c>
      <c r="M19" s="3" t="s">
        <v>10</v>
      </c>
      <c r="N19" s="3">
        <f>AVERAGE(AK162:AK173)/1000000</f>
        <v>811.41666666666663</v>
      </c>
      <c r="O19" s="3" t="s">
        <v>10</v>
      </c>
      <c r="P19" s="3" t="s">
        <v>10</v>
      </c>
      <c r="Q19" s="3">
        <f>AVERAGE(AN162:AN173)/1000000</f>
        <v>5301.166666666667</v>
      </c>
      <c r="R19" s="3"/>
      <c r="S19" s="3"/>
      <c r="T19" s="3"/>
      <c r="U19" s="3"/>
      <c r="V19" s="3"/>
      <c r="X19" t="s">
        <v>248</v>
      </c>
      <c r="Y19">
        <v>598960000000</v>
      </c>
      <c r="Z19">
        <v>95902000000</v>
      </c>
      <c r="AA19">
        <v>12350000000</v>
      </c>
      <c r="AB19">
        <v>738000000</v>
      </c>
      <c r="AD19">
        <v>704000000</v>
      </c>
      <c r="AE19">
        <v>874000000</v>
      </c>
      <c r="AF19">
        <v>2806000000</v>
      </c>
      <c r="AG19">
        <v>3042000000</v>
      </c>
      <c r="AK19">
        <v>558000000</v>
      </c>
      <c r="AN19">
        <v>4234000000</v>
      </c>
      <c r="AO19">
        <v>6259000000</v>
      </c>
      <c r="AP19">
        <v>3652000000</v>
      </c>
      <c r="AQ19">
        <v>522000000</v>
      </c>
      <c r="AR19">
        <v>2702000000</v>
      </c>
      <c r="AS19">
        <v>126000000</v>
      </c>
      <c r="AT19">
        <v>654000000</v>
      </c>
    </row>
    <row r="20" spans="1:46">
      <c r="A20" s="16">
        <v>1995</v>
      </c>
      <c r="B20" s="3">
        <f>AVERAGE(Y$174:Y$185)/1000000</f>
        <v>837824.58333333337</v>
      </c>
      <c r="C20" s="3">
        <f>AVERAGE(Z174:Z185)/1000000</f>
        <v>140265.08333333334</v>
      </c>
      <c r="D20" s="3">
        <f>AVERAGE(AA174:AA185)/1000000</f>
        <v>14401.416666666666</v>
      </c>
      <c r="E20" s="3">
        <f>AVERAGE(AB174:AB185)/1000000</f>
        <v>711.16666666666663</v>
      </c>
      <c r="F20" s="3" t="s">
        <v>10</v>
      </c>
      <c r="G20" s="3">
        <f>AVERAGE(AD174:AD185)/1000000</f>
        <v>900.33333333333337</v>
      </c>
      <c r="H20" s="3">
        <f>AVERAGE(AE174:AE185)/1000000</f>
        <v>1558.0833333333333</v>
      </c>
      <c r="I20" s="3">
        <f>AVERAGE(AF174:AF185)/1000000</f>
        <v>2360.6666666666665</v>
      </c>
      <c r="J20" s="3">
        <f>AVERAGE(AG174:AG185)/1000000</f>
        <v>2676.9166666666665</v>
      </c>
      <c r="K20" s="3" t="s">
        <v>10</v>
      </c>
      <c r="L20" s="3" t="s">
        <v>10</v>
      </c>
      <c r="M20" s="3" t="s">
        <v>10</v>
      </c>
      <c r="N20" s="3">
        <f>AVERAGE(AK174:AK185)/1000000</f>
        <v>794.91666666666663</v>
      </c>
      <c r="O20" s="3" t="s">
        <v>10</v>
      </c>
      <c r="P20" s="3" t="s">
        <v>10</v>
      </c>
      <c r="Q20" s="3">
        <f>AVERAGE(AN174:AN185)/1000000</f>
        <v>5411.166666666667</v>
      </c>
      <c r="R20" s="3"/>
      <c r="S20" s="3"/>
      <c r="T20" s="3"/>
      <c r="U20" s="3"/>
      <c r="V20" s="3"/>
      <c r="X20" t="s">
        <v>249</v>
      </c>
      <c r="Y20">
        <v>595109000000</v>
      </c>
      <c r="Z20">
        <v>94297000000</v>
      </c>
      <c r="AA20">
        <v>12475000000</v>
      </c>
      <c r="AB20">
        <v>738000000</v>
      </c>
      <c r="AD20">
        <v>729000000</v>
      </c>
      <c r="AE20">
        <v>909000000</v>
      </c>
      <c r="AF20">
        <v>2806000000</v>
      </c>
      <c r="AG20">
        <v>2978000000</v>
      </c>
      <c r="AK20">
        <v>604000000</v>
      </c>
      <c r="AN20">
        <v>4258000000</v>
      </c>
      <c r="AO20">
        <v>6186000000</v>
      </c>
      <c r="AP20">
        <v>3520000000</v>
      </c>
      <c r="AQ20">
        <v>509000000</v>
      </c>
      <c r="AR20">
        <v>2581000000</v>
      </c>
      <c r="AS20">
        <v>98000000</v>
      </c>
      <c r="AT20">
        <v>654000000</v>
      </c>
    </row>
    <row r="21" spans="1:46">
      <c r="A21" s="16">
        <v>1996</v>
      </c>
      <c r="B21" s="3">
        <f>AVERAGE(Y$186:Y$197)/1000000</f>
        <v>849715</v>
      </c>
      <c r="C21" s="3">
        <f>AVERAGE(Z186:Z197)/1000000</f>
        <v>141797.83333333334</v>
      </c>
      <c r="D21" s="3">
        <f>AVERAGE(AA186:AA197)/1000000</f>
        <v>14340.166666666666</v>
      </c>
      <c r="E21" s="3">
        <f>AVERAGE(AB186:AB197)/1000000</f>
        <v>706.83333333333337</v>
      </c>
      <c r="F21" s="3" t="s">
        <v>10</v>
      </c>
      <c r="G21" s="3">
        <f>AVERAGE(AD186:AD197)/1000000</f>
        <v>969.5</v>
      </c>
      <c r="H21" s="3">
        <f>AVERAGE(AE186:AE197)/1000000</f>
        <v>1579.3333333333333</v>
      </c>
      <c r="I21" s="3">
        <f>AVERAGE(AF186:AF197)/1000000</f>
        <v>2186.4166666666665</v>
      </c>
      <c r="J21" s="3">
        <f>AVERAGE(AG186:AG197)/1000000</f>
        <v>2692.75</v>
      </c>
      <c r="K21" s="3" t="s">
        <v>10</v>
      </c>
      <c r="L21" s="3" t="s">
        <v>10</v>
      </c>
      <c r="M21" s="3" t="s">
        <v>10</v>
      </c>
      <c r="N21" s="3">
        <f>AVERAGE(AK186:AK197)/1000000</f>
        <v>732.33333333333337</v>
      </c>
      <c r="O21" s="3" t="s">
        <v>10</v>
      </c>
      <c r="P21" s="3" t="s">
        <v>10</v>
      </c>
      <c r="Q21" s="3">
        <f>AVERAGE(AN186:AN197)/1000000</f>
        <v>5459.583333333333</v>
      </c>
      <c r="R21" s="3"/>
      <c r="S21" s="3"/>
      <c r="T21" s="3"/>
      <c r="U21" s="3"/>
      <c r="V21" s="3"/>
      <c r="X21" t="s">
        <v>250</v>
      </c>
      <c r="Y21">
        <v>589659000000</v>
      </c>
      <c r="Z21">
        <v>92437000000</v>
      </c>
      <c r="AA21">
        <v>12375000000</v>
      </c>
      <c r="AB21">
        <v>738000000</v>
      </c>
      <c r="AD21">
        <v>766000000</v>
      </c>
      <c r="AE21">
        <v>886000000</v>
      </c>
      <c r="AF21">
        <v>2687000000</v>
      </c>
      <c r="AG21">
        <v>2915000000</v>
      </c>
      <c r="AK21">
        <v>628000000</v>
      </c>
      <c r="AN21">
        <v>4209000000</v>
      </c>
      <c r="AO21">
        <v>6053000000</v>
      </c>
      <c r="AP21">
        <v>3441000000</v>
      </c>
      <c r="AQ21">
        <v>522000000</v>
      </c>
      <c r="AR21">
        <v>2581000000</v>
      </c>
      <c r="AS21">
        <v>98000000</v>
      </c>
      <c r="AT21">
        <v>559000000</v>
      </c>
    </row>
    <row r="22" spans="1:46">
      <c r="A22" s="16">
        <v>1997</v>
      </c>
      <c r="B22" s="3">
        <f>AVERAGE(Y$198:Y$209)/1000000</f>
        <v>885438.66666666663</v>
      </c>
      <c r="C22" s="3">
        <f>AVERAGE(Z198:Z209)/1000000</f>
        <v>151048.83333333334</v>
      </c>
      <c r="D22" s="3">
        <f>AVERAGE(AA198:AA209)/1000000</f>
        <v>14395.083333333334</v>
      </c>
      <c r="E22" s="3">
        <f>AVERAGE(AB198:AB209)/1000000</f>
        <v>760.5</v>
      </c>
      <c r="F22" s="3">
        <f>AVERAGE(AC198:AC209)/1000000</f>
        <v>1644.5833333333333</v>
      </c>
      <c r="G22" s="3">
        <f t="shared" ref="G22:Q22" si="3">AVERAGE(AD198:AD209)/1000000</f>
        <v>1029.0833333333335</v>
      </c>
      <c r="H22" s="3">
        <f t="shared" si="3"/>
        <v>1804.75</v>
      </c>
      <c r="I22" s="3">
        <f t="shared" si="3"/>
        <v>2163.3333333333335</v>
      </c>
      <c r="J22" s="3">
        <f t="shared" si="3"/>
        <v>2821.9166666666665</v>
      </c>
      <c r="K22" s="3">
        <f t="shared" si="3"/>
        <v>1260.6666666666667</v>
      </c>
      <c r="L22" s="3">
        <f t="shared" si="3"/>
        <v>813.75</v>
      </c>
      <c r="M22" s="3">
        <f t="shared" si="3"/>
        <v>749.33333333333337</v>
      </c>
      <c r="N22" s="3">
        <f t="shared" si="3"/>
        <v>698.25</v>
      </c>
      <c r="O22" s="3">
        <f t="shared" si="3"/>
        <v>2028.4166666666667</v>
      </c>
      <c r="P22" s="3">
        <f t="shared" si="3"/>
        <v>1488.5833333333333</v>
      </c>
      <c r="Q22" s="3">
        <f t="shared" si="3"/>
        <v>5134.416666666667</v>
      </c>
      <c r="R22" s="3"/>
      <c r="S22" s="3"/>
      <c r="T22" s="3"/>
      <c r="U22" s="3"/>
      <c r="V22" s="3"/>
      <c r="X22" t="s">
        <v>251</v>
      </c>
      <c r="Y22">
        <v>591311000000</v>
      </c>
      <c r="Z22">
        <v>91533000000</v>
      </c>
      <c r="AA22">
        <v>12550000000</v>
      </c>
      <c r="AB22">
        <v>805000000</v>
      </c>
      <c r="AD22">
        <v>741000000</v>
      </c>
      <c r="AE22">
        <v>886000000</v>
      </c>
      <c r="AF22">
        <v>2767000000</v>
      </c>
      <c r="AG22">
        <v>2851000000</v>
      </c>
      <c r="AK22">
        <v>651000000</v>
      </c>
      <c r="AN22">
        <v>4283000000</v>
      </c>
      <c r="AO22">
        <v>6186000000</v>
      </c>
      <c r="AP22">
        <v>3599000000</v>
      </c>
      <c r="AQ22">
        <v>522000000</v>
      </c>
      <c r="AR22">
        <v>2662000000</v>
      </c>
      <c r="AS22">
        <v>126000000</v>
      </c>
      <c r="AT22">
        <v>630000000</v>
      </c>
    </row>
    <row r="23" spans="1:46">
      <c r="A23" s="16">
        <v>1998</v>
      </c>
      <c r="B23" s="3">
        <f>AVERAGE(Y$210:Y$221)/1000000</f>
        <v>920346.33333333337</v>
      </c>
      <c r="C23" s="3">
        <f t="shared" ref="C23:Q23" si="4">AVERAGE(Z210:Z221)/1000000</f>
        <v>158594.83333333334</v>
      </c>
      <c r="D23" s="3">
        <f t="shared" si="4"/>
        <v>15143</v>
      </c>
      <c r="E23" s="3">
        <f t="shared" si="4"/>
        <v>825.33333333333337</v>
      </c>
      <c r="F23" s="3">
        <f t="shared" si="4"/>
        <v>1713.8333333333333</v>
      </c>
      <c r="G23" s="3">
        <f t="shared" si="4"/>
        <v>1154.4166666666667</v>
      </c>
      <c r="H23" s="3">
        <f t="shared" si="4"/>
        <v>1709.75</v>
      </c>
      <c r="I23" s="3">
        <f t="shared" si="4"/>
        <v>2360.6666666666665</v>
      </c>
      <c r="J23" s="3">
        <f t="shared" si="4"/>
        <v>2968.9166666666665</v>
      </c>
      <c r="K23" s="3">
        <f t="shared" si="4"/>
        <v>1286.9166666666667</v>
      </c>
      <c r="L23" s="3">
        <f t="shared" si="4"/>
        <v>799</v>
      </c>
      <c r="M23" s="3">
        <f t="shared" si="4"/>
        <v>871.66666666666663</v>
      </c>
      <c r="N23" s="3">
        <f t="shared" si="4"/>
        <v>691.5</v>
      </c>
      <c r="O23" s="3">
        <f t="shared" si="4"/>
        <v>2147.8333333333335</v>
      </c>
      <c r="P23" s="3">
        <f t="shared" si="4"/>
        <v>1636</v>
      </c>
      <c r="Q23" s="3">
        <f t="shared" si="4"/>
        <v>5471.833333333333</v>
      </c>
      <c r="R23" s="3"/>
      <c r="S23" s="3"/>
      <c r="T23" s="3"/>
      <c r="U23" s="3"/>
      <c r="V23" s="3"/>
      <c r="X23" t="s">
        <v>252</v>
      </c>
      <c r="Y23">
        <v>585392000000</v>
      </c>
      <c r="Z23">
        <v>89252000000</v>
      </c>
      <c r="AA23">
        <v>12625000000</v>
      </c>
      <c r="AB23">
        <v>765000000</v>
      </c>
      <c r="AD23">
        <v>790000000</v>
      </c>
      <c r="AE23">
        <v>909000000</v>
      </c>
      <c r="AF23">
        <v>2767000000</v>
      </c>
      <c r="AG23">
        <v>2812000000</v>
      </c>
      <c r="AK23">
        <v>697000000</v>
      </c>
      <c r="AN23">
        <v>4258000000</v>
      </c>
      <c r="AO23">
        <v>6127000000</v>
      </c>
      <c r="AP23">
        <v>3520000000</v>
      </c>
      <c r="AQ23">
        <v>495000000</v>
      </c>
      <c r="AR23">
        <v>2662000000</v>
      </c>
      <c r="AS23">
        <v>126000000</v>
      </c>
      <c r="AT23">
        <v>630000000</v>
      </c>
    </row>
    <row r="24" spans="1:46">
      <c r="A24" s="16">
        <v>1999</v>
      </c>
      <c r="B24" s="3">
        <f>AVERAGE(Y$222:Y$233)/1000000</f>
        <v>971940.91666666663</v>
      </c>
      <c r="C24" s="3">
        <f t="shared" ref="C24:Q24" si="5">AVERAGE(Z222:Z233)/1000000</f>
        <v>171478.66666666666</v>
      </c>
      <c r="D24" s="3">
        <f t="shared" si="5"/>
        <v>15519.916666666666</v>
      </c>
      <c r="E24" s="3">
        <f t="shared" si="5"/>
        <v>875.66666666666663</v>
      </c>
      <c r="F24" s="3">
        <f t="shared" si="5"/>
        <v>1480.3333333333333</v>
      </c>
      <c r="G24" s="3">
        <f t="shared" si="5"/>
        <v>1246.1666666666667</v>
      </c>
      <c r="H24" s="3">
        <f t="shared" si="5"/>
        <v>1973.75</v>
      </c>
      <c r="I24" s="3">
        <f t="shared" si="5"/>
        <v>2312.0833333333335</v>
      </c>
      <c r="J24" s="3">
        <f t="shared" si="5"/>
        <v>3022.1666666666665</v>
      </c>
      <c r="K24" s="3">
        <f t="shared" si="5"/>
        <v>1298.5833333333333</v>
      </c>
      <c r="L24" s="3">
        <f t="shared" si="5"/>
        <v>806.5</v>
      </c>
      <c r="M24" s="3">
        <f t="shared" si="5"/>
        <v>903.08333333333337</v>
      </c>
      <c r="N24" s="3">
        <f t="shared" si="5"/>
        <v>815.41666666666663</v>
      </c>
      <c r="O24" s="3">
        <f t="shared" si="5"/>
        <v>2196.4166666666665</v>
      </c>
      <c r="P24" s="3">
        <f t="shared" si="5"/>
        <v>1631</v>
      </c>
      <c r="Q24" s="3">
        <f t="shared" si="5"/>
        <v>5289.75</v>
      </c>
      <c r="R24" s="3"/>
      <c r="S24" s="3"/>
      <c r="T24" s="3"/>
      <c r="U24" s="3"/>
      <c r="V24" s="3"/>
      <c r="X24" t="s">
        <v>253</v>
      </c>
      <c r="Y24">
        <v>581307000000</v>
      </c>
      <c r="Z24">
        <v>87838000000</v>
      </c>
      <c r="AA24">
        <v>12799000000</v>
      </c>
      <c r="AB24">
        <v>738000000</v>
      </c>
      <c r="AD24">
        <v>790000000</v>
      </c>
      <c r="AE24">
        <v>909000000</v>
      </c>
      <c r="AF24">
        <v>2767000000</v>
      </c>
      <c r="AG24">
        <v>2876000000</v>
      </c>
      <c r="AK24">
        <v>755000000</v>
      </c>
      <c r="AN24">
        <v>4283000000</v>
      </c>
      <c r="AO24">
        <v>5772000000</v>
      </c>
      <c r="AP24">
        <v>3362000000</v>
      </c>
      <c r="AQ24">
        <v>469000000</v>
      </c>
      <c r="AR24">
        <v>2527000000</v>
      </c>
      <c r="AS24">
        <v>126000000</v>
      </c>
      <c r="AT24">
        <v>607000000</v>
      </c>
    </row>
    <row r="25" spans="1:46">
      <c r="A25" s="16">
        <v>2000</v>
      </c>
      <c r="B25" s="3">
        <f>AVERAGE(Y$234:Y$245)/1000000</f>
        <v>1025569.5</v>
      </c>
      <c r="C25" s="3">
        <f t="shared" ref="C25:Q25" si="6">AVERAGE(Z234:Z245)/1000000</f>
        <v>190627.91666666666</v>
      </c>
      <c r="D25" s="3">
        <f t="shared" si="6"/>
        <v>16132.833333333334</v>
      </c>
      <c r="E25" s="3">
        <f t="shared" si="6"/>
        <v>1046.75</v>
      </c>
      <c r="F25" s="3">
        <f t="shared" si="6"/>
        <v>1214.6666666666667</v>
      </c>
      <c r="G25" s="3">
        <f t="shared" si="6"/>
        <v>1196.75</v>
      </c>
      <c r="H25" s="3">
        <f t="shared" si="6"/>
        <v>2014.6666666666667</v>
      </c>
      <c r="I25" s="3">
        <f t="shared" si="6"/>
        <v>2280.1666666666665</v>
      </c>
      <c r="J25" s="3">
        <f t="shared" si="6"/>
        <v>3580.25</v>
      </c>
      <c r="K25" s="3">
        <f t="shared" si="6"/>
        <v>1592.3333333333333</v>
      </c>
      <c r="L25" s="3">
        <f t="shared" si="6"/>
        <v>1009.3333333333334</v>
      </c>
      <c r="M25" s="3">
        <f t="shared" si="6"/>
        <v>977.16666666666663</v>
      </c>
      <c r="N25" s="3">
        <f t="shared" si="6"/>
        <v>864.75</v>
      </c>
      <c r="O25" s="3">
        <f t="shared" si="6"/>
        <v>2178.9166666666665</v>
      </c>
      <c r="P25" s="3">
        <f t="shared" si="6"/>
        <v>1793.0833333333333</v>
      </c>
      <c r="Q25" s="3">
        <f t="shared" si="6"/>
        <v>5183.833333333333</v>
      </c>
      <c r="R25" s="3"/>
      <c r="S25" s="3"/>
      <c r="T25" s="3"/>
      <c r="U25" s="3"/>
      <c r="V25" s="3"/>
      <c r="X25" t="s">
        <v>254</v>
      </c>
      <c r="Y25">
        <v>585066000000</v>
      </c>
      <c r="Z25">
        <v>89278000000</v>
      </c>
      <c r="AA25">
        <v>12749000000</v>
      </c>
      <c r="AB25">
        <v>765000000</v>
      </c>
      <c r="AD25">
        <v>803000000</v>
      </c>
      <c r="AE25">
        <v>886000000</v>
      </c>
      <c r="AF25">
        <v>2727000000</v>
      </c>
      <c r="AG25">
        <v>2915000000</v>
      </c>
      <c r="AK25">
        <v>767000000</v>
      </c>
      <c r="AN25">
        <v>4184000000</v>
      </c>
      <c r="AO25">
        <v>5979000000</v>
      </c>
      <c r="AP25">
        <v>3467000000</v>
      </c>
      <c r="AQ25">
        <v>482000000</v>
      </c>
      <c r="AR25">
        <v>2621000000</v>
      </c>
      <c r="AS25">
        <v>126000000</v>
      </c>
      <c r="AT25">
        <v>630000000</v>
      </c>
    </row>
    <row r="26" spans="1:46">
      <c r="A26" s="16">
        <v>2001</v>
      </c>
      <c r="B26" s="3">
        <f>AVERAGE(Y$246:Y$257)/1000000</f>
        <v>1041431.75</v>
      </c>
      <c r="C26" s="3">
        <f t="shared" ref="C26:Q26" si="7">AVERAGE(Z246:Z257)/1000000</f>
        <v>181282.75</v>
      </c>
      <c r="D26" s="3">
        <f t="shared" si="7"/>
        <v>17396.583333333332</v>
      </c>
      <c r="E26" s="3">
        <f t="shared" si="7"/>
        <v>1113.75</v>
      </c>
      <c r="F26" s="3">
        <f t="shared" si="7"/>
        <v>1214.6666666666667</v>
      </c>
      <c r="G26" s="3">
        <f t="shared" si="7"/>
        <v>1343.8333333333333</v>
      </c>
      <c r="H26" s="3">
        <f t="shared" si="7"/>
        <v>2338.1666666666665</v>
      </c>
      <c r="I26" s="3">
        <f t="shared" si="7"/>
        <v>2431.1666666666665</v>
      </c>
      <c r="J26" s="3">
        <f t="shared" si="7"/>
        <v>3774.1666666666665</v>
      </c>
      <c r="K26" s="3">
        <f t="shared" si="7"/>
        <v>1656.8333333333333</v>
      </c>
      <c r="L26" s="3">
        <f t="shared" si="7"/>
        <v>1149.6666666666667</v>
      </c>
      <c r="M26" s="3">
        <f t="shared" si="7"/>
        <v>971.58333333333337</v>
      </c>
      <c r="N26" s="3">
        <f t="shared" si="7"/>
        <v>867.58333333333337</v>
      </c>
      <c r="O26" s="3">
        <f t="shared" si="7"/>
        <v>2421.75</v>
      </c>
      <c r="P26" s="3">
        <f t="shared" si="7"/>
        <v>1917.5833333333333</v>
      </c>
      <c r="Q26" s="3">
        <f t="shared" si="7"/>
        <v>5553</v>
      </c>
      <c r="R26" s="3"/>
      <c r="S26" s="3"/>
      <c r="T26" s="3"/>
      <c r="U26" s="3"/>
      <c r="V26" s="3"/>
      <c r="X26" t="s">
        <v>255</v>
      </c>
      <c r="Y26">
        <v>584832000000</v>
      </c>
      <c r="Z26">
        <v>88208000000</v>
      </c>
      <c r="AA26">
        <v>12849000000</v>
      </c>
      <c r="AB26">
        <v>778000000</v>
      </c>
      <c r="AD26">
        <v>766000000</v>
      </c>
      <c r="AE26">
        <v>933000000</v>
      </c>
      <c r="AF26">
        <v>2687000000</v>
      </c>
      <c r="AG26">
        <v>2876000000</v>
      </c>
      <c r="AK26">
        <v>802000000</v>
      </c>
      <c r="AN26">
        <v>4234000000</v>
      </c>
      <c r="AO26">
        <v>5979000000</v>
      </c>
      <c r="AP26">
        <v>3362000000</v>
      </c>
      <c r="AQ26">
        <v>469000000</v>
      </c>
      <c r="AR26">
        <v>2487000000</v>
      </c>
      <c r="AS26">
        <v>98000000</v>
      </c>
      <c r="AT26">
        <v>654000000</v>
      </c>
    </row>
    <row r="27" spans="1:46">
      <c r="A27" s="16">
        <v>2002</v>
      </c>
      <c r="B27" s="3">
        <f>AVERAGE(Y$258:Y$269)/1000000</f>
        <v>1068768</v>
      </c>
      <c r="C27" s="3">
        <f t="shared" ref="C27:Q27" si="8">AVERAGE(Z258:Z269)/1000000</f>
        <v>182736</v>
      </c>
      <c r="D27" s="3">
        <f t="shared" si="8"/>
        <v>17299</v>
      </c>
      <c r="E27" s="3">
        <f t="shared" si="8"/>
        <v>1172</v>
      </c>
      <c r="F27" s="3">
        <f t="shared" si="8"/>
        <v>1283</v>
      </c>
      <c r="G27" s="3">
        <f t="shared" si="8"/>
        <v>1347</v>
      </c>
      <c r="H27" s="3">
        <f t="shared" si="8"/>
        <v>2380</v>
      </c>
      <c r="I27" s="3">
        <f t="shared" si="8"/>
        <v>2182</v>
      </c>
      <c r="J27" s="3">
        <f t="shared" si="8"/>
        <v>3575</v>
      </c>
      <c r="K27" s="3">
        <f t="shared" si="8"/>
        <v>1529</v>
      </c>
      <c r="L27" s="3">
        <f t="shared" si="8"/>
        <v>1122</v>
      </c>
      <c r="M27" s="3">
        <f t="shared" si="8"/>
        <v>924</v>
      </c>
      <c r="N27" s="3">
        <f t="shared" si="8"/>
        <v>951</v>
      </c>
      <c r="O27" s="3">
        <f t="shared" si="8"/>
        <v>2400</v>
      </c>
      <c r="P27" s="3">
        <f t="shared" si="8"/>
        <v>2009</v>
      </c>
      <c r="Q27" s="3">
        <f t="shared" si="8"/>
        <v>5692</v>
      </c>
      <c r="R27" s="3"/>
      <c r="S27" s="3"/>
      <c r="T27" s="3"/>
      <c r="U27" s="3"/>
      <c r="V27" s="3"/>
      <c r="X27" t="s">
        <v>256</v>
      </c>
      <c r="Y27">
        <v>577560000000</v>
      </c>
      <c r="Z27">
        <v>86348000000</v>
      </c>
      <c r="AA27">
        <v>12600000000</v>
      </c>
      <c r="AB27">
        <v>725000000</v>
      </c>
      <c r="AD27">
        <v>766000000</v>
      </c>
      <c r="AE27">
        <v>956000000</v>
      </c>
      <c r="AF27">
        <v>2608000000</v>
      </c>
      <c r="AG27">
        <v>2787000000</v>
      </c>
      <c r="AK27">
        <v>755000000</v>
      </c>
      <c r="AN27">
        <v>4258000000</v>
      </c>
      <c r="AO27">
        <v>5772000000</v>
      </c>
      <c r="AP27">
        <v>3309000000</v>
      </c>
      <c r="AQ27">
        <v>469000000</v>
      </c>
      <c r="AR27">
        <v>2352000000</v>
      </c>
      <c r="AS27">
        <v>126000000</v>
      </c>
      <c r="AT27">
        <v>654000000</v>
      </c>
    </row>
    <row r="28" spans="1:46">
      <c r="A28" s="16">
        <v>2003</v>
      </c>
      <c r="B28" s="3">
        <f>AVERAGE(Y$270:Y$281)/1000000</f>
        <v>1091478</v>
      </c>
      <c r="C28" s="3">
        <f t="shared" ref="C28:Q28" si="9">AVERAGE(Z270:Z281)/1000000</f>
        <v>181217</v>
      </c>
      <c r="D28" s="3">
        <f t="shared" si="9"/>
        <v>17071</v>
      </c>
      <c r="E28" s="3">
        <f t="shared" si="9"/>
        <v>1016</v>
      </c>
      <c r="F28" s="3">
        <f t="shared" si="9"/>
        <v>1231</v>
      </c>
      <c r="G28" s="3">
        <f t="shared" si="9"/>
        <v>1557</v>
      </c>
      <c r="H28" s="3">
        <f t="shared" si="9"/>
        <v>2270</v>
      </c>
      <c r="I28" s="3">
        <f t="shared" si="9"/>
        <v>2188</v>
      </c>
      <c r="J28" s="3">
        <f t="shared" si="9"/>
        <v>3537</v>
      </c>
      <c r="K28" s="3">
        <f t="shared" si="9"/>
        <v>1328</v>
      </c>
      <c r="L28" s="3">
        <f t="shared" si="9"/>
        <v>1288</v>
      </c>
      <c r="M28" s="3">
        <f t="shared" si="9"/>
        <v>921</v>
      </c>
      <c r="N28" s="3">
        <f t="shared" si="9"/>
        <v>1011</v>
      </c>
      <c r="O28" s="3">
        <f t="shared" si="9"/>
        <v>2207</v>
      </c>
      <c r="P28" s="3">
        <f t="shared" si="9"/>
        <v>2054</v>
      </c>
      <c r="Q28" s="3">
        <f t="shared" si="9"/>
        <v>5492</v>
      </c>
      <c r="R28" s="3"/>
      <c r="S28" s="3"/>
      <c r="T28" s="3"/>
      <c r="U28" s="3"/>
      <c r="V28" s="3"/>
      <c r="X28" t="s">
        <v>257</v>
      </c>
      <c r="Y28">
        <v>581541000000</v>
      </c>
      <c r="Z28">
        <v>86411000000</v>
      </c>
      <c r="AA28">
        <v>12500000000</v>
      </c>
      <c r="AB28">
        <v>738000000</v>
      </c>
      <c r="AD28">
        <v>790000000</v>
      </c>
      <c r="AE28">
        <v>933000000</v>
      </c>
      <c r="AF28">
        <v>2608000000</v>
      </c>
      <c r="AG28">
        <v>2787000000</v>
      </c>
      <c r="AK28">
        <v>744000000</v>
      </c>
      <c r="AN28">
        <v>4159000000</v>
      </c>
      <c r="AO28">
        <v>6127000000</v>
      </c>
      <c r="AP28">
        <v>3441000000</v>
      </c>
      <c r="AQ28">
        <v>495000000</v>
      </c>
      <c r="AR28">
        <v>2527000000</v>
      </c>
      <c r="AS28">
        <v>126000000</v>
      </c>
      <c r="AT28">
        <v>630000000</v>
      </c>
    </row>
    <row r="29" spans="1:46">
      <c r="A29" s="16">
        <v>2004</v>
      </c>
      <c r="B29" s="3">
        <f>AVERAGE(Y$282:Y$293)/1000000</f>
        <v>1126085</v>
      </c>
      <c r="C29" s="3">
        <f t="shared" ref="C29:Q29" si="10">AVERAGE(Z282:Z293)/1000000</f>
        <v>184773</v>
      </c>
      <c r="D29" s="3">
        <f t="shared" si="10"/>
        <v>17152</v>
      </c>
      <c r="E29" s="3">
        <f t="shared" si="10"/>
        <v>927</v>
      </c>
      <c r="F29" s="3">
        <f t="shared" si="10"/>
        <v>1210</v>
      </c>
      <c r="G29" s="3">
        <f t="shared" si="10"/>
        <v>1512</v>
      </c>
      <c r="H29" s="3">
        <f t="shared" si="10"/>
        <v>2122</v>
      </c>
      <c r="I29" s="3">
        <f t="shared" si="10"/>
        <v>2227</v>
      </c>
      <c r="J29" s="3">
        <f t="shared" si="10"/>
        <v>3712</v>
      </c>
      <c r="K29" s="3">
        <f t="shared" si="10"/>
        <v>1348</v>
      </c>
      <c r="L29" s="3">
        <f t="shared" si="10"/>
        <v>1209</v>
      </c>
      <c r="M29" s="3">
        <f t="shared" si="10"/>
        <v>1155</v>
      </c>
      <c r="N29" s="3">
        <f t="shared" si="10"/>
        <v>1010</v>
      </c>
      <c r="O29" s="3">
        <f t="shared" si="10"/>
        <v>2383</v>
      </c>
      <c r="P29" s="3">
        <f t="shared" si="10"/>
        <v>2049</v>
      </c>
      <c r="Q29" s="3">
        <f t="shared" si="10"/>
        <v>5642</v>
      </c>
      <c r="R29" s="3"/>
      <c r="S29" s="3"/>
      <c r="T29" s="3"/>
      <c r="U29" s="3"/>
      <c r="V29" s="3"/>
      <c r="X29" t="s">
        <v>258</v>
      </c>
      <c r="Y29">
        <v>583636000000</v>
      </c>
      <c r="Z29">
        <v>86475000000</v>
      </c>
      <c r="AA29">
        <v>12325000000</v>
      </c>
      <c r="AB29">
        <v>698000000</v>
      </c>
      <c r="AD29">
        <v>790000000</v>
      </c>
      <c r="AE29">
        <v>886000000</v>
      </c>
      <c r="AF29">
        <v>2648000000</v>
      </c>
      <c r="AG29">
        <v>2659000000</v>
      </c>
      <c r="AK29">
        <v>697000000</v>
      </c>
      <c r="AN29">
        <v>4258000000</v>
      </c>
      <c r="AO29">
        <v>5949000000</v>
      </c>
      <c r="AP29">
        <v>3362000000</v>
      </c>
      <c r="AQ29">
        <v>482000000</v>
      </c>
      <c r="AR29">
        <v>2487000000</v>
      </c>
      <c r="AS29">
        <v>126000000</v>
      </c>
      <c r="AT29">
        <v>607000000</v>
      </c>
    </row>
    <row r="30" spans="1:46">
      <c r="A30" s="16">
        <v>2005</v>
      </c>
      <c r="B30" s="3">
        <f>AVERAGE(Y$294:Y$305)/1000000</f>
        <v>1162017.0833333333</v>
      </c>
      <c r="C30" s="3">
        <f t="shared" ref="C30:Q30" si="11">AVERAGE(Z294:Z305)/1000000</f>
        <v>188043</v>
      </c>
      <c r="D30" s="3">
        <f t="shared" si="11"/>
        <v>17834</v>
      </c>
      <c r="E30" s="3">
        <f t="shared" si="11"/>
        <v>950</v>
      </c>
      <c r="F30" s="3">
        <f t="shared" si="11"/>
        <v>1156</v>
      </c>
      <c r="G30" s="3">
        <f t="shared" si="11"/>
        <v>1472</v>
      </c>
      <c r="H30" s="3">
        <f t="shared" si="11"/>
        <v>2044</v>
      </c>
      <c r="I30" s="3">
        <f t="shared" si="11"/>
        <v>2334</v>
      </c>
      <c r="J30" s="3">
        <f t="shared" si="11"/>
        <v>4261</v>
      </c>
      <c r="K30" s="3">
        <f t="shared" si="11"/>
        <v>1515</v>
      </c>
      <c r="L30" s="3">
        <f t="shared" si="11"/>
        <v>1483</v>
      </c>
      <c r="M30" s="3">
        <f t="shared" si="11"/>
        <v>1263</v>
      </c>
      <c r="N30" s="3">
        <f t="shared" si="11"/>
        <v>943</v>
      </c>
      <c r="O30" s="3">
        <f t="shared" si="11"/>
        <v>2414</v>
      </c>
      <c r="P30" s="3">
        <f t="shared" si="11"/>
        <v>2260</v>
      </c>
      <c r="Q30" s="3">
        <f t="shared" si="11"/>
        <v>5830</v>
      </c>
      <c r="R30" s="3"/>
      <c r="S30" s="3"/>
      <c r="T30" s="3"/>
      <c r="U30" s="3"/>
      <c r="V30" s="3"/>
      <c r="X30" t="s">
        <v>259</v>
      </c>
      <c r="Y30">
        <v>586003000000</v>
      </c>
      <c r="Z30">
        <v>88819000000</v>
      </c>
      <c r="AA30">
        <v>12525000000</v>
      </c>
      <c r="AB30">
        <v>684000000</v>
      </c>
      <c r="AD30">
        <v>766000000</v>
      </c>
      <c r="AE30">
        <v>933000000</v>
      </c>
      <c r="AF30">
        <v>2648000000</v>
      </c>
      <c r="AG30">
        <v>2876000000</v>
      </c>
      <c r="AK30">
        <v>674000000</v>
      </c>
      <c r="AN30">
        <v>4332000000</v>
      </c>
      <c r="AO30">
        <v>6053000000</v>
      </c>
      <c r="AP30">
        <v>3388000000</v>
      </c>
      <c r="AQ30">
        <v>456000000</v>
      </c>
      <c r="AR30">
        <v>2527000000</v>
      </c>
      <c r="AS30">
        <v>126000000</v>
      </c>
      <c r="AT30">
        <v>654000000</v>
      </c>
    </row>
    <row r="31" spans="1:46">
      <c r="A31" s="16">
        <v>2006</v>
      </c>
      <c r="B31" s="3">
        <f>AVERAGE(Y$306:Y$317)/1000000</f>
        <v>1193934.75</v>
      </c>
      <c r="C31" s="3">
        <f t="shared" ref="C31:Q31" si="12">AVERAGE(Z306:Z317)/1000000</f>
        <v>185353</v>
      </c>
      <c r="D31" s="3">
        <f t="shared" si="12"/>
        <v>18229</v>
      </c>
      <c r="E31" s="3">
        <f t="shared" si="12"/>
        <v>991</v>
      </c>
      <c r="F31" s="3">
        <f t="shared" si="12"/>
        <v>1243</v>
      </c>
      <c r="G31" s="3">
        <f t="shared" si="12"/>
        <v>1448</v>
      </c>
      <c r="H31" s="3">
        <f t="shared" si="12"/>
        <v>2041</v>
      </c>
      <c r="I31" s="3">
        <f t="shared" si="12"/>
        <v>2410</v>
      </c>
      <c r="J31" s="3">
        <f t="shared" si="12"/>
        <v>4362</v>
      </c>
      <c r="K31" s="3">
        <f t="shared" si="12"/>
        <v>1685</v>
      </c>
      <c r="L31" s="3">
        <f t="shared" si="12"/>
        <v>1405</v>
      </c>
      <c r="M31" s="3">
        <f t="shared" si="12"/>
        <v>1272</v>
      </c>
      <c r="N31" s="3">
        <f t="shared" si="12"/>
        <v>950</v>
      </c>
      <c r="O31" s="3">
        <f t="shared" si="12"/>
        <v>2553</v>
      </c>
      <c r="P31" s="3">
        <f t="shared" si="12"/>
        <v>2231</v>
      </c>
      <c r="Q31" s="3">
        <f t="shared" si="12"/>
        <v>6027</v>
      </c>
      <c r="R31" s="3"/>
      <c r="S31" s="3"/>
      <c r="T31" s="3"/>
      <c r="U31" s="3"/>
      <c r="V31" s="3"/>
      <c r="X31" t="s">
        <v>260</v>
      </c>
      <c r="Y31">
        <v>586654000000</v>
      </c>
      <c r="Z31">
        <v>89851000000</v>
      </c>
      <c r="AA31">
        <v>12525000000</v>
      </c>
      <c r="AB31">
        <v>725000000</v>
      </c>
      <c r="AD31">
        <v>766000000</v>
      </c>
      <c r="AE31">
        <v>909000000</v>
      </c>
      <c r="AF31">
        <v>2528000000</v>
      </c>
      <c r="AG31">
        <v>2851000000</v>
      </c>
      <c r="AK31">
        <v>686000000</v>
      </c>
      <c r="AN31">
        <v>4382000000</v>
      </c>
      <c r="AO31">
        <v>5831000000</v>
      </c>
      <c r="AP31">
        <v>3283000000</v>
      </c>
      <c r="AQ31">
        <v>430000000</v>
      </c>
      <c r="AR31">
        <v>2527000000</v>
      </c>
      <c r="AS31">
        <v>126000000</v>
      </c>
      <c r="AT31">
        <v>607000000</v>
      </c>
    </row>
    <row r="32" spans="1:46">
      <c r="A32" s="16">
        <v>2007</v>
      </c>
      <c r="B32" s="3">
        <f>AVERAGE(Y$318:Y$329)/1000000</f>
        <v>1221117.8333333333</v>
      </c>
      <c r="C32" s="3">
        <f t="shared" ref="C32:Q32" si="13">AVERAGE(Z318:Z329)/1000000</f>
        <v>181229</v>
      </c>
      <c r="D32" s="3">
        <f t="shared" si="13"/>
        <v>18267</v>
      </c>
      <c r="E32" s="3">
        <f t="shared" si="13"/>
        <v>965</v>
      </c>
      <c r="F32" s="3">
        <f t="shared" si="13"/>
        <v>1312</v>
      </c>
      <c r="G32" s="3">
        <f t="shared" si="13"/>
        <v>1322</v>
      </c>
      <c r="H32" s="3">
        <f t="shared" si="13"/>
        <v>2110</v>
      </c>
      <c r="I32" s="3">
        <f t="shared" si="13"/>
        <v>2472</v>
      </c>
      <c r="J32" s="3">
        <f t="shared" si="13"/>
        <v>4318</v>
      </c>
      <c r="K32" s="3">
        <f t="shared" si="13"/>
        <v>1631</v>
      </c>
      <c r="L32" s="3">
        <f t="shared" si="13"/>
        <v>1407</v>
      </c>
      <c r="M32" s="3">
        <f t="shared" si="13"/>
        <v>1280</v>
      </c>
      <c r="N32" s="3">
        <f t="shared" si="13"/>
        <v>884</v>
      </c>
      <c r="O32" s="3">
        <f t="shared" si="13"/>
        <v>2541</v>
      </c>
      <c r="P32" s="3">
        <f t="shared" si="13"/>
        <v>2343</v>
      </c>
      <c r="Q32" s="3">
        <f t="shared" si="13"/>
        <v>6196</v>
      </c>
      <c r="R32" s="3"/>
      <c r="S32" s="3"/>
      <c r="T32" s="3"/>
      <c r="U32" s="3"/>
      <c r="V32" s="3"/>
      <c r="X32" t="s">
        <v>261</v>
      </c>
      <c r="Y32">
        <v>591415000000</v>
      </c>
      <c r="Z32">
        <v>90399000000</v>
      </c>
      <c r="AA32">
        <v>12375000000</v>
      </c>
      <c r="AB32">
        <v>684000000</v>
      </c>
      <c r="AD32">
        <v>766000000</v>
      </c>
      <c r="AE32">
        <v>979000000</v>
      </c>
      <c r="AF32">
        <v>2502000000</v>
      </c>
      <c r="AG32">
        <v>2748000000</v>
      </c>
      <c r="AK32">
        <v>674000000</v>
      </c>
      <c r="AN32">
        <v>4332000000</v>
      </c>
      <c r="AO32">
        <v>5876000000</v>
      </c>
      <c r="AP32">
        <v>3362000000</v>
      </c>
      <c r="AQ32">
        <v>456000000</v>
      </c>
      <c r="AR32">
        <v>2527000000</v>
      </c>
      <c r="AS32">
        <v>98000000</v>
      </c>
      <c r="AT32">
        <v>654000000</v>
      </c>
    </row>
    <row r="33" spans="1:46">
      <c r="A33" s="16">
        <v>2008</v>
      </c>
      <c r="B33" s="3">
        <f>AVERAGE(Y$330:Y$341)/1000000</f>
        <v>1227665</v>
      </c>
      <c r="C33" s="3">
        <f t="shared" ref="C33:Q33" si="14">AVERAGE(Z330:Z341)/1000000</f>
        <v>167905</v>
      </c>
      <c r="D33" s="3">
        <f t="shared" si="14"/>
        <v>18407</v>
      </c>
      <c r="E33" s="3">
        <f t="shared" si="14"/>
        <v>882</v>
      </c>
      <c r="F33" s="3">
        <f t="shared" si="14"/>
        <v>1340</v>
      </c>
      <c r="G33" s="3">
        <f t="shared" si="14"/>
        <v>1177</v>
      </c>
      <c r="H33" s="3">
        <f t="shared" si="14"/>
        <v>2289</v>
      </c>
      <c r="I33" s="3">
        <f t="shared" si="14"/>
        <v>2462</v>
      </c>
      <c r="J33" s="3">
        <f t="shared" si="14"/>
        <v>4307</v>
      </c>
      <c r="K33" s="3">
        <f t="shared" si="14"/>
        <v>1587</v>
      </c>
      <c r="L33" s="3">
        <f t="shared" si="14"/>
        <v>1420</v>
      </c>
      <c r="M33" s="3">
        <f t="shared" si="14"/>
        <v>1300</v>
      </c>
      <c r="N33" s="3">
        <f t="shared" si="14"/>
        <v>939</v>
      </c>
      <c r="O33" s="3">
        <f t="shared" si="14"/>
        <v>2611</v>
      </c>
      <c r="P33" s="3">
        <f t="shared" si="14"/>
        <v>2400</v>
      </c>
      <c r="Q33" s="3">
        <f t="shared" si="14"/>
        <v>6351</v>
      </c>
      <c r="R33" s="3"/>
      <c r="S33" s="3"/>
      <c r="T33" s="3"/>
      <c r="U33" s="3"/>
      <c r="V33" s="3"/>
      <c r="X33" t="s">
        <v>262</v>
      </c>
      <c r="Y33">
        <v>593548000000</v>
      </c>
      <c r="Z33">
        <v>91838000000</v>
      </c>
      <c r="AA33">
        <v>12350000000</v>
      </c>
      <c r="AB33">
        <v>658000000</v>
      </c>
      <c r="AD33">
        <v>729000000</v>
      </c>
      <c r="AE33">
        <v>979000000</v>
      </c>
      <c r="AF33">
        <v>2462000000</v>
      </c>
      <c r="AG33">
        <v>2812000000</v>
      </c>
      <c r="AK33">
        <v>709000000</v>
      </c>
      <c r="AN33">
        <v>4283000000</v>
      </c>
      <c r="AO33">
        <v>5772000000</v>
      </c>
      <c r="AP33">
        <v>3283000000</v>
      </c>
      <c r="AQ33">
        <v>443000000</v>
      </c>
      <c r="AR33">
        <v>2487000000</v>
      </c>
      <c r="AS33">
        <v>98000000</v>
      </c>
      <c r="AT33">
        <v>630000000</v>
      </c>
    </row>
    <row r="34" spans="1:46">
      <c r="A34" s="16">
        <v>2009</v>
      </c>
      <c r="B34" s="3">
        <f>AVERAGE(Y$342:Y$353)/1000000</f>
        <v>1194198.0833333333</v>
      </c>
      <c r="C34" s="3">
        <f t="shared" ref="C34:Q34" si="15">AVERAGE(Z342:Z353)/1000000</f>
        <v>146610</v>
      </c>
      <c r="D34" s="3">
        <f t="shared" si="15"/>
        <v>18656</v>
      </c>
      <c r="E34" s="3">
        <f t="shared" si="15"/>
        <v>869</v>
      </c>
      <c r="F34" s="3">
        <f t="shared" si="15"/>
        <v>1333</v>
      </c>
      <c r="G34" s="3">
        <f t="shared" si="15"/>
        <v>1123</v>
      </c>
      <c r="H34" s="3">
        <f t="shared" si="15"/>
        <v>2393</v>
      </c>
      <c r="I34" s="3">
        <f t="shared" si="15"/>
        <v>2455</v>
      </c>
      <c r="J34" s="3">
        <f t="shared" si="15"/>
        <v>4435</v>
      </c>
      <c r="K34" s="3">
        <f t="shared" si="15"/>
        <v>1620</v>
      </c>
      <c r="L34" s="3">
        <f t="shared" si="15"/>
        <v>1534</v>
      </c>
      <c r="M34" s="3">
        <f t="shared" si="15"/>
        <v>1281</v>
      </c>
      <c r="N34" s="3">
        <f t="shared" si="15"/>
        <v>812</v>
      </c>
      <c r="O34" s="3">
        <f t="shared" si="15"/>
        <v>2753</v>
      </c>
      <c r="P34" s="3">
        <f t="shared" si="15"/>
        <v>2483</v>
      </c>
      <c r="Q34" s="3">
        <f t="shared" si="15"/>
        <v>6569</v>
      </c>
      <c r="R34" s="3"/>
      <c r="S34" s="3"/>
      <c r="T34" s="3"/>
      <c r="U34" s="3"/>
      <c r="V34" s="3"/>
      <c r="X34" t="s">
        <v>263</v>
      </c>
      <c r="Y34">
        <v>599910000000</v>
      </c>
      <c r="Z34">
        <v>92692000000</v>
      </c>
      <c r="AA34">
        <v>12201000000</v>
      </c>
      <c r="AB34">
        <v>644000000</v>
      </c>
      <c r="AD34">
        <v>704000000</v>
      </c>
      <c r="AE34">
        <v>1003000000</v>
      </c>
      <c r="AF34">
        <v>2422000000</v>
      </c>
      <c r="AG34">
        <v>2787000000</v>
      </c>
      <c r="AK34">
        <v>709000000</v>
      </c>
      <c r="AN34">
        <v>4209000000</v>
      </c>
      <c r="AO34">
        <v>5595000000</v>
      </c>
      <c r="AP34">
        <v>3204000000</v>
      </c>
      <c r="AQ34">
        <v>443000000</v>
      </c>
      <c r="AR34">
        <v>2406000000</v>
      </c>
      <c r="AS34">
        <v>84000000</v>
      </c>
      <c r="AT34">
        <v>630000000</v>
      </c>
    </row>
    <row r="35" spans="1:46">
      <c r="A35" s="16">
        <v>2010</v>
      </c>
      <c r="B35" s="3">
        <f>AVERAGE(Y$354:Y$363)/1000000</f>
        <v>1234097.3</v>
      </c>
      <c r="C35" s="3">
        <f t="shared" ref="C35:Q35" si="16">AVERAGE(Z354:Z363)/1000000</f>
        <v>156509.6</v>
      </c>
      <c r="D35" s="3">
        <f t="shared" si="16"/>
        <v>19129.2</v>
      </c>
      <c r="E35" s="3">
        <f t="shared" si="16"/>
        <v>849.5</v>
      </c>
      <c r="F35" s="3">
        <f t="shared" si="16"/>
        <v>1455.4</v>
      </c>
      <c r="G35" s="3">
        <f t="shared" si="16"/>
        <v>1196.5999999999999</v>
      </c>
      <c r="H35" s="3">
        <f t="shared" si="16"/>
        <v>2330.3000000000002</v>
      </c>
      <c r="I35" s="3">
        <f t="shared" si="16"/>
        <v>2415.6999999999998</v>
      </c>
      <c r="J35" s="3">
        <f t="shared" si="16"/>
        <v>4700.8999999999996</v>
      </c>
      <c r="K35" s="3">
        <f t="shared" si="16"/>
        <v>1764.6</v>
      </c>
      <c r="L35" s="3">
        <f t="shared" si="16"/>
        <v>1655.3</v>
      </c>
      <c r="M35" s="3">
        <f t="shared" si="16"/>
        <v>1281</v>
      </c>
      <c r="N35" s="3">
        <f t="shared" si="16"/>
        <v>992.4</v>
      </c>
      <c r="O35" s="3">
        <f t="shared" si="16"/>
        <v>2723.9</v>
      </c>
      <c r="P35" s="3">
        <f t="shared" si="16"/>
        <v>2464.5</v>
      </c>
      <c r="Q35" s="3">
        <f t="shared" si="16"/>
        <v>6643.8</v>
      </c>
      <c r="R35" s="8"/>
      <c r="S35" s="8"/>
      <c r="T35" s="8"/>
      <c r="U35" s="8"/>
      <c r="V35" s="8"/>
      <c r="X35" t="s">
        <v>264</v>
      </c>
      <c r="Y35">
        <v>609432000000</v>
      </c>
      <c r="Z35">
        <v>94615000000</v>
      </c>
      <c r="AA35">
        <v>12375000000</v>
      </c>
      <c r="AB35">
        <v>617000000</v>
      </c>
      <c r="AD35">
        <v>667000000</v>
      </c>
      <c r="AE35">
        <v>1037000000</v>
      </c>
      <c r="AF35">
        <v>2422000000</v>
      </c>
      <c r="AG35">
        <v>2876000000</v>
      </c>
      <c r="AK35">
        <v>721000000</v>
      </c>
      <c r="AN35">
        <v>4308000000</v>
      </c>
      <c r="AO35">
        <v>5728000000</v>
      </c>
      <c r="AP35">
        <v>3309000000</v>
      </c>
      <c r="AQ35">
        <v>443000000</v>
      </c>
      <c r="AR35">
        <v>2446000000</v>
      </c>
      <c r="AS35">
        <v>98000000</v>
      </c>
      <c r="AT35">
        <v>678000000</v>
      </c>
    </row>
    <row r="36" spans="1:46">
      <c r="B36" s="8"/>
      <c r="C36" s="177"/>
      <c r="D36" s="177"/>
      <c r="E36" s="8"/>
      <c r="F36" s="8"/>
      <c r="G36" s="8"/>
      <c r="H36" s="8"/>
      <c r="I36" s="8"/>
      <c r="J36" s="8"/>
      <c r="K36" s="8"/>
      <c r="L36" s="8"/>
      <c r="M36" s="8"/>
      <c r="N36" s="8"/>
      <c r="O36" s="8"/>
      <c r="P36" s="8"/>
      <c r="Q36" s="8"/>
      <c r="R36" s="8"/>
      <c r="S36" s="8"/>
      <c r="T36" s="8"/>
      <c r="U36" s="8"/>
      <c r="V36" s="8"/>
      <c r="X36" t="s">
        <v>265</v>
      </c>
      <c r="Y36">
        <v>606362000000</v>
      </c>
      <c r="Z36">
        <v>94641000000</v>
      </c>
      <c r="AA36">
        <v>12089000000</v>
      </c>
      <c r="AB36">
        <v>617000000</v>
      </c>
      <c r="AD36">
        <v>642000000</v>
      </c>
      <c r="AE36">
        <v>1014000000</v>
      </c>
      <c r="AF36">
        <v>2422000000</v>
      </c>
      <c r="AG36">
        <v>2851000000</v>
      </c>
      <c r="AK36">
        <v>651000000</v>
      </c>
      <c r="AN36">
        <v>4234000000</v>
      </c>
      <c r="AO36">
        <v>5772000000</v>
      </c>
      <c r="AP36">
        <v>3362000000</v>
      </c>
      <c r="AQ36">
        <v>456000000</v>
      </c>
      <c r="AR36">
        <v>2487000000</v>
      </c>
      <c r="AS36">
        <v>98000000</v>
      </c>
      <c r="AT36">
        <v>678000000</v>
      </c>
    </row>
    <row r="37" spans="1:46">
      <c r="A37" s="18" t="s">
        <v>71</v>
      </c>
      <c r="B37" s="8"/>
      <c r="C37" s="8"/>
      <c r="D37" s="3"/>
      <c r="E37" s="3"/>
      <c r="F37" s="3"/>
      <c r="G37" s="3"/>
      <c r="H37" s="3"/>
      <c r="I37" s="3"/>
      <c r="J37" s="3"/>
      <c r="K37" s="3"/>
      <c r="L37" s="3"/>
      <c r="M37" s="3"/>
      <c r="N37" s="3"/>
      <c r="O37" s="3"/>
      <c r="P37" s="3"/>
      <c r="Q37" s="3"/>
      <c r="R37" s="3"/>
      <c r="S37" s="2"/>
      <c r="T37" s="3"/>
      <c r="U37" s="3"/>
      <c r="V37" s="3"/>
      <c r="X37" t="s">
        <v>266</v>
      </c>
      <c r="Y37">
        <v>610590000000</v>
      </c>
      <c r="Z37">
        <v>96437000000</v>
      </c>
      <c r="AA37">
        <v>12114000000</v>
      </c>
      <c r="AB37">
        <v>644000000</v>
      </c>
      <c r="AD37">
        <v>667000000</v>
      </c>
      <c r="AE37">
        <v>1014000000</v>
      </c>
      <c r="AF37">
        <v>2422000000</v>
      </c>
      <c r="AG37">
        <v>2851000000</v>
      </c>
      <c r="AK37">
        <v>628000000</v>
      </c>
      <c r="AN37">
        <v>4258000000</v>
      </c>
      <c r="AO37">
        <v>5876000000</v>
      </c>
      <c r="AP37">
        <v>3441000000</v>
      </c>
      <c r="AQ37">
        <v>456000000</v>
      </c>
      <c r="AR37">
        <v>2581000000</v>
      </c>
      <c r="AS37">
        <v>98000000</v>
      </c>
      <c r="AT37">
        <v>702000000</v>
      </c>
    </row>
    <row r="38" spans="1:46">
      <c r="A38" s="7" t="s">
        <v>0</v>
      </c>
      <c r="B38" s="2">
        <f>(POWER(VLOOKUP(VALUE(RIGHT($A38,4)),$A$6:$Q$35,COLUMN(B$35),0)/VLOOKUP(VALUE(LEFT($A38,4)),$A$6:$Q$35,COLUMN(B$35),0),1/(VALUE(RIGHT($A38,4))-VALUE(LEFT($A38,4))))-1)*100</f>
        <v>2.7494449992108594</v>
      </c>
      <c r="C38" s="2">
        <f t="shared" ref="C38:P42" si="17">(POWER(VLOOKUP(VALUE(RIGHT($A38,4)),$A$6:$Q$35,COLUMN(C$35),0)/VLOOKUP(VALUE(LEFT($A38,4)),$A$6:$Q$35,COLUMN(C$35),0),1/(VALUE(RIGHT($A38,4))-VALUE(LEFT($A38,4))))-1)*100</f>
        <v>2.2594816099351211</v>
      </c>
      <c r="D38" s="2">
        <f t="shared" si="17"/>
        <v>1.3896187144664784</v>
      </c>
      <c r="E38" s="2">
        <f t="shared" si="17"/>
        <v>1.5732229673313336</v>
      </c>
      <c r="F38" s="3" t="s">
        <v>10</v>
      </c>
      <c r="G38" s="2">
        <f t="shared" si="17"/>
        <v>2.533767010644028</v>
      </c>
      <c r="H38" s="2">
        <f t="shared" si="17"/>
        <v>3.3989649905569852</v>
      </c>
      <c r="I38" s="2">
        <f t="shared" si="17"/>
        <v>-0.78176472154228849</v>
      </c>
      <c r="J38" s="2">
        <f t="shared" si="17"/>
        <v>1.128257175708347</v>
      </c>
      <c r="K38" s="3" t="s">
        <v>10</v>
      </c>
      <c r="L38" s="3" t="s">
        <v>10</v>
      </c>
      <c r="M38" s="3" t="s">
        <v>10</v>
      </c>
      <c r="N38" s="2">
        <f>(POWER(VLOOKUP(VALUE(RIGHT($A38,4)),$A$6:$Q$35,COLUMN(N$35),0)/VLOOKUP(VALUE(LEFT($A38,4)),$A$6:$Q$35,COLUMN(N$35),0),1/(VALUE(RIGHT($A38,4))-VALUE(LEFT($A38,4))))-1)*100</f>
        <v>1.5683915833190509</v>
      </c>
      <c r="O38" s="3" t="s">
        <v>10</v>
      </c>
      <c r="P38" s="3" t="s">
        <v>10</v>
      </c>
      <c r="Q38" s="2">
        <f>(POWER(VLOOKUP(VALUE(RIGHT($A38,4)),$A$6:$Q$35,COLUMN(Q$35),0)/VLOOKUP(VALUE(LEFT($A38,4)),$A$6:$Q$35,COLUMN(Q$35),0),1/(VALUE(RIGHT($A38,4))-VALUE(LEFT($A38,4))))-1)*100</f>
        <v>1.3077884468506884</v>
      </c>
      <c r="R38" s="3"/>
      <c r="S38" s="2"/>
      <c r="T38" s="3"/>
      <c r="U38" s="3"/>
      <c r="V38" s="3"/>
      <c r="X38" t="s">
        <v>267</v>
      </c>
      <c r="Y38">
        <v>614831000000</v>
      </c>
      <c r="Z38">
        <v>98832000000</v>
      </c>
      <c r="AA38">
        <v>12300000000</v>
      </c>
      <c r="AB38">
        <v>644000000</v>
      </c>
      <c r="AD38">
        <v>692000000</v>
      </c>
      <c r="AE38">
        <v>1003000000</v>
      </c>
      <c r="AF38">
        <v>2502000000</v>
      </c>
      <c r="AG38">
        <v>2876000000</v>
      </c>
      <c r="AK38">
        <v>604000000</v>
      </c>
      <c r="AN38">
        <v>4431000000</v>
      </c>
      <c r="AO38">
        <v>5905000000</v>
      </c>
      <c r="AP38">
        <v>3441000000</v>
      </c>
      <c r="AQ38">
        <v>469000000</v>
      </c>
      <c r="AR38">
        <v>2581000000</v>
      </c>
      <c r="AS38">
        <v>126000000</v>
      </c>
      <c r="AT38">
        <v>654000000</v>
      </c>
    </row>
    <row r="39" spans="1:46">
      <c r="A39" s="7" t="s">
        <v>1</v>
      </c>
      <c r="B39" s="2">
        <f>(POWER(VLOOKUP(VALUE(RIGHT($A39,4)),$A$6:$Q$35,COLUMN(B$35),0)/VLOOKUP(VALUE(LEFT($A39,4)),$A$6:$Q$35,COLUMN(B$35),0),1/(VALUE(RIGHT($A39,4))-VALUE(LEFT($A39,4))))-1)*100</f>
        <v>2.9825848286907153</v>
      </c>
      <c r="C39" s="2">
        <f t="shared" si="17"/>
        <v>3.1143451252984011</v>
      </c>
      <c r="D39" s="2">
        <f t="shared" si="17"/>
        <v>0.27018368057494246</v>
      </c>
      <c r="E39" s="2">
        <f t="shared" si="17"/>
        <v>0.76020635880764686</v>
      </c>
      <c r="F39" s="3" t="s">
        <v>10</v>
      </c>
      <c r="G39" s="2">
        <f t="shared" si="17"/>
        <v>0.54378385050064537</v>
      </c>
      <c r="H39" s="2">
        <f t="shared" si="17"/>
        <v>3.8367645556942831</v>
      </c>
      <c r="I39" s="2">
        <f t="shared" si="17"/>
        <v>-1.2411250821260378</v>
      </c>
      <c r="J39" s="2">
        <f t="shared" si="17"/>
        <v>-1.709021350692741</v>
      </c>
      <c r="K39" s="3" t="s">
        <v>10</v>
      </c>
      <c r="L39" s="3" t="s">
        <v>10</v>
      </c>
      <c r="M39" s="3" t="s">
        <v>10</v>
      </c>
      <c r="N39" s="2">
        <f>(POWER(VLOOKUP(VALUE(RIGHT($A39,4)),$A$6:$Q$35,COLUMN(N$35),0)/VLOOKUP(VALUE(LEFT($A39,4)),$A$6:$Q$35,COLUMN(N$35),0),1/(VALUE(RIGHT($A39,4))-VALUE(LEFT($A39,4))))-1)*100</f>
        <v>3.2064728596871817</v>
      </c>
      <c r="O39" s="3" t="s">
        <v>10</v>
      </c>
      <c r="P39" s="3" t="s">
        <v>10</v>
      </c>
      <c r="Q39" s="2">
        <f>(POWER(VLOOKUP(VALUE(RIGHT($A39,4)),$A$6:$Q$35,COLUMN(Q$35),0)/VLOOKUP(VALUE(LEFT($A39,4)),$A$6:$Q$35,COLUMN(Q$35),0),1/(VALUE(RIGHT($A39,4))-VALUE(LEFT($A39,4))))-1)*100</f>
        <v>-6.9933553910261903E-2</v>
      </c>
      <c r="R39" s="3"/>
      <c r="S39" s="2"/>
      <c r="T39" s="3"/>
      <c r="U39" s="3"/>
      <c r="V39" s="3"/>
      <c r="X39" t="s">
        <v>268</v>
      </c>
      <c r="Y39">
        <v>609914000000</v>
      </c>
      <c r="Z39">
        <v>98858000000</v>
      </c>
      <c r="AA39">
        <v>12114000000</v>
      </c>
      <c r="AB39">
        <v>617000000</v>
      </c>
      <c r="AD39">
        <v>642000000</v>
      </c>
      <c r="AE39">
        <v>1037000000</v>
      </c>
      <c r="AF39">
        <v>2502000000</v>
      </c>
      <c r="AG39">
        <v>2748000000</v>
      </c>
      <c r="AK39">
        <v>616000000</v>
      </c>
      <c r="AN39">
        <v>4332000000</v>
      </c>
      <c r="AO39">
        <v>5772000000</v>
      </c>
      <c r="AP39">
        <v>3362000000</v>
      </c>
      <c r="AQ39">
        <v>469000000</v>
      </c>
      <c r="AR39">
        <v>2487000000</v>
      </c>
      <c r="AS39">
        <v>126000000</v>
      </c>
      <c r="AT39">
        <v>630000000</v>
      </c>
    </row>
    <row r="40" spans="1:46">
      <c r="A40" s="7" t="s">
        <v>2</v>
      </c>
      <c r="B40" s="2">
        <f>(POWER(VLOOKUP(VALUE(RIGHT($A40,4)),$A$6:$Q$35,COLUMN(B$35),0)/VLOOKUP(VALUE(LEFT($A40,4)),$A$6:$Q$35,COLUMN(B$35),0),1/(VALUE(RIGHT($A40,4))-VALUE(LEFT($A40,4))))-1)*100</f>
        <v>2.7234124445023378</v>
      </c>
      <c r="C40" s="2">
        <f t="shared" si="17"/>
        <v>3.5727235096221888</v>
      </c>
      <c r="D40" s="2">
        <f t="shared" si="17"/>
        <v>1.9551248863457271</v>
      </c>
      <c r="E40" s="2">
        <f t="shared" si="17"/>
        <v>3.9542192140439525</v>
      </c>
      <c r="F40" s="3" t="s">
        <v>10</v>
      </c>
      <c r="G40" s="2">
        <f t="shared" si="17"/>
        <v>4.7231556294237587</v>
      </c>
      <c r="H40" s="2">
        <f t="shared" si="17"/>
        <v>4.8561403708599515</v>
      </c>
      <c r="I40" s="2">
        <f t="shared" si="17"/>
        <v>-1.6670857877453482</v>
      </c>
      <c r="J40" s="2">
        <f t="shared" si="17"/>
        <v>2.226684534510448</v>
      </c>
      <c r="K40" s="3" t="s">
        <v>10</v>
      </c>
      <c r="L40" s="3" t="s">
        <v>10</v>
      </c>
      <c r="M40" s="3" t="s">
        <v>10</v>
      </c>
      <c r="N40" s="2">
        <f>(POWER(VLOOKUP(VALUE(RIGHT($A40,4)),$A$6:$Q$35,COLUMN(N$35),0)/VLOOKUP(VALUE(LEFT($A40,4)),$A$6:$Q$35,COLUMN(N$35),0),1/(VALUE(RIGHT($A40,4))-VALUE(LEFT($A40,4))))-1)*100</f>
        <v>1.1898351027692211</v>
      </c>
      <c r="O40" s="3" t="s">
        <v>10</v>
      </c>
      <c r="P40" s="3" t="s">
        <v>10</v>
      </c>
      <c r="Q40" s="2">
        <f>(POWER(VLOOKUP(VALUE(RIGHT($A40,4)),$A$6:$Q$35,COLUMN(Q$35),0)/VLOOKUP(VALUE(LEFT($A40,4)),$A$6:$Q$35,COLUMN(Q$35),0),1/(VALUE(RIGHT($A40,4))-VALUE(LEFT($A40,4))))-1)*100</f>
        <v>1.5118446245393713</v>
      </c>
      <c r="R40" s="23"/>
      <c r="S40" s="23"/>
      <c r="T40" s="23"/>
      <c r="U40" s="23"/>
      <c r="V40" s="23"/>
      <c r="X40" t="s">
        <v>269</v>
      </c>
      <c r="Y40">
        <v>612411000000</v>
      </c>
      <c r="Z40">
        <v>100654000000</v>
      </c>
      <c r="AA40">
        <v>12400000000</v>
      </c>
      <c r="AB40">
        <v>644000000</v>
      </c>
      <c r="AD40">
        <v>692000000</v>
      </c>
      <c r="AE40">
        <v>1061000000</v>
      </c>
      <c r="AF40">
        <v>2528000000</v>
      </c>
      <c r="AG40">
        <v>2851000000</v>
      </c>
      <c r="AK40">
        <v>651000000</v>
      </c>
      <c r="AN40">
        <v>4357000000</v>
      </c>
      <c r="AO40">
        <v>5831000000</v>
      </c>
      <c r="AP40">
        <v>3362000000</v>
      </c>
      <c r="AQ40">
        <v>456000000</v>
      </c>
      <c r="AR40">
        <v>2487000000</v>
      </c>
      <c r="AS40">
        <v>126000000</v>
      </c>
      <c r="AT40">
        <v>654000000</v>
      </c>
    </row>
    <row r="41" spans="1:46">
      <c r="A41" s="19" t="s">
        <v>3</v>
      </c>
      <c r="B41" s="2">
        <f>(POWER(VLOOKUP(VALUE(RIGHT($A41,4)),$A$6:$Q$35,COLUMN(B$35),0)/VLOOKUP(VALUE(LEFT($A41,4)),$A$6:$Q$35,COLUMN(B$35),0),1/(VALUE(RIGHT($A41,4))-VALUE(LEFT($A41,4))))-1)*100</f>
        <v>2.5244614666767307</v>
      </c>
      <c r="C41" s="2">
        <f t="shared" si="17"/>
        <v>-0.71971218963704509</v>
      </c>
      <c r="D41" s="2">
        <f t="shared" si="17"/>
        <v>1.7906958115204485</v>
      </c>
      <c r="E41" s="2">
        <f t="shared" si="17"/>
        <v>-1.1549543643675442</v>
      </c>
      <c r="F41" s="2">
        <f t="shared" si="17"/>
        <v>1.1072710777215944</v>
      </c>
      <c r="G41" s="2">
        <f t="shared" si="17"/>
        <v>1.4321033371792469</v>
      </c>
      <c r="H41" s="2">
        <f t="shared" si="17"/>
        <v>0.6626744886810032</v>
      </c>
      <c r="I41" s="2">
        <f t="shared" si="17"/>
        <v>1.1606698142234251</v>
      </c>
      <c r="J41" s="2">
        <f t="shared" si="17"/>
        <v>2.7127089589838338</v>
      </c>
      <c r="K41" s="2">
        <f t="shared" si="17"/>
        <v>0.34334347657341002</v>
      </c>
      <c r="L41" s="2">
        <f t="shared" si="17"/>
        <v>4.8596725846149269</v>
      </c>
      <c r="M41" s="2">
        <f t="shared" si="17"/>
        <v>3.9318746452522424</v>
      </c>
      <c r="N41" s="2">
        <f t="shared" si="17"/>
        <v>0.31501821164325872</v>
      </c>
      <c r="O41" s="2">
        <f t="shared" si="17"/>
        <v>2.2204340195253858</v>
      </c>
      <c r="P41" s="2">
        <f t="shared" si="17"/>
        <v>3.8953172452929063</v>
      </c>
      <c r="Q41" s="2">
        <f>(POWER(VLOOKUP(VALUE(RIGHT($A41,4)),$A$6:$Q$35,COLUMN(Q$35),0)/VLOOKUP(VALUE(LEFT($A41,4)),$A$6:$Q$35,COLUMN(Q$35),0),1/(VALUE(RIGHT($A41,4))-VALUE(LEFT($A41,4))))-1)*100</f>
        <v>2.5807260112885144</v>
      </c>
      <c r="R41" s="23"/>
      <c r="S41" s="23"/>
      <c r="T41" s="23"/>
      <c r="U41" s="23"/>
      <c r="V41" s="23"/>
      <c r="X41" t="s">
        <v>270</v>
      </c>
      <c r="Y41">
        <v>617888000000</v>
      </c>
      <c r="Z41">
        <v>103240000000</v>
      </c>
      <c r="AA41">
        <v>12649000000</v>
      </c>
      <c r="AB41">
        <v>617000000</v>
      </c>
      <c r="AD41">
        <v>729000000</v>
      </c>
      <c r="AE41">
        <v>1119000000</v>
      </c>
      <c r="AF41">
        <v>2648000000</v>
      </c>
      <c r="AG41">
        <v>2812000000</v>
      </c>
      <c r="AK41">
        <v>686000000</v>
      </c>
      <c r="AN41">
        <v>4382000000</v>
      </c>
      <c r="AO41">
        <v>5905000000</v>
      </c>
      <c r="AP41">
        <v>3441000000</v>
      </c>
      <c r="AQ41">
        <v>482000000</v>
      </c>
      <c r="AR41">
        <v>2406000000</v>
      </c>
      <c r="AS41">
        <v>126000000</v>
      </c>
      <c r="AT41">
        <v>726000000</v>
      </c>
    </row>
    <row r="42" spans="1:46">
      <c r="A42" s="19" t="s">
        <v>4</v>
      </c>
      <c r="B42" s="2">
        <f>(POWER(VLOOKUP(VALUE(RIGHT($A42,4)),$A$6:$Q$35,COLUMN(B$35),0)/VLOOKUP(VALUE(LEFT($A42,4)),$A$6:$Q$35,COLUMN(B$35),0),1/(VALUE(RIGHT($A42,4))-VALUE(LEFT($A42,4))))-1)*100</f>
        <v>3.2666072989911532</v>
      </c>
      <c r="C42" s="2">
        <f t="shared" si="17"/>
        <v>1.838274419853958</v>
      </c>
      <c r="D42" s="2">
        <f t="shared" si="17"/>
        <v>2.4106929002879918</v>
      </c>
      <c r="E42" s="2">
        <f t="shared" si="17"/>
        <v>2.4101045468082116</v>
      </c>
      <c r="F42" s="2">
        <f t="shared" si="17"/>
        <v>-2.2340116564191992</v>
      </c>
      <c r="G42" s="2">
        <f t="shared" si="17"/>
        <v>2.5364060299060132</v>
      </c>
      <c r="H42" s="2">
        <f t="shared" si="17"/>
        <v>1.5749320523797739</v>
      </c>
      <c r="I42" s="2">
        <f t="shared" si="17"/>
        <v>1.3427074047046794</v>
      </c>
      <c r="J42" s="2">
        <f t="shared" si="17"/>
        <v>4.3455290492234733</v>
      </c>
      <c r="K42" s="2">
        <f t="shared" si="17"/>
        <v>2.6089796841753499</v>
      </c>
      <c r="L42" s="2">
        <f t="shared" si="17"/>
        <v>5.6283047062060776</v>
      </c>
      <c r="M42" s="2">
        <f t="shared" si="17"/>
        <v>5.5002507240851983</v>
      </c>
      <c r="N42" s="2">
        <f t="shared" si="17"/>
        <v>2.386838264313762</v>
      </c>
      <c r="O42" s="2">
        <f t="shared" si="17"/>
        <v>2.27859405269768</v>
      </c>
      <c r="P42" s="2">
        <f t="shared" si="17"/>
        <v>4.6405258972553876</v>
      </c>
      <c r="Q42" s="2">
        <f>(POWER(VLOOKUP(VALUE(RIGHT($A42,4)),$A$6:$Q$35,COLUMN(Q$35),0)/VLOOKUP(VALUE(LEFT($A42,4)),$A$6:$Q$35,COLUMN(Q$35),0),1/(VALUE(RIGHT($A42,4))-VALUE(LEFT($A42,4))))-1)*100</f>
        <v>1.8971482940352669</v>
      </c>
      <c r="R42" s="23"/>
      <c r="S42" s="23"/>
      <c r="T42" s="23"/>
      <c r="U42" s="23"/>
      <c r="V42" s="23"/>
      <c r="X42" t="s">
        <v>271</v>
      </c>
      <c r="Y42">
        <v>623768000000</v>
      </c>
      <c r="Z42">
        <v>104387000000</v>
      </c>
      <c r="AA42">
        <v>12774000000</v>
      </c>
      <c r="AB42">
        <v>604000000</v>
      </c>
      <c r="AD42">
        <v>704000000</v>
      </c>
      <c r="AE42">
        <v>1166000000</v>
      </c>
      <c r="AF42">
        <v>2568000000</v>
      </c>
      <c r="AG42">
        <v>2787000000</v>
      </c>
      <c r="AK42">
        <v>744000000</v>
      </c>
      <c r="AN42">
        <v>4456000000</v>
      </c>
      <c r="AO42">
        <v>5654000000</v>
      </c>
      <c r="AP42">
        <v>3204000000</v>
      </c>
      <c r="AQ42">
        <v>509000000</v>
      </c>
      <c r="AR42">
        <v>2137000000</v>
      </c>
      <c r="AS42">
        <v>126000000</v>
      </c>
      <c r="AT42">
        <v>583000000</v>
      </c>
    </row>
    <row r="43" spans="1:46">
      <c r="A43" s="24"/>
      <c r="B43" s="23"/>
      <c r="C43" s="23"/>
      <c r="D43" s="23"/>
      <c r="E43" s="23"/>
      <c r="F43" s="23"/>
      <c r="G43" s="23"/>
      <c r="H43" s="23"/>
      <c r="I43" s="23"/>
      <c r="J43" s="23"/>
      <c r="K43" s="23"/>
      <c r="L43" s="23"/>
      <c r="M43" s="23"/>
      <c r="N43" s="23"/>
      <c r="O43" s="23"/>
      <c r="P43" s="23"/>
      <c r="Q43" s="23"/>
      <c r="R43" s="23"/>
      <c r="S43" s="23"/>
      <c r="T43" s="23"/>
      <c r="U43" s="23"/>
      <c r="V43" s="23"/>
      <c r="X43" t="s">
        <v>272</v>
      </c>
      <c r="Y43">
        <v>623079000000</v>
      </c>
      <c r="Z43">
        <v>103151000000</v>
      </c>
      <c r="AA43">
        <v>12899000000</v>
      </c>
      <c r="AB43">
        <v>617000000</v>
      </c>
      <c r="AD43">
        <v>729000000</v>
      </c>
      <c r="AE43">
        <v>1142000000</v>
      </c>
      <c r="AF43">
        <v>2568000000</v>
      </c>
      <c r="AG43">
        <v>2851000000</v>
      </c>
      <c r="AK43">
        <v>790000000</v>
      </c>
      <c r="AN43">
        <v>4406000000</v>
      </c>
      <c r="AO43">
        <v>6008000000</v>
      </c>
      <c r="AP43">
        <v>3467000000</v>
      </c>
      <c r="AQ43">
        <v>509000000</v>
      </c>
      <c r="AR43">
        <v>2446000000</v>
      </c>
      <c r="AS43">
        <v>98000000</v>
      </c>
      <c r="AT43">
        <v>678000000</v>
      </c>
    </row>
    <row r="44" spans="1:46">
      <c r="A44" s="9" t="s">
        <v>78</v>
      </c>
      <c r="B44" s="2"/>
      <c r="C44" s="2"/>
      <c r="D44" s="2"/>
      <c r="E44" s="3"/>
      <c r="F44" s="3"/>
      <c r="G44" s="3"/>
      <c r="H44" s="3"/>
      <c r="I44" s="3"/>
      <c r="J44" s="3"/>
      <c r="K44" s="3"/>
      <c r="L44" s="3"/>
      <c r="M44" s="2"/>
      <c r="N44" s="3"/>
      <c r="O44" s="3"/>
      <c r="P44" s="3"/>
      <c r="Q44" s="3"/>
      <c r="R44" s="25"/>
      <c r="S44" s="23"/>
      <c r="T44" s="25"/>
      <c r="U44" s="25"/>
      <c r="V44" s="25"/>
      <c r="X44" t="s">
        <v>273</v>
      </c>
      <c r="Y44">
        <v>627437000000</v>
      </c>
      <c r="Z44">
        <v>103151000000</v>
      </c>
      <c r="AA44">
        <v>12924000000</v>
      </c>
      <c r="AB44">
        <v>617000000</v>
      </c>
      <c r="AD44">
        <v>667000000</v>
      </c>
      <c r="AE44">
        <v>1107000000</v>
      </c>
      <c r="AF44">
        <v>2648000000</v>
      </c>
      <c r="AG44">
        <v>2851000000</v>
      </c>
      <c r="AK44">
        <v>779000000</v>
      </c>
      <c r="AN44">
        <v>4530000000</v>
      </c>
      <c r="AO44">
        <v>6186000000</v>
      </c>
      <c r="AP44">
        <v>3599000000</v>
      </c>
      <c r="AQ44">
        <v>522000000</v>
      </c>
      <c r="AR44">
        <v>2662000000</v>
      </c>
      <c r="AS44">
        <v>126000000</v>
      </c>
      <c r="AT44">
        <v>630000000</v>
      </c>
    </row>
    <row r="45" spans="1:46">
      <c r="A45" s="7" t="s">
        <v>0</v>
      </c>
      <c r="B45" s="2">
        <f>(VLOOKUP(VALUE(RIGHT($A45,4)),$A$6:$Q$35,COLUMN(B$35),0)/VLOOKUP(VALUE(LEFT($A45,4)),$A$6:$Q$35,COLUMN(B$35),0)-1)*100</f>
        <v>102.42614410433416</v>
      </c>
      <c r="C45" s="2">
        <f t="shared" ref="C45:Q46" si="18">(VLOOKUP(VALUE(RIGHT($A45,4)),$A$6:$Q$35,COLUMN(C$35),0)/VLOOKUP(VALUE(LEFT($A45,4)),$A$6:$Q$35,COLUMN(C$35),0)-1)*100</f>
        <v>78.769430584212216</v>
      </c>
      <c r="D45" s="2">
        <f t="shared" si="18"/>
        <v>43.162982072298583</v>
      </c>
      <c r="E45" s="2">
        <f t="shared" si="18"/>
        <v>50.058312815861086</v>
      </c>
      <c r="F45" s="3" t="s">
        <v>10</v>
      </c>
      <c r="G45" s="2">
        <f t="shared" si="18"/>
        <v>91.663646248640802</v>
      </c>
      <c r="H45" s="2">
        <f t="shared" si="18"/>
        <v>138.46298737992089</v>
      </c>
      <c r="I45" s="2">
        <f t="shared" si="18"/>
        <v>-18.45845130432393</v>
      </c>
      <c r="J45" s="2">
        <f t="shared" si="18"/>
        <v>33.870717718183215</v>
      </c>
      <c r="K45" s="3" t="s">
        <v>10</v>
      </c>
      <c r="L45" s="3" t="s">
        <v>10</v>
      </c>
      <c r="M45" s="3" t="s">
        <v>10</v>
      </c>
      <c r="N45" s="2">
        <f t="shared" si="18"/>
        <v>49.872845436563985</v>
      </c>
      <c r="O45" s="3" t="s">
        <v>10</v>
      </c>
      <c r="P45" s="3" t="s">
        <v>10</v>
      </c>
      <c r="Q45" s="2">
        <f t="shared" si="18"/>
        <v>40.188924712936249</v>
      </c>
      <c r="R45" s="25"/>
      <c r="S45" s="23"/>
      <c r="T45" s="25"/>
      <c r="U45" s="25"/>
      <c r="V45" s="25"/>
      <c r="X45" t="s">
        <v>274</v>
      </c>
      <c r="Y45">
        <v>634240000000</v>
      </c>
      <c r="Z45">
        <v>105852000000</v>
      </c>
      <c r="AA45">
        <v>12849000000</v>
      </c>
      <c r="AB45">
        <v>617000000</v>
      </c>
      <c r="AD45">
        <v>704000000</v>
      </c>
      <c r="AE45">
        <v>1084000000</v>
      </c>
      <c r="AF45">
        <v>2687000000</v>
      </c>
      <c r="AG45">
        <v>2876000000</v>
      </c>
      <c r="AK45">
        <v>732000000</v>
      </c>
      <c r="AN45">
        <v>4480000000</v>
      </c>
      <c r="AO45">
        <v>6008000000</v>
      </c>
      <c r="AP45">
        <v>3494000000</v>
      </c>
      <c r="AQ45">
        <v>522000000</v>
      </c>
      <c r="AR45">
        <v>2446000000</v>
      </c>
      <c r="AS45">
        <v>126000000</v>
      </c>
      <c r="AT45">
        <v>654000000</v>
      </c>
    </row>
    <row r="46" spans="1:46">
      <c r="A46" s="7" t="s">
        <v>4</v>
      </c>
      <c r="B46" s="2">
        <f>(VLOOKUP(VALUE(RIGHT($A46,4)),$A$6:$Q$35,COLUMN(B$35),0)/VLOOKUP(VALUE(LEFT($A46,4)),$A$6:$Q$35,COLUMN(B$35),0)-1)*100</f>
        <v>37.911058021711263</v>
      </c>
      <c r="C46" s="2">
        <f t="shared" si="18"/>
        <v>19.980403688431881</v>
      </c>
      <c r="D46" s="2">
        <f t="shared" si="18"/>
        <v>26.897493936008242</v>
      </c>
      <c r="E46" s="2">
        <f t="shared" si="18"/>
        <v>26.890203813280735</v>
      </c>
      <c r="F46" s="2">
        <f t="shared" si="18"/>
        <v>-20.222954142386619</v>
      </c>
      <c r="G46" s="2">
        <f t="shared" si="18"/>
        <v>28.463843226172148</v>
      </c>
      <c r="H46" s="2">
        <f t="shared" si="18"/>
        <v>16.913699958443008</v>
      </c>
      <c r="I46" s="2">
        <f t="shared" si="18"/>
        <v>14.268104776579339</v>
      </c>
      <c r="J46" s="2">
        <f t="shared" si="18"/>
        <v>53.016566754274578</v>
      </c>
      <c r="K46" s="2">
        <f t="shared" si="18"/>
        <v>29.37599153886832</v>
      </c>
      <c r="L46" s="2">
        <f t="shared" si="18"/>
        <v>72.903225806451616</v>
      </c>
      <c r="M46" s="2">
        <f t="shared" si="18"/>
        <v>70.818505338078268</v>
      </c>
      <c r="N46" s="2">
        <f t="shared" si="18"/>
        <v>26.602219835302531</v>
      </c>
      <c r="O46" s="2">
        <f t="shared" si="18"/>
        <v>25.270120373033155</v>
      </c>
      <c r="P46" s="2">
        <f t="shared" si="18"/>
        <v>57.39797346470359</v>
      </c>
      <c r="Q46" s="2">
        <f t="shared" si="18"/>
        <v>20.675831399217692</v>
      </c>
      <c r="R46" s="3"/>
      <c r="S46" s="2"/>
      <c r="T46" s="3"/>
      <c r="U46" s="3"/>
      <c r="V46" s="3"/>
      <c r="X46" t="s">
        <v>275</v>
      </c>
      <c r="Y46">
        <v>635476000000</v>
      </c>
      <c r="Z46">
        <v>108400000000</v>
      </c>
      <c r="AA46">
        <v>12899000000</v>
      </c>
      <c r="AB46">
        <v>644000000</v>
      </c>
      <c r="AD46">
        <v>741000000</v>
      </c>
      <c r="AE46">
        <v>1037000000</v>
      </c>
      <c r="AF46">
        <v>2767000000</v>
      </c>
      <c r="AG46">
        <v>2915000000</v>
      </c>
      <c r="AK46">
        <v>709000000</v>
      </c>
      <c r="AN46">
        <v>4480000000</v>
      </c>
      <c r="AO46">
        <v>6127000000</v>
      </c>
      <c r="AP46">
        <v>3625000000</v>
      </c>
      <c r="AQ46">
        <v>535000000</v>
      </c>
      <c r="AR46">
        <v>2621000000</v>
      </c>
      <c r="AS46">
        <v>140000000</v>
      </c>
      <c r="AT46">
        <v>630000000</v>
      </c>
    </row>
    <row r="47" spans="1:46">
      <c r="A47" s="199" t="s">
        <v>1333</v>
      </c>
      <c r="R47" s="2"/>
      <c r="S47" s="2"/>
      <c r="T47" s="2"/>
      <c r="U47" s="2"/>
      <c r="V47" s="2"/>
      <c r="X47" t="s">
        <v>276</v>
      </c>
      <c r="Y47">
        <v>635802000000</v>
      </c>
      <c r="Z47">
        <v>108629000000</v>
      </c>
      <c r="AA47">
        <v>12849000000</v>
      </c>
      <c r="AB47">
        <v>644000000</v>
      </c>
      <c r="AD47">
        <v>729000000</v>
      </c>
      <c r="AE47">
        <v>1107000000</v>
      </c>
      <c r="AF47">
        <v>2528000000</v>
      </c>
      <c r="AG47">
        <v>2876000000</v>
      </c>
      <c r="AK47">
        <v>697000000</v>
      </c>
      <c r="AN47">
        <v>4567000000</v>
      </c>
      <c r="AO47">
        <v>5979000000</v>
      </c>
      <c r="AP47">
        <v>3546000000</v>
      </c>
      <c r="AQ47">
        <v>535000000</v>
      </c>
      <c r="AR47">
        <v>2581000000</v>
      </c>
      <c r="AS47">
        <v>126000000</v>
      </c>
      <c r="AT47">
        <v>607000000</v>
      </c>
    </row>
    <row r="48" spans="1:46">
      <c r="A48" t="s">
        <v>83</v>
      </c>
      <c r="R48" s="2"/>
      <c r="S48" s="2"/>
      <c r="T48" s="2"/>
      <c r="U48" s="2"/>
      <c r="V48" s="2"/>
      <c r="X48" t="s">
        <v>277</v>
      </c>
      <c r="Y48">
        <v>638872000000</v>
      </c>
      <c r="Z48">
        <v>110145000000</v>
      </c>
      <c r="AA48">
        <v>12849000000</v>
      </c>
      <c r="AB48">
        <v>658000000</v>
      </c>
      <c r="AD48">
        <v>704000000</v>
      </c>
      <c r="AE48">
        <v>1084000000</v>
      </c>
      <c r="AF48">
        <v>2528000000</v>
      </c>
      <c r="AG48">
        <v>2812000000</v>
      </c>
      <c r="AK48">
        <v>686000000</v>
      </c>
      <c r="AN48">
        <v>4666000000</v>
      </c>
      <c r="AO48">
        <v>6082000000</v>
      </c>
      <c r="AP48">
        <v>3599000000</v>
      </c>
      <c r="AQ48">
        <v>535000000</v>
      </c>
      <c r="AR48">
        <v>2487000000</v>
      </c>
      <c r="AS48">
        <v>126000000</v>
      </c>
      <c r="AT48">
        <v>702000000</v>
      </c>
    </row>
    <row r="49" spans="1:46">
      <c r="A49" t="s">
        <v>278</v>
      </c>
      <c r="R49" s="3"/>
      <c r="S49" s="2"/>
      <c r="T49" s="3"/>
      <c r="U49" s="3"/>
      <c r="V49" s="3"/>
      <c r="X49" t="s">
        <v>279</v>
      </c>
      <c r="Y49">
        <v>641395000000</v>
      </c>
      <c r="Z49">
        <v>110145000000</v>
      </c>
      <c r="AA49">
        <v>12749000000</v>
      </c>
      <c r="AB49">
        <v>684000000</v>
      </c>
      <c r="AD49">
        <v>790000000</v>
      </c>
      <c r="AE49">
        <v>1084000000</v>
      </c>
      <c r="AF49">
        <v>2608000000</v>
      </c>
      <c r="AG49">
        <v>2748000000</v>
      </c>
      <c r="AK49">
        <v>651000000</v>
      </c>
      <c r="AN49">
        <v>4530000000</v>
      </c>
      <c r="AO49">
        <v>6053000000</v>
      </c>
      <c r="AP49">
        <v>3599000000</v>
      </c>
      <c r="AQ49">
        <v>574000000</v>
      </c>
      <c r="AR49">
        <v>2527000000</v>
      </c>
      <c r="AS49">
        <v>140000000</v>
      </c>
      <c r="AT49">
        <v>583000000</v>
      </c>
    </row>
    <row r="50" spans="1:46">
      <c r="A50" t="s">
        <v>280</v>
      </c>
      <c r="R50" s="2"/>
      <c r="S50" s="2"/>
      <c r="T50" s="2"/>
      <c r="U50" s="2"/>
      <c r="V50" s="2"/>
      <c r="X50" t="s">
        <v>281</v>
      </c>
      <c r="Y50">
        <v>637636000000</v>
      </c>
      <c r="Z50">
        <v>109355000000</v>
      </c>
      <c r="AA50">
        <v>12874000000</v>
      </c>
      <c r="AB50">
        <v>684000000</v>
      </c>
      <c r="AD50">
        <v>766000000</v>
      </c>
      <c r="AE50">
        <v>1119000000</v>
      </c>
      <c r="AF50">
        <v>2608000000</v>
      </c>
      <c r="AG50">
        <v>2851000000</v>
      </c>
      <c r="AK50">
        <v>628000000</v>
      </c>
      <c r="AN50">
        <v>4591000000</v>
      </c>
      <c r="AO50">
        <v>5949000000</v>
      </c>
      <c r="AP50">
        <v>3573000000</v>
      </c>
      <c r="AQ50">
        <v>574000000</v>
      </c>
      <c r="AR50">
        <v>2527000000</v>
      </c>
      <c r="AS50">
        <v>126000000</v>
      </c>
      <c r="AT50">
        <v>583000000</v>
      </c>
    </row>
    <row r="51" spans="1:46">
      <c r="X51" t="s">
        <v>282</v>
      </c>
      <c r="Y51">
        <v>644739000000</v>
      </c>
      <c r="Z51">
        <v>110170000000</v>
      </c>
      <c r="AA51">
        <v>13248000000</v>
      </c>
      <c r="AB51">
        <v>698000000</v>
      </c>
      <c r="AD51">
        <v>803000000</v>
      </c>
      <c r="AE51">
        <v>1119000000</v>
      </c>
      <c r="AF51">
        <v>2687000000</v>
      </c>
      <c r="AG51">
        <v>3004000000</v>
      </c>
      <c r="AK51">
        <v>662000000</v>
      </c>
      <c r="AN51">
        <v>4641000000</v>
      </c>
      <c r="AO51">
        <v>5979000000</v>
      </c>
      <c r="AP51">
        <v>3546000000</v>
      </c>
      <c r="AQ51">
        <v>574000000</v>
      </c>
      <c r="AR51">
        <v>2527000000</v>
      </c>
      <c r="AS51">
        <v>126000000</v>
      </c>
      <c r="AT51">
        <v>559000000</v>
      </c>
    </row>
    <row r="52" spans="1:46">
      <c r="X52" t="s">
        <v>283</v>
      </c>
      <c r="Y52">
        <v>645845000000</v>
      </c>
      <c r="Z52">
        <v>110310000000</v>
      </c>
      <c r="AA52">
        <v>13023000000</v>
      </c>
      <c r="AB52">
        <v>698000000</v>
      </c>
      <c r="AD52">
        <v>790000000</v>
      </c>
      <c r="AE52">
        <v>1084000000</v>
      </c>
      <c r="AF52">
        <v>2687000000</v>
      </c>
      <c r="AG52">
        <v>2978000000</v>
      </c>
      <c r="AK52">
        <v>628000000</v>
      </c>
      <c r="AN52">
        <v>4591000000</v>
      </c>
      <c r="AO52">
        <v>6186000000</v>
      </c>
      <c r="AP52">
        <v>3652000000</v>
      </c>
      <c r="AQ52">
        <v>574000000</v>
      </c>
      <c r="AR52">
        <v>2581000000</v>
      </c>
      <c r="AS52">
        <v>126000000</v>
      </c>
      <c r="AT52">
        <v>630000000</v>
      </c>
    </row>
    <row r="53" spans="1:46">
      <c r="X53" t="s">
        <v>284</v>
      </c>
      <c r="Y53">
        <v>645402000000</v>
      </c>
      <c r="Z53">
        <v>110272000000</v>
      </c>
      <c r="AA53">
        <v>12998000000</v>
      </c>
      <c r="AB53">
        <v>698000000</v>
      </c>
      <c r="AD53">
        <v>741000000</v>
      </c>
      <c r="AE53">
        <v>1061000000</v>
      </c>
      <c r="AF53">
        <v>2727000000</v>
      </c>
      <c r="AG53">
        <v>2876000000</v>
      </c>
      <c r="AK53">
        <v>651000000</v>
      </c>
      <c r="AN53">
        <v>4641000000</v>
      </c>
      <c r="AO53">
        <v>6008000000</v>
      </c>
      <c r="AP53">
        <v>3494000000</v>
      </c>
      <c r="AQ53">
        <v>548000000</v>
      </c>
      <c r="AR53">
        <v>2487000000</v>
      </c>
      <c r="AS53">
        <v>126000000</v>
      </c>
      <c r="AT53">
        <v>583000000</v>
      </c>
    </row>
    <row r="54" spans="1:46">
      <c r="X54" t="s">
        <v>285</v>
      </c>
      <c r="Y54">
        <v>651321000000</v>
      </c>
      <c r="Z54">
        <v>110361000000</v>
      </c>
      <c r="AA54">
        <v>13098000000</v>
      </c>
      <c r="AB54">
        <v>738000000</v>
      </c>
      <c r="AD54">
        <v>741000000</v>
      </c>
      <c r="AE54">
        <v>1061000000</v>
      </c>
      <c r="AF54">
        <v>2727000000</v>
      </c>
      <c r="AG54">
        <v>2876000000</v>
      </c>
      <c r="AK54">
        <v>674000000</v>
      </c>
      <c r="AN54">
        <v>4641000000</v>
      </c>
      <c r="AO54">
        <v>6127000000</v>
      </c>
      <c r="AP54">
        <v>3652000000</v>
      </c>
      <c r="AQ54">
        <v>587000000</v>
      </c>
      <c r="AR54">
        <v>2527000000</v>
      </c>
      <c r="AS54">
        <v>140000000</v>
      </c>
      <c r="AT54">
        <v>607000000</v>
      </c>
    </row>
    <row r="55" spans="1:46">
      <c r="X55" t="s">
        <v>286</v>
      </c>
      <c r="Y55">
        <v>656278000000</v>
      </c>
      <c r="Z55">
        <v>111177000000</v>
      </c>
      <c r="AA55">
        <v>13223000000</v>
      </c>
      <c r="AB55">
        <v>725000000</v>
      </c>
      <c r="AD55">
        <v>766000000</v>
      </c>
      <c r="AE55">
        <v>1037000000</v>
      </c>
      <c r="AF55">
        <v>2806000000</v>
      </c>
      <c r="AG55">
        <v>3042000000</v>
      </c>
      <c r="AK55">
        <v>686000000</v>
      </c>
      <c r="AN55">
        <v>4591000000</v>
      </c>
      <c r="AO55">
        <v>6230000000</v>
      </c>
      <c r="AP55">
        <v>3731000000</v>
      </c>
      <c r="AQ55">
        <v>600000000</v>
      </c>
      <c r="AR55">
        <v>2621000000</v>
      </c>
      <c r="AS55">
        <v>168000000</v>
      </c>
      <c r="AT55">
        <v>583000000</v>
      </c>
    </row>
    <row r="56" spans="1:46">
      <c r="X56" t="s">
        <v>287</v>
      </c>
      <c r="Y56">
        <v>660753000000</v>
      </c>
      <c r="Z56">
        <v>111330000000</v>
      </c>
      <c r="AA56">
        <v>13584000000</v>
      </c>
      <c r="AB56">
        <v>765000000</v>
      </c>
      <c r="AD56">
        <v>790000000</v>
      </c>
      <c r="AE56">
        <v>1037000000</v>
      </c>
      <c r="AF56">
        <v>2846000000</v>
      </c>
      <c r="AG56">
        <v>3170000000</v>
      </c>
      <c r="AK56">
        <v>709000000</v>
      </c>
      <c r="AN56">
        <v>4715000000</v>
      </c>
      <c r="AO56">
        <v>5698000000</v>
      </c>
      <c r="AP56">
        <v>3362000000</v>
      </c>
      <c r="AQ56">
        <v>600000000</v>
      </c>
      <c r="AR56">
        <v>1963000000</v>
      </c>
      <c r="AS56">
        <v>140000000</v>
      </c>
      <c r="AT56">
        <v>630000000</v>
      </c>
    </row>
    <row r="57" spans="1:46">
      <c r="X57" t="s">
        <v>288</v>
      </c>
      <c r="Y57">
        <v>656148000000</v>
      </c>
      <c r="Z57">
        <v>111100000000</v>
      </c>
      <c r="AA57">
        <v>13410000000</v>
      </c>
      <c r="AB57">
        <v>738000000</v>
      </c>
      <c r="AD57">
        <v>766000000</v>
      </c>
      <c r="AE57">
        <v>1037000000</v>
      </c>
      <c r="AF57">
        <v>2806000000</v>
      </c>
      <c r="AG57">
        <v>3068000000</v>
      </c>
      <c r="AK57">
        <v>686000000</v>
      </c>
      <c r="AN57">
        <v>4740000000</v>
      </c>
      <c r="AO57">
        <v>6186000000</v>
      </c>
      <c r="AP57">
        <v>3705000000</v>
      </c>
      <c r="AQ57">
        <v>600000000</v>
      </c>
      <c r="AR57">
        <v>2621000000</v>
      </c>
      <c r="AS57">
        <v>140000000</v>
      </c>
      <c r="AT57">
        <v>583000000</v>
      </c>
    </row>
    <row r="58" spans="1:46">
      <c r="X58" t="s">
        <v>289</v>
      </c>
      <c r="Y58">
        <v>662678000000</v>
      </c>
      <c r="Z58">
        <v>112820000000</v>
      </c>
      <c r="AA58">
        <v>13609000000</v>
      </c>
      <c r="AB58">
        <v>765000000</v>
      </c>
      <c r="AD58">
        <v>790000000</v>
      </c>
      <c r="AE58">
        <v>1037000000</v>
      </c>
      <c r="AF58">
        <v>2806000000</v>
      </c>
      <c r="AG58">
        <v>3106000000</v>
      </c>
      <c r="AK58">
        <v>744000000</v>
      </c>
      <c r="AN58">
        <v>4740000000</v>
      </c>
      <c r="AO58">
        <v>6082000000</v>
      </c>
      <c r="AP58">
        <v>3625000000</v>
      </c>
      <c r="AQ58">
        <v>613000000</v>
      </c>
      <c r="AR58">
        <v>2352000000</v>
      </c>
      <c r="AS58">
        <v>140000000</v>
      </c>
      <c r="AT58">
        <v>630000000</v>
      </c>
    </row>
    <row r="59" spans="1:46">
      <c r="X59" t="s">
        <v>290</v>
      </c>
      <c r="Y59">
        <v>664942000000</v>
      </c>
      <c r="Z59">
        <v>112705000000</v>
      </c>
      <c r="AA59">
        <v>13759000000</v>
      </c>
      <c r="AB59">
        <v>778000000</v>
      </c>
      <c r="AD59">
        <v>741000000</v>
      </c>
      <c r="AE59">
        <v>1037000000</v>
      </c>
      <c r="AF59">
        <v>2806000000</v>
      </c>
      <c r="AG59">
        <v>3068000000</v>
      </c>
      <c r="AK59">
        <v>779000000</v>
      </c>
      <c r="AN59">
        <v>4863000000</v>
      </c>
      <c r="AO59">
        <v>5772000000</v>
      </c>
      <c r="AP59">
        <v>3388000000</v>
      </c>
      <c r="AQ59">
        <v>600000000</v>
      </c>
      <c r="AR59">
        <v>2137000000</v>
      </c>
      <c r="AS59">
        <v>126000000</v>
      </c>
      <c r="AT59">
        <v>583000000</v>
      </c>
    </row>
    <row r="60" spans="1:46">
      <c r="X60" t="s">
        <v>291</v>
      </c>
      <c r="Y60">
        <v>666867000000</v>
      </c>
      <c r="Z60">
        <v>113826000000</v>
      </c>
      <c r="AA60">
        <v>13759000000</v>
      </c>
      <c r="AB60">
        <v>778000000</v>
      </c>
      <c r="AD60">
        <v>704000000</v>
      </c>
      <c r="AE60">
        <v>1061000000</v>
      </c>
      <c r="AF60">
        <v>2846000000</v>
      </c>
      <c r="AG60">
        <v>3042000000</v>
      </c>
      <c r="AK60">
        <v>790000000</v>
      </c>
      <c r="AN60">
        <v>4863000000</v>
      </c>
      <c r="AO60">
        <v>5949000000</v>
      </c>
      <c r="AP60">
        <v>3599000000</v>
      </c>
      <c r="AQ60">
        <v>600000000</v>
      </c>
      <c r="AR60">
        <v>2352000000</v>
      </c>
      <c r="AS60">
        <v>126000000</v>
      </c>
      <c r="AT60">
        <v>654000000</v>
      </c>
    </row>
    <row r="61" spans="1:46">
      <c r="X61" t="s">
        <v>292</v>
      </c>
      <c r="Y61">
        <v>669495000000</v>
      </c>
      <c r="Z61">
        <v>114820000000</v>
      </c>
      <c r="AA61">
        <v>13784000000</v>
      </c>
      <c r="AB61">
        <v>765000000</v>
      </c>
      <c r="AD61">
        <v>729000000</v>
      </c>
      <c r="AE61">
        <v>1003000000</v>
      </c>
      <c r="AF61">
        <v>2806000000</v>
      </c>
      <c r="AG61">
        <v>3042000000</v>
      </c>
      <c r="AK61">
        <v>883000000</v>
      </c>
      <c r="AN61">
        <v>4814000000</v>
      </c>
      <c r="AO61">
        <v>5905000000</v>
      </c>
      <c r="AP61">
        <v>3546000000</v>
      </c>
      <c r="AQ61">
        <v>587000000</v>
      </c>
      <c r="AR61">
        <v>2352000000</v>
      </c>
      <c r="AS61">
        <v>140000000</v>
      </c>
      <c r="AT61">
        <v>607000000</v>
      </c>
    </row>
    <row r="62" spans="1:46">
      <c r="X62" t="s">
        <v>293</v>
      </c>
      <c r="Y62">
        <v>672812000000</v>
      </c>
      <c r="Z62">
        <v>114795000000</v>
      </c>
      <c r="AA62">
        <v>13759000000</v>
      </c>
      <c r="AB62">
        <v>765000000</v>
      </c>
      <c r="AD62">
        <v>704000000</v>
      </c>
      <c r="AE62">
        <v>1037000000</v>
      </c>
      <c r="AF62">
        <v>2846000000</v>
      </c>
      <c r="AG62">
        <v>3042000000</v>
      </c>
      <c r="AK62">
        <v>895000000</v>
      </c>
      <c r="AN62">
        <v>4715000000</v>
      </c>
      <c r="AO62">
        <v>5772000000</v>
      </c>
      <c r="AP62">
        <v>3467000000</v>
      </c>
      <c r="AQ62">
        <v>587000000</v>
      </c>
      <c r="AR62">
        <v>2272000000</v>
      </c>
      <c r="AS62">
        <v>126000000</v>
      </c>
      <c r="AT62">
        <v>607000000</v>
      </c>
    </row>
    <row r="63" spans="1:46">
      <c r="X63" t="s">
        <v>294</v>
      </c>
      <c r="Y63">
        <v>683753000000</v>
      </c>
      <c r="Z63">
        <v>115623000000</v>
      </c>
      <c r="AA63">
        <v>14033000000</v>
      </c>
      <c r="AB63">
        <v>778000000</v>
      </c>
      <c r="AD63">
        <v>692000000</v>
      </c>
      <c r="AE63">
        <v>1107000000</v>
      </c>
      <c r="AF63">
        <v>2926000000</v>
      </c>
      <c r="AG63">
        <v>3106000000</v>
      </c>
      <c r="AK63">
        <v>895000000</v>
      </c>
      <c r="AN63">
        <v>4814000000</v>
      </c>
      <c r="AO63">
        <v>5876000000</v>
      </c>
      <c r="AP63">
        <v>3546000000</v>
      </c>
      <c r="AQ63">
        <v>600000000</v>
      </c>
      <c r="AR63">
        <v>2352000000</v>
      </c>
      <c r="AS63">
        <v>98000000</v>
      </c>
      <c r="AT63">
        <v>630000000</v>
      </c>
    </row>
    <row r="64" spans="1:46">
      <c r="X64" t="s">
        <v>295</v>
      </c>
      <c r="Y64">
        <v>687473000000</v>
      </c>
      <c r="Z64">
        <v>115559000000</v>
      </c>
      <c r="AA64">
        <v>13709000000</v>
      </c>
      <c r="AB64">
        <v>805000000</v>
      </c>
      <c r="AD64">
        <v>704000000</v>
      </c>
      <c r="AE64">
        <v>1107000000</v>
      </c>
      <c r="AF64">
        <v>2926000000</v>
      </c>
      <c r="AG64">
        <v>2748000000</v>
      </c>
      <c r="AK64">
        <v>918000000</v>
      </c>
      <c r="AN64">
        <v>4666000000</v>
      </c>
      <c r="AO64">
        <v>5802000000</v>
      </c>
      <c r="AP64">
        <v>3546000000</v>
      </c>
      <c r="AQ64">
        <v>600000000</v>
      </c>
      <c r="AR64">
        <v>2406000000</v>
      </c>
      <c r="AS64">
        <v>126000000</v>
      </c>
      <c r="AT64">
        <v>583000000</v>
      </c>
    </row>
    <row r="65" spans="24:46">
      <c r="X65" t="s">
        <v>296</v>
      </c>
      <c r="Y65">
        <v>688007000000</v>
      </c>
      <c r="Z65">
        <v>114846000000</v>
      </c>
      <c r="AA65">
        <v>13983000000</v>
      </c>
      <c r="AB65">
        <v>778000000</v>
      </c>
      <c r="AD65">
        <v>729000000</v>
      </c>
      <c r="AE65">
        <v>1142000000</v>
      </c>
      <c r="AF65">
        <v>2926000000</v>
      </c>
      <c r="AG65">
        <v>2876000000</v>
      </c>
      <c r="AK65">
        <v>918000000</v>
      </c>
      <c r="AN65">
        <v>4789000000</v>
      </c>
      <c r="AO65">
        <v>5772000000</v>
      </c>
      <c r="AP65">
        <v>3494000000</v>
      </c>
      <c r="AQ65">
        <v>613000000</v>
      </c>
      <c r="AR65">
        <v>2352000000</v>
      </c>
      <c r="AS65">
        <v>98000000</v>
      </c>
      <c r="AT65">
        <v>559000000</v>
      </c>
    </row>
    <row r="66" spans="24:46">
      <c r="X66" t="s">
        <v>297</v>
      </c>
      <c r="Y66">
        <v>687486000000</v>
      </c>
      <c r="Z66">
        <v>116094000000</v>
      </c>
      <c r="AA66">
        <v>13883000000</v>
      </c>
      <c r="AB66">
        <v>752000000</v>
      </c>
      <c r="AD66">
        <v>692000000</v>
      </c>
      <c r="AE66">
        <v>1072000000</v>
      </c>
      <c r="AF66">
        <v>2939000000</v>
      </c>
      <c r="AG66">
        <v>2927000000</v>
      </c>
      <c r="AK66">
        <v>837000000</v>
      </c>
      <c r="AN66">
        <v>4949000000</v>
      </c>
      <c r="AO66">
        <v>5846000000</v>
      </c>
      <c r="AP66">
        <v>3625000000</v>
      </c>
      <c r="AQ66">
        <v>600000000</v>
      </c>
      <c r="AR66">
        <v>2487000000</v>
      </c>
      <c r="AS66">
        <v>98000000</v>
      </c>
      <c r="AT66">
        <v>607000000</v>
      </c>
    </row>
    <row r="67" spans="24:46">
      <c r="X67" t="s">
        <v>298</v>
      </c>
      <c r="Y67">
        <v>687148000000</v>
      </c>
      <c r="Z67">
        <v>115534000000</v>
      </c>
      <c r="AA67">
        <v>13759000000</v>
      </c>
      <c r="AB67">
        <v>765000000</v>
      </c>
      <c r="AD67">
        <v>753000000</v>
      </c>
      <c r="AE67">
        <v>1084000000</v>
      </c>
      <c r="AF67">
        <v>2912000000</v>
      </c>
      <c r="AG67">
        <v>2863000000</v>
      </c>
      <c r="AK67">
        <v>825000000</v>
      </c>
      <c r="AN67">
        <v>4814000000</v>
      </c>
      <c r="AO67">
        <v>5787000000</v>
      </c>
      <c r="AP67">
        <v>3533000000</v>
      </c>
      <c r="AQ67">
        <v>574000000</v>
      </c>
      <c r="AR67">
        <v>2433000000</v>
      </c>
      <c r="AS67">
        <v>126000000</v>
      </c>
      <c r="AT67">
        <v>595000000</v>
      </c>
    </row>
    <row r="68" spans="24:46">
      <c r="X68" t="s">
        <v>299</v>
      </c>
      <c r="Y68">
        <v>681086000000</v>
      </c>
      <c r="Z68">
        <v>114514000000</v>
      </c>
      <c r="AA68">
        <v>13609000000</v>
      </c>
      <c r="AB68">
        <v>765000000</v>
      </c>
      <c r="AD68">
        <v>741000000</v>
      </c>
      <c r="AE68">
        <v>1107000000</v>
      </c>
      <c r="AF68">
        <v>2912000000</v>
      </c>
      <c r="AG68">
        <v>2863000000</v>
      </c>
      <c r="AK68">
        <v>813000000</v>
      </c>
      <c r="AN68">
        <v>4690000000</v>
      </c>
      <c r="AO68">
        <v>5492000000</v>
      </c>
      <c r="AP68">
        <v>3349000000</v>
      </c>
      <c r="AQ68">
        <v>574000000</v>
      </c>
      <c r="AR68">
        <v>2272000000</v>
      </c>
      <c r="AS68">
        <v>98000000</v>
      </c>
      <c r="AT68">
        <v>535000000</v>
      </c>
    </row>
    <row r="69" spans="24:46">
      <c r="X69" t="s">
        <v>300</v>
      </c>
      <c r="Y69">
        <v>688605000000</v>
      </c>
      <c r="Z69">
        <v>116183000000</v>
      </c>
      <c r="AA69">
        <v>13671000000</v>
      </c>
      <c r="AB69">
        <v>765000000</v>
      </c>
      <c r="AD69">
        <v>766000000</v>
      </c>
      <c r="AE69">
        <v>1166000000</v>
      </c>
      <c r="AF69">
        <v>2939000000</v>
      </c>
      <c r="AG69">
        <v>2902000000</v>
      </c>
      <c r="AK69">
        <v>825000000</v>
      </c>
      <c r="AN69">
        <v>4591000000</v>
      </c>
      <c r="AO69">
        <v>5802000000</v>
      </c>
      <c r="AP69">
        <v>3599000000</v>
      </c>
      <c r="AQ69">
        <v>587000000</v>
      </c>
      <c r="AR69">
        <v>2433000000</v>
      </c>
      <c r="AS69">
        <v>98000000</v>
      </c>
      <c r="AT69">
        <v>654000000</v>
      </c>
    </row>
    <row r="70" spans="24:46">
      <c r="X70" t="s">
        <v>301</v>
      </c>
      <c r="Y70">
        <v>684650000000</v>
      </c>
      <c r="Z70">
        <v>114604000000</v>
      </c>
      <c r="AA70">
        <v>13547000000</v>
      </c>
      <c r="AB70">
        <v>792000000</v>
      </c>
      <c r="AD70">
        <v>790000000</v>
      </c>
      <c r="AE70">
        <v>1177000000</v>
      </c>
      <c r="AF70">
        <v>2873000000</v>
      </c>
      <c r="AG70">
        <v>2838000000</v>
      </c>
      <c r="AK70">
        <v>825000000</v>
      </c>
      <c r="AN70">
        <v>4517000000</v>
      </c>
      <c r="AO70">
        <v>5595000000</v>
      </c>
      <c r="AP70">
        <v>3428000000</v>
      </c>
      <c r="AQ70">
        <v>587000000</v>
      </c>
      <c r="AR70">
        <v>2272000000</v>
      </c>
      <c r="AS70">
        <v>126000000</v>
      </c>
      <c r="AT70">
        <v>571000000</v>
      </c>
    </row>
    <row r="71" spans="24:46">
      <c r="X71" t="s">
        <v>302</v>
      </c>
      <c r="Y71">
        <v>684208000000</v>
      </c>
      <c r="Z71">
        <v>113725000000</v>
      </c>
      <c r="AA71">
        <v>13534000000</v>
      </c>
      <c r="AB71">
        <v>765000000</v>
      </c>
      <c r="AD71">
        <v>753000000</v>
      </c>
      <c r="AE71">
        <v>1166000000</v>
      </c>
      <c r="AF71">
        <v>2912000000</v>
      </c>
      <c r="AG71">
        <v>2863000000</v>
      </c>
      <c r="AK71">
        <v>767000000</v>
      </c>
      <c r="AN71">
        <v>4604000000</v>
      </c>
      <c r="AO71">
        <v>5787000000</v>
      </c>
      <c r="AP71">
        <v>3533000000</v>
      </c>
      <c r="AQ71">
        <v>626000000</v>
      </c>
      <c r="AR71">
        <v>2366000000</v>
      </c>
      <c r="AS71">
        <v>98000000</v>
      </c>
      <c r="AT71">
        <v>559000000</v>
      </c>
    </row>
    <row r="72" spans="24:46">
      <c r="X72" t="s">
        <v>303</v>
      </c>
      <c r="Y72">
        <v>688267000000</v>
      </c>
      <c r="Z72">
        <v>115024000000</v>
      </c>
      <c r="AA72">
        <v>13534000000</v>
      </c>
      <c r="AB72">
        <v>765000000</v>
      </c>
      <c r="AD72">
        <v>741000000</v>
      </c>
      <c r="AE72">
        <v>1166000000</v>
      </c>
      <c r="AF72">
        <v>2912000000</v>
      </c>
      <c r="AG72">
        <v>2902000000</v>
      </c>
      <c r="AK72">
        <v>779000000</v>
      </c>
      <c r="AN72">
        <v>4567000000</v>
      </c>
      <c r="AO72">
        <v>5551000000</v>
      </c>
      <c r="AP72">
        <v>3296000000</v>
      </c>
      <c r="AQ72">
        <v>587000000</v>
      </c>
      <c r="AR72">
        <v>2178000000</v>
      </c>
      <c r="AS72">
        <v>98000000</v>
      </c>
      <c r="AT72">
        <v>523000000</v>
      </c>
    </row>
    <row r="73" spans="24:46">
      <c r="X73" t="s">
        <v>304</v>
      </c>
      <c r="Y73">
        <v>686927000000</v>
      </c>
      <c r="Z73">
        <v>112629000000</v>
      </c>
      <c r="AA73">
        <v>13372000000</v>
      </c>
      <c r="AB73">
        <v>792000000</v>
      </c>
      <c r="AD73">
        <v>741000000</v>
      </c>
      <c r="AE73">
        <v>1224000000</v>
      </c>
      <c r="AF73">
        <v>2846000000</v>
      </c>
      <c r="AG73">
        <v>2825000000</v>
      </c>
      <c r="AK73">
        <v>755000000</v>
      </c>
      <c r="AN73">
        <v>4493000000</v>
      </c>
      <c r="AO73">
        <v>5447000000</v>
      </c>
      <c r="AP73">
        <v>3204000000</v>
      </c>
      <c r="AQ73">
        <v>574000000</v>
      </c>
      <c r="AR73">
        <v>2110000000</v>
      </c>
      <c r="AS73">
        <v>126000000</v>
      </c>
      <c r="AT73">
        <v>500000000</v>
      </c>
    </row>
    <row r="74" spans="24:46">
      <c r="X74" t="s">
        <v>305</v>
      </c>
      <c r="Y74">
        <v>687877000000</v>
      </c>
      <c r="Z74">
        <v>113164000000</v>
      </c>
      <c r="AA74">
        <v>13285000000</v>
      </c>
      <c r="AB74">
        <v>765000000</v>
      </c>
      <c r="AD74">
        <v>716000000</v>
      </c>
      <c r="AE74">
        <v>1166000000</v>
      </c>
      <c r="AF74">
        <v>2846000000</v>
      </c>
      <c r="AG74">
        <v>2825000000</v>
      </c>
      <c r="AK74">
        <v>790000000</v>
      </c>
      <c r="AN74">
        <v>4468000000</v>
      </c>
      <c r="AO74">
        <v>5625000000</v>
      </c>
      <c r="AP74">
        <v>3349000000</v>
      </c>
      <c r="AQ74">
        <v>574000000</v>
      </c>
      <c r="AR74">
        <v>2299000000</v>
      </c>
      <c r="AS74">
        <v>98000000</v>
      </c>
      <c r="AT74">
        <v>523000000</v>
      </c>
    </row>
    <row r="75" spans="24:46">
      <c r="X75" t="s">
        <v>306</v>
      </c>
      <c r="Y75">
        <v>687239000000</v>
      </c>
      <c r="Z75">
        <v>113750000000</v>
      </c>
      <c r="AA75">
        <v>13235000000</v>
      </c>
      <c r="AB75">
        <v>752000000</v>
      </c>
      <c r="AD75">
        <v>716000000</v>
      </c>
      <c r="AE75">
        <v>1166000000</v>
      </c>
      <c r="AF75">
        <v>2727000000</v>
      </c>
      <c r="AG75">
        <v>2838000000</v>
      </c>
      <c r="AK75">
        <v>767000000</v>
      </c>
      <c r="AN75">
        <v>4542000000</v>
      </c>
      <c r="AO75">
        <v>5713000000</v>
      </c>
      <c r="AP75">
        <v>3415000000</v>
      </c>
      <c r="AQ75">
        <v>600000000</v>
      </c>
      <c r="AR75">
        <v>2272000000</v>
      </c>
      <c r="AS75">
        <v>98000000</v>
      </c>
      <c r="AT75">
        <v>559000000</v>
      </c>
    </row>
    <row r="76" spans="24:46">
      <c r="X76" t="s">
        <v>307</v>
      </c>
      <c r="Y76">
        <v>685171000000</v>
      </c>
      <c r="Z76">
        <v>112986000000</v>
      </c>
      <c r="AA76">
        <v>13223000000</v>
      </c>
      <c r="AB76">
        <v>738000000</v>
      </c>
      <c r="AD76">
        <v>729000000</v>
      </c>
      <c r="AE76">
        <v>1177000000</v>
      </c>
      <c r="AF76">
        <v>2700000000</v>
      </c>
      <c r="AG76">
        <v>2774000000</v>
      </c>
      <c r="AK76">
        <v>755000000</v>
      </c>
      <c r="AN76">
        <v>4591000000</v>
      </c>
      <c r="AO76">
        <v>5625000000</v>
      </c>
      <c r="AP76">
        <v>3335000000</v>
      </c>
      <c r="AQ76">
        <v>613000000</v>
      </c>
      <c r="AR76">
        <v>2137000000</v>
      </c>
      <c r="AS76">
        <v>98000000</v>
      </c>
      <c r="AT76">
        <v>535000000</v>
      </c>
    </row>
    <row r="77" spans="24:46">
      <c r="X77" t="s">
        <v>308</v>
      </c>
      <c r="Y77">
        <v>692807000000</v>
      </c>
      <c r="Z77">
        <v>115266000000</v>
      </c>
      <c r="AA77">
        <v>13484000000</v>
      </c>
      <c r="AB77">
        <v>752000000</v>
      </c>
      <c r="AD77">
        <v>741000000</v>
      </c>
      <c r="AE77">
        <v>1189000000</v>
      </c>
      <c r="AF77">
        <v>2820000000</v>
      </c>
      <c r="AG77">
        <v>2902000000</v>
      </c>
      <c r="AK77">
        <v>755000000</v>
      </c>
      <c r="AN77">
        <v>4604000000</v>
      </c>
      <c r="AO77">
        <v>5743000000</v>
      </c>
      <c r="AP77">
        <v>3401000000</v>
      </c>
      <c r="AQ77">
        <v>626000000</v>
      </c>
      <c r="AR77">
        <v>2204000000</v>
      </c>
      <c r="AS77">
        <v>98000000</v>
      </c>
      <c r="AT77">
        <v>535000000</v>
      </c>
    </row>
    <row r="78" spans="24:46">
      <c r="X78" t="s">
        <v>309</v>
      </c>
      <c r="Y78">
        <v>694758000000</v>
      </c>
      <c r="Z78">
        <v>116234000000</v>
      </c>
      <c r="AA78">
        <v>13397000000</v>
      </c>
      <c r="AB78">
        <v>738000000</v>
      </c>
      <c r="AD78">
        <v>716000000</v>
      </c>
      <c r="AE78">
        <v>1224000000</v>
      </c>
      <c r="AF78">
        <v>2965000000</v>
      </c>
      <c r="AG78">
        <v>2927000000</v>
      </c>
      <c r="AK78">
        <v>767000000</v>
      </c>
      <c r="AN78">
        <v>4406000000</v>
      </c>
      <c r="AO78">
        <v>5802000000</v>
      </c>
      <c r="AP78">
        <v>3520000000</v>
      </c>
      <c r="AQ78">
        <v>639000000</v>
      </c>
      <c r="AR78">
        <v>2325000000</v>
      </c>
      <c r="AS78">
        <v>126000000</v>
      </c>
      <c r="AT78">
        <v>523000000</v>
      </c>
    </row>
    <row r="79" spans="24:46">
      <c r="X79" t="s">
        <v>310</v>
      </c>
      <c r="Y79">
        <v>701783000000</v>
      </c>
      <c r="Z79">
        <v>117648000000</v>
      </c>
      <c r="AA79">
        <v>13484000000</v>
      </c>
      <c r="AB79">
        <v>711000000</v>
      </c>
      <c r="AD79">
        <v>716000000</v>
      </c>
      <c r="AE79">
        <v>1247000000</v>
      </c>
      <c r="AF79">
        <v>3031000000</v>
      </c>
      <c r="AG79">
        <v>2902000000</v>
      </c>
      <c r="AK79">
        <v>790000000</v>
      </c>
      <c r="AN79">
        <v>4406000000</v>
      </c>
      <c r="AO79">
        <v>5743000000</v>
      </c>
      <c r="AP79">
        <v>3454000000</v>
      </c>
      <c r="AQ79">
        <v>613000000</v>
      </c>
      <c r="AR79">
        <v>2272000000</v>
      </c>
      <c r="AS79">
        <v>126000000</v>
      </c>
      <c r="AT79">
        <v>535000000</v>
      </c>
    </row>
    <row r="80" spans="24:46">
      <c r="X80" t="s">
        <v>311</v>
      </c>
      <c r="Y80">
        <v>703097000000</v>
      </c>
      <c r="Z80">
        <v>117852000000</v>
      </c>
      <c r="AA80">
        <v>13460000000</v>
      </c>
      <c r="AB80">
        <v>711000000</v>
      </c>
      <c r="AD80">
        <v>741000000</v>
      </c>
      <c r="AE80">
        <v>1236000000</v>
      </c>
      <c r="AF80">
        <v>2886000000</v>
      </c>
      <c r="AG80">
        <v>2927000000</v>
      </c>
      <c r="AK80">
        <v>790000000</v>
      </c>
      <c r="AN80">
        <v>4456000000</v>
      </c>
      <c r="AO80">
        <v>5920000000</v>
      </c>
      <c r="AP80">
        <v>3546000000</v>
      </c>
      <c r="AQ80">
        <v>613000000</v>
      </c>
      <c r="AR80">
        <v>2420000000</v>
      </c>
      <c r="AS80">
        <v>126000000</v>
      </c>
      <c r="AT80">
        <v>535000000</v>
      </c>
    </row>
    <row r="81" spans="24:46">
      <c r="X81" t="s">
        <v>312</v>
      </c>
      <c r="Y81">
        <v>704216000000</v>
      </c>
      <c r="Z81">
        <v>117253000000</v>
      </c>
      <c r="AA81">
        <v>13447000000</v>
      </c>
      <c r="AB81">
        <v>698000000</v>
      </c>
      <c r="AD81">
        <v>741000000</v>
      </c>
      <c r="AE81">
        <v>1224000000</v>
      </c>
      <c r="AF81">
        <v>2912000000</v>
      </c>
      <c r="AG81">
        <v>2902000000</v>
      </c>
      <c r="AK81">
        <v>802000000</v>
      </c>
      <c r="AN81">
        <v>4456000000</v>
      </c>
      <c r="AO81">
        <v>5787000000</v>
      </c>
      <c r="AP81">
        <v>3454000000</v>
      </c>
      <c r="AQ81">
        <v>613000000</v>
      </c>
      <c r="AR81">
        <v>2245000000</v>
      </c>
      <c r="AS81">
        <v>140000000</v>
      </c>
      <c r="AT81">
        <v>535000000</v>
      </c>
    </row>
    <row r="82" spans="24:46">
      <c r="X82" t="s">
        <v>313</v>
      </c>
      <c r="Y82">
        <v>706141000000</v>
      </c>
      <c r="Z82">
        <v>117101000000</v>
      </c>
      <c r="AA82">
        <v>13397000000</v>
      </c>
      <c r="AB82">
        <v>698000000</v>
      </c>
      <c r="AD82">
        <v>753000000</v>
      </c>
      <c r="AE82">
        <v>1201000000</v>
      </c>
      <c r="AF82">
        <v>2912000000</v>
      </c>
      <c r="AG82">
        <v>2889000000</v>
      </c>
      <c r="AK82">
        <v>790000000</v>
      </c>
      <c r="AN82">
        <v>4443000000</v>
      </c>
      <c r="AO82">
        <v>5890000000</v>
      </c>
      <c r="AP82">
        <v>3507000000</v>
      </c>
      <c r="AQ82">
        <v>613000000</v>
      </c>
      <c r="AR82">
        <v>2339000000</v>
      </c>
      <c r="AS82">
        <v>154000000</v>
      </c>
      <c r="AT82">
        <v>523000000</v>
      </c>
    </row>
    <row r="83" spans="24:46">
      <c r="X83" t="s">
        <v>314</v>
      </c>
      <c r="Y83">
        <v>711293000000</v>
      </c>
      <c r="Z83">
        <v>117788000000</v>
      </c>
      <c r="AA83">
        <v>13347000000</v>
      </c>
      <c r="AB83">
        <v>684000000</v>
      </c>
      <c r="AD83">
        <v>729000000</v>
      </c>
      <c r="AE83">
        <v>1201000000</v>
      </c>
      <c r="AF83">
        <v>2873000000</v>
      </c>
      <c r="AG83">
        <v>2927000000</v>
      </c>
      <c r="AK83">
        <v>790000000</v>
      </c>
      <c r="AN83">
        <v>4443000000</v>
      </c>
      <c r="AO83">
        <v>5890000000</v>
      </c>
      <c r="AP83">
        <v>3520000000</v>
      </c>
      <c r="AQ83">
        <v>626000000</v>
      </c>
      <c r="AR83">
        <v>2325000000</v>
      </c>
      <c r="AS83">
        <v>140000000</v>
      </c>
      <c r="AT83">
        <v>535000000</v>
      </c>
    </row>
    <row r="84" spans="24:46">
      <c r="X84" t="s">
        <v>315</v>
      </c>
      <c r="Y84">
        <v>716002000000</v>
      </c>
      <c r="Z84">
        <v>119088000000</v>
      </c>
      <c r="AA84">
        <v>13584000000</v>
      </c>
      <c r="AB84">
        <v>684000000</v>
      </c>
      <c r="AD84">
        <v>766000000</v>
      </c>
      <c r="AE84">
        <v>1224000000</v>
      </c>
      <c r="AF84">
        <v>2965000000</v>
      </c>
      <c r="AG84">
        <v>2991000000</v>
      </c>
      <c r="AK84">
        <v>837000000</v>
      </c>
      <c r="AN84">
        <v>4419000000</v>
      </c>
      <c r="AO84">
        <v>5920000000</v>
      </c>
      <c r="AP84">
        <v>3533000000</v>
      </c>
      <c r="AQ84">
        <v>626000000</v>
      </c>
      <c r="AR84">
        <v>2366000000</v>
      </c>
      <c r="AS84">
        <v>140000000</v>
      </c>
      <c r="AT84">
        <v>523000000</v>
      </c>
    </row>
    <row r="85" spans="24:46">
      <c r="X85" t="s">
        <v>316</v>
      </c>
      <c r="Y85">
        <v>718669000000</v>
      </c>
      <c r="Z85">
        <v>120145000000</v>
      </c>
      <c r="AA85">
        <v>13522000000</v>
      </c>
      <c r="AB85">
        <v>698000000</v>
      </c>
      <c r="AD85">
        <v>766000000</v>
      </c>
      <c r="AE85">
        <v>1224000000</v>
      </c>
      <c r="AF85">
        <v>2886000000</v>
      </c>
      <c r="AG85">
        <v>2978000000</v>
      </c>
      <c r="AK85">
        <v>813000000</v>
      </c>
      <c r="AN85">
        <v>4443000000</v>
      </c>
      <c r="AO85">
        <v>5802000000</v>
      </c>
      <c r="AP85">
        <v>3415000000</v>
      </c>
      <c r="AQ85">
        <v>600000000</v>
      </c>
      <c r="AR85">
        <v>2231000000</v>
      </c>
      <c r="AS85">
        <v>140000000</v>
      </c>
      <c r="AT85">
        <v>559000000</v>
      </c>
    </row>
    <row r="86" spans="24:46">
      <c r="X86" t="s">
        <v>317</v>
      </c>
      <c r="Y86">
        <v>723131000000</v>
      </c>
      <c r="Z86">
        <v>121177000000</v>
      </c>
      <c r="AA86">
        <v>13447000000</v>
      </c>
      <c r="AB86">
        <v>698000000</v>
      </c>
      <c r="AD86">
        <v>815000000</v>
      </c>
      <c r="AE86">
        <v>1177000000</v>
      </c>
      <c r="AF86">
        <v>2873000000</v>
      </c>
      <c r="AG86">
        <v>3017000000</v>
      </c>
      <c r="AK86">
        <v>779000000</v>
      </c>
      <c r="AN86">
        <v>4406000000</v>
      </c>
      <c r="AO86">
        <v>5846000000</v>
      </c>
      <c r="AP86">
        <v>3454000000</v>
      </c>
      <c r="AQ86">
        <v>587000000</v>
      </c>
      <c r="AR86">
        <v>2299000000</v>
      </c>
      <c r="AS86">
        <v>140000000</v>
      </c>
      <c r="AT86">
        <v>559000000</v>
      </c>
    </row>
    <row r="87" spans="24:46">
      <c r="X87" t="s">
        <v>318</v>
      </c>
      <c r="Y87">
        <v>725551000000</v>
      </c>
      <c r="Z87">
        <v>122145000000</v>
      </c>
      <c r="AA87">
        <v>13397000000</v>
      </c>
      <c r="AB87">
        <v>684000000</v>
      </c>
      <c r="AD87">
        <v>815000000</v>
      </c>
      <c r="AE87">
        <v>1166000000</v>
      </c>
      <c r="AF87">
        <v>2873000000</v>
      </c>
      <c r="AG87">
        <v>2991000000</v>
      </c>
      <c r="AK87">
        <v>779000000</v>
      </c>
      <c r="AN87">
        <v>4406000000</v>
      </c>
      <c r="AO87">
        <v>5802000000</v>
      </c>
      <c r="AP87">
        <v>3454000000</v>
      </c>
      <c r="AQ87">
        <v>587000000</v>
      </c>
      <c r="AR87">
        <v>2325000000</v>
      </c>
      <c r="AS87">
        <v>140000000</v>
      </c>
      <c r="AT87">
        <v>535000000</v>
      </c>
    </row>
    <row r="88" spans="24:46">
      <c r="X88" t="s">
        <v>319</v>
      </c>
      <c r="Y88">
        <v>730013000000</v>
      </c>
      <c r="Z88">
        <v>123801000000</v>
      </c>
      <c r="AA88">
        <v>13609000000</v>
      </c>
      <c r="AB88">
        <v>698000000</v>
      </c>
      <c r="AD88">
        <v>803000000</v>
      </c>
      <c r="AE88">
        <v>1224000000</v>
      </c>
      <c r="AF88">
        <v>2846000000</v>
      </c>
      <c r="AG88">
        <v>3042000000</v>
      </c>
      <c r="AK88">
        <v>813000000</v>
      </c>
      <c r="AN88">
        <v>4468000000</v>
      </c>
      <c r="AO88">
        <v>5964000000</v>
      </c>
      <c r="AP88">
        <v>3533000000</v>
      </c>
      <c r="AQ88">
        <v>574000000</v>
      </c>
      <c r="AR88">
        <v>2393000000</v>
      </c>
      <c r="AS88">
        <v>140000000</v>
      </c>
      <c r="AT88">
        <v>595000000</v>
      </c>
    </row>
    <row r="89" spans="24:46">
      <c r="X89" t="s">
        <v>320</v>
      </c>
      <c r="Y89">
        <v>730780000000</v>
      </c>
      <c r="Z89">
        <v>125827000000</v>
      </c>
      <c r="AA89">
        <v>13522000000</v>
      </c>
      <c r="AB89">
        <v>684000000</v>
      </c>
      <c r="AD89">
        <v>790000000</v>
      </c>
      <c r="AE89">
        <v>1224000000</v>
      </c>
      <c r="AF89">
        <v>2846000000</v>
      </c>
      <c r="AG89">
        <v>3055000000</v>
      </c>
      <c r="AK89">
        <v>790000000</v>
      </c>
      <c r="AN89">
        <v>4443000000</v>
      </c>
      <c r="AO89">
        <v>6067000000</v>
      </c>
      <c r="AP89">
        <v>3652000000</v>
      </c>
      <c r="AQ89">
        <v>613000000</v>
      </c>
      <c r="AR89">
        <v>2514000000</v>
      </c>
      <c r="AS89">
        <v>140000000</v>
      </c>
      <c r="AT89">
        <v>571000000</v>
      </c>
    </row>
    <row r="90" spans="24:46">
      <c r="X90" t="s">
        <v>321</v>
      </c>
      <c r="Y90">
        <v>731262000000</v>
      </c>
      <c r="Z90">
        <v>126158000000</v>
      </c>
      <c r="AA90">
        <v>13622000000</v>
      </c>
      <c r="AB90">
        <v>698000000</v>
      </c>
      <c r="AD90">
        <v>741000000</v>
      </c>
      <c r="AE90">
        <v>1236000000</v>
      </c>
      <c r="AF90">
        <v>2793000000</v>
      </c>
      <c r="AG90">
        <v>3132000000</v>
      </c>
      <c r="AK90">
        <v>837000000</v>
      </c>
      <c r="AN90">
        <v>4468000000</v>
      </c>
      <c r="AO90">
        <v>6407000000</v>
      </c>
      <c r="AP90">
        <v>3876000000</v>
      </c>
      <c r="AQ90">
        <v>652000000</v>
      </c>
      <c r="AR90">
        <v>2675000000</v>
      </c>
      <c r="AS90">
        <v>154000000</v>
      </c>
      <c r="AT90">
        <v>571000000</v>
      </c>
    </row>
    <row r="91" spans="24:46">
      <c r="X91" t="s">
        <v>322</v>
      </c>
      <c r="Y91">
        <v>733044000000</v>
      </c>
      <c r="Z91">
        <v>126795000000</v>
      </c>
      <c r="AA91">
        <v>13534000000</v>
      </c>
      <c r="AB91">
        <v>711000000</v>
      </c>
      <c r="AD91">
        <v>692000000</v>
      </c>
      <c r="AE91">
        <v>1224000000</v>
      </c>
      <c r="AF91">
        <v>2780000000</v>
      </c>
      <c r="AG91">
        <v>3081000000</v>
      </c>
      <c r="AK91">
        <v>848000000</v>
      </c>
      <c r="AN91">
        <v>4468000000</v>
      </c>
      <c r="AO91">
        <v>6274000000</v>
      </c>
      <c r="AP91">
        <v>3771000000</v>
      </c>
      <c r="AQ91">
        <v>665000000</v>
      </c>
      <c r="AR91">
        <v>2554000000</v>
      </c>
      <c r="AS91">
        <v>154000000</v>
      </c>
      <c r="AT91">
        <v>535000000</v>
      </c>
    </row>
    <row r="92" spans="24:46">
      <c r="X92" t="s">
        <v>323</v>
      </c>
      <c r="Y92">
        <v>741682000000</v>
      </c>
      <c r="Z92">
        <v>127483000000</v>
      </c>
      <c r="AA92">
        <v>13460000000</v>
      </c>
      <c r="AB92">
        <v>711000000</v>
      </c>
      <c r="AD92">
        <v>716000000</v>
      </c>
      <c r="AE92">
        <v>1306000000</v>
      </c>
      <c r="AF92">
        <v>2780000000</v>
      </c>
      <c r="AG92">
        <v>3017000000</v>
      </c>
      <c r="AK92">
        <v>837000000</v>
      </c>
      <c r="AN92">
        <v>4357000000</v>
      </c>
      <c r="AO92">
        <v>6407000000</v>
      </c>
      <c r="AP92">
        <v>3863000000</v>
      </c>
      <c r="AQ92">
        <v>639000000</v>
      </c>
      <c r="AR92">
        <v>2648000000</v>
      </c>
      <c r="AS92">
        <v>154000000</v>
      </c>
      <c r="AT92">
        <v>595000000</v>
      </c>
    </row>
    <row r="93" spans="24:46">
      <c r="X93" t="s">
        <v>324</v>
      </c>
      <c r="Y93">
        <v>741057000000</v>
      </c>
      <c r="Z93">
        <v>127330000000</v>
      </c>
      <c r="AA93">
        <v>13572000000</v>
      </c>
      <c r="AB93">
        <v>711000000</v>
      </c>
      <c r="AD93">
        <v>679000000</v>
      </c>
      <c r="AE93">
        <v>1294000000</v>
      </c>
      <c r="AF93">
        <v>2753000000</v>
      </c>
      <c r="AG93">
        <v>3132000000</v>
      </c>
      <c r="AK93">
        <v>860000000</v>
      </c>
      <c r="AN93">
        <v>4406000000</v>
      </c>
      <c r="AO93">
        <v>6289000000</v>
      </c>
      <c r="AP93">
        <v>3797000000</v>
      </c>
      <c r="AQ93">
        <v>626000000</v>
      </c>
      <c r="AR93">
        <v>2594000000</v>
      </c>
      <c r="AS93">
        <v>154000000</v>
      </c>
      <c r="AT93">
        <v>595000000</v>
      </c>
    </row>
    <row r="94" spans="24:46">
      <c r="X94" t="s">
        <v>325</v>
      </c>
      <c r="Y94">
        <v>746066000000</v>
      </c>
      <c r="Z94">
        <v>127916000000</v>
      </c>
      <c r="AA94">
        <v>13522000000</v>
      </c>
      <c r="AB94">
        <v>738000000</v>
      </c>
      <c r="AD94">
        <v>654000000</v>
      </c>
      <c r="AE94">
        <v>1306000000</v>
      </c>
      <c r="AF94">
        <v>2727000000</v>
      </c>
      <c r="AG94">
        <v>3042000000</v>
      </c>
      <c r="AK94">
        <v>860000000</v>
      </c>
      <c r="AN94">
        <v>4443000000</v>
      </c>
      <c r="AO94">
        <v>6289000000</v>
      </c>
      <c r="AP94">
        <v>3810000000</v>
      </c>
      <c r="AQ94">
        <v>613000000</v>
      </c>
      <c r="AR94">
        <v>2621000000</v>
      </c>
      <c r="AS94">
        <v>168000000</v>
      </c>
      <c r="AT94">
        <v>607000000</v>
      </c>
    </row>
    <row r="95" spans="24:46">
      <c r="X95" t="s">
        <v>326</v>
      </c>
      <c r="Y95">
        <v>747718000000</v>
      </c>
      <c r="Z95">
        <v>128095000000</v>
      </c>
      <c r="AA95">
        <v>13609000000</v>
      </c>
      <c r="AB95">
        <v>738000000</v>
      </c>
      <c r="AD95">
        <v>716000000</v>
      </c>
      <c r="AE95">
        <v>1294000000</v>
      </c>
      <c r="AF95">
        <v>2793000000</v>
      </c>
      <c r="AG95">
        <v>3081000000</v>
      </c>
      <c r="AK95">
        <v>848000000</v>
      </c>
      <c r="AN95">
        <v>4406000000</v>
      </c>
      <c r="AO95">
        <v>6451000000</v>
      </c>
      <c r="AP95">
        <v>3916000000</v>
      </c>
      <c r="AQ95">
        <v>613000000</v>
      </c>
      <c r="AR95">
        <v>2742000000</v>
      </c>
      <c r="AS95">
        <v>154000000</v>
      </c>
      <c r="AT95">
        <v>630000000</v>
      </c>
    </row>
    <row r="96" spans="24:46">
      <c r="X96" t="s">
        <v>327</v>
      </c>
      <c r="Y96">
        <v>745988000000</v>
      </c>
      <c r="Z96">
        <v>126133000000</v>
      </c>
      <c r="AA96">
        <v>13522000000</v>
      </c>
      <c r="AB96">
        <v>711000000</v>
      </c>
      <c r="AD96">
        <v>729000000</v>
      </c>
      <c r="AE96">
        <v>1259000000</v>
      </c>
      <c r="AF96">
        <v>2793000000</v>
      </c>
      <c r="AG96">
        <v>3081000000</v>
      </c>
      <c r="AK96">
        <v>813000000</v>
      </c>
      <c r="AN96">
        <v>4406000000</v>
      </c>
      <c r="AO96">
        <v>6333000000</v>
      </c>
      <c r="AP96">
        <v>3823000000</v>
      </c>
      <c r="AQ96">
        <v>613000000</v>
      </c>
      <c r="AR96">
        <v>2688000000</v>
      </c>
      <c r="AS96">
        <v>154000000</v>
      </c>
      <c r="AT96">
        <v>595000000</v>
      </c>
    </row>
    <row r="97" spans="24:46">
      <c r="X97" t="s">
        <v>328</v>
      </c>
      <c r="Y97">
        <v>747484000000</v>
      </c>
      <c r="Z97">
        <v>127126000000</v>
      </c>
      <c r="AA97">
        <v>13273000000</v>
      </c>
      <c r="AB97">
        <v>711000000</v>
      </c>
      <c r="AD97">
        <v>692000000</v>
      </c>
      <c r="AE97">
        <v>1259000000</v>
      </c>
      <c r="AF97">
        <v>2753000000</v>
      </c>
      <c r="AG97">
        <v>2991000000</v>
      </c>
      <c r="AK97">
        <v>744000000</v>
      </c>
      <c r="AN97">
        <v>4406000000</v>
      </c>
      <c r="AO97">
        <v>6363000000</v>
      </c>
      <c r="AP97">
        <v>3876000000</v>
      </c>
      <c r="AQ97">
        <v>613000000</v>
      </c>
      <c r="AR97">
        <v>2715000000</v>
      </c>
      <c r="AS97">
        <v>154000000</v>
      </c>
      <c r="AT97">
        <v>607000000</v>
      </c>
    </row>
    <row r="98" spans="24:46">
      <c r="X98" t="s">
        <v>329</v>
      </c>
      <c r="Y98">
        <v>750346000000</v>
      </c>
      <c r="Z98">
        <v>128222000000</v>
      </c>
      <c r="AA98">
        <v>13347000000</v>
      </c>
      <c r="AB98">
        <v>711000000</v>
      </c>
      <c r="AD98">
        <v>716000000</v>
      </c>
      <c r="AE98">
        <v>1177000000</v>
      </c>
      <c r="AF98">
        <v>2873000000</v>
      </c>
      <c r="AG98">
        <v>3055000000</v>
      </c>
      <c r="AK98">
        <v>755000000</v>
      </c>
      <c r="AN98">
        <v>4406000000</v>
      </c>
      <c r="AO98">
        <v>6245000000</v>
      </c>
      <c r="AP98">
        <v>3797000000</v>
      </c>
      <c r="AQ98">
        <v>626000000</v>
      </c>
      <c r="AR98">
        <v>2594000000</v>
      </c>
      <c r="AS98">
        <v>140000000</v>
      </c>
      <c r="AT98">
        <v>607000000</v>
      </c>
    </row>
    <row r="99" spans="24:46">
      <c r="X99" t="s">
        <v>330</v>
      </c>
      <c r="Y99">
        <v>750463000000</v>
      </c>
      <c r="Z99">
        <v>127700000000</v>
      </c>
      <c r="AA99">
        <v>13285000000</v>
      </c>
      <c r="AB99">
        <v>711000000</v>
      </c>
      <c r="AD99">
        <v>753000000</v>
      </c>
      <c r="AE99">
        <v>1247000000</v>
      </c>
      <c r="AF99">
        <v>2753000000</v>
      </c>
      <c r="AG99">
        <v>3017000000</v>
      </c>
      <c r="AK99">
        <v>802000000</v>
      </c>
      <c r="AN99">
        <v>4271000000</v>
      </c>
      <c r="AO99">
        <v>6230000000</v>
      </c>
      <c r="AP99">
        <v>3797000000</v>
      </c>
      <c r="AQ99">
        <v>639000000</v>
      </c>
      <c r="AR99">
        <v>2581000000</v>
      </c>
      <c r="AS99">
        <v>154000000</v>
      </c>
      <c r="AT99">
        <v>595000000</v>
      </c>
    </row>
    <row r="100" spans="24:46">
      <c r="X100" t="s">
        <v>331</v>
      </c>
      <c r="Y100">
        <v>751660000000</v>
      </c>
      <c r="Z100">
        <v>127470000000</v>
      </c>
      <c r="AA100">
        <v>13235000000</v>
      </c>
      <c r="AB100">
        <v>698000000</v>
      </c>
      <c r="AD100">
        <v>729000000</v>
      </c>
      <c r="AE100">
        <v>1294000000</v>
      </c>
      <c r="AF100">
        <v>2753000000</v>
      </c>
      <c r="AG100">
        <v>2889000000</v>
      </c>
      <c r="AK100">
        <v>779000000</v>
      </c>
      <c r="AN100">
        <v>4357000000</v>
      </c>
      <c r="AO100">
        <v>6112000000</v>
      </c>
      <c r="AP100">
        <v>3718000000</v>
      </c>
      <c r="AQ100">
        <v>626000000</v>
      </c>
      <c r="AR100">
        <v>2554000000</v>
      </c>
      <c r="AS100">
        <v>154000000</v>
      </c>
      <c r="AT100">
        <v>559000000</v>
      </c>
    </row>
    <row r="101" spans="24:46">
      <c r="X101" t="s">
        <v>332</v>
      </c>
      <c r="Y101">
        <v>757696000000</v>
      </c>
      <c r="Z101">
        <v>129343000000</v>
      </c>
      <c r="AA101">
        <v>13410000000</v>
      </c>
      <c r="AB101">
        <v>711000000</v>
      </c>
      <c r="AD101">
        <v>716000000</v>
      </c>
      <c r="AE101">
        <v>1259000000</v>
      </c>
      <c r="AF101">
        <v>2780000000</v>
      </c>
      <c r="AG101">
        <v>3234000000</v>
      </c>
      <c r="AK101">
        <v>755000000</v>
      </c>
      <c r="AN101">
        <v>4308000000</v>
      </c>
      <c r="AO101">
        <v>6112000000</v>
      </c>
      <c r="AP101">
        <v>3705000000</v>
      </c>
      <c r="AQ101">
        <v>639000000</v>
      </c>
      <c r="AR101">
        <v>2554000000</v>
      </c>
      <c r="AS101">
        <v>168000000</v>
      </c>
      <c r="AT101">
        <v>500000000</v>
      </c>
    </row>
    <row r="102" spans="24:46">
      <c r="X102" t="s">
        <v>333</v>
      </c>
      <c r="Y102">
        <v>758502000000</v>
      </c>
      <c r="Z102">
        <v>130273000000</v>
      </c>
      <c r="AA102">
        <v>13223000000</v>
      </c>
      <c r="AB102">
        <v>684000000</v>
      </c>
      <c r="AD102">
        <v>753000000</v>
      </c>
      <c r="AE102">
        <v>1201000000</v>
      </c>
      <c r="AF102">
        <v>2780000000</v>
      </c>
      <c r="AG102">
        <v>2825000000</v>
      </c>
      <c r="AK102">
        <v>779000000</v>
      </c>
      <c r="AN102">
        <v>4456000000</v>
      </c>
      <c r="AO102">
        <v>6097000000</v>
      </c>
      <c r="AP102">
        <v>3639000000</v>
      </c>
      <c r="AQ102">
        <v>613000000</v>
      </c>
      <c r="AR102">
        <v>2420000000</v>
      </c>
      <c r="AS102">
        <v>154000000</v>
      </c>
      <c r="AT102">
        <v>595000000</v>
      </c>
    </row>
    <row r="103" spans="24:46">
      <c r="X103" t="s">
        <v>334</v>
      </c>
      <c r="Y103">
        <v>760376000000</v>
      </c>
      <c r="Z103">
        <v>130693000000</v>
      </c>
      <c r="AA103">
        <v>13111000000</v>
      </c>
      <c r="AB103">
        <v>711000000</v>
      </c>
      <c r="AD103">
        <v>716000000</v>
      </c>
      <c r="AE103">
        <v>1189000000</v>
      </c>
      <c r="AF103">
        <v>2753000000</v>
      </c>
      <c r="AG103">
        <v>2825000000</v>
      </c>
      <c r="AK103">
        <v>779000000</v>
      </c>
      <c r="AN103">
        <v>4406000000</v>
      </c>
      <c r="AO103">
        <v>6245000000</v>
      </c>
      <c r="AP103">
        <v>3757000000</v>
      </c>
      <c r="AQ103">
        <v>600000000</v>
      </c>
      <c r="AR103">
        <v>2581000000</v>
      </c>
      <c r="AS103">
        <v>140000000</v>
      </c>
      <c r="AT103">
        <v>654000000</v>
      </c>
    </row>
    <row r="104" spans="24:46">
      <c r="X104" t="s">
        <v>335</v>
      </c>
      <c r="Y104">
        <v>758919000000</v>
      </c>
      <c r="Z104">
        <v>130413000000</v>
      </c>
      <c r="AA104">
        <v>13098000000</v>
      </c>
      <c r="AB104">
        <v>684000000</v>
      </c>
      <c r="AD104">
        <v>716000000</v>
      </c>
      <c r="AE104">
        <v>1177000000</v>
      </c>
      <c r="AF104">
        <v>2780000000</v>
      </c>
      <c r="AG104">
        <v>2799000000</v>
      </c>
      <c r="AK104">
        <v>767000000</v>
      </c>
      <c r="AN104">
        <v>4456000000</v>
      </c>
      <c r="AO104">
        <v>6141000000</v>
      </c>
      <c r="AP104">
        <v>3691000000</v>
      </c>
      <c r="AQ104">
        <v>639000000</v>
      </c>
      <c r="AR104">
        <v>2487000000</v>
      </c>
      <c r="AS104">
        <v>140000000</v>
      </c>
      <c r="AT104">
        <v>571000000</v>
      </c>
    </row>
    <row r="105" spans="24:46">
      <c r="X105" t="s">
        <v>336</v>
      </c>
      <c r="Y105">
        <v>761599000000</v>
      </c>
      <c r="Z105">
        <v>130502000000</v>
      </c>
      <c r="AA105">
        <v>13011000000</v>
      </c>
      <c r="AB105">
        <v>698000000</v>
      </c>
      <c r="AD105">
        <v>716000000</v>
      </c>
      <c r="AE105">
        <v>1166000000</v>
      </c>
      <c r="AF105">
        <v>2753000000</v>
      </c>
      <c r="AG105">
        <v>2748000000</v>
      </c>
      <c r="AK105">
        <v>767000000</v>
      </c>
      <c r="AN105">
        <v>4419000000</v>
      </c>
      <c r="AO105">
        <v>6245000000</v>
      </c>
      <c r="AP105">
        <v>3771000000</v>
      </c>
      <c r="AQ105">
        <v>665000000</v>
      </c>
      <c r="AR105">
        <v>2514000000</v>
      </c>
      <c r="AS105">
        <v>126000000</v>
      </c>
      <c r="AT105">
        <v>607000000</v>
      </c>
    </row>
    <row r="106" spans="24:46">
      <c r="X106" t="s">
        <v>337</v>
      </c>
      <c r="Y106">
        <v>761534000000</v>
      </c>
      <c r="Z106">
        <v>129967000000</v>
      </c>
      <c r="AA106">
        <v>13023000000</v>
      </c>
      <c r="AB106">
        <v>698000000</v>
      </c>
      <c r="AD106">
        <v>679000000</v>
      </c>
      <c r="AE106">
        <v>1224000000</v>
      </c>
      <c r="AF106">
        <v>2727000000</v>
      </c>
      <c r="AG106">
        <v>2774000000</v>
      </c>
      <c r="AK106">
        <v>755000000</v>
      </c>
      <c r="AN106">
        <v>4419000000</v>
      </c>
      <c r="AO106">
        <v>6097000000</v>
      </c>
      <c r="AP106">
        <v>3678000000</v>
      </c>
      <c r="AQ106">
        <v>652000000</v>
      </c>
      <c r="AR106">
        <v>2433000000</v>
      </c>
      <c r="AS106">
        <v>126000000</v>
      </c>
      <c r="AT106">
        <v>571000000</v>
      </c>
    </row>
    <row r="107" spans="24:46">
      <c r="X107" t="s">
        <v>338</v>
      </c>
      <c r="Y107">
        <v>760324000000</v>
      </c>
      <c r="Z107">
        <v>128579000000</v>
      </c>
      <c r="AA107">
        <v>12986000000</v>
      </c>
      <c r="AB107">
        <v>684000000</v>
      </c>
      <c r="AD107">
        <v>692000000</v>
      </c>
      <c r="AE107">
        <v>1224000000</v>
      </c>
      <c r="AF107">
        <v>2753000000</v>
      </c>
      <c r="AG107">
        <v>2838000000</v>
      </c>
      <c r="AK107">
        <v>721000000</v>
      </c>
      <c r="AN107">
        <v>4369000000</v>
      </c>
      <c r="AO107">
        <v>5831000000</v>
      </c>
      <c r="AP107">
        <v>3480000000</v>
      </c>
      <c r="AQ107">
        <v>639000000</v>
      </c>
      <c r="AR107">
        <v>2272000000</v>
      </c>
      <c r="AS107">
        <v>126000000</v>
      </c>
      <c r="AT107">
        <v>523000000</v>
      </c>
    </row>
    <row r="108" spans="24:46">
      <c r="X108" t="s">
        <v>339</v>
      </c>
      <c r="Y108">
        <v>760571000000</v>
      </c>
      <c r="Z108">
        <v>128413000000</v>
      </c>
      <c r="AA108">
        <v>12973000000</v>
      </c>
      <c r="AB108">
        <v>684000000</v>
      </c>
      <c r="AD108">
        <v>729000000</v>
      </c>
      <c r="AE108">
        <v>1224000000</v>
      </c>
      <c r="AF108">
        <v>2687000000</v>
      </c>
      <c r="AG108">
        <v>2825000000</v>
      </c>
      <c r="AK108">
        <v>721000000</v>
      </c>
      <c r="AN108">
        <v>4394000000</v>
      </c>
      <c r="AO108">
        <v>5964000000</v>
      </c>
      <c r="AP108">
        <v>3599000000</v>
      </c>
      <c r="AQ108">
        <v>665000000</v>
      </c>
      <c r="AR108">
        <v>2339000000</v>
      </c>
      <c r="AS108">
        <v>140000000</v>
      </c>
      <c r="AT108">
        <v>535000000</v>
      </c>
    </row>
    <row r="109" spans="24:46">
      <c r="X109" t="s">
        <v>340</v>
      </c>
      <c r="Y109">
        <v>764526000000</v>
      </c>
      <c r="Z109">
        <v>128999000000</v>
      </c>
      <c r="AA109">
        <v>13061000000</v>
      </c>
      <c r="AB109">
        <v>698000000</v>
      </c>
      <c r="AD109">
        <v>741000000</v>
      </c>
      <c r="AE109">
        <v>1189000000</v>
      </c>
      <c r="AF109">
        <v>2700000000</v>
      </c>
      <c r="AG109">
        <v>2825000000</v>
      </c>
      <c r="AK109">
        <v>755000000</v>
      </c>
      <c r="AN109">
        <v>4406000000</v>
      </c>
      <c r="AO109">
        <v>5935000000</v>
      </c>
      <c r="AP109">
        <v>3625000000</v>
      </c>
      <c r="AQ109">
        <v>665000000</v>
      </c>
      <c r="AR109">
        <v>2393000000</v>
      </c>
      <c r="AS109">
        <v>98000000</v>
      </c>
      <c r="AT109">
        <v>559000000</v>
      </c>
    </row>
    <row r="110" spans="24:46">
      <c r="X110" t="s">
        <v>341</v>
      </c>
      <c r="Y110">
        <v>766763000000</v>
      </c>
      <c r="Z110">
        <v>128935000000</v>
      </c>
      <c r="AA110">
        <v>12899000000</v>
      </c>
      <c r="AB110">
        <v>658000000</v>
      </c>
      <c r="AD110">
        <v>741000000</v>
      </c>
      <c r="AE110">
        <v>1189000000</v>
      </c>
      <c r="AF110">
        <v>2727000000</v>
      </c>
      <c r="AG110">
        <v>2748000000</v>
      </c>
      <c r="AK110">
        <v>732000000</v>
      </c>
      <c r="AN110">
        <v>4357000000</v>
      </c>
      <c r="AO110">
        <v>5964000000</v>
      </c>
      <c r="AP110">
        <v>3599000000</v>
      </c>
      <c r="AQ110">
        <v>665000000</v>
      </c>
      <c r="AR110">
        <v>2393000000</v>
      </c>
      <c r="AS110">
        <v>126000000</v>
      </c>
      <c r="AT110">
        <v>523000000</v>
      </c>
    </row>
    <row r="111" spans="24:46">
      <c r="X111" t="s">
        <v>342</v>
      </c>
      <c r="Y111">
        <v>765293000000</v>
      </c>
      <c r="Z111">
        <v>128324000000</v>
      </c>
      <c r="AA111">
        <v>12899000000</v>
      </c>
      <c r="AB111">
        <v>658000000</v>
      </c>
      <c r="AD111">
        <v>729000000</v>
      </c>
      <c r="AE111">
        <v>1142000000</v>
      </c>
      <c r="AF111">
        <v>2727000000</v>
      </c>
      <c r="AG111">
        <v>2825000000</v>
      </c>
      <c r="AK111">
        <v>755000000</v>
      </c>
      <c r="AN111">
        <v>4345000000</v>
      </c>
      <c r="AO111">
        <v>6008000000</v>
      </c>
      <c r="AP111">
        <v>3625000000</v>
      </c>
      <c r="AQ111">
        <v>652000000</v>
      </c>
      <c r="AR111">
        <v>2433000000</v>
      </c>
      <c r="AS111">
        <v>140000000</v>
      </c>
      <c r="AT111">
        <v>500000000</v>
      </c>
    </row>
    <row r="112" spans="24:46">
      <c r="X112" t="s">
        <v>343</v>
      </c>
      <c r="Y112">
        <v>768714000000</v>
      </c>
      <c r="Z112">
        <v>129636000000</v>
      </c>
      <c r="AA112">
        <v>13061000000</v>
      </c>
      <c r="AB112">
        <v>698000000</v>
      </c>
      <c r="AD112">
        <v>716000000</v>
      </c>
      <c r="AE112">
        <v>1189000000</v>
      </c>
      <c r="AF112">
        <v>2753000000</v>
      </c>
      <c r="AG112">
        <v>2863000000</v>
      </c>
      <c r="AK112">
        <v>767000000</v>
      </c>
      <c r="AN112">
        <v>4357000000</v>
      </c>
      <c r="AO112">
        <v>6067000000</v>
      </c>
      <c r="AP112">
        <v>3678000000</v>
      </c>
      <c r="AQ112">
        <v>665000000</v>
      </c>
      <c r="AR112">
        <v>2487000000</v>
      </c>
      <c r="AS112">
        <v>140000000</v>
      </c>
      <c r="AT112">
        <v>500000000</v>
      </c>
    </row>
    <row r="113" spans="24:46">
      <c r="X113" t="s">
        <v>344</v>
      </c>
      <c r="Y113">
        <v>770497000000</v>
      </c>
      <c r="Z113">
        <v>130044000000</v>
      </c>
      <c r="AA113">
        <v>13111000000</v>
      </c>
      <c r="AB113">
        <v>644000000</v>
      </c>
      <c r="AD113">
        <v>716000000</v>
      </c>
      <c r="AE113">
        <v>1236000000</v>
      </c>
      <c r="AF113">
        <v>2780000000</v>
      </c>
      <c r="AG113">
        <v>2825000000</v>
      </c>
      <c r="AK113">
        <v>813000000</v>
      </c>
      <c r="AN113">
        <v>4357000000</v>
      </c>
      <c r="AO113">
        <v>6023000000</v>
      </c>
      <c r="AP113">
        <v>3625000000</v>
      </c>
      <c r="AQ113">
        <v>652000000</v>
      </c>
      <c r="AR113">
        <v>2420000000</v>
      </c>
      <c r="AS113">
        <v>154000000</v>
      </c>
      <c r="AT113">
        <v>500000000</v>
      </c>
    </row>
    <row r="114" spans="24:46">
      <c r="X114" t="s">
        <v>345</v>
      </c>
      <c r="Y114">
        <v>772903000000</v>
      </c>
      <c r="Z114">
        <v>126451000000</v>
      </c>
      <c r="AA114">
        <v>13048000000</v>
      </c>
      <c r="AB114">
        <v>658000000</v>
      </c>
      <c r="AD114">
        <v>716000000</v>
      </c>
      <c r="AE114">
        <v>1259000000</v>
      </c>
      <c r="AF114">
        <v>2700000000</v>
      </c>
      <c r="AG114">
        <v>2902000000</v>
      </c>
      <c r="AK114">
        <v>802000000</v>
      </c>
      <c r="AN114">
        <v>4246000000</v>
      </c>
      <c r="AO114">
        <v>5713000000</v>
      </c>
      <c r="AP114">
        <v>3520000000</v>
      </c>
      <c r="AQ114">
        <v>613000000</v>
      </c>
      <c r="AR114">
        <v>2420000000</v>
      </c>
      <c r="AS114">
        <v>140000000</v>
      </c>
      <c r="AT114">
        <v>500000000</v>
      </c>
    </row>
    <row r="115" spans="24:46">
      <c r="X115" t="s">
        <v>346</v>
      </c>
      <c r="Y115">
        <v>774204000000</v>
      </c>
      <c r="Z115">
        <v>128439000000</v>
      </c>
      <c r="AA115">
        <v>12986000000</v>
      </c>
      <c r="AB115">
        <v>644000000</v>
      </c>
      <c r="AD115">
        <v>729000000</v>
      </c>
      <c r="AE115">
        <v>1236000000</v>
      </c>
      <c r="AF115">
        <v>2700000000</v>
      </c>
      <c r="AG115">
        <v>2953000000</v>
      </c>
      <c r="AK115">
        <v>802000000</v>
      </c>
      <c r="AN115">
        <v>4184000000</v>
      </c>
      <c r="AO115">
        <v>5920000000</v>
      </c>
      <c r="AP115">
        <v>3652000000</v>
      </c>
      <c r="AQ115">
        <v>600000000</v>
      </c>
      <c r="AR115">
        <v>2581000000</v>
      </c>
      <c r="AS115">
        <v>140000000</v>
      </c>
      <c r="AT115">
        <v>535000000</v>
      </c>
    </row>
    <row r="116" spans="24:46">
      <c r="X116" t="s">
        <v>347</v>
      </c>
      <c r="Y116">
        <v>775180000000</v>
      </c>
      <c r="Z116">
        <v>128974000000</v>
      </c>
      <c r="AA116">
        <v>13135000000</v>
      </c>
      <c r="AB116">
        <v>644000000</v>
      </c>
      <c r="AD116">
        <v>753000000</v>
      </c>
      <c r="AE116">
        <v>1201000000</v>
      </c>
      <c r="AF116">
        <v>2727000000</v>
      </c>
      <c r="AG116">
        <v>2978000000</v>
      </c>
      <c r="AK116">
        <v>802000000</v>
      </c>
      <c r="AN116">
        <v>4295000000</v>
      </c>
      <c r="AO116">
        <v>5757000000</v>
      </c>
      <c r="AP116">
        <v>3480000000</v>
      </c>
      <c r="AQ116">
        <v>587000000</v>
      </c>
      <c r="AR116">
        <v>2433000000</v>
      </c>
      <c r="AS116">
        <v>126000000</v>
      </c>
      <c r="AT116">
        <v>500000000</v>
      </c>
    </row>
    <row r="117" spans="24:46">
      <c r="X117" t="s">
        <v>348</v>
      </c>
      <c r="Y117">
        <v>770653000000</v>
      </c>
      <c r="Z117">
        <v>127126000000</v>
      </c>
      <c r="AA117">
        <v>13061000000</v>
      </c>
      <c r="AB117">
        <v>644000000</v>
      </c>
      <c r="AD117">
        <v>766000000</v>
      </c>
      <c r="AE117">
        <v>1247000000</v>
      </c>
      <c r="AF117">
        <v>2700000000</v>
      </c>
      <c r="AG117">
        <v>2902000000</v>
      </c>
      <c r="AK117">
        <v>790000000</v>
      </c>
      <c r="AN117">
        <v>4246000000</v>
      </c>
      <c r="AO117">
        <v>5876000000</v>
      </c>
      <c r="AP117">
        <v>3533000000</v>
      </c>
      <c r="AQ117">
        <v>613000000</v>
      </c>
      <c r="AR117">
        <v>2487000000</v>
      </c>
      <c r="AS117">
        <v>126000000</v>
      </c>
      <c r="AT117">
        <v>488000000</v>
      </c>
    </row>
    <row r="118" spans="24:46">
      <c r="X118" t="s">
        <v>349</v>
      </c>
      <c r="Y118">
        <v>770015000000</v>
      </c>
      <c r="Z118">
        <v>127865000000</v>
      </c>
      <c r="AA118">
        <v>13073000000</v>
      </c>
      <c r="AB118">
        <v>617000000</v>
      </c>
      <c r="AD118">
        <v>753000000</v>
      </c>
      <c r="AE118">
        <v>1201000000</v>
      </c>
      <c r="AF118">
        <v>2700000000</v>
      </c>
      <c r="AG118">
        <v>3017000000</v>
      </c>
      <c r="AK118">
        <v>755000000</v>
      </c>
      <c r="AN118">
        <v>4308000000</v>
      </c>
      <c r="AO118">
        <v>5935000000</v>
      </c>
      <c r="AP118">
        <v>3625000000</v>
      </c>
      <c r="AQ118">
        <v>613000000</v>
      </c>
      <c r="AR118">
        <v>2487000000</v>
      </c>
      <c r="AS118">
        <v>154000000</v>
      </c>
      <c r="AT118">
        <v>535000000</v>
      </c>
    </row>
    <row r="119" spans="24:46">
      <c r="X119" t="s">
        <v>350</v>
      </c>
      <c r="Y119">
        <v>770289000000</v>
      </c>
      <c r="Z119">
        <v>127891000000</v>
      </c>
      <c r="AA119">
        <v>13185000000</v>
      </c>
      <c r="AB119">
        <v>644000000</v>
      </c>
      <c r="AD119">
        <v>753000000</v>
      </c>
      <c r="AE119">
        <v>1177000000</v>
      </c>
      <c r="AF119">
        <v>2727000000</v>
      </c>
      <c r="AG119">
        <v>2991000000</v>
      </c>
      <c r="AK119">
        <v>825000000</v>
      </c>
      <c r="AN119">
        <v>4320000000</v>
      </c>
      <c r="AO119">
        <v>5787000000</v>
      </c>
      <c r="AP119">
        <v>3520000000</v>
      </c>
      <c r="AQ119">
        <v>587000000</v>
      </c>
      <c r="AR119">
        <v>2460000000</v>
      </c>
      <c r="AS119">
        <v>126000000</v>
      </c>
      <c r="AT119">
        <v>523000000</v>
      </c>
    </row>
    <row r="120" spans="24:46">
      <c r="X120" t="s">
        <v>351</v>
      </c>
      <c r="Y120">
        <v>770341000000</v>
      </c>
      <c r="Z120">
        <v>127088000000</v>
      </c>
      <c r="AA120">
        <v>13285000000</v>
      </c>
      <c r="AB120">
        <v>617000000</v>
      </c>
      <c r="AD120">
        <v>741000000</v>
      </c>
      <c r="AE120">
        <v>1224000000</v>
      </c>
      <c r="AF120">
        <v>2727000000</v>
      </c>
      <c r="AG120">
        <v>2978000000</v>
      </c>
      <c r="AK120">
        <v>848000000</v>
      </c>
      <c r="AN120">
        <v>4394000000</v>
      </c>
      <c r="AO120">
        <v>5802000000</v>
      </c>
      <c r="AP120">
        <v>3520000000</v>
      </c>
      <c r="AQ120">
        <v>600000000</v>
      </c>
      <c r="AR120">
        <v>2460000000</v>
      </c>
      <c r="AS120">
        <v>126000000</v>
      </c>
      <c r="AT120">
        <v>500000000</v>
      </c>
    </row>
    <row r="121" spans="24:46">
      <c r="X121" t="s">
        <v>352</v>
      </c>
      <c r="Y121">
        <v>767088000000</v>
      </c>
      <c r="Z121">
        <v>124757000000</v>
      </c>
      <c r="AA121">
        <v>13547000000</v>
      </c>
      <c r="AB121">
        <v>604000000</v>
      </c>
      <c r="AD121">
        <v>741000000</v>
      </c>
      <c r="AE121">
        <v>1294000000</v>
      </c>
      <c r="AF121">
        <v>2727000000</v>
      </c>
      <c r="AG121">
        <v>3017000000</v>
      </c>
      <c r="AK121">
        <v>941000000</v>
      </c>
      <c r="AN121">
        <v>4406000000</v>
      </c>
      <c r="AO121">
        <v>5787000000</v>
      </c>
      <c r="AP121">
        <v>3533000000</v>
      </c>
      <c r="AQ121">
        <v>587000000</v>
      </c>
      <c r="AR121">
        <v>2460000000</v>
      </c>
      <c r="AS121">
        <v>126000000</v>
      </c>
      <c r="AT121">
        <v>535000000</v>
      </c>
    </row>
    <row r="122" spans="24:46">
      <c r="X122" t="s">
        <v>353</v>
      </c>
      <c r="Y122">
        <v>761755000000</v>
      </c>
      <c r="Z122">
        <v>121891000000</v>
      </c>
      <c r="AA122">
        <v>13572000000</v>
      </c>
      <c r="AB122">
        <v>604000000</v>
      </c>
      <c r="AD122">
        <v>729000000</v>
      </c>
      <c r="AE122">
        <v>1317000000</v>
      </c>
      <c r="AF122">
        <v>2700000000</v>
      </c>
      <c r="AG122">
        <v>2978000000</v>
      </c>
      <c r="AK122">
        <v>895000000</v>
      </c>
      <c r="AN122">
        <v>4517000000</v>
      </c>
      <c r="AO122">
        <v>5846000000</v>
      </c>
      <c r="AP122">
        <v>3599000000</v>
      </c>
      <c r="AQ122">
        <v>613000000</v>
      </c>
      <c r="AR122">
        <v>2514000000</v>
      </c>
      <c r="AS122">
        <v>126000000</v>
      </c>
      <c r="AT122">
        <v>535000000</v>
      </c>
    </row>
    <row r="123" spans="24:46">
      <c r="X123" t="s">
        <v>354</v>
      </c>
      <c r="Y123">
        <v>761690000000</v>
      </c>
      <c r="Z123">
        <v>121534000000</v>
      </c>
      <c r="AA123">
        <v>13547000000</v>
      </c>
      <c r="AB123">
        <v>604000000</v>
      </c>
      <c r="AD123">
        <v>729000000</v>
      </c>
      <c r="AE123">
        <v>1294000000</v>
      </c>
      <c r="AF123">
        <v>2700000000</v>
      </c>
      <c r="AG123">
        <v>3017000000</v>
      </c>
      <c r="AK123">
        <v>860000000</v>
      </c>
      <c r="AN123">
        <v>4554000000</v>
      </c>
      <c r="AO123">
        <v>5802000000</v>
      </c>
      <c r="AP123">
        <v>3586000000</v>
      </c>
      <c r="AQ123">
        <v>600000000</v>
      </c>
      <c r="AR123">
        <v>2487000000</v>
      </c>
      <c r="AS123">
        <v>126000000</v>
      </c>
      <c r="AT123">
        <v>559000000</v>
      </c>
    </row>
    <row r="124" spans="24:46">
      <c r="X124" t="s">
        <v>355</v>
      </c>
      <c r="Y124">
        <v>756668000000</v>
      </c>
      <c r="Z124">
        <v>119024000000</v>
      </c>
      <c r="AA124">
        <v>13671000000</v>
      </c>
      <c r="AB124">
        <v>604000000</v>
      </c>
      <c r="AD124">
        <v>741000000</v>
      </c>
      <c r="AE124">
        <v>1306000000</v>
      </c>
      <c r="AF124">
        <v>2661000000</v>
      </c>
      <c r="AG124">
        <v>2953000000</v>
      </c>
      <c r="AK124">
        <v>860000000</v>
      </c>
      <c r="AN124">
        <v>4715000000</v>
      </c>
      <c r="AO124">
        <v>5639000000</v>
      </c>
      <c r="AP124">
        <v>3454000000</v>
      </c>
      <c r="AQ124">
        <v>574000000</v>
      </c>
      <c r="AR124">
        <v>2325000000</v>
      </c>
      <c r="AS124">
        <v>126000000</v>
      </c>
      <c r="AT124">
        <v>571000000</v>
      </c>
    </row>
    <row r="125" spans="24:46">
      <c r="X125" t="s">
        <v>356</v>
      </c>
      <c r="Y125">
        <v>755276000000</v>
      </c>
      <c r="Z125">
        <v>116680000000</v>
      </c>
      <c r="AA125">
        <v>13584000000</v>
      </c>
      <c r="AB125">
        <v>590000000</v>
      </c>
      <c r="AD125">
        <v>741000000</v>
      </c>
      <c r="AE125">
        <v>1259000000</v>
      </c>
      <c r="AF125">
        <v>2568000000</v>
      </c>
      <c r="AG125">
        <v>2889000000</v>
      </c>
      <c r="AK125">
        <v>837000000</v>
      </c>
      <c r="AN125">
        <v>4851000000</v>
      </c>
      <c r="AO125">
        <v>5639000000</v>
      </c>
      <c r="AP125">
        <v>3467000000</v>
      </c>
      <c r="AQ125">
        <v>548000000</v>
      </c>
      <c r="AR125">
        <v>2420000000</v>
      </c>
      <c r="AS125">
        <v>126000000</v>
      </c>
      <c r="AT125">
        <v>571000000</v>
      </c>
    </row>
    <row r="126" spans="24:46">
      <c r="X126" t="s">
        <v>357</v>
      </c>
      <c r="Y126">
        <v>750242000000</v>
      </c>
      <c r="Z126">
        <v>114489000000</v>
      </c>
      <c r="AA126">
        <v>13360000000</v>
      </c>
      <c r="AB126">
        <v>564000000</v>
      </c>
      <c r="AD126">
        <v>766000000</v>
      </c>
      <c r="AE126">
        <v>1341000000</v>
      </c>
      <c r="AF126">
        <v>2608000000</v>
      </c>
      <c r="AG126">
        <v>2978000000</v>
      </c>
      <c r="AK126">
        <v>779000000</v>
      </c>
      <c r="AN126">
        <v>4517000000</v>
      </c>
      <c r="AO126">
        <v>5757000000</v>
      </c>
      <c r="AP126">
        <v>3573000000</v>
      </c>
      <c r="AQ126">
        <v>613000000</v>
      </c>
      <c r="AR126">
        <v>2514000000</v>
      </c>
      <c r="AS126">
        <v>126000000</v>
      </c>
      <c r="AT126">
        <v>500000000</v>
      </c>
    </row>
    <row r="127" spans="24:46">
      <c r="X127" t="s">
        <v>358</v>
      </c>
      <c r="Y127">
        <v>750632000000</v>
      </c>
      <c r="Z127">
        <v>114221000000</v>
      </c>
      <c r="AA127">
        <v>13547000000</v>
      </c>
      <c r="AB127">
        <v>604000000</v>
      </c>
      <c r="AD127">
        <v>766000000</v>
      </c>
      <c r="AE127">
        <v>1341000000</v>
      </c>
      <c r="AF127">
        <v>2568000000</v>
      </c>
      <c r="AG127">
        <v>2978000000</v>
      </c>
      <c r="AK127">
        <v>779000000</v>
      </c>
      <c r="AN127">
        <v>4703000000</v>
      </c>
      <c r="AO127">
        <v>5757000000</v>
      </c>
      <c r="AP127">
        <v>3546000000</v>
      </c>
      <c r="AQ127">
        <v>613000000</v>
      </c>
      <c r="AR127">
        <v>2460000000</v>
      </c>
      <c r="AS127">
        <v>126000000</v>
      </c>
      <c r="AT127">
        <v>500000000</v>
      </c>
    </row>
    <row r="128" spans="24:46">
      <c r="X128" t="s">
        <v>359</v>
      </c>
      <c r="Y128">
        <v>750034000000</v>
      </c>
      <c r="Z128">
        <v>113737000000</v>
      </c>
      <c r="AA128">
        <v>13460000000</v>
      </c>
      <c r="AB128">
        <v>564000000</v>
      </c>
      <c r="AD128">
        <v>716000000</v>
      </c>
      <c r="AE128">
        <v>1317000000</v>
      </c>
      <c r="AF128">
        <v>2542000000</v>
      </c>
      <c r="AG128">
        <v>2889000000</v>
      </c>
      <c r="AK128">
        <v>779000000</v>
      </c>
      <c r="AN128">
        <v>4814000000</v>
      </c>
      <c r="AO128">
        <v>5743000000</v>
      </c>
      <c r="AP128">
        <v>3546000000</v>
      </c>
      <c r="AQ128">
        <v>587000000</v>
      </c>
      <c r="AR128">
        <v>2527000000</v>
      </c>
      <c r="AS128">
        <v>140000000</v>
      </c>
      <c r="AT128">
        <v>488000000</v>
      </c>
    </row>
    <row r="129" spans="24:46">
      <c r="X129" t="s">
        <v>360</v>
      </c>
      <c r="Y129">
        <v>755536000000</v>
      </c>
      <c r="Z129">
        <v>115164000000</v>
      </c>
      <c r="AA129">
        <v>13572000000</v>
      </c>
      <c r="AB129">
        <v>590000000</v>
      </c>
      <c r="AD129">
        <v>716000000</v>
      </c>
      <c r="AE129">
        <v>1282000000</v>
      </c>
      <c r="AF129">
        <v>2568000000</v>
      </c>
      <c r="AG129">
        <v>2953000000</v>
      </c>
      <c r="AK129">
        <v>790000000</v>
      </c>
      <c r="AN129">
        <v>4863000000</v>
      </c>
      <c r="AO129">
        <v>5580000000</v>
      </c>
      <c r="AP129">
        <v>3454000000</v>
      </c>
      <c r="AQ129">
        <v>548000000</v>
      </c>
      <c r="AR129">
        <v>2527000000</v>
      </c>
      <c r="AS129">
        <v>126000000</v>
      </c>
      <c r="AT129">
        <v>464000000</v>
      </c>
    </row>
    <row r="130" spans="24:46">
      <c r="X130" t="s">
        <v>361</v>
      </c>
      <c r="Y130">
        <v>758685000000</v>
      </c>
      <c r="Z130">
        <v>116374000000</v>
      </c>
      <c r="AA130">
        <v>13746000000</v>
      </c>
      <c r="AB130">
        <v>604000000</v>
      </c>
      <c r="AD130">
        <v>692000000</v>
      </c>
      <c r="AE130">
        <v>1364000000</v>
      </c>
      <c r="AF130">
        <v>2515000000</v>
      </c>
      <c r="AG130">
        <v>2953000000</v>
      </c>
      <c r="AK130">
        <v>744000000</v>
      </c>
      <c r="AN130">
        <v>5036000000</v>
      </c>
      <c r="AO130">
        <v>5551000000</v>
      </c>
      <c r="AP130">
        <v>3428000000</v>
      </c>
      <c r="AQ130">
        <v>548000000</v>
      </c>
      <c r="AR130">
        <v>2487000000</v>
      </c>
      <c r="AS130">
        <v>140000000</v>
      </c>
      <c r="AT130">
        <v>488000000</v>
      </c>
    </row>
    <row r="131" spans="24:46">
      <c r="X131" t="s">
        <v>362</v>
      </c>
      <c r="Y131">
        <v>758450000000</v>
      </c>
      <c r="Z131">
        <v>116718000000</v>
      </c>
      <c r="AA131">
        <v>13759000000</v>
      </c>
      <c r="AB131">
        <v>564000000</v>
      </c>
      <c r="AD131">
        <v>716000000</v>
      </c>
      <c r="AE131">
        <v>1376000000</v>
      </c>
      <c r="AF131">
        <v>2542000000</v>
      </c>
      <c r="AG131">
        <v>2902000000</v>
      </c>
      <c r="AK131">
        <v>744000000</v>
      </c>
      <c r="AN131">
        <v>5073000000</v>
      </c>
      <c r="AO131">
        <v>5536000000</v>
      </c>
      <c r="AP131">
        <v>3454000000</v>
      </c>
      <c r="AQ131">
        <v>548000000</v>
      </c>
      <c r="AR131">
        <v>2527000000</v>
      </c>
      <c r="AS131">
        <v>126000000</v>
      </c>
      <c r="AT131">
        <v>488000000</v>
      </c>
    </row>
    <row r="132" spans="24:46">
      <c r="X132" t="s">
        <v>363</v>
      </c>
      <c r="Y132">
        <v>757839000000</v>
      </c>
      <c r="Z132">
        <v>117661000000</v>
      </c>
      <c r="AA132">
        <v>13796000000</v>
      </c>
      <c r="AB132">
        <v>564000000</v>
      </c>
      <c r="AD132">
        <v>692000000</v>
      </c>
      <c r="AE132">
        <v>1364000000</v>
      </c>
      <c r="AF132">
        <v>2568000000</v>
      </c>
      <c r="AG132">
        <v>2889000000</v>
      </c>
      <c r="AK132">
        <v>767000000</v>
      </c>
      <c r="AN132">
        <v>5097000000</v>
      </c>
      <c r="AO132">
        <v>5639000000</v>
      </c>
      <c r="AP132">
        <v>3480000000</v>
      </c>
      <c r="AQ132">
        <v>548000000</v>
      </c>
      <c r="AR132">
        <v>2581000000</v>
      </c>
      <c r="AS132">
        <v>126000000</v>
      </c>
      <c r="AT132">
        <v>464000000</v>
      </c>
    </row>
    <row r="133" spans="24:46">
      <c r="X133" t="s">
        <v>364</v>
      </c>
      <c r="Y133">
        <v>758229000000</v>
      </c>
      <c r="Z133">
        <v>118005000000</v>
      </c>
      <c r="AA133">
        <v>13734000000</v>
      </c>
      <c r="AB133">
        <v>604000000</v>
      </c>
      <c r="AD133">
        <v>679000000</v>
      </c>
      <c r="AE133">
        <v>1411000000</v>
      </c>
      <c r="AF133">
        <v>2542000000</v>
      </c>
      <c r="AG133">
        <v>2863000000</v>
      </c>
      <c r="AK133">
        <v>744000000</v>
      </c>
      <c r="AN133">
        <v>5036000000</v>
      </c>
      <c r="AO133">
        <v>5698000000</v>
      </c>
      <c r="AP133">
        <v>3507000000</v>
      </c>
      <c r="AQ133">
        <v>574000000</v>
      </c>
      <c r="AR133">
        <v>2581000000</v>
      </c>
      <c r="AS133">
        <v>140000000</v>
      </c>
      <c r="AT133">
        <v>428000000</v>
      </c>
    </row>
    <row r="134" spans="24:46">
      <c r="X134" t="s">
        <v>365</v>
      </c>
      <c r="Y134">
        <v>757449000000</v>
      </c>
      <c r="Z134">
        <v>118056000000</v>
      </c>
      <c r="AA134">
        <v>13622000000</v>
      </c>
      <c r="AB134">
        <v>590000000</v>
      </c>
      <c r="AD134">
        <v>692000000</v>
      </c>
      <c r="AE134">
        <v>1317000000</v>
      </c>
      <c r="AF134">
        <v>2542000000</v>
      </c>
      <c r="AG134">
        <v>2863000000</v>
      </c>
      <c r="AK134">
        <v>790000000</v>
      </c>
      <c r="AN134">
        <v>4974000000</v>
      </c>
      <c r="AO134">
        <v>5625000000</v>
      </c>
      <c r="AP134">
        <v>3415000000</v>
      </c>
      <c r="AQ134">
        <v>561000000</v>
      </c>
      <c r="AR134">
        <v>2514000000</v>
      </c>
      <c r="AS134">
        <v>126000000</v>
      </c>
      <c r="AT134">
        <v>428000000</v>
      </c>
    </row>
    <row r="135" spans="24:46">
      <c r="X135" t="s">
        <v>366</v>
      </c>
      <c r="Y135">
        <v>760116000000</v>
      </c>
      <c r="Z135">
        <v>117444000000</v>
      </c>
      <c r="AA135">
        <v>13609000000</v>
      </c>
      <c r="AB135">
        <v>564000000</v>
      </c>
      <c r="AD135">
        <v>716000000</v>
      </c>
      <c r="AE135">
        <v>1259000000</v>
      </c>
      <c r="AF135">
        <v>2568000000</v>
      </c>
      <c r="AG135">
        <v>2902000000</v>
      </c>
      <c r="AK135">
        <v>802000000</v>
      </c>
      <c r="AN135">
        <v>4949000000</v>
      </c>
      <c r="AO135">
        <v>5639000000</v>
      </c>
      <c r="AP135">
        <v>3415000000</v>
      </c>
      <c r="AQ135">
        <v>574000000</v>
      </c>
      <c r="AR135">
        <v>2460000000</v>
      </c>
      <c r="AS135">
        <v>126000000</v>
      </c>
      <c r="AT135">
        <v>428000000</v>
      </c>
    </row>
    <row r="136" spans="24:46">
      <c r="X136" t="s">
        <v>367</v>
      </c>
      <c r="Y136">
        <v>760011000000</v>
      </c>
      <c r="Z136">
        <v>116120000000</v>
      </c>
      <c r="AA136">
        <v>13622000000</v>
      </c>
      <c r="AB136">
        <v>564000000</v>
      </c>
      <c r="AD136">
        <v>741000000</v>
      </c>
      <c r="AE136">
        <v>1259000000</v>
      </c>
      <c r="AF136">
        <v>2542000000</v>
      </c>
      <c r="AG136">
        <v>2889000000</v>
      </c>
      <c r="AK136">
        <v>825000000</v>
      </c>
      <c r="AN136">
        <v>4937000000</v>
      </c>
      <c r="AO136">
        <v>5698000000</v>
      </c>
      <c r="AP136">
        <v>3454000000</v>
      </c>
      <c r="AQ136">
        <v>613000000</v>
      </c>
      <c r="AR136">
        <v>2433000000</v>
      </c>
      <c r="AS136">
        <v>126000000</v>
      </c>
      <c r="AT136">
        <v>428000000</v>
      </c>
    </row>
    <row r="137" spans="24:46">
      <c r="X137" t="s">
        <v>368</v>
      </c>
      <c r="Y137">
        <v>757071000000</v>
      </c>
      <c r="Z137">
        <v>114196000000</v>
      </c>
      <c r="AA137">
        <v>13534000000</v>
      </c>
      <c r="AB137">
        <v>550000000</v>
      </c>
      <c r="AD137">
        <v>741000000</v>
      </c>
      <c r="AE137">
        <v>1247000000</v>
      </c>
      <c r="AF137">
        <v>2568000000</v>
      </c>
      <c r="AG137">
        <v>2953000000</v>
      </c>
      <c r="AK137">
        <v>790000000</v>
      </c>
      <c r="AN137">
        <v>4863000000</v>
      </c>
      <c r="AO137">
        <v>5802000000</v>
      </c>
      <c r="AP137">
        <v>3546000000</v>
      </c>
      <c r="AQ137">
        <v>639000000</v>
      </c>
      <c r="AR137">
        <v>2420000000</v>
      </c>
      <c r="AS137">
        <v>126000000</v>
      </c>
      <c r="AT137">
        <v>488000000</v>
      </c>
    </row>
    <row r="138" spans="24:46">
      <c r="X138" t="s">
        <v>369</v>
      </c>
      <c r="Y138">
        <v>760324000000</v>
      </c>
      <c r="Z138">
        <v>115202000000</v>
      </c>
      <c r="AA138">
        <v>13771000000</v>
      </c>
      <c r="AB138">
        <v>617000000</v>
      </c>
      <c r="AD138">
        <v>790000000</v>
      </c>
      <c r="AE138">
        <v>1271000000</v>
      </c>
      <c r="AF138">
        <v>2555000000</v>
      </c>
      <c r="AG138">
        <v>2876000000</v>
      </c>
      <c r="AK138">
        <v>837000000</v>
      </c>
      <c r="AN138">
        <v>4999000000</v>
      </c>
      <c r="AO138">
        <v>5979000000</v>
      </c>
      <c r="AP138">
        <v>3797000000</v>
      </c>
      <c r="AQ138">
        <v>782000000</v>
      </c>
      <c r="AR138">
        <v>2433000000</v>
      </c>
      <c r="AS138">
        <v>140000000</v>
      </c>
      <c r="AT138">
        <v>464000000</v>
      </c>
    </row>
    <row r="139" spans="24:46">
      <c r="X139" t="s">
        <v>370</v>
      </c>
      <c r="Y139">
        <v>758190000000</v>
      </c>
      <c r="Z139">
        <v>116858000000</v>
      </c>
      <c r="AA139">
        <v>13908000000</v>
      </c>
      <c r="AB139">
        <v>604000000</v>
      </c>
      <c r="AD139">
        <v>815000000</v>
      </c>
      <c r="AE139">
        <v>1317000000</v>
      </c>
      <c r="AF139">
        <v>2489000000</v>
      </c>
      <c r="AG139">
        <v>2838000000</v>
      </c>
      <c r="AK139">
        <v>813000000</v>
      </c>
      <c r="AN139">
        <v>5159000000</v>
      </c>
      <c r="AO139">
        <v>5802000000</v>
      </c>
      <c r="AP139">
        <v>3678000000</v>
      </c>
      <c r="AQ139">
        <v>782000000</v>
      </c>
      <c r="AR139">
        <v>2299000000</v>
      </c>
      <c r="AS139">
        <v>140000000</v>
      </c>
      <c r="AT139">
        <v>440000000</v>
      </c>
    </row>
    <row r="140" spans="24:46">
      <c r="X140" t="s">
        <v>371</v>
      </c>
      <c r="Y140">
        <v>758919000000</v>
      </c>
      <c r="Z140">
        <v>115954000000</v>
      </c>
      <c r="AA140">
        <v>13784000000</v>
      </c>
      <c r="AB140">
        <v>604000000</v>
      </c>
      <c r="AD140">
        <v>827000000</v>
      </c>
      <c r="AE140">
        <v>1259000000</v>
      </c>
      <c r="AF140">
        <v>2475000000</v>
      </c>
      <c r="AG140">
        <v>2876000000</v>
      </c>
      <c r="AK140">
        <v>755000000</v>
      </c>
      <c r="AN140">
        <v>5147000000</v>
      </c>
      <c r="AO140">
        <v>5728000000</v>
      </c>
      <c r="AP140">
        <v>3625000000</v>
      </c>
      <c r="AQ140">
        <v>782000000</v>
      </c>
      <c r="AR140">
        <v>2352000000</v>
      </c>
      <c r="AS140">
        <v>140000000</v>
      </c>
      <c r="AT140">
        <v>369000000</v>
      </c>
    </row>
    <row r="141" spans="24:46">
      <c r="X141" t="s">
        <v>372</v>
      </c>
      <c r="Y141">
        <v>760493000000</v>
      </c>
      <c r="Z141">
        <v>117139000000</v>
      </c>
      <c r="AA141">
        <v>13858000000</v>
      </c>
      <c r="AB141">
        <v>590000000</v>
      </c>
      <c r="AD141">
        <v>827000000</v>
      </c>
      <c r="AE141">
        <v>1317000000</v>
      </c>
      <c r="AF141">
        <v>2462000000</v>
      </c>
      <c r="AG141">
        <v>2876000000</v>
      </c>
      <c r="AK141">
        <v>721000000</v>
      </c>
      <c r="AN141">
        <v>5233000000</v>
      </c>
      <c r="AO141">
        <v>5935000000</v>
      </c>
      <c r="AP141">
        <v>3784000000</v>
      </c>
      <c r="AQ141">
        <v>821000000</v>
      </c>
      <c r="AR141">
        <v>2379000000</v>
      </c>
      <c r="AS141">
        <v>140000000</v>
      </c>
      <c r="AT141">
        <v>428000000</v>
      </c>
    </row>
    <row r="142" spans="24:46">
      <c r="X142" t="s">
        <v>373</v>
      </c>
      <c r="Y142">
        <v>760545000000</v>
      </c>
      <c r="Z142">
        <v>117814000000</v>
      </c>
      <c r="AA142">
        <v>13609000000</v>
      </c>
      <c r="AB142">
        <v>604000000</v>
      </c>
      <c r="AD142">
        <v>778000000</v>
      </c>
      <c r="AE142">
        <v>1306000000</v>
      </c>
      <c r="AF142">
        <v>2449000000</v>
      </c>
      <c r="AG142">
        <v>2838000000</v>
      </c>
      <c r="AK142">
        <v>639000000</v>
      </c>
      <c r="AN142">
        <v>5159000000</v>
      </c>
      <c r="AO142">
        <v>5831000000</v>
      </c>
      <c r="AP142">
        <v>3639000000</v>
      </c>
      <c r="AQ142">
        <v>730000000</v>
      </c>
      <c r="AR142">
        <v>2379000000</v>
      </c>
      <c r="AS142">
        <v>140000000</v>
      </c>
      <c r="AT142">
        <v>416000000</v>
      </c>
    </row>
    <row r="143" spans="24:46">
      <c r="X143" t="s">
        <v>374</v>
      </c>
      <c r="Y143">
        <v>760935000000</v>
      </c>
      <c r="Z143">
        <v>118413000000</v>
      </c>
      <c r="AA143">
        <v>13709000000</v>
      </c>
      <c r="AB143">
        <v>604000000</v>
      </c>
      <c r="AD143">
        <v>827000000</v>
      </c>
      <c r="AE143">
        <v>1329000000</v>
      </c>
      <c r="AF143">
        <v>2422000000</v>
      </c>
      <c r="AG143">
        <v>2825000000</v>
      </c>
      <c r="AK143">
        <v>616000000</v>
      </c>
      <c r="AN143">
        <v>5246000000</v>
      </c>
      <c r="AO143">
        <v>5905000000</v>
      </c>
      <c r="AP143">
        <v>3718000000</v>
      </c>
      <c r="AQ143">
        <v>730000000</v>
      </c>
      <c r="AR143">
        <v>2460000000</v>
      </c>
      <c r="AS143">
        <v>140000000</v>
      </c>
      <c r="AT143">
        <v>428000000</v>
      </c>
    </row>
    <row r="144" spans="24:46">
      <c r="X144" t="s">
        <v>375</v>
      </c>
      <c r="Y144">
        <v>762041000000</v>
      </c>
      <c r="Z144">
        <v>116960000000</v>
      </c>
      <c r="AA144">
        <v>13833000000</v>
      </c>
      <c r="AB144">
        <v>644000000</v>
      </c>
      <c r="AD144">
        <v>803000000</v>
      </c>
      <c r="AE144">
        <v>1259000000</v>
      </c>
      <c r="AF144">
        <v>2409000000</v>
      </c>
      <c r="AG144">
        <v>2915000000</v>
      </c>
      <c r="AK144">
        <v>662000000</v>
      </c>
      <c r="AN144">
        <v>5307000000</v>
      </c>
      <c r="AO144">
        <v>5580000000</v>
      </c>
      <c r="AP144">
        <v>3546000000</v>
      </c>
      <c r="AQ144">
        <v>678000000</v>
      </c>
      <c r="AR144">
        <v>2393000000</v>
      </c>
      <c r="AS144">
        <v>126000000</v>
      </c>
      <c r="AT144">
        <v>404000000</v>
      </c>
    </row>
    <row r="145" spans="24:46">
      <c r="X145" t="s">
        <v>376</v>
      </c>
      <c r="Y145">
        <v>764265000000</v>
      </c>
      <c r="Z145">
        <v>118030000000</v>
      </c>
      <c r="AA145">
        <v>13796000000</v>
      </c>
      <c r="AB145">
        <v>617000000</v>
      </c>
      <c r="AD145">
        <v>790000000</v>
      </c>
      <c r="AE145">
        <v>1341000000</v>
      </c>
      <c r="AF145">
        <v>2422000000</v>
      </c>
      <c r="AG145">
        <v>2825000000</v>
      </c>
      <c r="AK145">
        <v>639000000</v>
      </c>
      <c r="AN145">
        <v>5307000000</v>
      </c>
      <c r="AO145">
        <v>5462000000</v>
      </c>
      <c r="AP145">
        <v>3349000000</v>
      </c>
      <c r="AQ145">
        <v>678000000</v>
      </c>
      <c r="AR145">
        <v>2178000000</v>
      </c>
      <c r="AS145">
        <v>126000000</v>
      </c>
      <c r="AT145">
        <v>393000000</v>
      </c>
    </row>
    <row r="146" spans="24:46">
      <c r="X146" t="s">
        <v>377</v>
      </c>
      <c r="Y146">
        <v>764500000000</v>
      </c>
      <c r="Z146">
        <v>117852000000</v>
      </c>
      <c r="AA146">
        <v>13908000000</v>
      </c>
      <c r="AB146">
        <v>604000000</v>
      </c>
      <c r="AD146">
        <v>852000000</v>
      </c>
      <c r="AE146">
        <v>1376000000</v>
      </c>
      <c r="AF146">
        <v>2409000000</v>
      </c>
      <c r="AG146">
        <v>2812000000</v>
      </c>
      <c r="AK146">
        <v>651000000</v>
      </c>
      <c r="AN146">
        <v>5320000000</v>
      </c>
      <c r="AO146">
        <v>5625000000</v>
      </c>
      <c r="AP146">
        <v>3494000000</v>
      </c>
      <c r="AQ146">
        <v>678000000</v>
      </c>
      <c r="AR146">
        <v>2312000000</v>
      </c>
      <c r="AS146">
        <v>126000000</v>
      </c>
      <c r="AT146">
        <v>416000000</v>
      </c>
    </row>
    <row r="147" spans="24:46">
      <c r="X147" t="s">
        <v>378</v>
      </c>
      <c r="Y147">
        <v>767257000000</v>
      </c>
      <c r="Z147">
        <v>118782000000</v>
      </c>
      <c r="AA147">
        <v>13995000000</v>
      </c>
      <c r="AB147">
        <v>604000000</v>
      </c>
      <c r="AD147">
        <v>877000000</v>
      </c>
      <c r="AE147">
        <v>1387000000</v>
      </c>
      <c r="AF147">
        <v>2396000000</v>
      </c>
      <c r="AG147">
        <v>2825000000</v>
      </c>
      <c r="AK147">
        <v>674000000</v>
      </c>
      <c r="AN147">
        <v>5344000000</v>
      </c>
      <c r="AO147">
        <v>5757000000</v>
      </c>
      <c r="AP147">
        <v>3625000000</v>
      </c>
      <c r="AQ147">
        <v>704000000</v>
      </c>
      <c r="AR147">
        <v>2379000000</v>
      </c>
      <c r="AS147">
        <v>140000000</v>
      </c>
      <c r="AT147">
        <v>428000000</v>
      </c>
    </row>
    <row r="148" spans="24:46">
      <c r="X148" t="s">
        <v>379</v>
      </c>
      <c r="Y148">
        <v>766750000000</v>
      </c>
      <c r="Z148">
        <v>119419000000</v>
      </c>
      <c r="AA148">
        <v>13833000000</v>
      </c>
      <c r="AB148">
        <v>617000000</v>
      </c>
      <c r="AD148">
        <v>852000000</v>
      </c>
      <c r="AE148">
        <v>1411000000</v>
      </c>
      <c r="AF148">
        <v>2383000000</v>
      </c>
      <c r="AG148">
        <v>2812000000</v>
      </c>
      <c r="AK148">
        <v>662000000</v>
      </c>
      <c r="AN148">
        <v>5221000000</v>
      </c>
      <c r="AO148">
        <v>5757000000</v>
      </c>
      <c r="AP148">
        <v>3612000000</v>
      </c>
      <c r="AQ148">
        <v>678000000</v>
      </c>
      <c r="AR148">
        <v>2379000000</v>
      </c>
      <c r="AS148">
        <v>140000000</v>
      </c>
      <c r="AT148">
        <v>452000000</v>
      </c>
    </row>
    <row r="149" spans="24:46">
      <c r="X149" t="s">
        <v>380</v>
      </c>
      <c r="Y149">
        <v>767401000000</v>
      </c>
      <c r="Z149">
        <v>120693000000</v>
      </c>
      <c r="AA149">
        <v>13995000000</v>
      </c>
      <c r="AB149">
        <v>617000000</v>
      </c>
      <c r="AD149">
        <v>864000000</v>
      </c>
      <c r="AE149">
        <v>1387000000</v>
      </c>
      <c r="AF149">
        <v>2409000000</v>
      </c>
      <c r="AG149">
        <v>2710000000</v>
      </c>
      <c r="AK149">
        <v>721000000</v>
      </c>
      <c r="AN149">
        <v>5369000000</v>
      </c>
      <c r="AO149">
        <v>5713000000</v>
      </c>
      <c r="AP149">
        <v>3625000000</v>
      </c>
      <c r="AQ149">
        <v>665000000</v>
      </c>
      <c r="AR149">
        <v>2487000000</v>
      </c>
      <c r="AS149">
        <v>140000000</v>
      </c>
      <c r="AT149">
        <v>404000000</v>
      </c>
    </row>
    <row r="150" spans="24:46">
      <c r="X150" t="s">
        <v>381</v>
      </c>
      <c r="Y150">
        <v>769729000000</v>
      </c>
      <c r="Z150">
        <v>120056000000</v>
      </c>
      <c r="AA150">
        <v>13696000000</v>
      </c>
      <c r="AB150">
        <v>617000000</v>
      </c>
      <c r="AD150">
        <v>840000000</v>
      </c>
      <c r="AE150">
        <v>1399000000</v>
      </c>
      <c r="AF150">
        <v>2356000000</v>
      </c>
      <c r="AG150">
        <v>2761000000</v>
      </c>
      <c r="AK150">
        <v>709000000</v>
      </c>
      <c r="AN150">
        <v>5135000000</v>
      </c>
      <c r="AO150">
        <v>5698000000</v>
      </c>
      <c r="AP150">
        <v>3560000000</v>
      </c>
      <c r="AQ150">
        <v>717000000</v>
      </c>
      <c r="AR150">
        <v>2325000000</v>
      </c>
      <c r="AS150">
        <v>140000000</v>
      </c>
      <c r="AT150">
        <v>393000000</v>
      </c>
    </row>
    <row r="151" spans="24:46">
      <c r="X151" t="s">
        <v>382</v>
      </c>
      <c r="Y151">
        <v>774217000000</v>
      </c>
      <c r="Z151">
        <v>122285000000</v>
      </c>
      <c r="AA151">
        <v>13759000000</v>
      </c>
      <c r="AB151">
        <v>644000000</v>
      </c>
      <c r="AD151">
        <v>864000000</v>
      </c>
      <c r="AE151">
        <v>1492000000</v>
      </c>
      <c r="AF151">
        <v>2383000000</v>
      </c>
      <c r="AG151">
        <v>2812000000</v>
      </c>
      <c r="AK151">
        <v>651000000</v>
      </c>
      <c r="AN151">
        <v>5048000000</v>
      </c>
      <c r="AO151">
        <v>5816000000</v>
      </c>
      <c r="AP151">
        <v>3691000000</v>
      </c>
      <c r="AQ151">
        <v>704000000</v>
      </c>
      <c r="AR151">
        <v>2500000000</v>
      </c>
      <c r="AS151">
        <v>140000000</v>
      </c>
      <c r="AT151">
        <v>404000000</v>
      </c>
    </row>
    <row r="152" spans="24:46">
      <c r="X152" t="s">
        <v>383</v>
      </c>
      <c r="Y152">
        <v>777313000000</v>
      </c>
      <c r="Z152">
        <v>123394000000</v>
      </c>
      <c r="AA152">
        <v>13933000000</v>
      </c>
      <c r="AB152">
        <v>631000000</v>
      </c>
      <c r="AD152">
        <v>889000000</v>
      </c>
      <c r="AE152">
        <v>1527000000</v>
      </c>
      <c r="AF152">
        <v>2356000000</v>
      </c>
      <c r="AG152">
        <v>2774000000</v>
      </c>
      <c r="AK152">
        <v>721000000</v>
      </c>
      <c r="AN152">
        <v>5110000000</v>
      </c>
      <c r="AO152">
        <v>5728000000</v>
      </c>
      <c r="AP152">
        <v>3639000000</v>
      </c>
      <c r="AQ152">
        <v>704000000</v>
      </c>
      <c r="AR152">
        <v>2406000000</v>
      </c>
      <c r="AS152">
        <v>140000000</v>
      </c>
      <c r="AT152">
        <v>416000000</v>
      </c>
    </row>
    <row r="153" spans="24:46">
      <c r="X153" t="s">
        <v>384</v>
      </c>
      <c r="Y153">
        <v>778185000000</v>
      </c>
      <c r="Z153">
        <v>123254000000</v>
      </c>
      <c r="AA153">
        <v>13721000000</v>
      </c>
      <c r="AB153">
        <v>644000000</v>
      </c>
      <c r="AD153">
        <v>864000000</v>
      </c>
      <c r="AE153">
        <v>1515000000</v>
      </c>
      <c r="AF153">
        <v>2264000000</v>
      </c>
      <c r="AG153">
        <v>2697000000</v>
      </c>
      <c r="AK153">
        <v>721000000</v>
      </c>
      <c r="AN153">
        <v>5073000000</v>
      </c>
      <c r="AO153">
        <v>5831000000</v>
      </c>
      <c r="AP153">
        <v>3652000000</v>
      </c>
      <c r="AQ153">
        <v>704000000</v>
      </c>
      <c r="AR153">
        <v>2473000000</v>
      </c>
      <c r="AS153">
        <v>140000000</v>
      </c>
      <c r="AT153">
        <v>393000000</v>
      </c>
    </row>
    <row r="154" spans="24:46">
      <c r="X154" t="s">
        <v>385</v>
      </c>
      <c r="Y154">
        <v>778380000000</v>
      </c>
      <c r="Z154">
        <v>123852000000</v>
      </c>
      <c r="AA154">
        <v>13896000000</v>
      </c>
      <c r="AB154">
        <v>671000000</v>
      </c>
      <c r="AD154">
        <v>877000000</v>
      </c>
      <c r="AE154">
        <v>1515000000</v>
      </c>
      <c r="AF154">
        <v>2356000000</v>
      </c>
      <c r="AG154">
        <v>2736000000</v>
      </c>
      <c r="AK154">
        <v>732000000</v>
      </c>
      <c r="AN154">
        <v>5085000000</v>
      </c>
      <c r="AO154">
        <v>5802000000</v>
      </c>
      <c r="AP154">
        <v>3744000000</v>
      </c>
      <c r="AQ154">
        <v>717000000</v>
      </c>
      <c r="AR154">
        <v>2487000000</v>
      </c>
      <c r="AS154">
        <v>140000000</v>
      </c>
      <c r="AT154">
        <v>440000000</v>
      </c>
    </row>
    <row r="155" spans="24:46">
      <c r="X155" t="s">
        <v>386</v>
      </c>
      <c r="Y155">
        <v>779356000000</v>
      </c>
      <c r="Z155">
        <v>123865000000</v>
      </c>
      <c r="AA155">
        <v>13846000000</v>
      </c>
      <c r="AB155">
        <v>658000000</v>
      </c>
      <c r="AD155">
        <v>852000000</v>
      </c>
      <c r="AE155">
        <v>1434000000</v>
      </c>
      <c r="AF155">
        <v>2409000000</v>
      </c>
      <c r="AG155">
        <v>2774000000</v>
      </c>
      <c r="AK155">
        <v>721000000</v>
      </c>
      <c r="AN155">
        <v>5122000000</v>
      </c>
      <c r="AO155">
        <v>5610000000</v>
      </c>
      <c r="AP155">
        <v>3586000000</v>
      </c>
      <c r="AQ155">
        <v>678000000</v>
      </c>
      <c r="AR155">
        <v>2379000000</v>
      </c>
      <c r="AS155">
        <v>140000000</v>
      </c>
      <c r="AT155">
        <v>428000000</v>
      </c>
    </row>
    <row r="156" spans="24:46">
      <c r="X156" t="s">
        <v>387</v>
      </c>
      <c r="Y156">
        <v>780110000000</v>
      </c>
      <c r="Z156">
        <v>123445000000</v>
      </c>
      <c r="AA156">
        <v>13734000000</v>
      </c>
      <c r="AB156">
        <v>644000000</v>
      </c>
      <c r="AD156">
        <v>840000000</v>
      </c>
      <c r="AE156">
        <v>1515000000</v>
      </c>
      <c r="AF156">
        <v>2356000000</v>
      </c>
      <c r="AG156">
        <v>2774000000</v>
      </c>
      <c r="AK156">
        <v>721000000</v>
      </c>
      <c r="AN156">
        <v>4986000000</v>
      </c>
      <c r="AO156">
        <v>5492000000</v>
      </c>
      <c r="AP156">
        <v>3731000000</v>
      </c>
      <c r="AQ156">
        <v>704000000</v>
      </c>
      <c r="AR156">
        <v>2487000000</v>
      </c>
      <c r="AS156">
        <v>140000000</v>
      </c>
      <c r="AT156">
        <v>440000000</v>
      </c>
    </row>
    <row r="157" spans="24:46">
      <c r="X157" t="s">
        <v>388</v>
      </c>
      <c r="Y157">
        <v>783037000000</v>
      </c>
      <c r="Z157">
        <v>124744000000</v>
      </c>
      <c r="AA157">
        <v>13958000000</v>
      </c>
      <c r="AB157">
        <v>671000000</v>
      </c>
      <c r="AD157">
        <v>827000000</v>
      </c>
      <c r="AE157">
        <v>1492000000</v>
      </c>
      <c r="AF157">
        <v>2383000000</v>
      </c>
      <c r="AG157">
        <v>2736000000</v>
      </c>
      <c r="AK157">
        <v>779000000</v>
      </c>
      <c r="AN157">
        <v>5159000000</v>
      </c>
      <c r="AO157">
        <v>5920000000</v>
      </c>
      <c r="AP157">
        <v>3731000000</v>
      </c>
      <c r="AQ157">
        <v>704000000</v>
      </c>
      <c r="AR157">
        <v>2500000000</v>
      </c>
      <c r="AS157">
        <v>140000000</v>
      </c>
      <c r="AT157">
        <v>440000000</v>
      </c>
    </row>
    <row r="158" spans="24:46">
      <c r="X158" t="s">
        <v>389</v>
      </c>
      <c r="Y158">
        <v>786771000000</v>
      </c>
      <c r="Z158">
        <v>126961000000</v>
      </c>
      <c r="AA158">
        <v>13958000000</v>
      </c>
      <c r="AB158">
        <v>658000000</v>
      </c>
      <c r="AD158">
        <v>840000000</v>
      </c>
      <c r="AE158">
        <v>1469000000</v>
      </c>
      <c r="AF158">
        <v>2356000000</v>
      </c>
      <c r="AG158">
        <v>2812000000</v>
      </c>
      <c r="AK158">
        <v>732000000</v>
      </c>
      <c r="AN158">
        <v>5184000000</v>
      </c>
      <c r="AO158">
        <v>5905000000</v>
      </c>
      <c r="AP158">
        <v>3810000000</v>
      </c>
      <c r="AQ158">
        <v>704000000</v>
      </c>
      <c r="AR158">
        <v>2554000000</v>
      </c>
      <c r="AS158">
        <v>140000000</v>
      </c>
      <c r="AT158">
        <v>464000000</v>
      </c>
    </row>
    <row r="159" spans="24:46">
      <c r="X159" t="s">
        <v>390</v>
      </c>
      <c r="Y159">
        <v>787565000000</v>
      </c>
      <c r="Z159">
        <v>125891000000</v>
      </c>
      <c r="AA159">
        <v>13883000000</v>
      </c>
      <c r="AB159">
        <v>671000000</v>
      </c>
      <c r="AD159">
        <v>815000000</v>
      </c>
      <c r="AE159">
        <v>1492000000</v>
      </c>
      <c r="AF159">
        <v>2383000000</v>
      </c>
      <c r="AG159">
        <v>2761000000</v>
      </c>
      <c r="AK159">
        <v>732000000</v>
      </c>
      <c r="AN159">
        <v>5135000000</v>
      </c>
      <c r="AO159">
        <v>5757000000</v>
      </c>
      <c r="AP159">
        <v>3705000000</v>
      </c>
      <c r="AQ159">
        <v>678000000</v>
      </c>
      <c r="AR159">
        <v>2567000000</v>
      </c>
      <c r="AS159">
        <v>126000000</v>
      </c>
      <c r="AT159">
        <v>416000000</v>
      </c>
    </row>
    <row r="160" spans="24:46">
      <c r="X160" t="s">
        <v>391</v>
      </c>
      <c r="Y160">
        <v>790387000000</v>
      </c>
      <c r="Z160">
        <v>126897000000</v>
      </c>
      <c r="AA160">
        <v>13933000000</v>
      </c>
      <c r="AB160">
        <v>671000000</v>
      </c>
      <c r="AD160">
        <v>840000000</v>
      </c>
      <c r="AE160">
        <v>1469000000</v>
      </c>
      <c r="AF160">
        <v>2343000000</v>
      </c>
      <c r="AG160">
        <v>2710000000</v>
      </c>
      <c r="AK160">
        <v>790000000</v>
      </c>
      <c r="AN160">
        <v>5172000000</v>
      </c>
      <c r="AO160">
        <v>5949000000</v>
      </c>
      <c r="AP160">
        <v>3836000000</v>
      </c>
      <c r="AQ160">
        <v>678000000</v>
      </c>
      <c r="AR160">
        <v>2702000000</v>
      </c>
      <c r="AS160">
        <v>126000000</v>
      </c>
      <c r="AT160">
        <v>440000000</v>
      </c>
    </row>
    <row r="161" spans="24:46">
      <c r="X161" t="s">
        <v>392</v>
      </c>
      <c r="Y161">
        <v>790544000000</v>
      </c>
      <c r="Z161">
        <v>125903000000</v>
      </c>
      <c r="AA161">
        <v>13821000000</v>
      </c>
      <c r="AB161">
        <v>644000000</v>
      </c>
      <c r="AD161">
        <v>852000000</v>
      </c>
      <c r="AE161">
        <v>1469000000</v>
      </c>
      <c r="AF161">
        <v>2317000000</v>
      </c>
      <c r="AG161">
        <v>2710000000</v>
      </c>
      <c r="AK161">
        <v>755000000</v>
      </c>
      <c r="AN161">
        <v>5135000000</v>
      </c>
      <c r="AO161">
        <v>5639000000</v>
      </c>
      <c r="AP161">
        <v>3573000000</v>
      </c>
      <c r="AQ161">
        <v>678000000</v>
      </c>
      <c r="AR161">
        <v>2352000000</v>
      </c>
      <c r="AS161">
        <v>140000000</v>
      </c>
      <c r="AT161">
        <v>440000000</v>
      </c>
    </row>
    <row r="162" spans="24:46">
      <c r="X162" t="s">
        <v>393</v>
      </c>
      <c r="Y162">
        <v>795669000000</v>
      </c>
      <c r="Z162">
        <v>126209000000</v>
      </c>
      <c r="AA162">
        <v>13983000000</v>
      </c>
      <c r="AB162">
        <v>698000000</v>
      </c>
      <c r="AD162">
        <v>840000000</v>
      </c>
      <c r="AE162">
        <v>1445000000</v>
      </c>
      <c r="AF162">
        <v>2264000000</v>
      </c>
      <c r="AG162">
        <v>2684000000</v>
      </c>
      <c r="AK162">
        <v>767000000</v>
      </c>
      <c r="AN162">
        <v>5332000000</v>
      </c>
      <c r="AO162">
        <v>5816000000</v>
      </c>
      <c r="AP162">
        <v>3691000000</v>
      </c>
      <c r="AQ162">
        <v>639000000</v>
      </c>
      <c r="AR162">
        <v>2581000000</v>
      </c>
      <c r="AS162">
        <v>126000000</v>
      </c>
      <c r="AT162">
        <v>440000000</v>
      </c>
    </row>
    <row r="163" spans="24:46">
      <c r="X163" t="s">
        <v>394</v>
      </c>
      <c r="Y163">
        <v>799364000000</v>
      </c>
      <c r="Z163">
        <v>126706000000</v>
      </c>
      <c r="AA163">
        <v>14108000000</v>
      </c>
      <c r="AB163">
        <v>698000000</v>
      </c>
      <c r="AD163">
        <v>852000000</v>
      </c>
      <c r="AE163">
        <v>1387000000</v>
      </c>
      <c r="AF163">
        <v>2317000000</v>
      </c>
      <c r="AG163">
        <v>2710000000</v>
      </c>
      <c r="AK163">
        <v>802000000</v>
      </c>
      <c r="AN163">
        <v>5394000000</v>
      </c>
      <c r="AO163">
        <v>5787000000</v>
      </c>
      <c r="AP163">
        <v>3678000000</v>
      </c>
      <c r="AQ163">
        <v>665000000</v>
      </c>
      <c r="AR163">
        <v>2554000000</v>
      </c>
      <c r="AS163">
        <v>112000000</v>
      </c>
      <c r="AT163">
        <v>428000000</v>
      </c>
    </row>
    <row r="164" spans="24:46">
      <c r="X164" t="s">
        <v>395</v>
      </c>
      <c r="Y164">
        <v>805439000000</v>
      </c>
      <c r="Z164">
        <v>129700000000</v>
      </c>
      <c r="AA164">
        <v>14045000000</v>
      </c>
      <c r="AB164">
        <v>711000000</v>
      </c>
      <c r="AD164">
        <v>815000000</v>
      </c>
      <c r="AE164">
        <v>1317000000</v>
      </c>
      <c r="AF164">
        <v>2383000000</v>
      </c>
      <c r="AG164">
        <v>2748000000</v>
      </c>
      <c r="AK164">
        <v>802000000</v>
      </c>
      <c r="AN164">
        <v>5369000000</v>
      </c>
      <c r="AO164">
        <v>6186000000</v>
      </c>
      <c r="AP164">
        <v>3718000000</v>
      </c>
      <c r="AQ164">
        <v>639000000</v>
      </c>
      <c r="AR164">
        <v>2621000000</v>
      </c>
      <c r="AS164">
        <v>126000000</v>
      </c>
      <c r="AT164">
        <v>428000000</v>
      </c>
    </row>
    <row r="165" spans="24:46">
      <c r="X165" t="s">
        <v>396</v>
      </c>
      <c r="Y165">
        <v>807117000000</v>
      </c>
      <c r="Z165">
        <v>130592000000</v>
      </c>
      <c r="AA165">
        <v>14220000000</v>
      </c>
      <c r="AB165">
        <v>711000000</v>
      </c>
      <c r="AD165">
        <v>864000000</v>
      </c>
      <c r="AE165">
        <v>1364000000</v>
      </c>
      <c r="AF165">
        <v>2383000000</v>
      </c>
      <c r="AG165">
        <v>2774000000</v>
      </c>
      <c r="AK165">
        <v>837000000</v>
      </c>
      <c r="AN165">
        <v>5344000000</v>
      </c>
      <c r="AO165">
        <v>6008000000</v>
      </c>
      <c r="AP165">
        <v>3731000000</v>
      </c>
      <c r="AQ165">
        <v>639000000</v>
      </c>
      <c r="AR165">
        <v>2554000000</v>
      </c>
      <c r="AS165">
        <v>154000000</v>
      </c>
      <c r="AT165">
        <v>464000000</v>
      </c>
    </row>
    <row r="166" spans="24:46">
      <c r="X166" t="s">
        <v>397</v>
      </c>
      <c r="Y166">
        <v>812490000000</v>
      </c>
      <c r="Z166">
        <v>131840000000</v>
      </c>
      <c r="AA166">
        <v>14282000000</v>
      </c>
      <c r="AB166">
        <v>698000000</v>
      </c>
      <c r="AD166">
        <v>864000000</v>
      </c>
      <c r="AE166">
        <v>1434000000</v>
      </c>
      <c r="AF166">
        <v>2383000000</v>
      </c>
      <c r="AG166">
        <v>2825000000</v>
      </c>
      <c r="AK166">
        <v>813000000</v>
      </c>
      <c r="AN166">
        <v>5344000000</v>
      </c>
      <c r="AO166">
        <v>5979000000</v>
      </c>
      <c r="AP166">
        <v>3678000000</v>
      </c>
      <c r="AQ166">
        <v>639000000</v>
      </c>
      <c r="AR166">
        <v>2527000000</v>
      </c>
      <c r="AS166">
        <v>140000000</v>
      </c>
      <c r="AT166">
        <v>464000000</v>
      </c>
    </row>
    <row r="167" spans="24:46">
      <c r="X167" t="s">
        <v>398</v>
      </c>
      <c r="Y167">
        <v>817680000000</v>
      </c>
      <c r="Z167">
        <v>134044000000</v>
      </c>
      <c r="AA167">
        <v>14357000000</v>
      </c>
      <c r="AB167">
        <v>698000000</v>
      </c>
      <c r="AD167">
        <v>901000000</v>
      </c>
      <c r="AE167">
        <v>1469000000</v>
      </c>
      <c r="AF167">
        <v>2396000000</v>
      </c>
      <c r="AG167">
        <v>2825000000</v>
      </c>
      <c r="AK167">
        <v>813000000</v>
      </c>
      <c r="AN167">
        <v>5332000000</v>
      </c>
      <c r="AO167">
        <v>6053000000</v>
      </c>
      <c r="AP167">
        <v>3678000000</v>
      </c>
      <c r="AQ167">
        <v>665000000</v>
      </c>
      <c r="AR167">
        <v>2487000000</v>
      </c>
      <c r="AS167">
        <v>140000000</v>
      </c>
      <c r="AT167">
        <v>452000000</v>
      </c>
    </row>
    <row r="168" spans="24:46">
      <c r="X168" t="s">
        <v>399</v>
      </c>
      <c r="Y168">
        <v>817030000000</v>
      </c>
      <c r="Z168">
        <v>133725000000</v>
      </c>
      <c r="AA168">
        <v>14195000000</v>
      </c>
      <c r="AB168">
        <v>698000000</v>
      </c>
      <c r="AD168">
        <v>889000000</v>
      </c>
      <c r="AE168">
        <v>1445000000</v>
      </c>
      <c r="AF168">
        <v>2356000000</v>
      </c>
      <c r="AG168">
        <v>2774000000</v>
      </c>
      <c r="AK168">
        <v>802000000</v>
      </c>
      <c r="AN168">
        <v>5283000000</v>
      </c>
      <c r="AO168">
        <v>5979000000</v>
      </c>
      <c r="AP168">
        <v>3639000000</v>
      </c>
      <c r="AQ168">
        <v>678000000</v>
      </c>
      <c r="AR168">
        <v>2446000000</v>
      </c>
      <c r="AS168">
        <v>140000000</v>
      </c>
      <c r="AT168">
        <v>440000000</v>
      </c>
    </row>
    <row r="169" spans="24:46">
      <c r="X169" t="s">
        <v>400</v>
      </c>
      <c r="Y169">
        <v>823625000000</v>
      </c>
      <c r="Z169">
        <v>135343000000</v>
      </c>
      <c r="AA169">
        <v>14157000000</v>
      </c>
      <c r="AB169">
        <v>698000000</v>
      </c>
      <c r="AD169">
        <v>852000000</v>
      </c>
      <c r="AE169">
        <v>1504000000</v>
      </c>
      <c r="AF169">
        <v>2343000000</v>
      </c>
      <c r="AG169">
        <v>2889000000</v>
      </c>
      <c r="AK169">
        <v>825000000</v>
      </c>
      <c r="AN169">
        <v>5135000000</v>
      </c>
      <c r="AO169">
        <v>6289000000</v>
      </c>
      <c r="AP169">
        <v>3757000000</v>
      </c>
      <c r="AQ169">
        <v>704000000</v>
      </c>
      <c r="AR169">
        <v>2541000000</v>
      </c>
      <c r="AS169">
        <v>140000000</v>
      </c>
      <c r="AT169">
        <v>440000000</v>
      </c>
    </row>
    <row r="170" spans="24:46">
      <c r="X170" t="s">
        <v>401</v>
      </c>
      <c r="Y170">
        <v>826227000000</v>
      </c>
      <c r="Z170">
        <v>136834000000</v>
      </c>
      <c r="AA170">
        <v>14282000000</v>
      </c>
      <c r="AB170">
        <v>711000000</v>
      </c>
      <c r="AD170">
        <v>877000000</v>
      </c>
      <c r="AE170">
        <v>1492000000</v>
      </c>
      <c r="AF170">
        <v>2356000000</v>
      </c>
      <c r="AG170">
        <v>2825000000</v>
      </c>
      <c r="AK170">
        <v>848000000</v>
      </c>
      <c r="AN170">
        <v>5221000000</v>
      </c>
      <c r="AO170">
        <v>6053000000</v>
      </c>
      <c r="AP170">
        <v>3625000000</v>
      </c>
      <c r="AQ170">
        <v>639000000</v>
      </c>
      <c r="AR170">
        <v>2500000000</v>
      </c>
      <c r="AS170">
        <v>140000000</v>
      </c>
      <c r="AT170">
        <v>416000000</v>
      </c>
    </row>
    <row r="171" spans="24:46">
      <c r="X171" t="s">
        <v>402</v>
      </c>
      <c r="Y171">
        <v>826878000000</v>
      </c>
      <c r="Z171">
        <v>137152000000</v>
      </c>
      <c r="AA171">
        <v>14132000000</v>
      </c>
      <c r="AB171">
        <v>698000000</v>
      </c>
      <c r="AD171">
        <v>901000000</v>
      </c>
      <c r="AE171">
        <v>1445000000</v>
      </c>
      <c r="AF171">
        <v>2317000000</v>
      </c>
      <c r="AG171">
        <v>2825000000</v>
      </c>
      <c r="AK171">
        <v>825000000</v>
      </c>
      <c r="AN171">
        <v>5196000000</v>
      </c>
      <c r="AO171">
        <v>6038000000</v>
      </c>
      <c r="AP171">
        <v>3625000000</v>
      </c>
      <c r="AQ171">
        <v>652000000</v>
      </c>
      <c r="AR171">
        <v>2473000000</v>
      </c>
      <c r="AS171">
        <v>154000000</v>
      </c>
      <c r="AT171">
        <v>416000000</v>
      </c>
    </row>
    <row r="172" spans="24:46">
      <c r="X172" t="s">
        <v>403</v>
      </c>
      <c r="Y172">
        <v>830325000000</v>
      </c>
      <c r="Z172">
        <v>138949000000</v>
      </c>
      <c r="AA172">
        <v>14344000000</v>
      </c>
      <c r="AB172">
        <v>711000000</v>
      </c>
      <c r="AD172">
        <v>926000000</v>
      </c>
      <c r="AE172">
        <v>1480000000</v>
      </c>
      <c r="AF172">
        <v>2383000000</v>
      </c>
      <c r="AG172">
        <v>2876000000</v>
      </c>
      <c r="AK172">
        <v>790000000</v>
      </c>
      <c r="AN172">
        <v>5270000000</v>
      </c>
      <c r="AO172">
        <v>6186000000</v>
      </c>
      <c r="AP172">
        <v>3731000000</v>
      </c>
      <c r="AQ172">
        <v>678000000</v>
      </c>
      <c r="AR172">
        <v>2567000000</v>
      </c>
      <c r="AS172">
        <v>154000000</v>
      </c>
      <c r="AT172">
        <v>404000000</v>
      </c>
    </row>
    <row r="173" spans="24:46">
      <c r="X173" t="s">
        <v>404</v>
      </c>
      <c r="Y173">
        <v>835464000000</v>
      </c>
      <c r="Z173">
        <v>141675000000</v>
      </c>
      <c r="AA173">
        <v>14444000000</v>
      </c>
      <c r="AB173">
        <v>711000000</v>
      </c>
      <c r="AD173">
        <v>877000000</v>
      </c>
      <c r="AE173">
        <v>1469000000</v>
      </c>
      <c r="AF173">
        <v>2356000000</v>
      </c>
      <c r="AG173">
        <v>2889000000</v>
      </c>
      <c r="AK173">
        <v>813000000</v>
      </c>
      <c r="AN173">
        <v>5394000000</v>
      </c>
      <c r="AO173">
        <v>6200000000</v>
      </c>
      <c r="AP173">
        <v>3665000000</v>
      </c>
      <c r="AQ173">
        <v>639000000</v>
      </c>
      <c r="AR173">
        <v>2567000000</v>
      </c>
      <c r="AS173">
        <v>154000000</v>
      </c>
      <c r="AT173">
        <v>404000000</v>
      </c>
    </row>
    <row r="174" spans="24:46">
      <c r="X174" t="s">
        <v>405</v>
      </c>
      <c r="Y174">
        <v>836556000000</v>
      </c>
      <c r="Z174">
        <v>143089000000</v>
      </c>
      <c r="AA174">
        <v>14643000000</v>
      </c>
      <c r="AB174">
        <v>711000000</v>
      </c>
      <c r="AD174">
        <v>938000000</v>
      </c>
      <c r="AE174">
        <v>1550000000</v>
      </c>
      <c r="AF174">
        <v>2409000000</v>
      </c>
      <c r="AG174">
        <v>2876000000</v>
      </c>
      <c r="AK174">
        <v>813000000</v>
      </c>
      <c r="AN174">
        <v>5418000000</v>
      </c>
      <c r="AO174">
        <v>6141000000</v>
      </c>
      <c r="AP174">
        <v>3771000000</v>
      </c>
      <c r="AQ174">
        <v>639000000</v>
      </c>
      <c r="AR174">
        <v>2635000000</v>
      </c>
      <c r="AS174">
        <v>154000000</v>
      </c>
      <c r="AT174">
        <v>440000000</v>
      </c>
    </row>
    <row r="175" spans="24:46">
      <c r="X175" t="s">
        <v>406</v>
      </c>
      <c r="Y175">
        <v>836543000000</v>
      </c>
      <c r="Z175">
        <v>142732000000</v>
      </c>
      <c r="AA175">
        <v>14481000000</v>
      </c>
      <c r="AB175">
        <v>711000000</v>
      </c>
      <c r="AD175">
        <v>901000000</v>
      </c>
      <c r="AE175">
        <v>1527000000</v>
      </c>
      <c r="AF175">
        <v>2422000000</v>
      </c>
      <c r="AG175">
        <v>2761000000</v>
      </c>
      <c r="AK175">
        <v>802000000</v>
      </c>
      <c r="AN175">
        <v>5406000000</v>
      </c>
      <c r="AO175">
        <v>6200000000</v>
      </c>
      <c r="AP175">
        <v>3771000000</v>
      </c>
      <c r="AQ175">
        <v>613000000</v>
      </c>
      <c r="AR175">
        <v>2715000000</v>
      </c>
      <c r="AS175">
        <v>154000000</v>
      </c>
      <c r="AT175">
        <v>416000000</v>
      </c>
    </row>
    <row r="176" spans="24:46">
      <c r="X176" t="s">
        <v>407</v>
      </c>
      <c r="Y176">
        <v>834280000000</v>
      </c>
      <c r="Z176">
        <v>141789000000</v>
      </c>
      <c r="AA176">
        <v>14469000000</v>
      </c>
      <c r="AB176">
        <v>711000000</v>
      </c>
      <c r="AD176">
        <v>914000000</v>
      </c>
      <c r="AE176">
        <v>1550000000</v>
      </c>
      <c r="AF176">
        <v>2383000000</v>
      </c>
      <c r="AG176">
        <v>2774000000</v>
      </c>
      <c r="AK176">
        <v>813000000</v>
      </c>
      <c r="AN176">
        <v>5357000000</v>
      </c>
      <c r="AO176">
        <v>6082000000</v>
      </c>
      <c r="AP176">
        <v>3705000000</v>
      </c>
      <c r="AQ176">
        <v>639000000</v>
      </c>
      <c r="AR176">
        <v>2648000000</v>
      </c>
      <c r="AS176">
        <v>140000000</v>
      </c>
      <c r="AT176">
        <v>393000000</v>
      </c>
    </row>
    <row r="177" spans="24:46">
      <c r="X177" t="s">
        <v>408</v>
      </c>
      <c r="Y177">
        <v>835581000000</v>
      </c>
      <c r="Z177">
        <v>140210000000</v>
      </c>
      <c r="AA177">
        <v>14245000000</v>
      </c>
      <c r="AB177">
        <v>684000000</v>
      </c>
      <c r="AD177">
        <v>889000000</v>
      </c>
      <c r="AE177">
        <v>1515000000</v>
      </c>
      <c r="AF177">
        <v>2343000000</v>
      </c>
      <c r="AG177">
        <v>2684000000</v>
      </c>
      <c r="AK177">
        <v>790000000</v>
      </c>
      <c r="AN177">
        <v>5369000000</v>
      </c>
      <c r="AO177">
        <v>5949000000</v>
      </c>
      <c r="AP177">
        <v>3665000000</v>
      </c>
      <c r="AQ177">
        <v>626000000</v>
      </c>
      <c r="AR177">
        <v>2608000000</v>
      </c>
      <c r="AS177">
        <v>140000000</v>
      </c>
      <c r="AT177">
        <v>404000000</v>
      </c>
    </row>
    <row r="178" spans="24:46">
      <c r="X178" t="s">
        <v>409</v>
      </c>
      <c r="Y178">
        <v>836647000000</v>
      </c>
      <c r="Z178">
        <v>140312000000</v>
      </c>
      <c r="AA178">
        <v>14432000000</v>
      </c>
      <c r="AB178">
        <v>725000000</v>
      </c>
      <c r="AD178">
        <v>864000000</v>
      </c>
      <c r="AE178">
        <v>1550000000</v>
      </c>
      <c r="AF178">
        <v>2356000000</v>
      </c>
      <c r="AG178">
        <v>2684000000</v>
      </c>
      <c r="AK178">
        <v>837000000</v>
      </c>
      <c r="AN178">
        <v>5406000000</v>
      </c>
      <c r="AO178">
        <v>6008000000</v>
      </c>
      <c r="AP178">
        <v>3678000000</v>
      </c>
      <c r="AQ178">
        <v>639000000</v>
      </c>
      <c r="AR178">
        <v>2648000000</v>
      </c>
      <c r="AS178">
        <v>140000000</v>
      </c>
      <c r="AT178">
        <v>369000000</v>
      </c>
    </row>
    <row r="179" spans="24:46">
      <c r="X179" t="s">
        <v>410</v>
      </c>
      <c r="Y179">
        <v>838117000000</v>
      </c>
      <c r="Z179">
        <v>139522000000</v>
      </c>
      <c r="AA179">
        <v>14457000000</v>
      </c>
      <c r="AB179">
        <v>698000000</v>
      </c>
      <c r="AD179">
        <v>889000000</v>
      </c>
      <c r="AE179">
        <v>1562000000</v>
      </c>
      <c r="AF179">
        <v>2330000000</v>
      </c>
      <c r="AG179">
        <v>2672000000</v>
      </c>
      <c r="AK179">
        <v>848000000</v>
      </c>
      <c r="AN179">
        <v>5443000000</v>
      </c>
      <c r="AO179">
        <v>6038000000</v>
      </c>
      <c r="AP179">
        <v>3705000000</v>
      </c>
      <c r="AQ179">
        <v>613000000</v>
      </c>
      <c r="AR179">
        <v>2648000000</v>
      </c>
      <c r="AS179">
        <v>154000000</v>
      </c>
      <c r="AT179">
        <v>404000000</v>
      </c>
    </row>
    <row r="180" spans="24:46">
      <c r="X180" t="s">
        <v>411</v>
      </c>
      <c r="Y180">
        <v>838430000000</v>
      </c>
      <c r="Z180">
        <v>139127000000</v>
      </c>
      <c r="AA180">
        <v>14369000000</v>
      </c>
      <c r="AB180">
        <v>684000000</v>
      </c>
      <c r="AD180">
        <v>877000000</v>
      </c>
      <c r="AE180">
        <v>1632000000</v>
      </c>
      <c r="AF180">
        <v>2330000000</v>
      </c>
      <c r="AG180">
        <v>2633000000</v>
      </c>
      <c r="AK180">
        <v>837000000</v>
      </c>
      <c r="AN180">
        <v>5357000000</v>
      </c>
      <c r="AO180">
        <v>6053000000</v>
      </c>
      <c r="AP180">
        <v>3744000000</v>
      </c>
      <c r="AQ180">
        <v>626000000</v>
      </c>
      <c r="AR180">
        <v>2675000000</v>
      </c>
      <c r="AS180">
        <v>154000000</v>
      </c>
      <c r="AT180">
        <v>404000000</v>
      </c>
    </row>
    <row r="181" spans="24:46">
      <c r="X181" t="s">
        <v>412</v>
      </c>
      <c r="Y181">
        <v>840420000000</v>
      </c>
      <c r="Z181">
        <v>139751000000</v>
      </c>
      <c r="AA181">
        <v>14444000000</v>
      </c>
      <c r="AB181">
        <v>738000000</v>
      </c>
      <c r="AD181">
        <v>926000000</v>
      </c>
      <c r="AE181">
        <v>1597000000</v>
      </c>
      <c r="AF181">
        <v>2330000000</v>
      </c>
      <c r="AG181">
        <v>2646000000</v>
      </c>
      <c r="AK181">
        <v>767000000</v>
      </c>
      <c r="AN181">
        <v>5431000000</v>
      </c>
      <c r="AO181">
        <v>5890000000</v>
      </c>
      <c r="AP181">
        <v>3612000000</v>
      </c>
      <c r="AQ181">
        <v>600000000</v>
      </c>
      <c r="AR181">
        <v>2608000000</v>
      </c>
      <c r="AS181">
        <v>154000000</v>
      </c>
      <c r="AT181">
        <v>369000000</v>
      </c>
    </row>
    <row r="182" spans="24:46">
      <c r="X182" t="s">
        <v>413</v>
      </c>
      <c r="Y182">
        <v>838950000000</v>
      </c>
      <c r="Z182">
        <v>139573000000</v>
      </c>
      <c r="AA182">
        <v>14369000000</v>
      </c>
      <c r="AB182">
        <v>725000000</v>
      </c>
      <c r="AD182">
        <v>877000000</v>
      </c>
      <c r="AE182">
        <v>1574000000</v>
      </c>
      <c r="AF182">
        <v>2343000000</v>
      </c>
      <c r="AG182">
        <v>2621000000</v>
      </c>
      <c r="AK182">
        <v>755000000</v>
      </c>
      <c r="AN182">
        <v>5480000000</v>
      </c>
      <c r="AO182">
        <v>5979000000</v>
      </c>
      <c r="AP182">
        <v>3691000000</v>
      </c>
      <c r="AQ182">
        <v>600000000</v>
      </c>
      <c r="AR182">
        <v>2621000000</v>
      </c>
      <c r="AS182">
        <v>168000000</v>
      </c>
      <c r="AT182">
        <v>416000000</v>
      </c>
    </row>
    <row r="183" spans="24:46">
      <c r="X183" t="s">
        <v>414</v>
      </c>
      <c r="Y183">
        <v>837909000000</v>
      </c>
      <c r="Z183">
        <v>139586000000</v>
      </c>
      <c r="AA183">
        <v>14232000000</v>
      </c>
      <c r="AB183">
        <v>725000000</v>
      </c>
      <c r="AD183">
        <v>901000000</v>
      </c>
      <c r="AE183">
        <v>1469000000</v>
      </c>
      <c r="AF183">
        <v>2343000000</v>
      </c>
      <c r="AG183">
        <v>2582000000</v>
      </c>
      <c r="AK183">
        <v>767000000</v>
      </c>
      <c r="AN183">
        <v>5455000000</v>
      </c>
      <c r="AO183">
        <v>6067000000</v>
      </c>
      <c r="AP183">
        <v>3731000000</v>
      </c>
      <c r="AQ183">
        <v>626000000</v>
      </c>
      <c r="AR183">
        <v>2581000000</v>
      </c>
      <c r="AS183">
        <v>168000000</v>
      </c>
      <c r="AT183">
        <v>452000000</v>
      </c>
    </row>
    <row r="184" spans="24:46">
      <c r="X184" t="s">
        <v>415</v>
      </c>
      <c r="Y184">
        <v>841044000000</v>
      </c>
      <c r="Z184">
        <v>139471000000</v>
      </c>
      <c r="AA184">
        <v>14419000000</v>
      </c>
      <c r="AB184">
        <v>711000000</v>
      </c>
      <c r="AD184">
        <v>914000000</v>
      </c>
      <c r="AE184">
        <v>1574000000</v>
      </c>
      <c r="AF184">
        <v>2409000000</v>
      </c>
      <c r="AG184">
        <v>2646000000</v>
      </c>
      <c r="AK184">
        <v>755000000</v>
      </c>
      <c r="AN184">
        <v>5418000000</v>
      </c>
      <c r="AO184">
        <v>5979000000</v>
      </c>
      <c r="AP184">
        <v>3705000000</v>
      </c>
      <c r="AQ184">
        <v>600000000</v>
      </c>
      <c r="AR184">
        <v>2621000000</v>
      </c>
      <c r="AS184">
        <v>154000000</v>
      </c>
      <c r="AT184">
        <v>452000000</v>
      </c>
    </row>
    <row r="185" spans="24:46">
      <c r="X185" t="s">
        <v>416</v>
      </c>
      <c r="Y185">
        <v>839418000000</v>
      </c>
      <c r="Z185">
        <v>138019000000</v>
      </c>
      <c r="AA185">
        <v>14257000000</v>
      </c>
      <c r="AB185">
        <v>711000000</v>
      </c>
      <c r="AD185">
        <v>914000000</v>
      </c>
      <c r="AE185">
        <v>1597000000</v>
      </c>
      <c r="AF185">
        <v>2330000000</v>
      </c>
      <c r="AG185">
        <v>2544000000</v>
      </c>
      <c r="AK185">
        <v>755000000</v>
      </c>
      <c r="AN185">
        <v>5394000000</v>
      </c>
      <c r="AO185">
        <v>6067000000</v>
      </c>
      <c r="AP185">
        <v>3599000000</v>
      </c>
      <c r="AQ185">
        <v>587000000</v>
      </c>
      <c r="AR185">
        <v>2500000000</v>
      </c>
      <c r="AS185">
        <v>154000000</v>
      </c>
      <c r="AT185">
        <v>452000000</v>
      </c>
    </row>
    <row r="186" spans="24:46">
      <c r="X186" t="s">
        <v>417</v>
      </c>
      <c r="Y186">
        <v>842983000000</v>
      </c>
      <c r="Z186">
        <v>139382000000</v>
      </c>
      <c r="AA186">
        <v>14245000000</v>
      </c>
      <c r="AB186">
        <v>698000000</v>
      </c>
      <c r="AD186">
        <v>901000000</v>
      </c>
      <c r="AE186">
        <v>1585000000</v>
      </c>
      <c r="AF186">
        <v>2277000000</v>
      </c>
      <c r="AG186">
        <v>2646000000</v>
      </c>
      <c r="AK186">
        <v>721000000</v>
      </c>
      <c r="AN186">
        <v>5406000000</v>
      </c>
      <c r="AO186">
        <v>6023000000</v>
      </c>
      <c r="AP186">
        <v>3691000000</v>
      </c>
      <c r="AQ186">
        <v>600000000</v>
      </c>
      <c r="AR186">
        <v>2567000000</v>
      </c>
      <c r="AS186">
        <v>168000000</v>
      </c>
      <c r="AT186">
        <v>452000000</v>
      </c>
    </row>
    <row r="187" spans="24:46">
      <c r="X187" t="s">
        <v>418</v>
      </c>
      <c r="Y187">
        <v>842007000000</v>
      </c>
      <c r="Z187">
        <v>139420000000</v>
      </c>
      <c r="AA187">
        <v>14132000000</v>
      </c>
      <c r="AB187">
        <v>698000000</v>
      </c>
      <c r="AD187">
        <v>901000000</v>
      </c>
      <c r="AE187">
        <v>1492000000</v>
      </c>
      <c r="AF187">
        <v>2264000000</v>
      </c>
      <c r="AG187">
        <v>2697000000</v>
      </c>
      <c r="AK187">
        <v>721000000</v>
      </c>
      <c r="AN187">
        <v>5394000000</v>
      </c>
      <c r="AO187">
        <v>5890000000</v>
      </c>
      <c r="AP187">
        <v>3586000000</v>
      </c>
      <c r="AQ187">
        <v>613000000</v>
      </c>
      <c r="AR187">
        <v>2433000000</v>
      </c>
      <c r="AS187">
        <v>168000000</v>
      </c>
      <c r="AT187">
        <v>452000000</v>
      </c>
    </row>
    <row r="188" spans="24:46">
      <c r="X188" t="s">
        <v>419</v>
      </c>
      <c r="Y188">
        <v>839874000000</v>
      </c>
      <c r="Z188">
        <v>138044000000</v>
      </c>
      <c r="AA188">
        <v>14369000000</v>
      </c>
      <c r="AB188">
        <v>698000000</v>
      </c>
      <c r="AD188">
        <v>976000000</v>
      </c>
      <c r="AE188">
        <v>1562000000</v>
      </c>
      <c r="AF188">
        <v>2264000000</v>
      </c>
      <c r="AG188">
        <v>2710000000</v>
      </c>
      <c r="AK188">
        <v>721000000</v>
      </c>
      <c r="AN188">
        <v>5455000000</v>
      </c>
      <c r="AO188">
        <v>5920000000</v>
      </c>
      <c r="AP188">
        <v>3639000000</v>
      </c>
      <c r="AQ188">
        <v>600000000</v>
      </c>
      <c r="AR188">
        <v>2473000000</v>
      </c>
      <c r="AS188">
        <v>196000000</v>
      </c>
      <c r="AT188">
        <v>452000000</v>
      </c>
    </row>
    <row r="189" spans="24:46">
      <c r="X189" t="s">
        <v>420</v>
      </c>
      <c r="Y189">
        <v>843204000000</v>
      </c>
      <c r="Z189">
        <v>140439000000</v>
      </c>
      <c r="AA189">
        <v>14270000000</v>
      </c>
      <c r="AB189">
        <v>711000000</v>
      </c>
      <c r="AD189">
        <v>951000000</v>
      </c>
      <c r="AE189">
        <v>1550000000</v>
      </c>
      <c r="AF189">
        <v>2211000000</v>
      </c>
      <c r="AG189">
        <v>2646000000</v>
      </c>
      <c r="AK189">
        <v>721000000</v>
      </c>
      <c r="AN189">
        <v>5468000000</v>
      </c>
      <c r="AO189">
        <v>5979000000</v>
      </c>
      <c r="AP189">
        <v>3665000000</v>
      </c>
      <c r="AQ189">
        <v>613000000</v>
      </c>
      <c r="AR189">
        <v>2500000000</v>
      </c>
      <c r="AS189">
        <v>182000000</v>
      </c>
      <c r="AT189">
        <v>452000000</v>
      </c>
    </row>
    <row r="190" spans="24:46">
      <c r="X190" t="s">
        <v>421</v>
      </c>
      <c r="Y190">
        <v>845676000000</v>
      </c>
      <c r="Z190">
        <v>141356000000</v>
      </c>
      <c r="AA190">
        <v>14195000000</v>
      </c>
      <c r="AB190">
        <v>711000000</v>
      </c>
      <c r="AD190">
        <v>976000000</v>
      </c>
      <c r="AE190">
        <v>1539000000</v>
      </c>
      <c r="AF190">
        <v>2158000000</v>
      </c>
      <c r="AG190">
        <v>2633000000</v>
      </c>
      <c r="AK190">
        <v>686000000</v>
      </c>
      <c r="AN190">
        <v>5480000000</v>
      </c>
      <c r="AO190">
        <v>5728000000</v>
      </c>
      <c r="AP190">
        <v>3494000000</v>
      </c>
      <c r="AQ190">
        <v>600000000</v>
      </c>
      <c r="AR190">
        <v>2393000000</v>
      </c>
      <c r="AS190">
        <v>196000000</v>
      </c>
      <c r="AT190">
        <v>381000000</v>
      </c>
    </row>
    <row r="191" spans="24:46">
      <c r="X191" t="s">
        <v>422</v>
      </c>
      <c r="Y191">
        <v>846443000000</v>
      </c>
      <c r="Z191">
        <v>141547000000</v>
      </c>
      <c r="AA191">
        <v>14469000000</v>
      </c>
      <c r="AB191">
        <v>711000000</v>
      </c>
      <c r="AD191">
        <v>963000000</v>
      </c>
      <c r="AE191">
        <v>1550000000</v>
      </c>
      <c r="AF191">
        <v>2197000000</v>
      </c>
      <c r="AG191">
        <v>2684000000</v>
      </c>
      <c r="AK191">
        <v>825000000</v>
      </c>
      <c r="AN191">
        <v>5505000000</v>
      </c>
      <c r="AO191">
        <v>5521000000</v>
      </c>
      <c r="AP191">
        <v>3520000000</v>
      </c>
      <c r="AQ191">
        <v>613000000</v>
      </c>
      <c r="AR191">
        <v>2393000000</v>
      </c>
      <c r="AS191">
        <v>196000000</v>
      </c>
      <c r="AT191">
        <v>393000000</v>
      </c>
    </row>
    <row r="192" spans="24:46">
      <c r="X192" t="s">
        <v>423</v>
      </c>
      <c r="Y192">
        <v>849526000000</v>
      </c>
      <c r="Z192">
        <v>143484000000</v>
      </c>
      <c r="AA192">
        <v>14569000000</v>
      </c>
      <c r="AB192">
        <v>725000000</v>
      </c>
      <c r="AD192">
        <v>976000000</v>
      </c>
      <c r="AE192">
        <v>1480000000</v>
      </c>
      <c r="AF192">
        <v>2184000000</v>
      </c>
      <c r="AG192">
        <v>2761000000</v>
      </c>
      <c r="AK192">
        <v>837000000</v>
      </c>
      <c r="AN192">
        <v>5579000000</v>
      </c>
      <c r="AO192">
        <v>5772000000</v>
      </c>
      <c r="AP192">
        <v>3494000000</v>
      </c>
      <c r="AQ192">
        <v>626000000</v>
      </c>
      <c r="AR192">
        <v>2352000000</v>
      </c>
      <c r="AS192">
        <v>182000000</v>
      </c>
      <c r="AT192">
        <v>404000000</v>
      </c>
    </row>
    <row r="193" spans="24:46">
      <c r="X193" t="s">
        <v>424</v>
      </c>
      <c r="Y193">
        <v>853390000000</v>
      </c>
      <c r="Z193">
        <v>143726000000</v>
      </c>
      <c r="AA193">
        <v>14556000000</v>
      </c>
      <c r="AB193">
        <v>698000000</v>
      </c>
      <c r="AD193">
        <v>988000000</v>
      </c>
      <c r="AE193">
        <v>1585000000</v>
      </c>
      <c r="AF193">
        <v>2158000000</v>
      </c>
      <c r="AG193">
        <v>2684000000</v>
      </c>
      <c r="AK193">
        <v>755000000</v>
      </c>
      <c r="AN193">
        <v>5628000000</v>
      </c>
      <c r="AO193">
        <v>5876000000</v>
      </c>
      <c r="AP193">
        <v>3573000000</v>
      </c>
      <c r="AQ193">
        <v>652000000</v>
      </c>
      <c r="AR193">
        <v>2393000000</v>
      </c>
      <c r="AS193">
        <v>182000000</v>
      </c>
      <c r="AT193">
        <v>404000000</v>
      </c>
    </row>
    <row r="194" spans="24:46">
      <c r="X194" t="s">
        <v>425</v>
      </c>
      <c r="Y194">
        <v>854132000000</v>
      </c>
      <c r="Z194">
        <v>143458000000</v>
      </c>
      <c r="AA194">
        <v>14319000000</v>
      </c>
      <c r="AB194">
        <v>698000000</v>
      </c>
      <c r="AD194">
        <v>976000000</v>
      </c>
      <c r="AE194">
        <v>1632000000</v>
      </c>
      <c r="AF194">
        <v>2118000000</v>
      </c>
      <c r="AG194">
        <v>2684000000</v>
      </c>
      <c r="AK194">
        <v>721000000</v>
      </c>
      <c r="AN194">
        <v>5468000000</v>
      </c>
      <c r="AO194">
        <v>6127000000</v>
      </c>
      <c r="AP194">
        <v>3625000000</v>
      </c>
      <c r="AQ194">
        <v>678000000</v>
      </c>
      <c r="AR194">
        <v>2393000000</v>
      </c>
      <c r="AS194">
        <v>196000000</v>
      </c>
      <c r="AT194">
        <v>416000000</v>
      </c>
    </row>
    <row r="195" spans="24:46">
      <c r="X195" t="s">
        <v>426</v>
      </c>
      <c r="Y195">
        <v>858411000000</v>
      </c>
      <c r="Z195">
        <v>142286000000</v>
      </c>
      <c r="AA195">
        <v>14332000000</v>
      </c>
      <c r="AB195">
        <v>711000000</v>
      </c>
      <c r="AD195">
        <v>976000000</v>
      </c>
      <c r="AE195">
        <v>1655000000</v>
      </c>
      <c r="AF195">
        <v>2144000000</v>
      </c>
      <c r="AG195">
        <v>2736000000</v>
      </c>
      <c r="AK195">
        <v>697000000</v>
      </c>
      <c r="AN195">
        <v>5406000000</v>
      </c>
      <c r="AO195">
        <v>6008000000</v>
      </c>
      <c r="AP195">
        <v>3625000000</v>
      </c>
      <c r="AQ195">
        <v>665000000</v>
      </c>
      <c r="AR195">
        <v>2406000000</v>
      </c>
      <c r="AS195">
        <v>196000000</v>
      </c>
      <c r="AT195">
        <v>416000000</v>
      </c>
    </row>
    <row r="196" spans="24:46">
      <c r="X196" t="s">
        <v>427</v>
      </c>
      <c r="Y196">
        <v>862783000000</v>
      </c>
      <c r="Z196">
        <v>145267000000</v>
      </c>
      <c r="AA196">
        <v>14319000000</v>
      </c>
      <c r="AB196">
        <v>725000000</v>
      </c>
      <c r="AD196">
        <v>1013000000</v>
      </c>
      <c r="AE196">
        <v>1655000000</v>
      </c>
      <c r="AF196">
        <v>2118000000</v>
      </c>
      <c r="AG196">
        <v>2684000000</v>
      </c>
      <c r="AK196">
        <v>697000000</v>
      </c>
      <c r="AN196">
        <v>5406000000</v>
      </c>
      <c r="AO196">
        <v>6053000000</v>
      </c>
      <c r="AP196">
        <v>3652000000</v>
      </c>
      <c r="AQ196">
        <v>704000000</v>
      </c>
      <c r="AR196">
        <v>2366000000</v>
      </c>
      <c r="AS196">
        <v>224000000</v>
      </c>
      <c r="AT196">
        <v>404000000</v>
      </c>
    </row>
    <row r="197" spans="24:46">
      <c r="X197" t="s">
        <v>428</v>
      </c>
      <c r="Y197">
        <v>858151000000</v>
      </c>
      <c r="Z197">
        <v>143165000000</v>
      </c>
      <c r="AA197">
        <v>14307000000</v>
      </c>
      <c r="AB197">
        <v>698000000</v>
      </c>
      <c r="AD197">
        <v>1037000000</v>
      </c>
      <c r="AE197">
        <v>1667000000</v>
      </c>
      <c r="AF197">
        <v>2144000000</v>
      </c>
      <c r="AG197">
        <v>2748000000</v>
      </c>
      <c r="AK197">
        <v>686000000</v>
      </c>
      <c r="AN197">
        <v>5320000000</v>
      </c>
      <c r="AO197">
        <v>5949000000</v>
      </c>
      <c r="AP197">
        <v>3639000000</v>
      </c>
      <c r="AQ197">
        <v>743000000</v>
      </c>
      <c r="AR197">
        <v>2299000000</v>
      </c>
      <c r="AS197">
        <v>224000000</v>
      </c>
      <c r="AT197">
        <v>393000000</v>
      </c>
    </row>
    <row r="198" spans="24:46">
      <c r="X198" t="s">
        <v>56</v>
      </c>
      <c r="Y198">
        <v>865495000000</v>
      </c>
      <c r="Z198">
        <v>146514000000</v>
      </c>
      <c r="AA198">
        <v>14123000000</v>
      </c>
      <c r="AB198">
        <v>735000000</v>
      </c>
      <c r="AC198">
        <v>1636000000</v>
      </c>
      <c r="AD198">
        <v>958000000</v>
      </c>
      <c r="AE198">
        <v>1768000000</v>
      </c>
      <c r="AF198">
        <v>2060000000</v>
      </c>
      <c r="AG198">
        <v>2768000000</v>
      </c>
      <c r="AH198">
        <v>1210000000</v>
      </c>
      <c r="AI198">
        <v>836000000</v>
      </c>
      <c r="AJ198">
        <v>723000000</v>
      </c>
      <c r="AK198">
        <v>706000000</v>
      </c>
      <c r="AL198">
        <v>2018000000</v>
      </c>
      <c r="AM198">
        <v>1511000000</v>
      </c>
      <c r="AN198">
        <v>5140000000</v>
      </c>
      <c r="AO198">
        <v>6076000000</v>
      </c>
      <c r="AP198">
        <v>3812000000</v>
      </c>
      <c r="AQ198">
        <v>770000000</v>
      </c>
      <c r="AR198">
        <v>2448000000</v>
      </c>
      <c r="AS198">
        <v>228000000</v>
      </c>
      <c r="AT198">
        <v>377000000</v>
      </c>
    </row>
    <row r="199" spans="24:46">
      <c r="X199" t="s">
        <v>57</v>
      </c>
      <c r="Y199">
        <v>870969000000</v>
      </c>
      <c r="Z199">
        <v>148200000000</v>
      </c>
      <c r="AA199">
        <v>14330000000</v>
      </c>
      <c r="AB199">
        <v>736000000</v>
      </c>
      <c r="AC199">
        <v>1633000000</v>
      </c>
      <c r="AD199">
        <v>963000000</v>
      </c>
      <c r="AE199">
        <v>1790000000</v>
      </c>
      <c r="AF199">
        <v>2150000000</v>
      </c>
      <c r="AG199">
        <v>2857000000</v>
      </c>
      <c r="AH199">
        <v>1284000000</v>
      </c>
      <c r="AI199">
        <v>867000000</v>
      </c>
      <c r="AJ199">
        <v>714000000</v>
      </c>
      <c r="AK199">
        <v>721000000</v>
      </c>
      <c r="AL199">
        <v>2031000000</v>
      </c>
      <c r="AM199">
        <v>1490000000</v>
      </c>
      <c r="AN199">
        <v>5127000000</v>
      </c>
      <c r="AO199">
        <v>6058000000</v>
      </c>
      <c r="AP199">
        <v>3716000000</v>
      </c>
      <c r="AQ199">
        <v>728000000</v>
      </c>
      <c r="AR199">
        <v>2398000000</v>
      </c>
      <c r="AS199">
        <v>212000000</v>
      </c>
      <c r="AT199">
        <v>386000000</v>
      </c>
    </row>
    <row r="200" spans="24:46">
      <c r="X200" t="s">
        <v>58</v>
      </c>
      <c r="Y200">
        <v>870901000000</v>
      </c>
      <c r="Z200">
        <v>146763000000</v>
      </c>
      <c r="AA200">
        <v>14129000000</v>
      </c>
      <c r="AB200">
        <v>720000000</v>
      </c>
      <c r="AC200">
        <v>1635000000</v>
      </c>
      <c r="AD200">
        <v>980000000</v>
      </c>
      <c r="AE200">
        <v>1836000000</v>
      </c>
      <c r="AF200">
        <v>2084000000</v>
      </c>
      <c r="AG200">
        <v>2704000000</v>
      </c>
      <c r="AH200">
        <v>1218000000</v>
      </c>
      <c r="AI200">
        <v>776000000</v>
      </c>
      <c r="AJ200">
        <v>713000000</v>
      </c>
      <c r="AK200">
        <v>724000000</v>
      </c>
      <c r="AL200">
        <v>2035000000</v>
      </c>
      <c r="AM200">
        <v>1444000000</v>
      </c>
      <c r="AN200">
        <v>5085000000</v>
      </c>
      <c r="AO200">
        <v>6088000000</v>
      </c>
      <c r="AP200">
        <v>3683000000</v>
      </c>
      <c r="AQ200">
        <v>724000000</v>
      </c>
      <c r="AR200">
        <v>2390000000</v>
      </c>
      <c r="AS200">
        <v>218000000</v>
      </c>
      <c r="AT200">
        <v>362000000</v>
      </c>
    </row>
    <row r="201" spans="24:46">
      <c r="X201" t="s">
        <v>59</v>
      </c>
      <c r="Y201">
        <v>876830000000</v>
      </c>
      <c r="Z201">
        <v>149093000000</v>
      </c>
      <c r="AA201">
        <v>14156000000</v>
      </c>
      <c r="AB201">
        <v>727000000</v>
      </c>
      <c r="AC201">
        <v>1629000000</v>
      </c>
      <c r="AD201">
        <v>969000000</v>
      </c>
      <c r="AE201">
        <v>1854000000</v>
      </c>
      <c r="AF201">
        <v>2079000000</v>
      </c>
      <c r="AG201">
        <v>2735000000</v>
      </c>
      <c r="AH201">
        <v>1218000000</v>
      </c>
      <c r="AI201">
        <v>816000000</v>
      </c>
      <c r="AJ201">
        <v>705000000</v>
      </c>
      <c r="AK201">
        <v>728000000</v>
      </c>
      <c r="AL201">
        <v>2016000000</v>
      </c>
      <c r="AM201">
        <v>1450000000</v>
      </c>
      <c r="AN201">
        <v>5067000000</v>
      </c>
      <c r="AO201">
        <v>6000000000</v>
      </c>
      <c r="AP201">
        <v>3668000000</v>
      </c>
      <c r="AQ201">
        <v>744000000</v>
      </c>
      <c r="AR201">
        <v>2375000000</v>
      </c>
      <c r="AS201">
        <v>207000000</v>
      </c>
      <c r="AT201">
        <v>353000000</v>
      </c>
    </row>
    <row r="202" spans="24:46">
      <c r="X202" t="s">
        <v>60</v>
      </c>
      <c r="Y202">
        <v>879968000000</v>
      </c>
      <c r="Z202">
        <v>150473000000</v>
      </c>
      <c r="AA202">
        <v>14142000000</v>
      </c>
      <c r="AB202">
        <v>749000000</v>
      </c>
      <c r="AC202">
        <v>1600000000</v>
      </c>
      <c r="AD202">
        <v>988000000</v>
      </c>
      <c r="AE202">
        <v>1859000000</v>
      </c>
      <c r="AF202">
        <v>2163000000</v>
      </c>
      <c r="AG202">
        <v>2799000000</v>
      </c>
      <c r="AH202">
        <v>1257000000</v>
      </c>
      <c r="AI202">
        <v>818000000</v>
      </c>
      <c r="AJ202">
        <v>728000000</v>
      </c>
      <c r="AK202">
        <v>598000000</v>
      </c>
      <c r="AL202">
        <v>2019000000</v>
      </c>
      <c r="AM202">
        <v>1415000000</v>
      </c>
      <c r="AN202">
        <v>5006000000</v>
      </c>
      <c r="AO202">
        <v>6035000000</v>
      </c>
      <c r="AP202">
        <v>3685000000</v>
      </c>
      <c r="AQ202">
        <v>763000000</v>
      </c>
      <c r="AR202">
        <v>2331000000</v>
      </c>
      <c r="AS202">
        <v>197000000</v>
      </c>
      <c r="AT202">
        <v>398000000</v>
      </c>
    </row>
    <row r="203" spans="24:46">
      <c r="X203" t="s">
        <v>61</v>
      </c>
      <c r="Y203">
        <v>881668000000</v>
      </c>
      <c r="Z203">
        <v>149382000000</v>
      </c>
      <c r="AA203">
        <v>14318000000</v>
      </c>
      <c r="AB203">
        <v>756000000</v>
      </c>
      <c r="AC203">
        <v>1603000000</v>
      </c>
      <c r="AD203">
        <v>1014000000</v>
      </c>
      <c r="AE203">
        <v>1828000000</v>
      </c>
      <c r="AF203">
        <v>2211000000</v>
      </c>
      <c r="AG203">
        <v>2811000000</v>
      </c>
      <c r="AH203">
        <v>1261000000</v>
      </c>
      <c r="AI203">
        <v>814000000</v>
      </c>
      <c r="AJ203">
        <v>740000000</v>
      </c>
      <c r="AK203">
        <v>668000000</v>
      </c>
      <c r="AL203">
        <v>2063000000</v>
      </c>
      <c r="AM203">
        <v>1414000000</v>
      </c>
      <c r="AN203">
        <v>5051000000</v>
      </c>
      <c r="AO203">
        <v>6270000000</v>
      </c>
      <c r="AP203">
        <v>3834000000</v>
      </c>
      <c r="AQ203">
        <v>782000000</v>
      </c>
      <c r="AR203">
        <v>2516000000</v>
      </c>
      <c r="AS203">
        <v>189000000</v>
      </c>
      <c r="AT203">
        <v>359000000</v>
      </c>
    </row>
    <row r="204" spans="24:46">
      <c r="X204" t="s">
        <v>62</v>
      </c>
      <c r="Y204">
        <v>891203000000</v>
      </c>
      <c r="Z204">
        <v>153188000000</v>
      </c>
      <c r="AA204">
        <v>14378000000</v>
      </c>
      <c r="AB204">
        <v>750000000</v>
      </c>
      <c r="AC204">
        <v>1673000000</v>
      </c>
      <c r="AD204">
        <v>1050000000</v>
      </c>
      <c r="AE204">
        <v>1801000000</v>
      </c>
      <c r="AF204">
        <v>2159000000</v>
      </c>
      <c r="AG204">
        <v>2819000000</v>
      </c>
      <c r="AH204">
        <v>1266000000</v>
      </c>
      <c r="AI204">
        <v>802000000</v>
      </c>
      <c r="AJ204">
        <v>752000000</v>
      </c>
      <c r="AK204">
        <v>653000000</v>
      </c>
      <c r="AL204">
        <v>2076000000</v>
      </c>
      <c r="AM204">
        <v>1446000000</v>
      </c>
      <c r="AN204">
        <v>5165000000</v>
      </c>
      <c r="AO204">
        <v>5846000000</v>
      </c>
      <c r="AP204">
        <v>3725000000</v>
      </c>
      <c r="AQ204">
        <v>802000000</v>
      </c>
      <c r="AR204">
        <v>2395000000</v>
      </c>
      <c r="AS204">
        <v>197000000</v>
      </c>
      <c r="AT204">
        <v>343000000</v>
      </c>
    </row>
    <row r="205" spans="24:46">
      <c r="X205" t="s">
        <v>63</v>
      </c>
      <c r="Y205">
        <v>892344000000</v>
      </c>
      <c r="Z205">
        <v>152504000000</v>
      </c>
      <c r="AA205">
        <v>14418000000</v>
      </c>
      <c r="AB205">
        <v>753000000</v>
      </c>
      <c r="AC205">
        <v>1627000000</v>
      </c>
      <c r="AD205">
        <v>1066000000</v>
      </c>
      <c r="AE205">
        <v>1663000000</v>
      </c>
      <c r="AF205">
        <v>2289000000</v>
      </c>
      <c r="AG205">
        <v>2875000000</v>
      </c>
      <c r="AH205">
        <v>1300000000</v>
      </c>
      <c r="AI205">
        <v>823000000</v>
      </c>
      <c r="AJ205">
        <v>756000000</v>
      </c>
      <c r="AK205">
        <v>681000000</v>
      </c>
      <c r="AL205">
        <v>2051000000</v>
      </c>
      <c r="AM205">
        <v>1476000000</v>
      </c>
      <c r="AN205">
        <v>5127000000</v>
      </c>
      <c r="AO205">
        <v>5967000000</v>
      </c>
      <c r="AP205">
        <v>3708000000</v>
      </c>
      <c r="AQ205">
        <v>777000000</v>
      </c>
      <c r="AR205">
        <v>2378000000</v>
      </c>
      <c r="AS205">
        <v>191000000</v>
      </c>
      <c r="AT205">
        <v>370000000</v>
      </c>
    </row>
    <row r="206" spans="24:46">
      <c r="X206" t="s">
        <v>64</v>
      </c>
      <c r="Y206">
        <v>893917000000</v>
      </c>
      <c r="Z206">
        <v>152774000000</v>
      </c>
      <c r="AA206">
        <v>14586000000</v>
      </c>
      <c r="AB206">
        <v>759000000</v>
      </c>
      <c r="AC206">
        <v>1665000000</v>
      </c>
      <c r="AD206">
        <v>1071000000</v>
      </c>
      <c r="AE206">
        <v>1758000000</v>
      </c>
      <c r="AF206">
        <v>2202000000</v>
      </c>
      <c r="AG206">
        <v>2857000000</v>
      </c>
      <c r="AH206">
        <v>1286000000</v>
      </c>
      <c r="AI206">
        <v>804000000</v>
      </c>
      <c r="AJ206">
        <v>768000000</v>
      </c>
      <c r="AK206">
        <v>768000000</v>
      </c>
      <c r="AL206">
        <v>2035000000</v>
      </c>
      <c r="AM206">
        <v>1515000000</v>
      </c>
      <c r="AN206">
        <v>5188000000</v>
      </c>
      <c r="AO206">
        <v>6086000000</v>
      </c>
      <c r="AP206">
        <v>3695000000</v>
      </c>
      <c r="AQ206">
        <v>794000000</v>
      </c>
      <c r="AR206">
        <v>2314000000</v>
      </c>
      <c r="AS206">
        <v>204000000</v>
      </c>
      <c r="AT206">
        <v>388000000</v>
      </c>
    </row>
    <row r="207" spans="24:46">
      <c r="X207" t="s">
        <v>65</v>
      </c>
      <c r="Y207">
        <v>897428000000</v>
      </c>
      <c r="Z207">
        <v>154554000000</v>
      </c>
      <c r="AA207">
        <v>14992000000</v>
      </c>
      <c r="AB207">
        <v>783000000</v>
      </c>
      <c r="AC207">
        <v>1681000000</v>
      </c>
      <c r="AD207">
        <v>1157000000</v>
      </c>
      <c r="AE207">
        <v>2041000000</v>
      </c>
      <c r="AF207">
        <v>2178000000</v>
      </c>
      <c r="AG207">
        <v>2879000000</v>
      </c>
      <c r="AH207">
        <v>1299000000</v>
      </c>
      <c r="AI207">
        <v>802000000</v>
      </c>
      <c r="AJ207">
        <v>780000000</v>
      </c>
      <c r="AK207">
        <v>719000000</v>
      </c>
      <c r="AL207">
        <v>2025000000</v>
      </c>
      <c r="AM207">
        <v>1557000000</v>
      </c>
      <c r="AN207">
        <v>5237000000</v>
      </c>
      <c r="AO207">
        <v>5985000000</v>
      </c>
      <c r="AP207">
        <v>3714000000</v>
      </c>
      <c r="AQ207">
        <v>820000000</v>
      </c>
      <c r="AR207">
        <v>2301000000</v>
      </c>
      <c r="AS207">
        <v>218000000</v>
      </c>
      <c r="AT207">
        <v>382000000</v>
      </c>
    </row>
    <row r="208" spans="24:46">
      <c r="X208" t="s">
        <v>66</v>
      </c>
      <c r="Y208">
        <v>898163000000</v>
      </c>
      <c r="Z208">
        <v>153823000000</v>
      </c>
      <c r="AA208">
        <v>14508000000</v>
      </c>
      <c r="AB208">
        <v>800000000</v>
      </c>
      <c r="AC208">
        <v>1680000000</v>
      </c>
      <c r="AD208">
        <v>1101000000</v>
      </c>
      <c r="AE208">
        <v>1733000000</v>
      </c>
      <c r="AF208">
        <v>2124000000</v>
      </c>
      <c r="AG208">
        <v>2836000000</v>
      </c>
      <c r="AH208">
        <v>1229000000</v>
      </c>
      <c r="AI208">
        <v>804000000</v>
      </c>
      <c r="AJ208">
        <v>796000000</v>
      </c>
      <c r="AK208">
        <v>711000000</v>
      </c>
      <c r="AL208">
        <v>2012000000</v>
      </c>
      <c r="AM208">
        <v>1559000000</v>
      </c>
      <c r="AN208">
        <v>5225000000</v>
      </c>
      <c r="AO208">
        <v>6311000000</v>
      </c>
      <c r="AP208">
        <v>3781000000</v>
      </c>
      <c r="AQ208">
        <v>862000000</v>
      </c>
      <c r="AR208">
        <v>2301000000</v>
      </c>
      <c r="AS208">
        <v>184000000</v>
      </c>
      <c r="AT208">
        <v>433000000</v>
      </c>
    </row>
    <row r="209" spans="24:46">
      <c r="X209" t="s">
        <v>67</v>
      </c>
      <c r="Y209">
        <v>906378000000</v>
      </c>
      <c r="Z209">
        <v>155318000000</v>
      </c>
      <c r="AA209">
        <v>14661000000</v>
      </c>
      <c r="AB209">
        <v>858000000</v>
      </c>
      <c r="AC209">
        <v>1673000000</v>
      </c>
      <c r="AD209">
        <v>1032000000</v>
      </c>
      <c r="AE209">
        <v>1726000000</v>
      </c>
      <c r="AF209">
        <v>2261000000</v>
      </c>
      <c r="AG209">
        <v>2923000000</v>
      </c>
      <c r="AH209">
        <v>1300000000</v>
      </c>
      <c r="AI209">
        <v>803000000</v>
      </c>
      <c r="AJ209">
        <v>817000000</v>
      </c>
      <c r="AK209">
        <v>702000000</v>
      </c>
      <c r="AL209">
        <v>1960000000</v>
      </c>
      <c r="AM209">
        <v>1586000000</v>
      </c>
      <c r="AN209">
        <v>5195000000</v>
      </c>
      <c r="AO209">
        <v>5910000000</v>
      </c>
      <c r="AP209">
        <v>3789000000</v>
      </c>
      <c r="AQ209">
        <v>900000000</v>
      </c>
      <c r="AR209">
        <v>2323000000</v>
      </c>
      <c r="AS209">
        <v>174000000</v>
      </c>
      <c r="AT209">
        <v>395000000</v>
      </c>
    </row>
    <row r="210" spans="24:46">
      <c r="X210" t="s">
        <v>68</v>
      </c>
      <c r="Y210">
        <v>902415000000</v>
      </c>
      <c r="Z210">
        <v>154692000000</v>
      </c>
      <c r="AA210">
        <v>14859000000</v>
      </c>
      <c r="AB210">
        <v>812000000</v>
      </c>
      <c r="AC210">
        <v>1653000000</v>
      </c>
      <c r="AD210">
        <v>1128000000</v>
      </c>
      <c r="AE210">
        <v>1690000000</v>
      </c>
      <c r="AF210">
        <v>2292000000</v>
      </c>
      <c r="AG210">
        <v>2929000000</v>
      </c>
      <c r="AH210">
        <v>1308000000</v>
      </c>
      <c r="AI210">
        <v>809000000</v>
      </c>
      <c r="AJ210">
        <v>811000000</v>
      </c>
      <c r="AK210">
        <v>732000000</v>
      </c>
      <c r="AL210">
        <v>2069000000</v>
      </c>
      <c r="AM210">
        <v>1611000000</v>
      </c>
      <c r="AN210">
        <v>5309000000</v>
      </c>
      <c r="AO210">
        <v>6325000000</v>
      </c>
      <c r="AP210">
        <v>3801000000</v>
      </c>
      <c r="AQ210">
        <v>933000000</v>
      </c>
      <c r="AR210">
        <v>2330000000</v>
      </c>
      <c r="AS210">
        <v>166000000</v>
      </c>
      <c r="AT210">
        <v>376000000</v>
      </c>
    </row>
    <row r="211" spans="24:46">
      <c r="X211" t="s">
        <v>69</v>
      </c>
      <c r="Y211">
        <v>911424000000</v>
      </c>
      <c r="Z211">
        <v>157233000000</v>
      </c>
      <c r="AA211">
        <v>15031000000</v>
      </c>
      <c r="AB211">
        <v>814000000</v>
      </c>
      <c r="AC211">
        <v>1709000000</v>
      </c>
      <c r="AD211">
        <v>1178000000</v>
      </c>
      <c r="AE211">
        <v>1744000000</v>
      </c>
      <c r="AF211">
        <v>2334000000</v>
      </c>
      <c r="AG211">
        <v>2903000000</v>
      </c>
      <c r="AH211">
        <v>1288000000</v>
      </c>
      <c r="AI211">
        <v>796000000</v>
      </c>
      <c r="AJ211">
        <v>815000000</v>
      </c>
      <c r="AK211">
        <v>721000000</v>
      </c>
      <c r="AL211">
        <v>2064000000</v>
      </c>
      <c r="AM211">
        <v>1621000000</v>
      </c>
      <c r="AN211">
        <v>5368000000</v>
      </c>
      <c r="AO211">
        <v>6429000000</v>
      </c>
      <c r="AP211">
        <v>3896000000</v>
      </c>
      <c r="AQ211">
        <v>967000000</v>
      </c>
      <c r="AR211">
        <v>2338000000</v>
      </c>
      <c r="AS211">
        <v>168000000</v>
      </c>
      <c r="AT211">
        <v>421000000</v>
      </c>
    </row>
    <row r="212" spans="24:46">
      <c r="X212" t="s">
        <v>70</v>
      </c>
      <c r="Y212">
        <v>915116000000</v>
      </c>
      <c r="Z212">
        <v>158528000000</v>
      </c>
      <c r="AA212">
        <v>15064000000</v>
      </c>
      <c r="AB212">
        <v>830000000</v>
      </c>
      <c r="AC212">
        <v>1720000000</v>
      </c>
      <c r="AD212">
        <v>1127000000</v>
      </c>
      <c r="AE212">
        <v>1721000000</v>
      </c>
      <c r="AF212">
        <v>2328000000</v>
      </c>
      <c r="AG212">
        <v>2950000000</v>
      </c>
      <c r="AH212">
        <v>1305000000</v>
      </c>
      <c r="AI212">
        <v>797000000</v>
      </c>
      <c r="AJ212">
        <v>841000000</v>
      </c>
      <c r="AK212">
        <v>721000000</v>
      </c>
      <c r="AL212">
        <v>2082000000</v>
      </c>
      <c r="AM212">
        <v>1645000000</v>
      </c>
      <c r="AN212">
        <v>5423000000</v>
      </c>
      <c r="AO212">
        <v>6443000000</v>
      </c>
      <c r="AP212">
        <v>3870000000</v>
      </c>
      <c r="AQ212">
        <v>992000000</v>
      </c>
      <c r="AR212">
        <v>2259000000</v>
      </c>
      <c r="AS212">
        <v>153000000</v>
      </c>
      <c r="AT212">
        <v>458000000</v>
      </c>
    </row>
    <row r="213" spans="24:46">
      <c r="X213" t="s">
        <v>72</v>
      </c>
      <c r="Y213">
        <v>915572000000</v>
      </c>
      <c r="Z213">
        <v>158785000000</v>
      </c>
      <c r="AA213">
        <v>15038000000</v>
      </c>
      <c r="AB213">
        <v>825000000</v>
      </c>
      <c r="AC213">
        <v>1725000000</v>
      </c>
      <c r="AD213">
        <v>1109000000</v>
      </c>
      <c r="AE213">
        <v>1648000000</v>
      </c>
      <c r="AF213">
        <v>2357000000</v>
      </c>
      <c r="AG213">
        <v>2977000000</v>
      </c>
      <c r="AH213">
        <v>1305000000</v>
      </c>
      <c r="AI213">
        <v>808000000</v>
      </c>
      <c r="AJ213">
        <v>857000000</v>
      </c>
      <c r="AK213">
        <v>660000000</v>
      </c>
      <c r="AL213">
        <v>2172000000</v>
      </c>
      <c r="AM213">
        <v>1637000000</v>
      </c>
      <c r="AN213">
        <v>5507000000</v>
      </c>
      <c r="AO213">
        <v>6537000000</v>
      </c>
      <c r="AP213">
        <v>3783000000</v>
      </c>
      <c r="AQ213">
        <v>963000000</v>
      </c>
      <c r="AR213">
        <v>2200000000</v>
      </c>
      <c r="AS213">
        <v>167000000</v>
      </c>
      <c r="AT213">
        <v>446000000</v>
      </c>
    </row>
    <row r="214" spans="24:46">
      <c r="X214" t="s">
        <v>73</v>
      </c>
      <c r="Y214">
        <v>913959000000</v>
      </c>
      <c r="Z214">
        <v>157927000000</v>
      </c>
      <c r="AA214">
        <v>15042000000</v>
      </c>
      <c r="AB214">
        <v>821000000</v>
      </c>
      <c r="AC214">
        <v>1735000000</v>
      </c>
      <c r="AD214">
        <v>1098000000</v>
      </c>
      <c r="AE214">
        <v>1675000000</v>
      </c>
      <c r="AF214">
        <v>2341000000</v>
      </c>
      <c r="AG214">
        <v>2935000000</v>
      </c>
      <c r="AH214">
        <v>1272000000</v>
      </c>
      <c r="AI214">
        <v>789000000</v>
      </c>
      <c r="AJ214">
        <v>862000000</v>
      </c>
      <c r="AK214">
        <v>657000000</v>
      </c>
      <c r="AL214">
        <v>2179000000</v>
      </c>
      <c r="AM214">
        <v>1670000000</v>
      </c>
      <c r="AN214">
        <v>5558000000</v>
      </c>
      <c r="AO214">
        <v>6622000000</v>
      </c>
      <c r="AP214">
        <v>3996000000</v>
      </c>
      <c r="AQ214">
        <v>1076000000</v>
      </c>
      <c r="AR214">
        <v>2296000000</v>
      </c>
      <c r="AS214">
        <v>174000000</v>
      </c>
      <c r="AT214">
        <v>444000000</v>
      </c>
    </row>
    <row r="215" spans="24:46">
      <c r="X215" t="s">
        <v>74</v>
      </c>
      <c r="Y215">
        <v>913765000000</v>
      </c>
      <c r="Z215">
        <v>156817000000</v>
      </c>
      <c r="AA215">
        <v>15137000000</v>
      </c>
      <c r="AB215">
        <v>834000000</v>
      </c>
      <c r="AC215">
        <v>1738000000</v>
      </c>
      <c r="AD215">
        <v>1068000000</v>
      </c>
      <c r="AE215">
        <v>1679000000</v>
      </c>
      <c r="AF215">
        <v>2374000000</v>
      </c>
      <c r="AG215">
        <v>2969000000</v>
      </c>
      <c r="AH215">
        <v>1277000000</v>
      </c>
      <c r="AI215">
        <v>803000000</v>
      </c>
      <c r="AJ215">
        <v>877000000</v>
      </c>
      <c r="AK215">
        <v>649000000</v>
      </c>
      <c r="AL215">
        <v>2188000000</v>
      </c>
      <c r="AM215">
        <v>1708000000</v>
      </c>
      <c r="AN215">
        <v>5610000000</v>
      </c>
      <c r="AO215">
        <v>6326000000</v>
      </c>
      <c r="AP215">
        <v>3795000000</v>
      </c>
      <c r="AQ215">
        <v>1036000000</v>
      </c>
      <c r="AR215">
        <v>2144000000</v>
      </c>
      <c r="AS215">
        <v>175000000</v>
      </c>
      <c r="AT215">
        <v>433000000</v>
      </c>
    </row>
    <row r="216" spans="24:46">
      <c r="X216" t="s">
        <v>75</v>
      </c>
      <c r="Y216">
        <v>913933000000</v>
      </c>
      <c r="Z216">
        <v>153970000000</v>
      </c>
      <c r="AA216">
        <v>15171000000</v>
      </c>
      <c r="AB216">
        <v>800000000</v>
      </c>
      <c r="AC216">
        <v>1728000000</v>
      </c>
      <c r="AD216">
        <v>1151000000</v>
      </c>
      <c r="AE216">
        <v>1725000000</v>
      </c>
      <c r="AF216">
        <v>2414000000</v>
      </c>
      <c r="AG216">
        <v>2982000000</v>
      </c>
      <c r="AH216">
        <v>1280000000</v>
      </c>
      <c r="AI216">
        <v>788000000</v>
      </c>
      <c r="AJ216">
        <v>898000000</v>
      </c>
      <c r="AK216">
        <v>598000000</v>
      </c>
      <c r="AL216">
        <v>2182000000</v>
      </c>
      <c r="AM216">
        <v>1664000000</v>
      </c>
      <c r="AN216">
        <v>5548000000</v>
      </c>
      <c r="AO216">
        <v>6321000000</v>
      </c>
      <c r="AP216">
        <v>3811000000</v>
      </c>
      <c r="AQ216">
        <v>1009000000</v>
      </c>
      <c r="AR216">
        <v>2202000000</v>
      </c>
      <c r="AS216">
        <v>167000000</v>
      </c>
      <c r="AT216">
        <v>427000000</v>
      </c>
    </row>
    <row r="217" spans="24:46">
      <c r="X217" t="s">
        <v>76</v>
      </c>
      <c r="Y217">
        <v>923357000000</v>
      </c>
      <c r="Z217">
        <v>157767000000</v>
      </c>
      <c r="AA217">
        <v>15162000000</v>
      </c>
      <c r="AB217">
        <v>840000000</v>
      </c>
      <c r="AC217">
        <v>1729000000</v>
      </c>
      <c r="AD217">
        <v>1204000000</v>
      </c>
      <c r="AE217">
        <v>1697000000</v>
      </c>
      <c r="AF217">
        <v>2378000000</v>
      </c>
      <c r="AG217">
        <v>2934000000</v>
      </c>
      <c r="AH217">
        <v>1273000000</v>
      </c>
      <c r="AI217">
        <v>785000000</v>
      </c>
      <c r="AJ217">
        <v>864000000</v>
      </c>
      <c r="AK217">
        <v>640000000</v>
      </c>
      <c r="AL217">
        <v>2181000000</v>
      </c>
      <c r="AM217">
        <v>1630000000</v>
      </c>
      <c r="AN217">
        <v>5513000000</v>
      </c>
      <c r="AO217">
        <v>6354000000</v>
      </c>
      <c r="AP217">
        <v>3788000000</v>
      </c>
      <c r="AQ217">
        <v>1024000000</v>
      </c>
      <c r="AR217">
        <v>2153000000</v>
      </c>
      <c r="AS217">
        <v>173000000</v>
      </c>
      <c r="AT217">
        <v>432000000</v>
      </c>
    </row>
    <row r="218" spans="24:46">
      <c r="X218" t="s">
        <v>77</v>
      </c>
      <c r="Y218">
        <v>926682000000</v>
      </c>
      <c r="Z218">
        <v>160101000000</v>
      </c>
      <c r="AA218">
        <v>15441000000</v>
      </c>
      <c r="AB218">
        <v>858000000</v>
      </c>
      <c r="AC218">
        <v>1722000000</v>
      </c>
      <c r="AD218">
        <v>1248000000</v>
      </c>
      <c r="AE218">
        <v>1735000000</v>
      </c>
      <c r="AF218">
        <v>2405000000</v>
      </c>
      <c r="AG218">
        <v>2997000000</v>
      </c>
      <c r="AH218">
        <v>1272000000</v>
      </c>
      <c r="AI218">
        <v>804000000</v>
      </c>
      <c r="AJ218">
        <v>904000000</v>
      </c>
      <c r="AK218">
        <v>710000000</v>
      </c>
      <c r="AL218">
        <v>2180000000</v>
      </c>
      <c r="AM218">
        <v>1653000000</v>
      </c>
      <c r="AN218">
        <v>5529000000</v>
      </c>
      <c r="AO218">
        <v>6312000000</v>
      </c>
      <c r="AP218">
        <v>3776000000</v>
      </c>
      <c r="AQ218">
        <v>969000000</v>
      </c>
      <c r="AR218">
        <v>2196000000</v>
      </c>
      <c r="AS218">
        <v>186000000</v>
      </c>
      <c r="AT218">
        <v>421000000</v>
      </c>
    </row>
    <row r="219" spans="24:46">
      <c r="X219" t="s">
        <v>79</v>
      </c>
      <c r="Y219">
        <v>930992000000</v>
      </c>
      <c r="Z219">
        <v>161454000000</v>
      </c>
      <c r="AA219">
        <v>15283000000</v>
      </c>
      <c r="AB219">
        <v>832000000</v>
      </c>
      <c r="AC219">
        <v>1690000000</v>
      </c>
      <c r="AD219">
        <v>1214000000</v>
      </c>
      <c r="AE219">
        <v>1722000000</v>
      </c>
      <c r="AF219">
        <v>2396000000</v>
      </c>
      <c r="AG219">
        <v>2994000000</v>
      </c>
      <c r="AH219">
        <v>1287000000</v>
      </c>
      <c r="AI219">
        <v>797000000</v>
      </c>
      <c r="AJ219">
        <v>896000000</v>
      </c>
      <c r="AK219">
        <v>715000000</v>
      </c>
      <c r="AL219">
        <v>2173000000</v>
      </c>
      <c r="AM219">
        <v>1612000000</v>
      </c>
      <c r="AN219">
        <v>5449000000</v>
      </c>
      <c r="AO219">
        <v>6327000000</v>
      </c>
      <c r="AP219">
        <v>3800000000</v>
      </c>
      <c r="AQ219">
        <v>1017000000</v>
      </c>
      <c r="AR219">
        <v>2190000000</v>
      </c>
      <c r="AS219">
        <v>170000000</v>
      </c>
      <c r="AT219">
        <v>418000000</v>
      </c>
    </row>
    <row r="220" spans="24:46">
      <c r="X220" t="s">
        <v>80</v>
      </c>
      <c r="Y220">
        <v>934030000000</v>
      </c>
      <c r="Z220">
        <v>161541000000</v>
      </c>
      <c r="AA220">
        <v>15273000000</v>
      </c>
      <c r="AB220">
        <v>824000000</v>
      </c>
      <c r="AC220">
        <v>1764000000</v>
      </c>
      <c r="AD220">
        <v>1180000000</v>
      </c>
      <c r="AE220">
        <v>1710000000</v>
      </c>
      <c r="AF220">
        <v>2367000000</v>
      </c>
      <c r="AG220">
        <v>3040000000</v>
      </c>
      <c r="AH220">
        <v>1297000000</v>
      </c>
      <c r="AI220">
        <v>829000000</v>
      </c>
      <c r="AJ220">
        <v>900000000</v>
      </c>
      <c r="AK220">
        <v>743000000</v>
      </c>
      <c r="AL220">
        <v>2134000000</v>
      </c>
      <c r="AM220">
        <v>1577000000</v>
      </c>
      <c r="AN220">
        <v>5446000000</v>
      </c>
      <c r="AO220">
        <v>6209000000</v>
      </c>
      <c r="AP220">
        <v>3720000000</v>
      </c>
      <c r="AQ220">
        <v>987000000</v>
      </c>
      <c r="AR220">
        <v>2187000000</v>
      </c>
      <c r="AS220">
        <v>161000000</v>
      </c>
      <c r="AT220">
        <v>385000000</v>
      </c>
    </row>
    <row r="221" spans="24:46">
      <c r="X221" t="s">
        <v>81</v>
      </c>
      <c r="Y221">
        <v>942911000000</v>
      </c>
      <c r="Z221">
        <v>164323000000</v>
      </c>
      <c r="AA221">
        <v>15215000000</v>
      </c>
      <c r="AB221">
        <v>814000000</v>
      </c>
      <c r="AC221">
        <v>1653000000</v>
      </c>
      <c r="AD221">
        <v>1148000000</v>
      </c>
      <c r="AE221">
        <v>1771000000</v>
      </c>
      <c r="AF221">
        <v>2342000000</v>
      </c>
      <c r="AG221">
        <v>3017000000</v>
      </c>
      <c r="AH221">
        <v>1279000000</v>
      </c>
      <c r="AI221">
        <v>783000000</v>
      </c>
      <c r="AJ221">
        <v>935000000</v>
      </c>
      <c r="AK221">
        <v>752000000</v>
      </c>
      <c r="AL221">
        <v>2170000000</v>
      </c>
      <c r="AM221">
        <v>1604000000</v>
      </c>
      <c r="AN221">
        <v>5402000000</v>
      </c>
      <c r="AO221">
        <v>6251000000</v>
      </c>
      <c r="AP221">
        <v>3724000000</v>
      </c>
      <c r="AQ221">
        <v>958000000</v>
      </c>
      <c r="AR221">
        <v>2215000000</v>
      </c>
      <c r="AS221">
        <v>170000000</v>
      </c>
      <c r="AT221">
        <v>382000000</v>
      </c>
    </row>
    <row r="222" spans="24:46">
      <c r="X222" t="s">
        <v>82</v>
      </c>
      <c r="Y222">
        <v>948236000000</v>
      </c>
      <c r="Z222">
        <v>166181000000</v>
      </c>
      <c r="AA222">
        <v>15526000000</v>
      </c>
      <c r="AB222">
        <v>839000000</v>
      </c>
      <c r="AC222">
        <v>1667000000</v>
      </c>
      <c r="AD222">
        <v>1162000000</v>
      </c>
      <c r="AE222">
        <v>1943000000</v>
      </c>
      <c r="AF222">
        <v>2335000000</v>
      </c>
      <c r="AG222">
        <v>3000000000</v>
      </c>
      <c r="AH222">
        <v>1305000000</v>
      </c>
      <c r="AI222">
        <v>777000000</v>
      </c>
      <c r="AJ222">
        <v>904000000</v>
      </c>
      <c r="AK222">
        <v>782000000</v>
      </c>
      <c r="AL222">
        <v>2222000000</v>
      </c>
      <c r="AM222">
        <v>1618000000</v>
      </c>
      <c r="AN222">
        <v>5482000000</v>
      </c>
      <c r="AO222">
        <v>6278000000</v>
      </c>
      <c r="AP222">
        <v>3578000000</v>
      </c>
      <c r="AQ222">
        <v>855000000</v>
      </c>
      <c r="AR222">
        <v>2173000000</v>
      </c>
      <c r="AS222">
        <v>176000000</v>
      </c>
      <c r="AT222">
        <v>376000000</v>
      </c>
    </row>
    <row r="223" spans="24:46">
      <c r="X223" t="s">
        <v>84</v>
      </c>
      <c r="Y223">
        <v>952408000000</v>
      </c>
      <c r="Z223">
        <v>166402000000</v>
      </c>
      <c r="AA223">
        <v>15440000000</v>
      </c>
      <c r="AB223">
        <v>850000000</v>
      </c>
      <c r="AC223">
        <v>1600000000</v>
      </c>
      <c r="AD223">
        <v>1248000000</v>
      </c>
      <c r="AE223">
        <v>1823000000</v>
      </c>
      <c r="AF223">
        <v>2303000000</v>
      </c>
      <c r="AG223">
        <v>2957000000</v>
      </c>
      <c r="AH223">
        <v>1263000000</v>
      </c>
      <c r="AI223">
        <v>776000000</v>
      </c>
      <c r="AJ223">
        <v>902000000</v>
      </c>
      <c r="AK223">
        <v>801000000</v>
      </c>
      <c r="AL223">
        <v>2249000000</v>
      </c>
      <c r="AM223">
        <v>1651000000</v>
      </c>
      <c r="AN223">
        <v>5478000000</v>
      </c>
      <c r="AO223">
        <v>6024000000</v>
      </c>
      <c r="AP223">
        <v>3578000000</v>
      </c>
      <c r="AQ223">
        <v>881000000</v>
      </c>
      <c r="AR223">
        <v>2159000000</v>
      </c>
      <c r="AS223">
        <v>191000000</v>
      </c>
      <c r="AT223">
        <v>352000000</v>
      </c>
    </row>
    <row r="224" spans="24:46">
      <c r="X224" t="s">
        <v>86</v>
      </c>
      <c r="Y224">
        <v>952326000000</v>
      </c>
      <c r="Z224">
        <v>165936000000</v>
      </c>
      <c r="AA224">
        <v>15457000000</v>
      </c>
      <c r="AB224">
        <v>840000000</v>
      </c>
      <c r="AC224">
        <v>1622000000</v>
      </c>
      <c r="AD224">
        <v>1213000000</v>
      </c>
      <c r="AE224">
        <v>1822000000</v>
      </c>
      <c r="AF224">
        <v>2351000000</v>
      </c>
      <c r="AG224">
        <v>3040000000</v>
      </c>
      <c r="AH224">
        <v>1356000000</v>
      </c>
      <c r="AI224">
        <v>779000000</v>
      </c>
      <c r="AJ224">
        <v>896000000</v>
      </c>
      <c r="AK224">
        <v>824000000</v>
      </c>
      <c r="AL224">
        <v>2204000000</v>
      </c>
      <c r="AM224">
        <v>1589000000</v>
      </c>
      <c r="AN224">
        <v>5391000000</v>
      </c>
      <c r="AO224">
        <v>5802000000</v>
      </c>
      <c r="AP224">
        <v>3577000000</v>
      </c>
      <c r="AQ224">
        <v>827000000</v>
      </c>
      <c r="AR224">
        <v>2213000000</v>
      </c>
      <c r="AS224">
        <v>205000000</v>
      </c>
      <c r="AT224">
        <v>340000000</v>
      </c>
    </row>
    <row r="225" spans="24:46">
      <c r="X225" t="s">
        <v>88</v>
      </c>
      <c r="Y225">
        <v>959116000000</v>
      </c>
      <c r="Z225">
        <v>167641000000</v>
      </c>
      <c r="AA225">
        <v>15518000000</v>
      </c>
      <c r="AB225">
        <v>837000000</v>
      </c>
      <c r="AC225">
        <v>1574000000</v>
      </c>
      <c r="AD225">
        <v>1240000000</v>
      </c>
      <c r="AE225">
        <v>1930000000</v>
      </c>
      <c r="AF225">
        <v>2323000000</v>
      </c>
      <c r="AG225">
        <v>2991000000</v>
      </c>
      <c r="AH225">
        <v>1319000000</v>
      </c>
      <c r="AI225">
        <v>764000000</v>
      </c>
      <c r="AJ225">
        <v>896000000</v>
      </c>
      <c r="AK225">
        <v>849000000</v>
      </c>
      <c r="AL225">
        <v>2216000000</v>
      </c>
      <c r="AM225">
        <v>1592000000</v>
      </c>
      <c r="AN225">
        <v>5360000000</v>
      </c>
      <c r="AO225">
        <v>5798000000</v>
      </c>
      <c r="AP225">
        <v>3662000000</v>
      </c>
      <c r="AQ225">
        <v>874000000</v>
      </c>
      <c r="AR225">
        <v>2265000000</v>
      </c>
      <c r="AS225">
        <v>197000000</v>
      </c>
      <c r="AT225">
        <v>335000000</v>
      </c>
    </row>
    <row r="226" spans="24:46">
      <c r="X226" t="s">
        <v>89</v>
      </c>
      <c r="Y226">
        <v>961160000000</v>
      </c>
      <c r="Z226">
        <v>166889000000</v>
      </c>
      <c r="AA226">
        <v>15468000000</v>
      </c>
      <c r="AB226">
        <v>844000000</v>
      </c>
      <c r="AC226">
        <v>1534000000</v>
      </c>
      <c r="AD226">
        <v>1267000000</v>
      </c>
      <c r="AE226">
        <v>1962000000</v>
      </c>
      <c r="AF226">
        <v>2321000000</v>
      </c>
      <c r="AG226">
        <v>2950000000</v>
      </c>
      <c r="AH226">
        <v>1261000000</v>
      </c>
      <c r="AI226">
        <v>789000000</v>
      </c>
      <c r="AJ226">
        <v>885000000</v>
      </c>
      <c r="AK226">
        <v>807000000</v>
      </c>
      <c r="AL226">
        <v>2198000000</v>
      </c>
      <c r="AM226">
        <v>1619000000</v>
      </c>
      <c r="AN226">
        <v>5330000000</v>
      </c>
      <c r="AO226">
        <v>5792000000</v>
      </c>
      <c r="AP226">
        <v>3650000000</v>
      </c>
      <c r="AQ226">
        <v>884000000</v>
      </c>
      <c r="AR226">
        <v>2256000000</v>
      </c>
      <c r="AS226">
        <v>196000000</v>
      </c>
      <c r="AT226">
        <v>323000000</v>
      </c>
    </row>
    <row r="227" spans="24:46">
      <c r="X227" t="s">
        <v>90</v>
      </c>
      <c r="Y227">
        <v>967178000000</v>
      </c>
      <c r="Z227">
        <v>169951000000</v>
      </c>
      <c r="AA227">
        <v>15536000000</v>
      </c>
      <c r="AB227">
        <v>838000000</v>
      </c>
      <c r="AC227">
        <v>1487000000</v>
      </c>
      <c r="AD227">
        <v>1315000000</v>
      </c>
      <c r="AE227">
        <v>2009000000</v>
      </c>
      <c r="AF227">
        <v>2309000000</v>
      </c>
      <c r="AG227">
        <v>2983000000</v>
      </c>
      <c r="AH227">
        <v>1297000000</v>
      </c>
      <c r="AI227">
        <v>783000000</v>
      </c>
      <c r="AJ227">
        <v>890000000</v>
      </c>
      <c r="AK227">
        <v>813000000</v>
      </c>
      <c r="AL227">
        <v>2185000000</v>
      </c>
      <c r="AM227">
        <v>1624000000</v>
      </c>
      <c r="AN227">
        <v>5277000000</v>
      </c>
      <c r="AO227">
        <v>5898000000</v>
      </c>
      <c r="AP227">
        <v>3799000000</v>
      </c>
      <c r="AQ227">
        <v>894000000</v>
      </c>
      <c r="AR227">
        <v>2377000000</v>
      </c>
      <c r="AS227">
        <v>225000000</v>
      </c>
      <c r="AT227">
        <v>317000000</v>
      </c>
    </row>
    <row r="228" spans="24:46">
      <c r="X228" t="s">
        <v>91</v>
      </c>
      <c r="Y228">
        <v>972462000000</v>
      </c>
      <c r="Z228">
        <v>170496000000</v>
      </c>
      <c r="AA228">
        <v>15416000000</v>
      </c>
      <c r="AB228">
        <v>872000000</v>
      </c>
      <c r="AC228">
        <v>1450000000</v>
      </c>
      <c r="AD228">
        <v>1291000000</v>
      </c>
      <c r="AE228">
        <v>1968000000</v>
      </c>
      <c r="AF228">
        <v>2270000000</v>
      </c>
      <c r="AG228">
        <v>3003000000</v>
      </c>
      <c r="AH228">
        <v>1292000000</v>
      </c>
      <c r="AI228">
        <v>798000000</v>
      </c>
      <c r="AJ228">
        <v>899000000</v>
      </c>
      <c r="AK228">
        <v>867000000</v>
      </c>
      <c r="AL228">
        <v>2119000000</v>
      </c>
      <c r="AM228">
        <v>1602000000</v>
      </c>
      <c r="AN228">
        <v>5154000000</v>
      </c>
      <c r="AO228">
        <v>5733000000</v>
      </c>
      <c r="AP228">
        <v>3750000000</v>
      </c>
      <c r="AQ228">
        <v>888000000</v>
      </c>
      <c r="AR228">
        <v>2334000000</v>
      </c>
      <c r="AS228">
        <v>221000000</v>
      </c>
      <c r="AT228">
        <v>319000000</v>
      </c>
    </row>
    <row r="229" spans="24:46">
      <c r="X229" t="s">
        <v>95</v>
      </c>
      <c r="Y229">
        <v>978010000000</v>
      </c>
      <c r="Z229">
        <v>173211000000</v>
      </c>
      <c r="AA229">
        <v>15528000000</v>
      </c>
      <c r="AB229">
        <v>875000000</v>
      </c>
      <c r="AC229">
        <v>1416000000</v>
      </c>
      <c r="AD229">
        <v>1247000000</v>
      </c>
      <c r="AE229">
        <v>2057000000</v>
      </c>
      <c r="AF229">
        <v>2290000000</v>
      </c>
      <c r="AG229">
        <v>2998000000</v>
      </c>
      <c r="AH229">
        <v>1286000000</v>
      </c>
      <c r="AI229">
        <v>802000000</v>
      </c>
      <c r="AJ229">
        <v>896000000</v>
      </c>
      <c r="AK229">
        <v>853000000</v>
      </c>
      <c r="AL229">
        <v>2167000000</v>
      </c>
      <c r="AM229">
        <v>1645000000</v>
      </c>
      <c r="AN229">
        <v>5214000000</v>
      </c>
      <c r="AO229">
        <v>5566000000</v>
      </c>
      <c r="AP229">
        <v>3727000000</v>
      </c>
      <c r="AQ229">
        <v>906000000</v>
      </c>
      <c r="AR229">
        <v>2318000000</v>
      </c>
      <c r="AS229">
        <v>212000000</v>
      </c>
      <c r="AT229">
        <v>304000000</v>
      </c>
    </row>
    <row r="230" spans="24:46">
      <c r="X230" t="s">
        <v>96</v>
      </c>
      <c r="Y230">
        <v>985029000000</v>
      </c>
      <c r="Z230">
        <v>175137000000</v>
      </c>
      <c r="AA230">
        <v>15546000000</v>
      </c>
      <c r="AB230">
        <v>900000000</v>
      </c>
      <c r="AC230">
        <v>1416000000</v>
      </c>
      <c r="AD230">
        <v>1227000000</v>
      </c>
      <c r="AE230">
        <v>2011000000</v>
      </c>
      <c r="AF230">
        <v>2281000000</v>
      </c>
      <c r="AG230">
        <v>3058000000</v>
      </c>
      <c r="AH230">
        <v>1322000000</v>
      </c>
      <c r="AI230">
        <v>810000000</v>
      </c>
      <c r="AJ230">
        <v>914000000</v>
      </c>
      <c r="AK230">
        <v>810000000</v>
      </c>
      <c r="AL230">
        <v>2192000000</v>
      </c>
      <c r="AM230">
        <v>1679000000</v>
      </c>
      <c r="AN230">
        <v>5273000000</v>
      </c>
      <c r="AO230">
        <v>5657000000</v>
      </c>
      <c r="AP230">
        <v>3760000000</v>
      </c>
      <c r="AQ230">
        <v>911000000</v>
      </c>
      <c r="AR230">
        <v>2331000000</v>
      </c>
      <c r="AS230">
        <v>216000000</v>
      </c>
      <c r="AT230">
        <v>315000000</v>
      </c>
    </row>
    <row r="231" spans="24:46">
      <c r="X231" t="s">
        <v>97</v>
      </c>
      <c r="Y231">
        <v>987978000000</v>
      </c>
      <c r="Z231">
        <v>174430000000</v>
      </c>
      <c r="AA231">
        <v>15364000000</v>
      </c>
      <c r="AB231">
        <v>906000000</v>
      </c>
      <c r="AC231">
        <v>1420000000</v>
      </c>
      <c r="AD231">
        <v>1211000000</v>
      </c>
      <c r="AE231">
        <v>1989000000</v>
      </c>
      <c r="AF231">
        <v>2259000000</v>
      </c>
      <c r="AG231">
        <v>3083000000</v>
      </c>
      <c r="AH231">
        <v>1315000000</v>
      </c>
      <c r="AI231">
        <v>836000000</v>
      </c>
      <c r="AJ231">
        <v>917000000</v>
      </c>
      <c r="AK231">
        <v>781000000</v>
      </c>
      <c r="AL231">
        <v>2157000000</v>
      </c>
      <c r="AM231">
        <v>1594000000</v>
      </c>
      <c r="AN231">
        <v>5154000000</v>
      </c>
      <c r="AO231">
        <v>5647000000</v>
      </c>
      <c r="AP231">
        <v>3742000000</v>
      </c>
      <c r="AQ231">
        <v>906000000</v>
      </c>
      <c r="AR231">
        <v>2306000000</v>
      </c>
      <c r="AS231">
        <v>214000000</v>
      </c>
      <c r="AT231">
        <v>326000000</v>
      </c>
    </row>
    <row r="232" spans="24:46">
      <c r="X232" t="s">
        <v>98</v>
      </c>
      <c r="Y232">
        <v>996695000000</v>
      </c>
      <c r="Z232">
        <v>178706000000</v>
      </c>
      <c r="AA232">
        <v>15639000000</v>
      </c>
      <c r="AB232">
        <v>920000000</v>
      </c>
      <c r="AC232">
        <v>1286000000</v>
      </c>
      <c r="AD232">
        <v>1268000000</v>
      </c>
      <c r="AE232">
        <v>2094000000</v>
      </c>
      <c r="AF232">
        <v>2295000000</v>
      </c>
      <c r="AG232">
        <v>3119000000</v>
      </c>
      <c r="AH232">
        <v>1331000000</v>
      </c>
      <c r="AI232">
        <v>862000000</v>
      </c>
      <c r="AJ232">
        <v>914000000</v>
      </c>
      <c r="AK232">
        <v>795000000</v>
      </c>
      <c r="AL232">
        <v>2219000000</v>
      </c>
      <c r="AM232">
        <v>1667000000</v>
      </c>
      <c r="AN232">
        <v>5162000000</v>
      </c>
      <c r="AO232">
        <v>5660000000</v>
      </c>
      <c r="AP232">
        <v>3789000000</v>
      </c>
      <c r="AQ232">
        <v>901000000</v>
      </c>
      <c r="AR232">
        <v>2324000000</v>
      </c>
      <c r="AS232">
        <v>235000000</v>
      </c>
      <c r="AT232">
        <v>340000000</v>
      </c>
    </row>
    <row r="233" spans="24:46">
      <c r="X233" t="s">
        <v>99</v>
      </c>
      <c r="Y233">
        <v>1002693000000</v>
      </c>
      <c r="Z233">
        <v>182764000000</v>
      </c>
      <c r="AA233">
        <v>15801000000</v>
      </c>
      <c r="AB233">
        <v>987000000</v>
      </c>
      <c r="AC233">
        <v>1292000000</v>
      </c>
      <c r="AD233">
        <v>1265000000</v>
      </c>
      <c r="AE233">
        <v>2077000000</v>
      </c>
      <c r="AF233">
        <v>2408000000</v>
      </c>
      <c r="AG233">
        <v>3084000000</v>
      </c>
      <c r="AH233">
        <v>1236000000</v>
      </c>
      <c r="AI233">
        <v>902000000</v>
      </c>
      <c r="AJ233">
        <v>924000000</v>
      </c>
      <c r="AK233">
        <v>803000000</v>
      </c>
      <c r="AL233">
        <v>2229000000</v>
      </c>
      <c r="AM233">
        <v>1692000000</v>
      </c>
      <c r="AN233">
        <v>5202000000</v>
      </c>
      <c r="AO233">
        <v>6151000000</v>
      </c>
      <c r="AP233">
        <v>3857000000</v>
      </c>
      <c r="AQ233">
        <v>939000000</v>
      </c>
      <c r="AR233">
        <v>2324000000</v>
      </c>
      <c r="AS233">
        <v>256000000</v>
      </c>
      <c r="AT233">
        <v>349000000</v>
      </c>
    </row>
    <row r="234" spans="24:46">
      <c r="X234" t="s">
        <v>100</v>
      </c>
      <c r="Y234">
        <v>1005735000000</v>
      </c>
      <c r="Z234">
        <v>183375000000</v>
      </c>
      <c r="AA234">
        <v>15583000000</v>
      </c>
      <c r="AB234">
        <v>971000000</v>
      </c>
      <c r="AC234">
        <v>1315000000</v>
      </c>
      <c r="AD234">
        <v>1219000000</v>
      </c>
      <c r="AE234">
        <v>2001000000</v>
      </c>
      <c r="AF234">
        <v>2299000000</v>
      </c>
      <c r="AG234">
        <v>3246000000</v>
      </c>
      <c r="AH234">
        <v>1380000000</v>
      </c>
      <c r="AI234">
        <v>912000000</v>
      </c>
      <c r="AJ234">
        <v>941000000</v>
      </c>
      <c r="AK234">
        <v>813000000</v>
      </c>
      <c r="AL234">
        <v>2076000000</v>
      </c>
      <c r="AM234">
        <v>1680000000</v>
      </c>
      <c r="AN234">
        <v>5061000000</v>
      </c>
      <c r="AO234">
        <v>5552000000</v>
      </c>
      <c r="AP234">
        <v>3588000000</v>
      </c>
      <c r="AQ234">
        <v>938000000</v>
      </c>
      <c r="AR234">
        <v>2048000000</v>
      </c>
      <c r="AS234">
        <v>284000000</v>
      </c>
      <c r="AT234">
        <v>328000000</v>
      </c>
    </row>
    <row r="235" spans="24:46">
      <c r="X235" t="s">
        <v>101</v>
      </c>
      <c r="Y235">
        <v>1006724000000</v>
      </c>
      <c r="Z235">
        <v>183036000000</v>
      </c>
      <c r="AA235">
        <v>15697000000</v>
      </c>
      <c r="AB235">
        <v>941000000</v>
      </c>
      <c r="AC235">
        <v>1254000000</v>
      </c>
      <c r="AD235">
        <v>1280000000</v>
      </c>
      <c r="AE235">
        <v>1972000000</v>
      </c>
      <c r="AF235">
        <v>2212000000</v>
      </c>
      <c r="AG235">
        <v>3383000000</v>
      </c>
      <c r="AH235">
        <v>1454000000</v>
      </c>
      <c r="AI235">
        <v>954000000</v>
      </c>
      <c r="AJ235">
        <v>965000000</v>
      </c>
      <c r="AK235">
        <v>829000000</v>
      </c>
      <c r="AL235">
        <v>2099000000</v>
      </c>
      <c r="AM235">
        <v>1755000000</v>
      </c>
      <c r="AN235">
        <v>5104000000</v>
      </c>
      <c r="AO235">
        <v>5707000000</v>
      </c>
      <c r="AP235">
        <v>3738000000</v>
      </c>
      <c r="AQ235">
        <v>920000000</v>
      </c>
      <c r="AR235">
        <v>2218000000</v>
      </c>
      <c r="AS235">
        <v>273000000</v>
      </c>
      <c r="AT235">
        <v>338000000</v>
      </c>
    </row>
    <row r="236" spans="24:46">
      <c r="X236" t="s">
        <v>102</v>
      </c>
      <c r="Y236">
        <v>1016366000000</v>
      </c>
      <c r="Z236">
        <v>188047000000</v>
      </c>
      <c r="AA236">
        <v>15710000000</v>
      </c>
      <c r="AB236">
        <v>1004000000</v>
      </c>
      <c r="AC236">
        <v>1240000000</v>
      </c>
      <c r="AD236">
        <v>1196000000</v>
      </c>
      <c r="AE236">
        <v>1960000000</v>
      </c>
      <c r="AF236">
        <v>2268000000</v>
      </c>
      <c r="AG236">
        <v>3384000000</v>
      </c>
      <c r="AH236">
        <v>1459000000</v>
      </c>
      <c r="AI236">
        <v>954000000</v>
      </c>
      <c r="AJ236">
        <v>962000000</v>
      </c>
      <c r="AK236">
        <v>852000000</v>
      </c>
      <c r="AL236">
        <v>2104000000</v>
      </c>
      <c r="AM236">
        <v>1737000000</v>
      </c>
      <c r="AN236">
        <v>5077000000</v>
      </c>
      <c r="AO236">
        <v>5927000000</v>
      </c>
      <c r="AP236">
        <v>3803000000</v>
      </c>
      <c r="AQ236">
        <v>938000000</v>
      </c>
      <c r="AR236">
        <v>2287000000</v>
      </c>
      <c r="AS236">
        <v>294000000</v>
      </c>
      <c r="AT236">
        <v>302000000</v>
      </c>
    </row>
    <row r="237" spans="24:46">
      <c r="X237" t="s">
        <v>103</v>
      </c>
      <c r="Y237">
        <v>1014938000000</v>
      </c>
      <c r="Z237">
        <v>186746000000</v>
      </c>
      <c r="AA237">
        <v>15764000000</v>
      </c>
      <c r="AB237">
        <v>1015000000</v>
      </c>
      <c r="AC237">
        <v>1185000000</v>
      </c>
      <c r="AD237">
        <v>1200000000</v>
      </c>
      <c r="AE237">
        <v>1971000000</v>
      </c>
      <c r="AF237">
        <v>2238000000</v>
      </c>
      <c r="AG237">
        <v>3463000000</v>
      </c>
      <c r="AH237">
        <v>1516000000</v>
      </c>
      <c r="AI237">
        <v>968000000</v>
      </c>
      <c r="AJ237">
        <v>972000000</v>
      </c>
      <c r="AK237">
        <v>897000000</v>
      </c>
      <c r="AL237">
        <v>2079000000</v>
      </c>
      <c r="AM237">
        <v>1747000000</v>
      </c>
      <c r="AN237">
        <v>5009000000</v>
      </c>
      <c r="AO237">
        <v>6166000000</v>
      </c>
      <c r="AP237">
        <v>4055000000</v>
      </c>
      <c r="AQ237">
        <v>967000000</v>
      </c>
      <c r="AR237">
        <v>2384000000</v>
      </c>
      <c r="AS237">
        <v>297000000</v>
      </c>
      <c r="AT237">
        <v>414000000</v>
      </c>
    </row>
    <row r="238" spans="24:46">
      <c r="X238" t="s">
        <v>104</v>
      </c>
      <c r="Y238">
        <v>1021575000000</v>
      </c>
      <c r="Z238">
        <v>190026000000</v>
      </c>
      <c r="AA238">
        <v>15901000000</v>
      </c>
      <c r="AB238">
        <v>1024000000</v>
      </c>
      <c r="AC238">
        <v>1197000000</v>
      </c>
      <c r="AD238">
        <v>1241000000</v>
      </c>
      <c r="AE238">
        <v>1955000000</v>
      </c>
      <c r="AF238">
        <v>2259000000</v>
      </c>
      <c r="AG238">
        <v>3557000000</v>
      </c>
      <c r="AH238">
        <v>1576000000</v>
      </c>
      <c r="AI238">
        <v>983000000</v>
      </c>
      <c r="AJ238">
        <v>993000000</v>
      </c>
      <c r="AK238">
        <v>895000000</v>
      </c>
      <c r="AL238">
        <v>2098000000</v>
      </c>
      <c r="AM238">
        <v>1714000000</v>
      </c>
      <c r="AN238">
        <v>5005000000</v>
      </c>
      <c r="AO238">
        <v>6087000000</v>
      </c>
      <c r="AP238">
        <v>3992000000</v>
      </c>
      <c r="AQ238">
        <v>943000000</v>
      </c>
      <c r="AR238">
        <v>2331000000</v>
      </c>
      <c r="AS238">
        <v>273000000</v>
      </c>
      <c r="AT238">
        <v>447000000</v>
      </c>
    </row>
    <row r="239" spans="24:46">
      <c r="X239" t="s">
        <v>105</v>
      </c>
      <c r="Y239">
        <v>1025716000000</v>
      </c>
      <c r="Z239">
        <v>191341000000</v>
      </c>
      <c r="AA239">
        <v>16050000000</v>
      </c>
      <c r="AB239">
        <v>1045000000</v>
      </c>
      <c r="AC239">
        <v>1210000000</v>
      </c>
      <c r="AD239">
        <v>1227000000</v>
      </c>
      <c r="AE239">
        <v>1940000000</v>
      </c>
      <c r="AF239">
        <v>2244000000</v>
      </c>
      <c r="AG239">
        <v>3576000000</v>
      </c>
      <c r="AH239">
        <v>1597000000</v>
      </c>
      <c r="AI239">
        <v>990000000</v>
      </c>
      <c r="AJ239">
        <v>987000000</v>
      </c>
      <c r="AK239">
        <v>966000000</v>
      </c>
      <c r="AL239">
        <v>2089000000</v>
      </c>
      <c r="AM239">
        <v>1787000000</v>
      </c>
      <c r="AN239">
        <v>5084000000</v>
      </c>
      <c r="AO239">
        <v>6093000000</v>
      </c>
      <c r="AP239">
        <v>3944000000</v>
      </c>
      <c r="AQ239">
        <v>886000000</v>
      </c>
      <c r="AR239">
        <v>2310000000</v>
      </c>
      <c r="AS239">
        <v>272000000</v>
      </c>
      <c r="AT239">
        <v>476000000</v>
      </c>
    </row>
    <row r="240" spans="24:46">
      <c r="X240" t="s">
        <v>106</v>
      </c>
      <c r="Y240">
        <v>1028946000000</v>
      </c>
      <c r="Z240">
        <v>192353000000</v>
      </c>
      <c r="AA240">
        <v>16236000000</v>
      </c>
      <c r="AB240">
        <v>1058000000</v>
      </c>
      <c r="AC240">
        <v>1167000000</v>
      </c>
      <c r="AD240">
        <v>1127000000</v>
      </c>
      <c r="AE240">
        <v>1969000000</v>
      </c>
      <c r="AF240">
        <v>2277000000</v>
      </c>
      <c r="AG240">
        <v>3667000000</v>
      </c>
      <c r="AH240">
        <v>1674000000</v>
      </c>
      <c r="AI240">
        <v>1025000000</v>
      </c>
      <c r="AJ240">
        <v>972000000</v>
      </c>
      <c r="AK240">
        <v>971000000</v>
      </c>
      <c r="AL240">
        <v>2212000000</v>
      </c>
      <c r="AM240">
        <v>1822000000</v>
      </c>
      <c r="AN240">
        <v>5200000000</v>
      </c>
      <c r="AO240">
        <v>6279000000</v>
      </c>
      <c r="AP240">
        <v>4113000000</v>
      </c>
      <c r="AQ240">
        <v>973000000</v>
      </c>
      <c r="AR240">
        <v>2358000000</v>
      </c>
      <c r="AS240">
        <v>284000000</v>
      </c>
      <c r="AT240">
        <v>496000000</v>
      </c>
    </row>
    <row r="241" spans="24:46">
      <c r="X241" t="s">
        <v>107</v>
      </c>
      <c r="Y241">
        <v>1033880000000</v>
      </c>
      <c r="Z241">
        <v>194713000000</v>
      </c>
      <c r="AA241">
        <v>16433000000</v>
      </c>
      <c r="AB241">
        <v>1122000000</v>
      </c>
      <c r="AC241">
        <v>1182000000</v>
      </c>
      <c r="AD241">
        <v>1134000000</v>
      </c>
      <c r="AE241">
        <v>2010000000</v>
      </c>
      <c r="AF241">
        <v>2304000000</v>
      </c>
      <c r="AG241">
        <v>3688000000</v>
      </c>
      <c r="AH241">
        <v>1660000000</v>
      </c>
      <c r="AI241">
        <v>1026000000</v>
      </c>
      <c r="AJ241">
        <v>1002000000</v>
      </c>
      <c r="AK241">
        <v>897000000</v>
      </c>
      <c r="AL241">
        <v>2259000000</v>
      </c>
      <c r="AM241">
        <v>1879000000</v>
      </c>
      <c r="AN241">
        <v>5320000000</v>
      </c>
      <c r="AO241">
        <v>6229000000</v>
      </c>
      <c r="AP241">
        <v>3999000000</v>
      </c>
      <c r="AQ241">
        <v>932000000</v>
      </c>
      <c r="AR241">
        <v>2332000000</v>
      </c>
      <c r="AS241">
        <v>305000000</v>
      </c>
      <c r="AT241">
        <v>434000000</v>
      </c>
    </row>
    <row r="242" spans="24:46">
      <c r="X242" t="s">
        <v>108</v>
      </c>
      <c r="Y242">
        <v>1035352000000</v>
      </c>
      <c r="Z242">
        <v>194642000000</v>
      </c>
      <c r="AA242">
        <v>16379000000</v>
      </c>
      <c r="AB242">
        <v>1091000000</v>
      </c>
      <c r="AC242">
        <v>1206000000</v>
      </c>
      <c r="AD242">
        <v>1142000000</v>
      </c>
      <c r="AE242">
        <v>2059000000</v>
      </c>
      <c r="AF242">
        <v>2312000000</v>
      </c>
      <c r="AG242">
        <v>3695000000</v>
      </c>
      <c r="AH242">
        <v>1672000000</v>
      </c>
      <c r="AI242">
        <v>1039000000</v>
      </c>
      <c r="AJ242">
        <v>988000000</v>
      </c>
      <c r="AK242">
        <v>850000000</v>
      </c>
      <c r="AL242">
        <v>2230000000</v>
      </c>
      <c r="AM242">
        <v>1834000000</v>
      </c>
      <c r="AN242">
        <v>5268000000</v>
      </c>
      <c r="AO242">
        <v>6322000000</v>
      </c>
      <c r="AP242">
        <v>4098000000</v>
      </c>
      <c r="AQ242">
        <v>952000000</v>
      </c>
      <c r="AR242">
        <v>2370000000</v>
      </c>
      <c r="AS242">
        <v>330000000</v>
      </c>
      <c r="AT242">
        <v>451000000</v>
      </c>
    </row>
    <row r="243" spans="24:46">
      <c r="X243" t="s">
        <v>109</v>
      </c>
      <c r="Y243">
        <v>1038123000000</v>
      </c>
      <c r="Z243">
        <v>195286000000</v>
      </c>
      <c r="AA243">
        <v>16425000000</v>
      </c>
      <c r="AB243">
        <v>1093000000</v>
      </c>
      <c r="AC243">
        <v>1189000000</v>
      </c>
      <c r="AD243">
        <v>1163000000</v>
      </c>
      <c r="AE243">
        <v>2073000000</v>
      </c>
      <c r="AF243">
        <v>2313000000</v>
      </c>
      <c r="AG243">
        <v>3734000000</v>
      </c>
      <c r="AH243">
        <v>1687000000</v>
      </c>
      <c r="AI243">
        <v>1059000000</v>
      </c>
      <c r="AJ243">
        <v>991000000</v>
      </c>
      <c r="AK243">
        <v>759000000</v>
      </c>
      <c r="AL243">
        <v>2281000000</v>
      </c>
      <c r="AM243">
        <v>1867000000</v>
      </c>
      <c r="AN243">
        <v>5336000000</v>
      </c>
      <c r="AO243">
        <v>6267000000</v>
      </c>
      <c r="AP243">
        <v>4091000000</v>
      </c>
      <c r="AQ243">
        <v>927000000</v>
      </c>
      <c r="AR243">
        <v>2386000000</v>
      </c>
      <c r="AS243">
        <v>338000000</v>
      </c>
      <c r="AT243">
        <v>447000000</v>
      </c>
    </row>
    <row r="244" spans="24:46">
      <c r="X244" t="s">
        <v>110</v>
      </c>
      <c r="Y244">
        <v>1038170000000</v>
      </c>
      <c r="Z244">
        <v>194714000000</v>
      </c>
      <c r="AA244">
        <v>16677000000</v>
      </c>
      <c r="AB244">
        <v>1106000000</v>
      </c>
      <c r="AC244">
        <v>1209000000</v>
      </c>
      <c r="AD244">
        <v>1215000000</v>
      </c>
      <c r="AE244">
        <v>2127000000</v>
      </c>
      <c r="AF244">
        <v>2317000000</v>
      </c>
      <c r="AG244">
        <v>3776000000</v>
      </c>
      <c r="AH244">
        <v>1700000000</v>
      </c>
      <c r="AI244">
        <v>1097000000</v>
      </c>
      <c r="AJ244">
        <v>986000000</v>
      </c>
      <c r="AK244">
        <v>813000000</v>
      </c>
      <c r="AL244">
        <v>2295000000</v>
      </c>
      <c r="AM244">
        <v>1859000000</v>
      </c>
      <c r="AN244">
        <v>5362000000</v>
      </c>
      <c r="AO244">
        <v>6091000000</v>
      </c>
      <c r="AP244">
        <v>4024000000</v>
      </c>
      <c r="AQ244">
        <v>920000000</v>
      </c>
      <c r="AR244">
        <v>2308000000</v>
      </c>
      <c r="AS244">
        <v>338000000</v>
      </c>
      <c r="AT244">
        <v>462000000</v>
      </c>
    </row>
    <row r="245" spans="24:46">
      <c r="X245" t="s">
        <v>111</v>
      </c>
      <c r="Y245">
        <v>1041309000000</v>
      </c>
      <c r="Z245">
        <v>193256000000</v>
      </c>
      <c r="AA245">
        <v>16739000000</v>
      </c>
      <c r="AB245">
        <v>1091000000</v>
      </c>
      <c r="AC245">
        <v>1222000000</v>
      </c>
      <c r="AD245">
        <v>1217000000</v>
      </c>
      <c r="AE245">
        <v>2139000000</v>
      </c>
      <c r="AF245">
        <v>2319000000</v>
      </c>
      <c r="AG245">
        <v>3794000000</v>
      </c>
      <c r="AH245">
        <v>1733000000</v>
      </c>
      <c r="AI245">
        <v>1105000000</v>
      </c>
      <c r="AJ245">
        <v>967000000</v>
      </c>
      <c r="AK245">
        <v>835000000</v>
      </c>
      <c r="AL245">
        <v>2325000000</v>
      </c>
      <c r="AM245">
        <v>1836000000</v>
      </c>
      <c r="AN245">
        <v>5380000000</v>
      </c>
      <c r="AO245">
        <v>6119000000</v>
      </c>
      <c r="AP245">
        <v>3843000000</v>
      </c>
      <c r="AQ245">
        <v>892000000</v>
      </c>
      <c r="AR245">
        <v>2157000000</v>
      </c>
      <c r="AS245">
        <v>335000000</v>
      </c>
      <c r="AT245">
        <v>460000000</v>
      </c>
    </row>
    <row r="246" spans="24:46">
      <c r="X246" t="s">
        <v>112</v>
      </c>
      <c r="Y246">
        <v>1040237000000</v>
      </c>
      <c r="Z246">
        <v>188845000000</v>
      </c>
      <c r="AA246">
        <v>16816000000</v>
      </c>
      <c r="AB246">
        <v>1098000000</v>
      </c>
      <c r="AC246">
        <v>1235000000</v>
      </c>
      <c r="AD246">
        <v>1247000000</v>
      </c>
      <c r="AE246">
        <v>2178000000</v>
      </c>
      <c r="AF246">
        <v>2342000000</v>
      </c>
      <c r="AG246">
        <v>3744000000</v>
      </c>
      <c r="AH246">
        <v>1666000000</v>
      </c>
      <c r="AI246">
        <v>1146000000</v>
      </c>
      <c r="AJ246">
        <v>940000000</v>
      </c>
      <c r="AK246">
        <v>786000000</v>
      </c>
      <c r="AL246">
        <v>2316000000</v>
      </c>
      <c r="AM246">
        <v>1908000000</v>
      </c>
      <c r="AN246">
        <v>5457000000</v>
      </c>
      <c r="AO246">
        <v>5777000000</v>
      </c>
      <c r="AP246">
        <v>3952000000</v>
      </c>
      <c r="AQ246">
        <v>908000000</v>
      </c>
      <c r="AR246">
        <v>2357000000</v>
      </c>
      <c r="AS246">
        <v>303000000</v>
      </c>
      <c r="AT246">
        <v>394000000</v>
      </c>
    </row>
    <row r="247" spans="24:46">
      <c r="X247" t="s">
        <v>113</v>
      </c>
      <c r="Y247">
        <v>1038701000000</v>
      </c>
      <c r="Z247">
        <v>186756000000</v>
      </c>
      <c r="AA247">
        <v>17031000000</v>
      </c>
      <c r="AB247">
        <v>1116000000</v>
      </c>
      <c r="AC247">
        <v>1231000000</v>
      </c>
      <c r="AD247">
        <v>1269000000</v>
      </c>
      <c r="AE247">
        <v>2219000000</v>
      </c>
      <c r="AF247">
        <v>2443000000</v>
      </c>
      <c r="AG247">
        <v>3776000000</v>
      </c>
      <c r="AH247">
        <v>1689000000</v>
      </c>
      <c r="AI247">
        <v>1131000000</v>
      </c>
      <c r="AJ247">
        <v>964000000</v>
      </c>
      <c r="AK247">
        <v>830000000</v>
      </c>
      <c r="AL247">
        <v>2342000000</v>
      </c>
      <c r="AM247">
        <v>1848000000</v>
      </c>
      <c r="AN247">
        <v>5417000000</v>
      </c>
      <c r="AO247">
        <v>6005000000</v>
      </c>
      <c r="AP247">
        <v>4009000000</v>
      </c>
      <c r="AQ247">
        <v>904000000</v>
      </c>
      <c r="AR247">
        <v>2320000000</v>
      </c>
      <c r="AS247">
        <v>287000000</v>
      </c>
      <c r="AT247">
        <v>496000000</v>
      </c>
    </row>
    <row r="248" spans="24:46">
      <c r="X248" t="s">
        <v>114</v>
      </c>
      <c r="Y248">
        <v>1039348000000</v>
      </c>
      <c r="Z248">
        <v>184694000000</v>
      </c>
      <c r="AA248">
        <v>17137000000</v>
      </c>
      <c r="AB248">
        <v>1109000000</v>
      </c>
      <c r="AC248">
        <v>1219000000</v>
      </c>
      <c r="AD248">
        <v>1292000000</v>
      </c>
      <c r="AE248">
        <v>2220000000</v>
      </c>
      <c r="AF248">
        <v>2398000000</v>
      </c>
      <c r="AG248">
        <v>3817000000</v>
      </c>
      <c r="AH248">
        <v>1682000000</v>
      </c>
      <c r="AI248">
        <v>1158000000</v>
      </c>
      <c r="AJ248">
        <v>981000000</v>
      </c>
      <c r="AK248">
        <v>831000000</v>
      </c>
      <c r="AL248">
        <v>2421000000</v>
      </c>
      <c r="AM248">
        <v>1869000000</v>
      </c>
      <c r="AN248">
        <v>5506000000</v>
      </c>
      <c r="AO248">
        <v>5973000000</v>
      </c>
      <c r="AP248">
        <v>4026000000</v>
      </c>
      <c r="AQ248">
        <v>911000000</v>
      </c>
      <c r="AR248">
        <v>2310000000</v>
      </c>
      <c r="AS248">
        <v>319000000</v>
      </c>
      <c r="AT248">
        <v>487000000</v>
      </c>
    </row>
    <row r="249" spans="24:46">
      <c r="X249" t="s">
        <v>115</v>
      </c>
      <c r="Y249">
        <v>1039186000000</v>
      </c>
      <c r="Z249">
        <v>183837000000</v>
      </c>
      <c r="AA249">
        <v>17080000000</v>
      </c>
      <c r="AB249">
        <v>1128000000</v>
      </c>
      <c r="AC249">
        <v>1205000000</v>
      </c>
      <c r="AD249">
        <v>1253000000</v>
      </c>
      <c r="AE249">
        <v>2234000000</v>
      </c>
      <c r="AF249">
        <v>2448000000</v>
      </c>
      <c r="AG249">
        <v>3794000000</v>
      </c>
      <c r="AH249">
        <v>1645000000</v>
      </c>
      <c r="AI249">
        <v>1192000000</v>
      </c>
      <c r="AJ249">
        <v>961000000</v>
      </c>
      <c r="AK249">
        <v>846000000</v>
      </c>
      <c r="AL249">
        <v>2334000000</v>
      </c>
      <c r="AM249">
        <v>1877000000</v>
      </c>
      <c r="AN249">
        <v>5414000000</v>
      </c>
      <c r="AO249">
        <v>5959000000</v>
      </c>
      <c r="AP249">
        <v>3989000000</v>
      </c>
      <c r="AQ249">
        <v>895000000</v>
      </c>
      <c r="AR249">
        <v>2286000000</v>
      </c>
      <c r="AS249">
        <v>324000000</v>
      </c>
      <c r="AT249">
        <v>484000000</v>
      </c>
    </row>
    <row r="250" spans="24:46">
      <c r="X250" t="s">
        <v>116</v>
      </c>
      <c r="Y250">
        <v>1042535000000</v>
      </c>
      <c r="Z250">
        <v>184281000000</v>
      </c>
      <c r="AA250">
        <v>17536000000</v>
      </c>
      <c r="AB250">
        <v>1200000000</v>
      </c>
      <c r="AC250">
        <v>1209000000</v>
      </c>
      <c r="AD250">
        <v>1315000000</v>
      </c>
      <c r="AE250">
        <v>2271000000</v>
      </c>
      <c r="AF250">
        <v>2461000000</v>
      </c>
      <c r="AG250">
        <v>3902000000</v>
      </c>
      <c r="AH250">
        <v>1717000000</v>
      </c>
      <c r="AI250">
        <v>1226000000</v>
      </c>
      <c r="AJ250">
        <v>968000000</v>
      </c>
      <c r="AK250">
        <v>900000000</v>
      </c>
      <c r="AL250">
        <v>2417000000</v>
      </c>
      <c r="AM250">
        <v>1902000000</v>
      </c>
      <c r="AN250">
        <v>5526000000</v>
      </c>
      <c r="AO250">
        <v>5867000000</v>
      </c>
      <c r="AP250">
        <v>3946000000</v>
      </c>
      <c r="AQ250">
        <v>848000000</v>
      </c>
      <c r="AR250">
        <v>2313000000</v>
      </c>
      <c r="AS250">
        <v>331000000</v>
      </c>
      <c r="AT250">
        <v>459000000</v>
      </c>
    </row>
    <row r="251" spans="24:46">
      <c r="X251" t="s">
        <v>117</v>
      </c>
      <c r="Y251">
        <v>1041803000000</v>
      </c>
      <c r="Z251">
        <v>182723000000</v>
      </c>
      <c r="AA251">
        <v>17492000000</v>
      </c>
      <c r="AB251">
        <v>1135000000</v>
      </c>
      <c r="AC251">
        <v>1174000000</v>
      </c>
      <c r="AD251">
        <v>1341000000</v>
      </c>
      <c r="AE251">
        <v>2333000000</v>
      </c>
      <c r="AF251">
        <v>2462000000</v>
      </c>
      <c r="AG251">
        <v>3827000000</v>
      </c>
      <c r="AH251">
        <v>1665000000</v>
      </c>
      <c r="AI251">
        <v>1197000000</v>
      </c>
      <c r="AJ251">
        <v>970000000</v>
      </c>
      <c r="AK251">
        <v>910000000</v>
      </c>
      <c r="AL251">
        <v>2447000000</v>
      </c>
      <c r="AM251">
        <v>1891000000</v>
      </c>
      <c r="AN251">
        <v>5511000000</v>
      </c>
      <c r="AO251">
        <v>5816000000</v>
      </c>
      <c r="AP251">
        <v>3961000000</v>
      </c>
      <c r="AQ251">
        <v>848000000</v>
      </c>
      <c r="AR251">
        <v>2333000000</v>
      </c>
      <c r="AS251">
        <v>314000000</v>
      </c>
      <c r="AT251">
        <v>469000000</v>
      </c>
    </row>
    <row r="252" spans="24:46">
      <c r="X252" t="s">
        <v>118</v>
      </c>
      <c r="Y252">
        <v>1039938000000</v>
      </c>
      <c r="Z252">
        <v>180321000000</v>
      </c>
      <c r="AA252">
        <v>17496000000</v>
      </c>
      <c r="AB252">
        <v>1105000000</v>
      </c>
      <c r="AC252">
        <v>1157000000</v>
      </c>
      <c r="AD252">
        <v>1414000000</v>
      </c>
      <c r="AE252">
        <v>2377000000</v>
      </c>
      <c r="AF252">
        <v>2521000000</v>
      </c>
      <c r="AG252">
        <v>3780000000</v>
      </c>
      <c r="AH252">
        <v>1666000000</v>
      </c>
      <c r="AI252">
        <v>1139000000</v>
      </c>
      <c r="AJ252">
        <v>978000000</v>
      </c>
      <c r="AK252">
        <v>859000000</v>
      </c>
      <c r="AL252">
        <v>2381000000</v>
      </c>
      <c r="AM252">
        <v>1929000000</v>
      </c>
      <c r="AN252">
        <v>5470000000</v>
      </c>
      <c r="AO252">
        <v>5696000000</v>
      </c>
      <c r="AP252">
        <v>3870000000</v>
      </c>
      <c r="AQ252">
        <v>848000000</v>
      </c>
      <c r="AR252">
        <v>2250000000</v>
      </c>
      <c r="AS252">
        <v>312000000</v>
      </c>
      <c r="AT252">
        <v>462000000</v>
      </c>
    </row>
    <row r="253" spans="24:46">
      <c r="X253" t="s">
        <v>119</v>
      </c>
      <c r="Y253">
        <v>1043547000000</v>
      </c>
      <c r="Z253">
        <v>179887000000</v>
      </c>
      <c r="AA253">
        <v>17414000000</v>
      </c>
      <c r="AB253">
        <v>1108000000</v>
      </c>
      <c r="AC253">
        <v>1186000000</v>
      </c>
      <c r="AD253">
        <v>1340000000</v>
      </c>
      <c r="AE253">
        <v>2415000000</v>
      </c>
      <c r="AF253">
        <v>2451000000</v>
      </c>
      <c r="AG253">
        <v>3750000000</v>
      </c>
      <c r="AH253">
        <v>1634000000</v>
      </c>
      <c r="AI253">
        <v>1133000000</v>
      </c>
      <c r="AJ253">
        <v>984000000</v>
      </c>
      <c r="AK253">
        <v>893000000</v>
      </c>
      <c r="AL253">
        <v>2382000000</v>
      </c>
      <c r="AM253">
        <v>1909000000</v>
      </c>
      <c r="AN253">
        <v>5477000000</v>
      </c>
      <c r="AO253">
        <v>6011000000</v>
      </c>
      <c r="AP253">
        <v>4080000000</v>
      </c>
      <c r="AQ253">
        <v>900000000</v>
      </c>
      <c r="AR253">
        <v>2290000000</v>
      </c>
      <c r="AS253">
        <v>305000000</v>
      </c>
      <c r="AT253">
        <v>575000000</v>
      </c>
    </row>
    <row r="254" spans="24:46">
      <c r="X254" t="s">
        <v>120</v>
      </c>
      <c r="Y254">
        <v>1038126000000</v>
      </c>
      <c r="Z254">
        <v>176636000000</v>
      </c>
      <c r="AA254">
        <v>17593000000</v>
      </c>
      <c r="AB254">
        <v>1068000000</v>
      </c>
      <c r="AC254">
        <v>1207000000</v>
      </c>
      <c r="AD254">
        <v>1445000000</v>
      </c>
      <c r="AE254">
        <v>2436000000</v>
      </c>
      <c r="AF254">
        <v>2420000000</v>
      </c>
      <c r="AG254">
        <v>3774000000</v>
      </c>
      <c r="AH254">
        <v>1660000000</v>
      </c>
      <c r="AI254">
        <v>1150000000</v>
      </c>
      <c r="AJ254">
        <v>969000000</v>
      </c>
      <c r="AK254">
        <v>876000000</v>
      </c>
      <c r="AL254">
        <v>2464000000</v>
      </c>
      <c r="AM254">
        <v>1915000000</v>
      </c>
      <c r="AN254">
        <v>5586000000</v>
      </c>
      <c r="AO254">
        <v>5824000000</v>
      </c>
      <c r="AP254">
        <v>4000000000</v>
      </c>
      <c r="AQ254">
        <v>914000000</v>
      </c>
      <c r="AR254">
        <v>2249000000</v>
      </c>
      <c r="AS254">
        <v>300000000</v>
      </c>
      <c r="AT254">
        <v>530000000</v>
      </c>
    </row>
    <row r="255" spans="24:46">
      <c r="X255" t="s">
        <v>121</v>
      </c>
      <c r="Y255">
        <v>1042225000000</v>
      </c>
      <c r="Z255">
        <v>177181000000</v>
      </c>
      <c r="AA255">
        <v>17715000000</v>
      </c>
      <c r="AB255">
        <v>1103000000</v>
      </c>
      <c r="AC255">
        <v>1232000000</v>
      </c>
      <c r="AD255">
        <v>1351000000</v>
      </c>
      <c r="AE255">
        <v>2487000000</v>
      </c>
      <c r="AF255">
        <v>2429000000</v>
      </c>
      <c r="AG255">
        <v>3803000000</v>
      </c>
      <c r="AH255">
        <v>1645000000</v>
      </c>
      <c r="AI255">
        <v>1140000000</v>
      </c>
      <c r="AJ255">
        <v>1015000000</v>
      </c>
      <c r="AK255">
        <v>857000000</v>
      </c>
      <c r="AL255">
        <v>2518000000</v>
      </c>
      <c r="AM255">
        <v>1951000000</v>
      </c>
      <c r="AN255">
        <v>5700000000</v>
      </c>
      <c r="AO255">
        <v>5778000000</v>
      </c>
      <c r="AP255">
        <v>3925000000</v>
      </c>
      <c r="AQ255">
        <v>875000000</v>
      </c>
      <c r="AR255">
        <v>2190000000</v>
      </c>
      <c r="AS255">
        <v>322000000</v>
      </c>
      <c r="AT255">
        <v>532000000</v>
      </c>
    </row>
    <row r="256" spans="24:46">
      <c r="X256" t="s">
        <v>122</v>
      </c>
      <c r="Y256">
        <v>1047207000000</v>
      </c>
      <c r="Z256">
        <v>177174000000</v>
      </c>
      <c r="AA256">
        <v>17701000000</v>
      </c>
      <c r="AB256">
        <v>1088000000</v>
      </c>
      <c r="AC256">
        <v>1267000000</v>
      </c>
      <c r="AD256">
        <v>1394000000</v>
      </c>
      <c r="AE256">
        <v>2485000000</v>
      </c>
      <c r="AF256">
        <v>2411000000</v>
      </c>
      <c r="AG256">
        <v>3674000000</v>
      </c>
      <c r="AH256">
        <v>1610000000</v>
      </c>
      <c r="AI256">
        <v>1101000000</v>
      </c>
      <c r="AJ256">
        <v>965000000</v>
      </c>
      <c r="AK256">
        <v>881000000</v>
      </c>
      <c r="AL256">
        <v>2548000000</v>
      </c>
      <c r="AM256">
        <v>1960000000</v>
      </c>
      <c r="AN256">
        <v>5773000000</v>
      </c>
      <c r="AO256">
        <v>6000000000</v>
      </c>
      <c r="AP256">
        <v>4037000000</v>
      </c>
      <c r="AQ256">
        <v>937000000</v>
      </c>
      <c r="AR256">
        <v>2243000000</v>
      </c>
      <c r="AS256">
        <v>322000000</v>
      </c>
      <c r="AT256">
        <v>530000000</v>
      </c>
    </row>
    <row r="257" spans="24:46">
      <c r="X257" t="s">
        <v>429</v>
      </c>
      <c r="Y257">
        <v>1044328000000</v>
      </c>
      <c r="Z257">
        <v>173058000000</v>
      </c>
      <c r="AA257">
        <v>17748000000</v>
      </c>
      <c r="AB257">
        <v>1107000000</v>
      </c>
      <c r="AC257">
        <v>1254000000</v>
      </c>
      <c r="AD257">
        <v>1465000000</v>
      </c>
      <c r="AE257">
        <v>2403000000</v>
      </c>
      <c r="AF257">
        <v>2388000000</v>
      </c>
      <c r="AG257">
        <v>3649000000</v>
      </c>
      <c r="AH257">
        <v>1603000000</v>
      </c>
      <c r="AI257">
        <v>1083000000</v>
      </c>
      <c r="AJ257">
        <v>964000000</v>
      </c>
      <c r="AK257">
        <v>942000000</v>
      </c>
      <c r="AL257">
        <v>2491000000</v>
      </c>
      <c r="AM257">
        <v>2052000000</v>
      </c>
      <c r="AN257">
        <v>5799000000</v>
      </c>
      <c r="AO257">
        <v>5579000000</v>
      </c>
      <c r="AP257">
        <v>3901000000</v>
      </c>
      <c r="AQ257">
        <v>906000000</v>
      </c>
      <c r="AR257">
        <v>2200000000</v>
      </c>
      <c r="AS257">
        <v>310000000</v>
      </c>
      <c r="AT257">
        <v>483000000</v>
      </c>
    </row>
    <row r="258" spans="24:46">
      <c r="X258" t="s">
        <v>430</v>
      </c>
      <c r="Y258">
        <v>1054843000000</v>
      </c>
      <c r="Z258">
        <v>181227000000</v>
      </c>
      <c r="AA258">
        <v>17271000000</v>
      </c>
      <c r="AB258">
        <v>1144000000</v>
      </c>
      <c r="AC258">
        <v>1266000000</v>
      </c>
      <c r="AD258">
        <v>1252000000</v>
      </c>
      <c r="AE258">
        <v>2267000000</v>
      </c>
      <c r="AF258">
        <v>2366000000</v>
      </c>
      <c r="AG258">
        <v>3571000000</v>
      </c>
      <c r="AH258">
        <v>1559000000</v>
      </c>
      <c r="AI258">
        <v>1068000000</v>
      </c>
      <c r="AJ258">
        <v>944000000</v>
      </c>
      <c r="AK258">
        <v>941000000</v>
      </c>
      <c r="AL258">
        <v>2486000000</v>
      </c>
      <c r="AM258">
        <v>1978000000</v>
      </c>
      <c r="AN258">
        <v>5730000000</v>
      </c>
      <c r="AO258">
        <v>5823000000</v>
      </c>
      <c r="AP258">
        <v>3853000000</v>
      </c>
      <c r="AQ258">
        <v>964000000</v>
      </c>
      <c r="AR258">
        <v>2164000000</v>
      </c>
      <c r="AS258">
        <v>275000000</v>
      </c>
      <c r="AT258">
        <v>450000000</v>
      </c>
    </row>
    <row r="259" spans="24:46">
      <c r="X259" t="s">
        <v>431</v>
      </c>
      <c r="Y259">
        <v>1059839000000</v>
      </c>
      <c r="Z259">
        <v>183519000000</v>
      </c>
      <c r="AA259">
        <v>17242000000</v>
      </c>
      <c r="AB259">
        <v>1121000000</v>
      </c>
      <c r="AC259">
        <v>1288000000</v>
      </c>
      <c r="AD259">
        <v>1291000000</v>
      </c>
      <c r="AE259">
        <v>2302000000</v>
      </c>
      <c r="AF259">
        <v>2304000000</v>
      </c>
      <c r="AG259">
        <v>3503000000</v>
      </c>
      <c r="AH259">
        <v>1541000000</v>
      </c>
      <c r="AI259">
        <v>1016000000</v>
      </c>
      <c r="AJ259">
        <v>946000000</v>
      </c>
      <c r="AK259">
        <v>985000000</v>
      </c>
      <c r="AL259">
        <v>2467000000</v>
      </c>
      <c r="AM259">
        <v>1981000000</v>
      </c>
      <c r="AN259">
        <v>5736000000</v>
      </c>
      <c r="AO259">
        <v>5962000000</v>
      </c>
      <c r="AP259">
        <v>3977000000</v>
      </c>
      <c r="AQ259">
        <v>973000000</v>
      </c>
      <c r="AR259">
        <v>2262000000</v>
      </c>
      <c r="AS259">
        <v>302000000</v>
      </c>
      <c r="AT259">
        <v>440000000</v>
      </c>
    </row>
    <row r="260" spans="24:46">
      <c r="X260" t="s">
        <v>123</v>
      </c>
      <c r="Y260">
        <v>1058106000000</v>
      </c>
      <c r="Z260">
        <v>181408000000</v>
      </c>
      <c r="AA260">
        <v>17157000000</v>
      </c>
      <c r="AB260">
        <v>1201000000</v>
      </c>
      <c r="AC260">
        <v>1273000000</v>
      </c>
      <c r="AD260">
        <v>1270000000</v>
      </c>
      <c r="AE260">
        <v>2269000000</v>
      </c>
      <c r="AF260">
        <v>2281000000</v>
      </c>
      <c r="AG260">
        <v>3513000000</v>
      </c>
      <c r="AH260">
        <v>1512000000</v>
      </c>
      <c r="AI260">
        <v>1063000000</v>
      </c>
      <c r="AJ260">
        <v>938000000</v>
      </c>
      <c r="AK260">
        <v>939000000</v>
      </c>
      <c r="AL260">
        <v>2366000000</v>
      </c>
      <c r="AM260">
        <v>2045000000</v>
      </c>
      <c r="AN260">
        <v>5684000000</v>
      </c>
      <c r="AO260">
        <v>5959000000</v>
      </c>
      <c r="AP260">
        <v>3984000000</v>
      </c>
      <c r="AQ260">
        <v>1049000000</v>
      </c>
      <c r="AR260">
        <v>2190000000</v>
      </c>
      <c r="AS260">
        <v>308000000</v>
      </c>
      <c r="AT260">
        <v>437000000</v>
      </c>
    </row>
    <row r="261" spans="24:46">
      <c r="X261" t="s">
        <v>124</v>
      </c>
      <c r="Y261">
        <v>1065078000000</v>
      </c>
      <c r="Z261">
        <v>183716000000</v>
      </c>
      <c r="AA261">
        <v>17418000000</v>
      </c>
      <c r="AB261">
        <v>1212000000</v>
      </c>
      <c r="AC261">
        <v>1318000000</v>
      </c>
      <c r="AD261">
        <v>1281000000</v>
      </c>
      <c r="AE261">
        <v>2408000000</v>
      </c>
      <c r="AF261">
        <v>2220000000</v>
      </c>
      <c r="AG261">
        <v>3578000000</v>
      </c>
      <c r="AH261">
        <v>1532000000</v>
      </c>
      <c r="AI261">
        <v>1090000000</v>
      </c>
      <c r="AJ261">
        <v>956000000</v>
      </c>
      <c r="AK261">
        <v>1050000000</v>
      </c>
      <c r="AL261">
        <v>2296000000</v>
      </c>
      <c r="AM261">
        <v>2055000000</v>
      </c>
      <c r="AN261">
        <v>5669000000</v>
      </c>
      <c r="AO261">
        <v>6004000000</v>
      </c>
      <c r="AP261">
        <v>3888000000</v>
      </c>
      <c r="AQ261">
        <v>973000000</v>
      </c>
      <c r="AR261">
        <v>2154000000</v>
      </c>
      <c r="AS261">
        <v>325000000</v>
      </c>
      <c r="AT261">
        <v>436000000</v>
      </c>
    </row>
    <row r="262" spans="24:46">
      <c r="X262" t="s">
        <v>125</v>
      </c>
      <c r="Y262">
        <v>1066228000000</v>
      </c>
      <c r="Z262">
        <v>185388000000</v>
      </c>
      <c r="AA262">
        <v>17414000000</v>
      </c>
      <c r="AB262">
        <v>1199000000</v>
      </c>
      <c r="AC262">
        <v>1315000000</v>
      </c>
      <c r="AD262">
        <v>1263000000</v>
      </c>
      <c r="AE262">
        <v>2380000000</v>
      </c>
      <c r="AF262">
        <v>2180000000</v>
      </c>
      <c r="AG262">
        <v>3675000000</v>
      </c>
      <c r="AH262">
        <v>1630000000</v>
      </c>
      <c r="AI262">
        <v>1105000000</v>
      </c>
      <c r="AJ262">
        <v>940000000</v>
      </c>
      <c r="AK262">
        <v>1002000000</v>
      </c>
      <c r="AL262">
        <v>2320000000</v>
      </c>
      <c r="AM262">
        <v>2080000000</v>
      </c>
      <c r="AN262">
        <v>5715000000</v>
      </c>
      <c r="AO262">
        <v>5884000000</v>
      </c>
      <c r="AP262">
        <v>3906000000</v>
      </c>
      <c r="AQ262">
        <v>1068000000</v>
      </c>
      <c r="AR262">
        <v>2047000000</v>
      </c>
      <c r="AS262">
        <v>340000000</v>
      </c>
      <c r="AT262">
        <v>451000000</v>
      </c>
    </row>
    <row r="263" spans="24:46">
      <c r="X263" t="s">
        <v>126</v>
      </c>
      <c r="Y263">
        <v>1067143000000</v>
      </c>
      <c r="Z263">
        <v>183345000000</v>
      </c>
      <c r="AA263">
        <v>17474000000</v>
      </c>
      <c r="AB263">
        <v>1205000000</v>
      </c>
      <c r="AC263">
        <v>1345000000</v>
      </c>
      <c r="AD263">
        <v>1263000000</v>
      </c>
      <c r="AE263">
        <v>2436000000</v>
      </c>
      <c r="AF263">
        <v>2141000000</v>
      </c>
      <c r="AG263">
        <v>3707000000</v>
      </c>
      <c r="AH263">
        <v>1626000000</v>
      </c>
      <c r="AI263">
        <v>1110000000</v>
      </c>
      <c r="AJ263">
        <v>971000000</v>
      </c>
      <c r="AK263">
        <v>942000000</v>
      </c>
      <c r="AL263">
        <v>2382000000</v>
      </c>
      <c r="AM263">
        <v>2053000000</v>
      </c>
      <c r="AN263">
        <v>5780000000</v>
      </c>
      <c r="AO263">
        <v>5708000000</v>
      </c>
      <c r="AP263">
        <v>3996000000</v>
      </c>
      <c r="AQ263">
        <v>1116000000</v>
      </c>
      <c r="AR263">
        <v>2047000000</v>
      </c>
      <c r="AS263">
        <v>396000000</v>
      </c>
      <c r="AT263">
        <v>437000000</v>
      </c>
    </row>
    <row r="264" spans="24:46">
      <c r="X264" t="s">
        <v>127</v>
      </c>
      <c r="Y264">
        <v>1071135000000</v>
      </c>
      <c r="Z264">
        <v>184699000000</v>
      </c>
      <c r="AA264">
        <v>17266000000</v>
      </c>
      <c r="AB264">
        <v>1188000000</v>
      </c>
      <c r="AC264">
        <v>1319000000</v>
      </c>
      <c r="AD264">
        <v>1357000000</v>
      </c>
      <c r="AE264">
        <v>2304000000</v>
      </c>
      <c r="AF264">
        <v>2121000000</v>
      </c>
      <c r="AG264">
        <v>3570000000</v>
      </c>
      <c r="AH264">
        <v>1528000000</v>
      </c>
      <c r="AI264">
        <v>1118000000</v>
      </c>
      <c r="AJ264">
        <v>924000000</v>
      </c>
      <c r="AK264">
        <v>991000000</v>
      </c>
      <c r="AL264">
        <v>2368000000</v>
      </c>
      <c r="AM264">
        <v>2048000000</v>
      </c>
      <c r="AN264">
        <v>5735000000</v>
      </c>
      <c r="AO264">
        <v>6058000000</v>
      </c>
      <c r="AP264">
        <v>4118000000</v>
      </c>
      <c r="AQ264">
        <v>1238000000</v>
      </c>
      <c r="AR264">
        <v>2087000000</v>
      </c>
      <c r="AS264">
        <v>360000000</v>
      </c>
      <c r="AT264">
        <v>433000000</v>
      </c>
    </row>
    <row r="265" spans="24:46">
      <c r="X265" t="s">
        <v>128</v>
      </c>
      <c r="Y265">
        <v>1075108000000</v>
      </c>
      <c r="Z265">
        <v>185073000000</v>
      </c>
      <c r="AA265">
        <v>17445000000</v>
      </c>
      <c r="AB265">
        <v>1130000000</v>
      </c>
      <c r="AC265">
        <v>1381000000</v>
      </c>
      <c r="AD265">
        <v>1389000000</v>
      </c>
      <c r="AE265">
        <v>2417000000</v>
      </c>
      <c r="AF265">
        <v>2112000000</v>
      </c>
      <c r="AG265">
        <v>3573000000</v>
      </c>
      <c r="AH265">
        <v>1555000000</v>
      </c>
      <c r="AI265">
        <v>1106000000</v>
      </c>
      <c r="AJ265">
        <v>912000000</v>
      </c>
      <c r="AK265">
        <v>986000000</v>
      </c>
      <c r="AL265">
        <v>2381000000</v>
      </c>
      <c r="AM265">
        <v>2076000000</v>
      </c>
      <c r="AN265">
        <v>5838000000</v>
      </c>
      <c r="AO265">
        <v>6085000000</v>
      </c>
      <c r="AP265">
        <v>4223000000</v>
      </c>
      <c r="AQ265">
        <v>1214000000</v>
      </c>
      <c r="AR265">
        <v>2155000000</v>
      </c>
      <c r="AS265">
        <v>370000000</v>
      </c>
      <c r="AT265">
        <v>484000000</v>
      </c>
    </row>
    <row r="266" spans="24:46">
      <c r="X266" t="s">
        <v>129</v>
      </c>
      <c r="Y266">
        <v>1072731000000</v>
      </c>
      <c r="Z266">
        <v>181389000000</v>
      </c>
      <c r="AA266">
        <v>17340000000</v>
      </c>
      <c r="AB266">
        <v>1180000000</v>
      </c>
      <c r="AC266">
        <v>1251000000</v>
      </c>
      <c r="AD266">
        <v>1425000000</v>
      </c>
      <c r="AE266">
        <v>2543000000</v>
      </c>
      <c r="AF266">
        <v>2101000000</v>
      </c>
      <c r="AG266">
        <v>3605000000</v>
      </c>
      <c r="AH266">
        <v>1534000000</v>
      </c>
      <c r="AI266">
        <v>1164000000</v>
      </c>
      <c r="AJ266">
        <v>907000000</v>
      </c>
      <c r="AK266">
        <v>917000000</v>
      </c>
      <c r="AL266">
        <v>2442000000</v>
      </c>
      <c r="AM266">
        <v>1876000000</v>
      </c>
      <c r="AN266">
        <v>5569000000</v>
      </c>
      <c r="AO266">
        <v>5718000000</v>
      </c>
      <c r="AP266">
        <v>4102000000</v>
      </c>
      <c r="AQ266">
        <v>1073000000</v>
      </c>
      <c r="AR266">
        <v>2155000000</v>
      </c>
      <c r="AS266">
        <v>372000000</v>
      </c>
      <c r="AT266">
        <v>502000000</v>
      </c>
    </row>
    <row r="267" spans="24:46">
      <c r="X267" t="s">
        <v>130</v>
      </c>
      <c r="Y267">
        <v>1079387000000</v>
      </c>
      <c r="Z267">
        <v>182580000000</v>
      </c>
      <c r="AA267">
        <v>17198000000</v>
      </c>
      <c r="AB267">
        <v>1165000000</v>
      </c>
      <c r="AC267">
        <v>1211000000</v>
      </c>
      <c r="AD267">
        <v>1479000000</v>
      </c>
      <c r="AE267">
        <v>2449000000</v>
      </c>
      <c r="AF267">
        <v>2083000000</v>
      </c>
      <c r="AG267">
        <v>3499000000</v>
      </c>
      <c r="AH267">
        <v>1433000000</v>
      </c>
      <c r="AI267">
        <v>1176000000</v>
      </c>
      <c r="AJ267">
        <v>890000000</v>
      </c>
      <c r="AK267">
        <v>907000000</v>
      </c>
      <c r="AL267">
        <v>2456000000</v>
      </c>
      <c r="AM267">
        <v>1949000000</v>
      </c>
      <c r="AN267">
        <v>5616000000</v>
      </c>
      <c r="AO267">
        <v>5947000000</v>
      </c>
      <c r="AP267">
        <v>4161000000</v>
      </c>
      <c r="AQ267">
        <v>1093000000</v>
      </c>
      <c r="AR267">
        <v>2213000000</v>
      </c>
      <c r="AS267">
        <v>370000000</v>
      </c>
      <c r="AT267">
        <v>485000000</v>
      </c>
    </row>
    <row r="268" spans="24:46">
      <c r="X268" t="s">
        <v>131</v>
      </c>
      <c r="Y268">
        <v>1079212000000</v>
      </c>
      <c r="Z268">
        <v>181612000000</v>
      </c>
      <c r="AA268">
        <v>17227000000</v>
      </c>
      <c r="AB268">
        <v>1189000000</v>
      </c>
      <c r="AC268">
        <v>1230000000</v>
      </c>
      <c r="AD268">
        <v>1451000000</v>
      </c>
      <c r="AE268">
        <v>2428000000</v>
      </c>
      <c r="AF268">
        <v>2126000000</v>
      </c>
      <c r="AG268">
        <v>3527000000</v>
      </c>
      <c r="AH268">
        <v>1417000000</v>
      </c>
      <c r="AI268">
        <v>1224000000</v>
      </c>
      <c r="AJ268">
        <v>886000000</v>
      </c>
      <c r="AK268">
        <v>876000000</v>
      </c>
      <c r="AL268">
        <v>2425000000</v>
      </c>
      <c r="AM268">
        <v>1975000000</v>
      </c>
      <c r="AN268">
        <v>5630000000</v>
      </c>
      <c r="AO268">
        <v>5802000000</v>
      </c>
      <c r="AP268">
        <v>4090000000</v>
      </c>
      <c r="AQ268">
        <v>1121000000</v>
      </c>
      <c r="AR268">
        <v>2134000000</v>
      </c>
      <c r="AS268">
        <v>367000000</v>
      </c>
      <c r="AT268">
        <v>468000000</v>
      </c>
    </row>
    <row r="269" spans="24:46">
      <c r="X269" t="s">
        <v>132</v>
      </c>
      <c r="Y269">
        <v>1076406000000</v>
      </c>
      <c r="Z269">
        <v>178876000000</v>
      </c>
      <c r="AA269">
        <v>17136000000</v>
      </c>
      <c r="AB269">
        <v>1130000000</v>
      </c>
      <c r="AC269">
        <v>1199000000</v>
      </c>
      <c r="AD269">
        <v>1443000000</v>
      </c>
      <c r="AE269">
        <v>2357000000</v>
      </c>
      <c r="AF269">
        <v>2149000000</v>
      </c>
      <c r="AG269">
        <v>3579000000</v>
      </c>
      <c r="AH269">
        <v>1481000000</v>
      </c>
      <c r="AI269">
        <v>1224000000</v>
      </c>
      <c r="AJ269">
        <v>874000000</v>
      </c>
      <c r="AK269">
        <v>876000000</v>
      </c>
      <c r="AL269">
        <v>2411000000</v>
      </c>
      <c r="AM269">
        <v>1992000000</v>
      </c>
      <c r="AN269">
        <v>5602000000</v>
      </c>
      <c r="AO269">
        <v>5586000000</v>
      </c>
      <c r="AP269">
        <v>3954000000</v>
      </c>
      <c r="AQ269">
        <v>1066000000</v>
      </c>
      <c r="AR269">
        <v>2120000000</v>
      </c>
      <c r="AS269">
        <v>355000000</v>
      </c>
      <c r="AT269">
        <v>413000000</v>
      </c>
    </row>
    <row r="270" spans="24:46">
      <c r="X270" t="s">
        <v>133</v>
      </c>
      <c r="Y270">
        <v>1082290000000</v>
      </c>
      <c r="Z270">
        <v>180098000000</v>
      </c>
      <c r="AA270">
        <v>16986000000</v>
      </c>
      <c r="AB270">
        <v>1086000000</v>
      </c>
      <c r="AC270">
        <v>1178000000</v>
      </c>
      <c r="AD270">
        <v>1364000000</v>
      </c>
      <c r="AE270">
        <v>2431000000</v>
      </c>
      <c r="AF270">
        <v>2138000000</v>
      </c>
      <c r="AG270">
        <v>3545000000</v>
      </c>
      <c r="AH270">
        <v>1403000000</v>
      </c>
      <c r="AI270">
        <v>1273000000</v>
      </c>
      <c r="AJ270">
        <v>869000000</v>
      </c>
      <c r="AK270">
        <v>878000000</v>
      </c>
      <c r="AL270">
        <v>2351000000</v>
      </c>
      <c r="AM270">
        <v>2015000000</v>
      </c>
      <c r="AN270">
        <v>5544000000</v>
      </c>
      <c r="AO270">
        <v>5809000000</v>
      </c>
      <c r="AP270">
        <v>4227000000</v>
      </c>
      <c r="AQ270">
        <v>974000000</v>
      </c>
      <c r="AR270">
        <v>2311000000</v>
      </c>
      <c r="AS270">
        <v>379000000</v>
      </c>
      <c r="AT270">
        <v>563000000</v>
      </c>
    </row>
    <row r="271" spans="24:46">
      <c r="X271" t="s">
        <v>134</v>
      </c>
      <c r="Y271">
        <v>1085859000000</v>
      </c>
      <c r="Z271">
        <v>180161000000</v>
      </c>
      <c r="AA271">
        <v>17156000000</v>
      </c>
      <c r="AB271">
        <v>1088000000</v>
      </c>
      <c r="AC271">
        <v>1189000000</v>
      </c>
      <c r="AD271">
        <v>1460000000</v>
      </c>
      <c r="AE271">
        <v>2409000000</v>
      </c>
      <c r="AF271">
        <v>2162000000</v>
      </c>
      <c r="AG271">
        <v>3669000000</v>
      </c>
      <c r="AH271">
        <v>1432000000</v>
      </c>
      <c r="AI271">
        <v>1362000000</v>
      </c>
      <c r="AJ271">
        <v>875000000</v>
      </c>
      <c r="AK271">
        <v>866000000</v>
      </c>
      <c r="AL271">
        <v>2334000000</v>
      </c>
      <c r="AM271">
        <v>1979000000</v>
      </c>
      <c r="AN271">
        <v>5502000000</v>
      </c>
      <c r="AO271">
        <v>5799000000</v>
      </c>
      <c r="AP271">
        <v>4076000000</v>
      </c>
      <c r="AQ271">
        <v>994000000</v>
      </c>
      <c r="AR271">
        <v>2126000000</v>
      </c>
      <c r="AS271">
        <v>354000000</v>
      </c>
      <c r="AT271">
        <v>602000000</v>
      </c>
    </row>
    <row r="272" spans="24:46">
      <c r="X272" t="s">
        <v>135</v>
      </c>
      <c r="Y272">
        <v>1085066000000</v>
      </c>
      <c r="Z272">
        <v>180457000000</v>
      </c>
      <c r="AA272">
        <v>17352000000</v>
      </c>
      <c r="AB272">
        <v>1048000000</v>
      </c>
      <c r="AC272">
        <v>1196000000</v>
      </c>
      <c r="AD272">
        <v>1550000000</v>
      </c>
      <c r="AE272">
        <v>2544000000</v>
      </c>
      <c r="AF272">
        <v>2164000000</v>
      </c>
      <c r="AG272">
        <v>3615000000</v>
      </c>
      <c r="AH272">
        <v>1408000000</v>
      </c>
      <c r="AI272">
        <v>1324000000</v>
      </c>
      <c r="AJ272">
        <v>883000000</v>
      </c>
      <c r="AK272">
        <v>934000000</v>
      </c>
      <c r="AL272">
        <v>2274000000</v>
      </c>
      <c r="AM272">
        <v>2027000000</v>
      </c>
      <c r="AN272">
        <v>5497000000</v>
      </c>
      <c r="AO272">
        <v>5816000000</v>
      </c>
      <c r="AP272">
        <v>3946000000</v>
      </c>
      <c r="AQ272">
        <v>1010000000</v>
      </c>
      <c r="AR272">
        <v>2042000000</v>
      </c>
      <c r="AS272">
        <v>334000000</v>
      </c>
      <c r="AT272">
        <v>560000000</v>
      </c>
    </row>
    <row r="273" spans="24:46">
      <c r="X273" t="s">
        <v>136</v>
      </c>
      <c r="Y273">
        <v>1081990000000</v>
      </c>
      <c r="Z273">
        <v>179891000000</v>
      </c>
      <c r="AA273">
        <v>17068000000</v>
      </c>
      <c r="AB273">
        <v>1027000000</v>
      </c>
      <c r="AC273">
        <v>1231000000</v>
      </c>
      <c r="AD273">
        <v>1546000000</v>
      </c>
      <c r="AE273">
        <v>2299000000</v>
      </c>
      <c r="AF273">
        <v>2185000000</v>
      </c>
      <c r="AG273">
        <v>3540000000</v>
      </c>
      <c r="AH273">
        <v>1384000000</v>
      </c>
      <c r="AI273">
        <v>1285000000</v>
      </c>
      <c r="AJ273">
        <v>871000000</v>
      </c>
      <c r="AK273">
        <v>907000000</v>
      </c>
      <c r="AL273">
        <v>2280000000</v>
      </c>
      <c r="AM273">
        <v>2053000000</v>
      </c>
      <c r="AN273">
        <v>5564000000</v>
      </c>
      <c r="AO273">
        <v>5530000000</v>
      </c>
      <c r="AP273">
        <v>3924000000</v>
      </c>
      <c r="AQ273">
        <v>1058000000</v>
      </c>
      <c r="AR273">
        <v>2063000000</v>
      </c>
      <c r="AS273">
        <v>346000000</v>
      </c>
      <c r="AT273">
        <v>457000000</v>
      </c>
    </row>
    <row r="274" spans="24:46">
      <c r="X274" t="s">
        <v>137</v>
      </c>
      <c r="Y274">
        <v>1085584000000</v>
      </c>
      <c r="Z274">
        <v>180526000000</v>
      </c>
      <c r="AA274">
        <v>16973000000</v>
      </c>
      <c r="AB274">
        <v>1022000000</v>
      </c>
      <c r="AC274">
        <v>1243000000</v>
      </c>
      <c r="AD274">
        <v>1551000000</v>
      </c>
      <c r="AE274">
        <v>2320000000</v>
      </c>
      <c r="AF274">
        <v>2207000000</v>
      </c>
      <c r="AG274">
        <v>3417000000</v>
      </c>
      <c r="AH274">
        <v>1285000000</v>
      </c>
      <c r="AI274">
        <v>1224000000</v>
      </c>
      <c r="AJ274">
        <v>908000000</v>
      </c>
      <c r="AK274">
        <v>947000000</v>
      </c>
      <c r="AL274">
        <v>2218000000</v>
      </c>
      <c r="AM274">
        <v>2048000000</v>
      </c>
      <c r="AN274">
        <v>5509000000</v>
      </c>
      <c r="AO274">
        <v>5579000000</v>
      </c>
      <c r="AP274">
        <v>3953000000</v>
      </c>
      <c r="AQ274">
        <v>1106000000</v>
      </c>
      <c r="AR274">
        <v>2074000000</v>
      </c>
      <c r="AS274">
        <v>364000000</v>
      </c>
      <c r="AT274">
        <v>409000000</v>
      </c>
    </row>
    <row r="275" spans="24:46">
      <c r="X275" t="s">
        <v>138</v>
      </c>
      <c r="Y275">
        <v>1088182000000</v>
      </c>
      <c r="Z275">
        <v>178691000000</v>
      </c>
      <c r="AA275">
        <v>16877000000</v>
      </c>
      <c r="AB275">
        <v>1007000000</v>
      </c>
      <c r="AC275">
        <v>1229000000</v>
      </c>
      <c r="AD275">
        <v>1573000000</v>
      </c>
      <c r="AE275">
        <v>2264000000</v>
      </c>
      <c r="AF275">
        <v>2219000000</v>
      </c>
      <c r="AG275">
        <v>3309000000</v>
      </c>
      <c r="AH275">
        <v>1152000000</v>
      </c>
      <c r="AI275">
        <v>1246000000</v>
      </c>
      <c r="AJ275">
        <v>911000000</v>
      </c>
      <c r="AK275">
        <v>1030000000</v>
      </c>
      <c r="AL275">
        <v>2182000000</v>
      </c>
      <c r="AM275">
        <v>2064000000</v>
      </c>
      <c r="AN275">
        <v>5475000000</v>
      </c>
      <c r="AO275">
        <v>5556000000</v>
      </c>
      <c r="AP275">
        <v>3938000000</v>
      </c>
      <c r="AQ275">
        <v>1154000000</v>
      </c>
      <c r="AR275">
        <v>2053000000</v>
      </c>
      <c r="AS275">
        <v>353000000</v>
      </c>
      <c r="AT275">
        <v>378000000</v>
      </c>
    </row>
    <row r="276" spans="24:46">
      <c r="X276" t="s">
        <v>139</v>
      </c>
      <c r="Y276">
        <v>1093684000000</v>
      </c>
      <c r="Z276">
        <v>180906000000</v>
      </c>
      <c r="AA276">
        <v>17165000000</v>
      </c>
      <c r="AB276">
        <v>1028000000</v>
      </c>
      <c r="AC276">
        <v>1220000000</v>
      </c>
      <c r="AD276">
        <v>1590000000</v>
      </c>
      <c r="AE276">
        <v>2329000000</v>
      </c>
      <c r="AF276">
        <v>2230000000</v>
      </c>
      <c r="AG276">
        <v>3551000000</v>
      </c>
      <c r="AH276">
        <v>1298000000</v>
      </c>
      <c r="AI276">
        <v>1331000000</v>
      </c>
      <c r="AJ276">
        <v>922000000</v>
      </c>
      <c r="AK276">
        <v>1060000000</v>
      </c>
      <c r="AL276">
        <v>2146000000</v>
      </c>
      <c r="AM276">
        <v>2011000000</v>
      </c>
      <c r="AN276">
        <v>5377000000</v>
      </c>
      <c r="AO276">
        <v>5660000000</v>
      </c>
      <c r="AP276">
        <v>4070000000</v>
      </c>
      <c r="AQ276">
        <v>1109000000</v>
      </c>
      <c r="AR276">
        <v>2090000000</v>
      </c>
      <c r="AS276">
        <v>414000000</v>
      </c>
      <c r="AT276">
        <v>457000000</v>
      </c>
    </row>
    <row r="277" spans="24:46">
      <c r="X277" t="s">
        <v>140</v>
      </c>
      <c r="Y277">
        <v>1083385000000</v>
      </c>
      <c r="Z277">
        <v>177386000000</v>
      </c>
      <c r="AA277">
        <v>16959000000</v>
      </c>
      <c r="AB277">
        <v>985000000</v>
      </c>
      <c r="AC277">
        <v>1243000000</v>
      </c>
      <c r="AD277">
        <v>1584000000</v>
      </c>
      <c r="AE277">
        <v>2093000000</v>
      </c>
      <c r="AF277">
        <v>2172000000</v>
      </c>
      <c r="AG277">
        <v>3653000000</v>
      </c>
      <c r="AH277">
        <v>1392000000</v>
      </c>
      <c r="AI277">
        <v>1327000000</v>
      </c>
      <c r="AJ277">
        <v>934000000</v>
      </c>
      <c r="AK277">
        <v>1090000000</v>
      </c>
      <c r="AL277">
        <v>2114000000</v>
      </c>
      <c r="AM277">
        <v>2025000000</v>
      </c>
      <c r="AN277">
        <v>5382000000</v>
      </c>
      <c r="AO277">
        <v>5444000000</v>
      </c>
      <c r="AP277">
        <v>3933000000</v>
      </c>
      <c r="AQ277">
        <v>1070000000</v>
      </c>
      <c r="AR277">
        <v>2059000000</v>
      </c>
      <c r="AS277">
        <v>454000000</v>
      </c>
      <c r="AT277">
        <v>350000000</v>
      </c>
    </row>
    <row r="278" spans="24:46">
      <c r="X278" t="s">
        <v>141</v>
      </c>
      <c r="Y278">
        <v>1097298000000</v>
      </c>
      <c r="Z278">
        <v>182268000000</v>
      </c>
      <c r="AA278">
        <v>16985000000</v>
      </c>
      <c r="AB278">
        <v>978000000</v>
      </c>
      <c r="AC278">
        <v>1260000000</v>
      </c>
      <c r="AD278">
        <v>1560000000</v>
      </c>
      <c r="AE278">
        <v>2112000000</v>
      </c>
      <c r="AF278">
        <v>2191000000</v>
      </c>
      <c r="AG278">
        <v>3516000000</v>
      </c>
      <c r="AH278">
        <v>1280000000</v>
      </c>
      <c r="AI278">
        <v>1296000000</v>
      </c>
      <c r="AJ278">
        <v>940000000</v>
      </c>
      <c r="AK278">
        <v>1151000000</v>
      </c>
      <c r="AL278">
        <v>2116000000</v>
      </c>
      <c r="AM278">
        <v>2101000000</v>
      </c>
      <c r="AN278">
        <v>5477000000</v>
      </c>
      <c r="AO278">
        <v>5471000000</v>
      </c>
      <c r="AP278">
        <v>3862000000</v>
      </c>
      <c r="AQ278">
        <v>1123000000</v>
      </c>
      <c r="AR278">
        <v>1963000000</v>
      </c>
      <c r="AS278">
        <v>432000000</v>
      </c>
      <c r="AT278">
        <v>344000000</v>
      </c>
    </row>
    <row r="279" spans="24:46">
      <c r="X279" t="s">
        <v>142</v>
      </c>
      <c r="Y279">
        <v>1102745000000</v>
      </c>
      <c r="Z279">
        <v>184763000000</v>
      </c>
      <c r="AA279">
        <v>17200000000</v>
      </c>
      <c r="AB279">
        <v>985000000</v>
      </c>
      <c r="AC279">
        <v>1259000000</v>
      </c>
      <c r="AD279">
        <v>1591000000</v>
      </c>
      <c r="AE279">
        <v>2128000000</v>
      </c>
      <c r="AF279">
        <v>2201000000</v>
      </c>
      <c r="AG279">
        <v>3624000000</v>
      </c>
      <c r="AH279">
        <v>1368000000</v>
      </c>
      <c r="AI279">
        <v>1291000000</v>
      </c>
      <c r="AJ279">
        <v>965000000</v>
      </c>
      <c r="AK279">
        <v>1135000000</v>
      </c>
      <c r="AL279">
        <v>2140000000</v>
      </c>
      <c r="AM279">
        <v>2137000000</v>
      </c>
      <c r="AN279">
        <v>5536000000</v>
      </c>
      <c r="AO279">
        <v>5567000000</v>
      </c>
      <c r="AP279">
        <v>4049000000</v>
      </c>
      <c r="AQ279">
        <v>1144000000</v>
      </c>
      <c r="AR279">
        <v>2147000000</v>
      </c>
      <c r="AS279">
        <v>424000000</v>
      </c>
      <c r="AT279">
        <v>334000000</v>
      </c>
    </row>
    <row r="280" spans="24:46">
      <c r="X280" t="s">
        <v>143</v>
      </c>
      <c r="Y280">
        <v>1103949000000</v>
      </c>
      <c r="Z280">
        <v>184850000000</v>
      </c>
      <c r="AA280">
        <v>17191000000</v>
      </c>
      <c r="AB280">
        <v>970000000</v>
      </c>
      <c r="AC280">
        <v>1269000000</v>
      </c>
      <c r="AD280">
        <v>1690000000</v>
      </c>
      <c r="AE280">
        <v>2173000000</v>
      </c>
      <c r="AF280">
        <v>2197000000</v>
      </c>
      <c r="AG280">
        <v>3495000000</v>
      </c>
      <c r="AH280">
        <v>1274000000</v>
      </c>
      <c r="AI280">
        <v>1249000000</v>
      </c>
      <c r="AJ280">
        <v>972000000</v>
      </c>
      <c r="AK280">
        <v>1152000000</v>
      </c>
      <c r="AL280">
        <v>2143000000</v>
      </c>
      <c r="AM280">
        <v>2102000000</v>
      </c>
      <c r="AN280">
        <v>5514000000</v>
      </c>
      <c r="AO280">
        <v>5643000000</v>
      </c>
      <c r="AP280">
        <v>4096000000</v>
      </c>
      <c r="AQ280">
        <v>1126000000</v>
      </c>
      <c r="AR280">
        <v>2198000000</v>
      </c>
      <c r="AS280">
        <v>428000000</v>
      </c>
      <c r="AT280">
        <v>344000000</v>
      </c>
    </row>
    <row r="281" spans="24:46">
      <c r="X281" t="s">
        <v>144</v>
      </c>
      <c r="Y281">
        <v>1107704000000</v>
      </c>
      <c r="Z281">
        <v>184607000000</v>
      </c>
      <c r="AA281">
        <v>16940000000</v>
      </c>
      <c r="AB281">
        <v>968000000</v>
      </c>
      <c r="AC281">
        <v>1255000000</v>
      </c>
      <c r="AD281">
        <v>1625000000</v>
      </c>
      <c r="AE281">
        <v>2138000000</v>
      </c>
      <c r="AF281">
        <v>2190000000</v>
      </c>
      <c r="AG281">
        <v>3510000000</v>
      </c>
      <c r="AH281">
        <v>1260000000</v>
      </c>
      <c r="AI281">
        <v>1248000000</v>
      </c>
      <c r="AJ281">
        <v>1002000000</v>
      </c>
      <c r="AK281">
        <v>982000000</v>
      </c>
      <c r="AL281">
        <v>2186000000</v>
      </c>
      <c r="AM281">
        <v>2086000000</v>
      </c>
      <c r="AN281">
        <v>5527000000</v>
      </c>
      <c r="AO281">
        <v>5842000000</v>
      </c>
      <c r="AP281">
        <v>4214000000</v>
      </c>
      <c r="AQ281">
        <v>1212000000</v>
      </c>
      <c r="AR281">
        <v>2230000000</v>
      </c>
      <c r="AS281">
        <v>434000000</v>
      </c>
      <c r="AT281">
        <v>338000000</v>
      </c>
    </row>
    <row r="282" spans="24:46">
      <c r="X282" t="s">
        <v>145</v>
      </c>
      <c r="Y282">
        <v>1107367000000</v>
      </c>
      <c r="Z282">
        <v>181716000000</v>
      </c>
      <c r="AA282">
        <v>16866000000</v>
      </c>
      <c r="AB282">
        <v>974000000</v>
      </c>
      <c r="AC282">
        <v>1198000000</v>
      </c>
      <c r="AD282">
        <v>1534000000</v>
      </c>
      <c r="AE282">
        <v>2023000000</v>
      </c>
      <c r="AF282">
        <v>2186000000</v>
      </c>
      <c r="AG282">
        <v>3669000000</v>
      </c>
      <c r="AH282">
        <v>1272000000</v>
      </c>
      <c r="AI282">
        <v>1350000000</v>
      </c>
      <c r="AJ282">
        <v>1047000000</v>
      </c>
      <c r="AK282">
        <v>1096000000</v>
      </c>
      <c r="AL282">
        <v>2132000000</v>
      </c>
      <c r="AM282">
        <v>2054000000</v>
      </c>
      <c r="AN282">
        <v>5384000000</v>
      </c>
      <c r="AO282">
        <v>5781000000</v>
      </c>
      <c r="AP282">
        <v>4210000000</v>
      </c>
      <c r="AQ282">
        <v>1259000000</v>
      </c>
      <c r="AR282">
        <v>2197000000</v>
      </c>
      <c r="AS282">
        <v>418000000</v>
      </c>
      <c r="AT282">
        <v>336000000</v>
      </c>
    </row>
    <row r="283" spans="24:46">
      <c r="X283" t="s">
        <v>146</v>
      </c>
      <c r="Y283">
        <v>1107066000000</v>
      </c>
      <c r="Z283">
        <v>181855000000</v>
      </c>
      <c r="AA283">
        <v>16910000000</v>
      </c>
      <c r="AB283">
        <v>932000000</v>
      </c>
      <c r="AC283">
        <v>1241000000</v>
      </c>
      <c r="AD283">
        <v>1567000000</v>
      </c>
      <c r="AE283">
        <v>2117000000</v>
      </c>
      <c r="AF283">
        <v>2167000000</v>
      </c>
      <c r="AG283">
        <v>3474000000</v>
      </c>
      <c r="AH283">
        <v>1261000000</v>
      </c>
      <c r="AI283">
        <v>1153000000</v>
      </c>
      <c r="AJ283">
        <v>1060000000</v>
      </c>
      <c r="AK283">
        <v>1118000000</v>
      </c>
      <c r="AL283">
        <v>2230000000</v>
      </c>
      <c r="AM283">
        <v>2064000000</v>
      </c>
      <c r="AN283">
        <v>5535000000</v>
      </c>
      <c r="AO283">
        <v>5580000000</v>
      </c>
      <c r="AP283">
        <v>4206000000</v>
      </c>
      <c r="AQ283">
        <v>1297000000</v>
      </c>
      <c r="AR283">
        <v>2191000000</v>
      </c>
      <c r="AS283">
        <v>436000000</v>
      </c>
      <c r="AT283">
        <v>282000000</v>
      </c>
    </row>
    <row r="284" spans="24:46">
      <c r="X284" t="s">
        <v>147</v>
      </c>
      <c r="Y284">
        <v>1117311000000</v>
      </c>
      <c r="Z284">
        <v>185682000000</v>
      </c>
      <c r="AA284">
        <v>17050000000</v>
      </c>
      <c r="AB284">
        <v>932000000</v>
      </c>
      <c r="AC284">
        <v>1306000000</v>
      </c>
      <c r="AD284">
        <v>1507000000</v>
      </c>
      <c r="AE284">
        <v>2140000000</v>
      </c>
      <c r="AF284">
        <v>2190000000</v>
      </c>
      <c r="AG284">
        <v>3508000000</v>
      </c>
      <c r="AH284">
        <v>1271000000</v>
      </c>
      <c r="AI284">
        <v>1125000000</v>
      </c>
      <c r="AJ284">
        <v>1112000000</v>
      </c>
      <c r="AK284">
        <v>1074000000</v>
      </c>
      <c r="AL284">
        <v>2290000000</v>
      </c>
      <c r="AM284">
        <v>2103000000</v>
      </c>
      <c r="AN284">
        <v>5699000000</v>
      </c>
      <c r="AO284">
        <v>5810000000</v>
      </c>
      <c r="AP284">
        <v>4404000000</v>
      </c>
      <c r="AQ284">
        <v>1278000000</v>
      </c>
      <c r="AR284">
        <v>2324000000</v>
      </c>
      <c r="AS284">
        <v>452000000</v>
      </c>
      <c r="AT284">
        <v>350000000</v>
      </c>
    </row>
    <row r="285" spans="24:46">
      <c r="X285" t="s">
        <v>148</v>
      </c>
      <c r="Y285">
        <v>1118596000000</v>
      </c>
      <c r="Z285">
        <v>184037000000</v>
      </c>
      <c r="AA285">
        <v>16753000000</v>
      </c>
      <c r="AB285">
        <v>928000000</v>
      </c>
      <c r="AC285">
        <v>1210000000</v>
      </c>
      <c r="AD285">
        <v>1437000000</v>
      </c>
      <c r="AE285">
        <v>2212000000</v>
      </c>
      <c r="AF285">
        <v>2207000000</v>
      </c>
      <c r="AG285">
        <v>3455000000</v>
      </c>
      <c r="AH285">
        <v>1249000000</v>
      </c>
      <c r="AI285">
        <v>1106000000</v>
      </c>
      <c r="AJ285">
        <v>1100000000</v>
      </c>
      <c r="AK285">
        <v>1064000000</v>
      </c>
      <c r="AL285">
        <v>2315000000</v>
      </c>
      <c r="AM285">
        <v>1925000000</v>
      </c>
      <c r="AN285">
        <v>5450000000</v>
      </c>
      <c r="AO285">
        <v>5746000000</v>
      </c>
      <c r="AP285">
        <v>4406000000</v>
      </c>
      <c r="AQ285">
        <v>1236000000</v>
      </c>
      <c r="AR285">
        <v>2347000000</v>
      </c>
      <c r="AS285">
        <v>445000000</v>
      </c>
      <c r="AT285">
        <v>378000000</v>
      </c>
    </row>
    <row r="286" spans="24:46">
      <c r="X286" t="s">
        <v>149</v>
      </c>
      <c r="Y286">
        <v>1119372000000</v>
      </c>
      <c r="Z286">
        <v>182406000000</v>
      </c>
      <c r="AA286">
        <v>16717000000</v>
      </c>
      <c r="AB286">
        <v>903000000</v>
      </c>
      <c r="AC286">
        <v>1224000000</v>
      </c>
      <c r="AD286">
        <v>1498000000</v>
      </c>
      <c r="AE286">
        <v>2029000000</v>
      </c>
      <c r="AF286">
        <v>2201000000</v>
      </c>
      <c r="AG286">
        <v>3469000000</v>
      </c>
      <c r="AH286">
        <v>1289000000</v>
      </c>
      <c r="AI286">
        <v>1104000000</v>
      </c>
      <c r="AJ286">
        <v>1076000000</v>
      </c>
      <c r="AK286">
        <v>1001000000</v>
      </c>
      <c r="AL286">
        <v>2408000000</v>
      </c>
      <c r="AM286">
        <v>1984000000</v>
      </c>
      <c r="AN286">
        <v>5616000000</v>
      </c>
      <c r="AO286">
        <v>5698000000</v>
      </c>
      <c r="AP286">
        <v>4356000000</v>
      </c>
      <c r="AQ286">
        <v>1177000000</v>
      </c>
      <c r="AR286">
        <v>2335000000</v>
      </c>
      <c r="AS286">
        <v>426000000</v>
      </c>
      <c r="AT286">
        <v>418000000</v>
      </c>
    </row>
    <row r="287" spans="24:46">
      <c r="X287" t="s">
        <v>150</v>
      </c>
      <c r="Y287">
        <v>1126556000000</v>
      </c>
      <c r="Z287">
        <v>185803000000</v>
      </c>
      <c r="AA287">
        <v>16815000000</v>
      </c>
      <c r="AB287">
        <v>919000000</v>
      </c>
      <c r="AC287">
        <v>1214000000</v>
      </c>
      <c r="AD287">
        <v>1541000000</v>
      </c>
      <c r="AE287">
        <v>2155000000</v>
      </c>
      <c r="AF287">
        <v>2233000000</v>
      </c>
      <c r="AG287">
        <v>3463000000</v>
      </c>
      <c r="AH287">
        <v>1272000000</v>
      </c>
      <c r="AI287">
        <v>1110000000</v>
      </c>
      <c r="AJ287">
        <v>1081000000</v>
      </c>
      <c r="AK287">
        <v>874000000</v>
      </c>
      <c r="AL287">
        <v>2400000000</v>
      </c>
      <c r="AM287">
        <v>2016000000</v>
      </c>
      <c r="AN287">
        <v>5630000000</v>
      </c>
      <c r="AO287">
        <v>5788000000</v>
      </c>
      <c r="AP287">
        <v>4427000000</v>
      </c>
      <c r="AQ287">
        <v>1148000000</v>
      </c>
      <c r="AR287">
        <v>2387000000</v>
      </c>
      <c r="AS287">
        <v>438000000</v>
      </c>
      <c r="AT287">
        <v>454000000</v>
      </c>
    </row>
    <row r="288" spans="24:46">
      <c r="X288" t="s">
        <v>151</v>
      </c>
      <c r="Y288">
        <v>1128082000000</v>
      </c>
      <c r="Z288">
        <v>184701000000</v>
      </c>
      <c r="AA288">
        <v>17265000000</v>
      </c>
      <c r="AB288">
        <v>907000000</v>
      </c>
      <c r="AC288">
        <v>1259000000</v>
      </c>
      <c r="AD288">
        <v>1492000000</v>
      </c>
      <c r="AE288">
        <v>2152000000</v>
      </c>
      <c r="AF288">
        <v>2237000000</v>
      </c>
      <c r="AG288">
        <v>3585000000</v>
      </c>
      <c r="AH288">
        <v>1354000000</v>
      </c>
      <c r="AI288">
        <v>1140000000</v>
      </c>
      <c r="AJ288">
        <v>1091000000</v>
      </c>
      <c r="AK288">
        <v>1040000000</v>
      </c>
      <c r="AL288">
        <v>2545000000</v>
      </c>
      <c r="AM288">
        <v>2048000000</v>
      </c>
      <c r="AN288">
        <v>5852000000</v>
      </c>
      <c r="AO288">
        <v>5578000000</v>
      </c>
      <c r="AP288">
        <v>4338000000</v>
      </c>
      <c r="AQ288">
        <v>1178000000</v>
      </c>
      <c r="AR288">
        <v>2342000000</v>
      </c>
      <c r="AS288">
        <v>392000000</v>
      </c>
      <c r="AT288">
        <v>426000000</v>
      </c>
    </row>
    <row r="289" spans="24:46">
      <c r="X289" t="s">
        <v>152</v>
      </c>
      <c r="Y289">
        <v>1133632000000</v>
      </c>
      <c r="Z289">
        <v>185386000000</v>
      </c>
      <c r="AA289">
        <v>17359000000</v>
      </c>
      <c r="AB289">
        <v>973000000</v>
      </c>
      <c r="AC289">
        <v>1205000000</v>
      </c>
      <c r="AD289">
        <v>1506000000</v>
      </c>
      <c r="AE289">
        <v>2203000000</v>
      </c>
      <c r="AF289">
        <v>2220000000</v>
      </c>
      <c r="AG289">
        <v>3744000000</v>
      </c>
      <c r="AH289">
        <v>1358000000</v>
      </c>
      <c r="AI289">
        <v>1206000000</v>
      </c>
      <c r="AJ289">
        <v>1180000000</v>
      </c>
      <c r="AK289">
        <v>970000000</v>
      </c>
      <c r="AL289">
        <v>2491000000</v>
      </c>
      <c r="AM289">
        <v>2047000000</v>
      </c>
      <c r="AN289">
        <v>5743000000</v>
      </c>
      <c r="AO289">
        <v>5718000000</v>
      </c>
      <c r="AP289">
        <v>4446000000</v>
      </c>
      <c r="AQ289">
        <v>1190000000</v>
      </c>
      <c r="AR289">
        <v>2410000000</v>
      </c>
      <c r="AS289">
        <v>391000000</v>
      </c>
      <c r="AT289">
        <v>455000000</v>
      </c>
    </row>
    <row r="290" spans="24:46">
      <c r="X290" t="s">
        <v>153</v>
      </c>
      <c r="Y290">
        <v>1137176000000</v>
      </c>
      <c r="Z290">
        <v>187501000000</v>
      </c>
      <c r="AA290">
        <v>17602000000</v>
      </c>
      <c r="AB290">
        <v>928000000</v>
      </c>
      <c r="AC290">
        <v>1111000000</v>
      </c>
      <c r="AD290">
        <v>1540000000</v>
      </c>
      <c r="AE290">
        <v>2210000000</v>
      </c>
      <c r="AF290">
        <v>2267000000</v>
      </c>
      <c r="AG290">
        <v>4006000000</v>
      </c>
      <c r="AH290">
        <v>1492000000</v>
      </c>
      <c r="AI290">
        <v>1247000000</v>
      </c>
      <c r="AJ290">
        <v>1267000000</v>
      </c>
      <c r="AK290">
        <v>971000000</v>
      </c>
      <c r="AL290">
        <v>2513000000</v>
      </c>
      <c r="AM290">
        <v>2056000000</v>
      </c>
      <c r="AN290">
        <v>5680000000</v>
      </c>
      <c r="AO290">
        <v>5694000000</v>
      </c>
      <c r="AP290">
        <v>4399000000</v>
      </c>
      <c r="AQ290">
        <v>1193000000</v>
      </c>
      <c r="AR290">
        <v>2387000000</v>
      </c>
      <c r="AS290">
        <v>380000000</v>
      </c>
      <c r="AT290">
        <v>439000000</v>
      </c>
    </row>
    <row r="291" spans="24:46">
      <c r="X291" t="s">
        <v>154</v>
      </c>
      <c r="Y291">
        <v>1136710000000</v>
      </c>
      <c r="Z291">
        <v>186071000000</v>
      </c>
      <c r="AA291">
        <v>17550000000</v>
      </c>
      <c r="AB291">
        <v>898000000</v>
      </c>
      <c r="AC291">
        <v>1189000000</v>
      </c>
      <c r="AD291">
        <v>1539000000</v>
      </c>
      <c r="AE291">
        <v>2140000000</v>
      </c>
      <c r="AF291">
        <v>2268000000</v>
      </c>
      <c r="AG291">
        <v>3940000000</v>
      </c>
      <c r="AH291">
        <v>1421000000</v>
      </c>
      <c r="AI291">
        <v>1271000000</v>
      </c>
      <c r="AJ291">
        <v>1248000000</v>
      </c>
      <c r="AK291">
        <v>972000000</v>
      </c>
      <c r="AL291">
        <v>2455000000</v>
      </c>
      <c r="AM291">
        <v>2149000000</v>
      </c>
      <c r="AN291">
        <v>5793000000</v>
      </c>
      <c r="AO291">
        <v>5688000000</v>
      </c>
      <c r="AP291">
        <v>4448000000</v>
      </c>
      <c r="AQ291">
        <v>1211000000</v>
      </c>
      <c r="AR291">
        <v>2350000000</v>
      </c>
      <c r="AS291">
        <v>394000000</v>
      </c>
      <c r="AT291">
        <v>493000000</v>
      </c>
    </row>
    <row r="292" spans="24:46">
      <c r="X292" t="s">
        <v>155</v>
      </c>
      <c r="Y292">
        <v>1140262000000</v>
      </c>
      <c r="Z292">
        <v>185556000000</v>
      </c>
      <c r="AA292">
        <v>17573000000</v>
      </c>
      <c r="AB292">
        <v>916000000</v>
      </c>
      <c r="AC292">
        <v>1176000000</v>
      </c>
      <c r="AD292">
        <v>1491000000</v>
      </c>
      <c r="AE292">
        <v>2028000000</v>
      </c>
      <c r="AF292">
        <v>2273000000</v>
      </c>
      <c r="AG292">
        <v>4197000000</v>
      </c>
      <c r="AH292">
        <v>1490000000</v>
      </c>
      <c r="AI292">
        <v>1392000000</v>
      </c>
      <c r="AJ292">
        <v>1315000000</v>
      </c>
      <c r="AK292">
        <v>955000000</v>
      </c>
      <c r="AL292">
        <v>2484000000</v>
      </c>
      <c r="AM292">
        <v>2053000000</v>
      </c>
      <c r="AN292">
        <v>5713000000</v>
      </c>
      <c r="AO292">
        <v>5696000000</v>
      </c>
      <c r="AP292">
        <v>4472000000</v>
      </c>
      <c r="AQ292">
        <v>1224000000</v>
      </c>
      <c r="AR292">
        <v>2370000000</v>
      </c>
      <c r="AS292">
        <v>410000000</v>
      </c>
      <c r="AT292">
        <v>468000000</v>
      </c>
    </row>
    <row r="293" spans="24:46">
      <c r="X293" t="s">
        <v>156</v>
      </c>
      <c r="Y293">
        <v>1140890000000</v>
      </c>
      <c r="Z293">
        <v>186562000000</v>
      </c>
      <c r="AA293">
        <v>17364000000</v>
      </c>
      <c r="AB293">
        <v>914000000</v>
      </c>
      <c r="AC293">
        <v>1187000000</v>
      </c>
      <c r="AD293">
        <v>1492000000</v>
      </c>
      <c r="AE293">
        <v>2055000000</v>
      </c>
      <c r="AF293">
        <v>2275000000</v>
      </c>
      <c r="AG293">
        <v>4034000000</v>
      </c>
      <c r="AH293">
        <v>1447000000</v>
      </c>
      <c r="AI293">
        <v>1304000000</v>
      </c>
      <c r="AJ293">
        <v>1283000000</v>
      </c>
      <c r="AK293">
        <v>985000000</v>
      </c>
      <c r="AL293">
        <v>2333000000</v>
      </c>
      <c r="AM293">
        <v>2089000000</v>
      </c>
      <c r="AN293">
        <v>5609000000</v>
      </c>
      <c r="AO293">
        <v>5707000000</v>
      </c>
      <c r="AP293">
        <v>4532000000</v>
      </c>
      <c r="AQ293">
        <v>1249000000</v>
      </c>
      <c r="AR293">
        <v>2416000000</v>
      </c>
      <c r="AS293">
        <v>446000000</v>
      </c>
      <c r="AT293">
        <v>421000000</v>
      </c>
    </row>
    <row r="294" spans="24:46">
      <c r="X294" t="s">
        <v>157</v>
      </c>
      <c r="Y294">
        <v>1146720000000</v>
      </c>
      <c r="Z294">
        <v>189796000000</v>
      </c>
      <c r="AA294">
        <v>17729000000</v>
      </c>
      <c r="AB294">
        <v>994000000</v>
      </c>
      <c r="AC294">
        <v>1147000000</v>
      </c>
      <c r="AD294">
        <v>1528000000</v>
      </c>
      <c r="AE294">
        <v>2066000000</v>
      </c>
      <c r="AF294">
        <v>2336000000</v>
      </c>
      <c r="AG294">
        <v>4060000000</v>
      </c>
      <c r="AH294">
        <v>1460000000</v>
      </c>
      <c r="AI294">
        <v>1381000000</v>
      </c>
      <c r="AJ294">
        <v>1219000000</v>
      </c>
      <c r="AK294">
        <v>1004000000</v>
      </c>
      <c r="AL294">
        <v>2422000000</v>
      </c>
      <c r="AM294">
        <v>2172000000</v>
      </c>
      <c r="AN294">
        <v>5741000000</v>
      </c>
      <c r="AO294">
        <v>5640000000</v>
      </c>
      <c r="AP294">
        <v>4429000000</v>
      </c>
      <c r="AQ294">
        <v>1188000000</v>
      </c>
      <c r="AR294">
        <v>2330000000</v>
      </c>
      <c r="AS294">
        <v>469000000</v>
      </c>
      <c r="AT294">
        <v>442000000</v>
      </c>
    </row>
    <row r="295" spans="24:46">
      <c r="X295" t="s">
        <v>158</v>
      </c>
      <c r="Y295">
        <v>1147342000000</v>
      </c>
      <c r="Z295">
        <v>188391000000</v>
      </c>
      <c r="AA295">
        <v>17833000000</v>
      </c>
      <c r="AB295">
        <v>958000000</v>
      </c>
      <c r="AC295">
        <v>1192000000</v>
      </c>
      <c r="AD295">
        <v>1547000000</v>
      </c>
      <c r="AE295">
        <v>1998000000</v>
      </c>
      <c r="AF295">
        <v>2306000000</v>
      </c>
      <c r="AG295">
        <v>4121000000</v>
      </c>
      <c r="AH295">
        <v>1429000000</v>
      </c>
      <c r="AI295">
        <v>1434000000</v>
      </c>
      <c r="AJ295">
        <v>1258000000</v>
      </c>
      <c r="AK295">
        <v>1025000000</v>
      </c>
      <c r="AL295">
        <v>2424000000</v>
      </c>
      <c r="AM295">
        <v>2262000000</v>
      </c>
      <c r="AN295">
        <v>5878000000</v>
      </c>
      <c r="AO295">
        <v>5705000000</v>
      </c>
      <c r="AP295">
        <v>4509000000</v>
      </c>
      <c r="AQ295">
        <v>1217000000</v>
      </c>
      <c r="AR295">
        <v>2424000000</v>
      </c>
      <c r="AS295">
        <v>448000000</v>
      </c>
      <c r="AT295">
        <v>420000000</v>
      </c>
    </row>
    <row r="296" spans="24:46">
      <c r="X296" t="s">
        <v>159</v>
      </c>
      <c r="Y296">
        <v>1143519000000</v>
      </c>
      <c r="Z296">
        <v>186343000000</v>
      </c>
      <c r="AA296">
        <v>17775000000</v>
      </c>
      <c r="AB296">
        <v>964000000</v>
      </c>
      <c r="AC296">
        <v>1157000000</v>
      </c>
      <c r="AD296">
        <v>1503000000</v>
      </c>
      <c r="AE296">
        <v>2069000000</v>
      </c>
      <c r="AF296">
        <v>2287000000</v>
      </c>
      <c r="AG296">
        <v>4183000000</v>
      </c>
      <c r="AH296">
        <v>1487000000</v>
      </c>
      <c r="AI296">
        <v>1420000000</v>
      </c>
      <c r="AJ296">
        <v>1276000000</v>
      </c>
      <c r="AK296">
        <v>970000000</v>
      </c>
      <c r="AL296">
        <v>2426000000</v>
      </c>
      <c r="AM296">
        <v>2216000000</v>
      </c>
      <c r="AN296">
        <v>5799000000</v>
      </c>
      <c r="AO296">
        <v>5718000000</v>
      </c>
      <c r="AP296">
        <v>4507000000</v>
      </c>
      <c r="AQ296">
        <v>1182000000</v>
      </c>
      <c r="AR296">
        <v>2443000000</v>
      </c>
      <c r="AS296">
        <v>457000000</v>
      </c>
      <c r="AT296">
        <v>425000000</v>
      </c>
    </row>
    <row r="297" spans="24:46">
      <c r="X297" t="s">
        <v>160</v>
      </c>
      <c r="Y297">
        <v>1151169000000</v>
      </c>
      <c r="Z297">
        <v>187481000000</v>
      </c>
      <c r="AA297">
        <v>17756000000</v>
      </c>
      <c r="AB297">
        <v>961000000</v>
      </c>
      <c r="AC297">
        <v>1111000000</v>
      </c>
      <c r="AD297">
        <v>1532000000</v>
      </c>
      <c r="AE297">
        <v>2093000000</v>
      </c>
      <c r="AF297">
        <v>2286000000</v>
      </c>
      <c r="AG297">
        <v>4289000000</v>
      </c>
      <c r="AH297">
        <v>1528000000</v>
      </c>
      <c r="AI297">
        <v>1511000000</v>
      </c>
      <c r="AJ297">
        <v>1250000000</v>
      </c>
      <c r="AK297">
        <v>828000000</v>
      </c>
      <c r="AL297">
        <v>2407000000</v>
      </c>
      <c r="AM297">
        <v>2249000000</v>
      </c>
      <c r="AN297">
        <v>5767000000</v>
      </c>
      <c r="AO297">
        <v>5576000000</v>
      </c>
      <c r="AP297">
        <v>4419000000</v>
      </c>
      <c r="AQ297">
        <v>1186000000</v>
      </c>
      <c r="AR297">
        <v>2400000000</v>
      </c>
      <c r="AS297">
        <v>438000000</v>
      </c>
      <c r="AT297">
        <v>395000000</v>
      </c>
    </row>
    <row r="298" spans="24:46">
      <c r="X298" t="s">
        <v>161</v>
      </c>
      <c r="Y298">
        <v>1156074000000</v>
      </c>
      <c r="Z298">
        <v>187748000000</v>
      </c>
      <c r="AA298">
        <v>17893000000</v>
      </c>
      <c r="AB298">
        <v>955000000</v>
      </c>
      <c r="AC298">
        <v>1121000000</v>
      </c>
      <c r="AD298">
        <v>1464000000</v>
      </c>
      <c r="AE298">
        <v>2117000000</v>
      </c>
      <c r="AF298">
        <v>2314000000</v>
      </c>
      <c r="AG298">
        <v>4288000000</v>
      </c>
      <c r="AH298">
        <v>1502000000</v>
      </c>
      <c r="AI298">
        <v>1502000000</v>
      </c>
      <c r="AJ298">
        <v>1284000000</v>
      </c>
      <c r="AK298">
        <v>907000000</v>
      </c>
      <c r="AL298">
        <v>2395000000</v>
      </c>
      <c r="AM298">
        <v>2332000000</v>
      </c>
      <c r="AN298">
        <v>5848000000</v>
      </c>
      <c r="AO298">
        <v>5647000000</v>
      </c>
      <c r="AP298">
        <v>4505000000</v>
      </c>
      <c r="AQ298">
        <v>1190000000</v>
      </c>
      <c r="AR298">
        <v>2515000000</v>
      </c>
      <c r="AS298">
        <v>426000000</v>
      </c>
      <c r="AT298">
        <v>374000000</v>
      </c>
    </row>
    <row r="299" spans="24:46">
      <c r="X299" t="s">
        <v>162</v>
      </c>
      <c r="Y299">
        <v>1159206000000</v>
      </c>
      <c r="Z299">
        <v>186779000000</v>
      </c>
      <c r="AA299">
        <v>17828000000</v>
      </c>
      <c r="AB299">
        <v>931000000</v>
      </c>
      <c r="AC299">
        <v>1129000000</v>
      </c>
      <c r="AD299">
        <v>1459000000</v>
      </c>
      <c r="AE299">
        <v>2065000000</v>
      </c>
      <c r="AF299">
        <v>2305000000</v>
      </c>
      <c r="AG299">
        <v>4332000000</v>
      </c>
      <c r="AH299">
        <v>1516000000</v>
      </c>
      <c r="AI299">
        <v>1556000000</v>
      </c>
      <c r="AJ299">
        <v>1260000000</v>
      </c>
      <c r="AK299">
        <v>913000000</v>
      </c>
      <c r="AL299">
        <v>2377000000</v>
      </c>
      <c r="AM299">
        <v>2317000000</v>
      </c>
      <c r="AN299">
        <v>5823000000</v>
      </c>
      <c r="AO299">
        <v>5543000000</v>
      </c>
      <c r="AP299">
        <v>4419000000</v>
      </c>
      <c r="AQ299">
        <v>1175000000</v>
      </c>
      <c r="AR299">
        <v>2492000000</v>
      </c>
      <c r="AS299">
        <v>426000000</v>
      </c>
      <c r="AT299">
        <v>326000000</v>
      </c>
    </row>
    <row r="300" spans="24:46">
      <c r="X300" t="s">
        <v>163</v>
      </c>
      <c r="Y300">
        <v>1163131000000</v>
      </c>
      <c r="Z300">
        <v>186565000000</v>
      </c>
      <c r="AA300">
        <v>17739000000</v>
      </c>
      <c r="AB300">
        <v>928000000</v>
      </c>
      <c r="AC300">
        <v>1141000000</v>
      </c>
      <c r="AD300">
        <v>1483000000</v>
      </c>
      <c r="AE300">
        <v>1996000000</v>
      </c>
      <c r="AF300">
        <v>2322000000</v>
      </c>
      <c r="AG300">
        <v>4330000000</v>
      </c>
      <c r="AH300">
        <v>1531000000</v>
      </c>
      <c r="AI300">
        <v>1517000000</v>
      </c>
      <c r="AJ300">
        <v>1282000000</v>
      </c>
      <c r="AK300">
        <v>883000000</v>
      </c>
      <c r="AL300">
        <v>2404000000</v>
      </c>
      <c r="AM300">
        <v>2252000000</v>
      </c>
      <c r="AN300">
        <v>5797000000</v>
      </c>
      <c r="AO300">
        <v>5948000000</v>
      </c>
      <c r="AP300">
        <v>4653000000</v>
      </c>
      <c r="AQ300">
        <v>1223000000</v>
      </c>
      <c r="AR300">
        <v>2690000000</v>
      </c>
      <c r="AS300">
        <v>392000000</v>
      </c>
      <c r="AT300">
        <v>348000000</v>
      </c>
    </row>
    <row r="301" spans="24:46">
      <c r="X301" t="s">
        <v>164</v>
      </c>
      <c r="Y301">
        <v>1169866000000</v>
      </c>
      <c r="Z301">
        <v>188559000000</v>
      </c>
      <c r="AA301">
        <v>17765000000</v>
      </c>
      <c r="AB301">
        <v>937000000</v>
      </c>
      <c r="AC301">
        <v>1145000000</v>
      </c>
      <c r="AD301">
        <v>1504000000</v>
      </c>
      <c r="AE301">
        <v>2002000000</v>
      </c>
      <c r="AF301">
        <v>2370000000</v>
      </c>
      <c r="AG301">
        <v>4257000000</v>
      </c>
      <c r="AH301">
        <v>1496000000</v>
      </c>
      <c r="AI301">
        <v>1475000000</v>
      </c>
      <c r="AJ301">
        <v>1286000000</v>
      </c>
      <c r="AK301">
        <v>893000000</v>
      </c>
      <c r="AL301">
        <v>2396000000</v>
      </c>
      <c r="AM301">
        <v>2261000000</v>
      </c>
      <c r="AN301">
        <v>5802000000</v>
      </c>
      <c r="AO301">
        <v>5677000000</v>
      </c>
      <c r="AP301">
        <v>4483000000</v>
      </c>
      <c r="AQ301">
        <v>1230000000</v>
      </c>
      <c r="AR301">
        <v>2490000000</v>
      </c>
      <c r="AS301">
        <v>413000000</v>
      </c>
      <c r="AT301">
        <v>350000000</v>
      </c>
    </row>
    <row r="302" spans="24:46">
      <c r="X302" t="s">
        <v>165</v>
      </c>
      <c r="Y302">
        <v>1170329000000</v>
      </c>
      <c r="Z302">
        <v>188024000000</v>
      </c>
      <c r="AA302">
        <v>17760000000</v>
      </c>
      <c r="AB302">
        <v>938000000</v>
      </c>
      <c r="AC302">
        <v>1164000000</v>
      </c>
      <c r="AD302">
        <v>1452000000</v>
      </c>
      <c r="AE302">
        <v>1895000000</v>
      </c>
      <c r="AF302">
        <v>2374000000</v>
      </c>
      <c r="AG302">
        <v>4214000000</v>
      </c>
      <c r="AH302">
        <v>1492000000</v>
      </c>
      <c r="AI302">
        <v>1460000000</v>
      </c>
      <c r="AJ302">
        <v>1262000000</v>
      </c>
      <c r="AK302">
        <v>932000000</v>
      </c>
      <c r="AL302">
        <v>2428000000</v>
      </c>
      <c r="AM302">
        <v>2363000000</v>
      </c>
      <c r="AN302">
        <v>5955000000</v>
      </c>
      <c r="AO302">
        <v>5722000000</v>
      </c>
      <c r="AP302">
        <v>4546000000</v>
      </c>
      <c r="AQ302">
        <v>1244000000</v>
      </c>
      <c r="AR302">
        <v>2519000000</v>
      </c>
      <c r="AS302">
        <v>437000000</v>
      </c>
      <c r="AT302">
        <v>346000000</v>
      </c>
    </row>
    <row r="303" spans="24:46">
      <c r="X303" t="s">
        <v>166</v>
      </c>
      <c r="Y303">
        <v>1173101000000</v>
      </c>
      <c r="Z303">
        <v>188277000000</v>
      </c>
      <c r="AA303">
        <v>17555000000</v>
      </c>
      <c r="AB303">
        <v>941000000</v>
      </c>
      <c r="AC303">
        <v>1179000000</v>
      </c>
      <c r="AD303">
        <v>1282000000</v>
      </c>
      <c r="AE303">
        <v>2040000000</v>
      </c>
      <c r="AF303">
        <v>2372000000</v>
      </c>
      <c r="AG303">
        <v>4202000000</v>
      </c>
      <c r="AH303">
        <v>1436000000</v>
      </c>
      <c r="AI303">
        <v>1518000000</v>
      </c>
      <c r="AJ303">
        <v>1248000000</v>
      </c>
      <c r="AK303">
        <v>936000000</v>
      </c>
      <c r="AL303">
        <v>2419000000</v>
      </c>
      <c r="AM303">
        <v>2184000000</v>
      </c>
      <c r="AN303">
        <v>5782000000</v>
      </c>
      <c r="AO303">
        <v>5816000000</v>
      </c>
      <c r="AP303">
        <v>4627000000</v>
      </c>
      <c r="AQ303">
        <v>1302000000</v>
      </c>
      <c r="AR303">
        <v>2556000000</v>
      </c>
      <c r="AS303">
        <v>428000000</v>
      </c>
      <c r="AT303">
        <v>341000000</v>
      </c>
    </row>
    <row r="304" spans="24:46">
      <c r="X304" t="s">
        <v>167</v>
      </c>
      <c r="Y304">
        <v>1179901000000</v>
      </c>
      <c r="Z304">
        <v>188810000000</v>
      </c>
      <c r="AA304">
        <v>18036000000</v>
      </c>
      <c r="AB304">
        <v>935000000</v>
      </c>
      <c r="AC304">
        <v>1199000000</v>
      </c>
      <c r="AD304">
        <v>1434000000</v>
      </c>
      <c r="AE304">
        <v>2050000000</v>
      </c>
      <c r="AF304">
        <v>2359000000</v>
      </c>
      <c r="AG304">
        <v>4389000000</v>
      </c>
      <c r="AH304">
        <v>1651000000</v>
      </c>
      <c r="AI304">
        <v>1474000000</v>
      </c>
      <c r="AJ304">
        <v>1264000000</v>
      </c>
      <c r="AK304">
        <v>1025000000</v>
      </c>
      <c r="AL304">
        <v>2422000000</v>
      </c>
      <c r="AM304">
        <v>2223000000</v>
      </c>
      <c r="AN304">
        <v>5844000000</v>
      </c>
      <c r="AO304">
        <v>5649000000</v>
      </c>
      <c r="AP304">
        <v>4456000000</v>
      </c>
      <c r="AQ304">
        <v>1258000000</v>
      </c>
      <c r="AR304">
        <v>2423000000</v>
      </c>
      <c r="AS304">
        <v>442000000</v>
      </c>
      <c r="AT304">
        <v>333000000</v>
      </c>
    </row>
    <row r="305" spans="24:46">
      <c r="X305" t="s">
        <v>168</v>
      </c>
      <c r="Y305">
        <v>1183847000000</v>
      </c>
      <c r="Z305">
        <v>189743000000</v>
      </c>
      <c r="AA305">
        <v>18339000000</v>
      </c>
      <c r="AB305">
        <v>958000000</v>
      </c>
      <c r="AC305">
        <v>1187000000</v>
      </c>
      <c r="AD305">
        <v>1476000000</v>
      </c>
      <c r="AE305">
        <v>2137000000</v>
      </c>
      <c r="AF305">
        <v>2377000000</v>
      </c>
      <c r="AG305">
        <v>4467000000</v>
      </c>
      <c r="AH305">
        <v>1652000000</v>
      </c>
      <c r="AI305">
        <v>1548000000</v>
      </c>
      <c r="AJ305">
        <v>1267000000</v>
      </c>
      <c r="AK305">
        <v>1000000000</v>
      </c>
      <c r="AL305">
        <v>2448000000</v>
      </c>
      <c r="AM305">
        <v>2289000000</v>
      </c>
      <c r="AN305">
        <v>5924000000</v>
      </c>
      <c r="AO305">
        <v>5927000000</v>
      </c>
      <c r="AP305">
        <v>4651000000</v>
      </c>
      <c r="AQ305">
        <v>1257000000</v>
      </c>
      <c r="AR305">
        <v>2574000000</v>
      </c>
      <c r="AS305">
        <v>444000000</v>
      </c>
      <c r="AT305">
        <v>376000000</v>
      </c>
    </row>
    <row r="306" spans="24:46">
      <c r="X306" t="s">
        <v>169</v>
      </c>
      <c r="Y306">
        <v>1186857000000</v>
      </c>
      <c r="Z306">
        <v>191474000000</v>
      </c>
      <c r="AA306">
        <v>18202000000</v>
      </c>
      <c r="AB306">
        <v>982000000</v>
      </c>
      <c r="AC306">
        <v>1221000000</v>
      </c>
      <c r="AD306">
        <v>1384000000</v>
      </c>
      <c r="AE306">
        <v>1993000000</v>
      </c>
      <c r="AF306">
        <v>2376000000</v>
      </c>
      <c r="AG306">
        <v>4485000000</v>
      </c>
      <c r="AH306">
        <v>1661000000</v>
      </c>
      <c r="AI306">
        <v>1529000000</v>
      </c>
      <c r="AJ306">
        <v>1295000000</v>
      </c>
      <c r="AK306">
        <v>1057000000</v>
      </c>
      <c r="AL306">
        <v>2436000000</v>
      </c>
      <c r="AM306">
        <v>2268000000</v>
      </c>
      <c r="AN306">
        <v>5925000000</v>
      </c>
      <c r="AO306">
        <v>5849000000</v>
      </c>
      <c r="AP306">
        <v>4674000000</v>
      </c>
      <c r="AQ306">
        <v>1372000000</v>
      </c>
      <c r="AR306">
        <v>2551000000</v>
      </c>
      <c r="AS306">
        <v>398000000</v>
      </c>
      <c r="AT306">
        <v>353000000</v>
      </c>
    </row>
    <row r="307" spans="24:46">
      <c r="X307" t="s">
        <v>170</v>
      </c>
      <c r="Y307">
        <v>1190419000000</v>
      </c>
      <c r="Z307">
        <v>190007000000</v>
      </c>
      <c r="AA307">
        <v>17900000000</v>
      </c>
      <c r="AB307">
        <v>978000000</v>
      </c>
      <c r="AC307">
        <v>1203000000</v>
      </c>
      <c r="AD307">
        <v>1461000000</v>
      </c>
      <c r="AE307">
        <v>1888000000</v>
      </c>
      <c r="AF307">
        <v>2399000000</v>
      </c>
      <c r="AG307">
        <v>4427000000</v>
      </c>
      <c r="AH307">
        <v>1682000000</v>
      </c>
      <c r="AI307">
        <v>1457000000</v>
      </c>
      <c r="AJ307">
        <v>1288000000</v>
      </c>
      <c r="AK307">
        <v>966000000</v>
      </c>
      <c r="AL307">
        <v>2461000000</v>
      </c>
      <c r="AM307">
        <v>2117000000</v>
      </c>
      <c r="AN307">
        <v>5781000000</v>
      </c>
      <c r="AO307">
        <v>6228000000</v>
      </c>
      <c r="AP307">
        <v>4832000000</v>
      </c>
      <c r="AQ307">
        <v>1456000000</v>
      </c>
      <c r="AR307">
        <v>2557000000</v>
      </c>
      <c r="AS307">
        <v>420000000</v>
      </c>
      <c r="AT307">
        <v>399000000</v>
      </c>
    </row>
    <row r="308" spans="24:46">
      <c r="X308" t="s">
        <v>171</v>
      </c>
      <c r="Y308">
        <v>1193877000000</v>
      </c>
      <c r="Z308">
        <v>189332000000</v>
      </c>
      <c r="AA308">
        <v>18241000000</v>
      </c>
      <c r="AB308">
        <v>1034000000</v>
      </c>
      <c r="AC308">
        <v>1228000000</v>
      </c>
      <c r="AD308">
        <v>1482000000</v>
      </c>
      <c r="AE308">
        <v>1895000000</v>
      </c>
      <c r="AF308">
        <v>2401000000</v>
      </c>
      <c r="AG308">
        <v>4456000000</v>
      </c>
      <c r="AH308">
        <v>1670000000</v>
      </c>
      <c r="AI308">
        <v>1516000000</v>
      </c>
      <c r="AJ308">
        <v>1270000000</v>
      </c>
      <c r="AK308">
        <v>1002000000</v>
      </c>
      <c r="AL308">
        <v>2494000000</v>
      </c>
      <c r="AM308">
        <v>2249000000</v>
      </c>
      <c r="AN308">
        <v>5971000000</v>
      </c>
      <c r="AO308">
        <v>5642000000</v>
      </c>
      <c r="AP308">
        <v>4510000000</v>
      </c>
      <c r="AQ308">
        <v>1362000000</v>
      </c>
      <c r="AR308">
        <v>2363000000</v>
      </c>
      <c r="AS308">
        <v>441000000</v>
      </c>
      <c r="AT308">
        <v>344000000</v>
      </c>
    </row>
    <row r="309" spans="24:46">
      <c r="X309" t="s">
        <v>172</v>
      </c>
      <c r="Y309">
        <v>1193865000000</v>
      </c>
      <c r="Z309">
        <v>187822000000</v>
      </c>
      <c r="AA309">
        <v>18270000000</v>
      </c>
      <c r="AB309">
        <v>971000000</v>
      </c>
      <c r="AC309">
        <v>1265000000</v>
      </c>
      <c r="AD309">
        <v>1487000000</v>
      </c>
      <c r="AE309">
        <v>1938000000</v>
      </c>
      <c r="AF309">
        <v>2396000000</v>
      </c>
      <c r="AG309">
        <v>4438000000</v>
      </c>
      <c r="AH309">
        <v>1678000000</v>
      </c>
      <c r="AI309">
        <v>1477000000</v>
      </c>
      <c r="AJ309">
        <v>1283000000</v>
      </c>
      <c r="AK309">
        <v>1010000000</v>
      </c>
      <c r="AL309">
        <v>2480000000</v>
      </c>
      <c r="AM309">
        <v>2285000000</v>
      </c>
      <c r="AN309">
        <v>6030000000</v>
      </c>
      <c r="AO309">
        <v>5903000000</v>
      </c>
      <c r="AP309">
        <v>4803000000</v>
      </c>
      <c r="AQ309">
        <v>1375000000</v>
      </c>
      <c r="AR309">
        <v>2597000000</v>
      </c>
      <c r="AS309">
        <v>436000000</v>
      </c>
      <c r="AT309">
        <v>395000000</v>
      </c>
    </row>
    <row r="310" spans="24:46">
      <c r="X310" t="s">
        <v>173</v>
      </c>
      <c r="Y310">
        <v>1194200000000</v>
      </c>
      <c r="Z310">
        <v>185384000000</v>
      </c>
      <c r="AA310">
        <v>17987000000</v>
      </c>
      <c r="AB310">
        <v>925000000</v>
      </c>
      <c r="AC310">
        <v>1152000000</v>
      </c>
      <c r="AD310">
        <v>1556000000</v>
      </c>
      <c r="AE310">
        <v>2027000000</v>
      </c>
      <c r="AF310">
        <v>2406000000</v>
      </c>
      <c r="AG310">
        <v>4352000000</v>
      </c>
      <c r="AH310">
        <v>1666000000</v>
      </c>
      <c r="AI310">
        <v>1409000000</v>
      </c>
      <c r="AJ310">
        <v>1277000000</v>
      </c>
      <c r="AK310">
        <v>992000000</v>
      </c>
      <c r="AL310">
        <v>2477000000</v>
      </c>
      <c r="AM310">
        <v>2100000000</v>
      </c>
      <c r="AN310">
        <v>5729000000</v>
      </c>
      <c r="AO310">
        <v>5468000000</v>
      </c>
      <c r="AP310">
        <v>4470000000</v>
      </c>
      <c r="AQ310">
        <v>1199000000</v>
      </c>
      <c r="AR310">
        <v>2569000000</v>
      </c>
      <c r="AS310">
        <v>395000000</v>
      </c>
      <c r="AT310">
        <v>307000000</v>
      </c>
    </row>
    <row r="311" spans="24:46">
      <c r="X311" t="s">
        <v>174</v>
      </c>
      <c r="Y311">
        <v>1192668000000</v>
      </c>
      <c r="Z311">
        <v>185203000000</v>
      </c>
      <c r="AA311">
        <v>17957000000</v>
      </c>
      <c r="AB311">
        <v>954000000</v>
      </c>
      <c r="AC311">
        <v>1239000000</v>
      </c>
      <c r="AD311">
        <v>1556000000</v>
      </c>
      <c r="AE311">
        <v>1932000000</v>
      </c>
      <c r="AF311">
        <v>2393000000</v>
      </c>
      <c r="AG311">
        <v>4374000000</v>
      </c>
      <c r="AH311">
        <v>1718000000</v>
      </c>
      <c r="AI311">
        <v>1406000000</v>
      </c>
      <c r="AJ311">
        <v>1250000000</v>
      </c>
      <c r="AK311">
        <v>758000000</v>
      </c>
      <c r="AL311">
        <v>2592000000</v>
      </c>
      <c r="AM311">
        <v>2159000000</v>
      </c>
      <c r="AN311">
        <v>5990000000</v>
      </c>
      <c r="AO311">
        <v>5667000000</v>
      </c>
      <c r="AP311">
        <v>4667000000</v>
      </c>
      <c r="AQ311">
        <v>1345000000</v>
      </c>
      <c r="AR311">
        <v>2502000000</v>
      </c>
      <c r="AS311">
        <v>414000000</v>
      </c>
      <c r="AT311">
        <v>406000000</v>
      </c>
    </row>
    <row r="312" spans="24:46">
      <c r="X312" t="s">
        <v>175</v>
      </c>
      <c r="Y312">
        <v>1193762000000</v>
      </c>
      <c r="Z312">
        <v>184782000000</v>
      </c>
      <c r="AA312">
        <v>18041000000</v>
      </c>
      <c r="AB312">
        <v>990000000</v>
      </c>
      <c r="AC312">
        <v>1247000000</v>
      </c>
      <c r="AD312">
        <v>1471000000</v>
      </c>
      <c r="AE312">
        <v>2028000000</v>
      </c>
      <c r="AF312">
        <v>2413000000</v>
      </c>
      <c r="AG312">
        <v>4304000000</v>
      </c>
      <c r="AH312">
        <v>1663000000</v>
      </c>
      <c r="AI312">
        <v>1364000000</v>
      </c>
      <c r="AJ312">
        <v>1277000000</v>
      </c>
      <c r="AK312">
        <v>811000000</v>
      </c>
      <c r="AL312">
        <v>2491000000</v>
      </c>
      <c r="AM312">
        <v>2286000000</v>
      </c>
      <c r="AN312">
        <v>6024000000</v>
      </c>
      <c r="AO312">
        <v>6006000000</v>
      </c>
      <c r="AP312">
        <v>4968000000</v>
      </c>
      <c r="AQ312">
        <v>1336000000</v>
      </c>
      <c r="AR312">
        <v>2663000000</v>
      </c>
      <c r="AS312">
        <v>491000000</v>
      </c>
      <c r="AT312">
        <v>478000000</v>
      </c>
    </row>
    <row r="313" spans="24:46">
      <c r="X313" t="s">
        <v>176</v>
      </c>
      <c r="Y313">
        <v>1194014000000</v>
      </c>
      <c r="Z313">
        <v>183920000000</v>
      </c>
      <c r="AA313">
        <v>18332000000</v>
      </c>
      <c r="AB313">
        <v>995000000</v>
      </c>
      <c r="AC313">
        <v>1273000000</v>
      </c>
      <c r="AD313">
        <v>1461000000</v>
      </c>
      <c r="AE313">
        <v>2095000000</v>
      </c>
      <c r="AF313">
        <v>2423000000</v>
      </c>
      <c r="AG313">
        <v>4325000000</v>
      </c>
      <c r="AH313">
        <v>1746000000</v>
      </c>
      <c r="AI313">
        <v>1342000000</v>
      </c>
      <c r="AJ313">
        <v>1237000000</v>
      </c>
      <c r="AK313">
        <v>907000000</v>
      </c>
      <c r="AL313">
        <v>2563000000</v>
      </c>
      <c r="AM313">
        <v>2290000000</v>
      </c>
      <c r="AN313">
        <v>6126000000</v>
      </c>
      <c r="AO313">
        <v>5700000000</v>
      </c>
      <c r="AP313">
        <v>4775000000</v>
      </c>
      <c r="AQ313">
        <v>1369000000</v>
      </c>
      <c r="AR313">
        <v>2539000000</v>
      </c>
      <c r="AS313">
        <v>475000000</v>
      </c>
      <c r="AT313">
        <v>392000000</v>
      </c>
    </row>
    <row r="314" spans="24:46">
      <c r="X314" t="s">
        <v>177</v>
      </c>
      <c r="Y314">
        <v>1191161000000</v>
      </c>
      <c r="Z314">
        <v>180822000000</v>
      </c>
      <c r="AA314">
        <v>18534000000</v>
      </c>
      <c r="AB314">
        <v>998000000</v>
      </c>
      <c r="AC314">
        <v>1322000000</v>
      </c>
      <c r="AD314">
        <v>1385000000</v>
      </c>
      <c r="AE314">
        <v>2296000000</v>
      </c>
      <c r="AF314">
        <v>2411000000</v>
      </c>
      <c r="AG314">
        <v>4319000000</v>
      </c>
      <c r="AH314">
        <v>1709000000</v>
      </c>
      <c r="AI314">
        <v>1346000000</v>
      </c>
      <c r="AJ314">
        <v>1264000000</v>
      </c>
      <c r="AK314">
        <v>904000000</v>
      </c>
      <c r="AL314">
        <v>2670000000</v>
      </c>
      <c r="AM314">
        <v>2229000000</v>
      </c>
      <c r="AN314">
        <v>6221000000</v>
      </c>
      <c r="AO314">
        <v>5685000000</v>
      </c>
      <c r="AP314">
        <v>4791000000</v>
      </c>
      <c r="AQ314">
        <v>1358000000</v>
      </c>
      <c r="AR314">
        <v>2557000000</v>
      </c>
      <c r="AS314">
        <v>457000000</v>
      </c>
      <c r="AT314">
        <v>419000000</v>
      </c>
    </row>
    <row r="315" spans="24:46">
      <c r="X315" t="s">
        <v>178</v>
      </c>
      <c r="Y315">
        <v>1193441000000</v>
      </c>
      <c r="Z315">
        <v>179684000000</v>
      </c>
      <c r="AA315">
        <v>18296000000</v>
      </c>
      <c r="AB315">
        <v>1002000000</v>
      </c>
      <c r="AC315">
        <v>1239000000</v>
      </c>
      <c r="AD315">
        <v>1390000000</v>
      </c>
      <c r="AE315">
        <v>2158000000</v>
      </c>
      <c r="AF315">
        <v>2413000000</v>
      </c>
      <c r="AG315">
        <v>4285000000</v>
      </c>
      <c r="AH315">
        <v>1712000000</v>
      </c>
      <c r="AI315">
        <v>1302000000</v>
      </c>
      <c r="AJ315">
        <v>1271000000</v>
      </c>
      <c r="AK315">
        <v>962000000</v>
      </c>
      <c r="AL315">
        <v>2632000000</v>
      </c>
      <c r="AM315">
        <v>2215000000</v>
      </c>
      <c r="AN315">
        <v>6086000000</v>
      </c>
      <c r="AO315">
        <v>5595000000</v>
      </c>
      <c r="AP315">
        <v>4711000000</v>
      </c>
      <c r="AQ315">
        <v>1319000000</v>
      </c>
      <c r="AR315">
        <v>2528000000</v>
      </c>
      <c r="AS315">
        <v>454000000</v>
      </c>
      <c r="AT315">
        <v>410000000</v>
      </c>
    </row>
    <row r="316" spans="24:46">
      <c r="X316" t="s">
        <v>179</v>
      </c>
      <c r="Y316">
        <v>1196623000000</v>
      </c>
      <c r="Z316">
        <v>181138000000</v>
      </c>
      <c r="AA316">
        <v>18348000000</v>
      </c>
      <c r="AB316">
        <v>1021000000</v>
      </c>
      <c r="AC316">
        <v>1259000000</v>
      </c>
      <c r="AD316">
        <v>1333000000</v>
      </c>
      <c r="AE316">
        <v>2082000000</v>
      </c>
      <c r="AF316">
        <v>2465000000</v>
      </c>
      <c r="AG316">
        <v>4300000000</v>
      </c>
      <c r="AH316">
        <v>1672000000</v>
      </c>
      <c r="AI316">
        <v>1342000000</v>
      </c>
      <c r="AJ316">
        <v>1286000000</v>
      </c>
      <c r="AK316">
        <v>947000000</v>
      </c>
      <c r="AL316">
        <v>2644000000</v>
      </c>
      <c r="AM316">
        <v>2297000000</v>
      </c>
      <c r="AN316">
        <v>6200000000</v>
      </c>
      <c r="AO316">
        <v>5547000000</v>
      </c>
      <c r="AP316">
        <v>4690000000</v>
      </c>
      <c r="AQ316">
        <v>1342000000</v>
      </c>
      <c r="AR316">
        <v>2552000000</v>
      </c>
      <c r="AS316">
        <v>414000000</v>
      </c>
      <c r="AT316">
        <v>382000000</v>
      </c>
    </row>
    <row r="317" spans="24:46">
      <c r="X317" t="s">
        <v>180</v>
      </c>
      <c r="Y317">
        <v>1206330000000</v>
      </c>
      <c r="Z317">
        <v>184668000000</v>
      </c>
      <c r="AA317">
        <v>18640000000</v>
      </c>
      <c r="AB317">
        <v>1042000000</v>
      </c>
      <c r="AC317">
        <v>1268000000</v>
      </c>
      <c r="AD317">
        <v>1410000000</v>
      </c>
      <c r="AE317">
        <v>2160000000</v>
      </c>
      <c r="AF317">
        <v>2424000000</v>
      </c>
      <c r="AG317">
        <v>4279000000</v>
      </c>
      <c r="AH317">
        <v>1643000000</v>
      </c>
      <c r="AI317">
        <v>1370000000</v>
      </c>
      <c r="AJ317">
        <v>1266000000</v>
      </c>
      <c r="AK317">
        <v>1084000000</v>
      </c>
      <c r="AL317">
        <v>2696000000</v>
      </c>
      <c r="AM317">
        <v>2277000000</v>
      </c>
      <c r="AN317">
        <v>6241000000</v>
      </c>
      <c r="AO317">
        <v>5266000000</v>
      </c>
      <c r="AP317">
        <v>4509000000</v>
      </c>
      <c r="AQ317">
        <v>1319000000</v>
      </c>
      <c r="AR317">
        <v>2370000000</v>
      </c>
      <c r="AS317">
        <v>389000000</v>
      </c>
      <c r="AT317">
        <v>431000000</v>
      </c>
    </row>
    <row r="318" spans="24:46">
      <c r="X318" t="s">
        <v>181</v>
      </c>
      <c r="Y318">
        <v>1206137000000</v>
      </c>
      <c r="Z318">
        <v>183414000000</v>
      </c>
      <c r="AA318">
        <v>18452000000</v>
      </c>
      <c r="AB318">
        <v>964000000</v>
      </c>
      <c r="AC318">
        <v>1311000000</v>
      </c>
      <c r="AD318">
        <v>1461000000</v>
      </c>
      <c r="AE318">
        <v>2226000000</v>
      </c>
      <c r="AF318">
        <v>2411000000</v>
      </c>
      <c r="AG318">
        <v>4251000000</v>
      </c>
      <c r="AH318">
        <v>1702000000</v>
      </c>
      <c r="AI318">
        <v>1305000000</v>
      </c>
      <c r="AJ318">
        <v>1244000000</v>
      </c>
      <c r="AK318">
        <v>952000000</v>
      </c>
      <c r="AL318">
        <v>2596000000</v>
      </c>
      <c r="AM318">
        <v>2280000000</v>
      </c>
      <c r="AN318">
        <v>6187000000</v>
      </c>
      <c r="AO318">
        <v>5654000000</v>
      </c>
      <c r="AP318">
        <v>4963000000</v>
      </c>
      <c r="AQ318">
        <v>1448000000</v>
      </c>
      <c r="AR318">
        <v>2495000000</v>
      </c>
      <c r="AS318">
        <v>502000000</v>
      </c>
      <c r="AT318">
        <v>518000000</v>
      </c>
    </row>
    <row r="319" spans="24:46">
      <c r="X319" t="s">
        <v>182</v>
      </c>
      <c r="Y319">
        <v>1212387000000</v>
      </c>
      <c r="Z319">
        <v>184930000000</v>
      </c>
      <c r="AA319">
        <v>18179000000</v>
      </c>
      <c r="AB319">
        <v>967000000</v>
      </c>
      <c r="AC319">
        <v>1258000000</v>
      </c>
      <c r="AD319">
        <v>1339000000</v>
      </c>
      <c r="AE319">
        <v>2198000000</v>
      </c>
      <c r="AF319">
        <v>2428000000</v>
      </c>
      <c r="AG319">
        <v>4350000000</v>
      </c>
      <c r="AH319">
        <v>1685000000</v>
      </c>
      <c r="AI319">
        <v>1388000000</v>
      </c>
      <c r="AJ319">
        <v>1277000000</v>
      </c>
      <c r="AK319">
        <v>906000000</v>
      </c>
      <c r="AL319">
        <v>2502000000</v>
      </c>
      <c r="AM319">
        <v>2231000000</v>
      </c>
      <c r="AN319">
        <v>5991000000</v>
      </c>
      <c r="AO319">
        <v>5325000000</v>
      </c>
      <c r="AP319">
        <v>4653000000</v>
      </c>
      <c r="AQ319">
        <v>1246000000</v>
      </c>
      <c r="AR319">
        <v>2395000000</v>
      </c>
      <c r="AS319">
        <v>491000000</v>
      </c>
      <c r="AT319">
        <v>521000000</v>
      </c>
    </row>
    <row r="320" spans="24:46">
      <c r="X320" t="s">
        <v>183</v>
      </c>
      <c r="Y320">
        <v>1214872000000</v>
      </c>
      <c r="Z320">
        <v>185105000000</v>
      </c>
      <c r="AA320">
        <v>17834000000</v>
      </c>
      <c r="AB320">
        <v>949000000</v>
      </c>
      <c r="AC320">
        <v>1236000000</v>
      </c>
      <c r="AD320">
        <v>1314000000</v>
      </c>
      <c r="AE320">
        <v>2126000000</v>
      </c>
      <c r="AF320">
        <v>2422000000</v>
      </c>
      <c r="AG320">
        <v>4090000000</v>
      </c>
      <c r="AH320">
        <v>1571000000</v>
      </c>
      <c r="AI320">
        <v>1267000000</v>
      </c>
      <c r="AJ320">
        <v>1252000000</v>
      </c>
      <c r="AK320">
        <v>822000000</v>
      </c>
      <c r="AL320">
        <v>2532000000</v>
      </c>
      <c r="AM320">
        <v>2343000000</v>
      </c>
      <c r="AN320">
        <v>6111000000</v>
      </c>
      <c r="AO320">
        <v>5077000000</v>
      </c>
      <c r="AP320">
        <v>4553000000</v>
      </c>
      <c r="AQ320">
        <v>1309000000</v>
      </c>
      <c r="AR320">
        <v>2335000000</v>
      </c>
      <c r="AS320">
        <v>449000000</v>
      </c>
      <c r="AT320">
        <v>460000000</v>
      </c>
    </row>
    <row r="321" spans="24:46">
      <c r="X321" t="s">
        <v>184</v>
      </c>
      <c r="Y321">
        <v>1217202000000</v>
      </c>
      <c r="Z321">
        <v>184806000000</v>
      </c>
      <c r="AA321">
        <v>18217000000</v>
      </c>
      <c r="AB321">
        <v>975000000</v>
      </c>
      <c r="AC321">
        <v>1330000000</v>
      </c>
      <c r="AD321">
        <v>1342000000</v>
      </c>
      <c r="AE321">
        <v>2101000000</v>
      </c>
      <c r="AF321">
        <v>2462000000</v>
      </c>
      <c r="AG321">
        <v>4349000000</v>
      </c>
      <c r="AH321">
        <v>1673000000</v>
      </c>
      <c r="AI321">
        <v>1405000000</v>
      </c>
      <c r="AJ321">
        <v>1271000000</v>
      </c>
      <c r="AK321">
        <v>798000000</v>
      </c>
      <c r="AL321">
        <v>2533000000</v>
      </c>
      <c r="AM321">
        <v>2327000000</v>
      </c>
      <c r="AN321">
        <v>6190000000</v>
      </c>
      <c r="AO321">
        <v>5264000000</v>
      </c>
      <c r="AP321">
        <v>4599000000</v>
      </c>
      <c r="AQ321">
        <v>1379000000</v>
      </c>
      <c r="AR321">
        <v>2321000000</v>
      </c>
      <c r="AS321">
        <v>433000000</v>
      </c>
      <c r="AT321">
        <v>466000000</v>
      </c>
    </row>
    <row r="322" spans="24:46">
      <c r="X322" t="s">
        <v>185</v>
      </c>
      <c r="Y322">
        <v>1220447000000</v>
      </c>
      <c r="Z322">
        <v>183169000000</v>
      </c>
      <c r="AA322">
        <v>18277000000</v>
      </c>
      <c r="AB322">
        <v>979000000</v>
      </c>
      <c r="AC322">
        <v>1299000000</v>
      </c>
      <c r="AD322">
        <v>1306000000</v>
      </c>
      <c r="AE322">
        <v>1982000000</v>
      </c>
      <c r="AF322">
        <v>2462000000</v>
      </c>
      <c r="AG322">
        <v>4433000000</v>
      </c>
      <c r="AH322">
        <v>1709000000</v>
      </c>
      <c r="AI322">
        <v>1452000000</v>
      </c>
      <c r="AJ322">
        <v>1272000000</v>
      </c>
      <c r="AK322">
        <v>868000000</v>
      </c>
      <c r="AL322">
        <v>2622000000</v>
      </c>
      <c r="AM322">
        <v>2326000000</v>
      </c>
      <c r="AN322">
        <v>6247000000</v>
      </c>
      <c r="AO322">
        <v>5394000000</v>
      </c>
      <c r="AP322">
        <v>4700000000</v>
      </c>
      <c r="AQ322">
        <v>1398000000</v>
      </c>
      <c r="AR322">
        <v>2347000000</v>
      </c>
      <c r="AS322">
        <v>467000000</v>
      </c>
      <c r="AT322">
        <v>488000000</v>
      </c>
    </row>
    <row r="323" spans="24:46">
      <c r="X323" t="s">
        <v>186</v>
      </c>
      <c r="Y323">
        <v>1221464000000</v>
      </c>
      <c r="Z323">
        <v>181916000000</v>
      </c>
      <c r="AA323">
        <v>18341000000</v>
      </c>
      <c r="AB323">
        <v>1019000000</v>
      </c>
      <c r="AC323">
        <v>1307000000</v>
      </c>
      <c r="AD323">
        <v>1260000000</v>
      </c>
      <c r="AE323">
        <v>2058000000</v>
      </c>
      <c r="AF323">
        <v>2473000000</v>
      </c>
      <c r="AG323">
        <v>4440000000</v>
      </c>
      <c r="AH323">
        <v>1685000000</v>
      </c>
      <c r="AI323">
        <v>1452000000</v>
      </c>
      <c r="AJ323">
        <v>1303000000</v>
      </c>
      <c r="AK323">
        <v>922000000</v>
      </c>
      <c r="AL323">
        <v>2531000000</v>
      </c>
      <c r="AM323">
        <v>2331000000</v>
      </c>
      <c r="AN323">
        <v>6169000000</v>
      </c>
      <c r="AO323">
        <v>5313000000</v>
      </c>
      <c r="AP323">
        <v>4660000000</v>
      </c>
      <c r="AQ323">
        <v>1417000000</v>
      </c>
      <c r="AR323">
        <v>2353000000</v>
      </c>
      <c r="AS323">
        <v>418000000</v>
      </c>
      <c r="AT323">
        <v>472000000</v>
      </c>
    </row>
    <row r="324" spans="24:46">
      <c r="X324" t="s">
        <v>187</v>
      </c>
      <c r="Y324">
        <v>1222387000000</v>
      </c>
      <c r="Z324">
        <v>180614000000</v>
      </c>
      <c r="AA324">
        <v>18403000000</v>
      </c>
      <c r="AB324">
        <v>964000000</v>
      </c>
      <c r="AC324">
        <v>1303000000</v>
      </c>
      <c r="AD324">
        <v>1281000000</v>
      </c>
      <c r="AE324">
        <v>2089000000</v>
      </c>
      <c r="AF324">
        <v>2486000000</v>
      </c>
      <c r="AG324">
        <v>4367000000</v>
      </c>
      <c r="AH324">
        <v>1663000000</v>
      </c>
      <c r="AI324">
        <v>1424000000</v>
      </c>
      <c r="AJ324">
        <v>1280000000</v>
      </c>
      <c r="AK324">
        <v>893000000</v>
      </c>
      <c r="AL324">
        <v>2592000000</v>
      </c>
      <c r="AM324">
        <v>2428000000</v>
      </c>
      <c r="AN324">
        <v>6323000000</v>
      </c>
      <c r="AO324">
        <v>5121000000</v>
      </c>
      <c r="AP324">
        <v>4497000000</v>
      </c>
      <c r="AQ324">
        <v>1345000000</v>
      </c>
      <c r="AR324">
        <v>2303000000</v>
      </c>
      <c r="AS324">
        <v>437000000</v>
      </c>
      <c r="AT324">
        <v>412000000</v>
      </c>
    </row>
    <row r="325" spans="24:46">
      <c r="X325" t="s">
        <v>188</v>
      </c>
      <c r="Y325">
        <v>1226741000000</v>
      </c>
      <c r="Z325">
        <v>180094000000</v>
      </c>
      <c r="AA325">
        <v>18781000000</v>
      </c>
      <c r="AB325">
        <v>994000000</v>
      </c>
      <c r="AC325">
        <v>1342000000</v>
      </c>
      <c r="AD325">
        <v>1348000000</v>
      </c>
      <c r="AE325">
        <v>2184000000</v>
      </c>
      <c r="AF325">
        <v>2502000000</v>
      </c>
      <c r="AG325">
        <v>4398000000</v>
      </c>
      <c r="AH325">
        <v>1644000000</v>
      </c>
      <c r="AI325">
        <v>1460000000</v>
      </c>
      <c r="AJ325">
        <v>1294000000</v>
      </c>
      <c r="AK325">
        <v>1013000000</v>
      </c>
      <c r="AL325">
        <v>2570000000</v>
      </c>
      <c r="AM325">
        <v>2430000000</v>
      </c>
      <c r="AN325">
        <v>6342000000</v>
      </c>
      <c r="AO325">
        <v>5224000000</v>
      </c>
      <c r="AP325">
        <v>4571000000</v>
      </c>
      <c r="AQ325">
        <v>1369000000</v>
      </c>
      <c r="AR325">
        <v>2309000000</v>
      </c>
      <c r="AS325">
        <v>406000000</v>
      </c>
      <c r="AT325">
        <v>487000000</v>
      </c>
    </row>
    <row r="326" spans="24:46">
      <c r="X326" t="s">
        <v>189</v>
      </c>
      <c r="Y326">
        <v>1228162000000</v>
      </c>
      <c r="Z326">
        <v>179537000000</v>
      </c>
      <c r="AA326">
        <v>18123000000</v>
      </c>
      <c r="AB326">
        <v>942000000</v>
      </c>
      <c r="AC326">
        <v>1343000000</v>
      </c>
      <c r="AD326">
        <v>1293000000</v>
      </c>
      <c r="AE326">
        <v>2126000000</v>
      </c>
      <c r="AF326">
        <v>2503000000</v>
      </c>
      <c r="AG326">
        <v>4284000000</v>
      </c>
      <c r="AH326">
        <v>1620000000</v>
      </c>
      <c r="AI326">
        <v>1387000000</v>
      </c>
      <c r="AJ326">
        <v>1277000000</v>
      </c>
      <c r="AK326">
        <v>864000000</v>
      </c>
      <c r="AL326">
        <v>2446000000</v>
      </c>
      <c r="AM326">
        <v>2322000000</v>
      </c>
      <c r="AN326">
        <v>6111000000</v>
      </c>
      <c r="AO326">
        <v>5216000000</v>
      </c>
      <c r="AP326">
        <v>4638000000</v>
      </c>
      <c r="AQ326">
        <v>1466000000</v>
      </c>
      <c r="AR326">
        <v>2333000000</v>
      </c>
      <c r="AS326">
        <v>427000000</v>
      </c>
      <c r="AT326">
        <v>412000000</v>
      </c>
    </row>
    <row r="327" spans="24:46">
      <c r="X327" t="s">
        <v>190</v>
      </c>
      <c r="Y327">
        <v>1228932000000</v>
      </c>
      <c r="Z327">
        <v>179494000000</v>
      </c>
      <c r="AA327">
        <v>18283000000</v>
      </c>
      <c r="AB327">
        <v>950000000</v>
      </c>
      <c r="AC327">
        <v>1343000000</v>
      </c>
      <c r="AD327">
        <v>1285000000</v>
      </c>
      <c r="AE327">
        <v>2084000000</v>
      </c>
      <c r="AF327">
        <v>2519000000</v>
      </c>
      <c r="AG327">
        <v>4338000000</v>
      </c>
      <c r="AH327">
        <v>1585000000</v>
      </c>
      <c r="AI327">
        <v>1450000000</v>
      </c>
      <c r="AJ327">
        <v>1303000000</v>
      </c>
      <c r="AK327">
        <v>840000000</v>
      </c>
      <c r="AL327">
        <v>2534000000</v>
      </c>
      <c r="AM327">
        <v>2390000000</v>
      </c>
      <c r="AN327">
        <v>6267000000</v>
      </c>
      <c r="AO327">
        <v>5078000000</v>
      </c>
      <c r="AP327">
        <v>4510000000</v>
      </c>
      <c r="AQ327">
        <v>1421000000</v>
      </c>
      <c r="AR327">
        <v>2323000000</v>
      </c>
      <c r="AS327">
        <v>431000000</v>
      </c>
      <c r="AT327">
        <v>335000000</v>
      </c>
    </row>
    <row r="328" spans="24:46">
      <c r="X328" t="s">
        <v>191</v>
      </c>
      <c r="Y328">
        <v>1230887000000</v>
      </c>
      <c r="Z328">
        <v>178930000000</v>
      </c>
      <c r="AA328">
        <v>18167000000</v>
      </c>
      <c r="AB328">
        <v>943000000</v>
      </c>
      <c r="AC328">
        <v>1330000000</v>
      </c>
      <c r="AD328">
        <v>1360000000</v>
      </c>
      <c r="AE328">
        <v>2143000000</v>
      </c>
      <c r="AF328">
        <v>2525000000</v>
      </c>
      <c r="AG328">
        <v>4252000000</v>
      </c>
      <c r="AH328">
        <v>1486000000</v>
      </c>
      <c r="AI328">
        <v>1480000000</v>
      </c>
      <c r="AJ328">
        <v>1286000000</v>
      </c>
      <c r="AK328">
        <v>792000000</v>
      </c>
      <c r="AL328">
        <v>2471000000</v>
      </c>
      <c r="AM328">
        <v>2351000000</v>
      </c>
      <c r="AN328">
        <v>6152000000</v>
      </c>
      <c r="AO328">
        <v>5179000000</v>
      </c>
      <c r="AP328">
        <v>4555000000</v>
      </c>
      <c r="AQ328">
        <v>1368000000</v>
      </c>
      <c r="AR328">
        <v>2359000000</v>
      </c>
      <c r="AS328">
        <v>395000000</v>
      </c>
      <c r="AT328">
        <v>433000000</v>
      </c>
    </row>
    <row r="329" spans="24:46">
      <c r="X329" t="s">
        <v>192</v>
      </c>
      <c r="Y329">
        <v>1223796000000</v>
      </c>
      <c r="Z329">
        <v>172739000000</v>
      </c>
      <c r="AA329">
        <v>18147000000</v>
      </c>
      <c r="AB329">
        <v>934000000</v>
      </c>
      <c r="AC329">
        <v>1342000000</v>
      </c>
      <c r="AD329">
        <v>1275000000</v>
      </c>
      <c r="AE329">
        <v>2003000000</v>
      </c>
      <c r="AF329">
        <v>2471000000</v>
      </c>
      <c r="AG329">
        <v>4264000000</v>
      </c>
      <c r="AH329">
        <v>1549000000</v>
      </c>
      <c r="AI329">
        <v>1414000000</v>
      </c>
      <c r="AJ329">
        <v>1301000000</v>
      </c>
      <c r="AK329">
        <v>938000000</v>
      </c>
      <c r="AL329">
        <v>2563000000</v>
      </c>
      <c r="AM329">
        <v>2357000000</v>
      </c>
      <c r="AN329">
        <v>6262000000</v>
      </c>
      <c r="AO329">
        <v>4963000000</v>
      </c>
      <c r="AP329">
        <v>4301000000</v>
      </c>
      <c r="AQ329">
        <v>1250000000</v>
      </c>
      <c r="AR329">
        <v>2291000000</v>
      </c>
      <c r="AS329">
        <v>388000000</v>
      </c>
      <c r="AT329">
        <v>372000000</v>
      </c>
    </row>
    <row r="330" spans="24:46">
      <c r="X330" t="s">
        <v>193</v>
      </c>
      <c r="Y330">
        <v>1230232000000</v>
      </c>
      <c r="Z330">
        <v>172958000000</v>
      </c>
      <c r="AA330">
        <v>18399000000</v>
      </c>
      <c r="AB330">
        <v>899000000</v>
      </c>
      <c r="AC330">
        <v>1481000000</v>
      </c>
      <c r="AD330">
        <v>1360000000</v>
      </c>
      <c r="AE330">
        <v>2160000000</v>
      </c>
      <c r="AF330">
        <v>2514000000</v>
      </c>
      <c r="AG330">
        <v>4221000000</v>
      </c>
      <c r="AH330">
        <v>1514000000</v>
      </c>
      <c r="AI330">
        <v>1411000000</v>
      </c>
      <c r="AJ330">
        <v>1296000000</v>
      </c>
      <c r="AK330">
        <v>878000000</v>
      </c>
      <c r="AL330">
        <v>2566000000</v>
      </c>
      <c r="AM330">
        <v>2320000000</v>
      </c>
      <c r="AN330">
        <v>6367000000</v>
      </c>
      <c r="AO330">
        <v>5083000000</v>
      </c>
      <c r="AP330">
        <v>4398000000</v>
      </c>
      <c r="AQ330">
        <v>1192000000</v>
      </c>
      <c r="AR330">
        <v>2417000000</v>
      </c>
      <c r="AS330">
        <v>433000000</v>
      </c>
      <c r="AT330">
        <v>356000000</v>
      </c>
    </row>
    <row r="331" spans="24:46">
      <c r="X331" t="s">
        <v>194</v>
      </c>
      <c r="Y331">
        <v>1227554000000</v>
      </c>
      <c r="Z331">
        <v>172057000000</v>
      </c>
      <c r="AA331">
        <v>18440000000</v>
      </c>
      <c r="AB331">
        <v>901000000</v>
      </c>
      <c r="AC331">
        <v>1347000000</v>
      </c>
      <c r="AD331">
        <v>1224000000</v>
      </c>
      <c r="AE331">
        <v>2236000000</v>
      </c>
      <c r="AF331">
        <v>2488000000</v>
      </c>
      <c r="AG331">
        <v>4290000000</v>
      </c>
      <c r="AH331">
        <v>1564000000</v>
      </c>
      <c r="AI331">
        <v>1435000000</v>
      </c>
      <c r="AJ331">
        <v>1291000000</v>
      </c>
      <c r="AK331">
        <v>1046000000</v>
      </c>
      <c r="AL331">
        <v>2588000000</v>
      </c>
      <c r="AM331">
        <v>2320000000</v>
      </c>
      <c r="AN331">
        <v>6255000000</v>
      </c>
      <c r="AO331">
        <v>4968000000</v>
      </c>
      <c r="AP331">
        <v>4350000000</v>
      </c>
      <c r="AQ331">
        <v>1093000000</v>
      </c>
      <c r="AR331">
        <v>2455000000</v>
      </c>
      <c r="AS331">
        <v>452000000</v>
      </c>
      <c r="AT331">
        <v>350000000</v>
      </c>
    </row>
    <row r="332" spans="24:46">
      <c r="X332" t="s">
        <v>195</v>
      </c>
      <c r="Y332">
        <v>1226679000000</v>
      </c>
      <c r="Z332">
        <v>168568000000</v>
      </c>
      <c r="AA332">
        <v>18102000000</v>
      </c>
      <c r="AB332">
        <v>876000000</v>
      </c>
      <c r="AC332">
        <v>1236000000</v>
      </c>
      <c r="AD332">
        <v>1196000000</v>
      </c>
      <c r="AE332">
        <v>2243000000</v>
      </c>
      <c r="AF332">
        <v>2479000000</v>
      </c>
      <c r="AG332">
        <v>4320000000</v>
      </c>
      <c r="AH332">
        <v>1571000000</v>
      </c>
      <c r="AI332">
        <v>1428000000</v>
      </c>
      <c r="AJ332">
        <v>1321000000</v>
      </c>
      <c r="AK332">
        <v>862000000</v>
      </c>
      <c r="AL332">
        <v>2572000000</v>
      </c>
      <c r="AM332">
        <v>2318000000</v>
      </c>
      <c r="AN332">
        <v>6126000000</v>
      </c>
      <c r="AO332">
        <v>4987000000</v>
      </c>
      <c r="AP332">
        <v>4375000000</v>
      </c>
      <c r="AQ332">
        <v>1200000000</v>
      </c>
      <c r="AR332">
        <v>2388000000</v>
      </c>
      <c r="AS332">
        <v>425000000</v>
      </c>
      <c r="AT332">
        <v>362000000</v>
      </c>
    </row>
    <row r="333" spans="24:46">
      <c r="X333" t="s">
        <v>196</v>
      </c>
      <c r="Y333">
        <v>1229595000000</v>
      </c>
      <c r="Z333">
        <v>171011000000</v>
      </c>
      <c r="AA333">
        <v>18403000000</v>
      </c>
      <c r="AB333">
        <v>901000000</v>
      </c>
      <c r="AC333">
        <v>1298000000</v>
      </c>
      <c r="AD333">
        <v>1198000000</v>
      </c>
      <c r="AE333">
        <v>2209000000</v>
      </c>
      <c r="AF333">
        <v>2480000000</v>
      </c>
      <c r="AG333">
        <v>4321000000</v>
      </c>
      <c r="AH333">
        <v>1582000000</v>
      </c>
      <c r="AI333">
        <v>1409000000</v>
      </c>
      <c r="AJ333">
        <v>1330000000</v>
      </c>
      <c r="AK333">
        <v>964000000</v>
      </c>
      <c r="AL333">
        <v>2645000000</v>
      </c>
      <c r="AM333">
        <v>2387000000</v>
      </c>
      <c r="AN333">
        <v>6330000000</v>
      </c>
      <c r="AO333">
        <v>5201000000</v>
      </c>
      <c r="AP333">
        <v>4553000000</v>
      </c>
      <c r="AQ333">
        <v>1259000000</v>
      </c>
      <c r="AR333">
        <v>2402000000</v>
      </c>
      <c r="AS333">
        <v>446000000</v>
      </c>
      <c r="AT333">
        <v>446000000</v>
      </c>
    </row>
    <row r="334" spans="24:46">
      <c r="X334" t="s">
        <v>197</v>
      </c>
      <c r="Y334">
        <v>1230917000000</v>
      </c>
      <c r="Z334">
        <v>171442000000</v>
      </c>
      <c r="AA334">
        <v>18303000000</v>
      </c>
      <c r="AB334">
        <v>911000000</v>
      </c>
      <c r="AC334">
        <v>1391000000</v>
      </c>
      <c r="AD334">
        <v>1197000000</v>
      </c>
      <c r="AE334">
        <v>2203000000</v>
      </c>
      <c r="AF334">
        <v>2449000000</v>
      </c>
      <c r="AG334">
        <v>4222000000</v>
      </c>
      <c r="AH334">
        <v>1541000000</v>
      </c>
      <c r="AI334">
        <v>1380000000</v>
      </c>
      <c r="AJ334">
        <v>1301000000</v>
      </c>
      <c r="AK334">
        <v>1007000000</v>
      </c>
      <c r="AL334">
        <v>2570000000</v>
      </c>
      <c r="AM334">
        <v>2353000000</v>
      </c>
      <c r="AN334">
        <v>6314000000</v>
      </c>
      <c r="AO334">
        <v>5160000000</v>
      </c>
      <c r="AP334">
        <v>4452000000</v>
      </c>
      <c r="AQ334">
        <v>1198000000</v>
      </c>
      <c r="AR334">
        <v>2358000000</v>
      </c>
      <c r="AS334">
        <v>460000000</v>
      </c>
      <c r="AT334">
        <v>436000000</v>
      </c>
    </row>
    <row r="335" spans="24:46">
      <c r="X335" t="s">
        <v>198</v>
      </c>
      <c r="Y335">
        <v>1233275000000</v>
      </c>
      <c r="Z335">
        <v>171302000000</v>
      </c>
      <c r="AA335">
        <v>18415000000</v>
      </c>
      <c r="AB335">
        <v>888000000</v>
      </c>
      <c r="AC335">
        <v>1411000000</v>
      </c>
      <c r="AD335">
        <v>1166000000</v>
      </c>
      <c r="AE335">
        <v>2310000000</v>
      </c>
      <c r="AF335">
        <v>2458000000</v>
      </c>
      <c r="AG335">
        <v>4221000000</v>
      </c>
      <c r="AH335">
        <v>1547000000</v>
      </c>
      <c r="AI335">
        <v>1370000000</v>
      </c>
      <c r="AJ335">
        <v>1304000000</v>
      </c>
      <c r="AK335">
        <v>1010000000</v>
      </c>
      <c r="AL335">
        <v>2566000000</v>
      </c>
      <c r="AM335">
        <v>2385000000</v>
      </c>
      <c r="AN335">
        <v>6362000000</v>
      </c>
      <c r="AO335">
        <v>5305000000</v>
      </c>
      <c r="AP335">
        <v>4644000000</v>
      </c>
      <c r="AQ335">
        <v>1213000000</v>
      </c>
      <c r="AR335">
        <v>2483000000</v>
      </c>
      <c r="AS335">
        <v>467000000</v>
      </c>
      <c r="AT335">
        <v>481000000</v>
      </c>
    </row>
    <row r="336" spans="24:46">
      <c r="X336" t="s">
        <v>199</v>
      </c>
      <c r="Y336">
        <v>1238102000000</v>
      </c>
      <c r="Z336">
        <v>171758000000</v>
      </c>
      <c r="AA336">
        <v>18537000000</v>
      </c>
      <c r="AB336">
        <v>884000000</v>
      </c>
      <c r="AC336">
        <v>1333000000</v>
      </c>
      <c r="AD336">
        <v>1151000000</v>
      </c>
      <c r="AE336">
        <v>2398000000</v>
      </c>
      <c r="AF336">
        <v>2459000000</v>
      </c>
      <c r="AG336">
        <v>4388000000</v>
      </c>
      <c r="AH336">
        <v>1635000000</v>
      </c>
      <c r="AI336">
        <v>1457000000</v>
      </c>
      <c r="AJ336">
        <v>1296000000</v>
      </c>
      <c r="AK336">
        <v>1031000000</v>
      </c>
      <c r="AL336">
        <v>2556000000</v>
      </c>
      <c r="AM336">
        <v>2337000000</v>
      </c>
      <c r="AN336">
        <v>6226000000</v>
      </c>
      <c r="AO336">
        <v>5114000000</v>
      </c>
      <c r="AP336">
        <v>4461000000</v>
      </c>
      <c r="AQ336">
        <v>1169000000</v>
      </c>
      <c r="AR336">
        <v>2394000000</v>
      </c>
      <c r="AS336">
        <v>400000000</v>
      </c>
      <c r="AT336">
        <v>498000000</v>
      </c>
    </row>
    <row r="337" spans="24:46">
      <c r="X337" t="s">
        <v>200</v>
      </c>
      <c r="Y337">
        <v>1231127000000</v>
      </c>
      <c r="Z337">
        <v>167050000000</v>
      </c>
      <c r="AA337">
        <v>18114000000</v>
      </c>
      <c r="AB337">
        <v>847000000</v>
      </c>
      <c r="AC337">
        <v>1287000000</v>
      </c>
      <c r="AD337">
        <v>1103000000</v>
      </c>
      <c r="AE337">
        <v>2348000000</v>
      </c>
      <c r="AF337">
        <v>2440000000</v>
      </c>
      <c r="AG337">
        <v>4272000000</v>
      </c>
      <c r="AH337">
        <v>1534000000</v>
      </c>
      <c r="AI337">
        <v>1400000000</v>
      </c>
      <c r="AJ337">
        <v>1338000000</v>
      </c>
      <c r="AK337">
        <v>917000000</v>
      </c>
      <c r="AL337">
        <v>2563000000</v>
      </c>
      <c r="AM337">
        <v>2337000000</v>
      </c>
      <c r="AN337">
        <v>6187000000</v>
      </c>
      <c r="AO337">
        <v>5255000000</v>
      </c>
      <c r="AP337">
        <v>4558000000</v>
      </c>
      <c r="AQ337">
        <v>1182000000</v>
      </c>
      <c r="AR337">
        <v>2472000000</v>
      </c>
      <c r="AS337">
        <v>456000000</v>
      </c>
      <c r="AT337">
        <v>448000000</v>
      </c>
    </row>
    <row r="338" spans="24:46">
      <c r="X338" t="s">
        <v>201</v>
      </c>
      <c r="Y338">
        <v>1230986000000</v>
      </c>
      <c r="Z338">
        <v>167285000000</v>
      </c>
      <c r="AA338">
        <v>18492000000</v>
      </c>
      <c r="AB338">
        <v>854000000</v>
      </c>
      <c r="AC338">
        <v>1315000000</v>
      </c>
      <c r="AD338">
        <v>1147000000</v>
      </c>
      <c r="AE338">
        <v>2254000000</v>
      </c>
      <c r="AF338">
        <v>2428000000</v>
      </c>
      <c r="AG338">
        <v>4513000000</v>
      </c>
      <c r="AH338">
        <v>1729000000</v>
      </c>
      <c r="AI338">
        <v>1494000000</v>
      </c>
      <c r="AJ338">
        <v>1290000000</v>
      </c>
      <c r="AK338">
        <v>904000000</v>
      </c>
      <c r="AL338">
        <v>2612000000</v>
      </c>
      <c r="AM338">
        <v>2465000000</v>
      </c>
      <c r="AN338">
        <v>6392000000</v>
      </c>
      <c r="AO338">
        <v>4998000000</v>
      </c>
      <c r="AP338">
        <v>4332000000</v>
      </c>
      <c r="AQ338">
        <v>1088000000</v>
      </c>
      <c r="AR338">
        <v>2376000000</v>
      </c>
      <c r="AS338">
        <v>406000000</v>
      </c>
      <c r="AT338">
        <v>462000000</v>
      </c>
    </row>
    <row r="339" spans="24:46">
      <c r="X339" t="s">
        <v>202</v>
      </c>
      <c r="Y339">
        <v>1228292000000</v>
      </c>
      <c r="Z339">
        <v>165031000000</v>
      </c>
      <c r="AA339">
        <v>18568000000</v>
      </c>
      <c r="AB339">
        <v>881000000</v>
      </c>
      <c r="AC339">
        <v>1360000000</v>
      </c>
      <c r="AD339">
        <v>1141000000</v>
      </c>
      <c r="AE339">
        <v>2309000000</v>
      </c>
      <c r="AF339">
        <v>2430000000</v>
      </c>
      <c r="AG339">
        <v>4349000000</v>
      </c>
      <c r="AH339">
        <v>1603000000</v>
      </c>
      <c r="AI339">
        <v>1452000000</v>
      </c>
      <c r="AJ339">
        <v>1294000000</v>
      </c>
      <c r="AK339">
        <v>886000000</v>
      </c>
      <c r="AL339">
        <v>2666000000</v>
      </c>
      <c r="AM339">
        <v>2546000000</v>
      </c>
      <c r="AN339">
        <v>6572000000</v>
      </c>
      <c r="AO339">
        <v>5172000000</v>
      </c>
      <c r="AP339">
        <v>4501000000</v>
      </c>
      <c r="AQ339">
        <v>1130000000</v>
      </c>
      <c r="AR339">
        <v>2386000000</v>
      </c>
      <c r="AS339">
        <v>414000000</v>
      </c>
      <c r="AT339">
        <v>571000000</v>
      </c>
    </row>
    <row r="340" spans="24:46">
      <c r="X340" t="s">
        <v>203</v>
      </c>
      <c r="Y340">
        <v>1219875000000</v>
      </c>
      <c r="Z340">
        <v>162135000000</v>
      </c>
      <c r="AA340">
        <v>18682000000</v>
      </c>
      <c r="AB340">
        <v>860000000</v>
      </c>
      <c r="AC340">
        <v>1356000000</v>
      </c>
      <c r="AD340">
        <v>1141000000</v>
      </c>
      <c r="AE340">
        <v>2390000000</v>
      </c>
      <c r="AF340">
        <v>2431000000</v>
      </c>
      <c r="AG340">
        <v>4341000000</v>
      </c>
      <c r="AH340">
        <v>1633000000</v>
      </c>
      <c r="AI340">
        <v>1422000000</v>
      </c>
      <c r="AJ340">
        <v>1286000000</v>
      </c>
      <c r="AK340">
        <v>937000000</v>
      </c>
      <c r="AL340">
        <v>2714000000</v>
      </c>
      <c r="AM340">
        <v>2512000000</v>
      </c>
      <c r="AN340">
        <v>6582000000</v>
      </c>
      <c r="AO340">
        <v>5217000000</v>
      </c>
      <c r="AP340">
        <v>4589000000</v>
      </c>
      <c r="AQ340">
        <v>1150000000</v>
      </c>
      <c r="AR340">
        <v>2495000000</v>
      </c>
      <c r="AS340">
        <v>464000000</v>
      </c>
      <c r="AT340">
        <v>480000000</v>
      </c>
    </row>
    <row r="341" spans="24:46">
      <c r="X341" t="s">
        <v>204</v>
      </c>
      <c r="Y341">
        <v>1205346000000</v>
      </c>
      <c r="Z341">
        <v>154263000000</v>
      </c>
      <c r="AA341">
        <v>18429000000</v>
      </c>
      <c r="AB341">
        <v>882000000</v>
      </c>
      <c r="AC341">
        <v>1265000000</v>
      </c>
      <c r="AD341">
        <v>1100000000</v>
      </c>
      <c r="AE341">
        <v>2408000000</v>
      </c>
      <c r="AF341">
        <v>2488000000</v>
      </c>
      <c r="AG341">
        <v>4226000000</v>
      </c>
      <c r="AH341">
        <v>1591000000</v>
      </c>
      <c r="AI341">
        <v>1382000000</v>
      </c>
      <c r="AJ341">
        <v>1253000000</v>
      </c>
      <c r="AK341">
        <v>826000000</v>
      </c>
      <c r="AL341">
        <v>2714000000</v>
      </c>
      <c r="AM341">
        <v>2520000000</v>
      </c>
      <c r="AN341">
        <v>6499000000</v>
      </c>
      <c r="AO341">
        <v>5196000000</v>
      </c>
      <c r="AP341">
        <v>4559000000</v>
      </c>
      <c r="AQ341">
        <v>1130000000</v>
      </c>
      <c r="AR341">
        <v>2534000000</v>
      </c>
      <c r="AS341">
        <v>433000000</v>
      </c>
      <c r="AT341">
        <v>462000000</v>
      </c>
    </row>
    <row r="342" spans="24:46">
      <c r="X342" t="s">
        <v>205</v>
      </c>
      <c r="Y342">
        <v>1195662000000</v>
      </c>
      <c r="Z342">
        <v>148948000000</v>
      </c>
      <c r="AA342">
        <v>18813000000</v>
      </c>
      <c r="AB342">
        <v>922000000</v>
      </c>
      <c r="AC342">
        <v>1320000000</v>
      </c>
      <c r="AD342">
        <v>1059000000</v>
      </c>
      <c r="AE342">
        <v>2436000000</v>
      </c>
      <c r="AF342">
        <v>2484000000</v>
      </c>
      <c r="AG342">
        <v>4425000000</v>
      </c>
      <c r="AH342">
        <v>1676000000</v>
      </c>
      <c r="AI342">
        <v>1453000000</v>
      </c>
      <c r="AJ342">
        <v>1296000000</v>
      </c>
      <c r="AK342">
        <v>810000000</v>
      </c>
      <c r="AL342">
        <v>2767000000</v>
      </c>
      <c r="AM342">
        <v>2590000000</v>
      </c>
      <c r="AN342">
        <v>6677000000</v>
      </c>
      <c r="AO342">
        <v>5474000000</v>
      </c>
      <c r="AP342">
        <v>4773000000</v>
      </c>
      <c r="AQ342">
        <v>1187000000</v>
      </c>
      <c r="AR342">
        <v>2723000000</v>
      </c>
      <c r="AS342">
        <v>406000000</v>
      </c>
      <c r="AT342">
        <v>457000000</v>
      </c>
    </row>
    <row r="343" spans="24:46">
      <c r="X343" t="s">
        <v>206</v>
      </c>
      <c r="Y343">
        <v>1193621000000</v>
      </c>
      <c r="Z343">
        <v>148020000000</v>
      </c>
      <c r="AA343">
        <v>18690000000</v>
      </c>
      <c r="AB343">
        <v>938000000</v>
      </c>
      <c r="AC343">
        <v>1336000000</v>
      </c>
      <c r="AD343">
        <v>1098000000</v>
      </c>
      <c r="AE343">
        <v>2402000000</v>
      </c>
      <c r="AF343">
        <v>2470000000</v>
      </c>
      <c r="AG343">
        <v>4371000000</v>
      </c>
      <c r="AH343">
        <v>1686000000</v>
      </c>
      <c r="AI343">
        <v>1420000000</v>
      </c>
      <c r="AJ343">
        <v>1265000000</v>
      </c>
      <c r="AK343">
        <v>810000000</v>
      </c>
      <c r="AL343">
        <v>2748000000</v>
      </c>
      <c r="AM343">
        <v>2517000000</v>
      </c>
      <c r="AN343">
        <v>6601000000</v>
      </c>
      <c r="AO343">
        <v>5064000000</v>
      </c>
      <c r="AP343">
        <v>4367000000</v>
      </c>
      <c r="AQ343">
        <v>1141000000</v>
      </c>
      <c r="AR343">
        <v>2402000000</v>
      </c>
      <c r="AS343">
        <v>400000000</v>
      </c>
      <c r="AT343">
        <v>424000000</v>
      </c>
    </row>
    <row r="344" spans="24:46">
      <c r="X344" t="s">
        <v>207</v>
      </c>
      <c r="Y344">
        <v>1188069000000</v>
      </c>
      <c r="Z344">
        <v>146233000000</v>
      </c>
      <c r="AA344">
        <v>18609000000</v>
      </c>
      <c r="AB344">
        <v>895000000</v>
      </c>
      <c r="AC344">
        <v>1333000000</v>
      </c>
      <c r="AD344">
        <v>1081000000</v>
      </c>
      <c r="AE344">
        <v>2456000000</v>
      </c>
      <c r="AF344">
        <v>2488000000</v>
      </c>
      <c r="AG344">
        <v>4400000000</v>
      </c>
      <c r="AH344">
        <v>1621000000</v>
      </c>
      <c r="AI344">
        <v>1476000000</v>
      </c>
      <c r="AJ344">
        <v>1303000000</v>
      </c>
      <c r="AK344">
        <v>821000000</v>
      </c>
      <c r="AL344">
        <v>2681000000</v>
      </c>
      <c r="AM344">
        <v>2454000000</v>
      </c>
      <c r="AN344">
        <v>6468000000</v>
      </c>
      <c r="AO344">
        <v>5312000000</v>
      </c>
      <c r="AP344">
        <v>4574000000</v>
      </c>
      <c r="AQ344">
        <v>1164000000</v>
      </c>
      <c r="AR344">
        <v>2477000000</v>
      </c>
      <c r="AS344">
        <v>424000000</v>
      </c>
      <c r="AT344">
        <v>509000000</v>
      </c>
    </row>
    <row r="345" spans="24:46">
      <c r="X345" t="s">
        <v>208</v>
      </c>
      <c r="Y345">
        <v>1186848000000</v>
      </c>
      <c r="Z345">
        <v>145366000000</v>
      </c>
      <c r="AA345">
        <v>18314000000</v>
      </c>
      <c r="AB345">
        <v>869000000</v>
      </c>
      <c r="AC345">
        <v>1303000000</v>
      </c>
      <c r="AD345">
        <v>1062000000</v>
      </c>
      <c r="AE345">
        <v>2404000000</v>
      </c>
      <c r="AF345">
        <v>2446000000</v>
      </c>
      <c r="AG345">
        <v>4295000000</v>
      </c>
      <c r="AH345">
        <v>1530000000</v>
      </c>
      <c r="AI345">
        <v>1494000000</v>
      </c>
      <c r="AJ345">
        <v>1271000000</v>
      </c>
      <c r="AK345">
        <v>841000000</v>
      </c>
      <c r="AL345">
        <v>2635000000</v>
      </c>
      <c r="AM345">
        <v>2459000000</v>
      </c>
      <c r="AN345">
        <v>6397000000</v>
      </c>
      <c r="AO345">
        <v>5037000000</v>
      </c>
      <c r="AP345">
        <v>4335000000</v>
      </c>
      <c r="AQ345">
        <v>1063000000</v>
      </c>
      <c r="AR345">
        <v>2500000000</v>
      </c>
      <c r="AS345">
        <v>378000000</v>
      </c>
      <c r="AT345">
        <v>394000000</v>
      </c>
    </row>
    <row r="346" spans="24:46">
      <c r="X346" t="s">
        <v>209</v>
      </c>
      <c r="Y346">
        <v>1183897000000</v>
      </c>
      <c r="Z346">
        <v>143094000000</v>
      </c>
      <c r="AA346">
        <v>18794000000</v>
      </c>
      <c r="AB346">
        <v>853000000</v>
      </c>
      <c r="AC346">
        <v>1288000000</v>
      </c>
      <c r="AD346">
        <v>1236000000</v>
      </c>
      <c r="AE346">
        <v>2440000000</v>
      </c>
      <c r="AF346">
        <v>2489000000</v>
      </c>
      <c r="AG346">
        <v>4452000000</v>
      </c>
      <c r="AH346">
        <v>1597000000</v>
      </c>
      <c r="AI346">
        <v>1582000000</v>
      </c>
      <c r="AJ346">
        <v>1273000000</v>
      </c>
      <c r="AK346">
        <v>793000000</v>
      </c>
      <c r="AL346">
        <v>2740000000</v>
      </c>
      <c r="AM346">
        <v>2503000000</v>
      </c>
      <c r="AN346">
        <v>6531000000</v>
      </c>
      <c r="AO346">
        <v>5066000000</v>
      </c>
      <c r="AP346">
        <v>4340000000</v>
      </c>
      <c r="AQ346">
        <v>1003000000</v>
      </c>
      <c r="AR346">
        <v>2497000000</v>
      </c>
      <c r="AS346">
        <v>413000000</v>
      </c>
      <c r="AT346">
        <v>427000000</v>
      </c>
    </row>
    <row r="347" spans="24:46">
      <c r="X347" t="s">
        <v>210</v>
      </c>
      <c r="Y347">
        <v>1186061000000</v>
      </c>
      <c r="Z347">
        <v>142284000000</v>
      </c>
      <c r="AA347">
        <v>18945000000</v>
      </c>
      <c r="AB347">
        <v>904000000</v>
      </c>
      <c r="AC347">
        <v>1374000000</v>
      </c>
      <c r="AD347">
        <v>1150000000</v>
      </c>
      <c r="AE347">
        <v>2423000000</v>
      </c>
      <c r="AF347">
        <v>2465000000</v>
      </c>
      <c r="AG347">
        <v>4447000000</v>
      </c>
      <c r="AH347">
        <v>1610000000</v>
      </c>
      <c r="AI347">
        <v>1554000000</v>
      </c>
      <c r="AJ347">
        <v>1283000000</v>
      </c>
      <c r="AK347">
        <v>772000000</v>
      </c>
      <c r="AL347">
        <v>2892000000</v>
      </c>
      <c r="AM347">
        <v>2518000000</v>
      </c>
      <c r="AN347">
        <v>6784000000</v>
      </c>
      <c r="AO347">
        <v>5137000000</v>
      </c>
      <c r="AP347">
        <v>4425000000</v>
      </c>
      <c r="AQ347">
        <v>1084000000</v>
      </c>
      <c r="AR347">
        <v>2434000000</v>
      </c>
      <c r="AS347">
        <v>426000000</v>
      </c>
      <c r="AT347">
        <v>481000000</v>
      </c>
    </row>
    <row r="348" spans="24:46">
      <c r="X348" t="s">
        <v>211</v>
      </c>
      <c r="Y348">
        <v>1187683000000</v>
      </c>
      <c r="Z348">
        <v>144475000000</v>
      </c>
      <c r="AA348">
        <v>18552000000</v>
      </c>
      <c r="AB348">
        <v>853000000</v>
      </c>
      <c r="AC348">
        <v>1418000000</v>
      </c>
      <c r="AD348">
        <v>1155000000</v>
      </c>
      <c r="AE348">
        <v>2379000000</v>
      </c>
      <c r="AF348">
        <v>2435000000</v>
      </c>
      <c r="AG348">
        <v>4354000000</v>
      </c>
      <c r="AH348">
        <v>1538000000</v>
      </c>
      <c r="AI348">
        <v>1516000000</v>
      </c>
      <c r="AJ348">
        <v>1300000000</v>
      </c>
      <c r="AK348">
        <v>745000000</v>
      </c>
      <c r="AL348">
        <v>2796000000</v>
      </c>
      <c r="AM348">
        <v>2417000000</v>
      </c>
      <c r="AN348">
        <v>6631000000</v>
      </c>
      <c r="AO348">
        <v>4964000000</v>
      </c>
      <c r="AP348">
        <v>4275000000</v>
      </c>
      <c r="AQ348">
        <v>1092000000</v>
      </c>
      <c r="AR348">
        <v>2290000000</v>
      </c>
      <c r="AS348">
        <v>420000000</v>
      </c>
      <c r="AT348">
        <v>473000000</v>
      </c>
    </row>
    <row r="349" spans="24:46">
      <c r="X349" t="s">
        <v>212</v>
      </c>
      <c r="Y349">
        <v>1189720000000</v>
      </c>
      <c r="Z349">
        <v>146166000000</v>
      </c>
      <c r="AA349">
        <v>18641000000</v>
      </c>
      <c r="AB349">
        <v>834000000</v>
      </c>
      <c r="AC349">
        <v>1336000000</v>
      </c>
      <c r="AD349">
        <v>1142000000</v>
      </c>
      <c r="AE349">
        <v>2339000000</v>
      </c>
      <c r="AF349">
        <v>2410000000</v>
      </c>
      <c r="AG349">
        <v>4437000000</v>
      </c>
      <c r="AH349">
        <v>1572000000</v>
      </c>
      <c r="AI349">
        <v>1583000000</v>
      </c>
      <c r="AJ349">
        <v>1282000000</v>
      </c>
      <c r="AK349">
        <v>824000000</v>
      </c>
      <c r="AL349">
        <v>2849000000</v>
      </c>
      <c r="AM349">
        <v>2470000000</v>
      </c>
      <c r="AN349">
        <v>6655000000</v>
      </c>
      <c r="AO349">
        <v>4931000000</v>
      </c>
      <c r="AP349">
        <v>4279000000</v>
      </c>
      <c r="AQ349">
        <v>1044000000</v>
      </c>
      <c r="AR349">
        <v>2326000000</v>
      </c>
      <c r="AS349">
        <v>432000000</v>
      </c>
      <c r="AT349">
        <v>477000000</v>
      </c>
    </row>
    <row r="350" spans="24:46">
      <c r="X350" t="s">
        <v>213</v>
      </c>
      <c r="Y350">
        <v>1196672000000</v>
      </c>
      <c r="Z350">
        <v>147458000000</v>
      </c>
      <c r="AA350">
        <v>18695000000</v>
      </c>
      <c r="AB350">
        <v>852000000</v>
      </c>
      <c r="AC350">
        <v>1329000000</v>
      </c>
      <c r="AD350">
        <v>1090000000</v>
      </c>
      <c r="AE350">
        <v>2407000000</v>
      </c>
      <c r="AF350">
        <v>2453000000</v>
      </c>
      <c r="AG350">
        <v>4418000000</v>
      </c>
      <c r="AH350">
        <v>1576000000</v>
      </c>
      <c r="AI350">
        <v>1553000000</v>
      </c>
      <c r="AJ350">
        <v>1289000000</v>
      </c>
      <c r="AK350">
        <v>836000000</v>
      </c>
      <c r="AL350">
        <v>2777000000</v>
      </c>
      <c r="AM350">
        <v>2533000000</v>
      </c>
      <c r="AN350">
        <v>6639000000</v>
      </c>
      <c r="AO350">
        <v>5105000000</v>
      </c>
      <c r="AP350">
        <v>4355000000</v>
      </c>
      <c r="AQ350">
        <v>1049000000</v>
      </c>
      <c r="AR350">
        <v>2390000000</v>
      </c>
      <c r="AS350">
        <v>414000000</v>
      </c>
      <c r="AT350">
        <v>502000000</v>
      </c>
    </row>
    <row r="351" spans="24:46">
      <c r="X351" t="s">
        <v>214</v>
      </c>
      <c r="Y351">
        <v>1199808000000</v>
      </c>
      <c r="Z351">
        <v>148232000000</v>
      </c>
      <c r="AA351">
        <v>18594000000</v>
      </c>
      <c r="AB351">
        <v>822000000</v>
      </c>
      <c r="AC351">
        <v>1317000000</v>
      </c>
      <c r="AD351">
        <v>1174000000</v>
      </c>
      <c r="AE351">
        <v>2404000000</v>
      </c>
      <c r="AF351">
        <v>2447000000</v>
      </c>
      <c r="AG351">
        <v>4453000000</v>
      </c>
      <c r="AH351">
        <v>1672000000</v>
      </c>
      <c r="AI351">
        <v>1528000000</v>
      </c>
      <c r="AJ351">
        <v>1253000000</v>
      </c>
      <c r="AK351">
        <v>861000000</v>
      </c>
      <c r="AL351">
        <v>2659000000</v>
      </c>
      <c r="AM351">
        <v>2457000000</v>
      </c>
      <c r="AN351">
        <v>6433000000</v>
      </c>
      <c r="AO351">
        <v>5091000000</v>
      </c>
      <c r="AP351">
        <v>4315000000</v>
      </c>
      <c r="AQ351">
        <v>1009000000</v>
      </c>
      <c r="AR351">
        <v>2326000000</v>
      </c>
      <c r="AS351">
        <v>435000000</v>
      </c>
      <c r="AT351">
        <v>545000000</v>
      </c>
    </row>
    <row r="352" spans="24:46">
      <c r="X352" t="s">
        <v>215</v>
      </c>
      <c r="Y352">
        <v>1208689000000</v>
      </c>
      <c r="Z352">
        <v>149603000000</v>
      </c>
      <c r="AA352">
        <v>18556000000</v>
      </c>
      <c r="AB352">
        <v>846000000</v>
      </c>
      <c r="AC352">
        <v>1356000000</v>
      </c>
      <c r="AD352">
        <v>1119000000</v>
      </c>
      <c r="AE352">
        <v>2329000000</v>
      </c>
      <c r="AF352">
        <v>2435000000</v>
      </c>
      <c r="AG352">
        <v>4443000000</v>
      </c>
      <c r="AH352">
        <v>1654000000</v>
      </c>
      <c r="AI352">
        <v>1517000000</v>
      </c>
      <c r="AJ352">
        <v>1272000000</v>
      </c>
      <c r="AK352">
        <v>803000000</v>
      </c>
      <c r="AL352">
        <v>2750000000</v>
      </c>
      <c r="AM352">
        <v>2475000000</v>
      </c>
      <c r="AN352">
        <v>6581000000</v>
      </c>
      <c r="AO352">
        <v>5131000000</v>
      </c>
      <c r="AP352">
        <v>4323000000</v>
      </c>
      <c r="AQ352">
        <v>1051000000</v>
      </c>
      <c r="AR352">
        <v>2282000000</v>
      </c>
      <c r="AS352">
        <v>436000000</v>
      </c>
      <c r="AT352">
        <v>554000000</v>
      </c>
    </row>
    <row r="353" spans="24:46">
      <c r="X353" t="s">
        <v>216</v>
      </c>
      <c r="Y353">
        <v>1213647000000</v>
      </c>
      <c r="Z353">
        <v>149441000000</v>
      </c>
      <c r="AA353">
        <v>18669000000</v>
      </c>
      <c r="AB353">
        <v>840000000</v>
      </c>
      <c r="AC353">
        <v>1286000000</v>
      </c>
      <c r="AD353">
        <v>1110000000</v>
      </c>
      <c r="AE353">
        <v>2297000000</v>
      </c>
      <c r="AF353">
        <v>2438000000</v>
      </c>
      <c r="AG353">
        <v>4725000000</v>
      </c>
      <c r="AH353">
        <v>1708000000</v>
      </c>
      <c r="AI353">
        <v>1732000000</v>
      </c>
      <c r="AJ353">
        <v>1285000000</v>
      </c>
      <c r="AK353">
        <v>828000000</v>
      </c>
      <c r="AL353">
        <v>2742000000</v>
      </c>
      <c r="AM353">
        <v>2403000000</v>
      </c>
      <c r="AN353">
        <v>6431000000</v>
      </c>
      <c r="AO353">
        <v>5140000000</v>
      </c>
      <c r="AP353">
        <v>4379000000</v>
      </c>
      <c r="AQ353">
        <v>1133000000</v>
      </c>
      <c r="AR353">
        <v>2273000000</v>
      </c>
      <c r="AS353">
        <v>384000000</v>
      </c>
      <c r="AT353">
        <v>589000000</v>
      </c>
    </row>
    <row r="354" spans="24:46">
      <c r="X354" t="s">
        <v>217</v>
      </c>
      <c r="Y354">
        <v>1222659000000</v>
      </c>
      <c r="Z354">
        <v>152746000000</v>
      </c>
      <c r="AA354">
        <v>18598000000</v>
      </c>
      <c r="AB354">
        <v>816000000</v>
      </c>
      <c r="AC354">
        <v>1370000000</v>
      </c>
      <c r="AD354">
        <v>1197000000</v>
      </c>
      <c r="AE354">
        <v>2179000000</v>
      </c>
      <c r="AF354">
        <v>2431000000</v>
      </c>
      <c r="AG354">
        <v>4595000000</v>
      </c>
      <c r="AH354">
        <v>1667000000</v>
      </c>
      <c r="AI354">
        <v>1681000000</v>
      </c>
      <c r="AJ354">
        <v>1247000000</v>
      </c>
      <c r="AK354">
        <v>905000000</v>
      </c>
      <c r="AL354">
        <v>2664000000</v>
      </c>
      <c r="AM354">
        <v>2441000000</v>
      </c>
      <c r="AN354">
        <v>6475000000</v>
      </c>
      <c r="AO354">
        <v>4972000000</v>
      </c>
      <c r="AP354">
        <v>4149000000</v>
      </c>
      <c r="AQ354">
        <v>1116000000</v>
      </c>
      <c r="AR354">
        <v>2122000000</v>
      </c>
      <c r="AS354">
        <v>388000000</v>
      </c>
      <c r="AT354">
        <v>523000000</v>
      </c>
    </row>
    <row r="355" spans="24:46">
      <c r="X355" t="s">
        <v>218</v>
      </c>
      <c r="Y355">
        <v>1225306000000</v>
      </c>
      <c r="Z355">
        <v>153612000000</v>
      </c>
      <c r="AA355">
        <v>19009000000</v>
      </c>
      <c r="AB355">
        <v>821000000</v>
      </c>
      <c r="AC355">
        <v>1438000000</v>
      </c>
      <c r="AD355">
        <v>1211000000</v>
      </c>
      <c r="AE355">
        <v>2377000000</v>
      </c>
      <c r="AF355">
        <v>2420000000</v>
      </c>
      <c r="AG355">
        <v>4680000000</v>
      </c>
      <c r="AH355">
        <v>1648000000</v>
      </c>
      <c r="AI355">
        <v>1742000000</v>
      </c>
      <c r="AJ355">
        <v>1290000000</v>
      </c>
      <c r="AK355">
        <v>938000000</v>
      </c>
      <c r="AL355">
        <v>2706000000</v>
      </c>
      <c r="AM355">
        <v>2418000000</v>
      </c>
      <c r="AN355">
        <v>6562000000</v>
      </c>
      <c r="AO355">
        <v>5095000000</v>
      </c>
      <c r="AP355">
        <v>4236000000</v>
      </c>
      <c r="AQ355">
        <v>1112000000</v>
      </c>
      <c r="AR355">
        <v>2220000000</v>
      </c>
      <c r="AS355">
        <v>359000000</v>
      </c>
      <c r="AT355">
        <v>545000000</v>
      </c>
    </row>
    <row r="356" spans="24:46">
      <c r="X356" t="s">
        <v>219</v>
      </c>
      <c r="Y356">
        <v>1231832000000</v>
      </c>
      <c r="Z356">
        <v>156047000000</v>
      </c>
      <c r="AA356">
        <v>19234000000</v>
      </c>
      <c r="AB356">
        <v>866000000</v>
      </c>
      <c r="AC356">
        <v>1471000000</v>
      </c>
      <c r="AD356">
        <v>1223000000</v>
      </c>
      <c r="AE356">
        <v>2336000000</v>
      </c>
      <c r="AF356">
        <v>2422000000</v>
      </c>
      <c r="AG356">
        <v>4671000000</v>
      </c>
      <c r="AH356">
        <v>1711000000</v>
      </c>
      <c r="AI356">
        <v>1699000000</v>
      </c>
      <c r="AJ356">
        <v>1261000000</v>
      </c>
      <c r="AK356">
        <v>1006000000</v>
      </c>
      <c r="AL356">
        <v>2779000000</v>
      </c>
      <c r="AM356">
        <v>2460000000</v>
      </c>
      <c r="AN356">
        <v>6710000000</v>
      </c>
      <c r="AO356">
        <v>5160000000</v>
      </c>
      <c r="AP356">
        <v>4318000000</v>
      </c>
      <c r="AQ356">
        <v>1085000000</v>
      </c>
      <c r="AR356">
        <v>2309000000</v>
      </c>
      <c r="AS356">
        <v>346000000</v>
      </c>
      <c r="AT356">
        <v>578000000</v>
      </c>
    </row>
    <row r="357" spans="24:46">
      <c r="X357" t="s">
        <v>220</v>
      </c>
      <c r="Y357">
        <v>1232334000000</v>
      </c>
      <c r="Z357">
        <v>156177000000</v>
      </c>
      <c r="AA357">
        <v>18994000000</v>
      </c>
      <c r="AB357">
        <v>858000000</v>
      </c>
      <c r="AC357">
        <v>1436000000</v>
      </c>
      <c r="AD357">
        <v>1192000000</v>
      </c>
      <c r="AE357">
        <v>2404000000</v>
      </c>
      <c r="AF357">
        <v>2418000000</v>
      </c>
      <c r="AG357">
        <v>4532000000</v>
      </c>
      <c r="AH357">
        <v>1714000000</v>
      </c>
      <c r="AI357">
        <v>1550000000</v>
      </c>
      <c r="AJ357">
        <v>1268000000</v>
      </c>
      <c r="AK357">
        <v>1039000000</v>
      </c>
      <c r="AL357">
        <v>2744000000</v>
      </c>
      <c r="AM357">
        <v>2371000000</v>
      </c>
      <c r="AN357">
        <v>6551000000</v>
      </c>
      <c r="AO357">
        <v>5313000000</v>
      </c>
      <c r="AP357">
        <v>4444000000</v>
      </c>
      <c r="AQ357">
        <v>1115000000</v>
      </c>
      <c r="AR357">
        <v>2329000000</v>
      </c>
      <c r="AS357">
        <v>406000000</v>
      </c>
      <c r="AT357">
        <v>594000000</v>
      </c>
    </row>
    <row r="358" spans="24:46">
      <c r="X358" t="s">
        <v>221</v>
      </c>
      <c r="Y358">
        <v>1232788000000</v>
      </c>
      <c r="Z358">
        <v>157117000000</v>
      </c>
      <c r="AA358">
        <v>19366000000</v>
      </c>
      <c r="AB358">
        <v>886000000</v>
      </c>
      <c r="AC358">
        <v>1510000000</v>
      </c>
      <c r="AD358">
        <v>1182000000</v>
      </c>
      <c r="AE358">
        <v>2340000000</v>
      </c>
      <c r="AF358">
        <v>2404000000</v>
      </c>
      <c r="AG358">
        <v>4713000000</v>
      </c>
      <c r="AH358">
        <v>1811000000</v>
      </c>
      <c r="AI358">
        <v>1616000000</v>
      </c>
      <c r="AJ358">
        <v>1286000000</v>
      </c>
      <c r="AK358">
        <v>1010000000</v>
      </c>
      <c r="AL358">
        <v>2855000000</v>
      </c>
      <c r="AM358">
        <v>2466000000</v>
      </c>
      <c r="AN358">
        <v>6831000000</v>
      </c>
      <c r="AO358">
        <v>5176000000</v>
      </c>
      <c r="AP358">
        <v>4326000000</v>
      </c>
      <c r="AQ358">
        <v>1133000000</v>
      </c>
      <c r="AR358">
        <v>2237000000</v>
      </c>
      <c r="AS358">
        <v>370000000</v>
      </c>
      <c r="AT358">
        <v>586000000</v>
      </c>
    </row>
    <row r="359" spans="24:46">
      <c r="X359" t="s">
        <v>222</v>
      </c>
      <c r="Y359">
        <v>1237187000000</v>
      </c>
      <c r="Z359">
        <v>158407000000</v>
      </c>
      <c r="AA359">
        <v>19216000000</v>
      </c>
      <c r="AB359">
        <v>864000000</v>
      </c>
      <c r="AC359">
        <v>1453000000</v>
      </c>
      <c r="AD359">
        <v>1213000000</v>
      </c>
      <c r="AE359">
        <v>2358000000</v>
      </c>
      <c r="AF359">
        <v>2425000000</v>
      </c>
      <c r="AG359">
        <v>4749000000</v>
      </c>
      <c r="AH359">
        <v>1756000000</v>
      </c>
      <c r="AI359">
        <v>1698000000</v>
      </c>
      <c r="AJ359">
        <v>1295000000</v>
      </c>
      <c r="AK359">
        <v>942000000</v>
      </c>
      <c r="AL359">
        <v>2746000000</v>
      </c>
      <c r="AM359">
        <v>2466000000</v>
      </c>
      <c r="AN359">
        <v>6665000000</v>
      </c>
      <c r="AO359">
        <v>5085000000</v>
      </c>
      <c r="AP359">
        <v>4190000000</v>
      </c>
      <c r="AQ359">
        <v>1091000000</v>
      </c>
      <c r="AR359">
        <v>2189000000</v>
      </c>
      <c r="AS359">
        <v>360000000</v>
      </c>
      <c r="AT359">
        <v>550000000</v>
      </c>
    </row>
    <row r="360" spans="24:46">
      <c r="X360" t="s">
        <v>223</v>
      </c>
      <c r="Y360">
        <v>1237937000000</v>
      </c>
      <c r="Z360">
        <v>158183000000</v>
      </c>
      <c r="AA360">
        <v>19455000000</v>
      </c>
      <c r="AB360">
        <v>836000000</v>
      </c>
      <c r="AC360">
        <v>1507000000</v>
      </c>
      <c r="AD360">
        <v>1180000000</v>
      </c>
      <c r="AE360">
        <v>2365000000</v>
      </c>
      <c r="AF360">
        <v>2474000000</v>
      </c>
      <c r="AG360">
        <v>4844000000</v>
      </c>
      <c r="AH360">
        <v>1879000000</v>
      </c>
      <c r="AI360">
        <v>1680000000</v>
      </c>
      <c r="AJ360">
        <v>1285000000</v>
      </c>
      <c r="AK360">
        <v>1025000000</v>
      </c>
      <c r="AL360">
        <v>2744000000</v>
      </c>
      <c r="AM360">
        <v>2480000000</v>
      </c>
      <c r="AN360">
        <v>6731000000</v>
      </c>
      <c r="AO360">
        <v>5210000000</v>
      </c>
      <c r="AP360">
        <v>4292000000</v>
      </c>
      <c r="AQ360">
        <v>1139000000</v>
      </c>
      <c r="AR360">
        <v>2224000000</v>
      </c>
      <c r="AS360">
        <v>400000000</v>
      </c>
      <c r="AT360">
        <v>529000000</v>
      </c>
    </row>
    <row r="361" spans="24:46">
      <c r="X361" t="s">
        <v>224</v>
      </c>
      <c r="Y361">
        <v>1241225000000</v>
      </c>
      <c r="Z361">
        <v>159142000000</v>
      </c>
      <c r="AA361">
        <v>19447000000</v>
      </c>
      <c r="AB361">
        <v>871000000</v>
      </c>
      <c r="AC361">
        <v>1489000000</v>
      </c>
      <c r="AD361">
        <v>1222000000</v>
      </c>
      <c r="AE361">
        <v>2448000000</v>
      </c>
      <c r="AF361">
        <v>2408000000</v>
      </c>
      <c r="AG361">
        <v>4776000000</v>
      </c>
      <c r="AH361">
        <v>1847000000</v>
      </c>
      <c r="AI361">
        <v>1634000000</v>
      </c>
      <c r="AJ361">
        <v>1295000000</v>
      </c>
      <c r="AK361">
        <v>1022000000</v>
      </c>
      <c r="AL361">
        <v>2693000000</v>
      </c>
      <c r="AM361">
        <v>2518000000</v>
      </c>
      <c r="AN361">
        <v>6700000000</v>
      </c>
      <c r="AO361">
        <v>5272000000</v>
      </c>
      <c r="AP361">
        <v>4422000000</v>
      </c>
      <c r="AQ361">
        <v>1117000000</v>
      </c>
      <c r="AR361">
        <v>2321000000</v>
      </c>
      <c r="AS361">
        <v>426000000</v>
      </c>
      <c r="AT361">
        <v>558000000</v>
      </c>
    </row>
    <row r="362" spans="24:46">
      <c r="X362" t="s">
        <v>225</v>
      </c>
      <c r="Y362">
        <v>1238610000000</v>
      </c>
      <c r="Z362">
        <v>156703000000</v>
      </c>
      <c r="AA362">
        <v>19065000000</v>
      </c>
      <c r="AB362">
        <v>847000000</v>
      </c>
      <c r="AC362">
        <v>1416000000</v>
      </c>
      <c r="AD362">
        <v>1210000000</v>
      </c>
      <c r="AE362">
        <v>2371000000</v>
      </c>
      <c r="AF362">
        <v>2405000000</v>
      </c>
      <c r="AG362">
        <v>4772000000</v>
      </c>
      <c r="AH362">
        <v>1860000000</v>
      </c>
      <c r="AI362">
        <v>1626000000</v>
      </c>
      <c r="AJ362">
        <v>1286000000</v>
      </c>
      <c r="AK362">
        <v>983000000</v>
      </c>
      <c r="AL362">
        <v>2590000000</v>
      </c>
      <c r="AM362">
        <v>2471000000</v>
      </c>
      <c r="AN362">
        <v>6477000000</v>
      </c>
      <c r="AO362">
        <v>5058000000</v>
      </c>
      <c r="AP362">
        <v>4217000000</v>
      </c>
      <c r="AQ362">
        <v>1074000000</v>
      </c>
      <c r="AR362">
        <v>2129000000</v>
      </c>
      <c r="AS362">
        <v>457000000</v>
      </c>
      <c r="AT362">
        <v>557000000</v>
      </c>
    </row>
    <row r="363" spans="24:46">
      <c r="X363" t="s">
        <v>226</v>
      </c>
      <c r="Y363">
        <v>1241095000000</v>
      </c>
      <c r="Z363">
        <v>156962000000</v>
      </c>
      <c r="AA363">
        <v>18908000000</v>
      </c>
      <c r="AB363">
        <v>830000000</v>
      </c>
      <c r="AC363">
        <v>1464000000</v>
      </c>
      <c r="AD363">
        <v>1136000000</v>
      </c>
      <c r="AE363">
        <v>2125000000</v>
      </c>
      <c r="AF363">
        <v>2350000000</v>
      </c>
      <c r="AG363">
        <v>4677000000</v>
      </c>
      <c r="AH363">
        <v>1753000000</v>
      </c>
      <c r="AI363">
        <v>1627000000</v>
      </c>
      <c r="AJ363">
        <v>1297000000</v>
      </c>
      <c r="AK363">
        <v>1054000000</v>
      </c>
      <c r="AL363">
        <v>2718000000</v>
      </c>
      <c r="AM363">
        <v>2554000000</v>
      </c>
      <c r="AN363">
        <v>6736000000</v>
      </c>
      <c r="AO363">
        <v>4844000000</v>
      </c>
      <c r="AP363">
        <v>4048000000</v>
      </c>
      <c r="AQ363">
        <v>1052000000</v>
      </c>
      <c r="AR363">
        <v>2058000000</v>
      </c>
      <c r="AS363">
        <v>468000000</v>
      </c>
      <c r="AT363">
        <v>470000000</v>
      </c>
    </row>
  </sheetData>
  <mergeCells count="22">
    <mergeCell ref="A1:Q1"/>
    <mergeCell ref="A2:A5"/>
    <mergeCell ref="B2:B5"/>
    <mergeCell ref="C2:C5"/>
    <mergeCell ref="D2:Q2"/>
    <mergeCell ref="D3:D5"/>
    <mergeCell ref="E3:E5"/>
    <mergeCell ref="F3:F5"/>
    <mergeCell ref="G3:G5"/>
    <mergeCell ref="H3:H5"/>
    <mergeCell ref="I3:I5"/>
    <mergeCell ref="J3:M3"/>
    <mergeCell ref="N3:N5"/>
    <mergeCell ref="O3:O5"/>
    <mergeCell ref="P3:P5"/>
    <mergeCell ref="R3:R4"/>
    <mergeCell ref="S3:V3"/>
    <mergeCell ref="J4:J5"/>
    <mergeCell ref="K4:K5"/>
    <mergeCell ref="L4:L5"/>
    <mergeCell ref="M4:M5"/>
    <mergeCell ref="Q3:Q5"/>
  </mergeCells>
  <pageMargins left="0.7" right="0.7" top="0.75" bottom="0.75" header="0.3" footer="0.3"/>
  <pageSetup scale="58" orientation="landscape" horizontalDpi="0" verticalDpi="0" r:id="rId1"/>
  <rowBreaks count="1" manualBreakCount="1">
    <brk id="50" max="16383" man="1"/>
  </rowBreaks>
  <colBreaks count="1" manualBreakCount="1">
    <brk id="17" max="1048575" man="1"/>
  </colBreaks>
</worksheet>
</file>

<file path=xl/worksheets/sheet50.xml><?xml version="1.0" encoding="utf-8"?>
<worksheet xmlns="http://schemas.openxmlformats.org/spreadsheetml/2006/main" xmlns:r="http://schemas.openxmlformats.org/officeDocument/2006/relationships">
  <dimension ref="A1:AI124"/>
  <sheetViews>
    <sheetView view="pageBreakPreview" zoomScaleNormal="100" zoomScaleSheetLayoutView="100" workbookViewId="0"/>
  </sheetViews>
  <sheetFormatPr defaultRowHeight="15" outlineLevelRow="1" outlineLevelCol="1"/>
  <cols>
    <col min="1" max="1" width="9.28515625" style="179" bestFit="1" customWidth="1"/>
    <col min="2" max="13" width="11.85546875" style="179" customWidth="1"/>
    <col min="14" max="21" width="0" style="179" hidden="1" customWidth="1" outlineLevel="1"/>
    <col min="22" max="22" width="9.28515625" style="179" hidden="1" customWidth="1" outlineLevel="1"/>
    <col min="23" max="25" width="14.7109375" style="179" hidden="1" customWidth="1" outlineLevel="1"/>
    <col min="26" max="34" width="0" style="179" hidden="1" customWidth="1" outlineLevel="1"/>
    <col min="35" max="35" width="9.140625" style="179" collapsed="1"/>
    <col min="36" max="16384" width="9.140625" style="179"/>
  </cols>
  <sheetData>
    <row r="1" spans="1:34">
      <c r="A1" s="229" t="s">
        <v>1347</v>
      </c>
    </row>
    <row r="3" spans="1:34">
      <c r="B3" s="357" t="s">
        <v>5</v>
      </c>
      <c r="C3" s="357"/>
      <c r="D3" s="357"/>
      <c r="E3" s="357"/>
      <c r="F3" s="357" t="s">
        <v>6</v>
      </c>
      <c r="G3" s="357" t="s">
        <v>6</v>
      </c>
      <c r="H3" s="357" t="s">
        <v>6</v>
      </c>
      <c r="I3" s="357" t="s">
        <v>6</v>
      </c>
      <c r="J3" s="357" t="s">
        <v>7</v>
      </c>
      <c r="K3" s="357" t="s">
        <v>7</v>
      </c>
      <c r="L3" s="357" t="s">
        <v>7</v>
      </c>
      <c r="M3" s="357" t="s">
        <v>7</v>
      </c>
    </row>
    <row r="4" spans="1:34" ht="45" customHeight="1">
      <c r="B4" s="55" t="s">
        <v>623</v>
      </c>
      <c r="C4" s="55" t="s">
        <v>624</v>
      </c>
      <c r="D4" s="55" t="s">
        <v>625</v>
      </c>
      <c r="E4" s="55" t="s">
        <v>626</v>
      </c>
      <c r="F4" s="55" t="s">
        <v>623</v>
      </c>
      <c r="G4" s="55" t="s">
        <v>624</v>
      </c>
      <c r="H4" s="55" t="s">
        <v>625</v>
      </c>
      <c r="I4" s="55" t="s">
        <v>626</v>
      </c>
      <c r="J4" s="55" t="s">
        <v>623</v>
      </c>
      <c r="K4" s="55" t="s">
        <v>624</v>
      </c>
      <c r="L4" s="55" t="s">
        <v>625</v>
      </c>
      <c r="M4" s="55" t="s">
        <v>626</v>
      </c>
      <c r="N4" s="179" t="str">
        <f>B3</f>
        <v xml:space="preserve"> Total all industries</v>
      </c>
      <c r="O4" s="179" t="str">
        <f>F3</f>
        <v xml:space="preserve"> Manufacturing [31-33]</v>
      </c>
      <c r="P4" s="179" t="str">
        <f>J3</f>
        <v xml:space="preserve"> Food manufacturing [311]</v>
      </c>
      <c r="R4" s="179" t="str">
        <f>'4'!B2</f>
        <v xml:space="preserve"> All industries</v>
      </c>
      <c r="S4" s="179" t="str">
        <f>'4'!C2</f>
        <v xml:space="preserve"> Manufacturing [31-33]</v>
      </c>
      <c r="T4" s="179" t="str">
        <f>'4'!D2</f>
        <v xml:space="preserve"> Food manufacturing [311]</v>
      </c>
    </row>
    <row r="5" spans="1:34" hidden="1" outlineLevel="1">
      <c r="A5" s="179">
        <v>1955</v>
      </c>
      <c r="B5" s="3"/>
      <c r="C5" s="3"/>
      <c r="D5" s="3"/>
      <c r="E5" s="3"/>
      <c r="F5" s="3"/>
      <c r="G5" s="3"/>
      <c r="H5" s="3"/>
      <c r="I5" s="3"/>
      <c r="J5" s="3"/>
      <c r="K5" s="3"/>
      <c r="L5" s="3"/>
      <c r="M5" s="3"/>
      <c r="V5" s="179">
        <v>1955</v>
      </c>
      <c r="W5" s="179">
        <v>323214100000</v>
      </c>
      <c r="X5" s="179">
        <v>102971400000</v>
      </c>
      <c r="Y5" s="179">
        <v>165055800000</v>
      </c>
      <c r="Z5" s="179">
        <v>60389200000</v>
      </c>
      <c r="AA5" s="179">
        <v>51462300000</v>
      </c>
      <c r="AB5" s="179">
        <v>18633300000</v>
      </c>
      <c r="AC5" s="179">
        <v>6455100000</v>
      </c>
      <c r="AD5" s="179">
        <v>25957000000</v>
      </c>
      <c r="AE5" s="179">
        <v>4011300000</v>
      </c>
      <c r="AF5" s="179">
        <v>1929200000</v>
      </c>
      <c r="AG5" s="179">
        <v>81200000</v>
      </c>
      <c r="AH5" s="179">
        <v>1995100000</v>
      </c>
    </row>
    <row r="6" spans="1:34" hidden="1" outlineLevel="1">
      <c r="A6" s="179">
        <v>1956</v>
      </c>
      <c r="B6" s="3"/>
      <c r="C6" s="3"/>
      <c r="D6" s="3"/>
      <c r="E6" s="3"/>
      <c r="F6" s="3"/>
      <c r="G6" s="3"/>
      <c r="H6" s="3"/>
      <c r="I6" s="3"/>
      <c r="J6" s="3"/>
      <c r="K6" s="3"/>
      <c r="L6" s="3"/>
      <c r="M6" s="3"/>
      <c r="V6" s="179">
        <v>1956</v>
      </c>
      <c r="W6" s="179">
        <v>334933300000</v>
      </c>
      <c r="X6" s="179">
        <v>108629300000</v>
      </c>
      <c r="Y6" s="179">
        <v>170787100000</v>
      </c>
      <c r="Z6" s="179">
        <v>61349300000</v>
      </c>
      <c r="AA6" s="179">
        <v>52476900000</v>
      </c>
      <c r="AB6" s="179">
        <v>18939600000</v>
      </c>
      <c r="AC6" s="179">
        <v>6512300000</v>
      </c>
      <c r="AD6" s="179">
        <v>26595600000</v>
      </c>
      <c r="AE6" s="179">
        <v>4192500000</v>
      </c>
      <c r="AF6" s="179">
        <v>2033100000</v>
      </c>
      <c r="AG6" s="179">
        <v>80200000</v>
      </c>
      <c r="AH6" s="179">
        <v>2074700000</v>
      </c>
    </row>
    <row r="7" spans="1:34" hidden="1" outlineLevel="1">
      <c r="A7" s="179">
        <v>1957</v>
      </c>
      <c r="B7" s="3"/>
      <c r="C7" s="3"/>
      <c r="D7" s="3"/>
      <c r="E7" s="3"/>
      <c r="F7" s="3"/>
      <c r="G7" s="3"/>
      <c r="H7" s="3"/>
      <c r="I7" s="3"/>
      <c r="J7" s="3"/>
      <c r="K7" s="3"/>
      <c r="L7" s="3"/>
      <c r="M7" s="3"/>
      <c r="V7" s="179">
        <v>1957</v>
      </c>
      <c r="W7" s="179">
        <v>347210600000</v>
      </c>
      <c r="X7" s="179">
        <v>113986900000</v>
      </c>
      <c r="Y7" s="179">
        <v>176618400000</v>
      </c>
      <c r="Z7" s="179">
        <v>62881900000</v>
      </c>
      <c r="AA7" s="179">
        <v>53477000000</v>
      </c>
      <c r="AB7" s="179">
        <v>19296400000</v>
      </c>
      <c r="AC7" s="179">
        <v>6423600000</v>
      </c>
      <c r="AD7" s="179">
        <v>27297400000</v>
      </c>
      <c r="AE7" s="179">
        <v>4324900000</v>
      </c>
      <c r="AF7" s="179">
        <v>2125000000</v>
      </c>
      <c r="AG7" s="179">
        <v>79500000</v>
      </c>
      <c r="AH7" s="179">
        <v>2119700000</v>
      </c>
    </row>
    <row r="8" spans="1:34" hidden="1" outlineLevel="1">
      <c r="A8" s="179">
        <v>1958</v>
      </c>
      <c r="B8" s="3"/>
      <c r="C8" s="3"/>
      <c r="D8" s="3"/>
      <c r="E8" s="3"/>
      <c r="F8" s="3"/>
      <c r="G8" s="3"/>
      <c r="H8" s="3"/>
      <c r="I8" s="3"/>
      <c r="J8" s="3"/>
      <c r="K8" s="3"/>
      <c r="L8" s="3"/>
      <c r="M8" s="3"/>
      <c r="V8" s="179">
        <v>1958</v>
      </c>
      <c r="W8" s="179">
        <v>363595600000</v>
      </c>
      <c r="X8" s="179">
        <v>119645100000</v>
      </c>
      <c r="Y8" s="179">
        <v>183939300000</v>
      </c>
      <c r="Z8" s="179">
        <v>66269600000</v>
      </c>
      <c r="AA8" s="179">
        <v>56542200000</v>
      </c>
      <c r="AB8" s="179">
        <v>20184100000</v>
      </c>
      <c r="AC8" s="179">
        <v>6232800000</v>
      </c>
      <c r="AD8" s="179">
        <v>29575300000</v>
      </c>
      <c r="AE8" s="179">
        <v>4427500000</v>
      </c>
      <c r="AF8" s="179">
        <v>2156400000</v>
      </c>
      <c r="AG8" s="179">
        <v>76600000</v>
      </c>
      <c r="AH8" s="179">
        <v>2189300000</v>
      </c>
    </row>
    <row r="9" spans="1:34" hidden="1" outlineLevel="1">
      <c r="A9" s="179">
        <v>1959</v>
      </c>
      <c r="B9" s="3"/>
      <c r="C9" s="3"/>
      <c r="D9" s="3"/>
      <c r="E9" s="3"/>
      <c r="F9" s="3"/>
      <c r="G9" s="3"/>
      <c r="H9" s="3"/>
      <c r="I9" s="3"/>
      <c r="J9" s="3"/>
      <c r="K9" s="3"/>
      <c r="L9" s="3"/>
      <c r="M9" s="3"/>
      <c r="V9" s="179">
        <v>1959</v>
      </c>
      <c r="W9" s="179">
        <v>384470900000</v>
      </c>
      <c r="X9" s="179">
        <v>127514000000</v>
      </c>
      <c r="Y9" s="179">
        <v>191584500000</v>
      </c>
      <c r="Z9" s="179">
        <v>71193300000</v>
      </c>
      <c r="AA9" s="179">
        <v>61297400000</v>
      </c>
      <c r="AB9" s="179">
        <v>21654800000</v>
      </c>
      <c r="AC9" s="179">
        <v>6189800000</v>
      </c>
      <c r="AD9" s="179">
        <v>32794800000</v>
      </c>
      <c r="AE9" s="179">
        <v>4596000000</v>
      </c>
      <c r="AF9" s="179">
        <v>2232800000</v>
      </c>
      <c r="AG9" s="179">
        <v>76900000</v>
      </c>
      <c r="AH9" s="179">
        <v>2279300000</v>
      </c>
    </row>
    <row r="10" spans="1:34" hidden="1" outlineLevel="1">
      <c r="A10" s="179">
        <v>1960</v>
      </c>
      <c r="B10" s="3"/>
      <c r="C10" s="3"/>
      <c r="D10" s="3"/>
      <c r="E10" s="3"/>
      <c r="F10" s="3"/>
      <c r="G10" s="3"/>
      <c r="H10" s="3"/>
      <c r="I10" s="3"/>
      <c r="J10" s="3"/>
      <c r="K10" s="3"/>
      <c r="L10" s="3"/>
      <c r="M10" s="3"/>
      <c r="V10" s="179">
        <v>1960</v>
      </c>
      <c r="W10" s="179">
        <v>410956000000</v>
      </c>
      <c r="X10" s="179">
        <v>137156000000</v>
      </c>
      <c r="Y10" s="179">
        <v>200402200000</v>
      </c>
      <c r="Z10" s="179">
        <v>78325000000</v>
      </c>
      <c r="AA10" s="179">
        <v>67814100000</v>
      </c>
      <c r="AB10" s="179">
        <v>23557600000</v>
      </c>
      <c r="AC10" s="179">
        <v>6410700000</v>
      </c>
      <c r="AD10" s="179">
        <v>37086100000</v>
      </c>
      <c r="AE10" s="179">
        <v>4905500000</v>
      </c>
      <c r="AF10" s="179">
        <v>2383000000</v>
      </c>
      <c r="AG10" s="179">
        <v>79000000</v>
      </c>
      <c r="AH10" s="179">
        <v>2435500000</v>
      </c>
    </row>
    <row r="11" spans="1:34" collapsed="1">
      <c r="A11" s="7">
        <v>1961</v>
      </c>
      <c r="B11" s="41">
        <f>'7k'!B11/'7o'!$R11</f>
        <v>4.2118219250261575</v>
      </c>
      <c r="C11" s="41">
        <f>'7k'!C11/'7o'!$R11</f>
        <v>1.3490375794898031</v>
      </c>
      <c r="D11" s="41">
        <f>'7k'!D11/'7o'!$R11</f>
        <v>1.7662326305652454</v>
      </c>
      <c r="E11" s="41">
        <f>'7k'!E11/'7o'!$R11</f>
        <v>1.0965517149711088</v>
      </c>
      <c r="F11" s="41">
        <f>'7k'!F11/'7o'!$S11</f>
        <v>2.7615279900968188</v>
      </c>
      <c r="G11" s="41">
        <f>'7k'!G11/'7o'!$S11</f>
        <v>1.0510140274766131</v>
      </c>
      <c r="H11" s="41">
        <f>'7k'!H11/'7o'!$S11</f>
        <v>0.31241297385545375</v>
      </c>
      <c r="I11" s="41">
        <f>'7k'!I11/'7o'!$S11</f>
        <v>1.3981009887647518</v>
      </c>
      <c r="J11" s="41">
        <f>'7k'!J11/'7o'!$T11</f>
        <v>1.7130090566160554</v>
      </c>
      <c r="K11" s="41">
        <f>'7k'!K11/'7o'!$T11</f>
        <v>0.76196838821711543</v>
      </c>
      <c r="L11" s="41">
        <f>'7k'!L11/'7o'!$T11</f>
        <v>2.8869609739903133E-2</v>
      </c>
      <c r="M11" s="41">
        <f>'7k'!M11/'7o'!$T11</f>
        <v>0.92240769480444607</v>
      </c>
      <c r="N11" s="52">
        <f>100*E11/$E$11</f>
        <v>100</v>
      </c>
      <c r="O11" s="52">
        <f>100*I11/$I$11</f>
        <v>100</v>
      </c>
      <c r="P11" s="52">
        <f>100*M11/$M$11</f>
        <v>100</v>
      </c>
      <c r="R11" s="58">
        <f>'4'!B3</f>
        <v>13094.594449089269</v>
      </c>
      <c r="S11" s="58">
        <f>'4'!C3</f>
        <v>2881.1223455030249</v>
      </c>
      <c r="T11" s="58">
        <f>'4'!D3</f>
        <v>422.58970972985986</v>
      </c>
      <c r="V11" s="179">
        <v>1961</v>
      </c>
      <c r="W11" s="179">
        <v>433818900000</v>
      </c>
      <c r="X11" s="179">
        <v>144845300000</v>
      </c>
      <c r="Y11" s="179">
        <v>209236700000</v>
      </c>
      <c r="Z11" s="179">
        <v>84189900000</v>
      </c>
      <c r="AA11" s="179">
        <v>71487100000</v>
      </c>
      <c r="AB11" s="179">
        <v>24493300000</v>
      </c>
      <c r="AC11" s="179">
        <v>6731000000</v>
      </c>
      <c r="AD11" s="179">
        <v>39480400000</v>
      </c>
      <c r="AE11" s="179">
        <v>5199600000</v>
      </c>
      <c r="AF11" s="179">
        <v>2484300000</v>
      </c>
      <c r="AG11" s="179">
        <v>81400000</v>
      </c>
      <c r="AH11" s="179">
        <v>2620100000</v>
      </c>
    </row>
    <row r="12" spans="1:34">
      <c r="A12" s="7">
        <v>1962</v>
      </c>
      <c r="B12" s="41">
        <f>'7k'!B12/'7o'!$R12</f>
        <v>4.2724845813643197</v>
      </c>
      <c r="C12" s="41">
        <f>'7k'!C12/'7o'!$R12</f>
        <v>1.3740626013937831</v>
      </c>
      <c r="D12" s="41">
        <f>'7k'!D12/'7o'!$R12</f>
        <v>1.8079611234282422</v>
      </c>
      <c r="E12" s="41">
        <f>'7k'!E12/'7o'!$R12</f>
        <v>1.0904608565422942</v>
      </c>
      <c r="F12" s="41">
        <f>'7k'!F12/'7o'!$S12</f>
        <v>2.7207560395225365</v>
      </c>
      <c r="G12" s="41">
        <f>'7k'!G12/'7o'!$S12</f>
        <v>1.0250070496117887</v>
      </c>
      <c r="H12" s="41">
        <f>'7k'!H12/'7o'!$S12</f>
        <v>0.30800126856001525</v>
      </c>
      <c r="I12" s="41">
        <f>'7k'!I12/'7o'!$S12</f>
        <v>1.3877477213507321</v>
      </c>
      <c r="J12" s="41">
        <f>'7k'!J12/'7o'!$T12</f>
        <v>1.7923795021170816</v>
      </c>
      <c r="K12" s="41">
        <f>'7k'!K12/'7o'!$T12</f>
        <v>0.79498993560444753</v>
      </c>
      <c r="L12" s="41">
        <f>'7k'!L12/'7o'!$T12</f>
        <v>2.8745931281488619E-2</v>
      </c>
      <c r="M12" s="41">
        <f>'7k'!M12/'7o'!$T12</f>
        <v>0.96864363523114527</v>
      </c>
      <c r="N12" s="52">
        <f t="shared" ref="N12:N59" si="0">100*E12/$E$11</f>
        <v>99.444544352477237</v>
      </c>
      <c r="O12" s="52">
        <f t="shared" ref="O12:O59" si="1">100*I12/$I$11</f>
        <v>99.2594764257218</v>
      </c>
      <c r="P12" s="52">
        <f t="shared" ref="P12:P59" si="2">100*M12/$M$11</f>
        <v>105.0125276151888</v>
      </c>
      <c r="R12" s="58">
        <f>'4'!B4</f>
        <v>13500.62215592147</v>
      </c>
      <c r="S12" s="58">
        <f>'4'!C4</f>
        <v>2985.0526405246001</v>
      </c>
      <c r="T12" s="58">
        <f>'4'!D4</f>
        <v>424.40788856461143</v>
      </c>
      <c r="V12" s="179">
        <v>1962</v>
      </c>
      <c r="W12" s="179">
        <v>452580600000</v>
      </c>
      <c r="X12" s="179">
        <v>151599300000</v>
      </c>
      <c r="Y12" s="179">
        <v>217925900000</v>
      </c>
      <c r="Z12" s="179">
        <v>87702200000</v>
      </c>
      <c r="AA12" s="179">
        <v>73033500000</v>
      </c>
      <c r="AB12" s="179">
        <v>24888700000</v>
      </c>
      <c r="AC12" s="179">
        <v>7429200000</v>
      </c>
      <c r="AD12" s="179">
        <v>39931800000</v>
      </c>
      <c r="AE12" s="179">
        <v>5270100000</v>
      </c>
      <c r="AF12" s="179">
        <v>2532900000</v>
      </c>
      <c r="AG12" s="179">
        <v>82100000</v>
      </c>
      <c r="AH12" s="179">
        <v>2642600000</v>
      </c>
    </row>
    <row r="13" spans="1:34">
      <c r="A13" s="7">
        <v>1963</v>
      </c>
      <c r="B13" s="41">
        <f>'7k'!B13/'7o'!$R13</f>
        <v>4.4876845663542717</v>
      </c>
      <c r="C13" s="41">
        <f>'7k'!C13/'7o'!$R13</f>
        <v>1.4424525986680663</v>
      </c>
      <c r="D13" s="41">
        <f>'7k'!D13/'7o'!$R13</f>
        <v>1.9146137347342596</v>
      </c>
      <c r="E13" s="41">
        <f>'7k'!E13/'7o'!$R13</f>
        <v>1.1306182329519459</v>
      </c>
      <c r="F13" s="41">
        <f>'7k'!F13/'7o'!$S13</f>
        <v>2.803695420552355</v>
      </c>
      <c r="G13" s="41">
        <f>'7k'!G13/'7o'!$S13</f>
        <v>1.0344637768830498</v>
      </c>
      <c r="H13" s="41">
        <f>'7k'!H13/'7o'!$S13</f>
        <v>0.30521679616681407</v>
      </c>
      <c r="I13" s="41">
        <f>'7k'!I13/'7o'!$S13</f>
        <v>1.464014847502491</v>
      </c>
      <c r="J13" s="41">
        <f>'7k'!J13/'7o'!$T13</f>
        <v>1.9149619411940577</v>
      </c>
      <c r="K13" s="41">
        <f>'7k'!K13/'7o'!$T13</f>
        <v>0.85106780393181702</v>
      </c>
      <c r="L13" s="41">
        <f>'7k'!L13/'7o'!$T13</f>
        <v>2.9691173734713125E-2</v>
      </c>
      <c r="M13" s="41">
        <f>'7k'!M13/'7o'!$T13</f>
        <v>1.0344404929174051</v>
      </c>
      <c r="N13" s="52">
        <f t="shared" si="0"/>
        <v>103.10669506195926</v>
      </c>
      <c r="O13" s="52">
        <f t="shared" si="1"/>
        <v>104.71452772492317</v>
      </c>
      <c r="P13" s="52">
        <f t="shared" si="2"/>
        <v>112.14569205612605</v>
      </c>
      <c r="R13" s="58">
        <f>'4'!B5</f>
        <v>13720.104229611612</v>
      </c>
      <c r="S13" s="58">
        <f>'4'!C5</f>
        <v>3061.1028348825366</v>
      </c>
      <c r="T13" s="58">
        <f>'4'!D5</f>
        <v>421.00053408753445</v>
      </c>
      <c r="V13" s="179">
        <v>1963</v>
      </c>
      <c r="W13" s="179">
        <v>471006900000</v>
      </c>
      <c r="X13" s="179">
        <v>157757000000</v>
      </c>
      <c r="Y13" s="179">
        <v>226100400000</v>
      </c>
      <c r="Z13" s="179">
        <v>91761100000</v>
      </c>
      <c r="AA13" s="179">
        <v>75826700000</v>
      </c>
      <c r="AB13" s="179">
        <v>25704500000</v>
      </c>
      <c r="AC13" s="179">
        <v>7995900000</v>
      </c>
      <c r="AD13" s="179">
        <v>41323000000</v>
      </c>
      <c r="AE13" s="179">
        <v>5335600000</v>
      </c>
      <c r="AF13" s="179">
        <v>2588600000</v>
      </c>
      <c r="AG13" s="179">
        <v>80700000</v>
      </c>
      <c r="AH13" s="179">
        <v>2655700000</v>
      </c>
    </row>
    <row r="14" spans="1:34">
      <c r="A14" s="7">
        <v>1964</v>
      </c>
      <c r="B14" s="41">
        <f>'7k'!B14/'7o'!$R14</f>
        <v>4.6779199200472696</v>
      </c>
      <c r="C14" s="41">
        <f>'7k'!C14/'7o'!$R14</f>
        <v>1.4898854056083557</v>
      </c>
      <c r="D14" s="41">
        <f>'7k'!D14/'7o'!$R14</f>
        <v>2.0079559355909113</v>
      </c>
      <c r="E14" s="41">
        <f>'7k'!E14/'7o'!$R14</f>
        <v>1.1800785788480024</v>
      </c>
      <c r="F14" s="41">
        <f>'7k'!F14/'7o'!$S14</f>
        <v>2.8900410241687884</v>
      </c>
      <c r="G14" s="41">
        <f>'7k'!G14/'7o'!$S14</f>
        <v>1.0450725325077195</v>
      </c>
      <c r="H14" s="41">
        <f>'7k'!H14/'7o'!$S14</f>
        <v>0.29156133047546651</v>
      </c>
      <c r="I14" s="41">
        <f>'7k'!I14/'7o'!$S14</f>
        <v>1.5534071611856028</v>
      </c>
      <c r="J14" s="41">
        <f>'7k'!J14/'7o'!$T14</f>
        <v>1.9364212645863956</v>
      </c>
      <c r="K14" s="41">
        <f>'7k'!K14/'7o'!$T14</f>
        <v>0.85129593798958481</v>
      </c>
      <c r="L14" s="41">
        <f>'7k'!L14/'7o'!$T14</f>
        <v>2.8622748457350466E-2</v>
      </c>
      <c r="M14" s="41">
        <f>'7k'!M14/'7o'!$T14</f>
        <v>1.0565025781394604</v>
      </c>
      <c r="N14" s="52">
        <f t="shared" si="0"/>
        <v>107.61722978829998</v>
      </c>
      <c r="O14" s="52">
        <f t="shared" si="1"/>
        <v>111.10836582399295</v>
      </c>
      <c r="P14" s="52">
        <f t="shared" si="2"/>
        <v>114.53748533217114</v>
      </c>
      <c r="R14" s="58">
        <f>'4'!B6</f>
        <v>14157.531794458504</v>
      </c>
      <c r="S14" s="58">
        <f>'4'!C6</f>
        <v>3214.418038467762</v>
      </c>
      <c r="T14" s="58">
        <f>'4'!D6</f>
        <v>433.22184864520295</v>
      </c>
      <c r="V14" s="179">
        <v>1964</v>
      </c>
      <c r="W14" s="179">
        <v>489425500000</v>
      </c>
      <c r="X14" s="179">
        <v>163898000000</v>
      </c>
      <c r="Y14" s="179">
        <v>235089400000</v>
      </c>
      <c r="Z14" s="179">
        <v>95268700000</v>
      </c>
      <c r="AA14" s="179">
        <v>80251800000</v>
      </c>
      <c r="AB14" s="179">
        <v>27043900000</v>
      </c>
      <c r="AC14" s="179">
        <v>8779400000</v>
      </c>
      <c r="AD14" s="179">
        <v>43589800000</v>
      </c>
      <c r="AE14" s="179">
        <v>5459200000</v>
      </c>
      <c r="AF14" s="179">
        <v>2650200000</v>
      </c>
      <c r="AG14" s="179">
        <v>81900000</v>
      </c>
      <c r="AH14" s="179">
        <v>2716300000</v>
      </c>
    </row>
    <row r="15" spans="1:34">
      <c r="A15" s="7">
        <v>1965</v>
      </c>
      <c r="B15" s="41">
        <f>'7k'!B15/'7o'!$R15</f>
        <v>5.0637856034685349</v>
      </c>
      <c r="C15" s="41">
        <f>'7k'!C15/'7o'!$R15</f>
        <v>1.6127488912793184</v>
      </c>
      <c r="D15" s="41">
        <f>'7k'!D15/'7o'!$R15</f>
        <v>2.1802142299641702</v>
      </c>
      <c r="E15" s="41">
        <f>'7k'!E15/'7o'!$R15</f>
        <v>1.2708293475279078</v>
      </c>
      <c r="F15" s="41">
        <f>'7k'!F15/'7o'!$S15</f>
        <v>3.1366703331751999</v>
      </c>
      <c r="G15" s="41">
        <f>'7k'!G15/'7o'!$S15</f>
        <v>1.1213930445277849</v>
      </c>
      <c r="H15" s="41">
        <f>'7k'!H15/'7o'!$S15</f>
        <v>0.2933595793857468</v>
      </c>
      <c r="I15" s="41">
        <f>'7k'!I15/'7o'!$S15</f>
        <v>1.7218880200015338</v>
      </c>
      <c r="J15" s="41">
        <f>'7k'!J15/'7o'!$T15</f>
        <v>2.06203899725524</v>
      </c>
      <c r="K15" s="41">
        <f>'7k'!K15/'7o'!$T15</f>
        <v>0.90569408027022724</v>
      </c>
      <c r="L15" s="41">
        <f>'7k'!L15/'7o'!$T15</f>
        <v>3.0114328168985058E-2</v>
      </c>
      <c r="M15" s="41">
        <f>'7k'!M15/'7o'!$T15</f>
        <v>1.1262305888160276</v>
      </c>
      <c r="N15" s="52">
        <f t="shared" si="0"/>
        <v>115.89324335345103</v>
      </c>
      <c r="O15" s="52">
        <f t="shared" si="1"/>
        <v>123.15905888335391</v>
      </c>
      <c r="P15" s="52">
        <f t="shared" si="2"/>
        <v>122.09683366255881</v>
      </c>
      <c r="R15" s="58">
        <f>'4'!B7</f>
        <v>14565.999782746989</v>
      </c>
      <c r="S15" s="58">
        <f>'4'!C7</f>
        <v>3368.2213550651413</v>
      </c>
      <c r="T15" s="58">
        <f>'4'!D7</f>
        <v>441.65023125761633</v>
      </c>
      <c r="V15" s="179">
        <v>1965</v>
      </c>
      <c r="W15" s="179">
        <v>508961200000</v>
      </c>
      <c r="X15" s="179">
        <v>170175600000</v>
      </c>
      <c r="Y15" s="179">
        <v>245188300000</v>
      </c>
      <c r="Z15" s="179">
        <v>98777700000</v>
      </c>
      <c r="AA15" s="179">
        <v>82515300000</v>
      </c>
      <c r="AB15" s="179">
        <v>27433200000</v>
      </c>
      <c r="AC15" s="179">
        <v>9546000000</v>
      </c>
      <c r="AD15" s="179">
        <v>44697800000</v>
      </c>
      <c r="AE15" s="179">
        <v>5544300000</v>
      </c>
      <c r="AF15" s="179">
        <v>2727800000</v>
      </c>
      <c r="AG15" s="179">
        <v>81600000</v>
      </c>
      <c r="AH15" s="179">
        <v>2726400000</v>
      </c>
    </row>
    <row r="16" spans="1:34">
      <c r="A16" s="7">
        <v>1966</v>
      </c>
      <c r="B16" s="41">
        <f>'7k'!B16/'7o'!$R16</f>
        <v>5.4409324001719437</v>
      </c>
      <c r="C16" s="41">
        <f>'7k'!C16/'7o'!$R16</f>
        <v>1.7694757268499706</v>
      </c>
      <c r="D16" s="41">
        <f>'7k'!D16/'7o'!$R16</f>
        <v>2.3114762955100114</v>
      </c>
      <c r="E16" s="41">
        <f>'7k'!E16/'7o'!$R16</f>
        <v>1.3599803778119619</v>
      </c>
      <c r="F16" s="41">
        <f>'7k'!F16/'7o'!$S16</f>
        <v>3.4359407779010112</v>
      </c>
      <c r="G16" s="41">
        <f>'7k'!G16/'7o'!$S16</f>
        <v>1.2382013419213005</v>
      </c>
      <c r="H16" s="41">
        <f>'7k'!H16/'7o'!$S16</f>
        <v>0.3066060118211012</v>
      </c>
      <c r="I16" s="41">
        <f>'7k'!I16/'7o'!$S16</f>
        <v>1.8911334241586093</v>
      </c>
      <c r="J16" s="41">
        <f>'7k'!J16/'7o'!$T16</f>
        <v>2.2434029364773718</v>
      </c>
      <c r="K16" s="41">
        <f>'7k'!K16/'7o'!$T16</f>
        <v>1.0130850285194766</v>
      </c>
      <c r="L16" s="41">
        <f>'7k'!L16/'7o'!$T16</f>
        <v>3.2529231177445259E-2</v>
      </c>
      <c r="M16" s="41">
        <f>'7k'!M16/'7o'!$T16</f>
        <v>1.1977886767804502</v>
      </c>
      <c r="N16" s="52">
        <f t="shared" si="0"/>
        <v>124.02336882467907</v>
      </c>
      <c r="O16" s="52">
        <f t="shared" si="1"/>
        <v>135.26443650036046</v>
      </c>
      <c r="P16" s="52">
        <f t="shared" si="2"/>
        <v>129.85458420686592</v>
      </c>
      <c r="R16" s="58">
        <f>'4'!B8</f>
        <v>15234.116857871748</v>
      </c>
      <c r="S16" s="58">
        <f>'4'!C8</f>
        <v>3532.2203683074222</v>
      </c>
      <c r="T16" s="58">
        <f>'4'!D8</f>
        <v>448.82708479514201</v>
      </c>
      <c r="V16" s="179">
        <v>1966</v>
      </c>
      <c r="W16" s="179">
        <v>528220700000</v>
      </c>
      <c r="X16" s="179">
        <v>175268200000</v>
      </c>
      <c r="Y16" s="179">
        <v>254741400000</v>
      </c>
      <c r="Z16" s="179">
        <v>103381100000</v>
      </c>
      <c r="AA16" s="179">
        <v>83879700000</v>
      </c>
      <c r="AB16" s="179">
        <v>27584700000</v>
      </c>
      <c r="AC16" s="179">
        <v>10118700000</v>
      </c>
      <c r="AD16" s="179">
        <v>45332800000</v>
      </c>
      <c r="AE16" s="179">
        <v>5620200000</v>
      </c>
      <c r="AF16" s="179">
        <v>2756500000</v>
      </c>
      <c r="AG16" s="179">
        <v>82100000</v>
      </c>
      <c r="AH16" s="179">
        <v>2772600000</v>
      </c>
    </row>
    <row r="17" spans="1:34">
      <c r="A17" s="7">
        <v>1967</v>
      </c>
      <c r="B17" s="41">
        <f>'7k'!B17/'7o'!$R17</f>
        <v>5.7480535695806489</v>
      </c>
      <c r="C17" s="41">
        <f>'7k'!C17/'7o'!$R17</f>
        <v>1.8935237775650742</v>
      </c>
      <c r="D17" s="41">
        <f>'7k'!D17/'7o'!$R17</f>
        <v>2.4166055591045237</v>
      </c>
      <c r="E17" s="41">
        <f>'7k'!E17/'7o'!$R17</f>
        <v>1.4379242329110511</v>
      </c>
      <c r="F17" s="41">
        <f>'7k'!F17/'7o'!$S17</f>
        <v>3.6370589765028019</v>
      </c>
      <c r="G17" s="41">
        <f>'7k'!G17/'7o'!$S17</f>
        <v>1.3290439763556139</v>
      </c>
      <c r="H17" s="41">
        <f>'7k'!H17/'7o'!$S17</f>
        <v>0.33305979946505038</v>
      </c>
      <c r="I17" s="41">
        <f>'7k'!I17/'7o'!$S17</f>
        <v>1.9749271724233257</v>
      </c>
      <c r="J17" s="41">
        <f>'7k'!J17/'7o'!$T17</f>
        <v>2.348360735800247</v>
      </c>
      <c r="K17" s="41">
        <f>'7k'!K17/'7o'!$T17</f>
        <v>1.0678492909616253</v>
      </c>
      <c r="L17" s="41">
        <f>'7k'!L17/'7o'!$T17</f>
        <v>3.3282491562050251E-2</v>
      </c>
      <c r="M17" s="41">
        <f>'7k'!M17/'7o'!$T17</f>
        <v>1.2474450733516498</v>
      </c>
      <c r="N17" s="52">
        <f t="shared" si="0"/>
        <v>131.13145629879722</v>
      </c>
      <c r="O17" s="52">
        <f t="shared" si="1"/>
        <v>141.25783389712146</v>
      </c>
      <c r="P17" s="52">
        <f t="shared" si="2"/>
        <v>135.23793007994288</v>
      </c>
      <c r="R17" s="58">
        <f>'4'!B9</f>
        <v>15617.443176777699</v>
      </c>
      <c r="S17" s="58">
        <f>'4'!C9</f>
        <v>3567.8277651899393</v>
      </c>
      <c r="T17" s="58">
        <f>'4'!D9</f>
        <v>462.70574338729995</v>
      </c>
      <c r="V17" s="179">
        <v>1967</v>
      </c>
      <c r="W17" s="179">
        <v>551324800000</v>
      </c>
      <c r="X17" s="179">
        <v>180781900000</v>
      </c>
      <c r="Y17" s="179">
        <v>263782400000</v>
      </c>
      <c r="Z17" s="179">
        <v>111288100000</v>
      </c>
      <c r="AA17" s="179">
        <v>86734500000</v>
      </c>
      <c r="AB17" s="179">
        <v>27902700000</v>
      </c>
      <c r="AC17" s="179">
        <v>10610800000</v>
      </c>
      <c r="AD17" s="179">
        <v>47438300000</v>
      </c>
      <c r="AE17" s="179">
        <v>5807700000</v>
      </c>
      <c r="AF17" s="179">
        <v>2813200000</v>
      </c>
      <c r="AG17" s="179">
        <v>83200000</v>
      </c>
      <c r="AH17" s="179">
        <v>2901700000</v>
      </c>
    </row>
    <row r="18" spans="1:34">
      <c r="A18" s="7">
        <v>1968</v>
      </c>
      <c r="B18" s="41">
        <f>'7k'!B18/'7o'!$R18</f>
        <v>6.0448540915143578</v>
      </c>
      <c r="C18" s="41">
        <f>'7k'!C18/'7o'!$R18</f>
        <v>1.9786628689057011</v>
      </c>
      <c r="D18" s="41">
        <f>'7k'!D18/'7o'!$R18</f>
        <v>2.5494056171405211</v>
      </c>
      <c r="E18" s="41">
        <f>'7k'!E18/'7o'!$R18</f>
        <v>1.5167856054681357</v>
      </c>
      <c r="F18" s="41">
        <f>'7k'!F18/'7o'!$S18</f>
        <v>3.7149236186718055</v>
      </c>
      <c r="G18" s="41">
        <f>'7k'!G18/'7o'!$S18</f>
        <v>1.347299175518873</v>
      </c>
      <c r="H18" s="41">
        <f>'7k'!H18/'7o'!$S18</f>
        <v>0.37018077477516914</v>
      </c>
      <c r="I18" s="41">
        <f>'7k'!I18/'7o'!$S18</f>
        <v>1.9974436683777634</v>
      </c>
      <c r="J18" s="41">
        <f>'7k'!J18/'7o'!$T18</f>
        <v>2.3813572311240252</v>
      </c>
      <c r="K18" s="41">
        <f>'7k'!K18/'7o'!$T18</f>
        <v>1.0836476983622472</v>
      </c>
      <c r="L18" s="41">
        <f>'7k'!L18/'7o'!$T18</f>
        <v>3.3561453433494252E-2</v>
      </c>
      <c r="M18" s="41">
        <f>'7k'!M18/'7o'!$T18</f>
        <v>1.2641480793282838</v>
      </c>
      <c r="N18" s="52">
        <f t="shared" si="0"/>
        <v>138.323216749344</v>
      </c>
      <c r="O18" s="52">
        <f t="shared" si="1"/>
        <v>142.86833958557901</v>
      </c>
      <c r="P18" s="52">
        <f t="shared" si="2"/>
        <v>137.04873522290899</v>
      </c>
      <c r="R18" s="58">
        <f>'4'!B10</f>
        <v>15604.578468223885</v>
      </c>
      <c r="S18" s="58">
        <f>'4'!C10</f>
        <v>3575.8204914989301</v>
      </c>
      <c r="T18" s="58">
        <f>'4'!D10</f>
        <v>464.81896354438675</v>
      </c>
      <c r="V18" s="179">
        <v>1968</v>
      </c>
      <c r="W18" s="179">
        <v>576549100000</v>
      </c>
      <c r="X18" s="179">
        <v>187104800000</v>
      </c>
      <c r="Y18" s="179">
        <v>272233200000</v>
      </c>
      <c r="Z18" s="179">
        <v>121062600000</v>
      </c>
      <c r="AA18" s="179">
        <v>91207200000</v>
      </c>
      <c r="AB18" s="179">
        <v>28593600000</v>
      </c>
      <c r="AC18" s="179">
        <v>11367400000</v>
      </c>
      <c r="AD18" s="179">
        <v>50598600000</v>
      </c>
      <c r="AE18" s="179">
        <v>6016500000</v>
      </c>
      <c r="AF18" s="179">
        <v>2888300000</v>
      </c>
      <c r="AG18" s="179">
        <v>86500000</v>
      </c>
      <c r="AH18" s="179">
        <v>3034200000</v>
      </c>
    </row>
    <row r="19" spans="1:34">
      <c r="A19" s="7">
        <v>1969</v>
      </c>
      <c r="B19" s="41">
        <f>'7k'!B19/'7o'!$R19</f>
        <v>6.4490744768891286</v>
      </c>
      <c r="C19" s="41">
        <f>'7k'!C19/'7o'!$R19</f>
        <v>2.1170722703499112</v>
      </c>
      <c r="D19" s="41">
        <f>'7k'!D19/'7o'!$R19</f>
        <v>2.7300373684938655</v>
      </c>
      <c r="E19" s="41">
        <f>'7k'!E19/'7o'!$R19</f>
        <v>1.6019585590805889</v>
      </c>
      <c r="F19" s="41">
        <f>'7k'!F19/'7o'!$S19</f>
        <v>3.955039174719075</v>
      </c>
      <c r="G19" s="41">
        <f>'7k'!G19/'7o'!$S19</f>
        <v>1.4350107984303331</v>
      </c>
      <c r="H19" s="41">
        <f>'7k'!H19/'7o'!$S19</f>
        <v>0.4138112975744449</v>
      </c>
      <c r="I19" s="41">
        <f>'7k'!I19/'7o'!$S19</f>
        <v>2.1062170787142973</v>
      </c>
      <c r="J19" s="41">
        <f>'7k'!J19/'7o'!$T19</f>
        <v>2.5596088473069716</v>
      </c>
      <c r="K19" s="41">
        <f>'7k'!K19/'7o'!$T19</f>
        <v>1.1889340034423894</v>
      </c>
      <c r="L19" s="41">
        <f>'7k'!L19/'7o'!$T19</f>
        <v>3.5553189924633119E-2</v>
      </c>
      <c r="M19" s="41">
        <f>'7k'!M19/'7o'!$T19</f>
        <v>1.335342481206562</v>
      </c>
      <c r="N19" s="52">
        <f t="shared" si="0"/>
        <v>146.09056164056943</v>
      </c>
      <c r="O19" s="52">
        <f t="shared" si="1"/>
        <v>150.64842208395683</v>
      </c>
      <c r="P19" s="52">
        <f t="shared" si="2"/>
        <v>144.7670578560882</v>
      </c>
      <c r="R19" s="58">
        <f>'4'!B11</f>
        <v>15926.192257209646</v>
      </c>
      <c r="S19" s="58">
        <f>'4'!C11</f>
        <v>3627.4988353355702</v>
      </c>
      <c r="T19" s="58">
        <f>'4'!D11</f>
        <v>452.84262914605802</v>
      </c>
      <c r="V19" s="179">
        <v>1969</v>
      </c>
      <c r="W19" s="179">
        <v>603033100000</v>
      </c>
      <c r="X19" s="179">
        <v>194546800000</v>
      </c>
      <c r="Y19" s="179">
        <v>282507200000</v>
      </c>
      <c r="Z19" s="179">
        <v>129554900000</v>
      </c>
      <c r="AA19" s="179">
        <v>94735400000</v>
      </c>
      <c r="AB19" s="179">
        <v>28975300000</v>
      </c>
      <c r="AC19" s="179">
        <v>12365300000</v>
      </c>
      <c r="AD19" s="179">
        <v>52826800000</v>
      </c>
      <c r="AE19" s="179">
        <v>6103000000</v>
      </c>
      <c r="AF19" s="179">
        <v>2917800000</v>
      </c>
      <c r="AG19" s="179">
        <v>90300000</v>
      </c>
      <c r="AH19" s="179">
        <v>3088500000</v>
      </c>
    </row>
    <row r="20" spans="1:34">
      <c r="A20" s="7">
        <v>1970</v>
      </c>
      <c r="B20" s="41">
        <f>'7k'!B20/'7o'!$R20</f>
        <v>7.04928855856613</v>
      </c>
      <c r="C20" s="41">
        <f>'7k'!C20/'7o'!$R20</f>
        <v>2.3134973858692427</v>
      </c>
      <c r="D20" s="41">
        <f>'7k'!D20/'7o'!$R20</f>
        <v>2.983633908657934</v>
      </c>
      <c r="E20" s="41">
        <f>'7k'!E20/'7o'!$R20</f>
        <v>1.7521572640389533</v>
      </c>
      <c r="F20" s="41">
        <f>'7k'!F20/'7o'!$S20</f>
        <v>4.5400639117679225</v>
      </c>
      <c r="G20" s="41">
        <f>'7k'!G20/'7o'!$S20</f>
        <v>1.6225826773929644</v>
      </c>
      <c r="H20" s="41">
        <f>'7k'!H20/'7o'!$S20</f>
        <v>0.4891970740485313</v>
      </c>
      <c r="I20" s="41">
        <f>'7k'!I20/'7o'!$S20</f>
        <v>2.4282841603264265</v>
      </c>
      <c r="J20" s="41">
        <f>'7k'!J20/'7o'!$T20</f>
        <v>2.7680618098584286</v>
      </c>
      <c r="K20" s="41">
        <f>'7k'!K20/'7o'!$T20</f>
        <v>1.2869117842794913</v>
      </c>
      <c r="L20" s="41">
        <f>'7k'!L20/'7o'!$T20</f>
        <v>3.8046665821540981E-2</v>
      </c>
      <c r="M20" s="41">
        <f>'7k'!M20/'7o'!$T20</f>
        <v>1.4431033597573966</v>
      </c>
      <c r="N20" s="52">
        <f t="shared" si="0"/>
        <v>159.78792793052335</v>
      </c>
      <c r="O20" s="52">
        <f t="shared" si="1"/>
        <v>173.68446055330099</v>
      </c>
      <c r="P20" s="52">
        <f t="shared" si="2"/>
        <v>156.44962286045759</v>
      </c>
      <c r="R20" s="58">
        <f>'4'!B12</f>
        <v>15900.342150669319</v>
      </c>
      <c r="S20" s="58">
        <f>'4'!C12</f>
        <v>3542.1307524584577</v>
      </c>
      <c r="T20" s="58">
        <f>'4'!D12</f>
        <v>449.44805624251177</v>
      </c>
      <c r="V20" s="179">
        <v>1970</v>
      </c>
      <c r="W20" s="179">
        <v>625407000000</v>
      </c>
      <c r="X20" s="179">
        <v>200596400000</v>
      </c>
      <c r="Y20" s="179">
        <v>291286800000</v>
      </c>
      <c r="Z20" s="179">
        <v>136845200000</v>
      </c>
      <c r="AA20" s="179">
        <v>96653700000</v>
      </c>
      <c r="AB20" s="179">
        <v>28987700000</v>
      </c>
      <c r="AC20" s="179">
        <v>13065700000</v>
      </c>
      <c r="AD20" s="179">
        <v>54053500000</v>
      </c>
      <c r="AE20" s="179">
        <v>6125000000</v>
      </c>
      <c r="AF20" s="179">
        <v>2920500000</v>
      </c>
      <c r="AG20" s="179">
        <v>91500000</v>
      </c>
      <c r="AH20" s="179">
        <v>3107100000</v>
      </c>
    </row>
    <row r="21" spans="1:34">
      <c r="A21" s="7">
        <v>1971</v>
      </c>
      <c r="B21" s="41">
        <f>'7k'!B21/'7o'!$R21</f>
        <v>7.6069186295328741</v>
      </c>
      <c r="C21" s="41">
        <f>'7k'!C21/'7o'!$R21</f>
        <v>2.4943549282194613</v>
      </c>
      <c r="D21" s="41">
        <f>'7k'!D21/'7o'!$R21</f>
        <v>3.2518670370816145</v>
      </c>
      <c r="E21" s="41">
        <f>'7k'!E21/'7o'!$R21</f>
        <v>1.8606966642317981</v>
      </c>
      <c r="F21" s="41">
        <f>'7k'!F21/'7o'!$S21</f>
        <v>4.853980942891658</v>
      </c>
      <c r="G21" s="41">
        <f>'7k'!G21/'7o'!$S21</f>
        <v>1.7312121640697977</v>
      </c>
      <c r="H21" s="41">
        <f>'7k'!H21/'7o'!$S21</f>
        <v>0.56599867168159346</v>
      </c>
      <c r="I21" s="41">
        <f>'7k'!I21/'7o'!$S21</f>
        <v>2.5567701071402675</v>
      </c>
      <c r="J21" s="41">
        <f>'7k'!J21/'7o'!$T21</f>
        <v>2.9686087779310881</v>
      </c>
      <c r="K21" s="41">
        <f>'7k'!K21/'7o'!$T21</f>
        <v>1.4141061323553921</v>
      </c>
      <c r="L21" s="41">
        <f>'7k'!L21/'7o'!$T21</f>
        <v>4.07893561683388E-2</v>
      </c>
      <c r="M21" s="41">
        <f>'7k'!M21/'7o'!$T21</f>
        <v>1.5134879338484164</v>
      </c>
      <c r="N21" s="52">
        <f t="shared" si="0"/>
        <v>169.68617520066735</v>
      </c>
      <c r="O21" s="52">
        <f t="shared" si="1"/>
        <v>182.87449388038996</v>
      </c>
      <c r="P21" s="52">
        <f t="shared" si="2"/>
        <v>164.0801504988834</v>
      </c>
      <c r="R21" s="58">
        <f>'4'!B13</f>
        <v>16095.584291470022</v>
      </c>
      <c r="S21" s="58">
        <f>'4'!C13</f>
        <v>3549.4782947656404</v>
      </c>
      <c r="T21" s="58">
        <f>'4'!D13</f>
        <v>443.74321392327943</v>
      </c>
      <c r="V21" s="179">
        <v>1971</v>
      </c>
      <c r="W21" s="179">
        <v>646852500000</v>
      </c>
      <c r="X21" s="179">
        <v>206500000000</v>
      </c>
      <c r="Y21" s="179">
        <v>301096300000</v>
      </c>
      <c r="Z21" s="179">
        <v>142533700000</v>
      </c>
      <c r="AA21" s="179">
        <v>98742800000</v>
      </c>
      <c r="AB21" s="179">
        <v>29549200000</v>
      </c>
      <c r="AC21" s="179">
        <v>13559200000</v>
      </c>
      <c r="AD21" s="179">
        <v>55056900000</v>
      </c>
      <c r="AE21" s="179">
        <v>6232200000</v>
      </c>
      <c r="AF21" s="179">
        <v>2983000000</v>
      </c>
      <c r="AG21" s="179">
        <v>105200000</v>
      </c>
      <c r="AH21" s="179">
        <v>3137500000</v>
      </c>
    </row>
    <row r="22" spans="1:34">
      <c r="A22" s="7">
        <v>1972</v>
      </c>
      <c r="B22" s="41">
        <f>'7k'!B22/'7o'!$R22</f>
        <v>8.1284430326776054</v>
      </c>
      <c r="C22" s="41">
        <f>'7k'!C22/'7o'!$R22</f>
        <v>2.6600240506870647</v>
      </c>
      <c r="D22" s="41">
        <f>'7k'!D22/'7o'!$R22</f>
        <v>3.5093150311601184</v>
      </c>
      <c r="E22" s="41">
        <f>'7k'!E22/'7o'!$R22</f>
        <v>1.9591039508304218</v>
      </c>
      <c r="F22" s="41">
        <f>'7k'!F22/'7o'!$S22</f>
        <v>4.9280831059944941</v>
      </c>
      <c r="G22" s="41">
        <f>'7k'!G22/'7o'!$S22</f>
        <v>1.7303458628617596</v>
      </c>
      <c r="H22" s="41">
        <f>'7k'!H22/'7o'!$S22</f>
        <v>0.61689072480734686</v>
      </c>
      <c r="I22" s="41">
        <f>'7k'!I22/'7o'!$S22</f>
        <v>2.5808738155830002</v>
      </c>
      <c r="J22" s="41">
        <f>'7k'!J22/'7o'!$T22</f>
        <v>3.0816660244249849</v>
      </c>
      <c r="K22" s="41">
        <f>'7k'!K22/'7o'!$T22</f>
        <v>1.4700185390804623</v>
      </c>
      <c r="L22" s="41">
        <f>'7k'!L22/'7o'!$T22</f>
        <v>4.3612723135282104E-2</v>
      </c>
      <c r="M22" s="41">
        <f>'7k'!M22/'7o'!$T22</f>
        <v>1.5680347622092408</v>
      </c>
      <c r="N22" s="52">
        <f t="shared" si="0"/>
        <v>178.66042468248193</v>
      </c>
      <c r="O22" s="52">
        <f t="shared" si="1"/>
        <v>184.59852588068406</v>
      </c>
      <c r="P22" s="52">
        <f t="shared" si="2"/>
        <v>169.9936775290746</v>
      </c>
      <c r="R22" s="58">
        <f>'4'!B14</f>
        <v>16438.535579671043</v>
      </c>
      <c r="S22" s="58">
        <f>'4'!C14</f>
        <v>3663.3716623081991</v>
      </c>
      <c r="T22" s="58">
        <f>'4'!D14</f>
        <v>444.8243220177568</v>
      </c>
      <c r="V22" s="179">
        <v>1972</v>
      </c>
      <c r="W22" s="179">
        <v>667472400000</v>
      </c>
      <c r="X22" s="179">
        <v>211846400000</v>
      </c>
      <c r="Y22" s="179">
        <v>310767500000</v>
      </c>
      <c r="Z22" s="179">
        <v>148039900000</v>
      </c>
      <c r="AA22" s="179">
        <v>99362600000</v>
      </c>
      <c r="AB22" s="179">
        <v>29627500000</v>
      </c>
      <c r="AC22" s="179">
        <v>13906700000</v>
      </c>
      <c r="AD22" s="179">
        <v>55228800000</v>
      </c>
      <c r="AE22" s="179">
        <v>6363500000</v>
      </c>
      <c r="AF22" s="179">
        <v>3057100000</v>
      </c>
      <c r="AG22" s="179">
        <v>108300000</v>
      </c>
      <c r="AH22" s="179">
        <v>3192100000</v>
      </c>
    </row>
    <row r="23" spans="1:34">
      <c r="A23" s="7">
        <v>1973</v>
      </c>
      <c r="B23" s="41">
        <f>'7k'!B23/'7o'!$R23</f>
        <v>8.9080617770193378</v>
      </c>
      <c r="C23" s="41">
        <f>'7k'!C23/'7o'!$R23</f>
        <v>3.0075608829144054</v>
      </c>
      <c r="D23" s="41">
        <f>'7k'!D23/'7o'!$R23</f>
        <v>3.8111673244384989</v>
      </c>
      <c r="E23" s="41">
        <f>'7k'!E23/'7o'!$R23</f>
        <v>2.0893335696664339</v>
      </c>
      <c r="F23" s="41">
        <f>'7k'!F23/'7o'!$S23</f>
        <v>5.4083617868787019</v>
      </c>
      <c r="G23" s="41">
        <f>'7k'!G23/'7o'!$S23</f>
        <v>1.9854083192493608</v>
      </c>
      <c r="H23" s="41">
        <f>'7k'!H23/'7o'!$S23</f>
        <v>0.67092110064224186</v>
      </c>
      <c r="I23" s="41">
        <f>'7k'!I23/'7o'!$S23</f>
        <v>2.7520323669870992</v>
      </c>
      <c r="J23" s="41">
        <f>'7k'!J23/'7o'!$T23</f>
        <v>3.5170147093366979</v>
      </c>
      <c r="K23" s="41">
        <f>'7k'!K23/'7o'!$T23</f>
        <v>1.7533286518312976</v>
      </c>
      <c r="L23" s="41">
        <f>'7k'!L23/'7o'!$T23</f>
        <v>4.7959291490954972E-2</v>
      </c>
      <c r="M23" s="41">
        <f>'7k'!M23/'7o'!$T23</f>
        <v>1.7155016050215302</v>
      </c>
      <c r="N23" s="52">
        <f t="shared" si="0"/>
        <v>190.53671077624298</v>
      </c>
      <c r="O23" s="52">
        <f t="shared" si="1"/>
        <v>196.84074248588945</v>
      </c>
      <c r="P23" s="52">
        <f t="shared" si="2"/>
        <v>185.98084281866522</v>
      </c>
      <c r="R23" s="58">
        <f>'4'!B15</f>
        <v>17138.239924856392</v>
      </c>
      <c r="S23" s="58">
        <f>'4'!C15</f>
        <v>3798.2111422052903</v>
      </c>
      <c r="T23" s="58">
        <f>'4'!D15</f>
        <v>444.12666112920243</v>
      </c>
      <c r="V23" s="179">
        <v>1973</v>
      </c>
      <c r="W23" s="179">
        <v>693079400000</v>
      </c>
      <c r="X23" s="179">
        <v>219306700000</v>
      </c>
      <c r="Y23" s="179">
        <v>321146100000</v>
      </c>
      <c r="Z23" s="179">
        <v>155525300000</v>
      </c>
      <c r="AA23" s="179">
        <v>100877900000</v>
      </c>
      <c r="AB23" s="179">
        <v>30216400000</v>
      </c>
      <c r="AC23" s="179">
        <v>13560500000</v>
      </c>
      <c r="AD23" s="179">
        <v>56524700000</v>
      </c>
      <c r="AE23" s="179">
        <v>6649500000</v>
      </c>
      <c r="AF23" s="179">
        <v>3211900000</v>
      </c>
      <c r="AG23" s="179">
        <v>104900000</v>
      </c>
      <c r="AH23" s="179">
        <v>3327700000</v>
      </c>
    </row>
    <row r="24" spans="1:34">
      <c r="A24" s="7">
        <v>1974</v>
      </c>
      <c r="B24" s="41">
        <f>'7k'!B24/'7o'!$R24</f>
        <v>10.704699236556781</v>
      </c>
      <c r="C24" s="41">
        <f>'7k'!C24/'7o'!$R24</f>
        <v>3.6056566137849377</v>
      </c>
      <c r="D24" s="41">
        <f>'7k'!D24/'7o'!$R24</f>
        <v>4.6353397357719031</v>
      </c>
      <c r="E24" s="41">
        <f>'7k'!E24/'7o'!$R24</f>
        <v>2.4637028869999411</v>
      </c>
      <c r="F24" s="41">
        <f>'7k'!F24/'7o'!$S24</f>
        <v>6.6830930110161493</v>
      </c>
      <c r="G24" s="41">
        <f>'7k'!G24/'7o'!$S24</f>
        <v>2.4762165213453686</v>
      </c>
      <c r="H24" s="41">
        <f>'7k'!H24/'7o'!$S24</f>
        <v>0.85513176546555858</v>
      </c>
      <c r="I24" s="41">
        <f>'7k'!I24/'7o'!$S24</f>
        <v>3.3517447242052216</v>
      </c>
      <c r="J24" s="41">
        <f>'7k'!J24/'7o'!$T24</f>
        <v>4.3816625067632282</v>
      </c>
      <c r="K24" s="41">
        <f>'7k'!K24/'7o'!$T24</f>
        <v>2.2492978348303243</v>
      </c>
      <c r="L24" s="41">
        <f>'7k'!L24/'7o'!$T24</f>
        <v>6.2486876833198667E-2</v>
      </c>
      <c r="M24" s="41">
        <f>'7k'!M24/'7o'!$T24</f>
        <v>2.069877795099706</v>
      </c>
      <c r="N24" s="52">
        <f t="shared" si="0"/>
        <v>224.67730918325663</v>
      </c>
      <c r="O24" s="52">
        <f t="shared" si="1"/>
        <v>239.7355234807859</v>
      </c>
      <c r="P24" s="52">
        <f t="shared" si="2"/>
        <v>224.39945013018652</v>
      </c>
      <c r="R24" s="58">
        <f>'4'!B16</f>
        <v>17726.812851683379</v>
      </c>
      <c r="S24" s="58">
        <f>'4'!C16</f>
        <v>3819.2944431457236</v>
      </c>
      <c r="T24" s="58">
        <f>'4'!D16</f>
        <v>435.29139842605969</v>
      </c>
      <c r="V24" s="179">
        <v>1974</v>
      </c>
      <c r="W24" s="179">
        <v>722727100000</v>
      </c>
      <c r="X24" s="179">
        <v>228108400000</v>
      </c>
      <c r="Y24" s="179">
        <v>333447800000</v>
      </c>
      <c r="Z24" s="179">
        <v>163830600000</v>
      </c>
      <c r="AA24" s="179">
        <v>104658900000</v>
      </c>
      <c r="AB24" s="179">
        <v>31657400000</v>
      </c>
      <c r="AC24" s="179">
        <v>13227300000</v>
      </c>
      <c r="AD24" s="179">
        <v>59215400000</v>
      </c>
      <c r="AE24" s="179">
        <v>7073300000</v>
      </c>
      <c r="AF24" s="179">
        <v>3392300000</v>
      </c>
      <c r="AG24" s="179">
        <v>101400000</v>
      </c>
      <c r="AH24" s="179">
        <v>3572200000</v>
      </c>
    </row>
    <row r="25" spans="1:34">
      <c r="A25" s="7">
        <v>1975</v>
      </c>
      <c r="B25" s="41">
        <f>'7k'!B25/'7o'!$R25</f>
        <v>12.530379751713371</v>
      </c>
      <c r="C25" s="41">
        <f>'7k'!C25/'7o'!$R25</f>
        <v>4.0805087735946373</v>
      </c>
      <c r="D25" s="41">
        <f>'7k'!D25/'7o'!$R25</f>
        <v>5.449341328969493</v>
      </c>
      <c r="E25" s="41">
        <f>'7k'!E25/'7o'!$R25</f>
        <v>3.0005240347849016</v>
      </c>
      <c r="F25" s="41">
        <f>'7k'!F25/'7o'!$S25</f>
        <v>8.1354028318859939</v>
      </c>
      <c r="G25" s="41">
        <f>'7k'!G25/'7o'!$S25</f>
        <v>2.7595883821359757</v>
      </c>
      <c r="H25" s="41">
        <f>'7k'!H25/'7o'!$S25</f>
        <v>1.1167771788157925</v>
      </c>
      <c r="I25" s="41">
        <f>'7k'!I25/'7o'!$S25</f>
        <v>4.2590100364519845</v>
      </c>
      <c r="J25" s="41">
        <f>'7k'!J25/'7o'!$T25</f>
        <v>4.9163767511376006</v>
      </c>
      <c r="K25" s="41">
        <f>'7k'!K25/'7o'!$T25</f>
        <v>2.4340261514944044</v>
      </c>
      <c r="L25" s="41">
        <f>'7k'!L25/'7o'!$T25</f>
        <v>7.1908628585044154E-2</v>
      </c>
      <c r="M25" s="41">
        <f>'7k'!M25/'7o'!$T25</f>
        <v>2.4104419710581522</v>
      </c>
      <c r="N25" s="52">
        <f t="shared" si="0"/>
        <v>273.63269728358932</v>
      </c>
      <c r="O25" s="52">
        <f t="shared" si="1"/>
        <v>304.62821145809352</v>
      </c>
      <c r="P25" s="52">
        <f t="shared" si="2"/>
        <v>261.3206703104504</v>
      </c>
      <c r="R25" s="58">
        <f>'4'!B17</f>
        <v>17811.455392601518</v>
      </c>
      <c r="S25" s="58">
        <f>'4'!C17</f>
        <v>3671.8157191823993</v>
      </c>
      <c r="T25" s="58">
        <f>'4'!D17</f>
        <v>432.49329895394925</v>
      </c>
      <c r="V25" s="179">
        <v>1975</v>
      </c>
      <c r="W25" s="179">
        <v>758833100000</v>
      </c>
      <c r="X25" s="179">
        <v>237153500000</v>
      </c>
      <c r="Y25" s="179">
        <v>346793200000</v>
      </c>
      <c r="Z25" s="179">
        <v>176773400000</v>
      </c>
      <c r="AA25" s="179">
        <v>111100100000</v>
      </c>
      <c r="AB25" s="179">
        <v>33250600000</v>
      </c>
      <c r="AC25" s="179">
        <v>13681700000</v>
      </c>
      <c r="AD25" s="179">
        <v>63573300000</v>
      </c>
      <c r="AE25" s="179">
        <v>7140600000</v>
      </c>
      <c r="AF25" s="179">
        <v>3459900000</v>
      </c>
      <c r="AG25" s="179">
        <v>106700000</v>
      </c>
      <c r="AH25" s="179">
        <v>3568600000</v>
      </c>
    </row>
    <row r="26" spans="1:34">
      <c r="A26" s="7">
        <v>1976</v>
      </c>
      <c r="B26" s="41">
        <f>'7k'!B26/'7o'!$R26</f>
        <v>13.665076533338857</v>
      </c>
      <c r="C26" s="41">
        <f>'7k'!C26/'7o'!$R26</f>
        <v>4.3112851196271631</v>
      </c>
      <c r="D26" s="41">
        <f>'7k'!D26/'7o'!$R26</f>
        <v>6.0283413269568245</v>
      </c>
      <c r="E26" s="41">
        <f>'7k'!E26/'7o'!$R26</f>
        <v>3.3254500867548686</v>
      </c>
      <c r="F26" s="41">
        <f>'7k'!F26/'7o'!$S26</f>
        <v>8.768537300454728</v>
      </c>
      <c r="G26" s="41">
        <f>'7k'!G26/'7o'!$S26</f>
        <v>2.831921906524077</v>
      </c>
      <c r="H26" s="41">
        <f>'7k'!H26/'7o'!$S26</f>
        <v>1.27885340077452</v>
      </c>
      <c r="I26" s="41">
        <f>'7k'!I26/'7o'!$S26</f>
        <v>4.6577619931561314</v>
      </c>
      <c r="J26" s="41">
        <f>'7k'!J26/'7o'!$T26</f>
        <v>5.1934340167860267</v>
      </c>
      <c r="K26" s="41">
        <f>'7k'!K26/'7o'!$T26</f>
        <v>2.5266112576264632</v>
      </c>
      <c r="L26" s="41">
        <f>'7k'!L26/'7o'!$T26</f>
        <v>7.9920555873867039E-2</v>
      </c>
      <c r="M26" s="41">
        <f>'7k'!M26/'7o'!$T26</f>
        <v>2.5869022032856961</v>
      </c>
      <c r="N26" s="52">
        <f t="shared" si="0"/>
        <v>303.26431862290104</v>
      </c>
      <c r="O26" s="52">
        <f t="shared" si="1"/>
        <v>333.14918096663041</v>
      </c>
      <c r="P26" s="52">
        <f t="shared" si="2"/>
        <v>280.45106495280584</v>
      </c>
      <c r="R26" s="58">
        <f>'4'!B18</f>
        <v>17970.34940864686</v>
      </c>
      <c r="S26" s="58">
        <f>'4'!C18</f>
        <v>3671.570171496041</v>
      </c>
      <c r="T26" s="58">
        <f>'4'!D18</f>
        <v>427.92495154782762</v>
      </c>
      <c r="V26" s="179">
        <v>1976</v>
      </c>
      <c r="W26" s="179">
        <v>779239200000</v>
      </c>
      <c r="X26" s="179">
        <v>242037200000</v>
      </c>
      <c r="Y26" s="179">
        <v>358106500000</v>
      </c>
      <c r="Z26" s="179">
        <v>181047800000</v>
      </c>
      <c r="AA26" s="179">
        <v>113273300000</v>
      </c>
      <c r="AB26" s="179">
        <v>33801600000</v>
      </c>
      <c r="AC26" s="179">
        <v>14253400000</v>
      </c>
      <c r="AD26" s="179">
        <v>64598800000</v>
      </c>
      <c r="AE26" s="179">
        <v>7341700000</v>
      </c>
      <c r="AF26" s="179">
        <v>3531000000</v>
      </c>
      <c r="AG26" s="179">
        <v>107500000</v>
      </c>
      <c r="AH26" s="179">
        <v>3696200000</v>
      </c>
    </row>
    <row r="27" spans="1:34">
      <c r="A27" s="7">
        <v>1977</v>
      </c>
      <c r="B27" s="41">
        <f>'7k'!B27/'7o'!$R27</f>
        <v>14.930220405418481</v>
      </c>
      <c r="C27" s="41">
        <f>'7k'!C27/'7o'!$R27</f>
        <v>4.5691225381831551</v>
      </c>
      <c r="D27" s="41">
        <f>'7k'!D27/'7o'!$R27</f>
        <v>6.6363692071464326</v>
      </c>
      <c r="E27" s="41">
        <f>'7k'!E27/'7o'!$R27</f>
        <v>3.724728660088894</v>
      </c>
      <c r="F27" s="41">
        <f>'7k'!F27/'7o'!$S27</f>
        <v>9.8063722581381363</v>
      </c>
      <c r="G27" s="41">
        <f>'7k'!G27/'7o'!$S27</f>
        <v>3.0192575946580158</v>
      </c>
      <c r="H27" s="41">
        <f>'7k'!H27/'7o'!$S27</f>
        <v>1.4519565225466329</v>
      </c>
      <c r="I27" s="41">
        <f>'7k'!I27/'7o'!$S27</f>
        <v>5.3351581409334878</v>
      </c>
      <c r="J27" s="41">
        <f>'7k'!J27/'7o'!$T27</f>
        <v>5.5604740292587662</v>
      </c>
      <c r="K27" s="41">
        <f>'7k'!K27/'7o'!$T27</f>
        <v>2.625656996256037</v>
      </c>
      <c r="L27" s="41">
        <f>'7k'!L27/'7o'!$T27</f>
        <v>9.7177836006649559E-2</v>
      </c>
      <c r="M27" s="41">
        <f>'7k'!M27/'7o'!$T27</f>
        <v>2.8376391969960797</v>
      </c>
      <c r="N27" s="52">
        <f t="shared" si="0"/>
        <v>339.67651586656183</v>
      </c>
      <c r="O27" s="52">
        <f t="shared" si="1"/>
        <v>381.60034102022911</v>
      </c>
      <c r="P27" s="52">
        <f t="shared" si="2"/>
        <v>307.63394678723597</v>
      </c>
      <c r="R27" s="58">
        <f>'4'!B19</f>
        <v>18102.097133268984</v>
      </c>
      <c r="S27" s="58">
        <f>'4'!C19</f>
        <v>3596.1820611831026</v>
      </c>
      <c r="T27" s="58">
        <f>'4'!D19</f>
        <v>431.16827583125973</v>
      </c>
      <c r="V27" s="179">
        <v>1977</v>
      </c>
      <c r="W27" s="179">
        <v>790590100000</v>
      </c>
      <c r="X27" s="179">
        <v>245548800000</v>
      </c>
      <c r="Y27" s="179">
        <v>363846900000</v>
      </c>
      <c r="Z27" s="179">
        <v>183230300000</v>
      </c>
      <c r="AA27" s="179">
        <v>110940600000</v>
      </c>
      <c r="AB27" s="179">
        <v>33074300000</v>
      </c>
      <c r="AC27" s="179">
        <v>14227900000</v>
      </c>
      <c r="AD27" s="179">
        <v>63017500000</v>
      </c>
      <c r="AE27" s="179">
        <v>7403200000</v>
      </c>
      <c r="AF27" s="179">
        <v>3504700000</v>
      </c>
      <c r="AG27" s="179">
        <v>103800000</v>
      </c>
      <c r="AH27" s="179">
        <v>3784400000</v>
      </c>
    </row>
    <row r="28" spans="1:34">
      <c r="A28" s="7">
        <v>1978</v>
      </c>
      <c r="B28" s="41">
        <f>'7k'!B28/'7o'!$R28</f>
        <v>16.123380217709297</v>
      </c>
      <c r="C28" s="41">
        <f>'7k'!C28/'7o'!$R28</f>
        <v>4.7725323843062073</v>
      </c>
      <c r="D28" s="41">
        <f>'7k'!D28/'7o'!$R28</f>
        <v>7.2018226484051828</v>
      </c>
      <c r="E28" s="41">
        <f>'7k'!E28/'7o'!$R28</f>
        <v>4.1490251849979058</v>
      </c>
      <c r="F28" s="41">
        <f>'7k'!F28/'7o'!$S28</f>
        <v>10.405607077698544</v>
      </c>
      <c r="G28" s="41">
        <f>'7k'!G28/'7o'!$S28</f>
        <v>3.0649459129115026</v>
      </c>
      <c r="H28" s="41">
        <f>'7k'!H28/'7o'!$S28</f>
        <v>1.5482799397865594</v>
      </c>
      <c r="I28" s="41">
        <f>'7k'!I28/'7o'!$S28</f>
        <v>5.7923812250004811</v>
      </c>
      <c r="J28" s="41">
        <f>'7k'!J28/'7o'!$T28</f>
        <v>6.0016493762312688</v>
      </c>
      <c r="K28" s="41">
        <f>'7k'!K28/'7o'!$T28</f>
        <v>2.7696594835417101</v>
      </c>
      <c r="L28" s="41">
        <f>'7k'!L28/'7o'!$T28</f>
        <v>0.10511646113499304</v>
      </c>
      <c r="M28" s="41">
        <f>'7k'!M28/'7o'!$T28</f>
        <v>3.1268734315545652</v>
      </c>
      <c r="N28" s="52">
        <f t="shared" si="0"/>
        <v>378.37022443644815</v>
      </c>
      <c r="O28" s="52">
        <f t="shared" si="1"/>
        <v>414.30349249077909</v>
      </c>
      <c r="P28" s="52">
        <f t="shared" si="2"/>
        <v>338.99038886676612</v>
      </c>
      <c r="R28" s="58">
        <f>'4'!B20</f>
        <v>18648.862455637049</v>
      </c>
      <c r="S28" s="58">
        <f>'4'!C20</f>
        <v>3729.3643427273223</v>
      </c>
      <c r="T28" s="58">
        <f>'4'!D20</f>
        <v>439.51251308459553</v>
      </c>
      <c r="V28" s="179">
        <v>1978</v>
      </c>
      <c r="W28" s="179">
        <v>801328300000</v>
      </c>
      <c r="X28" s="179">
        <v>250003200000</v>
      </c>
      <c r="Y28" s="179">
        <v>367847700000</v>
      </c>
      <c r="Z28" s="179">
        <v>185642800000</v>
      </c>
      <c r="AA28" s="179">
        <v>108263800000</v>
      </c>
      <c r="AB28" s="179">
        <v>32910300000</v>
      </c>
      <c r="AC28" s="179">
        <v>13574500000</v>
      </c>
      <c r="AD28" s="179">
        <v>61230900000</v>
      </c>
      <c r="AE28" s="179">
        <v>7430800000</v>
      </c>
      <c r="AF28" s="179">
        <v>3444300000</v>
      </c>
      <c r="AG28" s="179">
        <v>98800000</v>
      </c>
      <c r="AH28" s="179">
        <v>3872100000</v>
      </c>
    </row>
    <row r="29" spans="1:34">
      <c r="A29" s="7">
        <v>1979</v>
      </c>
      <c r="B29" s="41">
        <f>'7k'!B29/'7o'!$R29</f>
        <v>17.602087779854987</v>
      </c>
      <c r="C29" s="41">
        <f>'7k'!C29/'7o'!$R29</f>
        <v>5.1542330012294615</v>
      </c>
      <c r="D29" s="41">
        <f>'7k'!D29/'7o'!$R29</f>
        <v>7.8377310251255441</v>
      </c>
      <c r="E29" s="41">
        <f>'7k'!E29/'7o'!$R29</f>
        <v>4.6101237534999795</v>
      </c>
      <c r="F29" s="41">
        <f>'7k'!F29/'7o'!$S29</f>
        <v>11.345747393807992</v>
      </c>
      <c r="G29" s="41">
        <f>'7k'!G29/'7o'!$S29</f>
        <v>3.3005488871430479</v>
      </c>
      <c r="H29" s="41">
        <f>'7k'!H29/'7o'!$S29</f>
        <v>1.6077802279489515</v>
      </c>
      <c r="I29" s="41">
        <f>'7k'!I29/'7o'!$S29</f>
        <v>6.4374182787159917</v>
      </c>
      <c r="J29" s="41">
        <f>'7k'!J29/'7o'!$T29</f>
        <v>6.7734486524808508</v>
      </c>
      <c r="K29" s="41">
        <f>'7k'!K29/'7o'!$T29</f>
        <v>3.1088926609492007</v>
      </c>
      <c r="L29" s="41">
        <f>'7k'!L29/'7o'!$T29</f>
        <v>0.10974406770874637</v>
      </c>
      <c r="M29" s="41">
        <f>'7k'!M29/'7o'!$T29</f>
        <v>3.554811923822903</v>
      </c>
      <c r="N29" s="52">
        <f t="shared" si="0"/>
        <v>420.42009424256327</v>
      </c>
      <c r="O29" s="52">
        <f t="shared" si="1"/>
        <v>460.44014920578599</v>
      </c>
      <c r="P29" s="52">
        <f t="shared" si="2"/>
        <v>385.38402745832872</v>
      </c>
      <c r="R29" s="58">
        <f>'4'!B21</f>
        <v>19399.045401352563</v>
      </c>
      <c r="S29" s="58">
        <f>'4'!C21</f>
        <v>3842.8759681178099</v>
      </c>
      <c r="T29" s="58">
        <f>'4'!D21</f>
        <v>446.49338249464944</v>
      </c>
      <c r="V29" s="179">
        <v>1979</v>
      </c>
      <c r="W29" s="179">
        <v>816468900000</v>
      </c>
      <c r="X29" s="179">
        <v>256928600000</v>
      </c>
      <c r="Y29" s="179">
        <v>372311200000</v>
      </c>
      <c r="Z29" s="179">
        <v>189609400000</v>
      </c>
      <c r="AA29" s="179">
        <v>108771100000</v>
      </c>
      <c r="AB29" s="179">
        <v>33896100000</v>
      </c>
      <c r="AC29" s="179">
        <v>12903900000</v>
      </c>
      <c r="AD29" s="179">
        <v>61518500000</v>
      </c>
      <c r="AE29" s="179">
        <v>7489400000</v>
      </c>
      <c r="AF29" s="179">
        <v>3454900000</v>
      </c>
      <c r="AG29" s="179">
        <v>96200000</v>
      </c>
      <c r="AH29" s="179">
        <v>3921200000</v>
      </c>
    </row>
    <row r="30" spans="1:34">
      <c r="A30" s="7">
        <v>1980</v>
      </c>
      <c r="B30" s="41">
        <f>'7k'!B30/'7o'!$R30</f>
        <v>19.933796117324416</v>
      </c>
      <c r="C30" s="41">
        <f>'7k'!C30/'7o'!$R30</f>
        <v>5.8583406593968554</v>
      </c>
      <c r="D30" s="41">
        <f>'7k'!D30/'7o'!$R30</f>
        <v>8.883916479590523</v>
      </c>
      <c r="E30" s="41">
        <f>'7k'!E30/'7o'!$R30</f>
        <v>5.1915389783370376</v>
      </c>
      <c r="F30" s="41">
        <f>'7k'!F30/'7o'!$S30</f>
        <v>13.412940630507045</v>
      </c>
      <c r="G30" s="41">
        <f>'7k'!G30/'7o'!$S30</f>
        <v>4.0065615114801112</v>
      </c>
      <c r="H30" s="41">
        <f>'7k'!H30/'7o'!$S30</f>
        <v>1.7617098291107256</v>
      </c>
      <c r="I30" s="41">
        <f>'7k'!I30/'7o'!$S30</f>
        <v>7.6446692899162079</v>
      </c>
      <c r="J30" s="41">
        <f>'7k'!J30/'7o'!$T30</f>
        <v>8.129839105184109</v>
      </c>
      <c r="K30" s="41">
        <f>'7k'!K30/'7o'!$T30</f>
        <v>3.7846897256634038</v>
      </c>
      <c r="L30" s="41">
        <f>'7k'!L30/'7o'!$T30</f>
        <v>0.11857621317450188</v>
      </c>
      <c r="M30" s="41">
        <f>'7k'!M30/'7o'!$T30</f>
        <v>4.2263464431852578</v>
      </c>
      <c r="N30" s="52">
        <f t="shared" si="0"/>
        <v>473.44223783132941</v>
      </c>
      <c r="O30" s="52">
        <f t="shared" si="1"/>
        <v>546.78949169976738</v>
      </c>
      <c r="P30" s="52">
        <f t="shared" si="2"/>
        <v>458.18638189930311</v>
      </c>
      <c r="R30" s="58">
        <f>'4'!B22</f>
        <v>19697.010930033583</v>
      </c>
      <c r="S30" s="58">
        <f>'4'!C22</f>
        <v>3788.5353704185482</v>
      </c>
      <c r="T30" s="58">
        <f>'4'!D22</f>
        <v>441.06653939971125</v>
      </c>
      <c r="V30" s="179">
        <v>1980</v>
      </c>
      <c r="W30" s="179">
        <v>829901700000</v>
      </c>
      <c r="X30" s="179">
        <v>264436900000</v>
      </c>
      <c r="Y30" s="179">
        <v>371779800000</v>
      </c>
      <c r="Z30" s="179">
        <v>195984800000</v>
      </c>
      <c r="AA30" s="179">
        <v>112146600000</v>
      </c>
      <c r="AB30" s="179">
        <v>34518500000</v>
      </c>
      <c r="AC30" s="179">
        <v>12324500000</v>
      </c>
      <c r="AD30" s="179">
        <v>64815600000</v>
      </c>
      <c r="AE30" s="179">
        <v>7622400000</v>
      </c>
      <c r="AF30" s="179">
        <v>3484100000</v>
      </c>
      <c r="AG30" s="179">
        <v>93800000</v>
      </c>
      <c r="AH30" s="179">
        <v>4024100000</v>
      </c>
    </row>
    <row r="31" spans="1:34">
      <c r="A31" s="7">
        <v>1981</v>
      </c>
      <c r="B31" s="41">
        <f>'7k'!B31/'7o'!$R31</f>
        <v>22.666576053489994</v>
      </c>
      <c r="C31" s="41">
        <f>'7k'!C31/'7o'!$R31</f>
        <v>6.6388366689260696</v>
      </c>
      <c r="D31" s="41">
        <f>'7k'!D31/'7o'!$R31</f>
        <v>10.101439702242885</v>
      </c>
      <c r="E31" s="41">
        <f>'7k'!E31/'7o'!$R31</f>
        <v>5.9262996823210363</v>
      </c>
      <c r="F31" s="41">
        <f>'7k'!F31/'7o'!$S31</f>
        <v>16.006707146445404</v>
      </c>
      <c r="G31" s="41">
        <f>'7k'!G31/'7o'!$S31</f>
        <v>4.6550541714593239</v>
      </c>
      <c r="H31" s="41">
        <f>'7k'!H31/'7o'!$S31</f>
        <v>2.0489463736852254</v>
      </c>
      <c r="I31" s="41">
        <f>'7k'!I31/'7o'!$S31</f>
        <v>9.3027066013008533</v>
      </c>
      <c r="J31" s="41">
        <f>'7k'!J31/'7o'!$T31</f>
        <v>9.3488044566694786</v>
      </c>
      <c r="K31" s="41">
        <f>'7k'!K31/'7o'!$T31</f>
        <v>4.3859888846676194</v>
      </c>
      <c r="L31" s="41">
        <f>'7k'!L31/'7o'!$T31</f>
        <v>0.14251012275316546</v>
      </c>
      <c r="M31" s="41">
        <f>'7k'!M31/'7o'!$T31</f>
        <v>4.8205394560184045</v>
      </c>
      <c r="N31" s="52">
        <f t="shared" si="0"/>
        <v>540.4487176856203</v>
      </c>
      <c r="O31" s="52">
        <f t="shared" si="1"/>
        <v>665.38159089065289</v>
      </c>
      <c r="P31" s="52">
        <f t="shared" si="2"/>
        <v>522.603994217587</v>
      </c>
      <c r="R31" s="58">
        <f>'4'!B23</f>
        <v>20286.385509433865</v>
      </c>
      <c r="S31" s="58">
        <f>'4'!C23</f>
        <v>3742.3624641813099</v>
      </c>
      <c r="T31" s="58">
        <f>'4'!D23</f>
        <v>427.33806429653981</v>
      </c>
      <c r="V31" s="179">
        <v>1981</v>
      </c>
      <c r="W31" s="179">
        <v>848388200000</v>
      </c>
      <c r="X31" s="179">
        <v>273873800000</v>
      </c>
      <c r="Y31" s="179">
        <v>370875200000</v>
      </c>
      <c r="Z31" s="179">
        <v>205554900000</v>
      </c>
      <c r="AA31" s="179">
        <v>115806400000</v>
      </c>
      <c r="AB31" s="179">
        <v>35026300000</v>
      </c>
      <c r="AC31" s="179">
        <v>12047400000</v>
      </c>
      <c r="AD31" s="179">
        <v>68218000000</v>
      </c>
      <c r="AE31" s="179">
        <v>7950600000</v>
      </c>
      <c r="AF31" s="179">
        <v>3513400000</v>
      </c>
      <c r="AG31" s="179">
        <v>92000000</v>
      </c>
      <c r="AH31" s="179">
        <v>4316500000</v>
      </c>
    </row>
    <row r="32" spans="1:34">
      <c r="A32" s="7">
        <v>1982</v>
      </c>
      <c r="B32" s="41">
        <f>'7k'!B32/'7o'!$R32</f>
        <v>26.209650148579762</v>
      </c>
      <c r="C32" s="41">
        <f>'7k'!C32/'7o'!$R32</f>
        <v>7.6543788766661338</v>
      </c>
      <c r="D32" s="41">
        <f>'7k'!D32/'7o'!$R32</f>
        <v>11.753596858956499</v>
      </c>
      <c r="E32" s="41">
        <f>'7k'!E32/'7o'!$R32</f>
        <v>6.8016744129571292</v>
      </c>
      <c r="F32" s="41">
        <f>'7k'!F32/'7o'!$S32</f>
        <v>19.634283973406287</v>
      </c>
      <c r="G32" s="41">
        <f>'7k'!G32/'7o'!$S32</f>
        <v>5.681776607978958</v>
      </c>
      <c r="H32" s="41">
        <f>'7k'!H32/'7o'!$S32</f>
        <v>2.596932756435022</v>
      </c>
      <c r="I32" s="41">
        <f>'7k'!I32/'7o'!$S32</f>
        <v>11.355574608992304</v>
      </c>
      <c r="J32" s="41">
        <f>'7k'!J32/'7o'!$T32</f>
        <v>10.753307793350851</v>
      </c>
      <c r="K32" s="41">
        <f>'7k'!K32/'7o'!$T32</f>
        <v>5.0241621992596857</v>
      </c>
      <c r="L32" s="41">
        <f>'7k'!L32/'7o'!$T32</f>
        <v>0.16274461392072481</v>
      </c>
      <c r="M32" s="41">
        <f>'7k'!M32/'7o'!$T32</f>
        <v>5.5666442456621015</v>
      </c>
      <c r="N32" s="52">
        <f t="shared" si="0"/>
        <v>620.27848938582304</v>
      </c>
      <c r="O32" s="52">
        <f t="shared" si="1"/>
        <v>812.21418912128547</v>
      </c>
      <c r="P32" s="52">
        <f t="shared" si="2"/>
        <v>603.49065570645007</v>
      </c>
      <c r="R32" s="58">
        <f>'4'!B24</f>
        <v>19462.663450608539</v>
      </c>
      <c r="S32" s="58">
        <f>'4'!C24</f>
        <v>3371.5158693671301</v>
      </c>
      <c r="T32" s="58">
        <f>'4'!D24</f>
        <v>411.07351197863869</v>
      </c>
      <c r="V32" s="179">
        <v>1982</v>
      </c>
      <c r="W32" s="179">
        <v>875910300000</v>
      </c>
      <c r="X32" s="179">
        <v>284462700000</v>
      </c>
      <c r="Y32" s="179">
        <v>372431400000</v>
      </c>
      <c r="Z32" s="179">
        <v>220376800000</v>
      </c>
      <c r="AA32" s="179">
        <v>121358300000</v>
      </c>
      <c r="AB32" s="179">
        <v>35781200000</v>
      </c>
      <c r="AC32" s="179">
        <v>11771500000</v>
      </c>
      <c r="AD32" s="179">
        <v>73349500000</v>
      </c>
      <c r="AE32" s="179">
        <v>8320000000</v>
      </c>
      <c r="AF32" s="179">
        <v>3559600000</v>
      </c>
      <c r="AG32" s="179">
        <v>93500000</v>
      </c>
      <c r="AH32" s="179">
        <v>4637100000</v>
      </c>
    </row>
    <row r="33" spans="1:34">
      <c r="A33" s="7">
        <v>1983</v>
      </c>
      <c r="B33" s="41">
        <f>'7k'!B33/'7o'!$R33</f>
        <v>27.114442895564565</v>
      </c>
      <c r="C33" s="41">
        <f>'7k'!C33/'7o'!$R33</f>
        <v>7.8123828118165353</v>
      </c>
      <c r="D33" s="41">
        <f>'7k'!D33/'7o'!$R33</f>
        <v>12.362687296828112</v>
      </c>
      <c r="E33" s="41">
        <f>'7k'!E33/'7o'!$R33</f>
        <v>6.9393778940037931</v>
      </c>
      <c r="F33" s="41">
        <f>'7k'!F33/'7o'!$S33</f>
        <v>19.862038234318792</v>
      </c>
      <c r="G33" s="41">
        <f>'7k'!G33/'7o'!$S33</f>
        <v>5.7049116275076486</v>
      </c>
      <c r="H33" s="41">
        <f>'7k'!H33/'7o'!$S33</f>
        <v>2.7299982609136175</v>
      </c>
      <c r="I33" s="41">
        <f>'7k'!I33/'7o'!$S33</f>
        <v>11.427158389458086</v>
      </c>
      <c r="J33" s="41">
        <f>'7k'!J33/'7o'!$T33</f>
        <v>11.271645186357574</v>
      </c>
      <c r="K33" s="41">
        <f>'7k'!K33/'7o'!$T33</f>
        <v>5.1708553614588899</v>
      </c>
      <c r="L33" s="41">
        <f>'7k'!L33/'7o'!$T33</f>
        <v>0.16939698178725973</v>
      </c>
      <c r="M33" s="41">
        <f>'7k'!M33/'7o'!$T33</f>
        <v>5.9311429950556915</v>
      </c>
      <c r="N33" s="52">
        <f t="shared" si="0"/>
        <v>632.83635411455509</v>
      </c>
      <c r="O33" s="52">
        <f t="shared" si="1"/>
        <v>817.33426135076218</v>
      </c>
      <c r="P33" s="52">
        <f t="shared" si="2"/>
        <v>643.00666922700782</v>
      </c>
      <c r="R33" s="58">
        <f>'4'!B25</f>
        <v>19580.645711398654</v>
      </c>
      <c r="S33" s="58">
        <f>'4'!C25</f>
        <v>3328.5002888459803</v>
      </c>
      <c r="T33" s="58">
        <f>'4'!D25</f>
        <v>400.24325867356868</v>
      </c>
      <c r="V33" s="179">
        <v>1983</v>
      </c>
      <c r="W33" s="179">
        <v>905013300000</v>
      </c>
      <c r="X33" s="179">
        <v>295850000000</v>
      </c>
      <c r="Y33" s="179">
        <v>374453800000</v>
      </c>
      <c r="Z33" s="179">
        <v>235781600000</v>
      </c>
      <c r="AA33" s="179">
        <v>128995100000</v>
      </c>
      <c r="AB33" s="179">
        <v>37129700000</v>
      </c>
      <c r="AC33" s="179">
        <v>11735000000</v>
      </c>
      <c r="AD33" s="179">
        <v>79807700000</v>
      </c>
      <c r="AE33" s="179">
        <v>8737100000</v>
      </c>
      <c r="AF33" s="179">
        <v>3612400000</v>
      </c>
      <c r="AG33" s="179">
        <v>90200000</v>
      </c>
      <c r="AH33" s="179">
        <v>5010600000</v>
      </c>
    </row>
    <row r="34" spans="1:34">
      <c r="A34" s="7">
        <v>1984</v>
      </c>
      <c r="B34" s="41">
        <f>'7k'!B34/'7o'!$R34</f>
        <v>27.546678516547512</v>
      </c>
      <c r="C34" s="41">
        <f>'7k'!C34/'7o'!$R34</f>
        <v>7.7465852657399834</v>
      </c>
      <c r="D34" s="41">
        <f>'7k'!D34/'7o'!$R34</f>
        <v>12.67090705753972</v>
      </c>
      <c r="E34" s="41">
        <f>'7k'!E34/'7o'!$R34</f>
        <v>7.1291812147649685</v>
      </c>
      <c r="F34" s="41">
        <f>'7k'!F34/'7o'!$S34</f>
        <v>19.572766917388094</v>
      </c>
      <c r="G34" s="41">
        <f>'7k'!G34/'7o'!$S34</f>
        <v>5.5989125373430451</v>
      </c>
      <c r="H34" s="41">
        <f>'7k'!H34/'7o'!$S34</f>
        <v>2.6297315044851231</v>
      </c>
      <c r="I34" s="41">
        <f>'7k'!I34/'7o'!$S34</f>
        <v>11.344122875559927</v>
      </c>
      <c r="J34" s="41">
        <f>'7k'!J34/'7o'!$T34</f>
        <v>11.855880844292223</v>
      </c>
      <c r="K34" s="41">
        <f>'7k'!K34/'7o'!$T34</f>
        <v>5.2289718445933167</v>
      </c>
      <c r="L34" s="41">
        <f>'7k'!L34/'7o'!$T34</f>
        <v>0.17070351793919017</v>
      </c>
      <c r="M34" s="41">
        <f>'7k'!M34/'7o'!$T34</f>
        <v>6.4562054817597154</v>
      </c>
      <c r="N34" s="52">
        <f t="shared" si="0"/>
        <v>650.14546212741118</v>
      </c>
      <c r="O34" s="52">
        <f t="shared" si="1"/>
        <v>811.39509711545736</v>
      </c>
      <c r="P34" s="52">
        <f t="shared" si="2"/>
        <v>699.92970766884764</v>
      </c>
      <c r="R34" s="58">
        <f>'4'!B26</f>
        <v>20086.359945995693</v>
      </c>
      <c r="S34" s="58">
        <f>'4'!C26</f>
        <v>3417.0028326748647</v>
      </c>
      <c r="T34" s="58">
        <f>'4'!D26</f>
        <v>393.07918670957366</v>
      </c>
      <c r="V34" s="179">
        <v>1984</v>
      </c>
      <c r="W34" s="179">
        <v>928037400000</v>
      </c>
      <c r="X34" s="179">
        <v>305816000000</v>
      </c>
      <c r="Y34" s="179">
        <v>377890400000</v>
      </c>
      <c r="Z34" s="179">
        <v>245363500000</v>
      </c>
      <c r="AA34" s="179">
        <v>133653400000</v>
      </c>
      <c r="AB34" s="179">
        <v>38073800000</v>
      </c>
      <c r="AC34" s="179">
        <v>11728000000</v>
      </c>
      <c r="AD34" s="179">
        <v>83619600000</v>
      </c>
      <c r="AE34" s="179">
        <v>8949200000</v>
      </c>
      <c r="AF34" s="179">
        <v>3570500000</v>
      </c>
      <c r="AG34" s="179">
        <v>85200000</v>
      </c>
      <c r="AH34" s="179">
        <v>5281200000</v>
      </c>
    </row>
    <row r="35" spans="1:34">
      <c r="A35" s="7">
        <v>1985</v>
      </c>
      <c r="B35" s="41">
        <f>'7k'!B35/'7o'!$R35</f>
        <v>27.988017497356424</v>
      </c>
      <c r="C35" s="41">
        <f>'7k'!C35/'7o'!$R35</f>
        <v>7.8870420169335906</v>
      </c>
      <c r="D35" s="41">
        <f>'7k'!D35/'7o'!$R35</f>
        <v>12.792202339668171</v>
      </c>
      <c r="E35" s="41">
        <f>'7k'!E35/'7o'!$R35</f>
        <v>7.308773140754659</v>
      </c>
      <c r="F35" s="41">
        <f>'7k'!F35/'7o'!$S35</f>
        <v>20.039952661412745</v>
      </c>
      <c r="G35" s="41">
        <f>'7k'!G35/'7o'!$S35</f>
        <v>5.8330776500841015</v>
      </c>
      <c r="H35" s="41">
        <f>'7k'!H35/'7o'!$S35</f>
        <v>2.5033382101011536</v>
      </c>
      <c r="I35" s="41">
        <f>'7k'!I35/'7o'!$S35</f>
        <v>11.703536801227491</v>
      </c>
      <c r="J35" s="41">
        <f>'7k'!J35/'7o'!$T35</f>
        <v>12.083307879068546</v>
      </c>
      <c r="K35" s="41">
        <f>'7k'!K35/'7o'!$T35</f>
        <v>5.2639885449333033</v>
      </c>
      <c r="L35" s="41">
        <f>'7k'!L35/'7o'!$T35</f>
        <v>0.16615101351145878</v>
      </c>
      <c r="M35" s="41">
        <f>'7k'!M35/'7o'!$T35</f>
        <v>6.6531683206237844</v>
      </c>
      <c r="N35" s="52">
        <f t="shared" si="0"/>
        <v>666.52334230740996</v>
      </c>
      <c r="O35" s="52">
        <f t="shared" si="1"/>
        <v>837.10239069123213</v>
      </c>
      <c r="P35" s="52">
        <f t="shared" si="2"/>
        <v>721.28282950136077</v>
      </c>
      <c r="R35" s="58">
        <f>'4'!B27</f>
        <v>20804.68186269352</v>
      </c>
      <c r="S35" s="58">
        <f>'4'!C27</f>
        <v>3517.7827608216649</v>
      </c>
      <c r="T35" s="58">
        <f>'4'!D27</f>
        <v>406.85878810686813</v>
      </c>
      <c r="V35" s="179">
        <v>1985</v>
      </c>
      <c r="W35" s="179">
        <v>945841000000</v>
      </c>
      <c r="X35" s="179">
        <v>311655500000</v>
      </c>
      <c r="Y35" s="179">
        <v>382788700000</v>
      </c>
      <c r="Z35" s="179">
        <v>252466000000</v>
      </c>
      <c r="AA35" s="179">
        <v>135163100000</v>
      </c>
      <c r="AB35" s="179">
        <v>38062000000</v>
      </c>
      <c r="AC35" s="179">
        <v>11709800000</v>
      </c>
      <c r="AD35" s="179">
        <v>85232300000</v>
      </c>
      <c r="AE35" s="179">
        <v>9195800000</v>
      </c>
      <c r="AF35" s="179">
        <v>3597400000</v>
      </c>
      <c r="AG35" s="179">
        <v>84000000</v>
      </c>
      <c r="AH35" s="179">
        <v>5509000000</v>
      </c>
    </row>
    <row r="36" spans="1:34">
      <c r="A36" s="7">
        <v>1986</v>
      </c>
      <c r="B36" s="41">
        <f>'7k'!B36/'7o'!$R36</f>
        <v>28.394187007259095</v>
      </c>
      <c r="C36" s="41">
        <f>'7k'!C36/'7o'!$R36</f>
        <v>8.226455555215102</v>
      </c>
      <c r="D36" s="41">
        <f>'7k'!D36/'7o'!$R36</f>
        <v>12.596141518072217</v>
      </c>
      <c r="E36" s="41">
        <f>'7k'!E36/'7o'!$R36</f>
        <v>7.5715899339717758</v>
      </c>
      <c r="F36" s="41">
        <f>'7k'!F36/'7o'!$S36</f>
        <v>20.565766599068247</v>
      </c>
      <c r="G36" s="41">
        <f>'7k'!G36/'7o'!$S36</f>
        <v>6.0088583989268818</v>
      </c>
      <c r="H36" s="41">
        <f>'7k'!H36/'7o'!$S36</f>
        <v>2.3505282080112107</v>
      </c>
      <c r="I36" s="41">
        <f>'7k'!I36/'7o'!$S36</f>
        <v>12.206379992130156</v>
      </c>
      <c r="J36" s="41">
        <f>'7k'!J36/'7o'!$T36</f>
        <v>12.435043626265093</v>
      </c>
      <c r="K36" s="41">
        <f>'7k'!K36/'7o'!$T36</f>
        <v>5.4187213521986264</v>
      </c>
      <c r="L36" s="41">
        <f>'7k'!L36/'7o'!$T36</f>
        <v>0.1594727538914841</v>
      </c>
      <c r="M36" s="41">
        <f>'7k'!M36/'7o'!$T36</f>
        <v>6.8568495201749835</v>
      </c>
      <c r="N36" s="52">
        <f t="shared" si="0"/>
        <v>690.49091170052725</v>
      </c>
      <c r="O36" s="52">
        <f t="shared" si="1"/>
        <v>873.06854728103144</v>
      </c>
      <c r="P36" s="52">
        <f t="shared" si="2"/>
        <v>743.36430179375964</v>
      </c>
      <c r="R36" s="58">
        <f>'4'!B28</f>
        <v>21421.035926984023</v>
      </c>
      <c r="S36" s="58">
        <f>'4'!C28</f>
        <v>3652.5407228633658</v>
      </c>
      <c r="T36" s="58">
        <f>'4'!D28</f>
        <v>417.62619867541184</v>
      </c>
      <c r="V36" s="179">
        <v>1986</v>
      </c>
      <c r="W36" s="179">
        <v>952430700000</v>
      </c>
      <c r="X36" s="179">
        <v>313649100000</v>
      </c>
      <c r="Y36" s="179">
        <v>383710000000</v>
      </c>
      <c r="Z36" s="179">
        <v>256160500000</v>
      </c>
      <c r="AA36" s="179">
        <v>131557300000</v>
      </c>
      <c r="AB36" s="179">
        <v>37224000000</v>
      </c>
      <c r="AC36" s="179">
        <v>11297900000</v>
      </c>
      <c r="AD36" s="179">
        <v>82881100000</v>
      </c>
      <c r="AE36" s="179">
        <v>9356600000</v>
      </c>
      <c r="AF36" s="179">
        <v>3544000000</v>
      </c>
      <c r="AG36" s="179">
        <v>81800000</v>
      </c>
      <c r="AH36" s="179">
        <v>5733900000</v>
      </c>
    </row>
    <row r="37" spans="1:34">
      <c r="A37" s="7">
        <v>1987</v>
      </c>
      <c r="B37" s="41">
        <f>'7k'!B37/'7o'!$R37</f>
        <v>28.608276610076391</v>
      </c>
      <c r="C37" s="41">
        <f>'7k'!C37/'7o'!$R37</f>
        <v>8.651825112788039</v>
      </c>
      <c r="D37" s="41">
        <f>'7k'!D37/'7o'!$R37</f>
        <v>12.33719210499496</v>
      </c>
      <c r="E37" s="41">
        <f>'7k'!E37/'7o'!$R37</f>
        <v>7.6192593922933893</v>
      </c>
      <c r="F37" s="41">
        <f>'7k'!F37/'7o'!$S37</f>
        <v>20.826305780087974</v>
      </c>
      <c r="G37" s="41">
        <f>'7k'!G37/'7o'!$S37</f>
        <v>6.2370087065572521</v>
      </c>
      <c r="H37" s="41">
        <f>'7k'!H37/'7o'!$S37</f>
        <v>2.2647300570234679</v>
      </c>
      <c r="I37" s="41">
        <f>'7k'!I37/'7o'!$S37</f>
        <v>12.324567016507254</v>
      </c>
      <c r="J37" s="41">
        <f>'7k'!J37/'7o'!$T37</f>
        <v>12.994708822843691</v>
      </c>
      <c r="K37" s="41">
        <f>'7k'!K37/'7o'!$T37</f>
        <v>5.6545405284598322</v>
      </c>
      <c r="L37" s="41">
        <f>'7k'!L37/'7o'!$T37</f>
        <v>0.15656275690173124</v>
      </c>
      <c r="M37" s="41">
        <f>'7k'!M37/'7o'!$T37</f>
        <v>7.1833711620975462</v>
      </c>
      <c r="N37" s="52">
        <f t="shared" si="0"/>
        <v>694.83812648946855</v>
      </c>
      <c r="O37" s="52">
        <f t="shared" si="1"/>
        <v>881.52194409047934</v>
      </c>
      <c r="P37" s="52">
        <f t="shared" si="2"/>
        <v>778.76314373336277</v>
      </c>
      <c r="R37" s="58">
        <f>'4'!B29</f>
        <v>22197.328019973462</v>
      </c>
      <c r="S37" s="58">
        <f>'4'!C29</f>
        <v>3791.2244655262366</v>
      </c>
      <c r="T37" s="58">
        <f>'4'!D29</f>
        <v>426.66596655504691</v>
      </c>
      <c r="V37" s="179">
        <v>1987</v>
      </c>
      <c r="W37" s="179">
        <v>955533200000</v>
      </c>
      <c r="X37" s="179">
        <v>314716900000</v>
      </c>
      <c r="Y37" s="179">
        <v>384981500000</v>
      </c>
      <c r="Z37" s="179">
        <v>256931300000</v>
      </c>
      <c r="AA37" s="179">
        <v>127278700000</v>
      </c>
      <c r="AB37" s="179">
        <v>36108900000</v>
      </c>
      <c r="AC37" s="179">
        <v>10686300000</v>
      </c>
      <c r="AD37" s="179">
        <v>80356500000</v>
      </c>
      <c r="AE37" s="179">
        <v>9260300000</v>
      </c>
      <c r="AF37" s="179">
        <v>3454200000</v>
      </c>
      <c r="AG37" s="179">
        <v>79500000</v>
      </c>
      <c r="AH37" s="179">
        <v>5731400000</v>
      </c>
    </row>
    <row r="38" spans="1:34">
      <c r="A38" s="7">
        <v>1988</v>
      </c>
      <c r="B38" s="41">
        <f>'7k'!B38/'7o'!$R38</f>
        <v>29.320248828155179</v>
      </c>
      <c r="C38" s="41">
        <f>'7k'!C38/'7o'!$R38</f>
        <v>9.1145890163336976</v>
      </c>
      <c r="D38" s="41">
        <f>'7k'!D38/'7o'!$R38</f>
        <v>12.43791559102729</v>
      </c>
      <c r="E38" s="41">
        <f>'7k'!E38/'7o'!$R38</f>
        <v>7.7677442207941905</v>
      </c>
      <c r="F38" s="41">
        <f>'7k'!F38/'7o'!$S38</f>
        <v>21.013652251023625</v>
      </c>
      <c r="G38" s="41">
        <f>'7k'!G38/'7o'!$S38</f>
        <v>6.4203229921173417</v>
      </c>
      <c r="H38" s="41">
        <f>'7k'!H38/'7o'!$S38</f>
        <v>2.1984364149135858</v>
      </c>
      <c r="I38" s="41">
        <f>'7k'!I38/'7o'!$S38</f>
        <v>12.394917806368248</v>
      </c>
      <c r="J38" s="41">
        <f>'7k'!J38/'7o'!$T38</f>
        <v>13.576425232195882</v>
      </c>
      <c r="K38" s="41">
        <f>'7k'!K38/'7o'!$T38</f>
        <v>5.9327730199966044</v>
      </c>
      <c r="L38" s="41">
        <f>'7k'!L38/'7o'!$T38</f>
        <v>0.16190491084022079</v>
      </c>
      <c r="M38" s="41">
        <f>'7k'!M38/'7o'!$T38</f>
        <v>7.4817473013590563</v>
      </c>
      <c r="N38" s="52">
        <f t="shared" si="0"/>
        <v>708.37919586846385</v>
      </c>
      <c r="O38" s="52">
        <f t="shared" si="1"/>
        <v>886.55382593780928</v>
      </c>
      <c r="P38" s="52">
        <f t="shared" si="2"/>
        <v>811.11067736107896</v>
      </c>
      <c r="R38" s="58">
        <f>'4'!B30</f>
        <v>23093.306744034307</v>
      </c>
      <c r="S38" s="58">
        <f>'4'!C30</f>
        <v>4006.0289850803701</v>
      </c>
      <c r="T38" s="58">
        <f>'4'!D30</f>
        <v>436.67606889189273</v>
      </c>
      <c r="V38" s="179">
        <v>1988</v>
      </c>
      <c r="W38" s="179">
        <v>965878800000</v>
      </c>
      <c r="X38" s="179">
        <v>316329600000</v>
      </c>
      <c r="Y38" s="179">
        <v>389834500000</v>
      </c>
      <c r="Z38" s="179">
        <v>260746700000</v>
      </c>
      <c r="AA38" s="179">
        <v>125849700000</v>
      </c>
      <c r="AB38" s="179">
        <v>35764100000</v>
      </c>
      <c r="AC38" s="179">
        <v>10082800000</v>
      </c>
      <c r="AD38" s="179">
        <v>79912200000</v>
      </c>
      <c r="AE38" s="179">
        <v>9230900000</v>
      </c>
      <c r="AF38" s="179">
        <v>3415900000</v>
      </c>
      <c r="AG38" s="179">
        <v>82900000</v>
      </c>
      <c r="AH38" s="179">
        <v>5736600000</v>
      </c>
    </row>
    <row r="39" spans="1:34">
      <c r="A39" s="7">
        <v>1989</v>
      </c>
      <c r="B39" s="41">
        <f>'7k'!B39/'7o'!$R39</f>
        <v>30.820189472705231</v>
      </c>
      <c r="C39" s="41">
        <f>'7k'!C39/'7o'!$R39</f>
        <v>9.9537825088313099</v>
      </c>
      <c r="D39" s="41">
        <f>'7k'!D39/'7o'!$R39</f>
        <v>12.630531396463928</v>
      </c>
      <c r="E39" s="41">
        <f>'7k'!E39/'7o'!$R39</f>
        <v>8.235871323788885</v>
      </c>
      <c r="F39" s="41">
        <f>'7k'!F39/'7o'!$S39</f>
        <v>23.380777443359257</v>
      </c>
      <c r="G39" s="41">
        <f>'7k'!G39/'7o'!$S39</f>
        <v>7.1734060573029037</v>
      </c>
      <c r="H39" s="41">
        <f>'7k'!H39/'7o'!$S39</f>
        <v>2.2862712931859583</v>
      </c>
      <c r="I39" s="41">
        <f>'7k'!I39/'7o'!$S39</f>
        <v>13.921100092870391</v>
      </c>
      <c r="J39" s="41">
        <f>'7k'!J39/'7o'!$T39</f>
        <v>14.86959975603334</v>
      </c>
      <c r="K39" s="41">
        <f>'7k'!K39/'7o'!$T39</f>
        <v>6.4330384042287747</v>
      </c>
      <c r="L39" s="41">
        <f>'7k'!L39/'7o'!$T39</f>
        <v>0.16243542250786003</v>
      </c>
      <c r="M39" s="41">
        <f>'7k'!M39/'7o'!$T39</f>
        <v>8.2743550342649819</v>
      </c>
      <c r="N39" s="52">
        <f t="shared" si="0"/>
        <v>751.07003266196875</v>
      </c>
      <c r="O39" s="52">
        <f t="shared" si="1"/>
        <v>995.71491650041276</v>
      </c>
      <c r="P39" s="52">
        <f t="shared" si="2"/>
        <v>897.03881275829735</v>
      </c>
      <c r="R39" s="58">
        <f>'4'!B31</f>
        <v>23564.780503481175</v>
      </c>
      <c r="S39" s="58">
        <f>'4'!C31</f>
        <v>3974.9875822198924</v>
      </c>
      <c r="T39" s="58">
        <f>'4'!D31</f>
        <v>436.48114989554853</v>
      </c>
      <c r="V39" s="179">
        <v>1989</v>
      </c>
      <c r="W39" s="179">
        <v>974899000000</v>
      </c>
      <c r="X39" s="179">
        <v>316933400000</v>
      </c>
      <c r="Y39" s="179">
        <v>393816800000</v>
      </c>
      <c r="Z39" s="179">
        <v>265061900000</v>
      </c>
      <c r="AA39" s="179">
        <v>126247200000</v>
      </c>
      <c r="AB39" s="179">
        <v>35733000000</v>
      </c>
      <c r="AC39" s="179">
        <v>9466300000</v>
      </c>
      <c r="AD39" s="179">
        <v>80988000000</v>
      </c>
      <c r="AE39" s="179">
        <v>9198300000</v>
      </c>
      <c r="AF39" s="179">
        <v>3344800000</v>
      </c>
      <c r="AG39" s="179">
        <v>82900000</v>
      </c>
      <c r="AH39" s="179">
        <v>5774100000</v>
      </c>
    </row>
    <row r="40" spans="1:34">
      <c r="A40" s="7">
        <v>1990</v>
      </c>
      <c r="B40" s="41">
        <f>'7k'!B40/'7o'!$R40</f>
        <v>32.612538925809019</v>
      </c>
      <c r="C40" s="41">
        <f>'7k'!C40/'7o'!$R40</f>
        <v>10.653026814459572</v>
      </c>
      <c r="D40" s="41">
        <f>'7k'!D40/'7o'!$R40</f>
        <v>13.27323362770708</v>
      </c>
      <c r="E40" s="41">
        <f>'7k'!E40/'7o'!$R40</f>
        <v>8.686278483642365</v>
      </c>
      <c r="F40" s="41">
        <f>'7k'!F40/'7o'!$S40</f>
        <v>26.257869581132468</v>
      </c>
      <c r="G40" s="41">
        <f>'7k'!G40/'7o'!$S40</f>
        <v>8.0395806152861198</v>
      </c>
      <c r="H40" s="41">
        <f>'7k'!H40/'7o'!$S40</f>
        <v>2.5209215883681972</v>
      </c>
      <c r="I40" s="41">
        <f>'7k'!I40/'7o'!$S40</f>
        <v>15.69736737747815</v>
      </c>
      <c r="J40" s="41">
        <f>'7k'!J40/'7o'!$T40</f>
        <v>16.054605851355404</v>
      </c>
      <c r="K40" s="41">
        <f>'7k'!K40/'7o'!$T40</f>
        <v>6.7663741490387075</v>
      </c>
      <c r="L40" s="41">
        <f>'7k'!L40/'7o'!$T40</f>
        <v>0.16513146882822627</v>
      </c>
      <c r="M40" s="41">
        <f>'7k'!M40/'7o'!$T40</f>
        <v>9.1228639939050264</v>
      </c>
      <c r="N40" s="52">
        <f t="shared" si="0"/>
        <v>792.14489978443237</v>
      </c>
      <c r="O40" s="52">
        <f t="shared" si="1"/>
        <v>1122.7634844423553</v>
      </c>
      <c r="P40" s="52">
        <f t="shared" si="2"/>
        <v>989.02730812963443</v>
      </c>
      <c r="R40" s="58">
        <f>'4'!B32</f>
        <v>23537.226026659559</v>
      </c>
      <c r="S40" s="58">
        <f>'4'!C32</f>
        <v>3751.7628646760631</v>
      </c>
      <c r="T40" s="58">
        <f>'4'!D32</f>
        <v>423.29908706081739</v>
      </c>
      <c r="V40" s="179">
        <v>1990</v>
      </c>
      <c r="W40" s="179">
        <v>982765900000</v>
      </c>
      <c r="X40" s="179">
        <v>318721200000</v>
      </c>
      <c r="Y40" s="179">
        <v>395113000000</v>
      </c>
      <c r="Z40" s="179">
        <v>269738300000</v>
      </c>
      <c r="AA40" s="179">
        <v>127152100000</v>
      </c>
      <c r="AB40" s="179">
        <v>36468000000</v>
      </c>
      <c r="AC40" s="179">
        <v>9111500000</v>
      </c>
      <c r="AD40" s="179">
        <v>81536300000</v>
      </c>
      <c r="AE40" s="179">
        <v>9582100000</v>
      </c>
      <c r="AF40" s="179">
        <v>3539000000</v>
      </c>
      <c r="AG40" s="179">
        <v>85000000</v>
      </c>
      <c r="AH40" s="179">
        <v>5962900000</v>
      </c>
    </row>
    <row r="41" spans="1:34">
      <c r="A41" s="7">
        <v>1991</v>
      </c>
      <c r="B41" s="41">
        <f>'7k'!B41/'7o'!$R41</f>
        <v>33.450070864687895</v>
      </c>
      <c r="C41" s="41">
        <f>'7k'!C41/'7o'!$R41</f>
        <v>10.858365276155892</v>
      </c>
      <c r="D41" s="41">
        <f>'7k'!D41/'7o'!$R41</f>
        <v>13.745880926217056</v>
      </c>
      <c r="E41" s="41">
        <f>'7k'!E41/'7o'!$R41</f>
        <v>8.8458202859518043</v>
      </c>
      <c r="F41" s="41">
        <f>'7k'!F41/'7o'!$S41</f>
        <v>28.573659180496644</v>
      </c>
      <c r="G41" s="41">
        <f>'7k'!G41/'7o'!$S41</f>
        <v>8.5437043566408821</v>
      </c>
      <c r="H41" s="41">
        <f>'7k'!H41/'7o'!$S41</f>
        <v>2.7872997494296468</v>
      </c>
      <c r="I41" s="41">
        <f>'7k'!I41/'7o'!$S41</f>
        <v>17.242655074426114</v>
      </c>
      <c r="J41" s="41">
        <f>'7k'!J41/'7o'!$T41</f>
        <v>16.678761080685355</v>
      </c>
      <c r="K41" s="41">
        <f>'7k'!K41/'7o'!$T41</f>
        <v>6.8668912581054098</v>
      </c>
      <c r="L41" s="41">
        <f>'7k'!L41/'7o'!$T41</f>
        <v>0.169625290376407</v>
      </c>
      <c r="M41" s="41">
        <f>'7k'!M41/'7o'!$T41</f>
        <v>9.6422445322035397</v>
      </c>
      <c r="N41" s="52">
        <f t="shared" si="0"/>
        <v>806.6943095506324</v>
      </c>
      <c r="O41" s="52">
        <f t="shared" si="1"/>
        <v>1233.2911007852388</v>
      </c>
      <c r="P41" s="52">
        <f t="shared" si="2"/>
        <v>1045.3343555690667</v>
      </c>
      <c r="R41" s="58">
        <f>'4'!B33</f>
        <v>22850.023340515025</v>
      </c>
      <c r="S41" s="58">
        <f>'4'!C33</f>
        <v>3433.8969111443912</v>
      </c>
      <c r="T41" s="58">
        <f>'4'!D33</f>
        <v>409.13710358872743</v>
      </c>
      <c r="V41" s="179">
        <v>1991</v>
      </c>
      <c r="W41" s="179">
        <v>1004540200000</v>
      </c>
      <c r="X41" s="179">
        <v>323409700000</v>
      </c>
      <c r="Y41" s="179">
        <v>398372500000</v>
      </c>
      <c r="Z41" s="179">
        <v>283385300000</v>
      </c>
      <c r="AA41" s="179">
        <v>129599300000</v>
      </c>
      <c r="AB41" s="179">
        <v>37186600000</v>
      </c>
      <c r="AC41" s="179">
        <v>8664600000</v>
      </c>
      <c r="AD41" s="179">
        <v>83747400000</v>
      </c>
      <c r="AE41" s="179">
        <v>9583100000</v>
      </c>
      <c r="AF41" s="179">
        <v>3502500000</v>
      </c>
      <c r="AG41" s="179">
        <v>96000000</v>
      </c>
      <c r="AH41" s="179">
        <v>5988000000</v>
      </c>
    </row>
    <row r="42" spans="1:34">
      <c r="A42" s="7">
        <v>1992</v>
      </c>
      <c r="B42" s="41">
        <f>'7k'!B42/'7o'!$R42</f>
        <v>34.148846435627341</v>
      </c>
      <c r="C42" s="41">
        <f>'7k'!C42/'7o'!$R42</f>
        <v>11.073734199321802</v>
      </c>
      <c r="D42" s="41">
        <f>'7k'!D42/'7o'!$R42</f>
        <v>13.785023769471442</v>
      </c>
      <c r="E42" s="41">
        <f>'7k'!E42/'7o'!$R42</f>
        <v>9.2900884668340993</v>
      </c>
      <c r="F42" s="41">
        <f>'7k'!F42/'7o'!$S42</f>
        <v>29.655054311109684</v>
      </c>
      <c r="G42" s="41">
        <f>'7k'!G42/'7o'!$S42</f>
        <v>8.6921113323797705</v>
      </c>
      <c r="H42" s="41">
        <f>'7k'!H42/'7o'!$S42</f>
        <v>2.8074373432987816</v>
      </c>
      <c r="I42" s="41">
        <f>'7k'!I42/'7o'!$S42</f>
        <v>18.155505635431133</v>
      </c>
      <c r="J42" s="41">
        <f>'7k'!J42/'7o'!$T42</f>
        <v>17.241466843365238</v>
      </c>
      <c r="K42" s="41">
        <f>'7k'!K42/'7o'!$T42</f>
        <v>6.7260440564828512</v>
      </c>
      <c r="L42" s="41">
        <f>'7k'!L42/'7o'!$T42</f>
        <v>0.16340436250137025</v>
      </c>
      <c r="M42" s="41">
        <f>'7k'!M42/'7o'!$T42</f>
        <v>10.352018424381015</v>
      </c>
      <c r="N42" s="52">
        <f t="shared" si="0"/>
        <v>847.20933267418843</v>
      </c>
      <c r="O42" s="52">
        <f t="shared" si="1"/>
        <v>1298.5832769828639</v>
      </c>
      <c r="P42" s="52">
        <f t="shared" si="2"/>
        <v>1122.2823142835643</v>
      </c>
      <c r="R42" s="58">
        <f>'4'!B34</f>
        <v>22585.931312611581</v>
      </c>
      <c r="S42" s="58">
        <f>'4'!C34</f>
        <v>3305.7906072784936</v>
      </c>
      <c r="T42" s="58">
        <f>'4'!D34</f>
        <v>411.86170901303592</v>
      </c>
      <c r="V42" s="179">
        <v>1992</v>
      </c>
      <c r="W42" s="179">
        <v>1025352000000</v>
      </c>
      <c r="X42" s="179">
        <v>326922600000</v>
      </c>
      <c r="Y42" s="179">
        <v>401201000000</v>
      </c>
      <c r="Z42" s="179">
        <v>297602600000</v>
      </c>
      <c r="AA42" s="179">
        <v>131315300000</v>
      </c>
      <c r="AB42" s="179">
        <v>37185700000</v>
      </c>
      <c r="AC42" s="179">
        <v>8243400000</v>
      </c>
      <c r="AD42" s="179">
        <v>85889400000</v>
      </c>
      <c r="AE42" s="179">
        <v>9677500000</v>
      </c>
      <c r="AF42" s="179">
        <v>3479300000</v>
      </c>
      <c r="AG42" s="179">
        <v>99200000</v>
      </c>
      <c r="AH42" s="179">
        <v>6100000000</v>
      </c>
    </row>
    <row r="43" spans="1:34">
      <c r="A43" s="7">
        <v>1993</v>
      </c>
      <c r="B43" s="41">
        <f>'7k'!B43/'7o'!$R43</f>
        <v>34.273322707376508</v>
      </c>
      <c r="C43" s="41">
        <f>'7k'!C43/'7o'!$R43</f>
        <v>11.04950097500989</v>
      </c>
      <c r="D43" s="41">
        <f>'7k'!D43/'7o'!$R43</f>
        <v>13.72228913121778</v>
      </c>
      <c r="E43" s="41">
        <f>'7k'!E43/'7o'!$R43</f>
        <v>9.5015326011488401</v>
      </c>
      <c r="F43" s="41">
        <f>'7k'!F43/'7o'!$S43</f>
        <v>29.60714684544055</v>
      </c>
      <c r="G43" s="41">
        <f>'7k'!G43/'7o'!$S43</f>
        <v>8.4710177909040194</v>
      </c>
      <c r="H43" s="41">
        <f>'7k'!H43/'7o'!$S43</f>
        <v>2.6556941002302241</v>
      </c>
      <c r="I43" s="41">
        <f>'7k'!I43/'7o'!$S43</f>
        <v>18.480434954306304</v>
      </c>
      <c r="J43" s="41">
        <f>'7k'!J43/'7o'!$T43</f>
        <v>18.036598029540745</v>
      </c>
      <c r="K43" s="41">
        <f>'7k'!K43/'7o'!$T43</f>
        <v>6.7570963620709961</v>
      </c>
      <c r="L43" s="41">
        <f>'7k'!L43/'7o'!$T43</f>
        <v>0.16180786307641273</v>
      </c>
      <c r="M43" s="41">
        <f>'7k'!M43/'7o'!$T43</f>
        <v>11.117444869219373</v>
      </c>
      <c r="N43" s="52">
        <f t="shared" si="0"/>
        <v>866.49197401503125</v>
      </c>
      <c r="O43" s="52">
        <f t="shared" si="1"/>
        <v>1321.8240386650548</v>
      </c>
      <c r="P43" s="52">
        <f t="shared" si="2"/>
        <v>1205.2636737355399</v>
      </c>
      <c r="R43" s="58">
        <f>'4'!B35</f>
        <v>22881.08762303392</v>
      </c>
      <c r="S43" s="58">
        <f>'4'!C35</f>
        <v>3309.1537158734336</v>
      </c>
      <c r="T43" s="58">
        <f>'4'!D35</f>
        <v>401.71100936735172</v>
      </c>
      <c r="V43" s="179">
        <v>1993</v>
      </c>
      <c r="W43" s="179">
        <v>1047713900000</v>
      </c>
      <c r="X43" s="179">
        <v>331722800000</v>
      </c>
      <c r="Y43" s="179">
        <v>402810500000</v>
      </c>
      <c r="Z43" s="179">
        <v>313314500000</v>
      </c>
      <c r="AA43" s="179">
        <v>132329200000</v>
      </c>
      <c r="AB43" s="179">
        <v>37402300000</v>
      </c>
      <c r="AC43" s="179">
        <v>8112700000</v>
      </c>
      <c r="AD43" s="179">
        <v>86817400000</v>
      </c>
      <c r="AE43" s="179">
        <v>9921300000</v>
      </c>
      <c r="AF43" s="179">
        <v>3553600000</v>
      </c>
      <c r="AG43" s="179">
        <v>106600000</v>
      </c>
      <c r="AH43" s="179">
        <v>6261300000</v>
      </c>
    </row>
    <row r="44" spans="1:34">
      <c r="A44" s="7">
        <v>1994</v>
      </c>
      <c r="B44" s="41">
        <f>'7k'!B44/'7o'!$R44</f>
        <v>34.732810595119311</v>
      </c>
      <c r="C44" s="41">
        <f>'7k'!C44/'7o'!$R44</f>
        <v>11.041115006881823</v>
      </c>
      <c r="D44" s="41">
        <f>'7k'!D44/'7o'!$R44</f>
        <v>13.983906167728767</v>
      </c>
      <c r="E44" s="41">
        <f>'7k'!E44/'7o'!$R44</f>
        <v>9.707793671235871</v>
      </c>
      <c r="F44" s="41">
        <f>'7k'!F44/'7o'!$S44</f>
        <v>29.67178907371915</v>
      </c>
      <c r="G44" s="41">
        <f>'7k'!G44/'7o'!$S44</f>
        <v>8.3551073604395913</v>
      </c>
      <c r="H44" s="41">
        <f>'7k'!H44/'7o'!$S44</f>
        <v>2.5261280079165345</v>
      </c>
      <c r="I44" s="41">
        <f>'7k'!I44/'7o'!$S44</f>
        <v>18.790553705363024</v>
      </c>
      <c r="J44" s="41">
        <f>'7k'!J44/'7o'!$T44</f>
        <v>18.485560512539152</v>
      </c>
      <c r="K44" s="41">
        <f>'7k'!K44/'7o'!$T44</f>
        <v>6.767893048332315</v>
      </c>
      <c r="L44" s="41">
        <f>'7k'!L44/'7o'!$T44</f>
        <v>0.17311897583879551</v>
      </c>
      <c r="M44" s="41">
        <f>'7k'!M44/'7o'!$T44</f>
        <v>11.544548488368042</v>
      </c>
      <c r="N44" s="52">
        <f t="shared" si="0"/>
        <v>885.30194597266632</v>
      </c>
      <c r="O44" s="52">
        <f t="shared" si="1"/>
        <v>1344.005465725679</v>
      </c>
      <c r="P44" s="52">
        <f t="shared" si="2"/>
        <v>1251.5668021194824</v>
      </c>
      <c r="R44" s="58">
        <f>'4'!B36</f>
        <v>23525.38668767624</v>
      </c>
      <c r="S44" s="58">
        <f>'4'!C36</f>
        <v>3404.3009590368083</v>
      </c>
      <c r="T44" s="58">
        <f>'4'!D36</f>
        <v>406.07911212149139</v>
      </c>
      <c r="V44" s="179">
        <v>1994</v>
      </c>
      <c r="W44" s="179">
        <v>1069853200000</v>
      </c>
      <c r="X44" s="179">
        <v>333990100000</v>
      </c>
      <c r="Y44" s="179">
        <v>408238000000</v>
      </c>
      <c r="Z44" s="179">
        <v>327639600000</v>
      </c>
      <c r="AA44" s="179">
        <v>133256400000</v>
      </c>
      <c r="AB44" s="179">
        <v>37728100000</v>
      </c>
      <c r="AC44" s="179">
        <v>8307500000</v>
      </c>
      <c r="AD44" s="179">
        <v>87221800000</v>
      </c>
      <c r="AE44" s="179">
        <v>9705800000</v>
      </c>
      <c r="AF44" s="179">
        <v>3493200000</v>
      </c>
      <c r="AG44" s="179">
        <v>107700000</v>
      </c>
      <c r="AH44" s="179">
        <v>6105400000</v>
      </c>
    </row>
    <row r="45" spans="1:34">
      <c r="A45" s="7">
        <v>1995</v>
      </c>
      <c r="B45" s="41">
        <f>'7k'!B45/'7o'!$R45</f>
        <v>35.378900162171348</v>
      </c>
      <c r="C45" s="41">
        <f>'7k'!C45/'7o'!$R45</f>
        <v>11.245253637419582</v>
      </c>
      <c r="D45" s="41">
        <f>'7k'!D45/'7o'!$R45</f>
        <v>14.137622745482815</v>
      </c>
      <c r="E45" s="41">
        <f>'7k'!E45/'7o'!$R45</f>
        <v>9.9960237792689508</v>
      </c>
      <c r="F45" s="41">
        <f>'7k'!F45/'7o'!$S45</f>
        <v>29.768550422552405</v>
      </c>
      <c r="G45" s="41">
        <f>'7k'!G45/'7o'!$S45</f>
        <v>8.3395977424651591</v>
      </c>
      <c r="H45" s="41">
        <f>'7k'!H45/'7o'!$S45</f>
        <v>2.3116468526600835</v>
      </c>
      <c r="I45" s="41">
        <f>'7k'!I45/'7o'!$S45</f>
        <v>19.117277402277729</v>
      </c>
      <c r="J45" s="41">
        <f>'7k'!J45/'7o'!$T45</f>
        <v>19.061088262161377</v>
      </c>
      <c r="K45" s="41">
        <f>'7k'!K45/'7o'!$T45</f>
        <v>6.8443004337281295</v>
      </c>
      <c r="L45" s="41">
        <f>'7k'!L45/'7o'!$T45</f>
        <v>0.17503974165935351</v>
      </c>
      <c r="M45" s="41">
        <f>'7k'!M45/'7o'!$T45</f>
        <v>12.041501551926485</v>
      </c>
      <c r="N45" s="52">
        <f t="shared" si="0"/>
        <v>911.58708183063845</v>
      </c>
      <c r="O45" s="52">
        <f t="shared" si="1"/>
        <v>1367.374571358268</v>
      </c>
      <c r="P45" s="52">
        <f t="shared" si="2"/>
        <v>1305.4424436994022</v>
      </c>
      <c r="R45" s="58">
        <f>'4'!B37</f>
        <v>23845.331430117116</v>
      </c>
      <c r="S45" s="58">
        <f>'4'!C37</f>
        <v>3518.0114084648335</v>
      </c>
      <c r="T45" s="58">
        <f>'4'!D37</f>
        <v>405.6221708677665</v>
      </c>
      <c r="V45" s="179">
        <v>1995</v>
      </c>
      <c r="W45" s="179">
        <v>1087480300000</v>
      </c>
      <c r="X45" s="179">
        <v>337672400000</v>
      </c>
      <c r="Y45" s="179">
        <v>415114700000</v>
      </c>
      <c r="Z45" s="179">
        <v>334692300000</v>
      </c>
      <c r="AA45" s="179">
        <v>129228800000</v>
      </c>
      <c r="AB45" s="179">
        <v>37205200000</v>
      </c>
      <c r="AC45" s="179">
        <v>8173500000</v>
      </c>
      <c r="AD45" s="179">
        <v>83850800000</v>
      </c>
      <c r="AE45" s="179">
        <v>9441400000</v>
      </c>
      <c r="AF45" s="179">
        <v>3395900000</v>
      </c>
      <c r="AG45" s="179">
        <v>119700000</v>
      </c>
      <c r="AH45" s="179">
        <v>5926100000</v>
      </c>
    </row>
    <row r="46" spans="1:34">
      <c r="A46" s="7">
        <v>1996</v>
      </c>
      <c r="B46" s="41">
        <f>'7k'!B46/'7o'!$R46</f>
        <v>36.027491164930098</v>
      </c>
      <c r="C46" s="41">
        <f>'7k'!C46/'7o'!$R46</f>
        <v>11.330544996744209</v>
      </c>
      <c r="D46" s="41">
        <f>'7k'!D46/'7o'!$R46</f>
        <v>14.546547671891627</v>
      </c>
      <c r="E46" s="41">
        <f>'7k'!E46/'7o'!$R46</f>
        <v>10.15039849629426</v>
      </c>
      <c r="F46" s="41">
        <f>'7k'!F46/'7o'!$S46</f>
        <v>29.880213843407255</v>
      </c>
      <c r="G46" s="41">
        <f>'7k'!G46/'7o'!$S46</f>
        <v>8.4565124660504125</v>
      </c>
      <c r="H46" s="41">
        <f>'7k'!H46/'7o'!$S46</f>
        <v>2.2518142132987369</v>
      </c>
      <c r="I46" s="41">
        <f>'7k'!I46/'7o'!$S46</f>
        <v>19.171859415953147</v>
      </c>
      <c r="J46" s="41">
        <f>'7k'!J46/'7o'!$T46</f>
        <v>19.6592830459673</v>
      </c>
      <c r="K46" s="41">
        <f>'7k'!K46/'7o'!$T46</f>
        <v>7.1682694105008391</v>
      </c>
      <c r="L46" s="41">
        <f>'7k'!L46/'7o'!$T46</f>
        <v>0.18119265475670876</v>
      </c>
      <c r="M46" s="41">
        <f>'7k'!M46/'7o'!$T46</f>
        <v>12.309820980709752</v>
      </c>
      <c r="N46" s="52">
        <f t="shared" si="0"/>
        <v>925.66527941289996</v>
      </c>
      <c r="O46" s="52">
        <f t="shared" si="1"/>
        <v>1371.2785821639281</v>
      </c>
      <c r="P46" s="52">
        <f t="shared" si="2"/>
        <v>1334.5314712839076</v>
      </c>
      <c r="R46" s="58">
        <f>'4'!B38</f>
        <v>24187.759730776437</v>
      </c>
      <c r="S46" s="58">
        <f>'4'!C38</f>
        <v>3603.849710190721</v>
      </c>
      <c r="T46" s="58">
        <f>'4'!D38</f>
        <v>416.68355762751787</v>
      </c>
      <c r="V46" s="179">
        <v>1996</v>
      </c>
      <c r="W46" s="179">
        <v>1096280200000</v>
      </c>
      <c r="X46" s="179">
        <v>340731500000</v>
      </c>
      <c r="Y46" s="179">
        <v>418795900000</v>
      </c>
      <c r="Z46" s="179">
        <v>336752900000</v>
      </c>
      <c r="AA46" s="179">
        <v>124701800000</v>
      </c>
      <c r="AB46" s="179">
        <v>36222600000</v>
      </c>
      <c r="AC46" s="179">
        <v>8237500000</v>
      </c>
      <c r="AD46" s="179">
        <v>80241700000</v>
      </c>
      <c r="AE46" s="179">
        <v>9665200000</v>
      </c>
      <c r="AF46" s="179">
        <v>3412500000</v>
      </c>
      <c r="AG46" s="179">
        <v>133100000</v>
      </c>
      <c r="AH46" s="179">
        <v>6119600000</v>
      </c>
    </row>
    <row r="47" spans="1:34">
      <c r="A47" s="7">
        <v>1997</v>
      </c>
      <c r="B47" s="41">
        <f>'7k'!B47/'7o'!$R47</f>
        <v>36.839276413296012</v>
      </c>
      <c r="C47" s="41">
        <f>'7k'!C47/'7o'!$R47</f>
        <v>11.449251260744939</v>
      </c>
      <c r="D47" s="41">
        <f>'7k'!D47/'7o'!$R47</f>
        <v>14.814420387024594</v>
      </c>
      <c r="E47" s="41">
        <f>'7k'!E47/'7o'!$R47</f>
        <v>10.575604765526482</v>
      </c>
      <c r="F47" s="41">
        <f>'7k'!F47/'7o'!$S47</f>
        <v>30.37778744442463</v>
      </c>
      <c r="G47" s="41">
        <f>'7k'!G47/'7o'!$S47</f>
        <v>8.5603089811847415</v>
      </c>
      <c r="H47" s="41">
        <f>'7k'!H47/'7o'!$S47</f>
        <v>2.165553074329968</v>
      </c>
      <c r="I47" s="41">
        <f>'7k'!I47/'7o'!$S47</f>
        <v>19.65192538890992</v>
      </c>
      <c r="J47" s="41">
        <f>'7k'!J47/'7o'!$T47</f>
        <v>20.159931547182691</v>
      </c>
      <c r="K47" s="41">
        <f>'7k'!K47/'7o'!$T47</f>
        <v>7.2529221036742912</v>
      </c>
      <c r="L47" s="41">
        <f>'7k'!L47/'7o'!$T47</f>
        <v>0.21463611607175048</v>
      </c>
      <c r="M47" s="41">
        <f>'7k'!M47/'7o'!$T47</f>
        <v>12.692613681430011</v>
      </c>
      <c r="N47" s="52">
        <f t="shared" si="0"/>
        <v>964.44195208842666</v>
      </c>
      <c r="O47" s="52">
        <f t="shared" si="1"/>
        <v>1405.6155847706511</v>
      </c>
      <c r="P47" s="52">
        <f t="shared" si="2"/>
        <v>1376.0307674060432</v>
      </c>
      <c r="R47" s="58">
        <f>'4'!B39</f>
        <v>24780.388999999999</v>
      </c>
      <c r="S47" s="58">
        <f>'4'!C39</f>
        <v>3717.2489999999998</v>
      </c>
      <c r="T47" s="58">
        <f>'4'!D39</f>
        <v>416.053</v>
      </c>
      <c r="V47" s="179">
        <v>1997</v>
      </c>
      <c r="W47" s="179">
        <v>1111488900000</v>
      </c>
      <c r="X47" s="179">
        <v>341247700000</v>
      </c>
      <c r="Y47" s="179">
        <v>425309400000</v>
      </c>
      <c r="Z47" s="179">
        <v>345109700000</v>
      </c>
      <c r="AA47" s="179">
        <v>123268400000</v>
      </c>
      <c r="AB47" s="179">
        <v>35137000000</v>
      </c>
      <c r="AC47" s="179">
        <v>8027900000</v>
      </c>
      <c r="AD47" s="179">
        <v>80146100000</v>
      </c>
      <c r="AE47" s="179">
        <v>9637800000</v>
      </c>
      <c r="AF47" s="179">
        <v>3342200000</v>
      </c>
      <c r="AG47" s="179">
        <v>138700000</v>
      </c>
      <c r="AH47" s="179">
        <v>6160000000</v>
      </c>
    </row>
    <row r="48" spans="1:34">
      <c r="A48" s="7">
        <v>1998</v>
      </c>
      <c r="B48" s="41">
        <f>'7k'!B48/'7o'!$R48</f>
        <v>37.708044251373934</v>
      </c>
      <c r="C48" s="41">
        <f>'7k'!C48/'7o'!$R48</f>
        <v>11.527239535641062</v>
      </c>
      <c r="D48" s="41">
        <f>'7k'!D48/'7o'!$R48</f>
        <v>14.896172920734083</v>
      </c>
      <c r="E48" s="41">
        <f>'7k'!E48/'7o'!$R48</f>
        <v>11.28462784669067</v>
      </c>
      <c r="F48" s="41">
        <f>'7k'!F48/'7o'!$S48</f>
        <v>32.214933800612606</v>
      </c>
      <c r="G48" s="41">
        <f>'7k'!G48/'7o'!$S48</f>
        <v>8.7149426533085741</v>
      </c>
      <c r="H48" s="41">
        <f>'7k'!H48/'7o'!$S48</f>
        <v>2.0984913396489717</v>
      </c>
      <c r="I48" s="41">
        <f>'7k'!I48/'7o'!$S48</f>
        <v>21.40152663400648</v>
      </c>
      <c r="J48" s="41">
        <f>'7k'!J48/'7o'!$T48</f>
        <v>21.598485993981047</v>
      </c>
      <c r="K48" s="41">
        <f>'7k'!K48/'7o'!$T48</f>
        <v>7.4551626922382805</v>
      </c>
      <c r="L48" s="41">
        <f>'7k'!L48/'7o'!$T48</f>
        <v>0.22924704539579258</v>
      </c>
      <c r="M48" s="41">
        <f>'7k'!M48/'7o'!$T48</f>
        <v>13.913832376511445</v>
      </c>
      <c r="N48" s="52">
        <f t="shared" si="0"/>
        <v>1029.1012902194029</v>
      </c>
      <c r="O48" s="52">
        <f t="shared" si="1"/>
        <v>1530.756848467372</v>
      </c>
      <c r="P48" s="52">
        <f t="shared" si="2"/>
        <v>1508.4254451564643</v>
      </c>
      <c r="R48" s="58">
        <f>'4'!B40</f>
        <v>25327.304</v>
      </c>
      <c r="S48" s="58">
        <f>'4'!C40</f>
        <v>3727.6779999999999</v>
      </c>
      <c r="T48" s="58">
        <f>'4'!D40</f>
        <v>410.03800000000001</v>
      </c>
      <c r="V48" s="179">
        <v>1998</v>
      </c>
      <c r="W48" s="179">
        <v>1135887700000</v>
      </c>
      <c r="X48" s="179">
        <v>343175500000</v>
      </c>
      <c r="Y48" s="179">
        <v>434478100000</v>
      </c>
      <c r="Z48" s="179">
        <v>359352300000</v>
      </c>
      <c r="AA48" s="179">
        <v>121278000000</v>
      </c>
      <c r="AB48" s="179">
        <v>33851900000</v>
      </c>
      <c r="AC48" s="179">
        <v>7725500000</v>
      </c>
      <c r="AD48" s="179">
        <v>79893700000</v>
      </c>
      <c r="AE48" s="179">
        <v>9604600000</v>
      </c>
      <c r="AF48" s="179">
        <v>3260200000</v>
      </c>
      <c r="AG48" s="179">
        <v>180200000</v>
      </c>
      <c r="AH48" s="179">
        <v>6173700000</v>
      </c>
    </row>
    <row r="49" spans="1:34">
      <c r="A49" s="7">
        <v>1999</v>
      </c>
      <c r="B49" s="41">
        <f>'7k'!B49/'7o'!$R49</f>
        <v>37.918921577480468</v>
      </c>
      <c r="C49" s="41">
        <f>'7k'!C49/'7o'!$R49</f>
        <v>11.639858679089739</v>
      </c>
      <c r="D49" s="41">
        <f>'7k'!D49/'7o'!$R49</f>
        <v>14.747883952399391</v>
      </c>
      <c r="E49" s="41">
        <f>'7k'!E49/'7o'!$R49</f>
        <v>11.53117510503947</v>
      </c>
      <c r="F49" s="41">
        <f>'7k'!F49/'7o'!$S49</f>
        <v>31.678116990852221</v>
      </c>
      <c r="G49" s="41">
        <f>'7k'!G49/'7o'!$S49</f>
        <v>8.6225137345788596</v>
      </c>
      <c r="H49" s="41">
        <f>'7k'!H49/'7o'!$S49</f>
        <v>2.003653946714353</v>
      </c>
      <c r="I49" s="41">
        <f>'7k'!I49/'7o'!$S49</f>
        <v>21.051949309559006</v>
      </c>
      <c r="J49" s="41">
        <f>'7k'!J49/'7o'!$T49</f>
        <v>20.788908478197403</v>
      </c>
      <c r="K49" s="41">
        <f>'7k'!K49/'7o'!$T49</f>
        <v>7.2203072981615977</v>
      </c>
      <c r="L49" s="41">
        <f>'7k'!L49/'7o'!$T49</f>
        <v>0.2310733708874711</v>
      </c>
      <c r="M49" s="41">
        <f>'7k'!M49/'7o'!$T49</f>
        <v>13.337527809148332</v>
      </c>
      <c r="N49" s="52">
        <f t="shared" si="0"/>
        <v>1051.5851598794211</v>
      </c>
      <c r="O49" s="52">
        <f t="shared" si="1"/>
        <v>1505.7531236108196</v>
      </c>
      <c r="P49" s="52">
        <f t="shared" si="2"/>
        <v>1445.9471537665283</v>
      </c>
      <c r="R49" s="58">
        <f>'4'!B41</f>
        <v>26035.213</v>
      </c>
      <c r="S49" s="58">
        <f>'4'!C41</f>
        <v>3872.5250000000001</v>
      </c>
      <c r="T49" s="58">
        <f>'4'!D41</f>
        <v>441.851</v>
      </c>
      <c r="V49" s="179">
        <v>1999</v>
      </c>
      <c r="W49" s="179">
        <v>1172802800000</v>
      </c>
      <c r="X49" s="179">
        <v>344105400000</v>
      </c>
      <c r="Y49" s="179">
        <v>450042700000</v>
      </c>
      <c r="Z49" s="179">
        <v>382344200000</v>
      </c>
      <c r="AA49" s="179">
        <v>120423800000</v>
      </c>
      <c r="AB49" s="179">
        <v>32341600000</v>
      </c>
      <c r="AC49" s="179">
        <v>7347500000</v>
      </c>
      <c r="AD49" s="179">
        <v>81386900000</v>
      </c>
      <c r="AE49" s="179">
        <v>9498400000</v>
      </c>
      <c r="AF49" s="179">
        <v>3141000000</v>
      </c>
      <c r="AG49" s="179">
        <v>169400000</v>
      </c>
      <c r="AH49" s="179">
        <v>6224200000</v>
      </c>
    </row>
    <row r="50" spans="1:34">
      <c r="A50" s="7">
        <v>2000</v>
      </c>
      <c r="B50" s="41">
        <f>'7k'!B50/'7o'!$R50</f>
        <v>38.929841776194714</v>
      </c>
      <c r="C50" s="41">
        <f>'7k'!C50/'7o'!$R50</f>
        <v>12.008112291164487</v>
      </c>
      <c r="D50" s="41">
        <f>'7k'!D50/'7o'!$R50</f>
        <v>15.038806779526475</v>
      </c>
      <c r="E50" s="41">
        <f>'7k'!E50/'7o'!$R50</f>
        <v>11.882922705503752</v>
      </c>
      <c r="F50" s="41">
        <f>'7k'!F50/'7o'!$S50</f>
        <v>31.51574868276937</v>
      </c>
      <c r="G50" s="41">
        <f>'7k'!G50/'7o'!$S50</f>
        <v>8.8863471449037021</v>
      </c>
      <c r="H50" s="41">
        <f>'7k'!H50/'7o'!$S50</f>
        <v>2.0276931243807503</v>
      </c>
      <c r="I50" s="41">
        <f>'7k'!I50/'7o'!$S50</f>
        <v>20.601683537782584</v>
      </c>
      <c r="J50" s="41">
        <f>'7k'!J50/'7o'!$T50</f>
        <v>21.63474400071339</v>
      </c>
      <c r="K50" s="41">
        <f>'7k'!K50/'7o'!$T50</f>
        <v>7.7806511566784149</v>
      </c>
      <c r="L50" s="41">
        <f>'7k'!L50/'7o'!$T50</f>
        <v>0.24827871045258063</v>
      </c>
      <c r="M50" s="41">
        <f>'7k'!M50/'7o'!$T50</f>
        <v>13.605814133582394</v>
      </c>
      <c r="N50" s="52">
        <f t="shared" si="0"/>
        <v>1083.6627715106747</v>
      </c>
      <c r="O50" s="52">
        <f t="shared" si="1"/>
        <v>1473.547598016117</v>
      </c>
      <c r="P50" s="52">
        <f t="shared" si="2"/>
        <v>1475.032592444589</v>
      </c>
      <c r="R50" s="58">
        <f>'4'!B42</f>
        <v>26606.046999999999</v>
      </c>
      <c r="S50" s="58">
        <f>'4'!C42</f>
        <v>4019.9870000000001</v>
      </c>
      <c r="T50" s="58">
        <f>'4'!D42</f>
        <v>426.13400000000001</v>
      </c>
      <c r="V50" s="179">
        <v>2000</v>
      </c>
      <c r="W50" s="179">
        <v>1216794400000</v>
      </c>
      <c r="X50" s="179">
        <v>347649700000</v>
      </c>
      <c r="Y50" s="179">
        <v>467415600000</v>
      </c>
      <c r="Z50" s="179">
        <v>409163500000</v>
      </c>
      <c r="AA50" s="179">
        <v>119241200000</v>
      </c>
      <c r="AB50" s="179">
        <v>31150300000</v>
      </c>
      <c r="AC50" s="179">
        <v>7019200000</v>
      </c>
      <c r="AD50" s="179">
        <v>82178400000</v>
      </c>
      <c r="AE50" s="179">
        <v>9461400000</v>
      </c>
      <c r="AF50" s="179">
        <v>3051900000</v>
      </c>
      <c r="AG50" s="179">
        <v>162600000</v>
      </c>
      <c r="AH50" s="179">
        <v>6317700000</v>
      </c>
    </row>
    <row r="51" spans="1:34">
      <c r="A51" s="7">
        <v>2001</v>
      </c>
      <c r="B51" s="41">
        <f>'7k'!B51/'7o'!$R51</f>
        <v>40.079257181888991</v>
      </c>
      <c r="C51" s="41">
        <f>'7k'!C51/'7o'!$R51</f>
        <v>12.37762699999332</v>
      </c>
      <c r="D51" s="41">
        <f>'7k'!D51/'7o'!$R51</f>
        <v>15.355007806768221</v>
      </c>
      <c r="E51" s="41">
        <f>'7k'!E51/'7o'!$R51</f>
        <v>12.346618642778239</v>
      </c>
      <c r="F51" s="41">
        <f>'7k'!F51/'7o'!$S51</f>
        <v>32.183566471213396</v>
      </c>
      <c r="G51" s="41">
        <f>'7k'!G51/'7o'!$S51</f>
        <v>9.2307399990119663</v>
      </c>
      <c r="H51" s="41">
        <f>'7k'!H51/'7o'!$S51</f>
        <v>2.0576428816627335</v>
      </c>
      <c r="I51" s="41">
        <f>'7k'!I51/'7o'!$S51</f>
        <v>20.895158256349067</v>
      </c>
      <c r="J51" s="41">
        <f>'7k'!J51/'7o'!$T51</f>
        <v>21.799252661512067</v>
      </c>
      <c r="K51" s="41">
        <f>'7k'!K51/'7o'!$T51</f>
        <v>7.8219078282531553</v>
      </c>
      <c r="L51" s="41">
        <f>'7k'!L51/'7o'!$T51</f>
        <v>0.27989941481986319</v>
      </c>
      <c r="M51" s="41">
        <f>'7k'!M51/'7o'!$T51</f>
        <v>13.697445418439049</v>
      </c>
      <c r="N51" s="52">
        <f t="shared" si="0"/>
        <v>1125.9495082822921</v>
      </c>
      <c r="O51" s="52">
        <f t="shared" si="1"/>
        <v>1494.5385508102909</v>
      </c>
      <c r="P51" s="52">
        <f t="shared" si="2"/>
        <v>1484.9665170391884</v>
      </c>
      <c r="R51" s="58">
        <f>'4'!B43</f>
        <v>26792.776999999998</v>
      </c>
      <c r="S51" s="58">
        <f>'4'!C43</f>
        <v>3947.2350000000001</v>
      </c>
      <c r="T51" s="58">
        <f>'4'!D43</f>
        <v>425.51</v>
      </c>
      <c r="V51" s="179">
        <v>2001</v>
      </c>
      <c r="W51" s="179">
        <v>1257266700000</v>
      </c>
      <c r="X51" s="179">
        <v>349352000000</v>
      </c>
      <c r="Y51" s="179">
        <v>486474200000</v>
      </c>
      <c r="Z51" s="179">
        <v>432936500000</v>
      </c>
      <c r="AA51" s="179">
        <v>118982800000</v>
      </c>
      <c r="AB51" s="179">
        <v>30262700000</v>
      </c>
      <c r="AC51" s="179">
        <v>6743900000</v>
      </c>
      <c r="AD51" s="179">
        <v>83669700000</v>
      </c>
      <c r="AE51" s="179">
        <v>9375200000</v>
      </c>
      <c r="AF51" s="179">
        <v>2947800000</v>
      </c>
      <c r="AG51" s="179">
        <v>154700000</v>
      </c>
      <c r="AH51" s="179">
        <v>6390300000</v>
      </c>
    </row>
    <row r="52" spans="1:34">
      <c r="A52" s="7">
        <v>2002</v>
      </c>
      <c r="B52" s="41">
        <f>'7k'!B52/'7o'!$R52</f>
        <v>40.321793066718456</v>
      </c>
      <c r="C52" s="41">
        <f>'7k'!C52/'7o'!$R52</f>
        <v>12.532293326389166</v>
      </c>
      <c r="D52" s="41">
        <f>'7k'!D52/'7o'!$R52</f>
        <v>15.403545204036446</v>
      </c>
      <c r="E52" s="41">
        <f>'7k'!E52/'7o'!$R52</f>
        <v>12.385958214348243</v>
      </c>
      <c r="F52" s="41">
        <f>'7k'!F52/'7o'!$S52</f>
        <v>31.850098792625392</v>
      </c>
      <c r="G52" s="41">
        <f>'7k'!G52/'7o'!$S52</f>
        <v>9.2516177675522933</v>
      </c>
      <c r="H52" s="41">
        <f>'7k'!H52/'7o'!$S52</f>
        <v>2.1039406712994655</v>
      </c>
      <c r="I52" s="41">
        <f>'7k'!I52/'7o'!$S52</f>
        <v>20.494540353773633</v>
      </c>
      <c r="J52" s="41">
        <f>'7k'!J52/'7o'!$T52</f>
        <v>23.079145623649367</v>
      </c>
      <c r="K52" s="41">
        <f>'7k'!K52/'7o'!$T52</f>
        <v>8.1485726566137746</v>
      </c>
      <c r="L52" s="41">
        <f>'7k'!L52/'7o'!$T52</f>
        <v>0.31782418185942662</v>
      </c>
      <c r="M52" s="41">
        <f>'7k'!M52/'7o'!$T52</f>
        <v>14.612748785176164</v>
      </c>
      <c r="N52" s="52">
        <f t="shared" si="0"/>
        <v>1129.5370793045161</v>
      </c>
      <c r="O52" s="52">
        <f t="shared" si="1"/>
        <v>1465.8841184198675</v>
      </c>
      <c r="P52" s="52">
        <f t="shared" si="2"/>
        <v>1584.1963231100453</v>
      </c>
      <c r="R52" s="58">
        <f>'4'!B44</f>
        <v>27188.28</v>
      </c>
      <c r="S52" s="58">
        <f>'4'!C44</f>
        <v>3915.2719999999999</v>
      </c>
      <c r="T52" s="58">
        <f>'4'!D44</f>
        <v>418.78500000000003</v>
      </c>
      <c r="V52" s="179">
        <v>2002</v>
      </c>
      <c r="W52" s="179">
        <v>1300781400000</v>
      </c>
      <c r="X52" s="179">
        <v>355488900000</v>
      </c>
      <c r="Y52" s="179">
        <v>509198400000</v>
      </c>
      <c r="Z52" s="179">
        <v>448865000000</v>
      </c>
      <c r="AA52" s="179">
        <v>117198200000</v>
      </c>
      <c r="AB52" s="179">
        <v>29018500000</v>
      </c>
      <c r="AC52" s="179">
        <v>6440600000</v>
      </c>
      <c r="AD52" s="179">
        <v>84086900000</v>
      </c>
      <c r="AE52" s="179">
        <v>9307800000</v>
      </c>
      <c r="AF52" s="179">
        <v>2895800000</v>
      </c>
      <c r="AG52" s="179">
        <v>156700000</v>
      </c>
      <c r="AH52" s="179">
        <v>6393600000</v>
      </c>
    </row>
    <row r="53" spans="1:34">
      <c r="A53" s="7">
        <v>2003</v>
      </c>
      <c r="B53" s="41">
        <f>'7k'!B53/'7o'!$R53</f>
        <v>40.039735167478177</v>
      </c>
      <c r="C53" s="41">
        <f>'7k'!C53/'7o'!$R53</f>
        <v>12.739125271278128</v>
      </c>
      <c r="D53" s="41">
        <f>'7k'!D53/'7o'!$R53</f>
        <v>15.626754191564549</v>
      </c>
      <c r="E53" s="41">
        <f>'7k'!E53/'7o'!$R53</f>
        <v>11.673855704635496</v>
      </c>
      <c r="F53" s="41">
        <f>'7k'!F53/'7o'!$S53</f>
        <v>30.571965891738586</v>
      </c>
      <c r="G53" s="41">
        <f>'7k'!G53/'7o'!$S53</f>
        <v>9.3474559734369382</v>
      </c>
      <c r="H53" s="41">
        <f>'7k'!H53/'7o'!$S53</f>
        <v>2.0899518152149112</v>
      </c>
      <c r="I53" s="41">
        <f>'7k'!I53/'7o'!$S53</f>
        <v>19.134222554444058</v>
      </c>
      <c r="J53" s="41">
        <f>'7k'!J53/'7o'!$T53</f>
        <v>21.822604526545863</v>
      </c>
      <c r="K53" s="41">
        <f>'7k'!K53/'7o'!$T53</f>
        <v>8.090436908035441</v>
      </c>
      <c r="L53" s="41">
        <f>'7k'!L53/'7o'!$T53</f>
        <v>0.32809231709323367</v>
      </c>
      <c r="M53" s="41">
        <f>'7k'!M53/'7o'!$T53</f>
        <v>13.403840278267408</v>
      </c>
      <c r="N53" s="52">
        <f t="shared" si="0"/>
        <v>1064.5969127815436</v>
      </c>
      <c r="O53" s="52">
        <f t="shared" si="1"/>
        <v>1368.5865833876207</v>
      </c>
      <c r="P53" s="52">
        <f t="shared" si="2"/>
        <v>1453.1362166388988</v>
      </c>
      <c r="R53" s="58">
        <f>'4'!B45</f>
        <v>27601.745999999999</v>
      </c>
      <c r="S53" s="58">
        <f>'4'!C45</f>
        <v>3874.252</v>
      </c>
      <c r="T53" s="58">
        <f>'4'!D45</f>
        <v>425.49</v>
      </c>
      <c r="V53" s="179">
        <v>2003</v>
      </c>
      <c r="W53" s="179">
        <v>1307097100000</v>
      </c>
      <c r="X53" s="179">
        <v>356137600000</v>
      </c>
      <c r="Y53" s="179">
        <v>520748000000</v>
      </c>
      <c r="Z53" s="179">
        <v>438699000000</v>
      </c>
      <c r="AA53" s="179">
        <v>109470800000</v>
      </c>
      <c r="AB53" s="179">
        <v>27556200000</v>
      </c>
      <c r="AC53" s="179">
        <v>5959700000</v>
      </c>
      <c r="AD53" s="179">
        <v>77853900000</v>
      </c>
      <c r="AE53" s="179">
        <v>9102600000</v>
      </c>
      <c r="AF53" s="179">
        <v>2812300000</v>
      </c>
      <c r="AG53" s="179">
        <v>154700000</v>
      </c>
      <c r="AH53" s="179">
        <v>6284200000</v>
      </c>
    </row>
    <row r="54" spans="1:34">
      <c r="A54" s="7">
        <v>2004</v>
      </c>
      <c r="B54" s="41">
        <f>'7k'!B54/'7o'!$R54</f>
        <v>40.917392568824603</v>
      </c>
      <c r="C54" s="41">
        <f>'7k'!C54/'7o'!$R54</f>
        <v>13.293745815864961</v>
      </c>
      <c r="D54" s="41">
        <f>'7k'!D54/'7o'!$R54</f>
        <v>16.323488726464642</v>
      </c>
      <c r="E54" s="41">
        <f>'7k'!E54/'7o'!$R54</f>
        <v>11.300161551275744</v>
      </c>
      <c r="F54" s="41">
        <f>'7k'!F54/'7o'!$S54</f>
        <v>29.892150868968145</v>
      </c>
      <c r="G54" s="41">
        <f>'7k'!G54/'7o'!$S54</f>
        <v>9.586913711478612</v>
      </c>
      <c r="H54" s="41">
        <f>'7k'!H54/'7o'!$S54</f>
        <v>2.1033985558672117</v>
      </c>
      <c r="I54" s="41">
        <f>'7k'!I54/'7o'!$S54</f>
        <v>18.201659390703355</v>
      </c>
      <c r="J54" s="41">
        <f>'7k'!J54/'7o'!$T54</f>
        <v>21.778415135368192</v>
      </c>
      <c r="K54" s="41">
        <f>'7k'!K54/'7o'!$T54</f>
        <v>8.4407702653938248</v>
      </c>
      <c r="L54" s="41">
        <f>'7k'!L54/'7o'!$T54</f>
        <v>0.44591599064584009</v>
      </c>
      <c r="M54" s="41">
        <f>'7k'!M54/'7o'!$T54</f>
        <v>12.891728879328525</v>
      </c>
      <c r="N54" s="52">
        <f t="shared" si="0"/>
        <v>1030.5178859323996</v>
      </c>
      <c r="O54" s="52">
        <f t="shared" si="1"/>
        <v>1301.884451622115</v>
      </c>
      <c r="P54" s="52">
        <f t="shared" si="2"/>
        <v>1397.617230639172</v>
      </c>
      <c r="R54" s="58">
        <f>'4'!B46</f>
        <v>28370.559000000001</v>
      </c>
      <c r="S54" s="58">
        <f>'4'!C46</f>
        <v>3906.0120000000002</v>
      </c>
      <c r="T54" s="58">
        <f>'4'!D46</f>
        <v>426.762</v>
      </c>
      <c r="V54" s="179">
        <v>2004</v>
      </c>
      <c r="W54" s="179">
        <v>1325595600000</v>
      </c>
      <c r="X54" s="179">
        <v>358557200000</v>
      </c>
      <c r="Y54" s="179">
        <v>533733600000</v>
      </c>
      <c r="Z54" s="179">
        <v>440104000000</v>
      </c>
      <c r="AA54" s="179">
        <v>105537300000</v>
      </c>
      <c r="AB54" s="179">
        <v>26760200000</v>
      </c>
      <c r="AC54" s="179">
        <v>5632000000</v>
      </c>
      <c r="AD54" s="179">
        <v>74908900000</v>
      </c>
      <c r="AE54" s="179">
        <v>9115500000</v>
      </c>
      <c r="AF54" s="179">
        <v>2677700000</v>
      </c>
      <c r="AG54" s="179">
        <v>150300000</v>
      </c>
      <c r="AH54" s="179">
        <v>6532900000</v>
      </c>
    </row>
    <row r="55" spans="1:34">
      <c r="A55" s="7">
        <v>2005</v>
      </c>
      <c r="B55" s="41">
        <f>'7k'!B55/'7o'!$R55</f>
        <v>43.222933493446561</v>
      </c>
      <c r="C55" s="41">
        <f>'7k'!C55/'7o'!$R55</f>
        <v>13.939423539924407</v>
      </c>
      <c r="D55" s="41">
        <f>'7k'!D55/'7o'!$R55</f>
        <v>17.723203411827065</v>
      </c>
      <c r="E55" s="41">
        <f>'7k'!E55/'7o'!$R55</f>
        <v>11.560306541695091</v>
      </c>
      <c r="F55" s="41">
        <f>'7k'!F55/'7o'!$S55</f>
        <v>30.298811572449893</v>
      </c>
      <c r="G55" s="41">
        <f>'7k'!G55/'7o'!$S55</f>
        <v>9.8920244483381339</v>
      </c>
      <c r="H55" s="41">
        <f>'7k'!H55/'7o'!$S55</f>
        <v>2.1261216422467619</v>
      </c>
      <c r="I55" s="41">
        <f>'7k'!I55/'7o'!$S55</f>
        <v>18.280665481864993</v>
      </c>
      <c r="J55" s="41">
        <f>'7k'!J55/'7o'!$T55</f>
        <v>22.008332478781277</v>
      </c>
      <c r="K55" s="41">
        <f>'7k'!K55/'7o'!$T55</f>
        <v>8.7703274087040306</v>
      </c>
      <c r="L55" s="41">
        <f>'7k'!L55/'7o'!$T55</f>
        <v>0.44810325214691304</v>
      </c>
      <c r="M55" s="41">
        <f>'7k'!M55/'7o'!$T55</f>
        <v>12.796817727622859</v>
      </c>
      <c r="N55" s="52">
        <f t="shared" si="0"/>
        <v>1054.2418003513562</v>
      </c>
      <c r="O55" s="52">
        <f t="shared" si="1"/>
        <v>1307.5354090133576</v>
      </c>
      <c r="P55" s="52">
        <f t="shared" si="2"/>
        <v>1387.3277293437836</v>
      </c>
      <c r="R55" s="58">
        <f>'4'!B47</f>
        <v>28603.091</v>
      </c>
      <c r="S55" s="58">
        <f>'4'!C47</f>
        <v>3833.5529999999999</v>
      </c>
      <c r="T55" s="58">
        <f>'4'!D47</f>
        <v>419.32299999999998</v>
      </c>
      <c r="V55" s="179">
        <v>2005</v>
      </c>
      <c r="W55" s="179">
        <v>1236309500000</v>
      </c>
      <c r="X55" s="179">
        <v>398710600000</v>
      </c>
      <c r="Y55" s="179">
        <v>506938400000</v>
      </c>
      <c r="Z55" s="179">
        <v>330660500000</v>
      </c>
      <c r="AA55" s="179">
        <v>116152100000</v>
      </c>
      <c r="AB55" s="179">
        <v>37921600000</v>
      </c>
      <c r="AC55" s="179">
        <v>8150600000</v>
      </c>
      <c r="AD55" s="179">
        <v>70079900000</v>
      </c>
      <c r="AE55" s="179">
        <v>9228600000</v>
      </c>
      <c r="AF55" s="179">
        <v>3677600000</v>
      </c>
      <c r="AG55" s="179">
        <v>187900000</v>
      </c>
      <c r="AH55" s="179">
        <v>5366000000</v>
      </c>
    </row>
    <row r="56" spans="1:34">
      <c r="A56" s="7">
        <v>2006</v>
      </c>
      <c r="B56" s="41">
        <f>'7k'!B56/'7o'!$R56</f>
        <v>46.028869072850981</v>
      </c>
      <c r="C56" s="41">
        <f>'7k'!C56/'7o'!$R56</f>
        <v>14.863705922144012</v>
      </c>
      <c r="D56" s="41">
        <f>'7k'!D56/'7o'!$R56</f>
        <v>19.319779315469585</v>
      </c>
      <c r="E56" s="41">
        <f>'7k'!E56/'7o'!$R56</f>
        <v>11.84538040009514</v>
      </c>
      <c r="F56" s="41">
        <f>'7k'!F56/'7o'!$S56</f>
        <v>31.166413979033809</v>
      </c>
      <c r="G56" s="41">
        <f>'7k'!G56/'7o'!$S56</f>
        <v>10.506370999790306</v>
      </c>
      <c r="H56" s="41">
        <f>'7k'!H56/'7o'!$S56</f>
        <v>2.1915981853685009</v>
      </c>
      <c r="I56" s="41">
        <f>'7k'!I56/'7o'!$S56</f>
        <v>18.468471608975761</v>
      </c>
      <c r="J56" s="41">
        <f>'7k'!J56/'7o'!$T56</f>
        <v>22.592906427793245</v>
      </c>
      <c r="K56" s="41">
        <f>'7k'!K56/'7o'!$T56</f>
        <v>9.3148529233748931</v>
      </c>
      <c r="L56" s="41">
        <f>'7k'!L56/'7o'!$T56</f>
        <v>0.44812976637210988</v>
      </c>
      <c r="M56" s="41">
        <f>'7k'!M56/'7o'!$T56</f>
        <v>12.82992373804624</v>
      </c>
      <c r="N56" s="52">
        <f t="shared" si="0"/>
        <v>1080.2391021208912</v>
      </c>
      <c r="O56" s="52">
        <f t="shared" si="1"/>
        <v>1320.9683533156642</v>
      </c>
      <c r="P56" s="52">
        <f t="shared" si="2"/>
        <v>1390.9168158843506</v>
      </c>
      <c r="R56" s="58">
        <f>'4'!B48</f>
        <v>29110.876</v>
      </c>
      <c r="S56" s="58">
        <f>'4'!C48</f>
        <v>3729.2420000000002</v>
      </c>
      <c r="T56" s="58">
        <f>'4'!D48</f>
        <v>413.05</v>
      </c>
      <c r="V56" s="179">
        <v>2006</v>
      </c>
      <c r="W56" s="179">
        <v>1339940700000</v>
      </c>
      <c r="X56" s="179">
        <v>432695500000</v>
      </c>
      <c r="Y56" s="179">
        <v>562415700000</v>
      </c>
      <c r="Z56" s="179">
        <v>344829400000</v>
      </c>
      <c r="AA56" s="179">
        <v>116227100000</v>
      </c>
      <c r="AB56" s="179">
        <v>39180800000</v>
      </c>
      <c r="AC56" s="179">
        <v>8173000000</v>
      </c>
      <c r="AD56" s="179">
        <v>68873400000</v>
      </c>
      <c r="AE56" s="179">
        <v>9332000000</v>
      </c>
      <c r="AF56" s="179">
        <v>3847500000</v>
      </c>
      <c r="AG56" s="179">
        <v>185100000</v>
      </c>
      <c r="AH56" s="179">
        <v>5299400000</v>
      </c>
    </row>
    <row r="57" spans="1:34">
      <c r="A57" s="7">
        <v>2007</v>
      </c>
      <c r="B57" s="41">
        <f>'7k'!B57/'7o'!$R57</f>
        <v>48.717129203631288</v>
      </c>
      <c r="C57" s="41">
        <f>'7k'!C57/'7o'!$R57</f>
        <v>15.965433005299298</v>
      </c>
      <c r="D57" s="41">
        <f>'7k'!D57/'7o'!$R57</f>
        <v>20.701892062988112</v>
      </c>
      <c r="E57" s="41">
        <f>'7k'!E57/'7o'!$R57</f>
        <v>12.04980413534388</v>
      </c>
      <c r="F57" s="41">
        <f>'7k'!F57/'7o'!$S57</f>
        <v>32.675319700915978</v>
      </c>
      <c r="G57" s="41">
        <f>'7k'!G57/'7o'!$S57</f>
        <v>11.416270837259802</v>
      </c>
      <c r="H57" s="41">
        <f>'7k'!H57/'7o'!$S57</f>
        <v>2.279523504697508</v>
      </c>
      <c r="I57" s="41">
        <f>'7k'!I57/'7o'!$S57</f>
        <v>18.979497683418948</v>
      </c>
      <c r="J57" s="41">
        <f>'7k'!J57/'7o'!$T57</f>
        <v>23.480199675465435</v>
      </c>
      <c r="K57" s="41">
        <f>'7k'!K57/'7o'!$T57</f>
        <v>10.044964140169204</v>
      </c>
      <c r="L57" s="41">
        <f>'7k'!L57/'7o'!$T57</f>
        <v>0.45608254573831614</v>
      </c>
      <c r="M57" s="41">
        <f>'7k'!M57/'7o'!$T57</f>
        <v>12.979400725867388</v>
      </c>
      <c r="N57" s="52">
        <f t="shared" si="0"/>
        <v>1098.8815183843253</v>
      </c>
      <c r="O57" s="52">
        <f t="shared" si="1"/>
        <v>1357.5197954897155</v>
      </c>
      <c r="P57" s="52">
        <f t="shared" si="2"/>
        <v>1407.1219048773298</v>
      </c>
      <c r="R57" s="58">
        <f>'4'!B49</f>
        <v>29682.996999999999</v>
      </c>
      <c r="S57" s="58">
        <f>'4'!C49</f>
        <v>3613.299</v>
      </c>
      <c r="T57" s="58">
        <f>'4'!D49</f>
        <v>403.65499999999997</v>
      </c>
      <c r="V57" s="179">
        <v>2007</v>
      </c>
      <c r="W57" s="179">
        <v>1446070400000</v>
      </c>
      <c r="X57" s="179">
        <v>473901900000</v>
      </c>
      <c r="Y57" s="179">
        <v>614494200000</v>
      </c>
      <c r="Z57" s="179">
        <v>357674300000</v>
      </c>
      <c r="AA57" s="179">
        <v>118065700000</v>
      </c>
      <c r="AB57" s="179">
        <v>41250400000</v>
      </c>
      <c r="AC57" s="179">
        <v>8236600000</v>
      </c>
      <c r="AD57" s="179">
        <v>68578600000</v>
      </c>
      <c r="AE57" s="179">
        <v>9477900000</v>
      </c>
      <c r="AF57" s="179">
        <v>4054700000</v>
      </c>
      <c r="AG57" s="179">
        <v>184100000</v>
      </c>
      <c r="AH57" s="179">
        <v>5239200000</v>
      </c>
    </row>
    <row r="58" spans="1:34">
      <c r="A58" s="7">
        <v>2008</v>
      </c>
      <c r="B58" s="41">
        <f>'7k'!B58/'7o'!$R58</f>
        <v>52.584342264532545</v>
      </c>
      <c r="C58" s="41">
        <f>'7k'!C58/'7o'!$R58</f>
        <v>17.433649555936448</v>
      </c>
      <c r="D58" s="41">
        <f>'7k'!D58/'7o'!$R58</f>
        <v>22.552513711439769</v>
      </c>
      <c r="E58" s="41">
        <f>'7k'!E58/'7o'!$R58</f>
        <v>12.598178997156326</v>
      </c>
      <c r="F58" s="41">
        <f>'7k'!F58/'7o'!$S58</f>
        <v>35.184967265859768</v>
      </c>
      <c r="G58" s="41">
        <f>'7k'!G58/'7o'!$S58</f>
        <v>12.580156308748526</v>
      </c>
      <c r="H58" s="41">
        <f>'7k'!H58/'7o'!$S58</f>
        <v>2.3601013739441408</v>
      </c>
      <c r="I58" s="41">
        <f>'7k'!I58/'7o'!$S58</f>
        <v>20.244709583167101</v>
      </c>
      <c r="J58" s="41">
        <f>'7k'!J58/'7o'!$T58</f>
        <v>23.727154822250618</v>
      </c>
      <c r="K58" s="41">
        <f>'7k'!K58/'7o'!$T58</f>
        <v>10.512463597364285</v>
      </c>
      <c r="L58" s="41">
        <f>'7k'!L58/'7o'!$T58</f>
        <v>0.46652382739568538</v>
      </c>
      <c r="M58" s="41">
        <f>'7k'!M58/'7o'!$T58</f>
        <v>12.748404935080975</v>
      </c>
      <c r="N58" s="52">
        <f t="shared" si="0"/>
        <v>1148.8905470808784</v>
      </c>
      <c r="O58" s="52">
        <f t="shared" si="1"/>
        <v>1448.0148248127396</v>
      </c>
      <c r="P58" s="52">
        <f t="shared" si="2"/>
        <v>1382.079204985783</v>
      </c>
      <c r="R58" s="58">
        <f>'4'!B50</f>
        <v>29989.739000000001</v>
      </c>
      <c r="S58" s="58">
        <f>'4'!C50</f>
        <v>3484.13</v>
      </c>
      <c r="T58" s="58">
        <f>'4'!D50</f>
        <v>420.98599999999999</v>
      </c>
      <c r="V58" s="179">
        <v>2008</v>
      </c>
      <c r="W58" s="179">
        <v>1576990700000</v>
      </c>
      <c r="X58" s="179">
        <v>522830600000</v>
      </c>
      <c r="Y58" s="179">
        <v>676344000000</v>
      </c>
      <c r="Z58" s="179">
        <v>377816100000</v>
      </c>
      <c r="AA58" s="179">
        <v>122589000000</v>
      </c>
      <c r="AB58" s="179">
        <v>43830900000</v>
      </c>
      <c r="AC58" s="179">
        <v>8222900000</v>
      </c>
      <c r="AD58" s="179">
        <v>70535200000</v>
      </c>
      <c r="AE58" s="179">
        <v>9988800000</v>
      </c>
      <c r="AF58" s="179">
        <v>4425600000</v>
      </c>
      <c r="AG58" s="179">
        <v>196400000</v>
      </c>
      <c r="AH58" s="179">
        <v>5366900000</v>
      </c>
    </row>
    <row r="59" spans="1:34">
      <c r="A59" s="7">
        <v>2009</v>
      </c>
      <c r="B59" s="41">
        <f>'7k'!B59/'7o'!$R59</f>
        <v>55.690160511589511</v>
      </c>
      <c r="C59" s="41">
        <f>'7k'!C59/'7o'!$R59</f>
        <v>17.514079646283275</v>
      </c>
      <c r="D59" s="41">
        <f>'7k'!D59/'7o'!$R59</f>
        <v>24.667064269139853</v>
      </c>
      <c r="E59" s="17">
        <f>'7k'!E59/'7o'!$R59</f>
        <v>13.509020045580558</v>
      </c>
      <c r="F59" s="41">
        <f>'7k'!F59/'7o'!$S59</f>
        <v>38.421288868359667</v>
      </c>
      <c r="G59" s="41">
        <f>'7k'!G59/'7o'!$S59</f>
        <v>13.106514525598318</v>
      </c>
      <c r="H59" s="41">
        <f>'7k'!H59/'7o'!$S59</f>
        <v>2.5786833845566259</v>
      </c>
      <c r="I59" s="17">
        <f>'7k'!I59/'7o'!$S59</f>
        <v>22.736058314576848</v>
      </c>
      <c r="J59" s="41">
        <f>'7k'!J59/'7o'!$T59</f>
        <v>25.763499289647523</v>
      </c>
      <c r="K59" s="41">
        <f>'7k'!K59/'7o'!$T59</f>
        <v>10.652694672874906</v>
      </c>
      <c r="L59" s="41">
        <f>'7k'!L59/'7o'!$T59</f>
        <v>0.52109798716180478</v>
      </c>
      <c r="M59" s="17">
        <f>'7k'!M59/'7o'!$T59</f>
        <v>14.589706629610811</v>
      </c>
      <c r="N59" s="52">
        <f t="shared" si="0"/>
        <v>1231.9546685435155</v>
      </c>
      <c r="O59" s="52">
        <f t="shared" si="1"/>
        <v>1626.2100161065316</v>
      </c>
      <c r="P59" s="52">
        <f t="shared" si="2"/>
        <v>1581.6982785148909</v>
      </c>
      <c r="R59" s="58">
        <f>'4'!B51</f>
        <v>28990.43</v>
      </c>
      <c r="S59" s="58">
        <f>'4'!C51</f>
        <v>3063.3850000000002</v>
      </c>
      <c r="T59" s="58">
        <f>'4'!D51</f>
        <v>385.72399999999999</v>
      </c>
      <c r="V59" s="179">
        <v>2009</v>
      </c>
      <c r="W59" s="179">
        <v>1614481700000</v>
      </c>
      <c r="X59" s="179">
        <v>507740700000</v>
      </c>
      <c r="Y59" s="179">
        <v>715108800000</v>
      </c>
      <c r="Z59" s="179">
        <v>391632300000</v>
      </c>
      <c r="AA59" s="179">
        <v>117699200000</v>
      </c>
      <c r="AB59" s="179">
        <v>40150300000</v>
      </c>
      <c r="AC59" s="179">
        <v>7899500000</v>
      </c>
      <c r="AD59" s="179">
        <v>69649300000</v>
      </c>
      <c r="AE59" s="179">
        <v>9937600000</v>
      </c>
      <c r="AF59" s="179">
        <v>4109000000</v>
      </c>
      <c r="AG59" s="179">
        <v>201000000</v>
      </c>
      <c r="AH59" s="179">
        <v>5627600000</v>
      </c>
    </row>
    <row r="60" spans="1:34">
      <c r="A60" s="7"/>
      <c r="B60" s="3"/>
      <c r="C60" s="3"/>
      <c r="D60" s="3"/>
      <c r="E60" s="3"/>
      <c r="F60" s="3"/>
      <c r="G60" s="3"/>
      <c r="H60" s="3"/>
      <c r="I60" s="3"/>
      <c r="J60" s="3"/>
      <c r="K60" s="3"/>
      <c r="L60" s="3"/>
      <c r="M60" s="3"/>
      <c r="V60" s="179">
        <v>2010</v>
      </c>
      <c r="W60" s="179">
        <v>1637105700000</v>
      </c>
      <c r="X60" s="179">
        <v>507163800000</v>
      </c>
      <c r="Y60" s="179">
        <v>762676600000</v>
      </c>
      <c r="Z60" s="179">
        <v>367265300000</v>
      </c>
      <c r="AA60" s="179">
        <v>108100000000</v>
      </c>
      <c r="AB60" s="179">
        <v>38305200000</v>
      </c>
      <c r="AC60" s="179">
        <v>7756300000</v>
      </c>
      <c r="AD60" s="179">
        <v>62038400000</v>
      </c>
      <c r="AE60" s="179">
        <v>9443500000</v>
      </c>
      <c r="AF60" s="179">
        <v>3830300000</v>
      </c>
      <c r="AG60" s="179">
        <v>202600000</v>
      </c>
      <c r="AH60" s="179">
        <v>5410600000</v>
      </c>
    </row>
    <row r="62" spans="1:34">
      <c r="A62" s="180" t="s">
        <v>71</v>
      </c>
    </row>
    <row r="63" spans="1:34">
      <c r="A63" s="7" t="s">
        <v>502</v>
      </c>
      <c r="B63" s="2">
        <f t="shared" ref="B63:B68" si="3">(POWER(VLOOKUP(VALUE(RIGHT($A63,4)),$A$3:$M$60,COLUMN(B$52),0)/VLOOKUP(VALUE(LEFT($A63,4)),$A$3:$M$60,COLUMN(B$52),0),1/(VALUE(RIGHT($A63,4))-VALUE(LEFT($A63,4))))-1)*100</f>
        <v>5.5262713460361823</v>
      </c>
      <c r="C63" s="2">
        <f t="shared" ref="C63:M68" si="4">(POWER(VLOOKUP(VALUE(RIGHT($A63,4)),$A$3:$M$60,COLUMN(C$52),0)/VLOOKUP(VALUE(LEFT($A63,4)),$A$3:$M$60,COLUMN(C$52),0),1/(VALUE(RIGHT($A63,4))-VALUE(LEFT($A63,4))))-1)*100</f>
        <v>5.4860592323977331</v>
      </c>
      <c r="D63" s="2">
        <f t="shared" si="4"/>
        <v>5.646622148328051</v>
      </c>
      <c r="E63" s="150">
        <f t="shared" si="4"/>
        <v>5.3709082504957095</v>
      </c>
      <c r="F63" s="2">
        <f t="shared" si="4"/>
        <v>5.6382751952185117</v>
      </c>
      <c r="G63" s="2">
        <f t="shared" si="4"/>
        <v>5.397620521537605</v>
      </c>
      <c r="H63" s="2">
        <f t="shared" si="4"/>
        <v>4.4954234026782558</v>
      </c>
      <c r="I63" s="150">
        <f t="shared" si="4"/>
        <v>5.9821795128195188</v>
      </c>
      <c r="J63" s="2">
        <f t="shared" si="4"/>
        <v>5.809811691736555</v>
      </c>
      <c r="K63" s="2">
        <f t="shared" si="4"/>
        <v>5.6489177598770368</v>
      </c>
      <c r="L63" s="2">
        <f t="shared" si="4"/>
        <v>6.2127454907822122</v>
      </c>
      <c r="M63" s="150">
        <f t="shared" si="4"/>
        <v>5.9209195771035672</v>
      </c>
    </row>
    <row r="64" spans="1:34">
      <c r="A64" s="7" t="s">
        <v>529</v>
      </c>
      <c r="B64" s="2">
        <f t="shared" si="3"/>
        <v>8.7791838449771333</v>
      </c>
      <c r="C64" s="2">
        <f t="shared" si="4"/>
        <v>8.2937510166924966</v>
      </c>
      <c r="D64" s="2">
        <f t="shared" si="4"/>
        <v>9.110555938652908</v>
      </c>
      <c r="E64" s="150">
        <f t="shared" si="4"/>
        <v>8.8022119184179015</v>
      </c>
      <c r="F64" s="2">
        <f t="shared" si="4"/>
        <v>9.1836547394160704</v>
      </c>
      <c r="G64" s="2">
        <f t="shared" si="4"/>
        <v>7.7248284968307379</v>
      </c>
      <c r="H64" s="2">
        <f t="shared" si="4"/>
        <v>9.8601218935490778</v>
      </c>
      <c r="I64" s="150">
        <f t="shared" si="4"/>
        <v>9.9394447059799607</v>
      </c>
      <c r="J64" s="2">
        <f t="shared" si="4"/>
        <v>8.855360610034424</v>
      </c>
      <c r="K64" s="2">
        <f t="shared" si="4"/>
        <v>9.1456743893252082</v>
      </c>
      <c r="L64" s="2">
        <f t="shared" si="4"/>
        <v>8.310420033045741</v>
      </c>
      <c r="M64" s="150">
        <f t="shared" si="4"/>
        <v>8.6197093206139552</v>
      </c>
    </row>
    <row r="65" spans="1:13">
      <c r="A65" s="7" t="s">
        <v>1</v>
      </c>
      <c r="B65" s="2">
        <f t="shared" si="3"/>
        <v>3.9157012788336942</v>
      </c>
      <c r="C65" s="2">
        <f t="shared" si="4"/>
        <v>5.1930434641132672</v>
      </c>
      <c r="D65" s="2">
        <f t="shared" si="4"/>
        <v>2.8323577278457801</v>
      </c>
      <c r="E65" s="150">
        <f t="shared" si="4"/>
        <v>4.1995258928045454</v>
      </c>
      <c r="F65" s="2">
        <f t="shared" si="4"/>
        <v>4.8502857959878742</v>
      </c>
      <c r="G65" s="2">
        <f t="shared" si="4"/>
        <v>5.5540944998065278</v>
      </c>
      <c r="H65" s="2">
        <f t="shared" si="4"/>
        <v>1.3793836222089739</v>
      </c>
      <c r="I65" s="150">
        <f t="shared" si="4"/>
        <v>5.1678581148359548</v>
      </c>
      <c r="J65" s="2">
        <f t="shared" si="4"/>
        <v>5.9724317849075614</v>
      </c>
      <c r="K65" s="2">
        <f t="shared" si="4"/>
        <v>4.9043693236317853</v>
      </c>
      <c r="L65" s="2">
        <f t="shared" si="4"/>
        <v>1.6492967889234267</v>
      </c>
      <c r="M65" s="150">
        <f t="shared" si="4"/>
        <v>6.9867053647186816</v>
      </c>
    </row>
    <row r="66" spans="1:13">
      <c r="A66" s="7" t="s">
        <v>2</v>
      </c>
      <c r="B66" s="2">
        <f t="shared" si="3"/>
        <v>2.1462635297599064</v>
      </c>
      <c r="C66" s="2">
        <f t="shared" si="4"/>
        <v>1.7203561579790083</v>
      </c>
      <c r="D66" s="2">
        <f t="shared" si="4"/>
        <v>1.5991699181297392</v>
      </c>
      <c r="E66" s="150">
        <f t="shared" si="4"/>
        <v>3.3889142370887582</v>
      </c>
      <c r="F66" s="2">
        <f t="shared" si="4"/>
        <v>2.7514742845707429</v>
      </c>
      <c r="G66" s="2">
        <f t="shared" si="4"/>
        <v>1.9657577219400091</v>
      </c>
      <c r="H66" s="2">
        <f t="shared" si="4"/>
        <v>-1.0851913889828313</v>
      </c>
      <c r="I66" s="150">
        <f t="shared" si="4"/>
        <v>3.627585136919409</v>
      </c>
      <c r="J66" s="2">
        <f t="shared" si="4"/>
        <v>3.4676942544954459</v>
      </c>
      <c r="K66" s="2">
        <f t="shared" si="4"/>
        <v>1.7440621075437202</v>
      </c>
      <c r="L66" s="2">
        <f t="shared" si="4"/>
        <v>3.9323613073500852</v>
      </c>
      <c r="M66" s="150">
        <f t="shared" si="4"/>
        <v>4.6250044077937646</v>
      </c>
    </row>
    <row r="67" spans="1:13">
      <c r="A67" s="7" t="s">
        <v>3</v>
      </c>
      <c r="B67" s="2">
        <f t="shared" si="3"/>
        <v>3.2557272741466248</v>
      </c>
      <c r="C67" s="2">
        <f t="shared" si="4"/>
        <v>4.1531190457592126</v>
      </c>
      <c r="D67" s="2">
        <f t="shared" si="4"/>
        <v>4.6714147897759517</v>
      </c>
      <c r="E67" s="150">
        <f t="shared" si="4"/>
        <v>0.19942863516202447</v>
      </c>
      <c r="F67" s="2">
        <f t="shared" si="4"/>
        <v>0.51751543249978216</v>
      </c>
      <c r="G67" s="2">
        <f t="shared" si="4"/>
        <v>3.6437214247699856</v>
      </c>
      <c r="H67" s="2">
        <f t="shared" si="4"/>
        <v>1.6864582035203579</v>
      </c>
      <c r="I67" s="150">
        <f t="shared" si="4"/>
        <v>-1.1647842521883667</v>
      </c>
      <c r="J67" s="2">
        <f t="shared" si="4"/>
        <v>1.1762491520053597</v>
      </c>
      <c r="K67" s="2">
        <f t="shared" si="4"/>
        <v>3.7164139377543925</v>
      </c>
      <c r="L67" s="2">
        <f t="shared" si="4"/>
        <v>9.0759837943820152</v>
      </c>
      <c r="M67" s="150">
        <f t="shared" si="4"/>
        <v>-0.67107630157547948</v>
      </c>
    </row>
    <row r="68" spans="1:13">
      <c r="A68" s="7" t="s">
        <v>533</v>
      </c>
      <c r="B68" s="2">
        <f t="shared" si="3"/>
        <v>4.0584408883993728</v>
      </c>
      <c r="C68" s="2">
        <f t="shared" si="4"/>
        <v>4.2827580724120518</v>
      </c>
      <c r="D68" s="2">
        <f t="shared" si="4"/>
        <v>5.6521238428750564</v>
      </c>
      <c r="E68" s="150">
        <f t="shared" si="4"/>
        <v>1.4352613849154761</v>
      </c>
      <c r="F68" s="2">
        <f t="shared" si="4"/>
        <v>2.2257905674184286</v>
      </c>
      <c r="G68" s="2">
        <f t="shared" si="4"/>
        <v>4.4122726308275517</v>
      </c>
      <c r="H68" s="2">
        <f t="shared" si="4"/>
        <v>2.7068790667543308</v>
      </c>
      <c r="I68" s="150">
        <f t="shared" si="4"/>
        <v>1.1013466415531026</v>
      </c>
      <c r="J68" s="2">
        <f t="shared" si="4"/>
        <v>1.9595995399736665</v>
      </c>
      <c r="K68" s="2">
        <f t="shared" si="4"/>
        <v>3.5524533986866391</v>
      </c>
      <c r="L68" s="2">
        <f t="shared" si="4"/>
        <v>8.5864277549659853</v>
      </c>
      <c r="M68" s="150">
        <f t="shared" si="4"/>
        <v>0.77878401949111886</v>
      </c>
    </row>
    <row r="69" spans="1:13">
      <c r="A69" s="176"/>
      <c r="B69" s="2"/>
    </row>
    <row r="70" spans="1:13">
      <c r="A70" s="179" t="s">
        <v>599</v>
      </c>
    </row>
    <row r="71" spans="1:13">
      <c r="A71" s="179" t="s">
        <v>524</v>
      </c>
    </row>
    <row r="72" spans="1:13">
      <c r="A72" s="179" t="s">
        <v>621</v>
      </c>
    </row>
    <row r="73" spans="1:13" hidden="1" outlineLevel="1">
      <c r="B73" s="179" t="str">
        <f>B3</f>
        <v xml:space="preserve"> Total all industries</v>
      </c>
      <c r="C73" s="179" t="str">
        <f>F3</f>
        <v xml:space="preserve"> Manufacturing [31-33]</v>
      </c>
      <c r="D73" s="179" t="str">
        <f>J3</f>
        <v xml:space="preserve"> Food manufacturing [311]</v>
      </c>
      <c r="E73" s="179" t="s">
        <v>1158</v>
      </c>
      <c r="G73" s="179" t="s">
        <v>5</v>
      </c>
      <c r="H73" s="179" t="s">
        <v>6</v>
      </c>
      <c r="I73" s="179" t="s">
        <v>7</v>
      </c>
      <c r="J73" s="179" t="s">
        <v>1158</v>
      </c>
    </row>
    <row r="74" spans="1:13" hidden="1" outlineLevel="1">
      <c r="A74" s="7">
        <v>1961</v>
      </c>
      <c r="B74" s="5">
        <f>E11</f>
        <v>1.0965517149711088</v>
      </c>
      <c r="C74" s="5">
        <f>I11</f>
        <v>1.3981009887647518</v>
      </c>
      <c r="D74" s="5">
        <f>M11</f>
        <v>0.92240769480444607</v>
      </c>
      <c r="E74" s="5">
        <v>9571.2484545506195</v>
      </c>
      <c r="F74" s="7">
        <v>1961</v>
      </c>
      <c r="G74" s="179">
        <f>100*B74/B$74</f>
        <v>100</v>
      </c>
      <c r="H74" s="179">
        <f t="shared" ref="H74:J89" si="5">100*C74/C$74</f>
        <v>100</v>
      </c>
      <c r="I74" s="179">
        <f t="shared" si="5"/>
        <v>100</v>
      </c>
      <c r="J74" s="179">
        <f t="shared" si="5"/>
        <v>100</v>
      </c>
    </row>
    <row r="75" spans="1:13" hidden="1" outlineLevel="1">
      <c r="A75" s="7">
        <v>1962</v>
      </c>
      <c r="B75" s="5">
        <f t="shared" ref="B75:B123" si="6">E12</f>
        <v>1.0904608565422942</v>
      </c>
      <c r="C75" s="5">
        <f t="shared" ref="C75:C123" si="7">I12</f>
        <v>1.3877477213507321</v>
      </c>
      <c r="D75" s="5">
        <f t="shared" ref="D75:D123" si="8">M12</f>
        <v>0.96864363523114527</v>
      </c>
      <c r="E75" s="5">
        <v>9548.7077215732497</v>
      </c>
      <c r="F75" s="7">
        <v>1962</v>
      </c>
      <c r="G75" s="179">
        <f t="shared" ref="G75:J123" si="9">100*B75/B$74</f>
        <v>99.444544352477237</v>
      </c>
      <c r="H75" s="179">
        <f t="shared" si="5"/>
        <v>99.2594764257218</v>
      </c>
      <c r="I75" s="179">
        <f t="shared" si="5"/>
        <v>105.0125276151888</v>
      </c>
      <c r="J75" s="179">
        <f t="shared" si="5"/>
        <v>99.764495372945277</v>
      </c>
    </row>
    <row r="76" spans="1:13" hidden="1" outlineLevel="1">
      <c r="A76" s="7">
        <v>1963</v>
      </c>
      <c r="B76" s="5">
        <f t="shared" si="6"/>
        <v>1.1306182329519459</v>
      </c>
      <c r="C76" s="5">
        <f t="shared" si="7"/>
        <v>1.464014847502491</v>
      </c>
      <c r="D76" s="5">
        <f t="shared" si="8"/>
        <v>1.0344404929174051</v>
      </c>
      <c r="E76" s="5">
        <v>9870.3813084430949</v>
      </c>
      <c r="F76" s="7">
        <v>1963</v>
      </c>
      <c r="G76" s="179">
        <f t="shared" si="9"/>
        <v>103.10669506195926</v>
      </c>
      <c r="H76" s="179">
        <f t="shared" si="5"/>
        <v>104.71452772492317</v>
      </c>
      <c r="I76" s="179">
        <f t="shared" si="5"/>
        <v>112.14569205612605</v>
      </c>
      <c r="J76" s="179">
        <f t="shared" si="5"/>
        <v>103.12532743573544</v>
      </c>
    </row>
    <row r="77" spans="1:13" hidden="1" outlineLevel="1">
      <c r="A77" s="7">
        <v>1964</v>
      </c>
      <c r="B77" s="5">
        <f t="shared" si="6"/>
        <v>1.1800785788480024</v>
      </c>
      <c r="C77" s="5">
        <f t="shared" si="7"/>
        <v>1.5534071611856028</v>
      </c>
      <c r="D77" s="5">
        <f t="shared" si="8"/>
        <v>1.0565025781394604</v>
      </c>
      <c r="E77" s="5">
        <v>10398.076304928052</v>
      </c>
      <c r="F77" s="7">
        <v>1964</v>
      </c>
      <c r="G77" s="179">
        <f t="shared" si="9"/>
        <v>107.61722978829998</v>
      </c>
      <c r="H77" s="179">
        <f t="shared" si="5"/>
        <v>111.10836582399295</v>
      </c>
      <c r="I77" s="179">
        <f t="shared" si="5"/>
        <v>114.53748533217114</v>
      </c>
      <c r="J77" s="179">
        <f t="shared" si="5"/>
        <v>108.63866249323327</v>
      </c>
    </row>
    <row r="78" spans="1:13" hidden="1" outlineLevel="1">
      <c r="A78" s="7">
        <v>1965</v>
      </c>
      <c r="B78" s="5">
        <f t="shared" si="6"/>
        <v>1.2708293475279078</v>
      </c>
      <c r="C78" s="5">
        <f t="shared" si="7"/>
        <v>1.7218880200015338</v>
      </c>
      <c r="D78" s="5">
        <f t="shared" si="8"/>
        <v>1.1262305888160276</v>
      </c>
      <c r="E78" s="5">
        <v>11109.867619297309</v>
      </c>
      <c r="F78" s="7">
        <v>1965</v>
      </c>
      <c r="G78" s="179">
        <f t="shared" si="9"/>
        <v>115.89324335345103</v>
      </c>
      <c r="H78" s="179">
        <f t="shared" si="5"/>
        <v>123.15905888335391</v>
      </c>
      <c r="I78" s="179">
        <f t="shared" si="5"/>
        <v>122.09683366255881</v>
      </c>
      <c r="J78" s="179">
        <f t="shared" si="5"/>
        <v>116.07542811215143</v>
      </c>
    </row>
    <row r="79" spans="1:13" hidden="1" outlineLevel="1">
      <c r="A79" s="7">
        <v>1966</v>
      </c>
      <c r="B79" s="5">
        <f t="shared" si="6"/>
        <v>1.3599803778119619</v>
      </c>
      <c r="C79" s="5">
        <f t="shared" si="7"/>
        <v>1.8911334241586093</v>
      </c>
      <c r="D79" s="5">
        <f t="shared" si="8"/>
        <v>1.1977886767804502</v>
      </c>
      <c r="E79" s="5">
        <v>11928.983546821317</v>
      </c>
      <c r="F79" s="7">
        <v>1966</v>
      </c>
      <c r="G79" s="179">
        <f t="shared" si="9"/>
        <v>124.02336882467907</v>
      </c>
      <c r="H79" s="179">
        <f t="shared" si="5"/>
        <v>135.26443650036046</v>
      </c>
      <c r="I79" s="179">
        <f t="shared" si="5"/>
        <v>129.85458420686592</v>
      </c>
      <c r="J79" s="179">
        <f t="shared" si="5"/>
        <v>124.63351676081211</v>
      </c>
    </row>
    <row r="80" spans="1:13" hidden="1" outlineLevel="1">
      <c r="A80" s="7">
        <v>1967</v>
      </c>
      <c r="B80" s="5">
        <f t="shared" si="6"/>
        <v>1.4379242329110511</v>
      </c>
      <c r="C80" s="5">
        <f t="shared" si="7"/>
        <v>1.9749271724233257</v>
      </c>
      <c r="D80" s="5">
        <f t="shared" si="8"/>
        <v>1.2474450733516498</v>
      </c>
      <c r="E80" s="5">
        <v>12458.554202757827</v>
      </c>
      <c r="F80" s="7">
        <v>1967</v>
      </c>
      <c r="G80" s="179">
        <f t="shared" si="9"/>
        <v>131.13145629879722</v>
      </c>
      <c r="H80" s="179">
        <f t="shared" si="5"/>
        <v>141.25783389712146</v>
      </c>
      <c r="I80" s="179">
        <f t="shared" si="5"/>
        <v>135.23793007994288</v>
      </c>
      <c r="J80" s="179">
        <f t="shared" si="5"/>
        <v>130.16644862911741</v>
      </c>
    </row>
    <row r="81" spans="1:10" hidden="1" outlineLevel="1">
      <c r="A81" s="7">
        <v>1968</v>
      </c>
      <c r="B81" s="5">
        <f t="shared" si="6"/>
        <v>1.5167856054681357</v>
      </c>
      <c r="C81" s="5">
        <f t="shared" si="7"/>
        <v>1.9974436683777634</v>
      </c>
      <c r="D81" s="5">
        <f t="shared" si="8"/>
        <v>1.2641480793282838</v>
      </c>
      <c r="E81" s="5">
        <v>12454.30687964248</v>
      </c>
      <c r="F81" s="7">
        <v>1968</v>
      </c>
      <c r="G81" s="179">
        <f t="shared" si="9"/>
        <v>138.323216749344</v>
      </c>
      <c r="H81" s="179">
        <f t="shared" si="5"/>
        <v>142.86833958557901</v>
      </c>
      <c r="I81" s="179">
        <f t="shared" si="5"/>
        <v>137.04873522290899</v>
      </c>
      <c r="J81" s="179">
        <f t="shared" si="5"/>
        <v>130.12207277642156</v>
      </c>
    </row>
    <row r="82" spans="1:10" hidden="1" outlineLevel="1">
      <c r="A82" s="7">
        <v>1969</v>
      </c>
      <c r="B82" s="5">
        <f t="shared" si="6"/>
        <v>1.6019585590805889</v>
      </c>
      <c r="C82" s="5">
        <f t="shared" si="7"/>
        <v>2.1062170787142973</v>
      </c>
      <c r="D82" s="5">
        <f t="shared" si="8"/>
        <v>1.335342481206562</v>
      </c>
      <c r="E82" s="5">
        <v>12219.241512952553</v>
      </c>
      <c r="F82" s="7">
        <v>1969</v>
      </c>
      <c r="G82" s="179">
        <f t="shared" si="9"/>
        <v>146.09056164056943</v>
      </c>
      <c r="H82" s="179">
        <f t="shared" si="5"/>
        <v>150.64842208395683</v>
      </c>
      <c r="I82" s="179">
        <f t="shared" si="5"/>
        <v>144.7670578560882</v>
      </c>
      <c r="J82" s="179">
        <f t="shared" si="5"/>
        <v>127.66611974368874</v>
      </c>
    </row>
    <row r="83" spans="1:10" hidden="1" outlineLevel="1">
      <c r="A83" s="7">
        <v>1970</v>
      </c>
      <c r="B83" s="5">
        <f t="shared" si="6"/>
        <v>1.7521572640389533</v>
      </c>
      <c r="C83" s="5">
        <f t="shared" si="7"/>
        <v>2.4282841603264265</v>
      </c>
      <c r="D83" s="5">
        <f t="shared" si="8"/>
        <v>1.4431033597573966</v>
      </c>
      <c r="E83" s="5">
        <v>11486.720979168313</v>
      </c>
      <c r="F83" s="7">
        <v>1970</v>
      </c>
      <c r="G83" s="179">
        <f t="shared" si="9"/>
        <v>159.78792793052335</v>
      </c>
      <c r="H83" s="179">
        <f t="shared" si="5"/>
        <v>173.68446055330099</v>
      </c>
      <c r="I83" s="179">
        <f t="shared" si="5"/>
        <v>156.44962286045759</v>
      </c>
      <c r="J83" s="179">
        <f t="shared" si="5"/>
        <v>120.01277611497994</v>
      </c>
    </row>
    <row r="84" spans="1:10" hidden="1" outlineLevel="1">
      <c r="A84" s="7">
        <v>1971</v>
      </c>
      <c r="B84" s="5">
        <f t="shared" si="6"/>
        <v>1.8606966642317981</v>
      </c>
      <c r="C84" s="5">
        <f t="shared" si="7"/>
        <v>2.5567701071402675</v>
      </c>
      <c r="D84" s="5">
        <f t="shared" si="8"/>
        <v>1.5134879338484164</v>
      </c>
      <c r="E84" s="5">
        <v>11335.431063291626</v>
      </c>
      <c r="F84" s="7">
        <v>1971</v>
      </c>
      <c r="G84" s="179">
        <f t="shared" si="9"/>
        <v>169.68617520066735</v>
      </c>
      <c r="H84" s="179">
        <f t="shared" si="5"/>
        <v>182.87449388038996</v>
      </c>
      <c r="I84" s="179">
        <f t="shared" si="5"/>
        <v>164.0801504988834</v>
      </c>
      <c r="J84" s="179">
        <f t="shared" si="5"/>
        <v>118.43210545748848</v>
      </c>
    </row>
    <row r="85" spans="1:10" hidden="1" outlineLevel="1">
      <c r="A85" s="7">
        <v>1972</v>
      </c>
      <c r="B85" s="5">
        <f t="shared" si="6"/>
        <v>1.9591039508304218</v>
      </c>
      <c r="C85" s="5">
        <f t="shared" si="7"/>
        <v>2.5808738155830002</v>
      </c>
      <c r="D85" s="5">
        <f t="shared" si="8"/>
        <v>1.5680347622092408</v>
      </c>
      <c r="E85" s="5">
        <v>11900.989528198608</v>
      </c>
      <c r="F85" s="7">
        <v>1972</v>
      </c>
      <c r="G85" s="179">
        <f t="shared" si="9"/>
        <v>178.66042468248193</v>
      </c>
      <c r="H85" s="179">
        <f t="shared" si="5"/>
        <v>184.59852588068406</v>
      </c>
      <c r="I85" s="179">
        <f t="shared" si="5"/>
        <v>169.9936775290746</v>
      </c>
      <c r="J85" s="179">
        <f t="shared" si="5"/>
        <v>124.34103643543304</v>
      </c>
    </row>
    <row r="86" spans="1:10" hidden="1" outlineLevel="1">
      <c r="A86" s="7">
        <v>1973</v>
      </c>
      <c r="B86" s="5">
        <f t="shared" si="6"/>
        <v>2.0893335696664339</v>
      </c>
      <c r="C86" s="5">
        <f t="shared" si="7"/>
        <v>2.7520323669870992</v>
      </c>
      <c r="D86" s="5">
        <f t="shared" si="8"/>
        <v>1.7155016050215302</v>
      </c>
      <c r="E86" s="5">
        <v>13313.687433176756</v>
      </c>
      <c r="F86" s="7">
        <v>1973</v>
      </c>
      <c r="G86" s="179">
        <f t="shared" si="9"/>
        <v>190.53671077624298</v>
      </c>
      <c r="H86" s="179">
        <f t="shared" si="5"/>
        <v>196.84074248588945</v>
      </c>
      <c r="I86" s="179">
        <f t="shared" si="5"/>
        <v>185.98084281866522</v>
      </c>
      <c r="J86" s="179">
        <f t="shared" si="5"/>
        <v>139.10084453869553</v>
      </c>
    </row>
    <row r="87" spans="1:10" hidden="1" outlineLevel="1">
      <c r="A87" s="7">
        <v>1974</v>
      </c>
      <c r="B87" s="5">
        <f t="shared" si="6"/>
        <v>2.4637028869999411</v>
      </c>
      <c r="C87" s="5">
        <f t="shared" si="7"/>
        <v>3.3517447242052216</v>
      </c>
      <c r="D87" s="5">
        <f t="shared" si="8"/>
        <v>2.069877795099706</v>
      </c>
      <c r="E87" s="5">
        <v>14778.227553270715</v>
      </c>
      <c r="F87" s="7">
        <v>1974</v>
      </c>
      <c r="G87" s="179">
        <f t="shared" si="9"/>
        <v>224.67730918325663</v>
      </c>
      <c r="H87" s="179">
        <f t="shared" si="5"/>
        <v>239.7355234807859</v>
      </c>
      <c r="I87" s="179">
        <f t="shared" si="5"/>
        <v>224.39945013018652</v>
      </c>
      <c r="J87" s="179">
        <f t="shared" si="5"/>
        <v>154.40229791803654</v>
      </c>
    </row>
    <row r="88" spans="1:10" hidden="1" outlineLevel="1">
      <c r="A88" s="7">
        <v>1975</v>
      </c>
      <c r="B88" s="5">
        <f t="shared" si="6"/>
        <v>3.0005240347849016</v>
      </c>
      <c r="C88" s="5">
        <f t="shared" si="7"/>
        <v>4.2590100364519845</v>
      </c>
      <c r="D88" s="5">
        <f t="shared" si="8"/>
        <v>2.4104419710581522</v>
      </c>
      <c r="E88" s="5">
        <v>16552.698014457201</v>
      </c>
      <c r="F88" s="7">
        <v>1975</v>
      </c>
      <c r="G88" s="179">
        <f t="shared" si="9"/>
        <v>273.63269728358932</v>
      </c>
      <c r="H88" s="179">
        <f t="shared" si="5"/>
        <v>304.62821145809352</v>
      </c>
      <c r="I88" s="179">
        <f t="shared" si="5"/>
        <v>261.3206703104504</v>
      </c>
      <c r="J88" s="179">
        <f t="shared" si="5"/>
        <v>172.94189042378554</v>
      </c>
    </row>
    <row r="89" spans="1:10" hidden="1" outlineLevel="1">
      <c r="A89" s="7">
        <v>1976</v>
      </c>
      <c r="B89" s="5">
        <f t="shared" si="6"/>
        <v>3.3254500867548686</v>
      </c>
      <c r="C89" s="5">
        <f t="shared" si="7"/>
        <v>4.6577619931561314</v>
      </c>
      <c r="D89" s="5">
        <f t="shared" si="8"/>
        <v>2.5869022032856961</v>
      </c>
      <c r="E89" s="5">
        <v>18312.753289882348</v>
      </c>
      <c r="F89" s="7">
        <v>1976</v>
      </c>
      <c r="G89" s="179">
        <f t="shared" si="9"/>
        <v>303.26431862290104</v>
      </c>
      <c r="H89" s="179">
        <f t="shared" si="5"/>
        <v>333.14918096663041</v>
      </c>
      <c r="I89" s="179">
        <f t="shared" si="5"/>
        <v>280.45106495280584</v>
      </c>
      <c r="J89" s="179">
        <f t="shared" si="5"/>
        <v>191.33087367694031</v>
      </c>
    </row>
    <row r="90" spans="1:10" hidden="1" outlineLevel="1">
      <c r="A90" s="7">
        <v>1977</v>
      </c>
      <c r="B90" s="5">
        <f t="shared" si="6"/>
        <v>3.724728660088894</v>
      </c>
      <c r="C90" s="5">
        <f t="shared" si="7"/>
        <v>5.3351581409334878</v>
      </c>
      <c r="D90" s="5">
        <f t="shared" si="8"/>
        <v>2.8376391969960797</v>
      </c>
      <c r="E90" s="5">
        <v>19229.890219366374</v>
      </c>
      <c r="F90" s="7">
        <v>1977</v>
      </c>
      <c r="G90" s="179">
        <f t="shared" si="9"/>
        <v>339.67651586656183</v>
      </c>
      <c r="H90" s="179">
        <f t="shared" si="9"/>
        <v>381.60034102022911</v>
      </c>
      <c r="I90" s="179">
        <f t="shared" si="9"/>
        <v>307.63394678723597</v>
      </c>
      <c r="J90" s="179">
        <f t="shared" si="9"/>
        <v>200.91308161814129</v>
      </c>
    </row>
    <row r="91" spans="1:10" hidden="1" outlineLevel="1">
      <c r="A91" s="7">
        <v>1978</v>
      </c>
      <c r="B91" s="5">
        <f t="shared" si="6"/>
        <v>4.1490251849979058</v>
      </c>
      <c r="C91" s="5">
        <f t="shared" si="7"/>
        <v>5.7923812250004811</v>
      </c>
      <c r="D91" s="5">
        <f t="shared" si="8"/>
        <v>3.1268734315545652</v>
      </c>
      <c r="E91" s="5">
        <v>20069.357434323349</v>
      </c>
      <c r="F91" s="7">
        <v>1978</v>
      </c>
      <c r="G91" s="179">
        <f t="shared" si="9"/>
        <v>378.37022443644815</v>
      </c>
      <c r="H91" s="179">
        <f t="shared" si="9"/>
        <v>414.30349249077909</v>
      </c>
      <c r="I91" s="179">
        <f t="shared" si="9"/>
        <v>338.99038886676612</v>
      </c>
      <c r="J91" s="179">
        <f t="shared" si="9"/>
        <v>209.68379965919112</v>
      </c>
    </row>
    <row r="92" spans="1:10" hidden="1" outlineLevel="1">
      <c r="A92" s="7">
        <v>1979</v>
      </c>
      <c r="B92" s="5">
        <f t="shared" si="6"/>
        <v>4.6101237534999795</v>
      </c>
      <c r="C92" s="5">
        <f t="shared" si="7"/>
        <v>6.4374182787159917</v>
      </c>
      <c r="D92" s="5">
        <f t="shared" si="8"/>
        <v>3.554811923822903</v>
      </c>
      <c r="E92" s="5">
        <v>21362.786017478229</v>
      </c>
      <c r="F92" s="7">
        <v>1979</v>
      </c>
      <c r="G92" s="179">
        <f t="shared" si="9"/>
        <v>420.42009424256327</v>
      </c>
      <c r="H92" s="179">
        <f t="shared" si="9"/>
        <v>460.44014920578599</v>
      </c>
      <c r="I92" s="179">
        <f t="shared" si="9"/>
        <v>385.38402745832872</v>
      </c>
      <c r="J92" s="179">
        <f t="shared" si="9"/>
        <v>223.19748692054233</v>
      </c>
    </row>
    <row r="93" spans="1:10" hidden="1" outlineLevel="1">
      <c r="A93" s="7">
        <v>1980</v>
      </c>
      <c r="B93" s="5">
        <f t="shared" si="6"/>
        <v>5.1915389783370376</v>
      </c>
      <c r="C93" s="5">
        <f t="shared" si="7"/>
        <v>7.6446692899162079</v>
      </c>
      <c r="D93" s="5">
        <f t="shared" si="8"/>
        <v>4.2263464431852578</v>
      </c>
      <c r="E93" s="5">
        <v>21284.947108788194</v>
      </c>
      <c r="F93" s="7">
        <v>1980</v>
      </c>
      <c r="G93" s="179">
        <f t="shared" si="9"/>
        <v>473.44223783132941</v>
      </c>
      <c r="H93" s="179">
        <f t="shared" si="9"/>
        <v>546.78949169976738</v>
      </c>
      <c r="I93" s="179">
        <f t="shared" si="9"/>
        <v>458.18638189930311</v>
      </c>
      <c r="J93" s="179">
        <f t="shared" si="9"/>
        <v>222.38422928691537</v>
      </c>
    </row>
    <row r="94" spans="1:10" hidden="1" outlineLevel="1">
      <c r="A94" s="7">
        <v>1981</v>
      </c>
      <c r="B94" s="5">
        <f t="shared" si="6"/>
        <v>5.9262996823210363</v>
      </c>
      <c r="C94" s="5">
        <f t="shared" si="7"/>
        <v>9.3027066013008533</v>
      </c>
      <c r="D94" s="5">
        <f t="shared" si="8"/>
        <v>4.8205394560184045</v>
      </c>
      <c r="E94" s="5">
        <v>21166.845313703281</v>
      </c>
      <c r="F94" s="7">
        <v>1981</v>
      </c>
      <c r="G94" s="179">
        <f t="shared" si="9"/>
        <v>540.4487176856203</v>
      </c>
      <c r="H94" s="179">
        <f t="shared" si="9"/>
        <v>665.38159089065289</v>
      </c>
      <c r="I94" s="179">
        <f t="shared" si="9"/>
        <v>522.603994217587</v>
      </c>
      <c r="J94" s="179">
        <f t="shared" si="9"/>
        <v>221.15030671510334</v>
      </c>
    </row>
    <row r="95" spans="1:10" hidden="1" outlineLevel="1">
      <c r="A95" s="7">
        <v>1982</v>
      </c>
      <c r="B95" s="5">
        <f t="shared" si="6"/>
        <v>6.8016744129571292</v>
      </c>
      <c r="C95" s="5">
        <f t="shared" si="7"/>
        <v>11.355574608992304</v>
      </c>
      <c r="D95" s="5">
        <f t="shared" si="8"/>
        <v>5.5666442456621015</v>
      </c>
      <c r="E95" s="5">
        <v>19870.582982609449</v>
      </c>
      <c r="F95" s="7">
        <v>1982</v>
      </c>
      <c r="G95" s="179">
        <f t="shared" si="9"/>
        <v>620.27848938582304</v>
      </c>
      <c r="H95" s="179">
        <f t="shared" si="9"/>
        <v>812.21418912128547</v>
      </c>
      <c r="I95" s="179">
        <f t="shared" si="9"/>
        <v>603.49065570645007</v>
      </c>
      <c r="J95" s="179">
        <f t="shared" si="9"/>
        <v>207.60701257485425</v>
      </c>
    </row>
    <row r="96" spans="1:10" hidden="1" outlineLevel="1">
      <c r="A96" s="7">
        <v>1983</v>
      </c>
      <c r="B96" s="5">
        <f t="shared" si="6"/>
        <v>6.9393778940037931</v>
      </c>
      <c r="C96" s="5">
        <f t="shared" si="7"/>
        <v>11.427158389458086</v>
      </c>
      <c r="D96" s="5">
        <f t="shared" si="8"/>
        <v>5.9311429950556915</v>
      </c>
      <c r="E96" s="5">
        <v>18393.572697440675</v>
      </c>
      <c r="F96" s="7">
        <v>1983</v>
      </c>
      <c r="G96" s="179">
        <f t="shared" si="9"/>
        <v>632.83635411455509</v>
      </c>
      <c r="H96" s="179">
        <f t="shared" si="9"/>
        <v>817.33426135076218</v>
      </c>
      <c r="I96" s="179">
        <f t="shared" si="9"/>
        <v>643.00666922700782</v>
      </c>
      <c r="J96" s="179">
        <f t="shared" si="9"/>
        <v>192.1752714369828</v>
      </c>
    </row>
    <row r="97" spans="1:10" hidden="1" outlineLevel="1">
      <c r="A97" s="7">
        <v>1984</v>
      </c>
      <c r="B97" s="5">
        <f t="shared" si="6"/>
        <v>7.1291812147649685</v>
      </c>
      <c r="C97" s="5">
        <f t="shared" si="7"/>
        <v>11.344122875559927</v>
      </c>
      <c r="D97" s="5">
        <f t="shared" si="8"/>
        <v>6.4562054817597154</v>
      </c>
      <c r="E97" s="5">
        <v>17174.089477180954</v>
      </c>
      <c r="F97" s="7">
        <v>1984</v>
      </c>
      <c r="G97" s="179">
        <f t="shared" si="9"/>
        <v>650.14546212741118</v>
      </c>
      <c r="H97" s="179">
        <f t="shared" si="9"/>
        <v>811.39509711545736</v>
      </c>
      <c r="I97" s="179">
        <f t="shared" si="9"/>
        <v>699.92970766884764</v>
      </c>
      <c r="J97" s="179">
        <f t="shared" si="9"/>
        <v>179.43416220707957</v>
      </c>
    </row>
    <row r="98" spans="1:10" hidden="1" outlineLevel="1">
      <c r="A98" s="7">
        <v>1985</v>
      </c>
      <c r="B98" s="5">
        <f t="shared" si="6"/>
        <v>7.308773140754659</v>
      </c>
      <c r="C98" s="5">
        <f t="shared" si="7"/>
        <v>11.703536801227491</v>
      </c>
      <c r="D98" s="5">
        <f t="shared" si="8"/>
        <v>6.6531683206237844</v>
      </c>
      <c r="E98" s="5">
        <v>15527.023690942769</v>
      </c>
      <c r="F98" s="7">
        <v>1985</v>
      </c>
      <c r="G98" s="179">
        <f t="shared" si="9"/>
        <v>666.52334230740996</v>
      </c>
      <c r="H98" s="179">
        <f t="shared" si="9"/>
        <v>837.10239069123213</v>
      </c>
      <c r="I98" s="179">
        <f t="shared" si="9"/>
        <v>721.28282950136077</v>
      </c>
      <c r="J98" s="179">
        <f t="shared" si="9"/>
        <v>162.2256883694258</v>
      </c>
    </row>
    <row r="99" spans="1:10" hidden="1" outlineLevel="1">
      <c r="A99" s="7">
        <v>1986</v>
      </c>
      <c r="B99" s="5">
        <f t="shared" si="6"/>
        <v>7.5715899339717758</v>
      </c>
      <c r="C99" s="5">
        <f t="shared" si="7"/>
        <v>12.206379992130156</v>
      </c>
      <c r="D99" s="5">
        <f t="shared" si="8"/>
        <v>6.8568495201749835</v>
      </c>
      <c r="E99" s="5">
        <v>14067.609230505583</v>
      </c>
      <c r="F99" s="7">
        <v>1986</v>
      </c>
      <c r="G99" s="179">
        <f t="shared" si="9"/>
        <v>690.49091170052725</v>
      </c>
      <c r="H99" s="179">
        <f t="shared" si="9"/>
        <v>873.06854728103144</v>
      </c>
      <c r="I99" s="179">
        <f t="shared" si="9"/>
        <v>743.36430179375964</v>
      </c>
      <c r="J99" s="179">
        <f t="shared" si="9"/>
        <v>146.97778766590457</v>
      </c>
    </row>
    <row r="100" spans="1:10" hidden="1" outlineLevel="1">
      <c r="A100" s="7">
        <v>1987</v>
      </c>
      <c r="B100" s="5">
        <f t="shared" si="6"/>
        <v>7.6192593922933893</v>
      </c>
      <c r="C100" s="5">
        <f t="shared" si="7"/>
        <v>12.324567016507254</v>
      </c>
      <c r="D100" s="5">
        <f t="shared" si="8"/>
        <v>7.1833711620975462</v>
      </c>
      <c r="E100" s="5">
        <v>12747.450621169573</v>
      </c>
      <c r="F100" s="7">
        <v>1987</v>
      </c>
      <c r="G100" s="179">
        <f t="shared" si="9"/>
        <v>694.83812648946855</v>
      </c>
      <c r="H100" s="179">
        <f t="shared" si="9"/>
        <v>881.52194409047934</v>
      </c>
      <c r="I100" s="179">
        <f t="shared" si="9"/>
        <v>778.76314373336277</v>
      </c>
      <c r="J100" s="179">
        <f t="shared" si="9"/>
        <v>133.18482621887051</v>
      </c>
    </row>
    <row r="101" spans="1:10" hidden="1" outlineLevel="1">
      <c r="A101" s="7">
        <v>1988</v>
      </c>
      <c r="B101" s="5">
        <f t="shared" si="6"/>
        <v>7.7677442207941905</v>
      </c>
      <c r="C101" s="5">
        <f t="shared" si="7"/>
        <v>12.394917806368248</v>
      </c>
      <c r="D101" s="5">
        <f t="shared" si="8"/>
        <v>7.4817473013590563</v>
      </c>
      <c r="E101" s="5">
        <v>11571.681909590568</v>
      </c>
      <c r="F101" s="7">
        <v>1988</v>
      </c>
      <c r="G101" s="179">
        <f t="shared" si="9"/>
        <v>708.37919586846385</v>
      </c>
      <c r="H101" s="179">
        <f t="shared" si="9"/>
        <v>886.55382593780928</v>
      </c>
      <c r="I101" s="179">
        <f t="shared" si="9"/>
        <v>811.11067736107896</v>
      </c>
      <c r="J101" s="179">
        <f t="shared" si="9"/>
        <v>120.90044433115567</v>
      </c>
    </row>
    <row r="102" spans="1:10" hidden="1" outlineLevel="1">
      <c r="A102" s="7">
        <v>1989</v>
      </c>
      <c r="B102" s="5">
        <f t="shared" si="6"/>
        <v>8.235871323788885</v>
      </c>
      <c r="C102" s="5">
        <f t="shared" si="7"/>
        <v>13.921100092870391</v>
      </c>
      <c r="D102" s="5">
        <f t="shared" si="8"/>
        <v>8.2743550342649819</v>
      </c>
      <c r="E102" s="5">
        <v>10594.0482634608</v>
      </c>
      <c r="F102" s="7">
        <v>1989</v>
      </c>
      <c r="G102" s="179">
        <f t="shared" si="9"/>
        <v>751.07003266196875</v>
      </c>
      <c r="H102" s="179">
        <f t="shared" si="9"/>
        <v>995.71491650041276</v>
      </c>
      <c r="I102" s="179">
        <f t="shared" si="9"/>
        <v>897.03881275829735</v>
      </c>
      <c r="J102" s="179">
        <f t="shared" si="9"/>
        <v>110.68616924706301</v>
      </c>
    </row>
    <row r="103" spans="1:10" hidden="1" outlineLevel="1">
      <c r="A103" s="7">
        <v>1990</v>
      </c>
      <c r="B103" s="5">
        <f t="shared" si="6"/>
        <v>8.686278483642365</v>
      </c>
      <c r="C103" s="5">
        <f t="shared" si="7"/>
        <v>15.69736737747815</v>
      </c>
      <c r="D103" s="5">
        <f t="shared" si="8"/>
        <v>9.1228639939050264</v>
      </c>
      <c r="E103" s="5">
        <v>9718.4560386004923</v>
      </c>
      <c r="F103" s="7">
        <v>1990</v>
      </c>
      <c r="G103" s="179">
        <f t="shared" si="9"/>
        <v>792.14489978443237</v>
      </c>
      <c r="H103" s="179">
        <f t="shared" si="9"/>
        <v>1122.7634844423553</v>
      </c>
      <c r="I103" s="179">
        <f t="shared" si="9"/>
        <v>989.02730812963443</v>
      </c>
      <c r="J103" s="179">
        <f t="shared" si="9"/>
        <v>101.53801862681648</v>
      </c>
    </row>
    <row r="104" spans="1:10" hidden="1" outlineLevel="1">
      <c r="A104" s="7">
        <v>1991</v>
      </c>
      <c r="B104" s="5">
        <f t="shared" si="6"/>
        <v>8.8458202859518043</v>
      </c>
      <c r="C104" s="5">
        <f t="shared" si="7"/>
        <v>17.242655074426114</v>
      </c>
      <c r="D104" s="5">
        <f t="shared" si="8"/>
        <v>9.6422445322035397</v>
      </c>
      <c r="E104" s="5">
        <v>9118.7801236459327</v>
      </c>
      <c r="F104" s="7">
        <v>1991</v>
      </c>
      <c r="G104" s="179">
        <f t="shared" si="9"/>
        <v>806.6943095506324</v>
      </c>
      <c r="H104" s="179">
        <f t="shared" si="9"/>
        <v>1233.2911007852388</v>
      </c>
      <c r="I104" s="179">
        <f t="shared" si="9"/>
        <v>1045.3343555690667</v>
      </c>
      <c r="J104" s="179">
        <f t="shared" si="9"/>
        <v>95.272629970340361</v>
      </c>
    </row>
    <row r="105" spans="1:10" hidden="1" outlineLevel="1">
      <c r="A105" s="7">
        <v>1992</v>
      </c>
      <c r="B105" s="5">
        <f t="shared" si="6"/>
        <v>9.2900884668340993</v>
      </c>
      <c r="C105" s="5">
        <f t="shared" si="7"/>
        <v>18.155505635431133</v>
      </c>
      <c r="D105" s="5">
        <f t="shared" si="8"/>
        <v>10.352018424381015</v>
      </c>
      <c r="E105" s="5">
        <v>8620.817436682546</v>
      </c>
      <c r="F105" s="7">
        <v>1992</v>
      </c>
      <c r="G105" s="179">
        <f t="shared" si="9"/>
        <v>847.20933267418843</v>
      </c>
      <c r="H105" s="179">
        <f t="shared" si="9"/>
        <v>1298.5832769828639</v>
      </c>
      <c r="I105" s="179">
        <f t="shared" si="9"/>
        <v>1122.2823142835643</v>
      </c>
      <c r="J105" s="179">
        <f t="shared" si="9"/>
        <v>90.069936828186769</v>
      </c>
    </row>
    <row r="106" spans="1:10" hidden="1" outlineLevel="1">
      <c r="A106" s="7">
        <v>1993</v>
      </c>
      <c r="B106" s="5">
        <f t="shared" si="6"/>
        <v>9.5015326011488401</v>
      </c>
      <c r="C106" s="5">
        <f t="shared" si="7"/>
        <v>18.480434954306304</v>
      </c>
      <c r="D106" s="5">
        <f t="shared" si="8"/>
        <v>11.117444869219373</v>
      </c>
      <c r="E106" s="5">
        <v>8896.0911473490232</v>
      </c>
      <c r="F106" s="7">
        <v>1993</v>
      </c>
      <c r="G106" s="179">
        <f t="shared" si="9"/>
        <v>866.49197401503125</v>
      </c>
      <c r="H106" s="179">
        <f t="shared" si="9"/>
        <v>1321.8240386650548</v>
      </c>
      <c r="I106" s="179">
        <f t="shared" si="9"/>
        <v>1205.2636737355399</v>
      </c>
      <c r="J106" s="179">
        <f t="shared" si="9"/>
        <v>92.945984942219368</v>
      </c>
    </row>
    <row r="107" spans="1:10" hidden="1" outlineLevel="1">
      <c r="A107" s="7">
        <v>1994</v>
      </c>
      <c r="B107" s="5">
        <f t="shared" si="6"/>
        <v>9.707793671235871</v>
      </c>
      <c r="C107" s="5">
        <f t="shared" si="7"/>
        <v>18.790553705363024</v>
      </c>
      <c r="D107" s="5">
        <f t="shared" si="8"/>
        <v>11.544548488368042</v>
      </c>
      <c r="E107" s="5">
        <v>8848.6687233189386</v>
      </c>
      <c r="F107" s="7">
        <v>1994</v>
      </c>
      <c r="G107" s="179">
        <f t="shared" si="9"/>
        <v>885.30194597266632</v>
      </c>
      <c r="H107" s="179">
        <f t="shared" si="9"/>
        <v>1344.005465725679</v>
      </c>
      <c r="I107" s="179">
        <f t="shared" si="9"/>
        <v>1251.5668021194824</v>
      </c>
      <c r="J107" s="179">
        <f t="shared" si="9"/>
        <v>92.450517456914071</v>
      </c>
    </row>
    <row r="108" spans="1:10" hidden="1" outlineLevel="1">
      <c r="A108" s="7">
        <v>1995</v>
      </c>
      <c r="B108" s="5">
        <f t="shared" si="6"/>
        <v>9.9960237792689508</v>
      </c>
      <c r="C108" s="5">
        <f t="shared" si="7"/>
        <v>19.117277402277729</v>
      </c>
      <c r="D108" s="5">
        <f t="shared" si="8"/>
        <v>12.041501551926485</v>
      </c>
      <c r="E108" s="5">
        <v>8837.8624572835361</v>
      </c>
      <c r="F108" s="7">
        <v>1995</v>
      </c>
      <c r="G108" s="179">
        <f t="shared" si="9"/>
        <v>911.58708183063845</v>
      </c>
      <c r="H108" s="179">
        <f t="shared" si="9"/>
        <v>1367.374571358268</v>
      </c>
      <c r="I108" s="179">
        <f t="shared" si="9"/>
        <v>1305.4424436994022</v>
      </c>
      <c r="J108" s="179">
        <f t="shared" si="9"/>
        <v>92.33761404534016</v>
      </c>
    </row>
    <row r="109" spans="1:10" hidden="1" outlineLevel="1">
      <c r="A109" s="7">
        <v>1996</v>
      </c>
      <c r="B109" s="5">
        <f t="shared" si="6"/>
        <v>10.15039849629426</v>
      </c>
      <c r="C109" s="5">
        <f t="shared" si="7"/>
        <v>19.171859415953147</v>
      </c>
      <c r="D109" s="5">
        <f t="shared" si="8"/>
        <v>12.309820980709752</v>
      </c>
      <c r="E109" s="5">
        <v>8747.6098957764862</v>
      </c>
      <c r="F109" s="7">
        <v>1996</v>
      </c>
      <c r="G109" s="179">
        <f t="shared" si="9"/>
        <v>925.66527941289996</v>
      </c>
      <c r="H109" s="179">
        <f t="shared" si="9"/>
        <v>1371.2785821639281</v>
      </c>
      <c r="I109" s="179">
        <f t="shared" si="9"/>
        <v>1334.5314712839076</v>
      </c>
      <c r="J109" s="179">
        <f t="shared" si="9"/>
        <v>91.394659090867734</v>
      </c>
    </row>
    <row r="110" spans="1:10" hidden="1" outlineLevel="1">
      <c r="A110" s="7">
        <v>1997</v>
      </c>
      <c r="B110" s="5">
        <f t="shared" si="6"/>
        <v>10.575604765526482</v>
      </c>
      <c r="C110" s="5">
        <f t="shared" si="7"/>
        <v>19.65192538890992</v>
      </c>
      <c r="D110" s="5">
        <f t="shared" si="8"/>
        <v>12.692613681430011</v>
      </c>
      <c r="E110" s="5">
        <v>9366.487956824094</v>
      </c>
      <c r="F110" s="7">
        <v>1997</v>
      </c>
      <c r="G110" s="179">
        <f t="shared" si="9"/>
        <v>964.44195208842666</v>
      </c>
      <c r="H110" s="179">
        <f t="shared" si="9"/>
        <v>1405.6155847706511</v>
      </c>
      <c r="I110" s="179">
        <f t="shared" si="9"/>
        <v>1376.0307674060432</v>
      </c>
      <c r="J110" s="179">
        <f t="shared" si="9"/>
        <v>97.860670959500879</v>
      </c>
    </row>
    <row r="111" spans="1:10" hidden="1" outlineLevel="1">
      <c r="A111" s="7">
        <v>1998</v>
      </c>
      <c r="B111" s="5">
        <f t="shared" si="6"/>
        <v>11.28462784669067</v>
      </c>
      <c r="C111" s="5">
        <f t="shared" si="7"/>
        <v>21.40152663400648</v>
      </c>
      <c r="D111" s="5">
        <f t="shared" si="8"/>
        <v>13.913832376511445</v>
      </c>
      <c r="E111" s="5">
        <v>9947.6781874215721</v>
      </c>
      <c r="F111" s="7">
        <v>1998</v>
      </c>
      <c r="G111" s="179">
        <f t="shared" si="9"/>
        <v>1029.1012902194029</v>
      </c>
      <c r="H111" s="179">
        <f t="shared" si="9"/>
        <v>1530.756848467372</v>
      </c>
      <c r="I111" s="179">
        <f t="shared" si="9"/>
        <v>1508.4254451564643</v>
      </c>
      <c r="J111" s="179">
        <f t="shared" si="9"/>
        <v>103.93292196580667</v>
      </c>
    </row>
    <row r="112" spans="1:10" hidden="1" outlineLevel="1">
      <c r="A112" s="7">
        <v>1999</v>
      </c>
      <c r="B112" s="5">
        <f t="shared" si="6"/>
        <v>11.53117510503947</v>
      </c>
      <c r="C112" s="5">
        <f t="shared" si="7"/>
        <v>21.051949309559006</v>
      </c>
      <c r="D112" s="5">
        <f t="shared" si="8"/>
        <v>13.337527809148332</v>
      </c>
      <c r="E112" s="5">
        <v>9872.4248062982278</v>
      </c>
      <c r="F112" s="7">
        <v>1999</v>
      </c>
      <c r="G112" s="179">
        <f t="shared" si="9"/>
        <v>1051.5851598794211</v>
      </c>
      <c r="H112" s="179">
        <f t="shared" si="9"/>
        <v>1505.7531236108196</v>
      </c>
      <c r="I112" s="179">
        <f t="shared" si="9"/>
        <v>1445.9471537665283</v>
      </c>
      <c r="J112" s="179">
        <f t="shared" si="9"/>
        <v>103.1466778151017</v>
      </c>
    </row>
    <row r="113" spans="1:10" hidden="1" outlineLevel="1">
      <c r="A113" s="7">
        <v>2000</v>
      </c>
      <c r="B113" s="5">
        <f t="shared" si="6"/>
        <v>11.882922705503752</v>
      </c>
      <c r="C113" s="5">
        <f t="shared" si="7"/>
        <v>20.601683537782584</v>
      </c>
      <c r="D113" s="5">
        <f t="shared" si="8"/>
        <v>13.605814133582394</v>
      </c>
      <c r="E113" s="5">
        <v>9850.227726749059</v>
      </c>
      <c r="F113" s="7">
        <v>2000</v>
      </c>
      <c r="G113" s="179">
        <f t="shared" si="9"/>
        <v>1083.6627715106747</v>
      </c>
      <c r="H113" s="179">
        <f t="shared" si="9"/>
        <v>1473.547598016117</v>
      </c>
      <c r="I113" s="179">
        <f t="shared" si="9"/>
        <v>1475.032592444589</v>
      </c>
      <c r="J113" s="179">
        <f t="shared" si="9"/>
        <v>102.91476366456457</v>
      </c>
    </row>
    <row r="114" spans="1:10" hidden="1" outlineLevel="1">
      <c r="A114" s="7">
        <v>2001</v>
      </c>
      <c r="B114" s="5">
        <f t="shared" si="6"/>
        <v>12.346618642778239</v>
      </c>
      <c r="C114" s="5">
        <f t="shared" si="7"/>
        <v>20.895158256349067</v>
      </c>
      <c r="D114" s="5">
        <f t="shared" si="8"/>
        <v>13.697445418439049</v>
      </c>
      <c r="E114" s="5">
        <v>9563.6163344864581</v>
      </c>
      <c r="F114" s="7">
        <v>2001</v>
      </c>
      <c r="G114" s="179">
        <f t="shared" si="9"/>
        <v>1125.9495082822921</v>
      </c>
      <c r="H114" s="179">
        <f t="shared" si="9"/>
        <v>1494.5385508102909</v>
      </c>
      <c r="I114" s="179">
        <f t="shared" si="9"/>
        <v>1484.9665170391884</v>
      </c>
      <c r="J114" s="179">
        <f t="shared" si="9"/>
        <v>99.920259931602416</v>
      </c>
    </row>
    <row r="115" spans="1:10" hidden="1" outlineLevel="1">
      <c r="A115" s="7">
        <v>2002</v>
      </c>
      <c r="B115" s="5">
        <f t="shared" si="6"/>
        <v>12.385958214348243</v>
      </c>
      <c r="C115" s="5">
        <f t="shared" si="7"/>
        <v>20.494540353773633</v>
      </c>
      <c r="D115" s="5">
        <f t="shared" si="8"/>
        <v>14.612748785176164</v>
      </c>
      <c r="E115" s="5">
        <v>9603.2999999999993</v>
      </c>
      <c r="F115" s="7">
        <v>2002</v>
      </c>
      <c r="G115" s="179">
        <f t="shared" si="9"/>
        <v>1129.5370793045161</v>
      </c>
      <c r="H115" s="179">
        <f t="shared" si="9"/>
        <v>1465.8841184198675</v>
      </c>
      <c r="I115" s="179">
        <f t="shared" si="9"/>
        <v>1584.1963231100453</v>
      </c>
      <c r="J115" s="179">
        <f t="shared" si="9"/>
        <v>100.33487319445919</v>
      </c>
    </row>
    <row r="116" spans="1:10" hidden="1" outlineLevel="1">
      <c r="A116" s="7">
        <v>2003</v>
      </c>
      <c r="B116" s="5">
        <f t="shared" si="6"/>
        <v>11.673855704635496</v>
      </c>
      <c r="C116" s="5">
        <f t="shared" si="7"/>
        <v>19.134222554444058</v>
      </c>
      <c r="D116" s="5">
        <f t="shared" si="8"/>
        <v>13.403840278267408</v>
      </c>
      <c r="E116" s="5">
        <v>9704.8510784986574</v>
      </c>
      <c r="F116" s="7">
        <v>2003</v>
      </c>
      <c r="G116" s="179">
        <f t="shared" si="9"/>
        <v>1064.5969127815436</v>
      </c>
      <c r="H116" s="179">
        <f t="shared" si="9"/>
        <v>1368.5865833876207</v>
      </c>
      <c r="I116" s="179">
        <f t="shared" si="9"/>
        <v>1453.1362166388988</v>
      </c>
      <c r="J116" s="179">
        <f t="shared" si="9"/>
        <v>101.39587457772572</v>
      </c>
    </row>
    <row r="117" spans="1:10" hidden="1" outlineLevel="1">
      <c r="A117" s="7">
        <v>2004</v>
      </c>
      <c r="B117" s="5">
        <f t="shared" si="6"/>
        <v>11.300161551275744</v>
      </c>
      <c r="C117" s="5">
        <f t="shared" si="7"/>
        <v>18.201659390703355</v>
      </c>
      <c r="D117" s="5">
        <f t="shared" si="8"/>
        <v>12.891728879328525</v>
      </c>
      <c r="E117" s="5">
        <v>9813.7861640923093</v>
      </c>
      <c r="F117" s="7">
        <v>2004</v>
      </c>
      <c r="G117" s="179">
        <f t="shared" si="9"/>
        <v>1030.5178859323996</v>
      </c>
      <c r="H117" s="179">
        <f t="shared" si="9"/>
        <v>1301.884451622115</v>
      </c>
      <c r="I117" s="179">
        <f t="shared" si="9"/>
        <v>1397.617230639172</v>
      </c>
      <c r="J117" s="179">
        <f t="shared" si="9"/>
        <v>102.53402375555694</v>
      </c>
    </row>
    <row r="118" spans="1:10" hidden="1" outlineLevel="1">
      <c r="A118" s="7">
        <v>2005</v>
      </c>
      <c r="B118" s="5">
        <f t="shared" si="6"/>
        <v>11.560306541695091</v>
      </c>
      <c r="C118" s="5">
        <f t="shared" si="7"/>
        <v>18.280665481864993</v>
      </c>
      <c r="D118" s="5">
        <f t="shared" si="8"/>
        <v>12.796817727622859</v>
      </c>
      <c r="E118" s="5">
        <v>9889.4822944140215</v>
      </c>
      <c r="F118" s="7">
        <v>2005</v>
      </c>
      <c r="G118" s="179">
        <f t="shared" si="9"/>
        <v>1054.2418003513562</v>
      </c>
      <c r="H118" s="179">
        <f t="shared" si="9"/>
        <v>1307.5354090133576</v>
      </c>
      <c r="I118" s="179">
        <f t="shared" si="9"/>
        <v>1387.3277293437836</v>
      </c>
      <c r="J118" s="179">
        <f t="shared" si="9"/>
        <v>103.32489373120492</v>
      </c>
    </row>
    <row r="119" spans="1:10" hidden="1" outlineLevel="1">
      <c r="A119" s="7">
        <v>2006</v>
      </c>
      <c r="B119" s="5">
        <f t="shared" si="6"/>
        <v>11.84538040009514</v>
      </c>
      <c r="C119" s="5">
        <f t="shared" si="7"/>
        <v>18.468471608975761</v>
      </c>
      <c r="D119" s="5">
        <f t="shared" si="8"/>
        <v>12.82992373804624</v>
      </c>
      <c r="E119" s="5">
        <v>9752.7228148229933</v>
      </c>
      <c r="F119" s="7">
        <v>2006</v>
      </c>
      <c r="G119" s="179">
        <f t="shared" si="9"/>
        <v>1080.2391021208912</v>
      </c>
      <c r="H119" s="179">
        <f t="shared" si="9"/>
        <v>1320.9683533156642</v>
      </c>
      <c r="I119" s="179">
        <f t="shared" si="9"/>
        <v>1390.9168158843506</v>
      </c>
      <c r="J119" s="179">
        <f t="shared" si="9"/>
        <v>101.89603645892289</v>
      </c>
    </row>
    <row r="120" spans="1:10" hidden="1" outlineLevel="1">
      <c r="A120" s="7">
        <v>2007</v>
      </c>
      <c r="B120" s="5">
        <f t="shared" si="6"/>
        <v>12.04980413534388</v>
      </c>
      <c r="C120" s="5">
        <f t="shared" si="7"/>
        <v>18.979497683418948</v>
      </c>
      <c r="D120" s="5">
        <f t="shared" si="8"/>
        <v>12.979400725867388</v>
      </c>
      <c r="E120" s="5">
        <v>10229.88094853574</v>
      </c>
      <c r="F120" s="7">
        <v>2007</v>
      </c>
      <c r="G120" s="179">
        <f t="shared" si="9"/>
        <v>1098.8815183843253</v>
      </c>
      <c r="H120" s="179">
        <f t="shared" si="9"/>
        <v>1357.5197954897155</v>
      </c>
      <c r="I120" s="179">
        <f t="shared" si="9"/>
        <v>1407.1219048773298</v>
      </c>
      <c r="J120" s="179">
        <f t="shared" si="9"/>
        <v>106.88136450654956</v>
      </c>
    </row>
    <row r="121" spans="1:10" hidden="1" outlineLevel="1">
      <c r="A121" s="7">
        <v>2008</v>
      </c>
      <c r="B121" s="5">
        <f t="shared" si="6"/>
        <v>12.598178997156326</v>
      </c>
      <c r="C121" s="5">
        <f t="shared" si="7"/>
        <v>20.244709583167101</v>
      </c>
      <c r="D121" s="5">
        <f t="shared" si="8"/>
        <v>12.748404935080975</v>
      </c>
      <c r="E121" s="5">
        <v>10571.955203492083</v>
      </c>
      <c r="F121" s="7">
        <v>2008</v>
      </c>
      <c r="G121" s="179">
        <f t="shared" si="9"/>
        <v>1148.8905470808784</v>
      </c>
      <c r="H121" s="179">
        <f t="shared" si="9"/>
        <v>1448.0148248127396</v>
      </c>
      <c r="I121" s="179">
        <f t="shared" si="9"/>
        <v>1382.079204985783</v>
      </c>
      <c r="J121" s="179">
        <f t="shared" si="9"/>
        <v>110.45534188871338</v>
      </c>
    </row>
    <row r="122" spans="1:10" hidden="1" outlineLevel="1">
      <c r="A122" s="7">
        <v>2009</v>
      </c>
      <c r="B122" s="5">
        <f t="shared" si="6"/>
        <v>13.509020045580558</v>
      </c>
      <c r="C122" s="5">
        <f t="shared" si="7"/>
        <v>22.736058314576848</v>
      </c>
      <c r="D122" s="5">
        <f t="shared" si="8"/>
        <v>14.589706629610811</v>
      </c>
      <c r="E122" s="5">
        <v>10498.053259203594</v>
      </c>
      <c r="F122" s="7">
        <v>2009</v>
      </c>
      <c r="G122" s="179">
        <f t="shared" si="9"/>
        <v>1231.9546685435155</v>
      </c>
      <c r="H122" s="179">
        <f t="shared" si="9"/>
        <v>1626.2100161065316</v>
      </c>
      <c r="I122" s="179">
        <f t="shared" si="9"/>
        <v>1581.6982785148909</v>
      </c>
      <c r="J122" s="179">
        <f t="shared" si="9"/>
        <v>109.68321749303591</v>
      </c>
    </row>
    <row r="123" spans="1:10" hidden="1" outlineLevel="1">
      <c r="A123" s="7">
        <v>2010</v>
      </c>
      <c r="B123" s="5">
        <f t="shared" si="6"/>
        <v>0</v>
      </c>
      <c r="C123" s="5">
        <f t="shared" si="7"/>
        <v>0</v>
      </c>
      <c r="D123" s="5">
        <f t="shared" si="8"/>
        <v>0</v>
      </c>
      <c r="E123" s="5">
        <v>10628.335702134689</v>
      </c>
      <c r="F123" s="7">
        <v>2010</v>
      </c>
      <c r="G123" s="179">
        <f t="shared" si="9"/>
        <v>0</v>
      </c>
      <c r="H123" s="179">
        <f t="shared" si="9"/>
        <v>0</v>
      </c>
      <c r="I123" s="179">
        <f t="shared" si="9"/>
        <v>0</v>
      </c>
      <c r="J123" s="179">
        <f t="shared" si="9"/>
        <v>111.04440295958968</v>
      </c>
    </row>
    <row r="124" spans="1:10" collapsed="1"/>
  </sheetData>
  <mergeCells count="3">
    <mergeCell ref="B3:E3"/>
    <mergeCell ref="F3:I3"/>
    <mergeCell ref="J3:M3"/>
  </mergeCells>
  <pageMargins left="0.7" right="0.7" top="0.75" bottom="0.75" header="0.3" footer="0.3"/>
</worksheet>
</file>

<file path=xl/worksheets/sheet51.xml><?xml version="1.0" encoding="utf-8"?>
<worksheet xmlns="http://schemas.openxmlformats.org/spreadsheetml/2006/main" xmlns:r="http://schemas.openxmlformats.org/officeDocument/2006/relationships">
  <dimension ref="A1:T100"/>
  <sheetViews>
    <sheetView view="pageBreakPreview" zoomScaleNormal="100" zoomScaleSheetLayoutView="100" workbookViewId="0">
      <selection sqref="A1:F1"/>
    </sheetView>
  </sheetViews>
  <sheetFormatPr defaultRowHeight="15" outlineLevelRow="1" outlineLevelCol="1"/>
  <cols>
    <col min="1" max="1" width="9.7109375" style="163" customWidth="1"/>
    <col min="2" max="6" width="14" style="163" customWidth="1"/>
    <col min="7" max="8" width="0" style="66" hidden="1" customWidth="1" outlineLevel="1"/>
    <col min="9" max="18" width="0" style="163" hidden="1" customWidth="1" outlineLevel="1"/>
    <col min="19" max="19" width="9.140625" style="163" collapsed="1"/>
    <col min="20" max="16384" width="9.140625" style="163"/>
  </cols>
  <sheetData>
    <row r="1" spans="1:8">
      <c r="A1" s="358" t="s">
        <v>628</v>
      </c>
      <c r="B1" s="358"/>
      <c r="C1" s="358"/>
      <c r="D1" s="358"/>
      <c r="E1" s="358"/>
      <c r="F1" s="358"/>
    </row>
    <row r="2" spans="1:8">
      <c r="B2" s="321" t="s">
        <v>1227</v>
      </c>
      <c r="C2" s="359" t="s">
        <v>630</v>
      </c>
      <c r="D2" s="359"/>
      <c r="E2" s="359"/>
      <c r="F2" s="360" t="s">
        <v>631</v>
      </c>
    </row>
    <row r="3" spans="1:8" ht="60">
      <c r="B3" s="321"/>
      <c r="C3" s="33" t="s">
        <v>632</v>
      </c>
      <c r="D3" s="161" t="s">
        <v>630</v>
      </c>
      <c r="E3" s="33" t="s">
        <v>633</v>
      </c>
      <c r="F3" s="360"/>
    </row>
    <row r="4" spans="1:8" ht="30">
      <c r="A4" s="7"/>
      <c r="B4" s="361" t="s">
        <v>634</v>
      </c>
      <c r="C4" s="361"/>
      <c r="D4" s="361"/>
      <c r="E4" s="67" t="s">
        <v>635</v>
      </c>
      <c r="F4" s="68"/>
    </row>
    <row r="5" spans="1:8">
      <c r="A5" s="7" t="s">
        <v>0</v>
      </c>
      <c r="B5" s="2">
        <f>(POWER(VLOOKUP(VALUE(RIGHT($A5,4)),'5 (2)'!$A$3:$K$31,COLUMN(B$24),0)/VLOOKUP(VALUE(LEFT($A5,4)),'5 (2)'!$A$3:$K$31,COLUMN(B$24),0),1/(VALUE(RIGHT($A5,4))-VALUE(LEFT($A5,4))))-1)*100</f>
        <v>1.2562114878152064</v>
      </c>
      <c r="C5" s="13">
        <f>AVERAGEIFS('7e'!B$3:B$49,'7e'!A$3:A$49,"&gt;="&amp;G5,'7e'!A$3:A$49,"&lt;="&amp;H5)</f>
        <v>41.050813745863302</v>
      </c>
      <c r="D5" s="2">
        <f>(POWER(VLOOKUP(VALUE(RIGHT($A5,4)),'7g'!$A$3:$K$51,COLUMN(B$44),0)/VLOOKUP(VALUE(LEFT($A5,4)),'7g'!$A$3:$K$51,COLUMN(B$44),0),1/(VALUE(RIGHT($A5,4))-VALUE(LEFT($A5,4))))-1)*100</f>
        <v>0.33708700494894384</v>
      </c>
      <c r="E5" s="2">
        <f>D5*C5/100</f>
        <v>0.13837695856309995</v>
      </c>
      <c r="F5" s="2">
        <f>B5-D5*C5/100</f>
        <v>1.1178345292521064</v>
      </c>
      <c r="G5" s="69">
        <f>(VALUE(LEFT($A5,4)))</f>
        <v>1981</v>
      </c>
      <c r="H5" s="69">
        <f>(VALUE(RIGHT($A5,4)))</f>
        <v>2007</v>
      </c>
    </row>
    <row r="6" spans="1:8">
      <c r="A6" s="7" t="s">
        <v>1</v>
      </c>
      <c r="B6" s="2">
        <f>(POWER(VLOOKUP(VALUE(RIGHT($A6,4)),'5 (2)'!$A$3:$K$31,COLUMN(B$24),0)/VLOOKUP(VALUE(LEFT($A6,4)),'5 (2)'!$A$3:$K$31,COLUMN(B$24),0),1/(VALUE(RIGHT($A6,4))-VALUE(LEFT($A6,4))))-1)*100</f>
        <v>1.0721368797626418</v>
      </c>
      <c r="C6" s="13">
        <f>AVERAGEIFS('7e'!B$3:B$49,'7e'!A$3:A$49,"&gt;="&amp;G6,'7e'!A$3:A$49,"&lt;="&amp;H6)</f>
        <v>40.664041918689527</v>
      </c>
      <c r="D6" s="2">
        <f>(POWER(VLOOKUP(VALUE(RIGHT($A6,4)),'7g'!$A$3:$K$51,COLUMN(B$44),0)/VLOOKUP(VALUE(LEFT($A6,4)),'7g'!$A$3:$K$51,COLUMN(B$44),0),1/(VALUE(RIGHT($A6,4))-VALUE(LEFT($A6,4))))-1)*100</f>
        <v>-2.5655933171908618E-2</v>
      </c>
      <c r="E6" s="2">
        <f>D6*C6/100</f>
        <v>-1.0432739419655892E-2</v>
      </c>
      <c r="F6" s="2">
        <f>B6-D6*C6/100</f>
        <v>1.0825696191822978</v>
      </c>
      <c r="G6" s="69">
        <f>(VALUE(LEFT($A6,4)))</f>
        <v>1981</v>
      </c>
      <c r="H6" s="69">
        <f>(VALUE(RIGHT($A6,4)))</f>
        <v>1989</v>
      </c>
    </row>
    <row r="7" spans="1:8">
      <c r="A7" s="19" t="s">
        <v>636</v>
      </c>
      <c r="B7" s="2">
        <f>(POWER(VLOOKUP(VALUE(RIGHT($A7,4)),'5 (2)'!$A$3:$K$31,COLUMN(B$24),0)/VLOOKUP(VALUE(LEFT($A7,4)),'5 (2)'!$A$3:$K$31,COLUMN(B$24),0),1/(VALUE(RIGHT($A7,4))-VALUE(LEFT($A7,4))))-1)*100</f>
        <v>1.3381299964833726</v>
      </c>
      <c r="C7" s="13">
        <f>AVERAGEIFS('7e'!B$3:B$49,'7e'!A$3:A$49,"&gt;="&amp;G7,'7e'!A$3:A$49,"&lt;="&amp;H7)</f>
        <v>41.171023874235949</v>
      </c>
      <c r="D7" s="2">
        <f>(POWER(VLOOKUP(VALUE(RIGHT($A7,4)),'7g'!$A$3:$K$51,COLUMN(B$44),0)/VLOOKUP(VALUE(LEFT($A7,4)),'7g'!$A$3:$K$51,COLUMN(B$44),0),1/(VALUE(RIGHT($A7,4))-VALUE(LEFT($A7,4))))-1)*100</f>
        <v>0.49872827686541221</v>
      </c>
      <c r="E7" s="2">
        <f>D7*C7/100</f>
        <v>0.20533153793582443</v>
      </c>
      <c r="F7" s="2">
        <f>B7-D7*C7/100</f>
        <v>1.1327984585475481</v>
      </c>
      <c r="G7" s="69">
        <f>(VALUE(LEFT($A7,4)))</f>
        <v>1989</v>
      </c>
      <c r="H7" s="69">
        <f>(VALUE(RIGHT($A7,4)))</f>
        <v>2007</v>
      </c>
    </row>
    <row r="8" spans="1:8">
      <c r="A8" s="7" t="s">
        <v>2</v>
      </c>
      <c r="B8" s="2">
        <f>(POWER(VLOOKUP(VALUE(RIGHT($A8,4)),'5 (2)'!$A$3:$K$31,COLUMN(B$24),0)/VLOOKUP(VALUE(LEFT($A8,4)),'5 (2)'!$A$3:$K$31,COLUMN(B$24),0),1/(VALUE(RIGHT($A8,4))-VALUE(LEFT($A8,4))))-1)*100</f>
        <v>1.5960884841649037</v>
      </c>
      <c r="C8" s="13">
        <f>AVERAGEIFS('7e'!B$3:B$49,'7e'!A$3:A$49,"&gt;="&amp;G8,'7e'!A$3:A$49,"&lt;="&amp;H8)</f>
        <v>40.363142054809465</v>
      </c>
      <c r="D8" s="2">
        <f>(POWER(VLOOKUP(VALUE(RIGHT($A8,4)),'7g'!$A$3:$K$51,COLUMN(B$44),0)/VLOOKUP(VALUE(LEFT($A8,4)),'7g'!$A$3:$K$51,COLUMN(B$44),0),1/(VALUE(RIGHT($A8,4))-VALUE(LEFT($A8,4))))-1)*100</f>
        <v>0.20460729406939215</v>
      </c>
      <c r="E8" s="2">
        <f>D8*C8/100</f>
        <v>8.2585932759730502E-2</v>
      </c>
      <c r="F8" s="2">
        <f>B8-D8*C8/100</f>
        <v>1.5135025514051732</v>
      </c>
      <c r="G8" s="69">
        <f>(VALUE(LEFT($A8,4)))</f>
        <v>1989</v>
      </c>
      <c r="H8" s="69">
        <f>(VALUE(RIGHT($A8,4)))</f>
        <v>2000</v>
      </c>
    </row>
    <row r="9" spans="1:8">
      <c r="A9" s="7" t="s">
        <v>28</v>
      </c>
      <c r="B9" s="2">
        <f>(POWER(VLOOKUP(VALUE(RIGHT($A9,4)),'5 (2)'!$A$3:$K$31,COLUMN(B$24),0)/VLOOKUP(VALUE(LEFT($A9,4)),'5 (2)'!$A$3:$K$31,COLUMN(B$24),0),1/(VALUE(RIGHT($A9,4))-VALUE(LEFT($A9,4))))-1)*100</f>
        <v>1.056199294300364</v>
      </c>
      <c r="C9" s="13">
        <f>AVERAGEIFS('7e'!B$3:B$49,'7e'!A$3:A$49,"&gt;="&amp;G9,'7e'!A$3:A$49,"&lt;="&amp;H9)</f>
        <v>42.491187119415713</v>
      </c>
      <c r="D9" s="2">
        <f>(POWER(VLOOKUP(VALUE(RIGHT($A9,4)),'7g'!$A$3:$K$51,COLUMN(B$44),0)/VLOOKUP(VALUE(LEFT($A9,4)),'7g'!$A$3:$K$51,COLUMN(B$44),0),1/(VALUE(RIGHT($A9,4))-VALUE(LEFT($A9,4))))-1)*100</f>
        <v>0.51623430353375799</v>
      </c>
      <c r="E9" s="2">
        <f>D9*C9/100</f>
        <v>0.21935408388914157</v>
      </c>
      <c r="F9" s="2">
        <f>B9-D9*C9/100</f>
        <v>0.8368452104112224</v>
      </c>
      <c r="G9" s="69">
        <f>(VALUE(LEFT($A9,4)))</f>
        <v>2000</v>
      </c>
      <c r="H9" s="69">
        <f>(VALUE(RIGHT($A9,4)))</f>
        <v>2005</v>
      </c>
    </row>
    <row r="11" spans="1:8">
      <c r="A11" s="358" t="s">
        <v>637</v>
      </c>
      <c r="B11" s="358"/>
      <c r="C11" s="358"/>
      <c r="D11" s="358"/>
      <c r="E11" s="358"/>
      <c r="F11" s="358"/>
    </row>
    <row r="12" spans="1:8" ht="15" hidden="1" customHeight="1">
      <c r="B12" s="322" t="s">
        <v>629</v>
      </c>
      <c r="C12" s="365" t="s">
        <v>630</v>
      </c>
      <c r="D12" s="366"/>
      <c r="E12" s="367"/>
      <c r="F12" s="363" t="s">
        <v>631</v>
      </c>
    </row>
    <row r="13" spans="1:8" ht="60" hidden="1">
      <c r="B13" s="324"/>
      <c r="C13" s="33" t="s">
        <v>632</v>
      </c>
      <c r="D13" s="161" t="s">
        <v>630</v>
      </c>
      <c r="E13" s="33" t="s">
        <v>633</v>
      </c>
      <c r="F13" s="364"/>
    </row>
    <row r="14" spans="1:8" ht="30" hidden="1">
      <c r="A14" s="7"/>
      <c r="B14" s="362" t="s">
        <v>634</v>
      </c>
      <c r="C14" s="361"/>
      <c r="D14" s="361"/>
      <c r="E14" s="67" t="s">
        <v>635</v>
      </c>
      <c r="F14" s="68"/>
    </row>
    <row r="15" spans="1:8">
      <c r="A15" s="7" t="s">
        <v>0</v>
      </c>
      <c r="B15" s="2">
        <f>(POWER(VLOOKUP(VALUE(RIGHT($A15,4)),'5 (2)'!$A$3:$K$31,COLUMN(C$24),0)/VLOOKUP(VALUE(LEFT($A15,4)),'5 (2)'!$A$3:$K$31,COLUMN(C$24),0),1/(VALUE(RIGHT($A15,4))-VALUE(LEFT($A15,4))))-1)*100</f>
        <v>2.3976089156953595</v>
      </c>
      <c r="C15" s="13">
        <f>AVERAGEIFS('7e'!C$3:C$49,'7e'!A$3:A$49,"&gt;="&amp;G15,'7e'!A$3:A$49,"&lt;="&amp;H15)</f>
        <v>38.935659455044515</v>
      </c>
      <c r="D15" s="2">
        <f>(POWER(VLOOKUP(VALUE(RIGHT($A15,4)),'7g'!$A$3:$K$51,COLUMN(C$44),0)/VLOOKUP(VALUE(LEFT($A15,4)),'7g'!$A$3:$K$51,COLUMN(C$44),0),1/(VALUE(RIGHT($A15,4))-VALUE(LEFT($A15,4))))-1)*100</f>
        <v>0.37018096515124554</v>
      </c>
      <c r="E15" s="2">
        <f>D15*C15/100</f>
        <v>0.14413239995868599</v>
      </c>
      <c r="F15" s="2">
        <f>B15-D15*C15/100</f>
        <v>2.2534765157366734</v>
      </c>
      <c r="G15" s="69">
        <f>(VALUE(LEFT($A15,4)))</f>
        <v>1981</v>
      </c>
      <c r="H15" s="69">
        <f>(VALUE(RIGHT($A15,4)))</f>
        <v>2007</v>
      </c>
    </row>
    <row r="16" spans="1:8">
      <c r="A16" s="7" t="s">
        <v>1</v>
      </c>
      <c r="B16" s="2">
        <f>(POWER(VLOOKUP(VALUE(RIGHT($A16,4)),'5 (2)'!$A$3:$K$31,COLUMN(C$24),0)/VLOOKUP(VALUE(LEFT($A16,4)),'5 (2)'!$A$3:$K$31,COLUMN(C$24),0),1/(VALUE(RIGHT($A16,4))-VALUE(LEFT($A16,4))))-1)*100</f>
        <v>2.3399845253020857</v>
      </c>
      <c r="C16" s="13">
        <f>AVERAGEIFS('7e'!C$3:C$49,'7e'!A$3:A$49,"&gt;="&amp;G16,'7e'!A$3:A$49,"&lt;="&amp;H16)</f>
        <v>34.735327512161319</v>
      </c>
      <c r="D16" s="2">
        <f>(POWER(VLOOKUP(VALUE(RIGHT($A16,4)),'7g'!$A$3:$K$51,COLUMN(C$44),0)/VLOOKUP(VALUE(LEFT($A16,4)),'7g'!$A$3:$K$51,COLUMN(C$44),0),1/(VALUE(RIGHT($A16,4))-VALUE(LEFT($A16,4))))-1)*100</f>
        <v>0.9553113071282926</v>
      </c>
      <c r="E16" s="2">
        <f>D16*C16/100</f>
        <v>0.3318305112917217</v>
      </c>
      <c r="F16" s="2">
        <f>B16-D16*C16/100</f>
        <v>2.0081540140103638</v>
      </c>
      <c r="G16" s="69">
        <f>(VALUE(LEFT($A16,4)))</f>
        <v>1981</v>
      </c>
      <c r="H16" s="69">
        <f>(VALUE(RIGHT($A16,4)))</f>
        <v>1989</v>
      </c>
    </row>
    <row r="17" spans="1:8">
      <c r="A17" s="19" t="s">
        <v>636</v>
      </c>
      <c r="B17" s="2">
        <f>(POWER(VLOOKUP(VALUE(RIGHT($A17,4)),'5 (2)'!$A$3:$K$31,COLUMN(C$24),0)/VLOOKUP(VALUE(LEFT($A17,4)),'5 (2)'!$A$3:$K$31,COLUMN(C$24),0),1/(VALUE(RIGHT($A17,4))-VALUE(LEFT($A17,4))))-1)*100</f>
        <v>2.4232301696979652</v>
      </c>
      <c r="C17" s="13">
        <f>AVERAGEIFS('7e'!C$3:C$49,'7e'!A$3:A$49,"&gt;="&amp;G17,'7e'!A$3:A$49,"&lt;="&amp;H17)</f>
        <v>40.891136608371319</v>
      </c>
      <c r="D17" s="2">
        <f>(POWER(VLOOKUP(VALUE(RIGHT($A17,4)),'7g'!$A$3:$K$51,COLUMN(C$44),0)/VLOOKUP(VALUE(LEFT($A17,4)),'7g'!$A$3:$K$51,COLUMN(C$44),0),1/(VALUE(RIGHT($A17,4))-VALUE(LEFT($A17,4))))-1)*100</f>
        <v>0.11121279656829408</v>
      </c>
      <c r="E17" s="2">
        <f>D17*C17/100</f>
        <v>4.5476176570731219E-2</v>
      </c>
      <c r="F17" s="2">
        <f>B17-D17*C17/100</f>
        <v>2.377753993127234</v>
      </c>
      <c r="G17" s="69">
        <f>(VALUE(LEFT($A17,4)))</f>
        <v>1989</v>
      </c>
      <c r="H17" s="69">
        <f>(VALUE(RIGHT($A17,4)))</f>
        <v>2007</v>
      </c>
    </row>
    <row r="18" spans="1:8">
      <c r="A18" s="7" t="s">
        <v>2</v>
      </c>
      <c r="B18" s="2">
        <f>(POWER(VLOOKUP(VALUE(RIGHT($A18,4)),'5 (2)'!$A$3:$K$31,COLUMN(C$24),0)/VLOOKUP(VALUE(LEFT($A18,4)),'5 (2)'!$A$3:$K$31,COLUMN(C$24),0),1/(VALUE(RIGHT($A18,4))-VALUE(LEFT($A18,4))))-1)*100</f>
        <v>3.4667847465267965</v>
      </c>
      <c r="C18" s="13">
        <f>AVERAGEIFS('7e'!C$3:C$49,'7e'!A$3:A$49,"&gt;="&amp;G18,'7e'!A$3:A$49,"&lt;="&amp;H18)</f>
        <v>40.067324155077984</v>
      </c>
      <c r="D18" s="2">
        <f>(POWER(VLOOKUP(VALUE(RIGHT($A18,4)),'7g'!$A$3:$K$51,COLUMN(C$44),0)/VLOOKUP(VALUE(LEFT($A18,4)),'7g'!$A$3:$K$51,COLUMN(C$44),0),1/(VALUE(RIGHT($A18,4))-VALUE(LEFT($A18,4))))-1)*100</f>
        <v>5.8084217848497488E-2</v>
      </c>
      <c r="E18" s="2">
        <f>D18*C18/100</f>
        <v>2.3272791848299154E-2</v>
      </c>
      <c r="F18" s="2">
        <f>B18-D18*C18/100</f>
        <v>3.4435119546784971</v>
      </c>
      <c r="G18" s="69">
        <f>(VALUE(LEFT($A18,4)))</f>
        <v>1989</v>
      </c>
      <c r="H18" s="69">
        <f>(VALUE(RIGHT($A18,4)))</f>
        <v>2000</v>
      </c>
    </row>
    <row r="19" spans="1:8">
      <c r="A19" s="7" t="s">
        <v>28</v>
      </c>
      <c r="B19" s="2">
        <f>(POWER(VLOOKUP(VALUE(RIGHT($A19,4)),'5 (2)'!$A$3:$K$31,COLUMN(C$24),0)/VLOOKUP(VALUE(LEFT($A19,4)),'5 (2)'!$A$3:$K$31,COLUMN(C$24),0),1/(VALUE(RIGHT($A19,4))-VALUE(LEFT($A19,4))))-1)*100</f>
        <v>0.67897126270561881</v>
      </c>
      <c r="C19" s="13">
        <f>AVERAGEIFS('7e'!C$3:C$49,'7e'!A$3:A$49,"&gt;="&amp;G19,'7e'!A$3:A$49,"&lt;="&amp;H19)</f>
        <v>44.234779705272182</v>
      </c>
      <c r="D19" s="2">
        <f>(POWER(VLOOKUP(VALUE(RIGHT($A19,4)),'7g'!$A$3:$K$51,COLUMN(C$44),0)/VLOOKUP(VALUE(LEFT($A19,4)),'7g'!$A$3:$K$51,COLUMN(C$44),0),1/(VALUE(RIGHT($A19,4))-VALUE(LEFT($A19,4))))-1)*100</f>
        <v>-0.91778649904300513</v>
      </c>
      <c r="E19" s="2">
        <f>D19*C19/100</f>
        <v>-0.40598083601640333</v>
      </c>
      <c r="F19" s="2">
        <f>B19-D19*C19/100</f>
        <v>1.084952098722022</v>
      </c>
      <c r="G19" s="69">
        <f>(VALUE(LEFT($A19,4)))</f>
        <v>2000</v>
      </c>
      <c r="H19" s="69">
        <f>(VALUE(RIGHT($A19,4)))</f>
        <v>2005</v>
      </c>
    </row>
    <row r="21" spans="1:8">
      <c r="A21" s="358" t="s">
        <v>638</v>
      </c>
      <c r="B21" s="358"/>
      <c r="C21" s="358"/>
      <c r="D21" s="358"/>
      <c r="E21" s="358"/>
      <c r="F21" s="358"/>
    </row>
    <row r="22" spans="1:8" ht="15" hidden="1" customHeight="1">
      <c r="B22" s="322" t="s">
        <v>629</v>
      </c>
      <c r="C22" s="365" t="s">
        <v>630</v>
      </c>
      <c r="D22" s="366"/>
      <c r="E22" s="367"/>
      <c r="F22" s="363" t="s">
        <v>631</v>
      </c>
    </row>
    <row r="23" spans="1:8" ht="60" hidden="1">
      <c r="B23" s="324"/>
      <c r="C23" s="33" t="s">
        <v>632</v>
      </c>
      <c r="D23" s="161" t="s">
        <v>630</v>
      </c>
      <c r="E23" s="33" t="s">
        <v>633</v>
      </c>
      <c r="F23" s="364"/>
    </row>
    <row r="24" spans="1:8" ht="30" hidden="1">
      <c r="A24" s="7"/>
      <c r="B24" s="362" t="s">
        <v>634</v>
      </c>
      <c r="C24" s="361"/>
      <c r="D24" s="361"/>
      <c r="E24" s="67" t="s">
        <v>635</v>
      </c>
      <c r="F24" s="68"/>
    </row>
    <row r="25" spans="1:8">
      <c r="A25" s="7" t="s">
        <v>0</v>
      </c>
      <c r="B25" s="2">
        <f>(POWER(VLOOKUP(VALUE(RIGHT($A25,4)),'5 (2)'!$A$3:$K$31,COLUMN(D$24),0)/VLOOKUP(VALUE(LEFT($A25,4)),'5 (2)'!$A$3:$K$31,COLUMN(D$24),0),1/(VALUE(RIGHT($A25,4))-VALUE(LEFT($A25,4))))-1)*100</f>
        <v>1.6121978859832131</v>
      </c>
      <c r="C25" s="13">
        <f>AVERAGEIFS('7e'!D$3:D$49,'7e'!A$3:A$49,"&gt;="&amp;G25,'7e'!A$3:A$49,"&lt;="&amp;H25)</f>
        <v>45.508512388507228</v>
      </c>
      <c r="D25" s="2">
        <f>(POWER(VLOOKUP(VALUE(RIGHT($A25,4)),'7g'!$A$3:$K$51,COLUMN(D$44),0)/VLOOKUP(VALUE(LEFT($A25,4)),'7g'!$A$3:$K$51,COLUMN(D$44),0),1/(VALUE(RIGHT($A25,4))-VALUE(LEFT($A25,4))))-1)*100</f>
        <v>1.2043614084900067</v>
      </c>
      <c r="E25" s="2">
        <f>D25*C25/100</f>
        <v>0.54808696078507491</v>
      </c>
      <c r="F25" s="2">
        <f>B25-D25*C25/100</f>
        <v>1.0641109251981382</v>
      </c>
      <c r="G25" s="69">
        <f>(VALUE(LEFT($A25,4)))</f>
        <v>1981</v>
      </c>
      <c r="H25" s="69">
        <f>(VALUE(RIGHT($A25,4)))</f>
        <v>2007</v>
      </c>
    </row>
    <row r="26" spans="1:8">
      <c r="A26" s="7" t="s">
        <v>1</v>
      </c>
      <c r="B26" s="2">
        <f>(POWER(VLOOKUP(VALUE(RIGHT($A26,4)),'5 (2)'!$A$3:$K$31,COLUMN(D$24),0)/VLOOKUP(VALUE(LEFT($A26,4)),'5 (2)'!$A$3:$K$31,COLUMN(D$24),0),1/(VALUE(RIGHT($A26,4))-VALUE(LEFT($A26,4))))-1)*100</f>
        <v>5.1973501570712344E-3</v>
      </c>
      <c r="C26" s="13">
        <f>AVERAGEIFS('7e'!D$3:D$49,'7e'!A$3:A$49,"&gt;="&amp;G26,'7e'!A$3:A$49,"&lt;="&amp;H26)</f>
        <v>40.91840237403656</v>
      </c>
      <c r="D26" s="2">
        <f>(POWER(VLOOKUP(VALUE(RIGHT($A26,4)),'7g'!$A$3:$K$51,COLUMN(D$44),0)/VLOOKUP(VALUE(LEFT($A26,4)),'7g'!$A$3:$K$51,COLUMN(D$44),0),1/(VALUE(RIGHT($A26,4))-VALUE(LEFT($A26,4))))-1)*100</f>
        <v>2.1158484040432635</v>
      </c>
      <c r="E26" s="2">
        <f>D26*C26/100</f>
        <v>0.86577136359105333</v>
      </c>
      <c r="F26" s="2">
        <f>B26-D26*C26/100</f>
        <v>-0.8605740134339821</v>
      </c>
      <c r="G26" s="69">
        <f>(VALUE(LEFT($A26,4)))</f>
        <v>1981</v>
      </c>
      <c r="H26" s="69">
        <f>(VALUE(RIGHT($A26,4)))</f>
        <v>1989</v>
      </c>
    </row>
    <row r="27" spans="1:8">
      <c r="A27" s="7" t="s">
        <v>27</v>
      </c>
      <c r="B27" s="2">
        <f>(POWER(VLOOKUP(VALUE(RIGHT($A27,4)),'5 (2)'!$A$3:$K$31,COLUMN(D$24),0)/VLOOKUP(VALUE(LEFT($A27,4)),'5 (2)'!$A$3:$K$31,COLUMN(D$24),0),1/(VALUE(RIGHT($A27,4))-VALUE(LEFT($A27,4))))-1)*100</f>
        <v>3.0464366232865192</v>
      </c>
      <c r="C27" s="13">
        <f>AVERAGEIFS('7e'!D$3:D$49,'7e'!A$3:A$49,"&gt;="&amp;G27,'7e'!A$3:A$49,"&lt;="&amp;H27)</f>
        <v>48.278273733989941</v>
      </c>
      <c r="D27" s="2">
        <f>(POWER(VLOOKUP(VALUE(RIGHT($A27,4)),'7g'!$A$3:$K$51,COLUMN(D$44),0)/VLOOKUP(VALUE(LEFT($A27,4)),'7g'!$A$3:$K$51,COLUMN(D$44),0),1/(VALUE(RIGHT($A27,4))-VALUE(LEFT($A27,4))))-1)*100</f>
        <v>-0.68037140125255524</v>
      </c>
      <c r="E27" s="2">
        <f>D27*C27/100</f>
        <v>-0.32847156750449163</v>
      </c>
      <c r="F27" s="2">
        <f>B27-D27*C27/100</f>
        <v>3.374908190791011</v>
      </c>
      <c r="G27" s="69">
        <f>(VALUE(LEFT($A27,4)))</f>
        <v>1997</v>
      </c>
      <c r="H27" s="69">
        <f>(VALUE(RIGHT($A27,4)))</f>
        <v>2000</v>
      </c>
    </row>
    <row r="28" spans="1:8">
      <c r="A28" s="7" t="s">
        <v>2</v>
      </c>
      <c r="B28" s="2">
        <f>(POWER(VLOOKUP(VALUE(RIGHT($A28,4)),'5 (2)'!$A$3:$K$31,COLUMN(D$24),0)/VLOOKUP(VALUE(LEFT($A28,4)),'5 (2)'!$A$3:$K$31,COLUMN(D$24),0),1/(VALUE(RIGHT($A28,4))-VALUE(LEFT($A28,4))))-1)*100</f>
        <v>2.177734826081279</v>
      </c>
      <c r="C28" s="13">
        <f>AVERAGEIFS('7e'!D$3:D$49,'7e'!A$3:A$49,"&gt;="&amp;G28,'7e'!A$3:A$49,"&lt;="&amp;H28)</f>
        <v>46.538256332260438</v>
      </c>
      <c r="D28" s="2">
        <f>(POWER(VLOOKUP(VALUE(RIGHT($A28,4)),'7g'!$A$3:$K$51,COLUMN(D$44),0)/VLOOKUP(VALUE(LEFT($A28,4)),'7g'!$A$3:$K$51,COLUMN(D$44),0),1/(VALUE(RIGHT($A28,4))-VALUE(LEFT($A28,4))))-1)*100</f>
        <v>0.96112433574302436</v>
      </c>
      <c r="E28" s="2">
        <f>D28*C28/100</f>
        <v>0.44729050703982409</v>
      </c>
      <c r="F28" s="2">
        <f>B28-D28*C28/100</f>
        <v>1.7304443190414549</v>
      </c>
      <c r="G28" s="69">
        <f>(VALUE(LEFT($A28,4)))</f>
        <v>1989</v>
      </c>
      <c r="H28" s="69">
        <f>(VALUE(RIGHT($A28,4)))</f>
        <v>2000</v>
      </c>
    </row>
    <row r="29" spans="1:8">
      <c r="A29" s="19" t="s">
        <v>28</v>
      </c>
      <c r="B29" s="2">
        <f>(POWER(VLOOKUP(VALUE(RIGHT($A29,4)),'5 (2)'!$A$3:$K$31,COLUMN(D$24),0)/VLOOKUP(VALUE(LEFT($A29,4)),'5 (2)'!$A$3:$K$31,COLUMN(D$24),0),1/(VALUE(RIGHT($A29,4))-VALUE(LEFT($A29,4))))-1)*100</f>
        <v>2.3545429890257541</v>
      </c>
      <c r="C29" s="13">
        <f>AVERAGEIFS('7e'!D$3:D$49,'7e'!A$3:A$49,"&gt;="&amp;G29,'7e'!A$3:A$49,"&lt;="&amp;H29)</f>
        <v>49.432602264350606</v>
      </c>
      <c r="D29" s="2">
        <f>(POWER(VLOOKUP(VALUE(RIGHT($A29,4)),'7g'!$A$3:$K$51,COLUMN(D$44),0)/VLOOKUP(VALUE(LEFT($A29,4)),'7g'!$A$3:$K$51,COLUMN(D$44),0),1/(VALUE(RIGHT($A29,4))-VALUE(LEFT($A29,4))))-1)*100</f>
        <v>3.8125432182023467E-2</v>
      </c>
      <c r="E29" s="2">
        <f>D29*C29/100</f>
        <v>1.8846393252104389E-2</v>
      </c>
      <c r="F29" s="2">
        <f>B29-D29*C29/100</f>
        <v>2.3356965957736495</v>
      </c>
      <c r="G29" s="69">
        <f>(VALUE(LEFT($A29,4)))</f>
        <v>2000</v>
      </c>
      <c r="H29" s="69">
        <f>(VALUE(RIGHT($A29,4)))</f>
        <v>2005</v>
      </c>
    </row>
    <row r="31" spans="1:8">
      <c r="A31" s="163" t="s">
        <v>1217</v>
      </c>
      <c r="C31" s="30"/>
    </row>
    <row r="32" spans="1:8">
      <c r="A32" s="358" t="s">
        <v>639</v>
      </c>
      <c r="B32" s="358"/>
      <c r="C32" s="358"/>
      <c r="D32" s="358"/>
      <c r="E32" s="358"/>
      <c r="F32" s="358"/>
    </row>
    <row r="33" spans="1:20">
      <c r="B33" s="321" t="s">
        <v>629</v>
      </c>
      <c r="C33" s="359" t="s">
        <v>630</v>
      </c>
      <c r="D33" s="359"/>
      <c r="E33" s="359"/>
      <c r="F33" s="360" t="s">
        <v>631</v>
      </c>
    </row>
    <row r="34" spans="1:20" ht="60">
      <c r="B34" s="321"/>
      <c r="C34" s="33" t="s">
        <v>632</v>
      </c>
      <c r="D34" s="161" t="s">
        <v>630</v>
      </c>
      <c r="E34" s="33" t="s">
        <v>633</v>
      </c>
      <c r="F34" s="360"/>
      <c r="K34" s="171" t="str">
        <f>'7d'!D2</f>
        <v xml:space="preserve"> Food manufacturing [311]</v>
      </c>
      <c r="L34" s="171" t="str">
        <f>'7d'!E2</f>
        <v xml:space="preserve"> Animal food manufacturing [3111]</v>
      </c>
      <c r="M34" s="171" t="str">
        <f>'7d'!G2</f>
        <v xml:space="preserve"> Sugar and confectionery product manufacturing [3113]</v>
      </c>
      <c r="N34" s="171" t="str">
        <f>'7d'!H2</f>
        <v xml:space="preserve"> Fruit and vegetable preserving and specialty food manufacturing [3114]</v>
      </c>
      <c r="O34" s="171" t="str">
        <f>'7d'!I2</f>
        <v xml:space="preserve"> Dairy product manufacturing [3115]</v>
      </c>
      <c r="P34" s="171" t="str">
        <f>'7d'!J2</f>
        <v xml:space="preserve"> Meat product manufacturing [3116]</v>
      </c>
      <c r="Q34" s="171" t="str">
        <f>'7d'!K2</f>
        <v xml:space="preserve"> Seafood product preparation and packaging [3117]</v>
      </c>
      <c r="R34" s="171" t="str">
        <f>'7d'!N2</f>
        <v xml:space="preserve"> Miscellaneous food manufacturing [311A]</v>
      </c>
      <c r="T34" s="171"/>
    </row>
    <row r="35" spans="1:20" ht="30">
      <c r="A35" s="7"/>
      <c r="B35" s="361" t="s">
        <v>634</v>
      </c>
      <c r="C35" s="361"/>
      <c r="D35" s="361"/>
      <c r="E35" s="67" t="s">
        <v>635</v>
      </c>
      <c r="F35" s="68"/>
      <c r="J35" s="7" t="s">
        <v>27</v>
      </c>
      <c r="K35" s="4">
        <f>B27</f>
        <v>3.0464366232865192</v>
      </c>
      <c r="L35" s="4">
        <f>F36</f>
        <v>7.4918608398404114</v>
      </c>
      <c r="M35" s="4">
        <f>F44</f>
        <v>3.1056137167583682</v>
      </c>
      <c r="N35" s="4">
        <f>F52</f>
        <v>3.0281285530581616</v>
      </c>
      <c r="O35" s="4">
        <f>F61</f>
        <v>3.6570493790972112</v>
      </c>
      <c r="P35" s="4">
        <f>F69</f>
        <v>6.1002771903152118</v>
      </c>
      <c r="Q35" s="4">
        <f>F77</f>
        <v>1.8240454564457544</v>
      </c>
      <c r="R35" s="4">
        <f>F84</f>
        <v>1.7056074097064315</v>
      </c>
    </row>
    <row r="36" spans="1:20">
      <c r="A36" s="7" t="s">
        <v>27</v>
      </c>
      <c r="B36" s="2">
        <f>(POWER(VLOOKUP(VALUE(RIGHT($A36,4)),'5 (2)'!$A$3:$K$31,COLUMN(E$24),0)/VLOOKUP(VALUE(LEFT($A36,4)),'5 (2)'!$A$3:$K$31,COLUMN(E$24),0),1/(VALUE(RIGHT($A36,4))-VALUE(LEFT($A36,4))))-1)*100</f>
        <v>5.0043856298450207</v>
      </c>
      <c r="C36" s="13">
        <f>AVERAGEIFS('7e'!E$3:E$49,'7e'!A$3:A$49,"&gt;="&amp;G36,'7e'!A$3:A$49,"&lt;="&amp;H36)</f>
        <v>44.238987953135606</v>
      </c>
      <c r="D36" s="2">
        <f>(POWER(VLOOKUP(VALUE(RIGHT($A36,4)),'7g'!$A$3:$K$51,COLUMN(E$44),0)/VLOOKUP(VALUE(LEFT($A36,4)),'7g'!$A$3:$K$51,COLUMN(E$44),0),1/(VALUE(RIGHT($A36,4))-VALUE(LEFT($A36,4))))-1)*100</f>
        <v>-5.6228121959536859</v>
      </c>
      <c r="E36" s="2">
        <f>D36*C36/100</f>
        <v>-2.4874752099953907</v>
      </c>
      <c r="F36" s="2">
        <f>B36-D36*C36/100</f>
        <v>7.4918608398404114</v>
      </c>
      <c r="G36" s="69">
        <f>(VALUE(LEFT($A36,4)))</f>
        <v>1997</v>
      </c>
      <c r="H36" s="69">
        <f>(VALUE(RIGHT($A36,4)))</f>
        <v>2000</v>
      </c>
      <c r="J36" s="7" t="s">
        <v>28</v>
      </c>
      <c r="K36" s="4">
        <f>B28</f>
        <v>2.177734826081279</v>
      </c>
      <c r="L36" s="4">
        <f>F37</f>
        <v>2.2370318271329457</v>
      </c>
      <c r="M36" s="4">
        <f>F45</f>
        <v>3.4703719202158729</v>
      </c>
      <c r="N36" s="4">
        <f>F53</f>
        <v>-1.2937924486847783</v>
      </c>
      <c r="O36" s="4">
        <f>F62</f>
        <v>-0.68966016970398569</v>
      </c>
      <c r="P36" s="4">
        <f>F70</f>
        <v>2.702844807773471</v>
      </c>
      <c r="Q36" s="4">
        <f>F78</f>
        <v>2.2347202852761119</v>
      </c>
      <c r="R36" s="4">
        <f>F85</f>
        <v>4.8356183800554264</v>
      </c>
    </row>
    <row r="37" spans="1:20">
      <c r="A37" s="7" t="s">
        <v>28</v>
      </c>
      <c r="B37" s="2">
        <f>(POWER(VLOOKUP(VALUE(RIGHT($A37,4)),'5 (2)'!$A$3:$K$31,COLUMN(E$24),0)/VLOOKUP(VALUE(LEFT($A37,4)),'5 (2)'!$A$3:$K$31,COLUMN(E$24),0),1/(VALUE(RIGHT($A37,4))-VALUE(LEFT($A37,4))))-1)*100</f>
        <v>5.9755994422953984</v>
      </c>
      <c r="C37" s="13">
        <f>AVERAGEIFS('7e'!E$3:E$49,'7e'!A$3:A$49,"&gt;="&amp;G37,'7e'!A$3:A$49,"&lt;="&amp;H37)</f>
        <v>57.998348751753696</v>
      </c>
      <c r="D37" s="2">
        <f>(POWER(VLOOKUP(VALUE(RIGHT($A37,4)),'7g'!$A$3:$K$51,COLUMN(E$44),0)/VLOOKUP(VALUE(LEFT($A37,4)),'7g'!$A$3:$K$51,COLUMN(E$44),0),1/(VALUE(RIGHT($A37,4))-VALUE(LEFT($A37,4))))-1)*100</f>
        <v>6.4459897490605877</v>
      </c>
      <c r="E37" s="2">
        <f>D37*C37/100</f>
        <v>3.7385676151624527</v>
      </c>
      <c r="F37" s="2">
        <f>B37-D37*C37/100</f>
        <v>2.2370318271329457</v>
      </c>
      <c r="G37" s="69">
        <f>(VALUE(LEFT($A37,4)))</f>
        <v>2000</v>
      </c>
      <c r="H37" s="69">
        <f>(VALUE(RIGHT($A37,4)))</f>
        <v>2005</v>
      </c>
      <c r="J37" s="19" t="s">
        <v>616</v>
      </c>
      <c r="K37" s="4">
        <f>B29</f>
        <v>2.3545429890257541</v>
      </c>
      <c r="L37" s="4">
        <f>F38</f>
        <v>4.6850416590865187</v>
      </c>
      <c r="M37" s="4">
        <f>F46</f>
        <v>3.2998390680282359</v>
      </c>
      <c r="N37" s="4">
        <f>F54</f>
        <v>0.29934265684445133</v>
      </c>
      <c r="O37" s="4">
        <f>F63</f>
        <v>0.91022383888608371</v>
      </c>
      <c r="P37" s="4">
        <f>F71</f>
        <v>3.9103554365449744</v>
      </c>
      <c r="Q37" s="4">
        <f>F79</f>
        <v>1.9690730291175189</v>
      </c>
      <c r="R37" s="4">
        <f>F86</f>
        <v>3.5909323922844605</v>
      </c>
    </row>
    <row r="38" spans="1:20">
      <c r="A38" s="19" t="s">
        <v>616</v>
      </c>
      <c r="B38" s="2">
        <f>(POWER(VLOOKUP(VALUE(RIGHT($A38,4)),'5 (2)'!$A$3:$K$31,COLUMN(E$24),0)/VLOOKUP(VALUE(LEFT($A38,4)),'5 (2)'!$A$3:$K$31,COLUMN(E$24),0),1/(VALUE(RIGHT($A38,4))-VALUE(LEFT($A38,4))))-1)*100</f>
        <v>5.610346003513178</v>
      </c>
      <c r="C38" s="13">
        <f>AVERAGEIFS('7e'!E$3:E$49,'7e'!A$3:A$49,"&gt;="&amp;G38,'7e'!A$3:A$49,"&lt;="&amp;H38)</f>
        <v>52.899076663190023</v>
      </c>
      <c r="D38" s="2">
        <f>(POWER(VLOOKUP(VALUE(RIGHT($A38,4)),'7g'!$A$3:$K$51,COLUMN(E$44),0)/VLOOKUP(VALUE(LEFT($A38,4)),'7g'!$A$3:$K$51,COLUMN(E$44),0),1/(VALUE(RIGHT($A38,4))-VALUE(LEFT($A38,4))))-1)*100</f>
        <v>1.7491880818981009</v>
      </c>
      <c r="E38" s="2">
        <f>D38*C38/100</f>
        <v>0.92530434442665954</v>
      </c>
      <c r="F38" s="2">
        <f>B38-D38*C38/100</f>
        <v>4.6850416590865187</v>
      </c>
      <c r="G38" s="69">
        <f>(VALUE(LEFT($A38,4)))</f>
        <v>1997</v>
      </c>
      <c r="H38" s="69">
        <f>(VALUE(RIGHT($A38,4)))</f>
        <v>2005</v>
      </c>
    </row>
    <row r="39" spans="1:20">
      <c r="A39" s="160"/>
      <c r="B39" s="10"/>
      <c r="C39" s="70"/>
      <c r="D39" s="10"/>
      <c r="E39" s="10"/>
      <c r="F39" s="10"/>
      <c r="G39" s="71"/>
      <c r="H39" s="71"/>
    </row>
    <row r="40" spans="1:20">
      <c r="A40" s="358" t="s">
        <v>640</v>
      </c>
      <c r="B40" s="358"/>
      <c r="C40" s="358"/>
      <c r="D40" s="358"/>
      <c r="E40" s="358"/>
      <c r="F40" s="358"/>
    </row>
    <row r="41" spans="1:20" ht="15" hidden="1" customHeight="1">
      <c r="B41" s="322" t="s">
        <v>629</v>
      </c>
      <c r="C41" s="365" t="s">
        <v>630</v>
      </c>
      <c r="D41" s="366"/>
      <c r="E41" s="367"/>
      <c r="F41" s="363" t="s">
        <v>631</v>
      </c>
    </row>
    <row r="42" spans="1:20" ht="60" hidden="1">
      <c r="B42" s="324"/>
      <c r="C42" s="33" t="s">
        <v>632</v>
      </c>
      <c r="D42" s="161" t="s">
        <v>630</v>
      </c>
      <c r="E42" s="33" t="s">
        <v>633</v>
      </c>
      <c r="F42" s="364"/>
    </row>
    <row r="43" spans="1:20" ht="30" hidden="1">
      <c r="A43" s="7"/>
      <c r="B43" s="362" t="s">
        <v>634</v>
      </c>
      <c r="C43" s="361"/>
      <c r="D43" s="361"/>
      <c r="E43" s="67" t="s">
        <v>635</v>
      </c>
      <c r="F43" s="68"/>
    </row>
    <row r="44" spans="1:20">
      <c r="A44" s="7" t="s">
        <v>27</v>
      </c>
      <c r="B44" s="2">
        <f>(POWER(VLOOKUP(VALUE(RIGHT($A44,4)),'5 (2)'!$A$3:$K$31,COLUMN(F$24),0)/VLOOKUP(VALUE(LEFT($A44,4)),'5 (2)'!$A$3:$K$31,COLUMN(F$24),0),1/(VALUE(RIGHT($A44,4))-VALUE(LEFT($A44,4))))-1)*100</f>
        <v>7.6684065972009385</v>
      </c>
      <c r="C44" s="13">
        <f>AVERAGEIFS('7e'!F$3:F$49,'7e'!A$3:A$49,"&gt;="&amp;G44,'7e'!A$3:A$49,"&lt;="&amp;H44)</f>
        <v>51.544380211567493</v>
      </c>
      <c r="D44" s="2">
        <f>(POWER(VLOOKUP(VALUE(RIGHT($A44,4)),'7g'!$A$3:$K$51,COLUMN(F$44),0)/VLOOKUP(VALUE(LEFT($A44,4)),'7g'!$A$3:$K$51,COLUMN(F$44),0),1/(VALUE(RIGHT($A44,4))-VALUE(LEFT($A44,4))))-1)*100</f>
        <v>8.8521636339679901</v>
      </c>
      <c r="E44" s="2">
        <f>D44*C44/100</f>
        <v>4.5627928804425704</v>
      </c>
      <c r="F44" s="2">
        <f>B44-D44*C44/100</f>
        <v>3.1056137167583682</v>
      </c>
      <c r="G44" s="69">
        <f>(VALUE(LEFT($A44,4)))</f>
        <v>1997</v>
      </c>
      <c r="H44" s="69">
        <f>(VALUE(RIGHT($A44,4)))</f>
        <v>2000</v>
      </c>
    </row>
    <row r="45" spans="1:20">
      <c r="A45" s="7" t="s">
        <v>28</v>
      </c>
      <c r="B45" s="2">
        <f>(POWER(VLOOKUP(VALUE(RIGHT($A45,4)),'5 (2)'!$A$3:$K$31,COLUMN(F$24),0)/VLOOKUP(VALUE(LEFT($A45,4)),'5 (2)'!$A$3:$K$31,COLUMN(F$24),0),1/(VALUE(RIGHT($A45,4))-VALUE(LEFT($A45,4))))-1)*100</f>
        <v>3.5225820453862688</v>
      </c>
      <c r="C45" s="13">
        <f>AVERAGEIFS('7e'!F$3:F$49,'7e'!A$3:A$49,"&gt;="&amp;G45,'7e'!A$3:A$49,"&lt;="&amp;H45)</f>
        <v>55.129905649247092</v>
      </c>
      <c r="D45" s="2">
        <f>(POWER(VLOOKUP(VALUE(RIGHT($A45,4)),'7g'!$A$3:$K$51,COLUMN(F$44),0)/VLOOKUP(VALUE(LEFT($A45,4)),'7g'!$A$3:$K$51,COLUMN(F$44),0),1/(VALUE(RIGHT($A45,4))-VALUE(LEFT($A45,4))))-1)*100</f>
        <v>9.4703817384655942E-2</v>
      </c>
      <c r="E45" s="2">
        <f>D45*C45/100</f>
        <v>5.2210125170396082E-2</v>
      </c>
      <c r="F45" s="2">
        <f>B45-D45*C45/100</f>
        <v>3.4703719202158729</v>
      </c>
      <c r="G45" s="69">
        <f>(VALUE(LEFT($A45,4)))</f>
        <v>2000</v>
      </c>
      <c r="H45" s="69">
        <f>(VALUE(RIGHT($A45,4)))</f>
        <v>2005</v>
      </c>
    </row>
    <row r="46" spans="1:20">
      <c r="A46" s="19" t="s">
        <v>616</v>
      </c>
      <c r="B46" s="2">
        <f>(POWER(VLOOKUP(VALUE(RIGHT($A46,4)),'5 (2)'!$A$3:$K$31,COLUMN(F$24),0)/VLOOKUP(VALUE(LEFT($A46,4)),'5 (2)'!$A$3:$K$31,COLUMN(F$24),0),1/(VALUE(RIGHT($A46,4))-VALUE(LEFT($A46,4))))-1)*100</f>
        <v>5.05822088572212</v>
      </c>
      <c r="C46" s="13">
        <f>AVERAGEIFS('7e'!F$3:F$49,'7e'!A$3:A$49,"&gt;="&amp;G46,'7e'!A$3:A$49,"&lt;="&amp;H46)</f>
        <v>53.397775732538996</v>
      </c>
      <c r="D46" s="2">
        <f>(POWER(VLOOKUP(VALUE(RIGHT($A46,4)),'7g'!$A$3:$K$51,COLUMN(F$44),0)/VLOOKUP(VALUE(LEFT($A46,4)),'7g'!$A$3:$K$51,COLUMN(F$44),0),1/(VALUE(RIGHT($A46,4))-VALUE(LEFT($A46,4))))-1)*100</f>
        <v>3.2929870084876578</v>
      </c>
      <c r="E46" s="2">
        <f>D46*C46/100</f>
        <v>1.7583818176938844</v>
      </c>
      <c r="F46" s="2">
        <f>B46-D46*C46/100</f>
        <v>3.2998390680282359</v>
      </c>
      <c r="G46" s="69">
        <f>(VALUE(LEFT($A46,4)))</f>
        <v>1997</v>
      </c>
      <c r="H46" s="69">
        <f>(VALUE(RIGHT($A46,4)))</f>
        <v>2005</v>
      </c>
    </row>
    <row r="47" spans="1:20">
      <c r="A47" s="160"/>
      <c r="B47" s="10"/>
      <c r="C47" s="70"/>
      <c r="D47" s="10"/>
      <c r="E47" s="10"/>
      <c r="F47" s="10"/>
      <c r="G47" s="71"/>
      <c r="H47" s="71"/>
    </row>
    <row r="48" spans="1:20">
      <c r="A48" s="358" t="s">
        <v>1234</v>
      </c>
      <c r="B48" s="358"/>
      <c r="C48" s="358"/>
      <c r="D48" s="358"/>
      <c r="E48" s="358"/>
      <c r="F48" s="358"/>
    </row>
    <row r="49" spans="1:8" ht="15" hidden="1" customHeight="1">
      <c r="B49" s="322" t="s">
        <v>629</v>
      </c>
      <c r="C49" s="365" t="s">
        <v>630</v>
      </c>
      <c r="D49" s="366"/>
      <c r="E49" s="367"/>
      <c r="F49" s="363" t="s">
        <v>631</v>
      </c>
    </row>
    <row r="50" spans="1:8" ht="60" hidden="1">
      <c r="B50" s="324"/>
      <c r="C50" s="33" t="s">
        <v>632</v>
      </c>
      <c r="D50" s="161" t="s">
        <v>630</v>
      </c>
      <c r="E50" s="33" t="s">
        <v>633</v>
      </c>
      <c r="F50" s="364"/>
    </row>
    <row r="51" spans="1:8" ht="30" hidden="1">
      <c r="A51" s="7"/>
      <c r="B51" s="362" t="s">
        <v>634</v>
      </c>
      <c r="C51" s="361"/>
      <c r="D51" s="361"/>
      <c r="E51" s="67" t="s">
        <v>635</v>
      </c>
      <c r="F51" s="68"/>
    </row>
    <row r="52" spans="1:8">
      <c r="A52" s="7" t="s">
        <v>27</v>
      </c>
      <c r="B52" s="2">
        <f>(POWER(VLOOKUP(VALUE(RIGHT($A52,4)),'5 (2)'!$A$3:$K$31,COLUMN(G$24),0)/VLOOKUP(VALUE(LEFT($A52,4)),'5 (2)'!$A$3:$K$31,COLUMN(G$24),0),1/(VALUE(RIGHT($A52,4))-VALUE(LEFT($A52,4))))-1)*100</f>
        <v>5.0509920144316212</v>
      </c>
      <c r="C52" s="13">
        <f>AVERAGEIFS('7e'!G$3:G$49,'7e'!A$3:A$49,"&gt;="&amp;G52,'7e'!A$3:A$49,"&lt;="&amp;H52)</f>
        <v>59.314366083799527</v>
      </c>
      <c r="D52" s="2">
        <f>(POWER(VLOOKUP(VALUE(RIGHT($A52,4)),'7g'!$A$3:$K$51,COLUMN(G$44),0)/VLOOKUP(VALUE(LEFT($A52,4)),'7g'!$A$3:$K$51,COLUMN(G$44),0),1/(VALUE(RIGHT($A52,4))-VALUE(LEFT($A52,4))))-1)*100</f>
        <v>3.4104106558528358</v>
      </c>
      <c r="E52" s="2">
        <f>D52*C52/100</f>
        <v>2.0228634613734595</v>
      </c>
      <c r="F52" s="2">
        <f>B52-D52*C52/100</f>
        <v>3.0281285530581616</v>
      </c>
      <c r="G52" s="69">
        <f>(VALUE(LEFT($A52,4)))</f>
        <v>1997</v>
      </c>
      <c r="H52" s="69">
        <f>(VALUE(RIGHT($A52,4)))</f>
        <v>2000</v>
      </c>
    </row>
    <row r="53" spans="1:8">
      <c r="A53" s="7" t="s">
        <v>28</v>
      </c>
      <c r="B53" s="2">
        <f>(POWER(VLOOKUP(VALUE(RIGHT($A53,4)),'5 (2)'!$A$3:$K$31,COLUMN(G$24),0)/VLOOKUP(VALUE(LEFT($A53,4)),'5 (2)'!$A$3:$K$31,COLUMN(G$24),0),1/(VALUE(RIGHT($A53,4))-VALUE(LEFT($A53,4))))-1)*100</f>
        <v>-2.1895419339694411</v>
      </c>
      <c r="C53" s="13">
        <f>AVERAGEIFS('7e'!G$3:G$49,'7e'!A$3:A$49,"&gt;="&amp;G53,'7e'!A$3:A$49,"&lt;="&amp;H53)</f>
        <v>57.982625735306833</v>
      </c>
      <c r="D53" s="2">
        <f>(POWER(VLOOKUP(VALUE(RIGHT($A53,4)),'7g'!$A$3:$K$51,COLUMN(G$44),0)/VLOOKUP(VALUE(LEFT($A53,4)),'7g'!$A$3:$K$51,COLUMN(G$44),0),1/(VALUE(RIGHT($A53,4))-VALUE(LEFT($A53,4))))-1)*100</f>
        <v>-1.544858436342289</v>
      </c>
      <c r="E53" s="2">
        <f>D53*C53/100</f>
        <v>-0.89574948528466281</v>
      </c>
      <c r="F53" s="2">
        <f>B53-D53*C53/100</f>
        <v>-1.2937924486847783</v>
      </c>
      <c r="G53" s="69">
        <f>(VALUE(LEFT($A53,4)))</f>
        <v>2000</v>
      </c>
      <c r="H53" s="69">
        <f>(VALUE(RIGHT($A53,4)))</f>
        <v>2005</v>
      </c>
    </row>
    <row r="54" spans="1:8">
      <c r="A54" s="19" t="s">
        <v>616</v>
      </c>
      <c r="B54" s="2">
        <f>(POWER(VLOOKUP(VALUE(RIGHT($A54,4)),'5 (2)'!$A$3:$K$31,COLUMN(G$24),0)/VLOOKUP(VALUE(LEFT($A54,4)),'5 (2)'!$A$3:$K$31,COLUMN(G$24),0),1/(VALUE(RIGHT($A54,4))-VALUE(LEFT($A54,4))))-1)*100</f>
        <v>0.46524951766848677</v>
      </c>
      <c r="C54" s="13">
        <f>AVERAGEIFS('7e'!G$3:G$49,'7e'!A$3:A$49,"&gt;="&amp;G54,'7e'!A$3:A$49,"&lt;="&amp;H54)</f>
        <v>58.230847787526741</v>
      </c>
      <c r="D54" s="2">
        <f>(POWER(VLOOKUP(VALUE(RIGHT($A54,4)),'7g'!$A$3:$K$51,COLUMN(G$44),0)/VLOOKUP(VALUE(LEFT($A54,4)),'7g'!$A$3:$K$51,COLUMN(G$44),0),1/(VALUE(RIGHT($A54,4))-VALUE(LEFT($A54,4))))-1)*100</f>
        <v>0.2849123224676342</v>
      </c>
      <c r="E54" s="2">
        <f>D54*C54/100</f>
        <v>0.16590686082403544</v>
      </c>
      <c r="F54" s="2">
        <f>B54-D54*C54/100</f>
        <v>0.29934265684445133</v>
      </c>
      <c r="G54" s="69">
        <f>(VALUE(LEFT($A54,4)))</f>
        <v>1997</v>
      </c>
      <c r="H54" s="69">
        <f>(VALUE(RIGHT($A54,4)))</f>
        <v>2005</v>
      </c>
    </row>
    <row r="56" spans="1:8">
      <c r="A56" s="163" t="s">
        <v>1217</v>
      </c>
    </row>
    <row r="57" spans="1:8">
      <c r="A57" s="358" t="s">
        <v>642</v>
      </c>
      <c r="B57" s="358"/>
      <c r="C57" s="358"/>
      <c r="D57" s="358"/>
      <c r="E57" s="358"/>
      <c r="F57" s="358"/>
    </row>
    <row r="58" spans="1:8">
      <c r="B58" s="321" t="s">
        <v>629</v>
      </c>
      <c r="C58" s="359" t="s">
        <v>630</v>
      </c>
      <c r="D58" s="359"/>
      <c r="E58" s="359"/>
      <c r="F58" s="360" t="s">
        <v>631</v>
      </c>
    </row>
    <row r="59" spans="1:8" ht="60">
      <c r="B59" s="321"/>
      <c r="C59" s="33" t="s">
        <v>632</v>
      </c>
      <c r="D59" s="161" t="s">
        <v>630</v>
      </c>
      <c r="E59" s="33" t="s">
        <v>633</v>
      </c>
      <c r="F59" s="360"/>
    </row>
    <row r="60" spans="1:8" ht="30">
      <c r="A60" s="7"/>
      <c r="B60" s="361" t="s">
        <v>634</v>
      </c>
      <c r="C60" s="361"/>
      <c r="D60" s="361"/>
      <c r="E60" s="67" t="s">
        <v>635</v>
      </c>
      <c r="F60" s="68"/>
    </row>
    <row r="61" spans="1:8">
      <c r="A61" s="7" t="s">
        <v>27</v>
      </c>
      <c r="B61" s="2">
        <f>(POWER(VLOOKUP(VALUE(RIGHT($A61,4)),'5 (2)'!$A$3:$K$31,COLUMN(H$24),0)/VLOOKUP(VALUE(LEFT($A61,4)),'5 (2)'!$A$3:$K$31,COLUMN(H$24),0),1/(VALUE(RIGHT($A61,4))-VALUE(LEFT($A61,4))))-1)*100</f>
        <v>4.2680373792676418</v>
      </c>
      <c r="C61" s="13">
        <f>AVERAGEIFS('7e'!H$3:H$49,'7e'!A$3:A$49,"&gt;="&amp;G61,'7e'!A$3:A$49,"&lt;="&amp;H61)</f>
        <v>56.367424780712099</v>
      </c>
      <c r="D61" s="2">
        <f>(POWER(VLOOKUP(VALUE(RIGHT($A61,4)),'7g'!$A$3:$K$51,COLUMN(H$44),0)/VLOOKUP(VALUE(LEFT($A61,4)),'7g'!$A$3:$K$51,COLUMN(H$44),0),1/(VALUE(RIGHT($A61,4))-VALUE(LEFT($A61,4))))-1)*100</f>
        <v>1.08393811238916</v>
      </c>
      <c r="E61" s="2">
        <f>D61*C61/100</f>
        <v>0.61098800017043042</v>
      </c>
      <c r="F61" s="2">
        <f>B61-D61*C61/100</f>
        <v>3.6570493790972112</v>
      </c>
      <c r="G61" s="69">
        <f>(VALUE(LEFT($A61,4)))</f>
        <v>1997</v>
      </c>
      <c r="H61" s="69">
        <f>(VALUE(RIGHT($A61,4)))</f>
        <v>2000</v>
      </c>
    </row>
    <row r="62" spans="1:8">
      <c r="A62" s="7" t="s">
        <v>28</v>
      </c>
      <c r="B62" s="2">
        <f>(POWER(VLOOKUP(VALUE(RIGHT($A62,4)),'5 (2)'!$A$3:$K$31,COLUMN(H$24),0)/VLOOKUP(VALUE(LEFT($A62,4)),'5 (2)'!$A$3:$K$31,COLUMN(H$24),0),1/(VALUE(RIGHT($A62,4))-VALUE(LEFT($A62,4))))-1)*100</f>
        <v>-1.6715020925262669</v>
      </c>
      <c r="C62" s="13">
        <f>AVERAGEIFS('7e'!H$3:H$49,'7e'!A$3:A$49,"&gt;="&amp;G62,'7e'!A$3:A$49,"&lt;="&amp;H62)</f>
        <v>54.856834206877956</v>
      </c>
      <c r="D62" s="2">
        <f>(POWER(VLOOKUP(VALUE(RIGHT($A62,4)),'7g'!$A$3:$K$51,COLUMN(H$44),0)/VLOOKUP(VALUE(LEFT($A62,4)),'7g'!$A$3:$K$51,COLUMN(H$44),0),1/(VALUE(RIGHT($A62,4))-VALUE(LEFT($A62,4))))-1)*100</f>
        <v>-1.7898260754886541</v>
      </c>
      <c r="E62" s="2">
        <f>D62*C62/100</f>
        <v>-0.98184192282228122</v>
      </c>
      <c r="F62" s="2">
        <f>B62-D62*C62/100</f>
        <v>-0.68966016970398569</v>
      </c>
      <c r="G62" s="69">
        <f>(VALUE(LEFT($A62,4)))</f>
        <v>2000</v>
      </c>
      <c r="H62" s="69">
        <f>(VALUE(RIGHT($A62,4)))</f>
        <v>2005</v>
      </c>
    </row>
    <row r="63" spans="1:8">
      <c r="A63" s="19" t="s">
        <v>616</v>
      </c>
      <c r="B63" s="2">
        <f>(POWER(VLOOKUP(VALUE(RIGHT($A63,4)),'5 (2)'!$A$3:$K$31,COLUMN(H$24),0)/VLOOKUP(VALUE(LEFT($A63,4)),'5 (2)'!$A$3:$K$31,COLUMN(H$24),0),1/(VALUE(RIGHT($A63,4))-VALUE(LEFT($A63,4))))-1)*100</f>
        <v>0.51510429526537838</v>
      </c>
      <c r="C63" s="13">
        <f>AVERAGEIFS('7e'!H$3:H$49,'7e'!A$3:A$49,"&gt;="&amp;G63,'7e'!A$3:A$49,"&lt;="&amp;H63)</f>
        <v>54.735889060667994</v>
      </c>
      <c r="D63" s="2">
        <f>(POWER(VLOOKUP(VALUE(RIGHT($A63,4)),'7g'!$A$3:$K$51,COLUMN(H$44),0)/VLOOKUP(VALUE(LEFT($A63,4)),'7g'!$A$3:$K$51,COLUMN(H$44),0),1/(VALUE(RIGHT($A63,4))-VALUE(LEFT($A63,4))))-1)*100</f>
        <v>-0.7218655810683261</v>
      </c>
      <c r="E63" s="2">
        <f>D63*C63/100</f>
        <v>-0.39511954362070534</v>
      </c>
      <c r="F63" s="2">
        <f>B63-D63*C63/100</f>
        <v>0.91022383888608371</v>
      </c>
      <c r="G63" s="69">
        <f>(VALUE(LEFT($A63,4)))</f>
        <v>1997</v>
      </c>
      <c r="H63" s="69">
        <f>(VALUE(RIGHT($A63,4)))</f>
        <v>2005</v>
      </c>
    </row>
    <row r="65" spans="1:8">
      <c r="A65" s="358" t="s">
        <v>643</v>
      </c>
      <c r="B65" s="358"/>
      <c r="C65" s="358"/>
      <c r="D65" s="358"/>
      <c r="E65" s="358"/>
      <c r="F65" s="358"/>
    </row>
    <row r="66" spans="1:8" ht="15" hidden="1" customHeight="1">
      <c r="B66" s="322" t="s">
        <v>629</v>
      </c>
      <c r="C66" s="365" t="s">
        <v>630</v>
      </c>
      <c r="D66" s="366"/>
      <c r="E66" s="367"/>
      <c r="F66" s="363" t="s">
        <v>631</v>
      </c>
    </row>
    <row r="67" spans="1:8" ht="60" hidden="1">
      <c r="B67" s="324"/>
      <c r="C67" s="33" t="s">
        <v>632</v>
      </c>
      <c r="D67" s="161" t="s">
        <v>630</v>
      </c>
      <c r="E67" s="33" t="s">
        <v>633</v>
      </c>
      <c r="F67" s="364"/>
    </row>
    <row r="68" spans="1:8" ht="30" hidden="1">
      <c r="A68" s="7"/>
      <c r="B68" s="362" t="s">
        <v>634</v>
      </c>
      <c r="C68" s="361"/>
      <c r="D68" s="361"/>
      <c r="E68" s="67" t="s">
        <v>635</v>
      </c>
      <c r="F68" s="68"/>
    </row>
    <row r="69" spans="1:8">
      <c r="A69" s="7" t="s">
        <v>27</v>
      </c>
      <c r="B69" s="2">
        <f>(POWER(VLOOKUP(VALUE(RIGHT($A69,4)),'5 (2)'!$A$3:$K$31,COLUMN(I$24),0)/VLOOKUP(VALUE(LEFT($A69,4)),'5 (2)'!$A$3:$K$31,COLUMN(I$24),0),1/(VALUE(RIGHT($A69,4))-VALUE(LEFT($A69,4))))-1)*100</f>
        <v>7.2475547436727128</v>
      </c>
      <c r="C69" s="13">
        <f>AVERAGEIFS('7e'!I$3:I$49,'7e'!A$3:A$49,"&gt;="&amp;G69,'7e'!A$3:A$49,"&lt;="&amp;H69)</f>
        <v>32.590331323036366</v>
      </c>
      <c r="D69" s="2">
        <f>(POWER(VLOOKUP(VALUE(RIGHT($A69,4)),'7g'!$A$3:$K$51,COLUMN(I$44),0)/VLOOKUP(VALUE(LEFT($A69,4)),'7g'!$A$3:$K$51,COLUMN(I$44),0),1/(VALUE(RIGHT($A69,4))-VALUE(LEFT($A69,4))))-1)*100</f>
        <v>3.5203003675711386</v>
      </c>
      <c r="E69" s="2">
        <f>D69*C69/100</f>
        <v>1.1472775533575013</v>
      </c>
      <c r="F69" s="2">
        <f>B69-D69*C69/100</f>
        <v>6.1002771903152118</v>
      </c>
      <c r="G69" s="69">
        <f>(VALUE(LEFT($A69,4)))</f>
        <v>1997</v>
      </c>
      <c r="H69" s="69">
        <f>(VALUE(RIGHT($A69,4)))</f>
        <v>2000</v>
      </c>
    </row>
    <row r="70" spans="1:8">
      <c r="A70" s="7" t="s">
        <v>28</v>
      </c>
      <c r="B70" s="2">
        <f>(POWER(VLOOKUP(VALUE(RIGHT($A70,4)),'5 (2)'!$A$3:$K$31,COLUMN(I$24),0)/VLOOKUP(VALUE(LEFT($A70,4)),'5 (2)'!$A$3:$K$31,COLUMN(I$24),0),1/(VALUE(RIGHT($A70,4))-VALUE(LEFT($A70,4))))-1)*100</f>
        <v>1.8101481357264193</v>
      </c>
      <c r="C70" s="13">
        <f>AVERAGEIFS('7e'!I$3:I$49,'7e'!A$3:A$49,"&gt;="&amp;G70,'7e'!A$3:A$49,"&lt;="&amp;H70)</f>
        <v>35.936109568313071</v>
      </c>
      <c r="D70" s="2">
        <f>(POWER(VLOOKUP(VALUE(RIGHT($A70,4)),'7g'!$A$3:$K$51,COLUMN(I$44),0)/VLOOKUP(VALUE(LEFT($A70,4)),'7g'!$A$3:$K$51,COLUMN(I$44),0),1/(VALUE(RIGHT($A70,4))-VALUE(LEFT($A70,4))))-1)*100</f>
        <v>-2.4841216335621197</v>
      </c>
      <c r="E70" s="2">
        <f>D70*C70/100</f>
        <v>-0.89269667204705183</v>
      </c>
      <c r="F70" s="2">
        <f>B70-D70*C70/100</f>
        <v>2.702844807773471</v>
      </c>
      <c r="G70" s="69">
        <f>(VALUE(LEFT($A70,4)))</f>
        <v>2000</v>
      </c>
      <c r="H70" s="69">
        <f>(VALUE(RIGHT($A70,4)))</f>
        <v>2005</v>
      </c>
    </row>
    <row r="71" spans="1:8">
      <c r="A71" s="19" t="s">
        <v>616</v>
      </c>
      <c r="B71" s="2">
        <f>(POWER(VLOOKUP(VALUE(RIGHT($A71,4)),'5 (2)'!$A$3:$K$31,COLUMN(I$24),0)/VLOOKUP(VALUE(LEFT($A71,4)),'5 (2)'!$A$3:$K$31,COLUMN(I$24),0),1/(VALUE(RIGHT($A71,4))-VALUE(LEFT($A71,4))))-1)*100</f>
        <v>3.8160959400944883</v>
      </c>
      <c r="C71" s="13">
        <f>AVERAGEIFS('7e'!I$3:I$49,'7e'!A$3:A$49,"&gt;="&amp;G71,'7e'!A$3:A$49,"&lt;="&amp;H71)</f>
        <v>34.3510991719792</v>
      </c>
      <c r="D71" s="2">
        <f>(POWER(VLOOKUP(VALUE(RIGHT($A71,4)),'7g'!$A$3:$K$51,COLUMN(I$44),0)/VLOOKUP(VALUE(LEFT($A71,4)),'7g'!$A$3:$K$51,COLUMN(I$44),0),1/(VALUE(RIGHT($A71,4))-VALUE(LEFT($A71,4))))-1)*100</f>
        <v>-0.27440023382825363</v>
      </c>
      <c r="E71" s="2">
        <f>D71*C71/100</f>
        <v>-9.4259496450486216E-2</v>
      </c>
      <c r="F71" s="2">
        <f>B71-D71*C71/100</f>
        <v>3.9103554365449744</v>
      </c>
      <c r="G71" s="69">
        <f>(VALUE(LEFT($A71,4)))</f>
        <v>1997</v>
      </c>
      <c r="H71" s="69">
        <f>(VALUE(RIGHT($A71,4)))</f>
        <v>2005</v>
      </c>
    </row>
    <row r="73" spans="1:8" ht="29.25" customHeight="1">
      <c r="A73" s="358" t="s">
        <v>644</v>
      </c>
      <c r="B73" s="358"/>
      <c r="C73" s="358"/>
      <c r="D73" s="358"/>
      <c r="E73" s="358"/>
      <c r="F73" s="358"/>
    </row>
    <row r="74" spans="1:8" ht="15" hidden="1" customHeight="1">
      <c r="B74" s="322" t="s">
        <v>629</v>
      </c>
      <c r="C74" s="365" t="s">
        <v>630</v>
      </c>
      <c r="D74" s="366"/>
      <c r="E74" s="367"/>
      <c r="F74" s="363" t="s">
        <v>631</v>
      </c>
    </row>
    <row r="75" spans="1:8" ht="60" hidden="1">
      <c r="B75" s="324"/>
      <c r="C75" s="33" t="s">
        <v>632</v>
      </c>
      <c r="D75" s="161" t="s">
        <v>630</v>
      </c>
      <c r="E75" s="33" t="s">
        <v>633</v>
      </c>
      <c r="F75" s="364"/>
    </row>
    <row r="76" spans="1:8" ht="30" hidden="1">
      <c r="A76" s="7"/>
      <c r="B76" s="362" t="s">
        <v>634</v>
      </c>
      <c r="C76" s="361"/>
      <c r="D76" s="361"/>
      <c r="E76" s="67" t="s">
        <v>635</v>
      </c>
      <c r="F76" s="68"/>
    </row>
    <row r="77" spans="1:8">
      <c r="A77" s="7" t="s">
        <v>27</v>
      </c>
      <c r="B77" s="2">
        <f>(POWER(VLOOKUP(VALUE(RIGHT($A77,4)),'5 (2)'!$A$3:$K$31,COLUMN(J$24),0)/VLOOKUP(VALUE(LEFT($A77,4)),'5 (2)'!$A$3:$K$31,COLUMN(J$24),0),1/(VALUE(RIGHT($A77,4))-VALUE(LEFT($A77,4))))-1)*100</f>
        <v>-2.0413731729052809</v>
      </c>
      <c r="C77" s="13">
        <f>AVERAGEIFS('7e'!J$3:J$49,'7e'!A$3:A$49,"&gt;="&amp;G77,'7e'!A$3:A$49,"&lt;="&amp;H77)</f>
        <v>31.570326773568247</v>
      </c>
      <c r="D77" s="2">
        <f>(POWER(VLOOKUP(VALUE(RIGHT($A77,4)),'7g'!$A$3:$K$51,COLUMN(J$44),0)/VLOOKUP(VALUE(LEFT($A77,4)),'7g'!$A$3:$K$51,COLUMN(J$44),0),1/(VALUE(RIGHT($A77,4))-VALUE(LEFT($A77,4))))-1)*100</f>
        <v>-12.243834715665013</v>
      </c>
      <c r="E77" s="2">
        <f>D77*C77/100</f>
        <v>-3.8654186293510353</v>
      </c>
      <c r="F77" s="2">
        <f>B77-D77*C77/100</f>
        <v>1.8240454564457544</v>
      </c>
      <c r="G77" s="69">
        <f>(VALUE(LEFT($A77,4)))</f>
        <v>1997</v>
      </c>
      <c r="H77" s="69">
        <f>(VALUE(RIGHT($A77,4)))</f>
        <v>2000</v>
      </c>
    </row>
    <row r="78" spans="1:8">
      <c r="A78" s="7" t="s">
        <v>28</v>
      </c>
      <c r="B78" s="2">
        <f>(POWER(VLOOKUP(VALUE(RIGHT($A78,4)),'5 (2)'!$A$3:$K$31,COLUMN(J$24),0)/VLOOKUP(VALUE(LEFT($A78,4)),'5 (2)'!$A$3:$K$31,COLUMN(J$24),0),1/(VALUE(RIGHT($A78,4))-VALUE(LEFT($A78,4))))-1)*100</f>
        <v>2.297688371129003</v>
      </c>
      <c r="C78" s="13">
        <f>AVERAGEIFS('7e'!J$3:J$49,'7e'!A$3:A$49,"&gt;="&amp;G78,'7e'!A$3:A$49,"&lt;="&amp;H78)</f>
        <v>26.11603520626706</v>
      </c>
      <c r="D78" s="2">
        <f>(POWER(VLOOKUP(VALUE(RIGHT($A78,4)),'7g'!$A$3:$K$51,COLUMN(J$44),0)/VLOOKUP(VALUE(LEFT($A78,4)),'7g'!$A$3:$K$51,COLUMN(J$44),0),1/(VALUE(RIGHT($A78,4))-VALUE(LEFT($A78,4))))-1)*100</f>
        <v>0.24110890246380468</v>
      </c>
      <c r="E78" s="2">
        <f>D78*C78/100</f>
        <v>6.2968085852891334E-2</v>
      </c>
      <c r="F78" s="2">
        <f>B78-D78*C78/100</f>
        <v>2.2347202852761119</v>
      </c>
      <c r="G78" s="69">
        <f>(VALUE(LEFT($A78,4)))</f>
        <v>2000</v>
      </c>
      <c r="H78" s="69">
        <f>(VALUE(RIGHT($A78,4)))</f>
        <v>2005</v>
      </c>
    </row>
    <row r="79" spans="1:8">
      <c r="A79" s="19" t="s">
        <v>616</v>
      </c>
      <c r="B79" s="2">
        <f>(POWER(VLOOKUP(VALUE(RIGHT($A79,4)),'5 (2)'!$A$3:$K$31,COLUMN(J$24),0)/VLOOKUP(VALUE(LEFT($A79,4)),'5 (2)'!$A$3:$K$31,COLUMN(J$24),0),1/(VALUE(RIGHT($A79,4))-VALUE(LEFT($A79,4))))-1)*100</f>
        <v>0.64846266947513609</v>
      </c>
      <c r="C79" s="13">
        <f>AVERAGEIFS('7e'!J$3:J$49,'7e'!A$3:A$49,"&gt;="&amp;G79,'7e'!A$3:A$49,"&lt;="&amp;H79)</f>
        <v>28.483719080189545</v>
      </c>
      <c r="D79" s="2">
        <f>(POWER(VLOOKUP(VALUE(RIGHT($A79,4)),'7g'!$A$3:$K$51,COLUMN(J$44),0)/VLOOKUP(VALUE(LEFT($A79,4)),'7g'!$A$3:$K$51,COLUMN(J$44),0),1/(VALUE(RIGHT($A79,4))-VALUE(LEFT($A79,4))))-1)*100</f>
        <v>-4.6363691339761477</v>
      </c>
      <c r="E79" s="2">
        <f>D79*C79/100</f>
        <v>-1.3206103596423828</v>
      </c>
      <c r="F79" s="2">
        <f>B79-D79*C79/100</f>
        <v>1.9690730291175189</v>
      </c>
      <c r="G79" s="69">
        <f>(VALUE(LEFT($A79,4)))</f>
        <v>1997</v>
      </c>
      <c r="H79" s="69">
        <f>(VALUE(RIGHT($A79,4)))</f>
        <v>2005</v>
      </c>
    </row>
    <row r="81" spans="1:8" hidden="1"/>
    <row r="82" spans="1:8">
      <c r="A82" s="358" t="s">
        <v>1232</v>
      </c>
      <c r="B82" s="358"/>
      <c r="C82" s="358"/>
      <c r="D82" s="358"/>
      <c r="E82" s="358"/>
      <c r="F82" s="358"/>
    </row>
    <row r="83" spans="1:8" hidden="1"/>
    <row r="84" spans="1:8">
      <c r="A84" s="7" t="s">
        <v>27</v>
      </c>
      <c r="B84" s="2">
        <f>(POWER(VLOOKUP(VALUE(RIGHT($A84,4)),'5 (2)'!$A$3:$K$31,COLUMN(K$24),0)/VLOOKUP(VALUE(LEFT($A84,4)),'5 (2)'!$A$3:$K$31,COLUMN(K$24),0),1/(VALUE(RIGHT($A84,4))-VALUE(LEFT($A84,4))))-1)*100</f>
        <v>0.8609590532431044</v>
      </c>
      <c r="C84" s="13">
        <f>AVERAGEIFS('7e'!J$3:J$49,'7e'!A$3:A$49,"&gt;="&amp;G84,'7e'!A$3:A$49,"&lt;="&amp;H84)</f>
        <v>31.570326773568247</v>
      </c>
      <c r="D84" s="2">
        <f>(POWER(VLOOKUP(VALUE(RIGHT($A84,4)),'7g'!$A$3:$K$51,COLUMN(K$44),0)/VLOOKUP(VALUE(LEFT($A84,4)),'7g'!$A$3:$K$51,COLUMN(K$44),0),1/(VALUE(RIGHT($A84,4))-VALUE(LEFT($A84,4))))-1)*100</f>
        <v>-2.6754501545751985</v>
      </c>
      <c r="E84" s="2">
        <f>D84*C84/100</f>
        <v>-0.84464835646332703</v>
      </c>
      <c r="F84" s="2">
        <f>B84-D84*C84/100</f>
        <v>1.7056074097064315</v>
      </c>
      <c r="G84" s="69">
        <f>(VALUE(LEFT($A84,4)))</f>
        <v>1997</v>
      </c>
      <c r="H84" s="69">
        <f>(VALUE(RIGHT($A84,4)))</f>
        <v>2000</v>
      </c>
    </row>
    <row r="85" spans="1:8">
      <c r="A85" s="7" t="s">
        <v>28</v>
      </c>
      <c r="B85" s="2">
        <f>(POWER(VLOOKUP(VALUE(RIGHT($A85,4)),'5 (2)'!$A$3:$K$31,COLUMN(K$24),0)/VLOOKUP(VALUE(LEFT($A85,4)),'5 (2)'!$A$3:$K$31,COLUMN(K$24),0),1/(VALUE(RIGHT($A85,4))-VALUE(LEFT($A85,4))))-1)*100</f>
        <v>5.2616054234615461</v>
      </c>
      <c r="C85" s="13">
        <f>AVERAGEIFS('7e'!J$3:J$49,'7e'!A$3:A$49,"&gt;="&amp;G85,'7e'!A$3:A$49,"&lt;="&amp;H85)</f>
        <v>26.11603520626706</v>
      </c>
      <c r="D85" s="2">
        <f>(POWER(VLOOKUP(VALUE(RIGHT($A85,4)),'7g'!$A$3:$K$51,COLUMN(K$44),0)/VLOOKUP(VALUE(LEFT($A85,4)),'7g'!$A$3:$K$51,COLUMN(K$44),0),1/(VALUE(RIGHT($A85,4))-VALUE(LEFT($A85,4))))-1)*100</f>
        <v>1.6311321379437249</v>
      </c>
      <c r="E85" s="2">
        <f>D85*C85/100</f>
        <v>0.42598704340611981</v>
      </c>
      <c r="F85" s="2">
        <f>B85-D85*C85/100</f>
        <v>4.8356183800554264</v>
      </c>
      <c r="G85" s="69">
        <f>(VALUE(LEFT($A85,4)))</f>
        <v>2000</v>
      </c>
      <c r="H85" s="69">
        <f>(VALUE(RIGHT($A85,4)))</f>
        <v>2005</v>
      </c>
    </row>
    <row r="86" spans="1:8">
      <c r="A86" s="19" t="s">
        <v>616</v>
      </c>
      <c r="B86" s="2">
        <f>(POWER(VLOOKUP(VALUE(RIGHT($A86,4)),'5 (2)'!$A$3:$K$31,COLUMN(K$24),0)/VLOOKUP(VALUE(LEFT($A86,4)),'5 (2)'!$A$3:$K$31,COLUMN(K$24),0),1/(VALUE(RIGHT($A86,4))-VALUE(LEFT($A86,4))))-1)*100</f>
        <v>3.5893012162031779</v>
      </c>
      <c r="C86" s="13">
        <f>AVERAGEIFS('7e'!J$3:J$49,'7e'!A$3:A$49,"&gt;="&amp;G86,'7e'!A$3:A$49,"&lt;="&amp;H86)</f>
        <v>28.483719080189545</v>
      </c>
      <c r="D86" s="2">
        <f>(POWER(VLOOKUP(VALUE(RIGHT($A86,4)),'7g'!$A$3:$K$51,COLUMN(K$44),0)/VLOOKUP(VALUE(LEFT($A86,4)),'7g'!$A$3:$K$51,COLUMN(K$44),0),1/(VALUE(RIGHT($A86,4))-VALUE(LEFT($A86,4))))-1)*100</f>
        <v>-5.7266962810942346E-3</v>
      </c>
      <c r="E86" s="2">
        <f>D86*C86/100</f>
        <v>-1.6311760812825434E-3</v>
      </c>
      <c r="F86" s="2">
        <f>B86-D86*C86/100</f>
        <v>3.5909323922844605</v>
      </c>
      <c r="G86" s="69">
        <f>(VALUE(LEFT($A86,4)))</f>
        <v>1997</v>
      </c>
      <c r="H86" s="69">
        <f>(VALUE(RIGHT($A86,4)))</f>
        <v>2005</v>
      </c>
    </row>
    <row r="88" spans="1:8">
      <c r="A88" s="163" t="s">
        <v>1217</v>
      </c>
    </row>
    <row r="91" spans="1:8" hidden="1" outlineLevel="1">
      <c r="B91" s="171"/>
      <c r="C91" s="166" t="s">
        <v>27</v>
      </c>
      <c r="D91" s="166" t="s">
        <v>28</v>
      </c>
      <c r="E91" s="166" t="s">
        <v>616</v>
      </c>
    </row>
    <row r="92" spans="1:8" hidden="1" outlineLevel="1">
      <c r="B92" s="171" t="s">
        <v>7</v>
      </c>
      <c r="C92" s="2">
        <v>3.0464366232865192</v>
      </c>
      <c r="D92" s="2">
        <v>2.3545429890257541</v>
      </c>
      <c r="E92" s="2">
        <v>2.6134570086664866</v>
      </c>
    </row>
    <row r="93" spans="1:8" hidden="1" outlineLevel="1">
      <c r="B93" s="171" t="s">
        <v>8</v>
      </c>
      <c r="C93" s="2">
        <v>7.4918608398404114</v>
      </c>
      <c r="D93" s="2">
        <v>2.2370318271329457</v>
      </c>
      <c r="E93" s="2">
        <v>4.6850416590865187</v>
      </c>
    </row>
    <row r="94" spans="1:8" hidden="1" outlineLevel="1">
      <c r="B94" s="171" t="s">
        <v>11</v>
      </c>
      <c r="C94" s="2">
        <v>3.1056137167583682</v>
      </c>
      <c r="D94" s="2">
        <v>3.4703719202158729</v>
      </c>
      <c r="E94" s="2">
        <v>3.2998390680282359</v>
      </c>
    </row>
    <row r="95" spans="1:8" hidden="1" outlineLevel="1">
      <c r="B95" s="171" t="s">
        <v>12</v>
      </c>
      <c r="C95" s="2">
        <v>3.0281285530581616</v>
      </c>
      <c r="D95" s="2">
        <v>-1.2937924486847783</v>
      </c>
      <c r="E95" s="2">
        <v>0.29934265684445133</v>
      </c>
    </row>
    <row r="96" spans="1:8" hidden="1" outlineLevel="1">
      <c r="B96" s="171" t="s">
        <v>13</v>
      </c>
      <c r="C96" s="2">
        <v>3.6570493790972112</v>
      </c>
      <c r="D96" s="2">
        <v>-0.68966016970398569</v>
      </c>
      <c r="E96" s="2">
        <v>0.91022383888608371</v>
      </c>
    </row>
    <row r="97" spans="2:5" hidden="1" outlineLevel="1">
      <c r="B97" s="171" t="s">
        <v>14</v>
      </c>
      <c r="C97" s="2">
        <v>6.1002771903152118</v>
      </c>
      <c r="D97" s="2">
        <v>2.702844807773471</v>
      </c>
      <c r="E97" s="2">
        <v>3.9103554365449744</v>
      </c>
    </row>
    <row r="98" spans="2:5" hidden="1" outlineLevel="1">
      <c r="B98" s="171" t="s">
        <v>15</v>
      </c>
      <c r="C98" s="2">
        <v>1.8240454564457544</v>
      </c>
      <c r="D98" s="2">
        <v>2.2347202852761119</v>
      </c>
      <c r="E98" s="2">
        <v>1.9690730291175189</v>
      </c>
    </row>
    <row r="99" spans="2:5" hidden="1" outlineLevel="1">
      <c r="B99" s="171" t="s">
        <v>55</v>
      </c>
      <c r="C99" s="2">
        <v>1.7056074097064315</v>
      </c>
      <c r="D99" s="2">
        <v>4.8356183800554264</v>
      </c>
      <c r="E99" s="2">
        <v>3.5909323922844605</v>
      </c>
    </row>
    <row r="100" spans="2:5" collapsed="1"/>
  </sheetData>
  <mergeCells count="46">
    <mergeCell ref="B22:B23"/>
    <mergeCell ref="C22:E22"/>
    <mergeCell ref="F22:F23"/>
    <mergeCell ref="A1:F1"/>
    <mergeCell ref="B2:B3"/>
    <mergeCell ref="C2:E2"/>
    <mergeCell ref="F2:F3"/>
    <mergeCell ref="B4:D4"/>
    <mergeCell ref="A11:F11"/>
    <mergeCell ref="B12:B13"/>
    <mergeCell ref="C12:E12"/>
    <mergeCell ref="F12:F13"/>
    <mergeCell ref="B14:D14"/>
    <mergeCell ref="A21:F21"/>
    <mergeCell ref="A48:F48"/>
    <mergeCell ref="B24:D24"/>
    <mergeCell ref="A32:F32"/>
    <mergeCell ref="B33:B34"/>
    <mergeCell ref="C33:E33"/>
    <mergeCell ref="F33:F34"/>
    <mergeCell ref="B35:D35"/>
    <mergeCell ref="A40:F40"/>
    <mergeCell ref="B41:B42"/>
    <mergeCell ref="C41:E41"/>
    <mergeCell ref="F41:F42"/>
    <mergeCell ref="B43:D43"/>
    <mergeCell ref="B60:D60"/>
    <mergeCell ref="A65:F65"/>
    <mergeCell ref="B49:B50"/>
    <mergeCell ref="C49:E49"/>
    <mergeCell ref="F49:F50"/>
    <mergeCell ref="B51:D51"/>
    <mergeCell ref="A57:F57"/>
    <mergeCell ref="B58:B59"/>
    <mergeCell ref="C58:E58"/>
    <mergeCell ref="F58:F59"/>
    <mergeCell ref="B74:B75"/>
    <mergeCell ref="C74:E74"/>
    <mergeCell ref="F74:F75"/>
    <mergeCell ref="B76:D76"/>
    <mergeCell ref="A82:F82"/>
    <mergeCell ref="B68:D68"/>
    <mergeCell ref="F66:F67"/>
    <mergeCell ref="C66:E66"/>
    <mergeCell ref="B66:B67"/>
    <mergeCell ref="A73:F73"/>
  </mergeCells>
  <pageMargins left="0.7" right="0.7" top="0.75" bottom="0.75" header="0.3" footer="0.3"/>
  <pageSetup orientation="portrait" horizontalDpi="0" verticalDpi="0" r:id="rId1"/>
  <rowBreaks count="2" manualBreakCount="2">
    <brk id="31" max="5" man="1"/>
    <brk id="56" max="5" man="1"/>
  </rowBreaks>
</worksheet>
</file>

<file path=xl/worksheets/sheet52.xml><?xml version="1.0" encoding="utf-8"?>
<worksheet xmlns="http://schemas.openxmlformats.org/spreadsheetml/2006/main" xmlns:r="http://schemas.openxmlformats.org/officeDocument/2006/relationships">
  <sheetPr codeName="Sheet100"/>
  <dimension ref="A1:AH61"/>
  <sheetViews>
    <sheetView view="pageBreakPreview" zoomScaleNormal="100" zoomScaleSheetLayoutView="100" workbookViewId="0"/>
  </sheetViews>
  <sheetFormatPr defaultRowHeight="15" outlineLevelCol="1"/>
  <cols>
    <col min="2" max="2" width="9.85546875" customWidth="1"/>
    <col min="3" max="13" width="13.5703125" customWidth="1"/>
    <col min="15" max="33" width="0" hidden="1" customWidth="1" outlineLevel="1"/>
    <col min="34" max="34" width="9.140625" collapsed="1"/>
  </cols>
  <sheetData>
    <row r="1" spans="1:33">
      <c r="A1" t="s">
        <v>645</v>
      </c>
      <c r="J1" s="64"/>
      <c r="P1" t="s">
        <v>646</v>
      </c>
      <c r="Q1" t="s">
        <v>647</v>
      </c>
      <c r="R1" t="s">
        <v>648</v>
      </c>
      <c r="S1" t="s">
        <v>649</v>
      </c>
      <c r="T1" t="s">
        <v>650</v>
      </c>
      <c r="U1" t="s">
        <v>651</v>
      </c>
      <c r="V1" t="s">
        <v>652</v>
      </c>
      <c r="W1" t="s">
        <v>653</v>
      </c>
      <c r="X1" t="s">
        <v>654</v>
      </c>
      <c r="Y1" t="s">
        <v>655</v>
      </c>
      <c r="Z1" t="s">
        <v>656</v>
      </c>
      <c r="AA1" t="s">
        <v>657</v>
      </c>
      <c r="AB1" t="s">
        <v>658</v>
      </c>
      <c r="AC1" t="s">
        <v>659</v>
      </c>
      <c r="AD1" t="s">
        <v>660</v>
      </c>
      <c r="AE1" t="s">
        <v>661</v>
      </c>
      <c r="AF1" t="s">
        <v>662</v>
      </c>
      <c r="AG1" t="s">
        <v>663</v>
      </c>
    </row>
    <row r="2" spans="1:33" ht="77.25" customHeight="1">
      <c r="B2" s="72" t="str">
        <f t="shared" ref="B2:M2" si="0">P2</f>
        <v xml:space="preserve"> Total all industries</v>
      </c>
      <c r="C2" s="72" t="str">
        <f t="shared" si="0"/>
        <v xml:space="preserve"> Manufacturing [31-33]</v>
      </c>
      <c r="D2" s="72" t="str">
        <f t="shared" si="0"/>
        <v xml:space="preserve"> Food manufacturing [311]</v>
      </c>
      <c r="E2" s="72" t="str">
        <f t="shared" si="0"/>
        <v xml:space="preserve"> Animal food manufacturing [3111]</v>
      </c>
      <c r="F2" s="72" t="str">
        <f t="shared" si="0"/>
        <v xml:space="preserve"> Grain and oilseed milling [3112]</v>
      </c>
      <c r="G2" s="72" t="str">
        <f t="shared" si="0"/>
        <v xml:space="preserve"> Sugar and confectionery product manufacturing [3113]</v>
      </c>
      <c r="H2" s="72" t="str">
        <f t="shared" si="0"/>
        <v xml:space="preserve"> Fruit and vegetable preserving and specialty food manufacturing [3114]</v>
      </c>
      <c r="I2" s="72" t="str">
        <f t="shared" si="0"/>
        <v xml:space="preserve"> Dairy product manufacturing [3115]</v>
      </c>
      <c r="J2" s="72" t="str">
        <f t="shared" si="0"/>
        <v xml:space="preserve"> Meat product manufacturing [3116]</v>
      </c>
      <c r="K2" s="72" t="str">
        <f t="shared" si="0"/>
        <v xml:space="preserve"> Seafood product preparation and packaging [3117]</v>
      </c>
      <c r="L2" s="72" t="str">
        <f t="shared" si="0"/>
        <v xml:space="preserve"> Bakeries and tortilla manufacturing [3118]</v>
      </c>
      <c r="M2" s="72" t="str">
        <f t="shared" si="0"/>
        <v xml:space="preserve"> Other food manufacturing [3119]</v>
      </c>
      <c r="P2" t="s">
        <v>5</v>
      </c>
      <c r="Q2" t="s">
        <v>6</v>
      </c>
      <c r="R2" t="s">
        <v>7</v>
      </c>
      <c r="S2" t="s">
        <v>8</v>
      </c>
      <c r="T2" t="s">
        <v>9</v>
      </c>
      <c r="U2" t="s">
        <v>11</v>
      </c>
      <c r="V2" t="s">
        <v>12</v>
      </c>
      <c r="W2" t="s">
        <v>13</v>
      </c>
      <c r="X2" t="s">
        <v>14</v>
      </c>
      <c r="Y2" t="s">
        <v>15</v>
      </c>
      <c r="Z2" t="s">
        <v>16</v>
      </c>
      <c r="AA2" t="s">
        <v>17</v>
      </c>
      <c r="AB2" t="s">
        <v>601</v>
      </c>
      <c r="AC2" t="s">
        <v>231</v>
      </c>
      <c r="AD2" t="s">
        <v>232</v>
      </c>
      <c r="AE2" t="s">
        <v>233</v>
      </c>
      <c r="AF2" t="s">
        <v>234</v>
      </c>
      <c r="AG2" t="s">
        <v>602</v>
      </c>
    </row>
    <row r="3" spans="1:33">
      <c r="A3" s="7">
        <f>O9</f>
        <v>1961</v>
      </c>
      <c r="B3" s="41">
        <f>P9/1000000</f>
        <v>6775.4</v>
      </c>
      <c r="C3" s="41">
        <f t="shared" ref="C3:L18" si="1">Q9/1000000</f>
        <v>948.8</v>
      </c>
      <c r="D3" s="41">
        <f t="shared" si="1"/>
        <v>126.5</v>
      </c>
      <c r="E3" s="41">
        <f t="shared" si="1"/>
        <v>18.2</v>
      </c>
      <c r="F3" s="41">
        <f t="shared" si="1"/>
        <v>14.1</v>
      </c>
      <c r="G3" s="41" t="s">
        <v>29</v>
      </c>
      <c r="H3" s="41">
        <f t="shared" si="1"/>
        <v>19.399999999999999</v>
      </c>
      <c r="I3" s="41">
        <f t="shared" si="1"/>
        <v>11.4</v>
      </c>
      <c r="J3" s="41">
        <f t="shared" si="1"/>
        <v>19.600000000000001</v>
      </c>
      <c r="K3" s="41">
        <f t="shared" si="1"/>
        <v>4.2</v>
      </c>
      <c r="L3" s="41">
        <f t="shared" si="1"/>
        <v>22.2</v>
      </c>
      <c r="M3" s="41" t="s">
        <v>29</v>
      </c>
      <c r="O3">
        <v>1955</v>
      </c>
      <c r="P3">
        <v>4872200000</v>
      </c>
      <c r="Q3">
        <v>838100000</v>
      </c>
      <c r="R3">
        <v>74000000</v>
      </c>
      <c r="S3">
        <v>6000000</v>
      </c>
      <c r="T3">
        <v>5700000</v>
      </c>
      <c r="U3" t="s">
        <v>664</v>
      </c>
      <c r="V3">
        <v>7500000</v>
      </c>
      <c r="W3">
        <v>10000000</v>
      </c>
      <c r="X3">
        <v>9900000</v>
      </c>
      <c r="Y3">
        <v>5400000</v>
      </c>
      <c r="Z3">
        <v>20900000</v>
      </c>
      <c r="AA3" t="s">
        <v>664</v>
      </c>
      <c r="AB3">
        <v>38100000</v>
      </c>
      <c r="AC3" t="s">
        <v>664</v>
      </c>
      <c r="AD3" t="s">
        <v>664</v>
      </c>
      <c r="AE3" t="s">
        <v>664</v>
      </c>
      <c r="AF3" t="s">
        <v>664</v>
      </c>
      <c r="AG3" t="s">
        <v>664</v>
      </c>
    </row>
    <row r="4" spans="1:33">
      <c r="A4" s="7">
        <f t="shared" ref="A4:A33" si="2">O10</f>
        <v>1962</v>
      </c>
      <c r="B4" s="41">
        <f t="shared" ref="B4:F33" si="3">P10/1000000</f>
        <v>7175.5</v>
      </c>
      <c r="C4" s="41">
        <f t="shared" si="1"/>
        <v>1115.8</v>
      </c>
      <c r="D4" s="41">
        <f t="shared" si="1"/>
        <v>129.1</v>
      </c>
      <c r="E4" s="41">
        <f t="shared" si="1"/>
        <v>9.6</v>
      </c>
      <c r="F4" s="41">
        <f t="shared" si="1"/>
        <v>11.7</v>
      </c>
      <c r="G4" s="41" t="s">
        <v>29</v>
      </c>
      <c r="H4" s="41">
        <f t="shared" si="1"/>
        <v>20.5</v>
      </c>
      <c r="I4" s="41">
        <f t="shared" si="1"/>
        <v>13.8</v>
      </c>
      <c r="J4" s="41">
        <f t="shared" si="1"/>
        <v>18.5</v>
      </c>
      <c r="K4" s="41">
        <f t="shared" si="1"/>
        <v>9.1</v>
      </c>
      <c r="L4" s="41">
        <f t="shared" si="1"/>
        <v>24.2</v>
      </c>
      <c r="M4" s="41" t="s">
        <v>29</v>
      </c>
      <c r="O4">
        <v>1956</v>
      </c>
      <c r="P4">
        <v>6483100000</v>
      </c>
      <c r="Q4">
        <v>1247700000</v>
      </c>
      <c r="R4">
        <v>84500000</v>
      </c>
      <c r="S4">
        <v>7300000</v>
      </c>
      <c r="T4">
        <v>7300000</v>
      </c>
      <c r="U4" t="s">
        <v>664</v>
      </c>
      <c r="V4">
        <v>8400000</v>
      </c>
      <c r="W4">
        <v>8300000</v>
      </c>
      <c r="X4">
        <v>20100000</v>
      </c>
      <c r="Y4">
        <v>3600000</v>
      </c>
      <c r="Z4">
        <v>19900000</v>
      </c>
      <c r="AA4" t="s">
        <v>664</v>
      </c>
      <c r="AB4">
        <v>39800000</v>
      </c>
      <c r="AC4" t="s">
        <v>664</v>
      </c>
      <c r="AD4" t="s">
        <v>664</v>
      </c>
      <c r="AE4" t="s">
        <v>664</v>
      </c>
      <c r="AF4" t="s">
        <v>664</v>
      </c>
      <c r="AG4" t="s">
        <v>664</v>
      </c>
    </row>
    <row r="5" spans="1:33">
      <c r="A5" s="7">
        <f t="shared" si="2"/>
        <v>1963</v>
      </c>
      <c r="B5" s="41">
        <f t="shared" si="3"/>
        <v>7690.7</v>
      </c>
      <c r="C5" s="41">
        <f t="shared" si="1"/>
        <v>1186.2</v>
      </c>
      <c r="D5" s="41">
        <f t="shared" si="1"/>
        <v>127.8</v>
      </c>
      <c r="E5" s="41">
        <f t="shared" si="1"/>
        <v>7.9</v>
      </c>
      <c r="F5" s="41">
        <f t="shared" si="1"/>
        <v>9.6999999999999993</v>
      </c>
      <c r="G5" s="41" t="s">
        <v>29</v>
      </c>
      <c r="H5" s="41">
        <f t="shared" si="1"/>
        <v>16.7</v>
      </c>
      <c r="I5" s="41">
        <f t="shared" si="1"/>
        <v>27.8</v>
      </c>
      <c r="J5" s="41">
        <f t="shared" si="1"/>
        <v>16.899999999999999</v>
      </c>
      <c r="K5" s="41">
        <f t="shared" si="1"/>
        <v>7.4</v>
      </c>
      <c r="L5" s="41">
        <f t="shared" si="1"/>
        <v>24</v>
      </c>
      <c r="M5" s="41" t="s">
        <v>29</v>
      </c>
      <c r="O5">
        <v>1957</v>
      </c>
      <c r="P5">
        <v>7271400000</v>
      </c>
      <c r="Q5">
        <v>1298200000</v>
      </c>
      <c r="R5">
        <v>88400000</v>
      </c>
      <c r="S5">
        <v>7200000</v>
      </c>
      <c r="T5">
        <v>8200000</v>
      </c>
      <c r="U5" t="s">
        <v>664</v>
      </c>
      <c r="V5">
        <v>10800000</v>
      </c>
      <c r="W5">
        <v>8700000</v>
      </c>
      <c r="X5">
        <v>17300000</v>
      </c>
      <c r="Y5">
        <v>3900000</v>
      </c>
      <c r="Z5">
        <v>19000000</v>
      </c>
      <c r="AA5" t="s">
        <v>664</v>
      </c>
      <c r="AB5">
        <v>43700000</v>
      </c>
      <c r="AC5" t="s">
        <v>664</v>
      </c>
      <c r="AD5" t="s">
        <v>664</v>
      </c>
      <c r="AE5" t="s">
        <v>664</v>
      </c>
      <c r="AF5" t="s">
        <v>664</v>
      </c>
      <c r="AG5" t="s">
        <v>664</v>
      </c>
    </row>
    <row r="6" spans="1:33">
      <c r="A6" s="7">
        <f t="shared" si="2"/>
        <v>1964</v>
      </c>
      <c r="B6" s="41">
        <f t="shared" si="3"/>
        <v>8908.4</v>
      </c>
      <c r="C6" s="41">
        <f t="shared" si="1"/>
        <v>1612.1</v>
      </c>
      <c r="D6" s="41">
        <f t="shared" si="1"/>
        <v>128.5</v>
      </c>
      <c r="E6" s="41">
        <f t="shared" si="1"/>
        <v>9.6</v>
      </c>
      <c r="F6" s="41">
        <f t="shared" si="1"/>
        <v>9.4</v>
      </c>
      <c r="G6" s="41" t="s">
        <v>29</v>
      </c>
      <c r="H6" s="41">
        <f t="shared" si="1"/>
        <v>18</v>
      </c>
      <c r="I6" s="41">
        <f t="shared" si="1"/>
        <v>27.6</v>
      </c>
      <c r="J6" s="41">
        <f t="shared" si="1"/>
        <v>14.8</v>
      </c>
      <c r="K6" s="41">
        <f t="shared" si="1"/>
        <v>10.9</v>
      </c>
      <c r="L6" s="41">
        <f t="shared" si="1"/>
        <v>23.1</v>
      </c>
      <c r="M6" s="41" t="s">
        <v>29</v>
      </c>
      <c r="O6">
        <v>1958</v>
      </c>
      <c r="P6">
        <v>6578700000</v>
      </c>
      <c r="Q6">
        <v>931800000</v>
      </c>
      <c r="R6">
        <v>103300000</v>
      </c>
      <c r="S6">
        <v>7900000</v>
      </c>
      <c r="T6">
        <v>10400000</v>
      </c>
      <c r="U6" t="s">
        <v>664</v>
      </c>
      <c r="V6">
        <v>11700000</v>
      </c>
      <c r="W6">
        <v>13500000</v>
      </c>
      <c r="X6">
        <v>18000000</v>
      </c>
      <c r="Y6">
        <v>2600000</v>
      </c>
      <c r="Z6">
        <v>21800000</v>
      </c>
      <c r="AA6" t="s">
        <v>664</v>
      </c>
      <c r="AB6">
        <v>39100000</v>
      </c>
      <c r="AC6" t="s">
        <v>664</v>
      </c>
      <c r="AD6" t="s">
        <v>664</v>
      </c>
      <c r="AE6" t="s">
        <v>664</v>
      </c>
      <c r="AF6" t="s">
        <v>664</v>
      </c>
      <c r="AG6" t="s">
        <v>664</v>
      </c>
    </row>
    <row r="7" spans="1:33">
      <c r="A7" s="7">
        <f t="shared" si="2"/>
        <v>1965</v>
      </c>
      <c r="B7" s="41">
        <f t="shared" si="3"/>
        <v>10610.3</v>
      </c>
      <c r="C7" s="41">
        <f t="shared" si="1"/>
        <v>2086.3000000000002</v>
      </c>
      <c r="D7" s="41">
        <f t="shared" si="1"/>
        <v>152.30000000000001</v>
      </c>
      <c r="E7" s="41">
        <f t="shared" si="1"/>
        <v>13.1</v>
      </c>
      <c r="F7" s="41">
        <f t="shared" si="1"/>
        <v>12.7</v>
      </c>
      <c r="G7" s="41" t="s">
        <v>29</v>
      </c>
      <c r="H7" s="41">
        <f t="shared" si="1"/>
        <v>21.6</v>
      </c>
      <c r="I7" s="41">
        <f t="shared" si="1"/>
        <v>26.9</v>
      </c>
      <c r="J7" s="41">
        <f t="shared" si="1"/>
        <v>23.1</v>
      </c>
      <c r="K7" s="41">
        <f t="shared" si="1"/>
        <v>15.3</v>
      </c>
      <c r="L7" s="41">
        <f t="shared" si="1"/>
        <v>21.7</v>
      </c>
      <c r="M7" s="41" t="s">
        <v>29</v>
      </c>
      <c r="O7">
        <v>1959</v>
      </c>
      <c r="P7">
        <v>6669800000</v>
      </c>
      <c r="Q7">
        <v>977900000</v>
      </c>
      <c r="R7">
        <v>96800000</v>
      </c>
      <c r="S7">
        <v>7900000</v>
      </c>
      <c r="T7">
        <v>9200000</v>
      </c>
      <c r="U7" t="s">
        <v>664</v>
      </c>
      <c r="V7">
        <v>13000000</v>
      </c>
      <c r="W7">
        <v>12600000</v>
      </c>
      <c r="X7">
        <v>15600000</v>
      </c>
      <c r="Y7">
        <v>3900000</v>
      </c>
      <c r="Z7">
        <v>20700000</v>
      </c>
      <c r="AA7" t="s">
        <v>664</v>
      </c>
      <c r="AB7">
        <v>50500000</v>
      </c>
      <c r="AC7" t="s">
        <v>664</v>
      </c>
      <c r="AD7" t="s">
        <v>664</v>
      </c>
      <c r="AE7" t="s">
        <v>664</v>
      </c>
      <c r="AF7" t="s">
        <v>664</v>
      </c>
      <c r="AG7" t="s">
        <v>664</v>
      </c>
    </row>
    <row r="8" spans="1:33">
      <c r="A8" s="7">
        <f t="shared" si="2"/>
        <v>1966</v>
      </c>
      <c r="B8" s="41">
        <f t="shared" si="3"/>
        <v>12773.9</v>
      </c>
      <c r="C8" s="41">
        <f t="shared" si="1"/>
        <v>2619.1999999999998</v>
      </c>
      <c r="D8" s="41">
        <f t="shared" si="1"/>
        <v>193.6</v>
      </c>
      <c r="E8" s="41">
        <f t="shared" si="1"/>
        <v>15.3</v>
      </c>
      <c r="F8" s="41">
        <f t="shared" si="1"/>
        <v>16.399999999999999</v>
      </c>
      <c r="G8" s="41" t="s">
        <v>29</v>
      </c>
      <c r="H8" s="41">
        <f t="shared" si="1"/>
        <v>17.8</v>
      </c>
      <c r="I8" s="41">
        <f t="shared" si="1"/>
        <v>37.299999999999997</v>
      </c>
      <c r="J8" s="41">
        <f t="shared" si="1"/>
        <v>24.6</v>
      </c>
      <c r="K8" s="41">
        <f t="shared" si="1"/>
        <v>23.6</v>
      </c>
      <c r="L8" s="41">
        <f t="shared" si="1"/>
        <v>33.1</v>
      </c>
      <c r="M8" s="41" t="s">
        <v>29</v>
      </c>
      <c r="O8">
        <v>1960</v>
      </c>
      <c r="P8">
        <v>6800100000</v>
      </c>
      <c r="Q8">
        <v>1040800000</v>
      </c>
      <c r="R8">
        <v>113300000</v>
      </c>
      <c r="S8">
        <v>12300000</v>
      </c>
      <c r="T8">
        <v>11300000</v>
      </c>
      <c r="U8" t="s">
        <v>664</v>
      </c>
      <c r="V8">
        <v>16200000</v>
      </c>
      <c r="W8">
        <v>12600000</v>
      </c>
      <c r="X8">
        <v>21100000</v>
      </c>
      <c r="Y8">
        <v>3300000</v>
      </c>
      <c r="Z8">
        <v>22300000</v>
      </c>
      <c r="AA8" t="s">
        <v>664</v>
      </c>
      <c r="AB8">
        <v>50600000</v>
      </c>
      <c r="AC8" t="s">
        <v>664</v>
      </c>
      <c r="AD8" t="s">
        <v>664</v>
      </c>
      <c r="AE8" t="s">
        <v>664</v>
      </c>
      <c r="AF8" t="s">
        <v>664</v>
      </c>
      <c r="AG8" t="s">
        <v>664</v>
      </c>
    </row>
    <row r="9" spans="1:33">
      <c r="A9" s="7">
        <f t="shared" si="2"/>
        <v>1967</v>
      </c>
      <c r="B9" s="41">
        <f t="shared" si="3"/>
        <v>12926.3</v>
      </c>
      <c r="C9" s="41">
        <f t="shared" si="1"/>
        <v>2266.3000000000002</v>
      </c>
      <c r="D9" s="41">
        <f t="shared" si="1"/>
        <v>203</v>
      </c>
      <c r="E9" s="41">
        <f t="shared" si="1"/>
        <v>19.899999999999999</v>
      </c>
      <c r="F9" s="41">
        <f t="shared" si="1"/>
        <v>18.2</v>
      </c>
      <c r="G9" s="41" t="s">
        <v>29</v>
      </c>
      <c r="H9" s="41">
        <f t="shared" si="1"/>
        <v>16.5</v>
      </c>
      <c r="I9" s="41">
        <f t="shared" si="1"/>
        <v>42</v>
      </c>
      <c r="J9" s="41">
        <f t="shared" si="1"/>
        <v>24.1</v>
      </c>
      <c r="K9" s="41">
        <f t="shared" si="1"/>
        <v>27.1</v>
      </c>
      <c r="L9" s="41">
        <f t="shared" si="1"/>
        <v>27.5</v>
      </c>
      <c r="M9" s="41" t="s">
        <v>29</v>
      </c>
      <c r="O9">
        <v>1961</v>
      </c>
      <c r="P9">
        <v>6775400000</v>
      </c>
      <c r="Q9">
        <v>948800000</v>
      </c>
      <c r="R9">
        <v>126500000</v>
      </c>
      <c r="S9">
        <v>18200000</v>
      </c>
      <c r="T9">
        <v>14100000</v>
      </c>
      <c r="U9" t="s">
        <v>664</v>
      </c>
      <c r="V9">
        <v>19400000</v>
      </c>
      <c r="W9">
        <v>11400000</v>
      </c>
      <c r="X9">
        <v>19600000</v>
      </c>
      <c r="Y9">
        <v>4200000</v>
      </c>
      <c r="Z9">
        <v>22200000</v>
      </c>
      <c r="AA9" t="s">
        <v>664</v>
      </c>
      <c r="AB9">
        <v>50700000</v>
      </c>
      <c r="AC9" t="s">
        <v>664</v>
      </c>
      <c r="AD9" t="s">
        <v>664</v>
      </c>
      <c r="AE9" t="s">
        <v>664</v>
      </c>
      <c r="AF9" t="s">
        <v>664</v>
      </c>
      <c r="AG9" t="s">
        <v>664</v>
      </c>
    </row>
    <row r="10" spans="1:33">
      <c r="A10" s="7">
        <f t="shared" si="2"/>
        <v>1968</v>
      </c>
      <c r="B10" s="41">
        <f t="shared" si="3"/>
        <v>12666.6</v>
      </c>
      <c r="C10" s="41">
        <f t="shared" si="1"/>
        <v>1957.3</v>
      </c>
      <c r="D10" s="41">
        <f t="shared" si="1"/>
        <v>164.6</v>
      </c>
      <c r="E10" s="41">
        <f t="shared" si="1"/>
        <v>19.2</v>
      </c>
      <c r="F10" s="41">
        <f t="shared" si="1"/>
        <v>15.3</v>
      </c>
      <c r="G10" s="41" t="s">
        <v>29</v>
      </c>
      <c r="H10" s="41">
        <f t="shared" si="1"/>
        <v>16.2</v>
      </c>
      <c r="I10" s="41">
        <f t="shared" si="1"/>
        <v>32.700000000000003</v>
      </c>
      <c r="J10" s="41">
        <f t="shared" si="1"/>
        <v>25.8</v>
      </c>
      <c r="K10" s="41">
        <f t="shared" si="1"/>
        <v>13.2</v>
      </c>
      <c r="L10" s="41">
        <f t="shared" si="1"/>
        <v>24.7</v>
      </c>
      <c r="M10" s="41" t="s">
        <v>29</v>
      </c>
      <c r="O10">
        <v>1962</v>
      </c>
      <c r="P10">
        <v>7175500000</v>
      </c>
      <c r="Q10">
        <v>1115800000</v>
      </c>
      <c r="R10">
        <v>129100000</v>
      </c>
      <c r="S10">
        <v>9600000</v>
      </c>
      <c r="T10">
        <v>11700000</v>
      </c>
      <c r="U10" t="s">
        <v>664</v>
      </c>
      <c r="V10">
        <v>20500000</v>
      </c>
      <c r="W10">
        <v>13800000</v>
      </c>
      <c r="X10">
        <v>18500000</v>
      </c>
      <c r="Y10">
        <v>9100000</v>
      </c>
      <c r="Z10">
        <v>24200000</v>
      </c>
      <c r="AA10" t="s">
        <v>664</v>
      </c>
      <c r="AB10">
        <v>51500000</v>
      </c>
      <c r="AC10" t="s">
        <v>664</v>
      </c>
      <c r="AD10" t="s">
        <v>664</v>
      </c>
      <c r="AE10" t="s">
        <v>664</v>
      </c>
      <c r="AF10" t="s">
        <v>664</v>
      </c>
      <c r="AG10" t="s">
        <v>664</v>
      </c>
    </row>
    <row r="11" spans="1:33">
      <c r="A11" s="7">
        <f t="shared" si="2"/>
        <v>1969</v>
      </c>
      <c r="B11" s="41">
        <f t="shared" si="3"/>
        <v>13563.7</v>
      </c>
      <c r="C11" s="41">
        <f t="shared" si="1"/>
        <v>2323.6</v>
      </c>
      <c r="D11" s="41">
        <f t="shared" si="1"/>
        <v>171</v>
      </c>
      <c r="E11" s="41">
        <f t="shared" si="1"/>
        <v>15.3</v>
      </c>
      <c r="F11" s="41">
        <f t="shared" si="1"/>
        <v>13</v>
      </c>
      <c r="G11" s="41" t="s">
        <v>29</v>
      </c>
      <c r="H11" s="41">
        <f t="shared" si="1"/>
        <v>15.4</v>
      </c>
      <c r="I11" s="41">
        <f t="shared" si="1"/>
        <v>37.1</v>
      </c>
      <c r="J11" s="41">
        <f t="shared" si="1"/>
        <v>30.1</v>
      </c>
      <c r="K11" s="41">
        <f t="shared" si="1"/>
        <v>12.9</v>
      </c>
      <c r="L11" s="41">
        <f t="shared" si="1"/>
        <v>27.4</v>
      </c>
      <c r="M11" s="41" t="s">
        <v>29</v>
      </c>
      <c r="O11">
        <v>1963</v>
      </c>
      <c r="P11">
        <v>7690700000</v>
      </c>
      <c r="Q11">
        <v>1186200000</v>
      </c>
      <c r="R11">
        <v>127800000</v>
      </c>
      <c r="S11">
        <v>7900000</v>
      </c>
      <c r="T11">
        <v>9700000</v>
      </c>
      <c r="U11" t="s">
        <v>664</v>
      </c>
      <c r="V11">
        <v>16700000</v>
      </c>
      <c r="W11">
        <v>27800000</v>
      </c>
      <c r="X11">
        <v>16900000</v>
      </c>
      <c r="Y11">
        <v>7400000</v>
      </c>
      <c r="Z11">
        <v>24000000</v>
      </c>
      <c r="AA11" t="s">
        <v>664</v>
      </c>
      <c r="AB11">
        <v>47800000</v>
      </c>
      <c r="AC11" t="s">
        <v>664</v>
      </c>
      <c r="AD11" t="s">
        <v>664</v>
      </c>
      <c r="AE11" t="s">
        <v>664</v>
      </c>
      <c r="AF11" t="s">
        <v>664</v>
      </c>
      <c r="AG11" t="s">
        <v>664</v>
      </c>
    </row>
    <row r="12" spans="1:33">
      <c r="A12" s="7">
        <f t="shared" si="2"/>
        <v>1970</v>
      </c>
      <c r="B12" s="41">
        <f t="shared" si="3"/>
        <v>14687.1</v>
      </c>
      <c r="C12" s="41">
        <f t="shared" si="1"/>
        <v>2894.2</v>
      </c>
      <c r="D12" s="41">
        <f t="shared" si="1"/>
        <v>195.8</v>
      </c>
      <c r="E12" s="41">
        <f t="shared" si="1"/>
        <v>15.5</v>
      </c>
      <c r="F12" s="41">
        <f t="shared" si="1"/>
        <v>15.4</v>
      </c>
      <c r="G12" s="41" t="s">
        <v>29</v>
      </c>
      <c r="H12" s="41">
        <f t="shared" si="1"/>
        <v>24.2</v>
      </c>
      <c r="I12" s="41">
        <f t="shared" si="1"/>
        <v>37</v>
      </c>
      <c r="J12" s="41">
        <f t="shared" si="1"/>
        <v>36.700000000000003</v>
      </c>
      <c r="K12" s="41">
        <f t="shared" si="1"/>
        <v>20.6</v>
      </c>
      <c r="L12" s="41">
        <f t="shared" si="1"/>
        <v>26.9</v>
      </c>
      <c r="M12" s="41" t="s">
        <v>29</v>
      </c>
      <c r="O12">
        <v>1964</v>
      </c>
      <c r="P12">
        <v>8908400000</v>
      </c>
      <c r="Q12">
        <v>1612100000</v>
      </c>
      <c r="R12">
        <v>128500000</v>
      </c>
      <c r="S12">
        <v>9600000</v>
      </c>
      <c r="T12">
        <v>9400000</v>
      </c>
      <c r="U12" t="s">
        <v>664</v>
      </c>
      <c r="V12">
        <v>18000000</v>
      </c>
      <c r="W12">
        <v>27600000</v>
      </c>
      <c r="X12">
        <v>14800000</v>
      </c>
      <c r="Y12">
        <v>10900000</v>
      </c>
      <c r="Z12">
        <v>23100000</v>
      </c>
      <c r="AA12" t="s">
        <v>664</v>
      </c>
      <c r="AB12">
        <v>62900000</v>
      </c>
      <c r="AC12" t="s">
        <v>664</v>
      </c>
      <c r="AD12" t="s">
        <v>664</v>
      </c>
      <c r="AE12" t="s">
        <v>664</v>
      </c>
      <c r="AF12" t="s">
        <v>664</v>
      </c>
      <c r="AG12" t="s">
        <v>664</v>
      </c>
    </row>
    <row r="13" spans="1:33">
      <c r="A13" s="7">
        <f t="shared" si="2"/>
        <v>1971</v>
      </c>
      <c r="B13" s="41">
        <f t="shared" si="3"/>
        <v>16171</v>
      </c>
      <c r="C13" s="41">
        <f t="shared" si="1"/>
        <v>2658.8</v>
      </c>
      <c r="D13" s="41">
        <f t="shared" si="1"/>
        <v>198.5</v>
      </c>
      <c r="E13" s="41">
        <f t="shared" si="1"/>
        <v>15.7</v>
      </c>
      <c r="F13" s="41">
        <f t="shared" si="1"/>
        <v>16.399999999999999</v>
      </c>
      <c r="G13" s="41" t="s">
        <v>29</v>
      </c>
      <c r="H13" s="41">
        <f t="shared" si="1"/>
        <v>26.9</v>
      </c>
      <c r="I13" s="41">
        <f t="shared" si="1"/>
        <v>31.9</v>
      </c>
      <c r="J13" s="41">
        <f t="shared" si="1"/>
        <v>39.5</v>
      </c>
      <c r="K13" s="41">
        <f t="shared" si="1"/>
        <v>12.7</v>
      </c>
      <c r="L13" s="41">
        <f t="shared" si="1"/>
        <v>25.7</v>
      </c>
      <c r="M13" s="41" t="s">
        <v>29</v>
      </c>
      <c r="O13">
        <v>1965</v>
      </c>
      <c r="P13">
        <v>10610300000</v>
      </c>
      <c r="Q13">
        <v>2086300000</v>
      </c>
      <c r="R13">
        <v>152300000</v>
      </c>
      <c r="S13">
        <v>13100000</v>
      </c>
      <c r="T13">
        <v>12700000</v>
      </c>
      <c r="U13" t="s">
        <v>664</v>
      </c>
      <c r="V13">
        <v>21600000</v>
      </c>
      <c r="W13">
        <v>26900000</v>
      </c>
      <c r="X13">
        <v>23100000</v>
      </c>
      <c r="Y13">
        <v>15300000</v>
      </c>
      <c r="Z13">
        <v>21700000</v>
      </c>
      <c r="AA13" t="s">
        <v>664</v>
      </c>
      <c r="AB13">
        <v>65400000</v>
      </c>
      <c r="AC13" t="s">
        <v>664</v>
      </c>
      <c r="AD13" t="s">
        <v>664</v>
      </c>
      <c r="AE13" t="s">
        <v>664</v>
      </c>
      <c r="AF13" t="s">
        <v>664</v>
      </c>
      <c r="AG13" t="s">
        <v>664</v>
      </c>
    </row>
    <row r="14" spans="1:33">
      <c r="A14" s="7">
        <f t="shared" si="2"/>
        <v>1972</v>
      </c>
      <c r="B14" s="41">
        <f t="shared" si="3"/>
        <v>17364.3</v>
      </c>
      <c r="C14" s="41">
        <f t="shared" si="1"/>
        <v>2605</v>
      </c>
      <c r="D14" s="41">
        <f t="shared" si="1"/>
        <v>205.1</v>
      </c>
      <c r="E14" s="41">
        <f t="shared" si="1"/>
        <v>11.6</v>
      </c>
      <c r="F14" s="41">
        <f t="shared" si="1"/>
        <v>14.3</v>
      </c>
      <c r="G14" s="41" t="s">
        <v>29</v>
      </c>
      <c r="H14" s="41">
        <f t="shared" si="1"/>
        <v>26.9</v>
      </c>
      <c r="I14" s="41">
        <f t="shared" si="1"/>
        <v>35.700000000000003</v>
      </c>
      <c r="J14" s="41">
        <f t="shared" si="1"/>
        <v>40.4</v>
      </c>
      <c r="K14" s="41">
        <f t="shared" si="1"/>
        <v>19.399999999999999</v>
      </c>
      <c r="L14" s="41">
        <f t="shared" si="1"/>
        <v>28.7</v>
      </c>
      <c r="M14" s="41" t="s">
        <v>29</v>
      </c>
      <c r="O14">
        <v>1966</v>
      </c>
      <c r="P14">
        <v>12773900000</v>
      </c>
      <c r="Q14">
        <v>2619200000</v>
      </c>
      <c r="R14">
        <v>193600000</v>
      </c>
      <c r="S14">
        <v>15300000</v>
      </c>
      <c r="T14">
        <v>16400000</v>
      </c>
      <c r="U14" t="s">
        <v>664</v>
      </c>
      <c r="V14">
        <v>17800000</v>
      </c>
      <c r="W14">
        <v>37300000</v>
      </c>
      <c r="X14">
        <v>24600000</v>
      </c>
      <c r="Y14">
        <v>23600000</v>
      </c>
      <c r="Z14">
        <v>33100000</v>
      </c>
      <c r="AA14" t="s">
        <v>664</v>
      </c>
      <c r="AB14">
        <v>72300000</v>
      </c>
      <c r="AC14" t="s">
        <v>664</v>
      </c>
      <c r="AD14" t="s">
        <v>664</v>
      </c>
      <c r="AE14" t="s">
        <v>664</v>
      </c>
      <c r="AF14" t="s">
        <v>664</v>
      </c>
      <c r="AG14" t="s">
        <v>664</v>
      </c>
    </row>
    <row r="15" spans="1:33">
      <c r="A15" s="7">
        <f t="shared" si="2"/>
        <v>1973</v>
      </c>
      <c r="B15" s="41">
        <f t="shared" si="3"/>
        <v>20539.599999999999</v>
      </c>
      <c r="C15" s="41">
        <f t="shared" si="1"/>
        <v>3253.4</v>
      </c>
      <c r="D15" s="41">
        <f t="shared" si="1"/>
        <v>258.60000000000002</v>
      </c>
      <c r="E15" s="41">
        <f t="shared" si="1"/>
        <v>19.3</v>
      </c>
      <c r="F15" s="41">
        <f t="shared" si="1"/>
        <v>21.8</v>
      </c>
      <c r="G15" s="41" t="s">
        <v>29</v>
      </c>
      <c r="H15" s="41">
        <f t="shared" si="1"/>
        <v>38.799999999999997</v>
      </c>
      <c r="I15" s="41">
        <f t="shared" si="1"/>
        <v>41.7</v>
      </c>
      <c r="J15" s="41">
        <f t="shared" si="1"/>
        <v>39.1</v>
      </c>
      <c r="K15" s="41">
        <f t="shared" si="1"/>
        <v>29.3</v>
      </c>
      <c r="L15" s="41">
        <f t="shared" si="1"/>
        <v>29.3</v>
      </c>
      <c r="M15" s="41" t="s">
        <v>29</v>
      </c>
      <c r="O15">
        <v>1967</v>
      </c>
      <c r="P15">
        <v>12926300000</v>
      </c>
      <c r="Q15">
        <v>2266300000</v>
      </c>
      <c r="R15">
        <v>203000000</v>
      </c>
      <c r="S15">
        <v>19900000</v>
      </c>
      <c r="T15">
        <v>18200000</v>
      </c>
      <c r="U15" t="s">
        <v>664</v>
      </c>
      <c r="V15">
        <v>16500000</v>
      </c>
      <c r="W15">
        <v>42000000</v>
      </c>
      <c r="X15">
        <v>24100000</v>
      </c>
      <c r="Y15">
        <v>27100000</v>
      </c>
      <c r="Z15">
        <v>27500000</v>
      </c>
      <c r="AA15" t="s">
        <v>664</v>
      </c>
      <c r="AB15">
        <v>74300000</v>
      </c>
      <c r="AC15" t="s">
        <v>664</v>
      </c>
      <c r="AD15" t="s">
        <v>664</v>
      </c>
      <c r="AE15" t="s">
        <v>664</v>
      </c>
      <c r="AF15" t="s">
        <v>664</v>
      </c>
      <c r="AG15" t="s">
        <v>664</v>
      </c>
    </row>
    <row r="16" spans="1:33">
      <c r="A16" s="7">
        <f t="shared" si="2"/>
        <v>1974</v>
      </c>
      <c r="B16" s="41">
        <f t="shared" si="3"/>
        <v>25863.9</v>
      </c>
      <c r="C16" s="41">
        <f t="shared" si="1"/>
        <v>4425.3</v>
      </c>
      <c r="D16" s="41">
        <f t="shared" si="1"/>
        <v>318.2</v>
      </c>
      <c r="E16" s="41">
        <f t="shared" si="1"/>
        <v>31</v>
      </c>
      <c r="F16" s="41">
        <f t="shared" si="1"/>
        <v>33.700000000000003</v>
      </c>
      <c r="G16" s="41" t="s">
        <v>29</v>
      </c>
      <c r="H16" s="41">
        <f t="shared" si="1"/>
        <v>45.6</v>
      </c>
      <c r="I16" s="41">
        <f t="shared" si="1"/>
        <v>44.1</v>
      </c>
      <c r="J16" s="41">
        <f t="shared" si="1"/>
        <v>46.7</v>
      </c>
      <c r="K16" s="41">
        <f t="shared" si="1"/>
        <v>31.2</v>
      </c>
      <c r="L16" s="41">
        <f t="shared" si="1"/>
        <v>35.9</v>
      </c>
      <c r="M16" s="41" t="s">
        <v>29</v>
      </c>
      <c r="O16">
        <v>1968</v>
      </c>
      <c r="P16">
        <v>12666600000</v>
      </c>
      <c r="Q16">
        <v>1957300000</v>
      </c>
      <c r="R16">
        <v>164600000</v>
      </c>
      <c r="S16">
        <v>19200000</v>
      </c>
      <c r="T16">
        <v>15300000</v>
      </c>
      <c r="U16" t="s">
        <v>664</v>
      </c>
      <c r="V16">
        <v>16200000</v>
      </c>
      <c r="W16">
        <v>32700000</v>
      </c>
      <c r="X16">
        <v>25800000</v>
      </c>
      <c r="Y16">
        <v>13200000</v>
      </c>
      <c r="Z16">
        <v>24700000</v>
      </c>
      <c r="AA16" t="s">
        <v>664</v>
      </c>
      <c r="AB16">
        <v>99700000</v>
      </c>
      <c r="AC16" t="s">
        <v>664</v>
      </c>
      <c r="AD16" t="s">
        <v>664</v>
      </c>
      <c r="AE16" t="s">
        <v>664</v>
      </c>
      <c r="AF16" t="s">
        <v>664</v>
      </c>
      <c r="AG16" t="s">
        <v>664</v>
      </c>
    </row>
    <row r="17" spans="1:33">
      <c r="A17" s="7">
        <f t="shared" si="2"/>
        <v>1975</v>
      </c>
      <c r="B17" s="41">
        <f t="shared" si="3"/>
        <v>31061.7</v>
      </c>
      <c r="C17" s="41">
        <f t="shared" si="1"/>
        <v>4942.7</v>
      </c>
      <c r="D17" s="41">
        <f t="shared" si="1"/>
        <v>320.2</v>
      </c>
      <c r="E17" s="41">
        <f t="shared" si="1"/>
        <v>29.6</v>
      </c>
      <c r="F17" s="41">
        <f t="shared" si="1"/>
        <v>32.5</v>
      </c>
      <c r="G17" s="41" t="s">
        <v>29</v>
      </c>
      <c r="H17" s="41">
        <f t="shared" si="1"/>
        <v>38</v>
      </c>
      <c r="I17" s="41">
        <f t="shared" si="1"/>
        <v>51.5</v>
      </c>
      <c r="J17" s="41">
        <f t="shared" si="1"/>
        <v>50</v>
      </c>
      <c r="K17" s="41">
        <f t="shared" si="1"/>
        <v>17.8</v>
      </c>
      <c r="L17" s="41">
        <f t="shared" si="1"/>
        <v>45.6</v>
      </c>
      <c r="M17" s="41" t="s">
        <v>29</v>
      </c>
      <c r="O17">
        <v>1969</v>
      </c>
      <c r="P17">
        <v>13563700000</v>
      </c>
      <c r="Q17">
        <v>2323600000</v>
      </c>
      <c r="R17">
        <v>171000000</v>
      </c>
      <c r="S17">
        <v>15300000</v>
      </c>
      <c r="T17">
        <v>13000000</v>
      </c>
      <c r="U17" t="s">
        <v>664</v>
      </c>
      <c r="V17">
        <v>15400000</v>
      </c>
      <c r="W17">
        <v>37100000</v>
      </c>
      <c r="X17">
        <v>30100000</v>
      </c>
      <c r="Y17">
        <v>12900000</v>
      </c>
      <c r="Z17">
        <v>27400000</v>
      </c>
      <c r="AA17" t="s">
        <v>664</v>
      </c>
      <c r="AB17">
        <v>108500000</v>
      </c>
      <c r="AC17" t="s">
        <v>664</v>
      </c>
      <c r="AD17" t="s">
        <v>664</v>
      </c>
      <c r="AE17" t="s">
        <v>664</v>
      </c>
      <c r="AF17" t="s">
        <v>664</v>
      </c>
      <c r="AG17" t="s">
        <v>664</v>
      </c>
    </row>
    <row r="18" spans="1:33">
      <c r="A18" s="7">
        <f t="shared" si="2"/>
        <v>1976</v>
      </c>
      <c r="B18" s="41">
        <f t="shared" si="3"/>
        <v>32687.4</v>
      </c>
      <c r="C18" s="41">
        <f t="shared" si="1"/>
        <v>4841.6000000000004</v>
      </c>
      <c r="D18" s="41">
        <f t="shared" si="1"/>
        <v>319.5</v>
      </c>
      <c r="E18" s="41">
        <f t="shared" si="1"/>
        <v>28.9</v>
      </c>
      <c r="F18" s="41">
        <f t="shared" si="1"/>
        <v>29.8</v>
      </c>
      <c r="G18" s="41" t="s">
        <v>29</v>
      </c>
      <c r="H18" s="41">
        <f t="shared" si="1"/>
        <v>41.2</v>
      </c>
      <c r="I18" s="41">
        <f t="shared" si="1"/>
        <v>50.3</v>
      </c>
      <c r="J18" s="41">
        <f t="shared" si="1"/>
        <v>59.3</v>
      </c>
      <c r="K18" s="41">
        <f t="shared" si="1"/>
        <v>16.600000000000001</v>
      </c>
      <c r="L18" s="41">
        <f t="shared" si="1"/>
        <v>45.2</v>
      </c>
      <c r="M18" s="41" t="s">
        <v>29</v>
      </c>
      <c r="O18">
        <v>1970</v>
      </c>
      <c r="P18">
        <v>14687100000</v>
      </c>
      <c r="Q18">
        <v>2894200000</v>
      </c>
      <c r="R18">
        <v>195800000</v>
      </c>
      <c r="S18">
        <v>15500000</v>
      </c>
      <c r="T18">
        <v>15400000</v>
      </c>
      <c r="U18" t="s">
        <v>664</v>
      </c>
      <c r="V18">
        <v>24200000</v>
      </c>
      <c r="W18">
        <v>37000000</v>
      </c>
      <c r="X18">
        <v>36700000</v>
      </c>
      <c r="Y18">
        <v>20600000</v>
      </c>
      <c r="Z18">
        <v>26900000</v>
      </c>
      <c r="AA18" t="s">
        <v>664</v>
      </c>
      <c r="AB18">
        <v>128500000</v>
      </c>
      <c r="AC18" t="s">
        <v>664</v>
      </c>
      <c r="AD18" t="s">
        <v>664</v>
      </c>
      <c r="AE18" t="s">
        <v>664</v>
      </c>
      <c r="AF18" t="s">
        <v>664</v>
      </c>
      <c r="AG18" t="s">
        <v>664</v>
      </c>
    </row>
    <row r="19" spans="1:33">
      <c r="A19" s="7">
        <f t="shared" si="2"/>
        <v>1977</v>
      </c>
      <c r="B19" s="41">
        <f t="shared" si="3"/>
        <v>35435.800000000003</v>
      </c>
      <c r="C19" s="41">
        <f t="shared" si="3"/>
        <v>5392</v>
      </c>
      <c r="D19" s="41">
        <f t="shared" si="3"/>
        <v>377.8</v>
      </c>
      <c r="E19" s="41">
        <f t="shared" si="3"/>
        <v>34.200000000000003</v>
      </c>
      <c r="F19" s="41">
        <f t="shared" si="3"/>
        <v>36.9</v>
      </c>
      <c r="G19" s="41" t="s">
        <v>29</v>
      </c>
      <c r="H19" s="41">
        <f t="shared" ref="H19:L47" si="4">V25/1000000</f>
        <v>47.4</v>
      </c>
      <c r="I19" s="41">
        <f t="shared" si="4"/>
        <v>55.5</v>
      </c>
      <c r="J19" s="41">
        <f t="shared" si="4"/>
        <v>73.5</v>
      </c>
      <c r="K19" s="41">
        <f t="shared" si="4"/>
        <v>28.5</v>
      </c>
      <c r="L19" s="41">
        <f t="shared" si="4"/>
        <v>44.1</v>
      </c>
      <c r="M19" s="41" t="s">
        <v>29</v>
      </c>
      <c r="O19">
        <v>1971</v>
      </c>
      <c r="P19">
        <v>16171000000</v>
      </c>
      <c r="Q19">
        <v>2658800000</v>
      </c>
      <c r="R19">
        <v>198500000</v>
      </c>
      <c r="S19">
        <v>15700000</v>
      </c>
      <c r="T19">
        <v>16400000</v>
      </c>
      <c r="U19" t="s">
        <v>664</v>
      </c>
      <c r="V19">
        <v>26900000</v>
      </c>
      <c r="W19">
        <v>31900000</v>
      </c>
      <c r="X19">
        <v>39500000</v>
      </c>
      <c r="Y19">
        <v>12700000</v>
      </c>
      <c r="Z19">
        <v>25700000</v>
      </c>
      <c r="AA19" t="s">
        <v>664</v>
      </c>
      <c r="AB19">
        <v>113000000</v>
      </c>
      <c r="AC19" t="s">
        <v>664</v>
      </c>
      <c r="AD19" t="s">
        <v>664</v>
      </c>
      <c r="AE19" t="s">
        <v>664</v>
      </c>
      <c r="AF19" t="s">
        <v>664</v>
      </c>
      <c r="AG19" t="s">
        <v>664</v>
      </c>
    </row>
    <row r="20" spans="1:33">
      <c r="A20" s="7">
        <f t="shared" si="2"/>
        <v>1978</v>
      </c>
      <c r="B20" s="41">
        <f t="shared" si="3"/>
        <v>39019.5</v>
      </c>
      <c r="C20" s="41">
        <f t="shared" si="3"/>
        <v>5428.8</v>
      </c>
      <c r="D20" s="41">
        <f t="shared" si="3"/>
        <v>424.9</v>
      </c>
      <c r="E20" s="41">
        <f t="shared" si="3"/>
        <v>42.2</v>
      </c>
      <c r="F20" s="41">
        <f t="shared" si="3"/>
        <v>45.1</v>
      </c>
      <c r="G20" s="41" t="s">
        <v>29</v>
      </c>
      <c r="H20" s="41">
        <f t="shared" si="4"/>
        <v>50.6</v>
      </c>
      <c r="I20" s="41">
        <f t="shared" si="4"/>
        <v>62.4</v>
      </c>
      <c r="J20" s="41">
        <f t="shared" si="4"/>
        <v>75.8</v>
      </c>
      <c r="K20" s="41">
        <f t="shared" si="4"/>
        <v>44.7</v>
      </c>
      <c r="L20" s="41">
        <f t="shared" si="4"/>
        <v>42.8</v>
      </c>
      <c r="M20" s="41" t="s">
        <v>29</v>
      </c>
      <c r="O20">
        <v>1972</v>
      </c>
      <c r="P20">
        <v>17364300000</v>
      </c>
      <c r="Q20">
        <v>2605000000</v>
      </c>
      <c r="R20">
        <v>205100000</v>
      </c>
      <c r="S20">
        <v>11600000</v>
      </c>
      <c r="T20">
        <v>14300000</v>
      </c>
      <c r="U20" t="s">
        <v>664</v>
      </c>
      <c r="V20">
        <v>26900000</v>
      </c>
      <c r="W20">
        <v>35700000</v>
      </c>
      <c r="X20">
        <v>40400000</v>
      </c>
      <c r="Y20">
        <v>19400000</v>
      </c>
      <c r="Z20">
        <v>28700000</v>
      </c>
      <c r="AA20" t="s">
        <v>664</v>
      </c>
      <c r="AB20">
        <v>106800000</v>
      </c>
      <c r="AC20" t="s">
        <v>664</v>
      </c>
      <c r="AD20" t="s">
        <v>664</v>
      </c>
      <c r="AE20" t="s">
        <v>664</v>
      </c>
      <c r="AF20" t="s">
        <v>664</v>
      </c>
      <c r="AG20" t="s">
        <v>664</v>
      </c>
    </row>
    <row r="21" spans="1:33">
      <c r="A21" s="7">
        <f t="shared" si="2"/>
        <v>1979</v>
      </c>
      <c r="B21" s="41">
        <f t="shared" si="3"/>
        <v>46821</v>
      </c>
      <c r="C21" s="41">
        <f t="shared" si="3"/>
        <v>6544.3</v>
      </c>
      <c r="D21" s="41">
        <f t="shared" si="3"/>
        <v>555.5</v>
      </c>
      <c r="E21" s="41">
        <f t="shared" si="3"/>
        <v>53.2</v>
      </c>
      <c r="F21" s="41">
        <f t="shared" si="3"/>
        <v>59.3</v>
      </c>
      <c r="G21" s="41" t="s">
        <v>29</v>
      </c>
      <c r="H21" s="41">
        <f t="shared" si="4"/>
        <v>52.4</v>
      </c>
      <c r="I21" s="41">
        <f t="shared" si="4"/>
        <v>102.9</v>
      </c>
      <c r="J21" s="41">
        <f t="shared" si="4"/>
        <v>87.1</v>
      </c>
      <c r="K21" s="41">
        <f t="shared" si="4"/>
        <v>63.7</v>
      </c>
      <c r="L21" s="41">
        <f t="shared" si="4"/>
        <v>57</v>
      </c>
      <c r="M21" s="41" t="s">
        <v>29</v>
      </c>
      <c r="O21">
        <v>1973</v>
      </c>
      <c r="P21">
        <v>20539600000</v>
      </c>
      <c r="Q21">
        <v>3253400000</v>
      </c>
      <c r="R21">
        <v>258600000</v>
      </c>
      <c r="S21">
        <v>19300000</v>
      </c>
      <c r="T21">
        <v>21800000</v>
      </c>
      <c r="U21" t="s">
        <v>664</v>
      </c>
      <c r="V21">
        <v>38800000</v>
      </c>
      <c r="W21">
        <v>41700000</v>
      </c>
      <c r="X21">
        <v>39100000</v>
      </c>
      <c r="Y21">
        <v>29300000</v>
      </c>
      <c r="Z21">
        <v>29300000</v>
      </c>
      <c r="AA21" t="s">
        <v>664</v>
      </c>
      <c r="AB21">
        <v>127300000</v>
      </c>
      <c r="AC21" t="s">
        <v>664</v>
      </c>
      <c r="AD21" t="s">
        <v>664</v>
      </c>
      <c r="AE21" t="s">
        <v>664</v>
      </c>
      <c r="AF21" t="s">
        <v>664</v>
      </c>
      <c r="AG21" t="s">
        <v>664</v>
      </c>
    </row>
    <row r="22" spans="1:33">
      <c r="A22" s="7">
        <f t="shared" si="2"/>
        <v>1980</v>
      </c>
      <c r="B22" s="41">
        <f t="shared" si="3"/>
        <v>55461.1</v>
      </c>
      <c r="C22" s="41">
        <f t="shared" si="3"/>
        <v>8645.9</v>
      </c>
      <c r="D22" s="41">
        <f t="shared" si="3"/>
        <v>708.2</v>
      </c>
      <c r="E22" s="41">
        <f t="shared" si="3"/>
        <v>60.4</v>
      </c>
      <c r="F22" s="41">
        <f t="shared" si="3"/>
        <v>71.099999999999994</v>
      </c>
      <c r="G22" s="41" t="s">
        <v>29</v>
      </c>
      <c r="H22" s="41">
        <f t="shared" si="4"/>
        <v>81.8</v>
      </c>
      <c r="I22" s="41">
        <f t="shared" si="4"/>
        <v>110</v>
      </c>
      <c r="J22" s="41">
        <f t="shared" si="4"/>
        <v>110.1</v>
      </c>
      <c r="K22" s="41">
        <f t="shared" si="4"/>
        <v>60.2</v>
      </c>
      <c r="L22" s="41">
        <f t="shared" si="4"/>
        <v>86.4</v>
      </c>
      <c r="M22" s="41" t="s">
        <v>29</v>
      </c>
      <c r="O22">
        <v>1974</v>
      </c>
      <c r="P22">
        <v>25863900000</v>
      </c>
      <c r="Q22">
        <v>4425300000</v>
      </c>
      <c r="R22">
        <v>318200000</v>
      </c>
      <c r="S22">
        <v>31000000</v>
      </c>
      <c r="T22">
        <v>33700000</v>
      </c>
      <c r="U22" t="s">
        <v>664</v>
      </c>
      <c r="V22">
        <v>45600000</v>
      </c>
      <c r="W22">
        <v>44100000</v>
      </c>
      <c r="X22">
        <v>46700000</v>
      </c>
      <c r="Y22">
        <v>31200000</v>
      </c>
      <c r="Z22">
        <v>35900000</v>
      </c>
      <c r="AA22" t="s">
        <v>664</v>
      </c>
      <c r="AB22">
        <v>142100000</v>
      </c>
      <c r="AC22" t="s">
        <v>664</v>
      </c>
      <c r="AD22" t="s">
        <v>664</v>
      </c>
      <c r="AE22" t="s">
        <v>664</v>
      </c>
      <c r="AF22" t="s">
        <v>664</v>
      </c>
      <c r="AG22" t="s">
        <v>664</v>
      </c>
    </row>
    <row r="23" spans="1:33">
      <c r="A23" s="7">
        <f t="shared" si="2"/>
        <v>1981</v>
      </c>
      <c r="B23" s="41">
        <f t="shared" si="3"/>
        <v>68313.100000000006</v>
      </c>
      <c r="C23" s="41">
        <f t="shared" si="3"/>
        <v>11568.4</v>
      </c>
      <c r="D23" s="41">
        <f t="shared" si="3"/>
        <v>609</v>
      </c>
      <c r="E23" s="41">
        <f t="shared" si="3"/>
        <v>55.5</v>
      </c>
      <c r="F23" s="41">
        <f t="shared" si="3"/>
        <v>61.3</v>
      </c>
      <c r="G23" s="41" t="s">
        <v>29</v>
      </c>
      <c r="H23" s="41">
        <f t="shared" si="4"/>
        <v>75.5</v>
      </c>
      <c r="I23" s="41">
        <f t="shared" si="4"/>
        <v>110.1</v>
      </c>
      <c r="J23" s="41">
        <f t="shared" si="4"/>
        <v>87.5</v>
      </c>
      <c r="K23" s="41">
        <f t="shared" si="4"/>
        <v>38.200000000000003</v>
      </c>
      <c r="L23" s="41">
        <f t="shared" si="4"/>
        <v>72.099999999999994</v>
      </c>
      <c r="M23" s="41" t="s">
        <v>29</v>
      </c>
      <c r="O23">
        <v>1975</v>
      </c>
      <c r="P23">
        <v>31061700000</v>
      </c>
      <c r="Q23">
        <v>4942700000</v>
      </c>
      <c r="R23">
        <v>320200000</v>
      </c>
      <c r="S23">
        <v>29600000</v>
      </c>
      <c r="T23">
        <v>32500000</v>
      </c>
      <c r="U23" t="s">
        <v>664</v>
      </c>
      <c r="V23">
        <v>38000000</v>
      </c>
      <c r="W23">
        <v>51500000</v>
      </c>
      <c r="X23">
        <v>50000000</v>
      </c>
      <c r="Y23">
        <v>17800000</v>
      </c>
      <c r="Z23">
        <v>45600000</v>
      </c>
      <c r="AA23" t="s">
        <v>664</v>
      </c>
      <c r="AB23">
        <v>118000000</v>
      </c>
      <c r="AC23" t="s">
        <v>664</v>
      </c>
      <c r="AD23" t="s">
        <v>664</v>
      </c>
      <c r="AE23" t="s">
        <v>664</v>
      </c>
      <c r="AF23" t="s">
        <v>664</v>
      </c>
      <c r="AG23" t="s">
        <v>664</v>
      </c>
    </row>
    <row r="24" spans="1:33">
      <c r="A24" s="7">
        <f t="shared" si="2"/>
        <v>1982</v>
      </c>
      <c r="B24" s="41">
        <f t="shared" si="3"/>
        <v>66223.399999999994</v>
      </c>
      <c r="C24" s="41">
        <f t="shared" si="3"/>
        <v>10457.4</v>
      </c>
      <c r="D24" s="41">
        <f t="shared" si="3"/>
        <v>742.2</v>
      </c>
      <c r="E24" s="41">
        <f t="shared" si="3"/>
        <v>71.5</v>
      </c>
      <c r="F24" s="41">
        <f t="shared" si="3"/>
        <v>97.1</v>
      </c>
      <c r="G24" s="41" t="s">
        <v>29</v>
      </c>
      <c r="H24" s="41">
        <f t="shared" si="4"/>
        <v>94</v>
      </c>
      <c r="I24" s="41">
        <f t="shared" si="4"/>
        <v>87.9</v>
      </c>
      <c r="J24" s="41">
        <f t="shared" si="4"/>
        <v>78.7</v>
      </c>
      <c r="K24" s="41">
        <f t="shared" si="4"/>
        <v>53.9</v>
      </c>
      <c r="L24" s="41">
        <f t="shared" si="4"/>
        <v>92.7</v>
      </c>
      <c r="M24" s="41" t="s">
        <v>29</v>
      </c>
      <c r="O24">
        <v>1976</v>
      </c>
      <c r="P24">
        <v>32687400000</v>
      </c>
      <c r="Q24">
        <v>4841600000</v>
      </c>
      <c r="R24">
        <v>319500000</v>
      </c>
      <c r="S24">
        <v>28900000</v>
      </c>
      <c r="T24">
        <v>29800000</v>
      </c>
      <c r="U24" t="s">
        <v>664</v>
      </c>
      <c r="V24">
        <v>41200000</v>
      </c>
      <c r="W24">
        <v>50300000</v>
      </c>
      <c r="X24">
        <v>59300000</v>
      </c>
      <c r="Y24">
        <v>16600000</v>
      </c>
      <c r="Z24">
        <v>45200000</v>
      </c>
      <c r="AA24" t="s">
        <v>664</v>
      </c>
      <c r="AB24">
        <v>117200000</v>
      </c>
      <c r="AC24" t="s">
        <v>664</v>
      </c>
      <c r="AD24" t="s">
        <v>664</v>
      </c>
      <c r="AE24" t="s">
        <v>664</v>
      </c>
      <c r="AF24" t="s">
        <v>664</v>
      </c>
      <c r="AG24" t="s">
        <v>664</v>
      </c>
    </row>
    <row r="25" spans="1:33">
      <c r="A25" s="7">
        <f t="shared" si="2"/>
        <v>1983</v>
      </c>
      <c r="B25" s="41">
        <f t="shared" si="3"/>
        <v>62821</v>
      </c>
      <c r="C25" s="41">
        <f t="shared" si="3"/>
        <v>7971.4</v>
      </c>
      <c r="D25" s="41">
        <f t="shared" si="3"/>
        <v>677.3</v>
      </c>
      <c r="E25" s="41">
        <f t="shared" si="3"/>
        <v>98.7</v>
      </c>
      <c r="F25" s="41">
        <f t="shared" si="3"/>
        <v>90.3</v>
      </c>
      <c r="G25" s="41" t="s">
        <v>29</v>
      </c>
      <c r="H25" s="41">
        <f t="shared" si="4"/>
        <v>93.7</v>
      </c>
      <c r="I25" s="41">
        <f t="shared" si="4"/>
        <v>74.2</v>
      </c>
      <c r="J25" s="41">
        <f t="shared" si="4"/>
        <v>91.4</v>
      </c>
      <c r="K25" s="41">
        <f t="shared" si="4"/>
        <v>27.3</v>
      </c>
      <c r="L25" s="41">
        <f t="shared" si="4"/>
        <v>90.1</v>
      </c>
      <c r="M25" s="41" t="s">
        <v>29</v>
      </c>
      <c r="O25">
        <v>1977</v>
      </c>
      <c r="P25">
        <v>35435800000</v>
      </c>
      <c r="Q25">
        <v>5392000000</v>
      </c>
      <c r="R25">
        <v>377800000</v>
      </c>
      <c r="S25">
        <v>34200000</v>
      </c>
      <c r="T25">
        <v>36900000</v>
      </c>
      <c r="U25" t="s">
        <v>664</v>
      </c>
      <c r="V25">
        <v>47400000</v>
      </c>
      <c r="W25">
        <v>55500000</v>
      </c>
      <c r="X25">
        <v>73500000</v>
      </c>
      <c r="Y25">
        <v>28500000</v>
      </c>
      <c r="Z25">
        <v>44100000</v>
      </c>
      <c r="AA25" t="s">
        <v>664</v>
      </c>
      <c r="AB25">
        <v>163000000</v>
      </c>
      <c r="AC25" t="s">
        <v>664</v>
      </c>
      <c r="AD25" t="s">
        <v>664</v>
      </c>
      <c r="AE25" t="s">
        <v>664</v>
      </c>
      <c r="AF25" t="s">
        <v>664</v>
      </c>
      <c r="AG25" t="s">
        <v>664</v>
      </c>
    </row>
    <row r="26" spans="1:33">
      <c r="A26" s="7">
        <f t="shared" si="2"/>
        <v>1984</v>
      </c>
      <c r="B26" s="41">
        <f t="shared" si="3"/>
        <v>66126</v>
      </c>
      <c r="C26" s="41">
        <f t="shared" si="3"/>
        <v>7955.2</v>
      </c>
      <c r="D26" s="41">
        <f t="shared" si="3"/>
        <v>694.3</v>
      </c>
      <c r="E26" s="41">
        <f t="shared" si="3"/>
        <v>96.1</v>
      </c>
      <c r="F26" s="41">
        <f t="shared" si="3"/>
        <v>86.6</v>
      </c>
      <c r="G26" s="41" t="s">
        <v>29</v>
      </c>
      <c r="H26" s="41">
        <f t="shared" si="4"/>
        <v>86</v>
      </c>
      <c r="I26" s="41">
        <f t="shared" si="4"/>
        <v>119.5</v>
      </c>
      <c r="J26" s="41">
        <f t="shared" si="4"/>
        <v>99.3</v>
      </c>
      <c r="K26" s="41">
        <f t="shared" si="4"/>
        <v>33.799999999999997</v>
      </c>
      <c r="L26" s="41">
        <f t="shared" si="4"/>
        <v>85.4</v>
      </c>
      <c r="M26" s="41" t="s">
        <v>29</v>
      </c>
      <c r="O26">
        <v>1978</v>
      </c>
      <c r="P26">
        <v>39019500000</v>
      </c>
      <c r="Q26">
        <v>5428800000</v>
      </c>
      <c r="R26">
        <v>424900000</v>
      </c>
      <c r="S26">
        <v>42200000</v>
      </c>
      <c r="T26">
        <v>45100000</v>
      </c>
      <c r="U26" t="s">
        <v>664</v>
      </c>
      <c r="V26">
        <v>50600000</v>
      </c>
      <c r="W26">
        <v>62400000</v>
      </c>
      <c r="X26">
        <v>75800000</v>
      </c>
      <c r="Y26">
        <v>44700000</v>
      </c>
      <c r="Z26">
        <v>42800000</v>
      </c>
      <c r="AA26" t="s">
        <v>664</v>
      </c>
      <c r="AB26">
        <v>160700000</v>
      </c>
      <c r="AC26" t="s">
        <v>664</v>
      </c>
      <c r="AD26" t="s">
        <v>664</v>
      </c>
      <c r="AE26" t="s">
        <v>664</v>
      </c>
      <c r="AF26" t="s">
        <v>664</v>
      </c>
      <c r="AG26" t="s">
        <v>664</v>
      </c>
    </row>
    <row r="27" spans="1:33">
      <c r="A27" s="7">
        <f t="shared" si="2"/>
        <v>1985</v>
      </c>
      <c r="B27" s="41">
        <f t="shared" si="3"/>
        <v>73280.899999999994</v>
      </c>
      <c r="C27" s="41">
        <f t="shared" si="3"/>
        <v>10412.799999999999</v>
      </c>
      <c r="D27" s="41">
        <f t="shared" si="3"/>
        <v>757.3</v>
      </c>
      <c r="E27" s="41">
        <f t="shared" si="3"/>
        <v>75.599999999999994</v>
      </c>
      <c r="F27" s="41">
        <f t="shared" si="3"/>
        <v>75.400000000000006</v>
      </c>
      <c r="G27" s="41" t="s">
        <v>29</v>
      </c>
      <c r="H27" s="41">
        <f t="shared" si="4"/>
        <v>94.9</v>
      </c>
      <c r="I27" s="41">
        <f t="shared" si="4"/>
        <v>135</v>
      </c>
      <c r="J27" s="41">
        <f t="shared" si="4"/>
        <v>116.7</v>
      </c>
      <c r="K27" s="41">
        <f t="shared" si="4"/>
        <v>58.4</v>
      </c>
      <c r="L27" s="41">
        <f t="shared" si="4"/>
        <v>106.7</v>
      </c>
      <c r="M27" s="41" t="s">
        <v>29</v>
      </c>
      <c r="O27">
        <v>1979</v>
      </c>
      <c r="P27">
        <v>46821000000</v>
      </c>
      <c r="Q27">
        <v>6544300000</v>
      </c>
      <c r="R27">
        <v>555500000</v>
      </c>
      <c r="S27">
        <v>53200000</v>
      </c>
      <c r="T27">
        <v>59300000</v>
      </c>
      <c r="U27" t="s">
        <v>664</v>
      </c>
      <c r="V27">
        <v>52400000</v>
      </c>
      <c r="W27">
        <v>102900000</v>
      </c>
      <c r="X27">
        <v>87100000</v>
      </c>
      <c r="Y27">
        <v>63700000</v>
      </c>
      <c r="Z27">
        <v>57000000</v>
      </c>
      <c r="AA27" t="s">
        <v>664</v>
      </c>
      <c r="AB27">
        <v>181000000</v>
      </c>
      <c r="AC27" t="s">
        <v>664</v>
      </c>
      <c r="AD27" t="s">
        <v>664</v>
      </c>
      <c r="AE27" t="s">
        <v>664</v>
      </c>
      <c r="AF27" t="s">
        <v>664</v>
      </c>
      <c r="AG27" t="s">
        <v>664</v>
      </c>
    </row>
    <row r="28" spans="1:33">
      <c r="A28" s="7">
        <f t="shared" si="2"/>
        <v>1986</v>
      </c>
      <c r="B28" s="41">
        <f t="shared" si="3"/>
        <v>75791.899999999994</v>
      </c>
      <c r="C28" s="41">
        <f t="shared" si="3"/>
        <v>12947.1</v>
      </c>
      <c r="D28" s="41">
        <f t="shared" si="3"/>
        <v>844.1</v>
      </c>
      <c r="E28" s="41">
        <f t="shared" si="3"/>
        <v>76.400000000000006</v>
      </c>
      <c r="F28" s="41">
        <f t="shared" si="3"/>
        <v>84.3</v>
      </c>
      <c r="G28" s="41" t="s">
        <v>29</v>
      </c>
      <c r="H28" s="41">
        <f t="shared" si="4"/>
        <v>123.7</v>
      </c>
      <c r="I28" s="41">
        <f t="shared" si="4"/>
        <v>124.6</v>
      </c>
      <c r="J28" s="41">
        <f t="shared" si="4"/>
        <v>135.5</v>
      </c>
      <c r="K28" s="41">
        <f t="shared" si="4"/>
        <v>74.8</v>
      </c>
      <c r="L28" s="41">
        <f t="shared" si="4"/>
        <v>96.5</v>
      </c>
      <c r="M28" s="41" t="s">
        <v>29</v>
      </c>
      <c r="O28">
        <v>1980</v>
      </c>
      <c r="P28">
        <v>55461100000</v>
      </c>
      <c r="Q28">
        <v>8645900000</v>
      </c>
      <c r="R28">
        <v>708200000</v>
      </c>
      <c r="S28">
        <v>60400000</v>
      </c>
      <c r="T28">
        <v>71100000</v>
      </c>
      <c r="U28" t="s">
        <v>664</v>
      </c>
      <c r="V28">
        <v>81800000</v>
      </c>
      <c r="W28">
        <v>110000000</v>
      </c>
      <c r="X28">
        <v>110100000</v>
      </c>
      <c r="Y28">
        <v>60200000</v>
      </c>
      <c r="Z28">
        <v>86400000</v>
      </c>
      <c r="AA28" t="s">
        <v>664</v>
      </c>
      <c r="AB28">
        <v>232400000</v>
      </c>
      <c r="AC28" t="s">
        <v>664</v>
      </c>
      <c r="AD28" t="s">
        <v>664</v>
      </c>
      <c r="AE28" t="s">
        <v>664</v>
      </c>
      <c r="AF28" t="s">
        <v>664</v>
      </c>
      <c r="AG28" t="s">
        <v>664</v>
      </c>
    </row>
    <row r="29" spans="1:33">
      <c r="A29" s="7">
        <f t="shared" si="2"/>
        <v>1987</v>
      </c>
      <c r="B29" s="41">
        <f t="shared" si="3"/>
        <v>82750.8</v>
      </c>
      <c r="C29" s="41">
        <f t="shared" si="3"/>
        <v>13774.6</v>
      </c>
      <c r="D29" s="41">
        <f t="shared" si="3"/>
        <v>1012</v>
      </c>
      <c r="E29" s="41">
        <f t="shared" si="3"/>
        <v>67.900000000000006</v>
      </c>
      <c r="F29" s="41">
        <f t="shared" si="3"/>
        <v>94.1</v>
      </c>
      <c r="G29" s="41" t="s">
        <v>29</v>
      </c>
      <c r="H29" s="41">
        <f t="shared" si="4"/>
        <v>156.69999999999999</v>
      </c>
      <c r="I29" s="41">
        <f t="shared" si="4"/>
        <v>161.1</v>
      </c>
      <c r="J29" s="41">
        <f t="shared" si="4"/>
        <v>159.80000000000001</v>
      </c>
      <c r="K29" s="41">
        <f t="shared" si="4"/>
        <v>100.6</v>
      </c>
      <c r="L29" s="41">
        <f t="shared" si="4"/>
        <v>118.4</v>
      </c>
      <c r="M29" s="41" t="s">
        <v>29</v>
      </c>
      <c r="O29">
        <v>1981</v>
      </c>
      <c r="P29">
        <v>68313100000</v>
      </c>
      <c r="Q29">
        <v>11568400000</v>
      </c>
      <c r="R29">
        <v>609000000</v>
      </c>
      <c r="S29">
        <v>55500000</v>
      </c>
      <c r="T29">
        <v>61300000</v>
      </c>
      <c r="U29" t="s">
        <v>664</v>
      </c>
      <c r="V29">
        <v>75500000</v>
      </c>
      <c r="W29">
        <v>110100000</v>
      </c>
      <c r="X29">
        <v>87500000</v>
      </c>
      <c r="Y29">
        <v>38200000</v>
      </c>
      <c r="Z29">
        <v>72100000</v>
      </c>
      <c r="AA29" t="s">
        <v>664</v>
      </c>
      <c r="AB29">
        <v>204900000</v>
      </c>
      <c r="AC29" t="s">
        <v>664</v>
      </c>
      <c r="AD29" t="s">
        <v>664</v>
      </c>
      <c r="AE29" t="s">
        <v>664</v>
      </c>
      <c r="AF29" t="s">
        <v>664</v>
      </c>
      <c r="AG29" t="s">
        <v>664</v>
      </c>
    </row>
    <row r="30" spans="1:33">
      <c r="A30" s="7">
        <f t="shared" si="2"/>
        <v>1988</v>
      </c>
      <c r="B30" s="41">
        <f t="shared" si="3"/>
        <v>94958.1</v>
      </c>
      <c r="C30" s="41">
        <f t="shared" si="3"/>
        <v>15813</v>
      </c>
      <c r="D30" s="41">
        <f t="shared" si="3"/>
        <v>1095.5</v>
      </c>
      <c r="E30" s="41">
        <f t="shared" si="3"/>
        <v>81.7</v>
      </c>
      <c r="F30" s="41">
        <f t="shared" si="3"/>
        <v>103.6</v>
      </c>
      <c r="G30" s="41" t="s">
        <v>29</v>
      </c>
      <c r="H30" s="41">
        <f t="shared" si="4"/>
        <v>144.6</v>
      </c>
      <c r="I30" s="41">
        <f t="shared" si="4"/>
        <v>160.30000000000001</v>
      </c>
      <c r="J30" s="41">
        <f t="shared" si="4"/>
        <v>131.9</v>
      </c>
      <c r="K30" s="41">
        <f t="shared" si="4"/>
        <v>144.80000000000001</v>
      </c>
      <c r="L30" s="41">
        <f t="shared" si="4"/>
        <v>161.5</v>
      </c>
      <c r="M30" s="41" t="s">
        <v>29</v>
      </c>
      <c r="O30">
        <v>1982</v>
      </c>
      <c r="P30">
        <v>66223400000</v>
      </c>
      <c r="Q30">
        <v>10457400000</v>
      </c>
      <c r="R30">
        <v>742200000</v>
      </c>
      <c r="S30">
        <v>71500000</v>
      </c>
      <c r="T30">
        <v>97100000</v>
      </c>
      <c r="U30" t="s">
        <v>664</v>
      </c>
      <c r="V30">
        <v>94000000</v>
      </c>
      <c r="W30">
        <v>87900000</v>
      </c>
      <c r="X30">
        <v>78700000</v>
      </c>
      <c r="Y30">
        <v>53900000</v>
      </c>
      <c r="Z30">
        <v>92700000</v>
      </c>
      <c r="AA30" t="s">
        <v>664</v>
      </c>
      <c r="AB30">
        <v>230100000</v>
      </c>
      <c r="AC30" t="s">
        <v>664</v>
      </c>
      <c r="AD30" t="s">
        <v>664</v>
      </c>
      <c r="AE30" t="s">
        <v>664</v>
      </c>
      <c r="AF30" t="s">
        <v>664</v>
      </c>
      <c r="AG30" t="s">
        <v>664</v>
      </c>
    </row>
    <row r="31" spans="1:33">
      <c r="A31" s="7">
        <f t="shared" si="2"/>
        <v>1989</v>
      </c>
      <c r="B31" s="41">
        <f t="shared" si="3"/>
        <v>103156.6</v>
      </c>
      <c r="C31" s="41">
        <f t="shared" si="3"/>
        <v>18755.8</v>
      </c>
      <c r="D31" s="41">
        <f t="shared" si="3"/>
        <v>1214.0999999999999</v>
      </c>
      <c r="E31" s="41">
        <f t="shared" si="3"/>
        <v>103.2</v>
      </c>
      <c r="F31" s="41">
        <f t="shared" si="3"/>
        <v>98.5</v>
      </c>
      <c r="G31" s="41" t="s">
        <v>29</v>
      </c>
      <c r="H31" s="41">
        <f t="shared" si="4"/>
        <v>148</v>
      </c>
      <c r="I31" s="41">
        <f t="shared" si="4"/>
        <v>210.7</v>
      </c>
      <c r="J31" s="41">
        <f t="shared" si="4"/>
        <v>211.5</v>
      </c>
      <c r="K31" s="41">
        <f t="shared" si="4"/>
        <v>90.7</v>
      </c>
      <c r="L31" s="41">
        <f t="shared" si="4"/>
        <v>195.8</v>
      </c>
      <c r="M31" s="41" t="s">
        <v>29</v>
      </c>
      <c r="O31">
        <v>1983</v>
      </c>
      <c r="P31">
        <v>62821000000</v>
      </c>
      <c r="Q31">
        <v>7971400000</v>
      </c>
      <c r="R31">
        <v>677300000</v>
      </c>
      <c r="S31">
        <v>98700000</v>
      </c>
      <c r="T31">
        <v>90300000</v>
      </c>
      <c r="U31" t="s">
        <v>664</v>
      </c>
      <c r="V31">
        <v>93700000</v>
      </c>
      <c r="W31">
        <v>74200000</v>
      </c>
      <c r="X31">
        <v>91400000</v>
      </c>
      <c r="Y31">
        <v>27300000</v>
      </c>
      <c r="Z31">
        <v>90100000</v>
      </c>
      <c r="AA31" t="s">
        <v>664</v>
      </c>
      <c r="AB31">
        <v>311700000</v>
      </c>
      <c r="AC31" t="s">
        <v>664</v>
      </c>
      <c r="AD31" t="s">
        <v>664</v>
      </c>
      <c r="AE31" t="s">
        <v>664</v>
      </c>
      <c r="AF31" t="s">
        <v>664</v>
      </c>
      <c r="AG31" t="s">
        <v>664</v>
      </c>
    </row>
    <row r="32" spans="1:33">
      <c r="A32" s="7">
        <f t="shared" si="2"/>
        <v>1990</v>
      </c>
      <c r="B32" s="41">
        <f t="shared" si="3"/>
        <v>104155.9</v>
      </c>
      <c r="C32" s="41">
        <f t="shared" si="3"/>
        <v>17837.2</v>
      </c>
      <c r="D32" s="41">
        <f t="shared" si="3"/>
        <v>1131.0999999999999</v>
      </c>
      <c r="E32" s="41">
        <f t="shared" si="3"/>
        <v>89.3</v>
      </c>
      <c r="F32" s="41">
        <f t="shared" si="3"/>
        <v>99.4</v>
      </c>
      <c r="G32" s="41" t="s">
        <v>29</v>
      </c>
      <c r="H32" s="41">
        <f t="shared" si="4"/>
        <v>199.1</v>
      </c>
      <c r="I32" s="41">
        <f t="shared" si="4"/>
        <v>186.3</v>
      </c>
      <c r="J32" s="41">
        <f t="shared" si="4"/>
        <v>120.2</v>
      </c>
      <c r="K32" s="41">
        <f t="shared" si="4"/>
        <v>84.7</v>
      </c>
      <c r="L32" s="41">
        <f t="shared" si="4"/>
        <v>200.6</v>
      </c>
      <c r="M32" s="41" t="s">
        <v>29</v>
      </c>
      <c r="O32">
        <v>1984</v>
      </c>
      <c r="P32">
        <v>66126000000</v>
      </c>
      <c r="Q32">
        <v>7955200000</v>
      </c>
      <c r="R32">
        <v>694300000</v>
      </c>
      <c r="S32">
        <v>96100000</v>
      </c>
      <c r="T32">
        <v>86600000</v>
      </c>
      <c r="U32" t="s">
        <v>664</v>
      </c>
      <c r="V32">
        <v>86000000</v>
      </c>
      <c r="W32">
        <v>119500000</v>
      </c>
      <c r="X32">
        <v>99300000</v>
      </c>
      <c r="Y32">
        <v>33800000</v>
      </c>
      <c r="Z32">
        <v>85400000</v>
      </c>
      <c r="AA32" t="s">
        <v>664</v>
      </c>
      <c r="AB32">
        <v>376300000</v>
      </c>
      <c r="AC32" t="s">
        <v>664</v>
      </c>
      <c r="AD32" t="s">
        <v>664</v>
      </c>
      <c r="AE32" t="s">
        <v>664</v>
      </c>
      <c r="AF32" t="s">
        <v>664</v>
      </c>
      <c r="AG32" t="s">
        <v>664</v>
      </c>
    </row>
    <row r="33" spans="1:33">
      <c r="A33" s="7">
        <f t="shared" si="2"/>
        <v>1991</v>
      </c>
      <c r="B33" s="41">
        <f t="shared" si="3"/>
        <v>98769.9</v>
      </c>
      <c r="C33" s="41">
        <f t="shared" si="3"/>
        <v>15771.6</v>
      </c>
      <c r="D33" s="41">
        <f t="shared" si="3"/>
        <v>1169.8</v>
      </c>
      <c r="E33" s="41">
        <f t="shared" si="3"/>
        <v>78.400000000000006</v>
      </c>
      <c r="F33" s="41">
        <f t="shared" si="3"/>
        <v>87.5</v>
      </c>
      <c r="G33" s="41" t="s">
        <v>29</v>
      </c>
      <c r="H33" s="41">
        <f t="shared" si="4"/>
        <v>202.4</v>
      </c>
      <c r="I33" s="41">
        <f t="shared" si="4"/>
        <v>214.6</v>
      </c>
      <c r="J33" s="41">
        <f t="shared" si="4"/>
        <v>149.5</v>
      </c>
      <c r="K33" s="41">
        <f t="shared" si="4"/>
        <v>81.8</v>
      </c>
      <c r="L33" s="41">
        <f t="shared" si="4"/>
        <v>178.1</v>
      </c>
      <c r="M33" s="41" t="s">
        <v>29</v>
      </c>
      <c r="O33">
        <v>1985</v>
      </c>
      <c r="P33">
        <v>73280900000</v>
      </c>
      <c r="Q33">
        <v>10412800000</v>
      </c>
      <c r="R33">
        <v>757300000</v>
      </c>
      <c r="S33">
        <v>75600000</v>
      </c>
      <c r="T33">
        <v>75400000</v>
      </c>
      <c r="U33" t="s">
        <v>664</v>
      </c>
      <c r="V33">
        <v>94900000</v>
      </c>
      <c r="W33">
        <v>135000000</v>
      </c>
      <c r="X33">
        <v>116700000</v>
      </c>
      <c r="Y33">
        <v>58400000</v>
      </c>
      <c r="Z33">
        <v>106700000</v>
      </c>
      <c r="AA33" t="s">
        <v>664</v>
      </c>
      <c r="AB33">
        <v>372500000</v>
      </c>
      <c r="AC33" t="s">
        <v>664</v>
      </c>
      <c r="AD33" t="s">
        <v>664</v>
      </c>
      <c r="AE33" t="s">
        <v>664</v>
      </c>
      <c r="AF33" t="s">
        <v>664</v>
      </c>
      <c r="AG33" t="s">
        <v>664</v>
      </c>
    </row>
    <row r="34" spans="1:33">
      <c r="A34" s="7">
        <f>O40</f>
        <v>1992</v>
      </c>
      <c r="B34" s="41">
        <f>P40/1000000</f>
        <v>92157</v>
      </c>
      <c r="C34" s="41">
        <f t="shared" ref="C34:F52" si="5">Q40/1000000</f>
        <v>12505.3</v>
      </c>
      <c r="D34" s="41">
        <f t="shared" si="5"/>
        <v>1181.3</v>
      </c>
      <c r="E34" s="41">
        <f t="shared" si="5"/>
        <v>86.9</v>
      </c>
      <c r="F34" s="41">
        <f t="shared" si="5"/>
        <v>112.7</v>
      </c>
      <c r="G34" s="41" t="s">
        <v>29</v>
      </c>
      <c r="H34" s="41">
        <f t="shared" si="4"/>
        <v>114</v>
      </c>
      <c r="I34" s="41">
        <f t="shared" si="4"/>
        <v>230.8</v>
      </c>
      <c r="J34" s="41">
        <f t="shared" si="4"/>
        <v>154.69999999999999</v>
      </c>
      <c r="K34" s="41">
        <f t="shared" si="4"/>
        <v>50</v>
      </c>
      <c r="L34" s="41">
        <f t="shared" si="4"/>
        <v>223.5</v>
      </c>
      <c r="M34" s="41" t="s">
        <v>29</v>
      </c>
      <c r="O34">
        <v>1986</v>
      </c>
      <c r="P34">
        <v>75791900000</v>
      </c>
      <c r="Q34">
        <v>12947100000</v>
      </c>
      <c r="R34">
        <v>844100000</v>
      </c>
      <c r="S34">
        <v>76400000</v>
      </c>
      <c r="T34">
        <v>84300000</v>
      </c>
      <c r="U34" t="s">
        <v>664</v>
      </c>
      <c r="V34">
        <v>123700000</v>
      </c>
      <c r="W34">
        <v>124600000</v>
      </c>
      <c r="X34">
        <v>135500000</v>
      </c>
      <c r="Y34">
        <v>74800000</v>
      </c>
      <c r="Z34">
        <v>96500000</v>
      </c>
      <c r="AA34" t="s">
        <v>664</v>
      </c>
      <c r="AB34">
        <v>273200000</v>
      </c>
      <c r="AC34" t="s">
        <v>664</v>
      </c>
      <c r="AD34" t="s">
        <v>664</v>
      </c>
      <c r="AE34" t="s">
        <v>664</v>
      </c>
      <c r="AF34" t="s">
        <v>664</v>
      </c>
      <c r="AG34" t="s">
        <v>664</v>
      </c>
    </row>
    <row r="35" spans="1:33">
      <c r="A35" s="7">
        <f t="shared" ref="A35:A41" si="6">O41</f>
        <v>1993</v>
      </c>
      <c r="B35" s="41">
        <f t="shared" ref="B35:B41" si="7">P41/1000000</f>
        <v>92457.8</v>
      </c>
      <c r="C35" s="41">
        <f t="shared" si="5"/>
        <v>12260.7</v>
      </c>
      <c r="D35" s="41">
        <f t="shared" si="5"/>
        <v>1056.7</v>
      </c>
      <c r="E35" s="41">
        <f t="shared" si="5"/>
        <v>64.400000000000006</v>
      </c>
      <c r="F35" s="41">
        <f t="shared" si="5"/>
        <v>105.5</v>
      </c>
      <c r="G35" s="41" t="s">
        <v>29</v>
      </c>
      <c r="H35" s="41">
        <f t="shared" si="4"/>
        <v>132.69999999999999</v>
      </c>
      <c r="I35" s="41">
        <f t="shared" si="4"/>
        <v>173.8</v>
      </c>
      <c r="J35" s="41">
        <f t="shared" si="4"/>
        <v>157.30000000000001</v>
      </c>
      <c r="K35" s="41">
        <f t="shared" si="4"/>
        <v>52.3</v>
      </c>
      <c r="L35" s="41">
        <f t="shared" si="4"/>
        <v>170.6</v>
      </c>
      <c r="M35" s="41" t="s">
        <v>29</v>
      </c>
      <c r="O35">
        <v>1987</v>
      </c>
      <c r="P35">
        <v>82750800000</v>
      </c>
      <c r="Q35">
        <v>13774600000</v>
      </c>
      <c r="R35">
        <v>1012000000</v>
      </c>
      <c r="S35">
        <v>67900000</v>
      </c>
      <c r="T35">
        <v>94100000</v>
      </c>
      <c r="U35" t="s">
        <v>664</v>
      </c>
      <c r="V35">
        <v>156700000</v>
      </c>
      <c r="W35">
        <v>161100000</v>
      </c>
      <c r="X35">
        <v>159800000</v>
      </c>
      <c r="Y35">
        <v>100600000</v>
      </c>
      <c r="Z35">
        <v>118400000</v>
      </c>
      <c r="AA35" t="s">
        <v>664</v>
      </c>
      <c r="AB35">
        <v>307700000</v>
      </c>
      <c r="AC35" t="s">
        <v>664</v>
      </c>
      <c r="AD35" t="s">
        <v>664</v>
      </c>
      <c r="AE35" t="s">
        <v>664</v>
      </c>
      <c r="AF35" t="s">
        <v>664</v>
      </c>
      <c r="AG35" t="s">
        <v>664</v>
      </c>
    </row>
    <row r="36" spans="1:33">
      <c r="A36" s="7">
        <f t="shared" si="6"/>
        <v>1994</v>
      </c>
      <c r="B36" s="41">
        <f t="shared" si="7"/>
        <v>103708.9</v>
      </c>
      <c r="C36" s="41">
        <f t="shared" si="5"/>
        <v>14971.4</v>
      </c>
      <c r="D36" s="41">
        <f t="shared" si="5"/>
        <v>1164.8</v>
      </c>
      <c r="E36" s="41">
        <f t="shared" si="5"/>
        <v>47</v>
      </c>
      <c r="F36" s="41">
        <f t="shared" si="5"/>
        <v>131.19999999999999</v>
      </c>
      <c r="G36" s="41" t="s">
        <v>29</v>
      </c>
      <c r="H36" s="41">
        <f t="shared" si="4"/>
        <v>118.7</v>
      </c>
      <c r="I36" s="41">
        <f t="shared" si="4"/>
        <v>179.4</v>
      </c>
      <c r="J36" s="41">
        <f t="shared" si="4"/>
        <v>205.2</v>
      </c>
      <c r="K36" s="41">
        <f t="shared" si="4"/>
        <v>78.599999999999994</v>
      </c>
      <c r="L36" s="41">
        <f t="shared" si="4"/>
        <v>208.8</v>
      </c>
      <c r="M36" s="41" t="s">
        <v>29</v>
      </c>
      <c r="O36">
        <v>1988</v>
      </c>
      <c r="P36">
        <v>94958100000</v>
      </c>
      <c r="Q36">
        <v>15813000000</v>
      </c>
      <c r="R36">
        <v>1095500000</v>
      </c>
      <c r="S36">
        <v>81700000</v>
      </c>
      <c r="T36">
        <v>103600000</v>
      </c>
      <c r="U36" t="s">
        <v>664</v>
      </c>
      <c r="V36">
        <v>144600000</v>
      </c>
      <c r="W36">
        <v>160300000</v>
      </c>
      <c r="X36">
        <v>131900000</v>
      </c>
      <c r="Y36">
        <v>144800000</v>
      </c>
      <c r="Z36">
        <v>161500000</v>
      </c>
      <c r="AA36" t="s">
        <v>664</v>
      </c>
      <c r="AB36">
        <v>360200000</v>
      </c>
      <c r="AC36" t="s">
        <v>664</v>
      </c>
      <c r="AD36" t="s">
        <v>664</v>
      </c>
      <c r="AE36" t="s">
        <v>664</v>
      </c>
      <c r="AF36" t="s">
        <v>664</v>
      </c>
      <c r="AG36" t="s">
        <v>664</v>
      </c>
    </row>
    <row r="37" spans="1:33">
      <c r="A37" s="7">
        <f t="shared" si="6"/>
        <v>1995</v>
      </c>
      <c r="B37" s="41">
        <f t="shared" si="7"/>
        <v>108090.7</v>
      </c>
      <c r="C37" s="41">
        <f t="shared" si="5"/>
        <v>17199.5</v>
      </c>
      <c r="D37" s="41">
        <f t="shared" si="5"/>
        <v>1211.5999999999999</v>
      </c>
      <c r="E37" s="41">
        <f t="shared" si="5"/>
        <v>86.5</v>
      </c>
      <c r="F37" s="41">
        <f t="shared" si="5"/>
        <v>169.4</v>
      </c>
      <c r="G37" s="41" t="s">
        <v>29</v>
      </c>
      <c r="H37" s="41">
        <f t="shared" si="4"/>
        <v>109.7</v>
      </c>
      <c r="I37" s="41">
        <f t="shared" si="4"/>
        <v>176.9</v>
      </c>
      <c r="J37" s="41">
        <f t="shared" si="4"/>
        <v>184.7</v>
      </c>
      <c r="K37" s="41">
        <f t="shared" si="4"/>
        <v>51.7</v>
      </c>
      <c r="L37" s="41">
        <f t="shared" si="4"/>
        <v>226.7</v>
      </c>
      <c r="M37" s="41" t="s">
        <v>29</v>
      </c>
      <c r="O37">
        <v>1989</v>
      </c>
      <c r="P37">
        <v>103156600000</v>
      </c>
      <c r="Q37">
        <v>18755800000</v>
      </c>
      <c r="R37">
        <v>1214100000</v>
      </c>
      <c r="S37">
        <v>103200000</v>
      </c>
      <c r="T37">
        <v>98500000</v>
      </c>
      <c r="U37" t="s">
        <v>664</v>
      </c>
      <c r="V37">
        <v>148000000</v>
      </c>
      <c r="W37">
        <v>210700000</v>
      </c>
      <c r="X37">
        <v>211500000</v>
      </c>
      <c r="Y37">
        <v>90700000</v>
      </c>
      <c r="Z37">
        <v>195800000</v>
      </c>
      <c r="AA37" t="s">
        <v>664</v>
      </c>
      <c r="AB37">
        <v>327200000</v>
      </c>
      <c r="AC37" t="s">
        <v>664</v>
      </c>
      <c r="AD37" t="s">
        <v>664</v>
      </c>
      <c r="AE37" t="s">
        <v>664</v>
      </c>
      <c r="AF37" t="s">
        <v>664</v>
      </c>
      <c r="AG37" t="s">
        <v>664</v>
      </c>
    </row>
    <row r="38" spans="1:33">
      <c r="A38" s="7">
        <f t="shared" si="6"/>
        <v>1996</v>
      </c>
      <c r="B38" s="41">
        <f t="shared" si="7"/>
        <v>111686.9</v>
      </c>
      <c r="C38" s="41">
        <f t="shared" si="5"/>
        <v>18307</v>
      </c>
      <c r="D38" s="41">
        <f t="shared" si="5"/>
        <v>1620.2</v>
      </c>
      <c r="E38" s="41">
        <f t="shared" si="5"/>
        <v>83.2</v>
      </c>
      <c r="F38" s="41">
        <f t="shared" si="5"/>
        <v>224.5</v>
      </c>
      <c r="G38" s="41" t="s">
        <v>29</v>
      </c>
      <c r="H38" s="41">
        <f t="shared" si="4"/>
        <v>281.5</v>
      </c>
      <c r="I38" s="41">
        <f t="shared" si="4"/>
        <v>155.1</v>
      </c>
      <c r="J38" s="41">
        <f t="shared" si="4"/>
        <v>375.9</v>
      </c>
      <c r="K38" s="41">
        <f t="shared" si="4"/>
        <v>67.3</v>
      </c>
      <c r="L38" s="41">
        <f t="shared" si="4"/>
        <v>183.8</v>
      </c>
      <c r="M38" s="41" t="s">
        <v>29</v>
      </c>
      <c r="O38">
        <v>1990</v>
      </c>
      <c r="P38">
        <v>104155900000</v>
      </c>
      <c r="Q38">
        <v>17837200000</v>
      </c>
      <c r="R38">
        <v>1131100000</v>
      </c>
      <c r="S38">
        <v>89300000</v>
      </c>
      <c r="T38">
        <v>99400000</v>
      </c>
      <c r="U38" t="s">
        <v>664</v>
      </c>
      <c r="V38">
        <v>199100000</v>
      </c>
      <c r="W38">
        <v>186300000</v>
      </c>
      <c r="X38">
        <v>120200000</v>
      </c>
      <c r="Y38">
        <v>84700000</v>
      </c>
      <c r="Z38">
        <v>200600000</v>
      </c>
      <c r="AA38" t="s">
        <v>664</v>
      </c>
      <c r="AB38">
        <v>392600000</v>
      </c>
      <c r="AC38" t="s">
        <v>664</v>
      </c>
      <c r="AD38" t="s">
        <v>664</v>
      </c>
      <c r="AE38" t="s">
        <v>664</v>
      </c>
      <c r="AF38" t="s">
        <v>664</v>
      </c>
      <c r="AG38" t="s">
        <v>664</v>
      </c>
    </row>
    <row r="39" spans="1:33">
      <c r="A39" s="7">
        <f t="shared" si="6"/>
        <v>1997</v>
      </c>
      <c r="B39" s="41">
        <f t="shared" si="7"/>
        <v>131073.9</v>
      </c>
      <c r="C39" s="41">
        <f t="shared" si="5"/>
        <v>20747.5</v>
      </c>
      <c r="D39" s="41">
        <f t="shared" si="5"/>
        <v>1371.1</v>
      </c>
      <c r="E39" s="41">
        <f t="shared" si="5"/>
        <v>130.4</v>
      </c>
      <c r="F39" s="41">
        <f t="shared" si="5"/>
        <v>181.4</v>
      </c>
      <c r="G39" s="41" t="s">
        <v>29</v>
      </c>
      <c r="H39" s="41">
        <f t="shared" si="4"/>
        <v>160.5</v>
      </c>
      <c r="I39" s="41">
        <f t="shared" si="4"/>
        <v>174.4</v>
      </c>
      <c r="J39" s="41">
        <f t="shared" si="4"/>
        <v>147.6</v>
      </c>
      <c r="K39" s="41">
        <f t="shared" si="4"/>
        <v>90</v>
      </c>
      <c r="L39" s="41">
        <f t="shared" si="4"/>
        <v>253</v>
      </c>
      <c r="M39" s="41" t="s">
        <v>29</v>
      </c>
      <c r="O39">
        <v>1991</v>
      </c>
      <c r="P39">
        <v>98769900000</v>
      </c>
      <c r="Q39">
        <v>15771600000</v>
      </c>
      <c r="R39">
        <v>1169800000</v>
      </c>
      <c r="S39">
        <v>78400000</v>
      </c>
      <c r="T39">
        <v>87500000</v>
      </c>
      <c r="U39" t="s">
        <v>664</v>
      </c>
      <c r="V39">
        <v>202400000</v>
      </c>
      <c r="W39">
        <v>214600000</v>
      </c>
      <c r="X39">
        <v>149500000</v>
      </c>
      <c r="Y39">
        <v>81800000</v>
      </c>
      <c r="Z39">
        <v>178100000</v>
      </c>
      <c r="AA39" t="s">
        <v>664</v>
      </c>
      <c r="AB39">
        <v>341900000</v>
      </c>
      <c r="AC39" t="s">
        <v>664</v>
      </c>
      <c r="AD39" t="s">
        <v>664</v>
      </c>
      <c r="AE39" t="s">
        <v>664</v>
      </c>
      <c r="AF39" t="s">
        <v>664</v>
      </c>
      <c r="AG39" t="s">
        <v>664</v>
      </c>
    </row>
    <row r="40" spans="1:33">
      <c r="A40" s="7">
        <f t="shared" si="6"/>
        <v>1998</v>
      </c>
      <c r="B40" s="41">
        <f t="shared" si="7"/>
        <v>139104.1</v>
      </c>
      <c r="C40" s="41">
        <f t="shared" si="5"/>
        <v>21886</v>
      </c>
      <c r="D40" s="41">
        <f t="shared" si="5"/>
        <v>1552.1</v>
      </c>
      <c r="E40" s="41">
        <f t="shared" si="5"/>
        <v>167.1</v>
      </c>
      <c r="F40" s="41">
        <f t="shared" si="5"/>
        <v>122.1</v>
      </c>
      <c r="G40" s="41" t="s">
        <v>29</v>
      </c>
      <c r="H40" s="41">
        <f t="shared" si="4"/>
        <v>216.6</v>
      </c>
      <c r="I40" s="41">
        <f t="shared" si="4"/>
        <v>179.2</v>
      </c>
      <c r="J40" s="41">
        <f t="shared" si="4"/>
        <v>391.3</v>
      </c>
      <c r="K40" s="41">
        <f t="shared" si="4"/>
        <v>60.6</v>
      </c>
      <c r="L40" s="41">
        <f t="shared" si="4"/>
        <v>166.6</v>
      </c>
      <c r="M40" s="41" t="s">
        <v>29</v>
      </c>
      <c r="O40">
        <v>1992</v>
      </c>
      <c r="P40">
        <v>92157000000</v>
      </c>
      <c r="Q40">
        <v>12505300000</v>
      </c>
      <c r="R40">
        <v>1181300000</v>
      </c>
      <c r="S40">
        <v>86900000</v>
      </c>
      <c r="T40">
        <v>112700000</v>
      </c>
      <c r="U40" t="s">
        <v>664</v>
      </c>
      <c r="V40">
        <v>114000000</v>
      </c>
      <c r="W40">
        <v>230800000</v>
      </c>
      <c r="X40">
        <v>154700000</v>
      </c>
      <c r="Y40">
        <v>50000000</v>
      </c>
      <c r="Z40">
        <v>223500000</v>
      </c>
      <c r="AA40" t="s">
        <v>664</v>
      </c>
      <c r="AB40">
        <v>389300000</v>
      </c>
      <c r="AC40" t="s">
        <v>664</v>
      </c>
      <c r="AD40" t="s">
        <v>664</v>
      </c>
      <c r="AE40" t="s">
        <v>664</v>
      </c>
      <c r="AF40" t="s">
        <v>664</v>
      </c>
      <c r="AG40" t="s">
        <v>664</v>
      </c>
    </row>
    <row r="41" spans="1:33">
      <c r="A41" s="7">
        <f t="shared" si="6"/>
        <v>1999</v>
      </c>
      <c r="B41" s="41">
        <f t="shared" si="7"/>
        <v>149113.1</v>
      </c>
      <c r="C41" s="41">
        <f t="shared" si="5"/>
        <v>22120.2</v>
      </c>
      <c r="D41" s="41">
        <f t="shared" si="5"/>
        <v>1767</v>
      </c>
      <c r="E41" s="41">
        <f t="shared" si="5"/>
        <v>111.4</v>
      </c>
      <c r="F41" s="41">
        <f t="shared" si="5"/>
        <v>145.30000000000001</v>
      </c>
      <c r="G41" s="41" t="s">
        <v>29</v>
      </c>
      <c r="H41" s="41">
        <f t="shared" si="4"/>
        <v>223.6</v>
      </c>
      <c r="I41" s="41">
        <f t="shared" si="4"/>
        <v>254.1</v>
      </c>
      <c r="J41" s="41">
        <f t="shared" si="4"/>
        <v>493.9</v>
      </c>
      <c r="K41" s="41">
        <f t="shared" si="4"/>
        <v>62.5</v>
      </c>
      <c r="L41" s="41">
        <f t="shared" si="4"/>
        <v>188.7</v>
      </c>
      <c r="M41" s="41" t="s">
        <v>29</v>
      </c>
      <c r="O41">
        <v>1993</v>
      </c>
      <c r="P41">
        <v>92457800000</v>
      </c>
      <c r="Q41">
        <v>12260700000</v>
      </c>
      <c r="R41">
        <v>1056700000</v>
      </c>
      <c r="S41">
        <v>64400000</v>
      </c>
      <c r="T41">
        <v>105500000</v>
      </c>
      <c r="U41" t="s">
        <v>664</v>
      </c>
      <c r="V41">
        <v>132700000</v>
      </c>
      <c r="W41">
        <v>173800000</v>
      </c>
      <c r="X41">
        <v>157300000</v>
      </c>
      <c r="Y41">
        <v>52300000</v>
      </c>
      <c r="Z41">
        <v>170600000</v>
      </c>
      <c r="AA41" t="s">
        <v>664</v>
      </c>
      <c r="AB41">
        <v>360700000</v>
      </c>
      <c r="AC41" t="s">
        <v>664</v>
      </c>
      <c r="AD41" t="s">
        <v>664</v>
      </c>
      <c r="AE41" t="s">
        <v>664</v>
      </c>
      <c r="AF41" t="s">
        <v>664</v>
      </c>
      <c r="AG41" t="s">
        <v>664</v>
      </c>
    </row>
    <row r="42" spans="1:33">
      <c r="A42" s="7">
        <f>O48</f>
        <v>2000</v>
      </c>
      <c r="B42" s="41">
        <f>P48/1000000</f>
        <v>157431.5</v>
      </c>
      <c r="C42" s="41">
        <f t="shared" si="5"/>
        <v>22951.3</v>
      </c>
      <c r="D42" s="41">
        <f t="shared" si="5"/>
        <v>1389.2</v>
      </c>
      <c r="E42" s="41">
        <f t="shared" si="5"/>
        <v>80.8</v>
      </c>
      <c r="F42" s="41">
        <f t="shared" si="5"/>
        <v>89.2</v>
      </c>
      <c r="G42" s="41" t="s">
        <v>29</v>
      </c>
      <c r="H42" s="41">
        <f t="shared" si="4"/>
        <v>291.60000000000002</v>
      </c>
      <c r="I42" s="41">
        <f t="shared" si="4"/>
        <v>144.19999999999999</v>
      </c>
      <c r="J42" s="41">
        <f t="shared" si="4"/>
        <v>262.89999999999998</v>
      </c>
      <c r="K42" s="41">
        <f t="shared" si="4"/>
        <v>42.5</v>
      </c>
      <c r="L42" s="41">
        <f t="shared" si="4"/>
        <v>127.5</v>
      </c>
      <c r="M42" s="41" t="s">
        <v>29</v>
      </c>
      <c r="O42">
        <v>1994</v>
      </c>
      <c r="P42">
        <v>103708900000</v>
      </c>
      <c r="Q42">
        <v>14971400000</v>
      </c>
      <c r="R42">
        <v>1164800000</v>
      </c>
      <c r="S42">
        <v>47000000</v>
      </c>
      <c r="T42">
        <v>131200000</v>
      </c>
      <c r="U42" t="s">
        <v>664</v>
      </c>
      <c r="V42">
        <v>118700000</v>
      </c>
      <c r="W42">
        <v>179400000</v>
      </c>
      <c r="X42">
        <v>205200000</v>
      </c>
      <c r="Y42">
        <v>78600000</v>
      </c>
      <c r="Z42">
        <v>208800000</v>
      </c>
      <c r="AA42" t="s">
        <v>664</v>
      </c>
      <c r="AB42">
        <v>390700000</v>
      </c>
      <c r="AC42" t="s">
        <v>664</v>
      </c>
      <c r="AD42" t="s">
        <v>664</v>
      </c>
      <c r="AE42" t="s">
        <v>664</v>
      </c>
      <c r="AF42" t="s">
        <v>664</v>
      </c>
      <c r="AG42" t="s">
        <v>664</v>
      </c>
    </row>
    <row r="43" spans="1:33">
      <c r="A43" s="7">
        <f t="shared" ref="A43:A48" si="8">O49</f>
        <v>2001</v>
      </c>
      <c r="B43" s="41">
        <f t="shared" ref="B43:B48" si="9">P49/1000000</f>
        <v>161902</v>
      </c>
      <c r="C43" s="41">
        <f t="shared" si="5"/>
        <v>18740.8</v>
      </c>
      <c r="D43" s="41">
        <f t="shared" si="5"/>
        <v>1342.7</v>
      </c>
      <c r="E43" s="41">
        <f t="shared" si="5"/>
        <v>93.6</v>
      </c>
      <c r="F43" s="41">
        <f t="shared" si="5"/>
        <v>83.7</v>
      </c>
      <c r="G43" s="41" t="s">
        <v>29</v>
      </c>
      <c r="H43" s="41">
        <f t="shared" si="4"/>
        <v>257.3</v>
      </c>
      <c r="I43" s="41">
        <f t="shared" si="4"/>
        <v>158</v>
      </c>
      <c r="J43" s="41">
        <f t="shared" si="4"/>
        <v>205.1</v>
      </c>
      <c r="K43" s="41">
        <f t="shared" si="4"/>
        <v>66</v>
      </c>
      <c r="L43" s="41">
        <f t="shared" si="4"/>
        <v>149.6</v>
      </c>
      <c r="M43" s="41" t="s">
        <v>29</v>
      </c>
      <c r="O43">
        <v>1995</v>
      </c>
      <c r="P43">
        <v>108090700000</v>
      </c>
      <c r="Q43">
        <v>17199500000</v>
      </c>
      <c r="R43">
        <v>1211600000</v>
      </c>
      <c r="S43">
        <v>86500000</v>
      </c>
      <c r="T43">
        <v>169400000</v>
      </c>
      <c r="U43" t="s">
        <v>664</v>
      </c>
      <c r="V43">
        <v>109700000</v>
      </c>
      <c r="W43">
        <v>176900000</v>
      </c>
      <c r="X43">
        <v>184700000</v>
      </c>
      <c r="Y43">
        <v>51700000</v>
      </c>
      <c r="Z43">
        <v>226700000</v>
      </c>
      <c r="AA43" t="s">
        <v>664</v>
      </c>
      <c r="AB43">
        <v>417300000</v>
      </c>
      <c r="AC43" t="s">
        <v>664</v>
      </c>
      <c r="AD43" t="s">
        <v>664</v>
      </c>
      <c r="AE43" t="s">
        <v>664</v>
      </c>
      <c r="AF43" t="s">
        <v>664</v>
      </c>
      <c r="AG43" t="s">
        <v>664</v>
      </c>
    </row>
    <row r="44" spans="1:33">
      <c r="A44" s="7">
        <f t="shared" si="8"/>
        <v>2002</v>
      </c>
      <c r="B44" s="41">
        <f t="shared" si="9"/>
        <v>159255.20000000001</v>
      </c>
      <c r="C44" s="41">
        <f t="shared" si="5"/>
        <v>17943.2</v>
      </c>
      <c r="D44" s="41">
        <f t="shared" si="5"/>
        <v>1863.2</v>
      </c>
      <c r="E44" s="41">
        <f t="shared" si="5"/>
        <v>81.7</v>
      </c>
      <c r="F44" s="41">
        <f t="shared" si="5"/>
        <v>94.5</v>
      </c>
      <c r="G44" s="41" t="s">
        <v>29</v>
      </c>
      <c r="H44" s="41">
        <f t="shared" si="4"/>
        <v>300.60000000000002</v>
      </c>
      <c r="I44" s="41">
        <f t="shared" si="4"/>
        <v>311.10000000000002</v>
      </c>
      <c r="J44" s="41">
        <f t="shared" si="4"/>
        <v>188.8</v>
      </c>
      <c r="K44" s="41">
        <f t="shared" si="4"/>
        <v>106.3</v>
      </c>
      <c r="L44" s="41">
        <f t="shared" si="4"/>
        <v>239</v>
      </c>
      <c r="M44" s="41" t="s">
        <v>29</v>
      </c>
      <c r="O44">
        <v>1996</v>
      </c>
      <c r="P44">
        <v>111686900000</v>
      </c>
      <c r="Q44">
        <v>18307000000</v>
      </c>
      <c r="R44">
        <v>1620200000</v>
      </c>
      <c r="S44">
        <v>83200000</v>
      </c>
      <c r="T44">
        <v>224500000</v>
      </c>
      <c r="U44" t="s">
        <v>664</v>
      </c>
      <c r="V44">
        <v>281500000</v>
      </c>
      <c r="W44">
        <v>155100000</v>
      </c>
      <c r="X44">
        <v>375900000</v>
      </c>
      <c r="Y44">
        <v>67300000</v>
      </c>
      <c r="Z44">
        <v>183800000</v>
      </c>
      <c r="AA44" t="s">
        <v>664</v>
      </c>
      <c r="AB44">
        <v>364000000</v>
      </c>
      <c r="AC44" t="s">
        <v>664</v>
      </c>
      <c r="AD44" t="s">
        <v>664</v>
      </c>
      <c r="AE44" t="s">
        <v>664</v>
      </c>
      <c r="AF44" t="s">
        <v>664</v>
      </c>
      <c r="AG44" t="s">
        <v>664</v>
      </c>
    </row>
    <row r="45" spans="1:33">
      <c r="A45" s="7">
        <f t="shared" si="8"/>
        <v>2003</v>
      </c>
      <c r="B45" s="41">
        <f t="shared" si="9"/>
        <v>165164.79999999999</v>
      </c>
      <c r="C45" s="41">
        <f t="shared" si="5"/>
        <v>19455.8</v>
      </c>
      <c r="D45" s="41">
        <f t="shared" si="5"/>
        <v>1550.1</v>
      </c>
      <c r="E45" s="41">
        <f t="shared" si="5"/>
        <v>98.1</v>
      </c>
      <c r="F45" s="41">
        <f t="shared" si="5"/>
        <v>102.9</v>
      </c>
      <c r="G45" s="41" t="s">
        <v>29</v>
      </c>
      <c r="H45" s="41">
        <f t="shared" si="4"/>
        <v>234.8</v>
      </c>
      <c r="I45" s="41">
        <f t="shared" si="4"/>
        <v>246.1</v>
      </c>
      <c r="J45" s="41">
        <f t="shared" si="4"/>
        <v>249.2</v>
      </c>
      <c r="K45" s="41">
        <f t="shared" si="4"/>
        <v>97.4</v>
      </c>
      <c r="L45" s="41">
        <f t="shared" si="4"/>
        <v>178</v>
      </c>
      <c r="M45" s="41" t="s">
        <v>29</v>
      </c>
      <c r="O45">
        <v>1997</v>
      </c>
      <c r="P45">
        <v>131073900000</v>
      </c>
      <c r="Q45">
        <v>20747500000</v>
      </c>
      <c r="R45">
        <v>1371100000</v>
      </c>
      <c r="S45">
        <v>130400000</v>
      </c>
      <c r="T45">
        <v>181400000</v>
      </c>
      <c r="U45" t="s">
        <v>664</v>
      </c>
      <c r="V45">
        <v>160500000</v>
      </c>
      <c r="W45">
        <v>174400000</v>
      </c>
      <c r="X45">
        <v>147600000</v>
      </c>
      <c r="Y45">
        <v>90000000</v>
      </c>
      <c r="Z45">
        <v>253000000</v>
      </c>
      <c r="AA45" t="s">
        <v>664</v>
      </c>
      <c r="AB45">
        <v>445300000</v>
      </c>
      <c r="AC45" t="s">
        <v>664</v>
      </c>
      <c r="AD45" t="s">
        <v>664</v>
      </c>
      <c r="AE45" t="s">
        <v>664</v>
      </c>
      <c r="AF45" t="s">
        <v>664</v>
      </c>
      <c r="AG45" t="s">
        <v>664</v>
      </c>
    </row>
    <row r="46" spans="1:33">
      <c r="A46" s="7">
        <f t="shared" si="8"/>
        <v>2004</v>
      </c>
      <c r="B46" s="41">
        <f t="shared" si="9"/>
        <v>178929.6</v>
      </c>
      <c r="C46" s="41">
        <f t="shared" si="5"/>
        <v>18504.5</v>
      </c>
      <c r="D46" s="41">
        <f t="shared" si="5"/>
        <v>1529</v>
      </c>
      <c r="E46" s="41">
        <f t="shared" si="5"/>
        <v>124.2</v>
      </c>
      <c r="F46" s="41">
        <f t="shared" si="5"/>
        <v>120.7</v>
      </c>
      <c r="G46" s="41" t="s">
        <v>29</v>
      </c>
      <c r="H46" s="41">
        <f t="shared" si="4"/>
        <v>240.1</v>
      </c>
      <c r="I46" s="41">
        <f t="shared" si="4"/>
        <v>244.5</v>
      </c>
      <c r="J46" s="41">
        <f t="shared" si="4"/>
        <v>268.10000000000002</v>
      </c>
      <c r="K46" s="41">
        <f t="shared" si="4"/>
        <v>100.8</v>
      </c>
      <c r="L46" s="41">
        <f t="shared" si="4"/>
        <v>205.7</v>
      </c>
      <c r="M46" s="41" t="s">
        <v>29</v>
      </c>
      <c r="O46">
        <v>1998</v>
      </c>
      <c r="P46">
        <v>139104100000</v>
      </c>
      <c r="Q46">
        <v>21886000000</v>
      </c>
      <c r="R46">
        <v>1552100000</v>
      </c>
      <c r="S46">
        <v>167100000</v>
      </c>
      <c r="T46">
        <v>122100000</v>
      </c>
      <c r="U46" t="s">
        <v>664</v>
      </c>
      <c r="V46">
        <v>216600000</v>
      </c>
      <c r="W46">
        <v>179200000</v>
      </c>
      <c r="X46">
        <v>391300000</v>
      </c>
      <c r="Y46">
        <v>60600000</v>
      </c>
      <c r="Z46">
        <v>166600000</v>
      </c>
      <c r="AA46" t="s">
        <v>664</v>
      </c>
      <c r="AB46">
        <v>693300000</v>
      </c>
      <c r="AC46" t="s">
        <v>664</v>
      </c>
      <c r="AD46" t="s">
        <v>664</v>
      </c>
      <c r="AE46" t="s">
        <v>664</v>
      </c>
      <c r="AF46" t="s">
        <v>664</v>
      </c>
      <c r="AG46" t="s">
        <v>664</v>
      </c>
    </row>
    <row r="47" spans="1:33">
      <c r="A47" s="7">
        <f t="shared" si="8"/>
        <v>2005</v>
      </c>
      <c r="B47" s="41">
        <f t="shared" si="9"/>
        <v>202595.3</v>
      </c>
      <c r="C47" s="41">
        <f t="shared" si="5"/>
        <v>19460</v>
      </c>
      <c r="D47" s="41">
        <f t="shared" si="5"/>
        <v>1449.7</v>
      </c>
      <c r="E47" s="41">
        <f t="shared" si="5"/>
        <v>105.8</v>
      </c>
      <c r="F47" s="41">
        <f t="shared" si="5"/>
        <v>150.6</v>
      </c>
      <c r="G47" s="41" t="s">
        <v>29</v>
      </c>
      <c r="H47" s="41">
        <f t="shared" si="4"/>
        <v>262.8</v>
      </c>
      <c r="I47" s="41">
        <f t="shared" si="4"/>
        <v>244</v>
      </c>
      <c r="J47" s="41">
        <f t="shared" si="4"/>
        <v>380.9</v>
      </c>
      <c r="K47" s="41">
        <f t="shared" si="4"/>
        <v>87.4</v>
      </c>
      <c r="L47" s="41">
        <f t="shared" si="4"/>
        <v>216.3</v>
      </c>
      <c r="M47" s="41" t="s">
        <v>29</v>
      </c>
      <c r="O47">
        <v>1999</v>
      </c>
      <c r="P47">
        <v>149113100000</v>
      </c>
      <c r="Q47">
        <v>22120200000</v>
      </c>
      <c r="R47">
        <v>1767000000</v>
      </c>
      <c r="S47">
        <v>111400000</v>
      </c>
      <c r="T47">
        <v>145300000</v>
      </c>
      <c r="U47" t="s">
        <v>664</v>
      </c>
      <c r="V47">
        <v>223600000</v>
      </c>
      <c r="W47">
        <v>254100000</v>
      </c>
      <c r="X47">
        <v>493900000</v>
      </c>
      <c r="Y47">
        <v>62500000</v>
      </c>
      <c r="Z47">
        <v>188700000</v>
      </c>
      <c r="AA47" t="s">
        <v>664</v>
      </c>
      <c r="AB47">
        <v>560600000</v>
      </c>
      <c r="AC47" t="s">
        <v>664</v>
      </c>
      <c r="AD47" t="s">
        <v>664</v>
      </c>
      <c r="AE47" t="s">
        <v>664</v>
      </c>
      <c r="AF47" t="s">
        <v>664</v>
      </c>
      <c r="AG47" t="s">
        <v>664</v>
      </c>
    </row>
    <row r="48" spans="1:33">
      <c r="A48" s="7">
        <f t="shared" si="8"/>
        <v>2006</v>
      </c>
      <c r="B48" s="41">
        <f t="shared" si="9"/>
        <v>225646.3</v>
      </c>
      <c r="C48" s="41">
        <f t="shared" si="5"/>
        <v>19221.7</v>
      </c>
      <c r="D48" s="41">
        <f t="shared" si="5"/>
        <v>1522.5</v>
      </c>
      <c r="E48" s="41" t="s">
        <v>29</v>
      </c>
      <c r="F48" s="41" t="s">
        <v>29</v>
      </c>
      <c r="G48" s="41" t="s">
        <v>29</v>
      </c>
      <c r="H48" s="41" t="s">
        <v>29</v>
      </c>
      <c r="I48" s="41" t="s">
        <v>29</v>
      </c>
      <c r="J48" s="41" t="s">
        <v>29</v>
      </c>
      <c r="K48" s="41" t="s">
        <v>29</v>
      </c>
      <c r="L48" s="41" t="s">
        <v>29</v>
      </c>
      <c r="M48" s="41" t="s">
        <v>29</v>
      </c>
      <c r="O48">
        <v>2000</v>
      </c>
      <c r="P48">
        <v>157431500000</v>
      </c>
      <c r="Q48">
        <v>22951300000</v>
      </c>
      <c r="R48">
        <v>1389200000</v>
      </c>
      <c r="S48">
        <v>80800000</v>
      </c>
      <c r="T48">
        <v>89200000</v>
      </c>
      <c r="U48" t="s">
        <v>664</v>
      </c>
      <c r="V48">
        <v>291600000</v>
      </c>
      <c r="W48">
        <v>144200000</v>
      </c>
      <c r="X48">
        <v>262900000</v>
      </c>
      <c r="Y48">
        <v>42500000</v>
      </c>
      <c r="Z48">
        <v>127500000</v>
      </c>
      <c r="AA48" t="s">
        <v>664</v>
      </c>
      <c r="AB48">
        <v>494900000</v>
      </c>
      <c r="AC48" t="s">
        <v>664</v>
      </c>
      <c r="AD48" t="s">
        <v>664</v>
      </c>
      <c r="AE48" t="s">
        <v>664</v>
      </c>
      <c r="AF48" t="s">
        <v>664</v>
      </c>
      <c r="AG48" t="s">
        <v>664</v>
      </c>
    </row>
    <row r="49" spans="1:33">
      <c r="A49" s="7">
        <f>O55</f>
        <v>2007</v>
      </c>
      <c r="B49" s="41">
        <f>P55/1000000</f>
        <v>238059.8</v>
      </c>
      <c r="C49" s="41">
        <f t="shared" si="5"/>
        <v>20366.7</v>
      </c>
      <c r="D49" s="41">
        <f t="shared" si="5"/>
        <v>1492.7</v>
      </c>
      <c r="E49" s="41" t="s">
        <v>29</v>
      </c>
      <c r="F49" s="41" t="s">
        <v>29</v>
      </c>
      <c r="G49" s="41" t="s">
        <v>29</v>
      </c>
      <c r="H49" s="41" t="s">
        <v>29</v>
      </c>
      <c r="I49" s="41" t="s">
        <v>29</v>
      </c>
      <c r="J49" s="41" t="s">
        <v>29</v>
      </c>
      <c r="K49" s="41" t="s">
        <v>29</v>
      </c>
      <c r="L49" s="41" t="s">
        <v>29</v>
      </c>
      <c r="M49" s="41" t="s">
        <v>29</v>
      </c>
      <c r="O49">
        <v>2001</v>
      </c>
      <c r="P49">
        <v>161902000000</v>
      </c>
      <c r="Q49">
        <v>18740800000</v>
      </c>
      <c r="R49">
        <v>1342700000</v>
      </c>
      <c r="S49">
        <v>93600000</v>
      </c>
      <c r="T49">
        <v>83700000</v>
      </c>
      <c r="U49" t="s">
        <v>664</v>
      </c>
      <c r="V49">
        <v>257300000</v>
      </c>
      <c r="W49">
        <v>158000000</v>
      </c>
      <c r="X49">
        <v>205100000</v>
      </c>
      <c r="Y49">
        <v>66000000</v>
      </c>
      <c r="Z49">
        <v>149600000</v>
      </c>
      <c r="AA49" t="s">
        <v>664</v>
      </c>
      <c r="AB49">
        <v>515500000</v>
      </c>
      <c r="AC49" t="s">
        <v>664</v>
      </c>
      <c r="AD49" t="s">
        <v>664</v>
      </c>
      <c r="AE49" t="s">
        <v>664</v>
      </c>
      <c r="AF49" t="s">
        <v>664</v>
      </c>
      <c r="AG49" t="s">
        <v>664</v>
      </c>
    </row>
    <row r="50" spans="1:33">
      <c r="A50" s="7">
        <f>O56</f>
        <v>2008</v>
      </c>
      <c r="B50" s="41">
        <f>P56/1000000</f>
        <v>256412.6</v>
      </c>
      <c r="C50" s="41">
        <f t="shared" si="5"/>
        <v>19799.5</v>
      </c>
      <c r="D50" s="41">
        <f t="shared" si="5"/>
        <v>1593.3</v>
      </c>
      <c r="E50" s="41" t="s">
        <v>29</v>
      </c>
      <c r="F50" s="41" t="s">
        <v>29</v>
      </c>
      <c r="G50" s="41" t="s">
        <v>29</v>
      </c>
      <c r="H50" s="41" t="s">
        <v>29</v>
      </c>
      <c r="I50" s="41" t="s">
        <v>29</v>
      </c>
      <c r="J50" s="41" t="s">
        <v>29</v>
      </c>
      <c r="K50" s="41" t="s">
        <v>29</v>
      </c>
      <c r="L50" s="41" t="s">
        <v>29</v>
      </c>
      <c r="M50" s="41" t="s">
        <v>29</v>
      </c>
      <c r="O50">
        <v>2002</v>
      </c>
      <c r="P50">
        <v>159255200000</v>
      </c>
      <c r="Q50">
        <v>17943200000</v>
      </c>
      <c r="R50">
        <v>1863200000</v>
      </c>
      <c r="S50">
        <v>81700000</v>
      </c>
      <c r="T50">
        <v>94500000</v>
      </c>
      <c r="U50" t="s">
        <v>664</v>
      </c>
      <c r="V50">
        <v>300600000</v>
      </c>
      <c r="W50">
        <v>311100000</v>
      </c>
      <c r="X50">
        <v>188800000</v>
      </c>
      <c r="Y50">
        <v>106300000</v>
      </c>
      <c r="Z50">
        <v>239000000</v>
      </c>
      <c r="AA50" t="s">
        <v>664</v>
      </c>
      <c r="AB50">
        <v>529100000</v>
      </c>
      <c r="AC50" t="s">
        <v>664</v>
      </c>
      <c r="AD50" t="s">
        <v>664</v>
      </c>
      <c r="AE50" t="s">
        <v>664</v>
      </c>
      <c r="AF50" t="s">
        <v>664</v>
      </c>
      <c r="AG50" t="s">
        <v>664</v>
      </c>
    </row>
    <row r="51" spans="1:33">
      <c r="A51" s="7">
        <f>O57</f>
        <v>2009</v>
      </c>
      <c r="B51" s="41">
        <f>P57/1000000</f>
        <v>229469.3</v>
      </c>
      <c r="C51" s="41">
        <f t="shared" si="5"/>
        <v>13577.8</v>
      </c>
      <c r="D51" s="41">
        <f t="shared" si="5"/>
        <v>1494.5</v>
      </c>
      <c r="E51" s="41" t="s">
        <v>29</v>
      </c>
      <c r="F51" s="41" t="s">
        <v>29</v>
      </c>
      <c r="G51" s="41" t="s">
        <v>29</v>
      </c>
      <c r="H51" s="41" t="s">
        <v>29</v>
      </c>
      <c r="I51" s="41" t="s">
        <v>29</v>
      </c>
      <c r="J51" s="41" t="s">
        <v>29</v>
      </c>
      <c r="K51" s="41" t="s">
        <v>29</v>
      </c>
      <c r="L51" s="41" t="s">
        <v>29</v>
      </c>
      <c r="M51" s="41" t="s">
        <v>29</v>
      </c>
      <c r="O51">
        <v>2003</v>
      </c>
      <c r="P51">
        <v>165164800000</v>
      </c>
      <c r="Q51">
        <v>19455800000</v>
      </c>
      <c r="R51">
        <v>1550100000</v>
      </c>
      <c r="S51">
        <v>98100000</v>
      </c>
      <c r="T51">
        <v>102900000</v>
      </c>
      <c r="U51" t="s">
        <v>664</v>
      </c>
      <c r="V51">
        <v>234800000</v>
      </c>
      <c r="W51">
        <v>246100000</v>
      </c>
      <c r="X51">
        <v>249200000</v>
      </c>
      <c r="Y51">
        <v>97400000</v>
      </c>
      <c r="Z51">
        <v>178000000</v>
      </c>
      <c r="AA51" t="s">
        <v>664</v>
      </c>
      <c r="AB51">
        <v>472200000</v>
      </c>
      <c r="AC51" t="s">
        <v>664</v>
      </c>
      <c r="AD51" t="s">
        <v>664</v>
      </c>
      <c r="AE51" t="s">
        <v>664</v>
      </c>
      <c r="AF51" t="s">
        <v>664</v>
      </c>
      <c r="AG51" t="s">
        <v>664</v>
      </c>
    </row>
    <row r="52" spans="1:33">
      <c r="A52" s="7">
        <f>O58</f>
        <v>2010</v>
      </c>
      <c r="B52" s="41">
        <f>P58/1000000</f>
        <v>241553.7</v>
      </c>
      <c r="C52" s="41">
        <f t="shared" si="5"/>
        <v>15548.9</v>
      </c>
      <c r="D52" s="41">
        <f t="shared" si="5"/>
        <v>1631.1</v>
      </c>
      <c r="E52" s="41" t="s">
        <v>29</v>
      </c>
      <c r="F52" s="41" t="s">
        <v>29</v>
      </c>
      <c r="G52" s="41" t="s">
        <v>29</v>
      </c>
      <c r="H52" s="41" t="s">
        <v>29</v>
      </c>
      <c r="I52" s="41" t="s">
        <v>29</v>
      </c>
      <c r="J52" s="41" t="s">
        <v>29</v>
      </c>
      <c r="K52" s="41" t="s">
        <v>29</v>
      </c>
      <c r="L52" s="41" t="s">
        <v>29</v>
      </c>
      <c r="M52" s="41" t="s">
        <v>29</v>
      </c>
      <c r="O52">
        <v>2004</v>
      </c>
      <c r="P52">
        <v>178929600000</v>
      </c>
      <c r="Q52">
        <v>18504500000</v>
      </c>
      <c r="R52">
        <v>1529000000</v>
      </c>
      <c r="S52">
        <v>124200000</v>
      </c>
      <c r="T52">
        <v>120700000</v>
      </c>
      <c r="U52" t="s">
        <v>664</v>
      </c>
      <c r="V52">
        <v>240100000</v>
      </c>
      <c r="W52">
        <v>244500000</v>
      </c>
      <c r="X52">
        <v>268100000</v>
      </c>
      <c r="Y52">
        <v>100800000</v>
      </c>
      <c r="Z52">
        <v>205700000</v>
      </c>
      <c r="AA52" t="s">
        <v>664</v>
      </c>
      <c r="AB52">
        <v>403400000</v>
      </c>
      <c r="AC52" t="s">
        <v>664</v>
      </c>
      <c r="AD52" t="s">
        <v>664</v>
      </c>
      <c r="AE52" t="s">
        <v>664</v>
      </c>
      <c r="AF52" t="s">
        <v>664</v>
      </c>
      <c r="AG52" t="s">
        <v>664</v>
      </c>
    </row>
    <row r="53" spans="1:33">
      <c r="O53">
        <v>2005</v>
      </c>
      <c r="P53">
        <v>202595300000</v>
      </c>
      <c r="Q53">
        <v>19460000000</v>
      </c>
      <c r="R53">
        <v>1449700000</v>
      </c>
      <c r="S53">
        <v>105800000</v>
      </c>
      <c r="T53">
        <v>150600000</v>
      </c>
      <c r="U53" t="s">
        <v>664</v>
      </c>
      <c r="V53">
        <v>262800000</v>
      </c>
      <c r="W53">
        <v>244000000</v>
      </c>
      <c r="X53">
        <v>380900000</v>
      </c>
      <c r="Y53">
        <v>87400000</v>
      </c>
      <c r="Z53">
        <v>216300000</v>
      </c>
      <c r="AA53" t="s">
        <v>664</v>
      </c>
      <c r="AB53">
        <v>485700000</v>
      </c>
      <c r="AC53" t="s">
        <v>664</v>
      </c>
      <c r="AD53" t="s">
        <v>664</v>
      </c>
      <c r="AE53" t="s">
        <v>664</v>
      </c>
      <c r="AF53" t="s">
        <v>664</v>
      </c>
      <c r="AG53" t="s">
        <v>664</v>
      </c>
    </row>
    <row r="54" spans="1:33">
      <c r="A54" s="9" t="s">
        <v>71</v>
      </c>
      <c r="O54">
        <v>2006</v>
      </c>
      <c r="P54">
        <v>225646300000</v>
      </c>
      <c r="Q54">
        <v>19221700000</v>
      </c>
      <c r="R54">
        <v>1522500000</v>
      </c>
      <c r="AB54">
        <v>476900000</v>
      </c>
      <c r="AG54" t="s">
        <v>664</v>
      </c>
    </row>
    <row r="55" spans="1:33">
      <c r="A55" s="7" t="s">
        <v>447</v>
      </c>
      <c r="B55" s="2">
        <f t="shared" ref="B55:D60" si="10">(POWER(VLOOKUP(VALUE(RIGHT($A55,4)),$A$3:$M$52,COLUMN(B$52),0)/VLOOKUP(VALUE(LEFT($A55,4)),$A$3:$M$52,COLUMN(B$52),0),1/(VALUE(RIGHT($A55,4))-VALUE(LEFT($A55,4))))-1)*100</f>
        <v>4.4513668673558993</v>
      </c>
      <c r="C55" s="2">
        <f t="shared" si="10"/>
        <v>1.0249154500917124</v>
      </c>
      <c r="D55" s="2">
        <f t="shared" si="10"/>
        <v>3.4555768801559861</v>
      </c>
      <c r="E55" s="3" t="s">
        <v>29</v>
      </c>
      <c r="F55" s="3" t="s">
        <v>29</v>
      </c>
      <c r="G55" s="3" t="s">
        <v>29</v>
      </c>
      <c r="H55" s="3" t="s">
        <v>29</v>
      </c>
      <c r="I55" s="3" t="s">
        <v>29</v>
      </c>
      <c r="J55" s="3" t="s">
        <v>29</v>
      </c>
      <c r="K55" s="3" t="s">
        <v>29</v>
      </c>
      <c r="L55" s="3" t="s">
        <v>29</v>
      </c>
      <c r="M55" s="3" t="s">
        <v>29</v>
      </c>
      <c r="O55">
        <v>2007</v>
      </c>
      <c r="P55">
        <v>238059800000</v>
      </c>
      <c r="Q55">
        <v>20366700000</v>
      </c>
      <c r="R55">
        <v>1492700000</v>
      </c>
      <c r="AB55">
        <v>478500000</v>
      </c>
      <c r="AG55" t="s">
        <v>664</v>
      </c>
    </row>
    <row r="56" spans="1:33">
      <c r="A56" s="7" t="s">
        <v>665</v>
      </c>
      <c r="B56" s="2">
        <f t="shared" si="10"/>
        <v>4.6337741172640001</v>
      </c>
      <c r="C56" s="2">
        <f t="shared" si="10"/>
        <v>2.1906662917362318</v>
      </c>
      <c r="D56" s="2">
        <f t="shared" si="10"/>
        <v>3.6798122139431788</v>
      </c>
      <c r="E56" s="2">
        <f>(POWER(VLOOKUP(VALUE(RIGHT($A56,4)),$A$3:$M$52,COLUMN(E$52),0)/VLOOKUP(VALUE(LEFT($A56,4)),$A$3:$M$52,COLUMN(E$52),0),1/(VALUE(RIGHT($A56,4))-VALUE(LEFT($A56,4))))-1)*100</f>
        <v>2.7246559057197306</v>
      </c>
      <c r="F56" s="2">
        <f>(POWER(VLOOKUP(VALUE(RIGHT($A56,4)),$A$3:$M$52,COLUMN(F$52),0)/VLOOKUP(VALUE(LEFT($A56,4)),$A$3:$M$52,COLUMN(F$52),0),1/(VALUE(RIGHT($A56,4))-VALUE(LEFT($A56,4))))-1)*100</f>
        <v>3.8162141280723594</v>
      </c>
      <c r="G56" s="3" t="s">
        <v>29</v>
      </c>
      <c r="H56" s="2">
        <f t="shared" ref="H56:L57" si="11">(POWER(VLOOKUP(VALUE(RIGHT($A56,4)),$A$3:$M$52,COLUMN(H$52),0)/VLOOKUP(VALUE(LEFT($A56,4)),$A$3:$M$52,COLUMN(H$52),0),1/(VALUE(RIGHT($A56,4))-VALUE(LEFT($A56,4))))-1)*100</f>
        <v>5.3343291594547315</v>
      </c>
      <c r="I56" s="2">
        <f t="shared" si="11"/>
        <v>3.3713301020015241</v>
      </c>
      <c r="J56" s="2">
        <f t="shared" si="11"/>
        <v>6.3204456505853157</v>
      </c>
      <c r="K56" s="2">
        <f t="shared" si="11"/>
        <v>3.5087354487719935</v>
      </c>
      <c r="L56" s="2">
        <f t="shared" si="11"/>
        <v>4.6839381727323159</v>
      </c>
      <c r="M56" s="3" t="s">
        <v>29</v>
      </c>
      <c r="O56">
        <v>2008</v>
      </c>
      <c r="P56">
        <v>256412600000</v>
      </c>
      <c r="Q56">
        <v>19799500000</v>
      </c>
      <c r="R56">
        <v>1593300000</v>
      </c>
      <c r="AB56">
        <v>476700000</v>
      </c>
      <c r="AG56" t="s">
        <v>664</v>
      </c>
    </row>
    <row r="57" spans="1:33">
      <c r="A57" s="7" t="s">
        <v>1</v>
      </c>
      <c r="B57" s="2">
        <f t="shared" si="10"/>
        <v>5.2868489523877349</v>
      </c>
      <c r="C57" s="2">
        <f t="shared" si="10"/>
        <v>6.2264791250217222</v>
      </c>
      <c r="D57" s="2">
        <f t="shared" si="10"/>
        <v>9.0070648311142421</v>
      </c>
      <c r="E57" s="2">
        <f>(POWER(VLOOKUP(VALUE(RIGHT($A57,4)),$A$3:$M$52,COLUMN(E$52),0)/VLOOKUP(VALUE(LEFT($A57,4)),$A$3:$M$52,COLUMN(E$52),0),1/(VALUE(RIGHT($A57,4))-VALUE(LEFT($A57,4))))-1)*100</f>
        <v>8.0620841310724103</v>
      </c>
      <c r="F57" s="2">
        <f>(POWER(VLOOKUP(VALUE(RIGHT($A57,4)),$A$3:$M$52,COLUMN(F$52),0)/VLOOKUP(VALUE(LEFT($A57,4)),$A$3:$M$52,COLUMN(F$52),0),1/(VALUE(RIGHT($A57,4))-VALUE(LEFT($A57,4))))-1)*100</f>
        <v>6.1077167768634366</v>
      </c>
      <c r="G57" s="3" t="s">
        <v>29</v>
      </c>
      <c r="H57" s="2">
        <f t="shared" si="11"/>
        <v>8.7775681612920931</v>
      </c>
      <c r="I57" s="2">
        <f t="shared" si="11"/>
        <v>8.4512724893157873</v>
      </c>
      <c r="J57" s="2">
        <f t="shared" si="11"/>
        <v>11.663899430270263</v>
      </c>
      <c r="K57" s="2">
        <f t="shared" si="11"/>
        <v>11.414827065974897</v>
      </c>
      <c r="L57" s="2">
        <f t="shared" si="11"/>
        <v>13.301243891251623</v>
      </c>
      <c r="M57" s="3" t="s">
        <v>29</v>
      </c>
      <c r="O57">
        <v>2009</v>
      </c>
      <c r="P57">
        <v>229469300000</v>
      </c>
      <c r="Q57">
        <v>13577800000</v>
      </c>
      <c r="R57">
        <v>1494500000</v>
      </c>
      <c r="AB57">
        <v>356200000</v>
      </c>
      <c r="AG57" t="s">
        <v>664</v>
      </c>
    </row>
    <row r="58" spans="1:33">
      <c r="A58" s="7" t="s">
        <v>603</v>
      </c>
      <c r="B58" s="2">
        <f t="shared" si="10"/>
        <v>4.134834734430326</v>
      </c>
      <c r="C58" s="2">
        <f t="shared" si="10"/>
        <v>-0.88894503160070748</v>
      </c>
      <c r="D58" s="2">
        <f t="shared" si="10"/>
        <v>1.415889966863082</v>
      </c>
      <c r="E58" s="3" t="s">
        <v>29</v>
      </c>
      <c r="F58" s="3" t="s">
        <v>29</v>
      </c>
      <c r="G58" s="3" t="s">
        <v>29</v>
      </c>
      <c r="H58" s="3" t="s">
        <v>29</v>
      </c>
      <c r="I58" s="3" t="s">
        <v>29</v>
      </c>
      <c r="J58" s="3" t="s">
        <v>29</v>
      </c>
      <c r="K58" s="3" t="s">
        <v>29</v>
      </c>
      <c r="L58" s="3" t="s">
        <v>29</v>
      </c>
      <c r="M58" s="3" t="s">
        <v>29</v>
      </c>
      <c r="O58">
        <v>2010</v>
      </c>
      <c r="P58">
        <v>241553700000</v>
      </c>
      <c r="Q58">
        <v>15548900000</v>
      </c>
      <c r="R58">
        <v>1631100000</v>
      </c>
      <c r="AB58">
        <v>348000000</v>
      </c>
      <c r="AG58" t="s">
        <v>664</v>
      </c>
    </row>
    <row r="59" spans="1:33">
      <c r="A59" s="7" t="s">
        <v>2</v>
      </c>
      <c r="B59" s="2">
        <f t="shared" si="10"/>
        <v>3.9179137886758086</v>
      </c>
      <c r="C59" s="2">
        <f t="shared" si="10"/>
        <v>1.8521390422219675</v>
      </c>
      <c r="D59" s="2">
        <f t="shared" si="10"/>
        <v>1.232303602025886</v>
      </c>
      <c r="E59" s="2">
        <f>(POWER(VLOOKUP(VALUE(RIGHT($A59,4)),$A$3:$M$52,COLUMN(E$52),0)/VLOOKUP(VALUE(LEFT($A59,4)),$A$3:$M$52,COLUMN(E$52),0),1/(VALUE(RIGHT($A59,4))-VALUE(LEFT($A59,4))))-1)*100</f>
        <v>-2.1999127721401779</v>
      </c>
      <c r="F59" s="2">
        <f>(POWER(VLOOKUP(VALUE(RIGHT($A59,4)),$A$3:$M$52,COLUMN(F$52),0)/VLOOKUP(VALUE(LEFT($A59,4)),$A$3:$M$52,COLUMN(F$52),0),1/(VALUE(RIGHT($A59,4))-VALUE(LEFT($A59,4))))-1)*100</f>
        <v>-0.89754334738414432</v>
      </c>
      <c r="G59" s="3" t="s">
        <v>29</v>
      </c>
      <c r="H59" s="2">
        <f>(POWER(VLOOKUP(VALUE(RIGHT($A59,4)),$A$3:$M$52,COLUMN(H$52),0)/VLOOKUP(VALUE(LEFT($A59,4)),$A$3:$M$52,COLUMN(H$52),0),1/(VALUE(RIGHT($A59,4))-VALUE(LEFT($A59,4))))-1)*100</f>
        <v>6.3592027102154614</v>
      </c>
      <c r="I59" s="2">
        <f>(POWER(VLOOKUP(VALUE(RIGHT($A59,4)),$A$3:$M$52,COLUMN(I$52),0)/VLOOKUP(VALUE(LEFT($A59,4)),$A$3:$M$52,COLUMN(I$52),0),1/(VALUE(RIGHT($A59,4))-VALUE(LEFT($A59,4))))-1)*100</f>
        <v>-3.3888306686408409</v>
      </c>
      <c r="J59" s="2">
        <f>(POWER(VLOOKUP(VALUE(RIGHT($A59,4)),$A$3:$M$52,COLUMN(J$52),0)/VLOOKUP(VALUE(LEFT($A59,4)),$A$3:$M$52,COLUMN(J$52),0),1/(VALUE(RIGHT($A59,4))-VALUE(LEFT($A59,4))))-1)*100</f>
        <v>1.9974021208233772</v>
      </c>
      <c r="K59" s="2">
        <f>(POWER(VLOOKUP(VALUE(RIGHT($A59,4)),$A$3:$M$52,COLUMN(K$52),0)/VLOOKUP(VALUE(LEFT($A59,4)),$A$3:$M$52,COLUMN(K$52),0),1/(VALUE(RIGHT($A59,4))-VALUE(LEFT($A59,4))))-1)*100</f>
        <v>-6.6592989381079493</v>
      </c>
      <c r="L59" s="2">
        <f>(POWER(VLOOKUP(VALUE(RIGHT($A59,4)),$A$3:$M$52,COLUMN(L$52),0)/VLOOKUP(VALUE(LEFT($A59,4)),$A$3:$M$52,COLUMN(L$52),0),1/(VALUE(RIGHT($A59,4))-VALUE(LEFT($A59,4))))-1)*100</f>
        <v>-3.8247311874468282</v>
      </c>
      <c r="M59" s="3" t="s">
        <v>29</v>
      </c>
    </row>
    <row r="60" spans="1:33">
      <c r="A60" s="7" t="s">
        <v>448</v>
      </c>
      <c r="B60" s="2">
        <f t="shared" si="10"/>
        <v>4.3739708025284152</v>
      </c>
      <c r="C60" s="2">
        <f t="shared" si="10"/>
        <v>-3.8190110896943019</v>
      </c>
      <c r="D60" s="2">
        <f t="shared" si="10"/>
        <v>1.6182195333573901</v>
      </c>
      <c r="E60" s="3" t="s">
        <v>29</v>
      </c>
      <c r="F60" s="3" t="s">
        <v>29</v>
      </c>
      <c r="G60" s="3" t="s">
        <v>29</v>
      </c>
      <c r="H60" s="3" t="s">
        <v>29</v>
      </c>
      <c r="I60" s="3" t="s">
        <v>29</v>
      </c>
      <c r="J60" s="3" t="s">
        <v>29</v>
      </c>
      <c r="K60" s="3" t="s">
        <v>29</v>
      </c>
      <c r="L60" s="3" t="s">
        <v>29</v>
      </c>
      <c r="M60" s="3" t="s">
        <v>29</v>
      </c>
    </row>
    <row r="61" spans="1:33">
      <c r="A61" s="229" t="s">
        <v>1340</v>
      </c>
    </row>
  </sheetData>
  <pageMargins left="0.7" right="0.7" top="0.75" bottom="0.75" header="0.3" footer="0.3"/>
  <pageSetup scale="53" orientation="landscape" horizontalDpi="0" verticalDpi="0" r:id="rId1"/>
</worksheet>
</file>

<file path=xl/worksheets/sheet53.xml><?xml version="1.0" encoding="utf-8"?>
<worksheet xmlns="http://schemas.openxmlformats.org/spreadsheetml/2006/main" xmlns:r="http://schemas.openxmlformats.org/officeDocument/2006/relationships">
  <sheetPr codeName="Sheet101"/>
  <dimension ref="A1:AH61"/>
  <sheetViews>
    <sheetView view="pageBreakPreview" zoomScaleNormal="100" zoomScaleSheetLayoutView="100" workbookViewId="0"/>
  </sheetViews>
  <sheetFormatPr defaultRowHeight="15" outlineLevelCol="1"/>
  <cols>
    <col min="2" max="2" width="9.85546875" customWidth="1"/>
    <col min="3" max="13" width="13.5703125" customWidth="1"/>
    <col min="15" max="33" width="0" hidden="1" customWidth="1" outlineLevel="1"/>
    <col min="34" max="34" width="9.140625" collapsed="1"/>
  </cols>
  <sheetData>
    <row r="1" spans="1:33">
      <c r="A1" t="s">
        <v>666</v>
      </c>
      <c r="P1" t="s">
        <v>667</v>
      </c>
      <c r="Q1" t="s">
        <v>668</v>
      </c>
      <c r="R1" t="s">
        <v>669</v>
      </c>
      <c r="S1" t="s">
        <v>670</v>
      </c>
      <c r="T1" t="s">
        <v>671</v>
      </c>
      <c r="U1" t="s">
        <v>672</v>
      </c>
      <c r="V1" t="s">
        <v>673</v>
      </c>
      <c r="W1" t="s">
        <v>674</v>
      </c>
      <c r="X1" t="s">
        <v>675</v>
      </c>
      <c r="Y1" t="s">
        <v>676</v>
      </c>
      <c r="Z1" t="s">
        <v>677</v>
      </c>
      <c r="AA1" t="s">
        <v>678</v>
      </c>
      <c r="AB1" t="s">
        <v>679</v>
      </c>
      <c r="AC1" t="s">
        <v>680</v>
      </c>
      <c r="AD1" t="s">
        <v>681</v>
      </c>
      <c r="AE1" t="s">
        <v>682</v>
      </c>
      <c r="AF1" t="s">
        <v>683</v>
      </c>
      <c r="AG1" t="s">
        <v>684</v>
      </c>
    </row>
    <row r="2" spans="1:33" ht="77.25" customHeight="1">
      <c r="B2" s="72" t="str">
        <f t="shared" ref="B2:M2" si="0">P2</f>
        <v xml:space="preserve"> Total all industries</v>
      </c>
      <c r="C2" s="72" t="str">
        <f t="shared" si="0"/>
        <v xml:space="preserve"> Manufacturing [31-33]</v>
      </c>
      <c r="D2" s="72" t="str">
        <f t="shared" si="0"/>
        <v xml:space="preserve"> Food manufacturing [311]</v>
      </c>
      <c r="E2" s="72" t="str">
        <f t="shared" si="0"/>
        <v xml:space="preserve"> Animal food manufacturing [3111]</v>
      </c>
      <c r="F2" s="72" t="str">
        <f t="shared" si="0"/>
        <v xml:space="preserve"> Grain and oilseed milling [3112]</v>
      </c>
      <c r="G2" s="72" t="str">
        <f t="shared" si="0"/>
        <v xml:space="preserve"> Sugar and confectionery product manufacturing [3113]</v>
      </c>
      <c r="H2" s="72" t="str">
        <f t="shared" si="0"/>
        <v xml:space="preserve"> Fruit and vegetable preserving and specialty food manufacturing [3114]</v>
      </c>
      <c r="I2" s="72" t="str">
        <f t="shared" si="0"/>
        <v xml:space="preserve"> Dairy product manufacturing [3115]</v>
      </c>
      <c r="J2" s="72" t="str">
        <f t="shared" si="0"/>
        <v xml:space="preserve"> Meat product manufacturing [3116]</v>
      </c>
      <c r="K2" s="72" t="str">
        <f t="shared" si="0"/>
        <v xml:space="preserve"> Seafood product preparation and packaging [3117]</v>
      </c>
      <c r="L2" s="72" t="str">
        <f t="shared" si="0"/>
        <v xml:space="preserve"> Bakeries and tortilla manufacturing [3118]</v>
      </c>
      <c r="M2" s="72" t="str">
        <f t="shared" si="0"/>
        <v xml:space="preserve"> Other food manufacturing [3119]</v>
      </c>
      <c r="P2" t="s">
        <v>5</v>
      </c>
      <c r="Q2" t="s">
        <v>6</v>
      </c>
      <c r="R2" t="s">
        <v>7</v>
      </c>
      <c r="S2" t="s">
        <v>8</v>
      </c>
      <c r="T2" t="s">
        <v>9</v>
      </c>
      <c r="U2" t="s">
        <v>11</v>
      </c>
      <c r="V2" t="s">
        <v>12</v>
      </c>
      <c r="W2" t="s">
        <v>13</v>
      </c>
      <c r="X2" t="s">
        <v>14</v>
      </c>
      <c r="Y2" t="s">
        <v>15</v>
      </c>
      <c r="Z2" t="s">
        <v>16</v>
      </c>
      <c r="AA2" t="s">
        <v>17</v>
      </c>
      <c r="AB2" t="s">
        <v>601</v>
      </c>
      <c r="AC2" t="s">
        <v>231</v>
      </c>
      <c r="AD2" t="s">
        <v>232</v>
      </c>
      <c r="AE2" t="s">
        <v>233</v>
      </c>
      <c r="AF2" t="s">
        <v>234</v>
      </c>
      <c r="AG2" t="s">
        <v>602</v>
      </c>
    </row>
    <row r="3" spans="1:33">
      <c r="A3" s="7">
        <f>O9</f>
        <v>1961</v>
      </c>
      <c r="B3" s="41">
        <f t="shared" ref="B3:L19" si="1">P9/1000000</f>
        <v>41675.300000000003</v>
      </c>
      <c r="C3" s="41">
        <f t="shared" si="1"/>
        <v>6399</v>
      </c>
      <c r="D3" s="41">
        <f t="shared" si="1"/>
        <v>757.6</v>
      </c>
      <c r="E3" s="41">
        <f t="shared" si="1"/>
        <v>75.900000000000006</v>
      </c>
      <c r="F3" s="41">
        <f t="shared" si="1"/>
        <v>58.2</v>
      </c>
      <c r="G3" s="41" t="s">
        <v>29</v>
      </c>
      <c r="H3" s="41">
        <f t="shared" si="1"/>
        <v>82.2</v>
      </c>
      <c r="I3" s="41">
        <f t="shared" si="1"/>
        <v>42.3</v>
      </c>
      <c r="J3" s="41">
        <f t="shared" si="1"/>
        <v>79.3</v>
      </c>
      <c r="K3" s="41">
        <f t="shared" si="1"/>
        <v>17.399999999999999</v>
      </c>
      <c r="L3" s="41">
        <f t="shared" si="1"/>
        <v>86</v>
      </c>
      <c r="M3" s="41" t="s">
        <v>29</v>
      </c>
      <c r="O3">
        <v>1955</v>
      </c>
      <c r="P3">
        <v>34361900000</v>
      </c>
      <c r="Q3">
        <v>6660000000</v>
      </c>
      <c r="R3">
        <v>505200000</v>
      </c>
      <c r="S3">
        <v>27500000</v>
      </c>
      <c r="T3">
        <v>26000000</v>
      </c>
      <c r="U3" t="s">
        <v>664</v>
      </c>
      <c r="V3">
        <v>34900000</v>
      </c>
      <c r="W3">
        <v>45800000</v>
      </c>
      <c r="X3">
        <v>47000000</v>
      </c>
      <c r="Y3">
        <v>25200000</v>
      </c>
      <c r="Z3">
        <v>95700000</v>
      </c>
      <c r="AA3" t="s">
        <v>664</v>
      </c>
      <c r="AB3">
        <v>270700000</v>
      </c>
      <c r="AC3" t="s">
        <v>664</v>
      </c>
      <c r="AD3" t="s">
        <v>664</v>
      </c>
      <c r="AE3" t="s">
        <v>664</v>
      </c>
      <c r="AF3" t="s">
        <v>664</v>
      </c>
      <c r="AG3" t="s">
        <v>664</v>
      </c>
    </row>
    <row r="4" spans="1:33">
      <c r="A4" s="7">
        <f t="shared" ref="A4:A33" si="2">O10</f>
        <v>1962</v>
      </c>
      <c r="B4" s="41">
        <f t="shared" si="1"/>
        <v>43400.800000000003</v>
      </c>
      <c r="C4" s="41">
        <f t="shared" si="1"/>
        <v>7557.1</v>
      </c>
      <c r="D4" s="41">
        <f t="shared" si="1"/>
        <v>763.5</v>
      </c>
      <c r="E4" s="41">
        <f t="shared" si="1"/>
        <v>37.6</v>
      </c>
      <c r="F4" s="41">
        <f t="shared" si="1"/>
        <v>48.3</v>
      </c>
      <c r="G4" s="41" t="s">
        <v>29</v>
      </c>
      <c r="H4" s="41">
        <f t="shared" si="1"/>
        <v>84.8</v>
      </c>
      <c r="I4" s="41">
        <f t="shared" si="1"/>
        <v>52.2</v>
      </c>
      <c r="J4" s="41">
        <f t="shared" si="1"/>
        <v>74.5</v>
      </c>
      <c r="K4" s="41">
        <f t="shared" si="1"/>
        <v>37.299999999999997</v>
      </c>
      <c r="L4" s="41">
        <f t="shared" si="1"/>
        <v>92</v>
      </c>
      <c r="M4" s="41" t="s">
        <v>29</v>
      </c>
      <c r="O4">
        <v>1956</v>
      </c>
      <c r="P4">
        <v>44282300000</v>
      </c>
      <c r="Q4">
        <v>9547700000</v>
      </c>
      <c r="R4">
        <v>558200000</v>
      </c>
      <c r="S4">
        <v>31500000</v>
      </c>
      <c r="T4">
        <v>32000000</v>
      </c>
      <c r="U4" t="s">
        <v>664</v>
      </c>
      <c r="V4">
        <v>37100000</v>
      </c>
      <c r="W4">
        <v>35200000</v>
      </c>
      <c r="X4">
        <v>91400000</v>
      </c>
      <c r="Y4">
        <v>16200000</v>
      </c>
      <c r="Z4">
        <v>85600000</v>
      </c>
      <c r="AA4" t="s">
        <v>664</v>
      </c>
      <c r="AB4">
        <v>271900000</v>
      </c>
      <c r="AC4" t="s">
        <v>664</v>
      </c>
      <c r="AD4" t="s">
        <v>664</v>
      </c>
      <c r="AE4" t="s">
        <v>664</v>
      </c>
      <c r="AF4" t="s">
        <v>664</v>
      </c>
      <c r="AG4" t="s">
        <v>664</v>
      </c>
    </row>
    <row r="5" spans="1:33">
      <c r="A5" s="7">
        <f t="shared" si="2"/>
        <v>1963</v>
      </c>
      <c r="B5" s="41">
        <f t="shared" si="1"/>
        <v>45199.6</v>
      </c>
      <c r="C5" s="41">
        <f t="shared" si="1"/>
        <v>7691.5</v>
      </c>
      <c r="D5" s="41">
        <f t="shared" si="1"/>
        <v>716.7</v>
      </c>
      <c r="E5" s="41">
        <f t="shared" si="1"/>
        <v>31.4</v>
      </c>
      <c r="F5" s="41">
        <f t="shared" si="1"/>
        <v>38.1</v>
      </c>
      <c r="G5" s="41" t="s">
        <v>29</v>
      </c>
      <c r="H5" s="41">
        <f t="shared" si="1"/>
        <v>68.5</v>
      </c>
      <c r="I5" s="41">
        <f t="shared" si="1"/>
        <v>105.1</v>
      </c>
      <c r="J5" s="41">
        <f t="shared" si="1"/>
        <v>70.900000000000006</v>
      </c>
      <c r="K5" s="41">
        <f t="shared" si="1"/>
        <v>28</v>
      </c>
      <c r="L5" s="41">
        <f t="shared" si="1"/>
        <v>91.9</v>
      </c>
      <c r="M5" s="41" t="s">
        <v>29</v>
      </c>
      <c r="O5">
        <v>1957</v>
      </c>
      <c r="P5">
        <v>48884600000</v>
      </c>
      <c r="Q5">
        <v>9664400000</v>
      </c>
      <c r="R5">
        <v>566800000</v>
      </c>
      <c r="S5">
        <v>29900000</v>
      </c>
      <c r="T5">
        <v>35500000</v>
      </c>
      <c r="U5" t="s">
        <v>664</v>
      </c>
      <c r="V5">
        <v>44700000</v>
      </c>
      <c r="W5">
        <v>35100000</v>
      </c>
      <c r="X5">
        <v>76000000</v>
      </c>
      <c r="Y5">
        <v>17000000</v>
      </c>
      <c r="Z5">
        <v>80000000</v>
      </c>
      <c r="AA5" t="s">
        <v>664</v>
      </c>
      <c r="AB5">
        <v>289600000</v>
      </c>
      <c r="AC5" t="s">
        <v>664</v>
      </c>
      <c r="AD5" t="s">
        <v>664</v>
      </c>
      <c r="AE5" t="s">
        <v>664</v>
      </c>
      <c r="AF5" t="s">
        <v>664</v>
      </c>
      <c r="AG5" t="s">
        <v>664</v>
      </c>
    </row>
    <row r="6" spans="1:33">
      <c r="A6" s="7">
        <f t="shared" si="2"/>
        <v>1964</v>
      </c>
      <c r="B6" s="41">
        <f t="shared" si="1"/>
        <v>51336.3</v>
      </c>
      <c r="C6" s="41">
        <f t="shared" si="1"/>
        <v>10171</v>
      </c>
      <c r="D6" s="41">
        <f t="shared" si="1"/>
        <v>708.7</v>
      </c>
      <c r="E6" s="41">
        <f t="shared" si="1"/>
        <v>35.6</v>
      </c>
      <c r="F6" s="41">
        <f t="shared" si="1"/>
        <v>34.1</v>
      </c>
      <c r="G6" s="41" t="s">
        <v>29</v>
      </c>
      <c r="H6" s="41">
        <f t="shared" si="1"/>
        <v>65.900000000000006</v>
      </c>
      <c r="I6" s="41">
        <f t="shared" si="1"/>
        <v>98.7</v>
      </c>
      <c r="J6" s="41">
        <f t="shared" si="1"/>
        <v>56.3</v>
      </c>
      <c r="K6" s="41">
        <f t="shared" si="1"/>
        <v>38.799999999999997</v>
      </c>
      <c r="L6" s="41">
        <f t="shared" si="1"/>
        <v>85.1</v>
      </c>
      <c r="M6" s="41" t="s">
        <v>29</v>
      </c>
      <c r="O6">
        <v>1958</v>
      </c>
      <c r="P6">
        <v>43302300000</v>
      </c>
      <c r="Q6">
        <v>6686400000</v>
      </c>
      <c r="R6">
        <v>644400000</v>
      </c>
      <c r="S6">
        <v>32500000</v>
      </c>
      <c r="T6">
        <v>42900000</v>
      </c>
      <c r="U6" t="s">
        <v>664</v>
      </c>
      <c r="V6">
        <v>52800000</v>
      </c>
      <c r="W6">
        <v>54500000</v>
      </c>
      <c r="X6">
        <v>76800000</v>
      </c>
      <c r="Y6">
        <v>11100000</v>
      </c>
      <c r="Z6">
        <v>88300000</v>
      </c>
      <c r="AA6" t="s">
        <v>664</v>
      </c>
      <c r="AB6">
        <v>252900000</v>
      </c>
      <c r="AC6" t="s">
        <v>664</v>
      </c>
      <c r="AD6" t="s">
        <v>664</v>
      </c>
      <c r="AE6" t="s">
        <v>664</v>
      </c>
      <c r="AF6" t="s">
        <v>664</v>
      </c>
      <c r="AG6" t="s">
        <v>664</v>
      </c>
    </row>
    <row r="7" spans="1:33">
      <c r="A7" s="7">
        <f t="shared" si="2"/>
        <v>1965</v>
      </c>
      <c r="B7" s="41">
        <f t="shared" si="1"/>
        <v>58226.6</v>
      </c>
      <c r="C7" s="41">
        <f t="shared" si="1"/>
        <v>12606.8</v>
      </c>
      <c r="D7" s="41">
        <f t="shared" si="1"/>
        <v>799.9</v>
      </c>
      <c r="E7" s="41">
        <f t="shared" si="1"/>
        <v>46.9</v>
      </c>
      <c r="F7" s="41">
        <f t="shared" si="1"/>
        <v>44</v>
      </c>
      <c r="G7" s="41" t="s">
        <v>29</v>
      </c>
      <c r="H7" s="41">
        <f t="shared" si="1"/>
        <v>79.3</v>
      </c>
      <c r="I7" s="41">
        <f t="shared" si="1"/>
        <v>92.4</v>
      </c>
      <c r="J7" s="41">
        <f t="shared" si="1"/>
        <v>86.5</v>
      </c>
      <c r="K7" s="41">
        <f t="shared" si="1"/>
        <v>61.6</v>
      </c>
      <c r="L7" s="41">
        <f t="shared" si="1"/>
        <v>75.400000000000006</v>
      </c>
      <c r="M7" s="41" t="s">
        <v>29</v>
      </c>
      <c r="O7">
        <v>1959</v>
      </c>
      <c r="P7">
        <v>42625100000</v>
      </c>
      <c r="Q7">
        <v>6904500000</v>
      </c>
      <c r="R7">
        <v>594500000</v>
      </c>
      <c r="S7">
        <v>33100000</v>
      </c>
      <c r="T7">
        <v>39200000</v>
      </c>
      <c r="U7" t="s">
        <v>664</v>
      </c>
      <c r="V7">
        <v>56200000</v>
      </c>
      <c r="W7">
        <v>51100000</v>
      </c>
      <c r="X7">
        <v>63200000</v>
      </c>
      <c r="Y7">
        <v>16500000</v>
      </c>
      <c r="Z7">
        <v>85400000</v>
      </c>
      <c r="AA7" t="s">
        <v>664</v>
      </c>
      <c r="AB7">
        <v>327600000</v>
      </c>
      <c r="AC7" t="s">
        <v>664</v>
      </c>
      <c r="AD7" t="s">
        <v>664</v>
      </c>
      <c r="AE7" t="s">
        <v>664</v>
      </c>
      <c r="AF7" t="s">
        <v>664</v>
      </c>
      <c r="AG7" t="s">
        <v>664</v>
      </c>
    </row>
    <row r="8" spans="1:33">
      <c r="A8" s="7">
        <f t="shared" si="2"/>
        <v>1966</v>
      </c>
      <c r="B8" s="41">
        <f t="shared" si="1"/>
        <v>66897.399999999994</v>
      </c>
      <c r="C8" s="41">
        <f t="shared" si="1"/>
        <v>15344.2</v>
      </c>
      <c r="D8" s="41">
        <f t="shared" si="1"/>
        <v>1002.4</v>
      </c>
      <c r="E8" s="41">
        <f t="shared" si="1"/>
        <v>56.3</v>
      </c>
      <c r="F8" s="41">
        <f t="shared" si="1"/>
        <v>58.7</v>
      </c>
      <c r="G8" s="41" t="s">
        <v>29</v>
      </c>
      <c r="H8" s="41">
        <f t="shared" si="1"/>
        <v>61.1</v>
      </c>
      <c r="I8" s="41">
        <f t="shared" si="1"/>
        <v>129.30000000000001</v>
      </c>
      <c r="J8" s="41">
        <f t="shared" si="1"/>
        <v>85.6</v>
      </c>
      <c r="K8" s="41">
        <f t="shared" si="1"/>
        <v>90.7</v>
      </c>
      <c r="L8" s="41">
        <f t="shared" si="1"/>
        <v>115</v>
      </c>
      <c r="M8" s="41" t="s">
        <v>29</v>
      </c>
      <c r="O8">
        <v>1960</v>
      </c>
      <c r="P8">
        <v>43063100000</v>
      </c>
      <c r="Q8">
        <v>7212400000</v>
      </c>
      <c r="R8">
        <v>685700000</v>
      </c>
      <c r="S8">
        <v>52000000</v>
      </c>
      <c r="T8">
        <v>47300000</v>
      </c>
      <c r="U8" t="s">
        <v>664</v>
      </c>
      <c r="V8">
        <v>66500000</v>
      </c>
      <c r="W8">
        <v>50800000</v>
      </c>
      <c r="X8">
        <v>93600000</v>
      </c>
      <c r="Y8">
        <v>14200000</v>
      </c>
      <c r="Z8">
        <v>88300000</v>
      </c>
      <c r="AA8" t="s">
        <v>664</v>
      </c>
      <c r="AB8">
        <v>316300000</v>
      </c>
      <c r="AC8" t="s">
        <v>664</v>
      </c>
      <c r="AD8" t="s">
        <v>664</v>
      </c>
      <c r="AE8" t="s">
        <v>664</v>
      </c>
      <c r="AF8" t="s">
        <v>664</v>
      </c>
      <c r="AG8" t="s">
        <v>664</v>
      </c>
    </row>
    <row r="9" spans="1:33">
      <c r="A9" s="7">
        <f t="shared" si="2"/>
        <v>1967</v>
      </c>
      <c r="B9" s="41">
        <f t="shared" si="1"/>
        <v>65703.899999999994</v>
      </c>
      <c r="C9" s="41">
        <f t="shared" si="1"/>
        <v>13057.8</v>
      </c>
      <c r="D9" s="41">
        <f t="shared" si="1"/>
        <v>1035.9000000000001</v>
      </c>
      <c r="E9" s="41">
        <f t="shared" si="1"/>
        <v>69.400000000000006</v>
      </c>
      <c r="F9" s="41">
        <f t="shared" si="1"/>
        <v>62</v>
      </c>
      <c r="G9" s="41" t="s">
        <v>29</v>
      </c>
      <c r="H9" s="41">
        <f t="shared" si="1"/>
        <v>55.4</v>
      </c>
      <c r="I9" s="41">
        <f t="shared" si="1"/>
        <v>140.80000000000001</v>
      </c>
      <c r="J9" s="41">
        <f t="shared" si="1"/>
        <v>83.6</v>
      </c>
      <c r="K9" s="41">
        <f t="shared" si="1"/>
        <v>97.8</v>
      </c>
      <c r="L9" s="41">
        <f t="shared" si="1"/>
        <v>92.6</v>
      </c>
      <c r="M9" s="41" t="s">
        <v>29</v>
      </c>
      <c r="O9">
        <v>1961</v>
      </c>
      <c r="P9">
        <v>41675300000</v>
      </c>
      <c r="Q9">
        <v>6399000000</v>
      </c>
      <c r="R9">
        <v>757600000</v>
      </c>
      <c r="S9">
        <v>75900000</v>
      </c>
      <c r="T9">
        <v>58200000</v>
      </c>
      <c r="U9" t="s">
        <v>664</v>
      </c>
      <c r="V9">
        <v>82200000</v>
      </c>
      <c r="W9">
        <v>42300000</v>
      </c>
      <c r="X9">
        <v>79300000</v>
      </c>
      <c r="Y9">
        <v>17400000</v>
      </c>
      <c r="Z9">
        <v>86000000</v>
      </c>
      <c r="AA9" t="s">
        <v>664</v>
      </c>
      <c r="AB9">
        <v>311300000</v>
      </c>
      <c r="AC9" t="s">
        <v>664</v>
      </c>
      <c r="AD9" t="s">
        <v>664</v>
      </c>
      <c r="AE9" t="s">
        <v>664</v>
      </c>
      <c r="AF9" t="s">
        <v>664</v>
      </c>
      <c r="AG9" t="s">
        <v>664</v>
      </c>
    </row>
    <row r="10" spans="1:33">
      <c r="A10" s="7">
        <f t="shared" si="2"/>
        <v>1968</v>
      </c>
      <c r="B10" s="41">
        <f t="shared" si="1"/>
        <v>63453.599999999999</v>
      </c>
      <c r="C10" s="41">
        <f t="shared" si="1"/>
        <v>11110.1</v>
      </c>
      <c r="D10" s="41">
        <f t="shared" si="1"/>
        <v>817.1</v>
      </c>
      <c r="E10" s="41">
        <f t="shared" si="1"/>
        <v>67.8</v>
      </c>
      <c r="F10" s="41">
        <f t="shared" si="1"/>
        <v>53.1</v>
      </c>
      <c r="G10" s="41" t="s">
        <v>29</v>
      </c>
      <c r="H10" s="41">
        <f t="shared" si="1"/>
        <v>56.5</v>
      </c>
      <c r="I10" s="41">
        <f t="shared" si="1"/>
        <v>109.9</v>
      </c>
      <c r="J10" s="41">
        <f t="shared" si="1"/>
        <v>89.3</v>
      </c>
      <c r="K10" s="41">
        <f t="shared" si="1"/>
        <v>43.9</v>
      </c>
      <c r="L10" s="41">
        <f t="shared" si="1"/>
        <v>82.5</v>
      </c>
      <c r="M10" s="41" t="s">
        <v>29</v>
      </c>
      <c r="O10">
        <v>1962</v>
      </c>
      <c r="P10">
        <v>43400800000</v>
      </c>
      <c r="Q10">
        <v>7557100000</v>
      </c>
      <c r="R10">
        <v>763500000</v>
      </c>
      <c r="S10">
        <v>37600000</v>
      </c>
      <c r="T10">
        <v>48300000</v>
      </c>
      <c r="U10" t="s">
        <v>664</v>
      </c>
      <c r="V10">
        <v>84800000</v>
      </c>
      <c r="W10">
        <v>52200000</v>
      </c>
      <c r="X10">
        <v>74500000</v>
      </c>
      <c r="Y10">
        <v>37300000</v>
      </c>
      <c r="Z10">
        <v>92000000</v>
      </c>
      <c r="AA10" t="s">
        <v>664</v>
      </c>
      <c r="AB10">
        <v>313700000</v>
      </c>
      <c r="AC10" t="s">
        <v>664</v>
      </c>
      <c r="AD10" t="s">
        <v>664</v>
      </c>
      <c r="AE10" t="s">
        <v>664</v>
      </c>
      <c r="AF10" t="s">
        <v>664</v>
      </c>
      <c r="AG10" t="s">
        <v>664</v>
      </c>
    </row>
    <row r="11" spans="1:33">
      <c r="A11" s="7">
        <f t="shared" si="2"/>
        <v>1969</v>
      </c>
      <c r="B11" s="41">
        <f t="shared" si="1"/>
        <v>65068.4</v>
      </c>
      <c r="C11" s="41">
        <f t="shared" si="1"/>
        <v>12703.4</v>
      </c>
      <c r="D11" s="41">
        <f t="shared" si="1"/>
        <v>837</v>
      </c>
      <c r="E11" s="41">
        <f t="shared" si="1"/>
        <v>50.2</v>
      </c>
      <c r="F11" s="41">
        <f t="shared" si="1"/>
        <v>42.9</v>
      </c>
      <c r="G11" s="41" t="s">
        <v>29</v>
      </c>
      <c r="H11" s="41">
        <f t="shared" si="1"/>
        <v>49.1</v>
      </c>
      <c r="I11" s="41">
        <f t="shared" si="1"/>
        <v>117.4</v>
      </c>
      <c r="J11" s="41">
        <f t="shared" si="1"/>
        <v>102.9</v>
      </c>
      <c r="K11" s="41">
        <f t="shared" si="1"/>
        <v>42.1</v>
      </c>
      <c r="L11" s="41">
        <f t="shared" si="1"/>
        <v>89.8</v>
      </c>
      <c r="M11" s="41" t="s">
        <v>29</v>
      </c>
      <c r="O11">
        <v>1963</v>
      </c>
      <c r="P11">
        <v>45199600000</v>
      </c>
      <c r="Q11">
        <v>7691500000</v>
      </c>
      <c r="R11">
        <v>716700000</v>
      </c>
      <c r="S11">
        <v>31400000</v>
      </c>
      <c r="T11">
        <v>38100000</v>
      </c>
      <c r="U11" t="s">
        <v>664</v>
      </c>
      <c r="V11">
        <v>68500000</v>
      </c>
      <c r="W11">
        <v>105100000</v>
      </c>
      <c r="X11">
        <v>70900000</v>
      </c>
      <c r="Y11">
        <v>28000000</v>
      </c>
      <c r="Z11">
        <v>91900000</v>
      </c>
      <c r="AA11" t="s">
        <v>664</v>
      </c>
      <c r="AB11">
        <v>279400000</v>
      </c>
      <c r="AC11" t="s">
        <v>664</v>
      </c>
      <c r="AD11" t="s">
        <v>664</v>
      </c>
      <c r="AE11" t="s">
        <v>664</v>
      </c>
      <c r="AF11" t="s">
        <v>664</v>
      </c>
      <c r="AG11" t="s">
        <v>664</v>
      </c>
    </row>
    <row r="12" spans="1:33">
      <c r="A12" s="7">
        <f t="shared" si="2"/>
        <v>1970</v>
      </c>
      <c r="B12" s="41">
        <f t="shared" si="1"/>
        <v>67644.399999999994</v>
      </c>
      <c r="C12" s="41">
        <f t="shared" si="1"/>
        <v>14967.9</v>
      </c>
      <c r="D12" s="41">
        <f t="shared" si="1"/>
        <v>909.8</v>
      </c>
      <c r="E12" s="41">
        <f t="shared" si="1"/>
        <v>49.4</v>
      </c>
      <c r="F12" s="41">
        <f t="shared" si="1"/>
        <v>49</v>
      </c>
      <c r="G12" s="41" t="s">
        <v>29</v>
      </c>
      <c r="H12" s="41">
        <f t="shared" si="1"/>
        <v>79.599999999999994</v>
      </c>
      <c r="I12" s="41">
        <f t="shared" si="1"/>
        <v>111.6</v>
      </c>
      <c r="J12" s="41">
        <f t="shared" si="1"/>
        <v>119</v>
      </c>
      <c r="K12" s="41">
        <f t="shared" si="1"/>
        <v>63.5</v>
      </c>
      <c r="L12" s="41">
        <f t="shared" si="1"/>
        <v>83.4</v>
      </c>
      <c r="M12" s="41" t="s">
        <v>29</v>
      </c>
      <c r="O12">
        <v>1964</v>
      </c>
      <c r="P12">
        <v>51336300000</v>
      </c>
      <c r="Q12">
        <v>10171000000</v>
      </c>
      <c r="R12">
        <v>708700000</v>
      </c>
      <c r="S12">
        <v>35600000</v>
      </c>
      <c r="T12">
        <v>34100000</v>
      </c>
      <c r="U12" t="s">
        <v>664</v>
      </c>
      <c r="V12">
        <v>65900000</v>
      </c>
      <c r="W12">
        <v>98700000</v>
      </c>
      <c r="X12">
        <v>56300000</v>
      </c>
      <c r="Y12">
        <v>38800000</v>
      </c>
      <c r="Z12">
        <v>85100000</v>
      </c>
      <c r="AA12" t="s">
        <v>664</v>
      </c>
      <c r="AB12">
        <v>371800000</v>
      </c>
      <c r="AC12" t="s">
        <v>664</v>
      </c>
      <c r="AD12" t="s">
        <v>664</v>
      </c>
      <c r="AE12" t="s">
        <v>664</v>
      </c>
      <c r="AF12" t="s">
        <v>664</v>
      </c>
      <c r="AG12" t="s">
        <v>664</v>
      </c>
    </row>
    <row r="13" spans="1:33">
      <c r="A13" s="7">
        <f t="shared" si="2"/>
        <v>1971</v>
      </c>
      <c r="B13" s="41">
        <f t="shared" si="1"/>
        <v>71068.899999999994</v>
      </c>
      <c r="C13" s="41">
        <f t="shared" si="1"/>
        <v>13365.9</v>
      </c>
      <c r="D13" s="41">
        <f t="shared" si="1"/>
        <v>851.1</v>
      </c>
      <c r="E13" s="41">
        <f t="shared" si="1"/>
        <v>47.6</v>
      </c>
      <c r="F13" s="41">
        <f t="shared" si="1"/>
        <v>50.5</v>
      </c>
      <c r="G13" s="41" t="s">
        <v>29</v>
      </c>
      <c r="H13" s="41">
        <f t="shared" si="1"/>
        <v>83.4</v>
      </c>
      <c r="I13" s="41">
        <f t="shared" si="1"/>
        <v>95.6</v>
      </c>
      <c r="J13" s="41">
        <f t="shared" si="1"/>
        <v>124.4</v>
      </c>
      <c r="K13" s="41">
        <f t="shared" si="1"/>
        <v>39.4</v>
      </c>
      <c r="L13" s="41">
        <f t="shared" si="1"/>
        <v>77.599999999999994</v>
      </c>
      <c r="M13" s="41" t="s">
        <v>29</v>
      </c>
      <c r="O13">
        <v>1965</v>
      </c>
      <c r="P13">
        <v>58226600000</v>
      </c>
      <c r="Q13">
        <v>12606800000</v>
      </c>
      <c r="R13">
        <v>799900000</v>
      </c>
      <c r="S13">
        <v>46900000</v>
      </c>
      <c r="T13">
        <v>44000000</v>
      </c>
      <c r="U13" t="s">
        <v>664</v>
      </c>
      <c r="V13">
        <v>79300000</v>
      </c>
      <c r="W13">
        <v>92400000</v>
      </c>
      <c r="X13">
        <v>86500000</v>
      </c>
      <c r="Y13">
        <v>61600000</v>
      </c>
      <c r="Z13">
        <v>75400000</v>
      </c>
      <c r="AA13" t="s">
        <v>664</v>
      </c>
      <c r="AB13">
        <v>363200000</v>
      </c>
      <c r="AC13" t="s">
        <v>664</v>
      </c>
      <c r="AD13" t="s">
        <v>664</v>
      </c>
      <c r="AE13" t="s">
        <v>664</v>
      </c>
      <c r="AF13" t="s">
        <v>664</v>
      </c>
      <c r="AG13" t="s">
        <v>664</v>
      </c>
    </row>
    <row r="14" spans="1:33">
      <c r="A14" s="7">
        <f t="shared" si="2"/>
        <v>1972</v>
      </c>
      <c r="B14" s="41">
        <f t="shared" si="1"/>
        <v>72685.7</v>
      </c>
      <c r="C14" s="41">
        <f t="shared" si="1"/>
        <v>12675.8</v>
      </c>
      <c r="D14" s="41">
        <f t="shared" si="1"/>
        <v>859.2</v>
      </c>
      <c r="E14" s="41">
        <f t="shared" si="1"/>
        <v>34.4</v>
      </c>
      <c r="F14" s="41">
        <f t="shared" si="1"/>
        <v>40.700000000000003</v>
      </c>
      <c r="G14" s="41" t="s">
        <v>29</v>
      </c>
      <c r="H14" s="41">
        <f t="shared" si="1"/>
        <v>78.599999999999994</v>
      </c>
      <c r="I14" s="41">
        <f t="shared" si="1"/>
        <v>101.1</v>
      </c>
      <c r="J14" s="41">
        <f t="shared" si="1"/>
        <v>121.4</v>
      </c>
      <c r="K14" s="41">
        <f t="shared" si="1"/>
        <v>57.2</v>
      </c>
      <c r="L14" s="41">
        <f t="shared" si="1"/>
        <v>83.2</v>
      </c>
      <c r="M14" s="41" t="s">
        <v>29</v>
      </c>
      <c r="O14">
        <v>1966</v>
      </c>
      <c r="P14">
        <v>66897400000</v>
      </c>
      <c r="Q14">
        <v>15344200000</v>
      </c>
      <c r="R14">
        <v>1002400000</v>
      </c>
      <c r="S14">
        <v>56300000</v>
      </c>
      <c r="T14">
        <v>58700000</v>
      </c>
      <c r="U14" t="s">
        <v>664</v>
      </c>
      <c r="V14">
        <v>61100000</v>
      </c>
      <c r="W14">
        <v>129300000</v>
      </c>
      <c r="X14">
        <v>85600000</v>
      </c>
      <c r="Y14">
        <v>90700000</v>
      </c>
      <c r="Z14">
        <v>115000000</v>
      </c>
      <c r="AA14" t="s">
        <v>664</v>
      </c>
      <c r="AB14">
        <v>394600000</v>
      </c>
      <c r="AC14" t="s">
        <v>664</v>
      </c>
      <c r="AD14" t="s">
        <v>664</v>
      </c>
      <c r="AE14" t="s">
        <v>664</v>
      </c>
      <c r="AF14" t="s">
        <v>664</v>
      </c>
      <c r="AG14" t="s">
        <v>664</v>
      </c>
    </row>
    <row r="15" spans="1:33">
      <c r="A15" s="7">
        <f t="shared" si="2"/>
        <v>1973</v>
      </c>
      <c r="B15" s="41">
        <f t="shared" si="1"/>
        <v>79805.3</v>
      </c>
      <c r="C15" s="41">
        <f t="shared" si="1"/>
        <v>14781.5</v>
      </c>
      <c r="D15" s="41">
        <f t="shared" si="1"/>
        <v>1038.4000000000001</v>
      </c>
      <c r="E15" s="41">
        <f t="shared" si="1"/>
        <v>52.6</v>
      </c>
      <c r="F15" s="41">
        <f t="shared" si="1"/>
        <v>59.3</v>
      </c>
      <c r="G15" s="41" t="s">
        <v>29</v>
      </c>
      <c r="H15" s="41">
        <f t="shared" si="1"/>
        <v>107.7</v>
      </c>
      <c r="I15" s="41">
        <f t="shared" si="1"/>
        <v>111.4</v>
      </c>
      <c r="J15" s="41">
        <f t="shared" si="1"/>
        <v>105.6</v>
      </c>
      <c r="K15" s="41">
        <f t="shared" si="1"/>
        <v>79.5</v>
      </c>
      <c r="L15" s="41">
        <f t="shared" si="1"/>
        <v>78.3</v>
      </c>
      <c r="M15" s="41" t="s">
        <v>29</v>
      </c>
      <c r="O15">
        <v>1967</v>
      </c>
      <c r="P15">
        <v>65703900000</v>
      </c>
      <c r="Q15">
        <v>13057800000</v>
      </c>
      <c r="R15">
        <v>1035900000</v>
      </c>
      <c r="S15">
        <v>69400000</v>
      </c>
      <c r="T15">
        <v>62000000</v>
      </c>
      <c r="U15" t="s">
        <v>664</v>
      </c>
      <c r="V15">
        <v>55400000</v>
      </c>
      <c r="W15">
        <v>140800000</v>
      </c>
      <c r="X15">
        <v>83600000</v>
      </c>
      <c r="Y15">
        <v>97800000</v>
      </c>
      <c r="Z15">
        <v>92600000</v>
      </c>
      <c r="AA15" t="s">
        <v>664</v>
      </c>
      <c r="AB15">
        <v>398600000</v>
      </c>
      <c r="AC15" t="s">
        <v>664</v>
      </c>
      <c r="AD15" t="s">
        <v>664</v>
      </c>
      <c r="AE15" t="s">
        <v>664</v>
      </c>
      <c r="AF15" t="s">
        <v>664</v>
      </c>
      <c r="AG15" t="s">
        <v>664</v>
      </c>
    </row>
    <row r="16" spans="1:33">
      <c r="A16" s="7">
        <f t="shared" si="2"/>
        <v>1974</v>
      </c>
      <c r="B16" s="41">
        <f t="shared" si="1"/>
        <v>85355.1</v>
      </c>
      <c r="C16" s="41">
        <f t="shared" si="1"/>
        <v>17151.900000000001</v>
      </c>
      <c r="D16" s="41">
        <f t="shared" si="1"/>
        <v>1075.9000000000001</v>
      </c>
      <c r="E16" s="41">
        <f t="shared" si="1"/>
        <v>73.400000000000006</v>
      </c>
      <c r="F16" s="41">
        <f t="shared" si="1"/>
        <v>80</v>
      </c>
      <c r="G16" s="41" t="s">
        <v>29</v>
      </c>
      <c r="H16" s="41">
        <f t="shared" si="1"/>
        <v>107</v>
      </c>
      <c r="I16" s="41">
        <f t="shared" si="1"/>
        <v>101.5</v>
      </c>
      <c r="J16" s="41">
        <f t="shared" si="1"/>
        <v>109</v>
      </c>
      <c r="K16" s="41">
        <f t="shared" si="1"/>
        <v>73.7</v>
      </c>
      <c r="L16" s="41">
        <f t="shared" si="1"/>
        <v>83.8</v>
      </c>
      <c r="M16" s="41" t="s">
        <v>29</v>
      </c>
      <c r="O16">
        <v>1968</v>
      </c>
      <c r="P16">
        <v>63453600000</v>
      </c>
      <c r="Q16">
        <v>11110100000</v>
      </c>
      <c r="R16">
        <v>817100000</v>
      </c>
      <c r="S16">
        <v>67800000</v>
      </c>
      <c r="T16">
        <v>53100000</v>
      </c>
      <c r="U16" t="s">
        <v>664</v>
      </c>
      <c r="V16">
        <v>56500000</v>
      </c>
      <c r="W16">
        <v>109900000</v>
      </c>
      <c r="X16">
        <v>89300000</v>
      </c>
      <c r="Y16">
        <v>43900000</v>
      </c>
      <c r="Z16">
        <v>82500000</v>
      </c>
      <c r="AA16" t="s">
        <v>664</v>
      </c>
      <c r="AB16">
        <v>533400000</v>
      </c>
      <c r="AC16" t="s">
        <v>664</v>
      </c>
      <c r="AD16" t="s">
        <v>664</v>
      </c>
      <c r="AE16" t="s">
        <v>664</v>
      </c>
      <c r="AF16" t="s">
        <v>664</v>
      </c>
      <c r="AG16" t="s">
        <v>664</v>
      </c>
    </row>
    <row r="17" spans="1:33">
      <c r="A17" s="7">
        <f t="shared" si="2"/>
        <v>1975</v>
      </c>
      <c r="B17" s="41">
        <f t="shared" si="1"/>
        <v>90118.8</v>
      </c>
      <c r="C17" s="41">
        <f t="shared" si="1"/>
        <v>16744.2</v>
      </c>
      <c r="D17" s="41">
        <f t="shared" si="1"/>
        <v>979.8</v>
      </c>
      <c r="E17" s="41">
        <f t="shared" si="1"/>
        <v>65.400000000000006</v>
      </c>
      <c r="F17" s="41">
        <f t="shared" si="1"/>
        <v>71.400000000000006</v>
      </c>
      <c r="G17" s="41" t="s">
        <v>29</v>
      </c>
      <c r="H17" s="41">
        <f t="shared" si="1"/>
        <v>83.4</v>
      </c>
      <c r="I17" s="41">
        <f t="shared" si="1"/>
        <v>110.9</v>
      </c>
      <c r="J17" s="41">
        <f t="shared" si="1"/>
        <v>109.2</v>
      </c>
      <c r="K17" s="41">
        <f t="shared" si="1"/>
        <v>39.5</v>
      </c>
      <c r="L17" s="41">
        <f t="shared" si="1"/>
        <v>98.8</v>
      </c>
      <c r="M17" s="41" t="s">
        <v>29</v>
      </c>
      <c r="O17">
        <v>1969</v>
      </c>
      <c r="P17">
        <v>65068400000</v>
      </c>
      <c r="Q17">
        <v>12703400000</v>
      </c>
      <c r="R17">
        <v>837000000</v>
      </c>
      <c r="S17">
        <v>50200000</v>
      </c>
      <c r="T17">
        <v>42900000</v>
      </c>
      <c r="U17" t="s">
        <v>664</v>
      </c>
      <c r="V17">
        <v>49100000</v>
      </c>
      <c r="W17">
        <v>117400000</v>
      </c>
      <c r="X17">
        <v>102900000</v>
      </c>
      <c r="Y17">
        <v>42100000</v>
      </c>
      <c r="Z17">
        <v>89800000</v>
      </c>
      <c r="AA17" t="s">
        <v>664</v>
      </c>
      <c r="AB17">
        <v>558500000</v>
      </c>
      <c r="AC17" t="s">
        <v>664</v>
      </c>
      <c r="AD17" t="s">
        <v>664</v>
      </c>
      <c r="AE17" t="s">
        <v>664</v>
      </c>
      <c r="AF17" t="s">
        <v>664</v>
      </c>
      <c r="AG17" t="s">
        <v>664</v>
      </c>
    </row>
    <row r="18" spans="1:33">
      <c r="A18" s="7">
        <f t="shared" si="2"/>
        <v>1976</v>
      </c>
      <c r="B18" s="41">
        <f t="shared" si="1"/>
        <v>88874.3</v>
      </c>
      <c r="C18" s="41">
        <f t="shared" si="1"/>
        <v>15284.3</v>
      </c>
      <c r="D18" s="41">
        <f t="shared" si="1"/>
        <v>935.6</v>
      </c>
      <c r="E18" s="41">
        <f t="shared" si="1"/>
        <v>61</v>
      </c>
      <c r="F18" s="41">
        <f t="shared" si="1"/>
        <v>62.2</v>
      </c>
      <c r="G18" s="41" t="s">
        <v>29</v>
      </c>
      <c r="H18" s="41">
        <f t="shared" si="1"/>
        <v>85.3</v>
      </c>
      <c r="I18" s="41">
        <f t="shared" si="1"/>
        <v>104.3</v>
      </c>
      <c r="J18" s="41">
        <f t="shared" si="1"/>
        <v>124</v>
      </c>
      <c r="K18" s="41">
        <f t="shared" si="1"/>
        <v>35.200000000000003</v>
      </c>
      <c r="L18" s="41">
        <f t="shared" si="1"/>
        <v>92.7</v>
      </c>
      <c r="M18" s="41" t="s">
        <v>29</v>
      </c>
      <c r="O18">
        <v>1970</v>
      </c>
      <c r="P18">
        <v>67644400000</v>
      </c>
      <c r="Q18">
        <v>14967900000</v>
      </c>
      <c r="R18">
        <v>909800000</v>
      </c>
      <c r="S18">
        <v>49400000</v>
      </c>
      <c r="T18">
        <v>49000000</v>
      </c>
      <c r="U18" t="s">
        <v>664</v>
      </c>
      <c r="V18">
        <v>79600000</v>
      </c>
      <c r="W18">
        <v>111600000</v>
      </c>
      <c r="X18">
        <v>119000000</v>
      </c>
      <c r="Y18">
        <v>63500000</v>
      </c>
      <c r="Z18">
        <v>83400000</v>
      </c>
      <c r="AA18" t="s">
        <v>664</v>
      </c>
      <c r="AB18">
        <v>627300000</v>
      </c>
      <c r="AC18" t="s">
        <v>664</v>
      </c>
      <c r="AD18" t="s">
        <v>664</v>
      </c>
      <c r="AE18" t="s">
        <v>664</v>
      </c>
      <c r="AF18" t="s">
        <v>664</v>
      </c>
      <c r="AG18" t="s">
        <v>664</v>
      </c>
    </row>
    <row r="19" spans="1:33">
      <c r="A19" s="7">
        <f t="shared" si="2"/>
        <v>1977</v>
      </c>
      <c r="B19" s="41">
        <f t="shared" si="1"/>
        <v>89512.5</v>
      </c>
      <c r="C19" s="41">
        <f>Q25/1000000</f>
        <v>15607.7</v>
      </c>
      <c r="D19" s="41">
        <f>R25/1000000</f>
        <v>1013.3</v>
      </c>
      <c r="E19" s="41">
        <f>S25/1000000</f>
        <v>68.7</v>
      </c>
      <c r="F19" s="41">
        <f>T25/1000000</f>
        <v>73.900000000000006</v>
      </c>
      <c r="G19" s="41" t="s">
        <v>29</v>
      </c>
      <c r="H19" s="41">
        <f>V25/1000000</f>
        <v>94.1</v>
      </c>
      <c r="I19" s="41">
        <f>W25/1000000</f>
        <v>108.4</v>
      </c>
      <c r="J19" s="41">
        <f>X25/1000000</f>
        <v>145.6</v>
      </c>
      <c r="K19" s="41">
        <f>Y25/1000000</f>
        <v>58.4</v>
      </c>
      <c r="L19" s="41">
        <f>Z25/1000000</f>
        <v>85.6</v>
      </c>
      <c r="M19" s="41" t="s">
        <v>29</v>
      </c>
      <c r="O19">
        <v>1971</v>
      </c>
      <c r="P19">
        <v>71068900000</v>
      </c>
      <c r="Q19">
        <v>13365900000</v>
      </c>
      <c r="R19">
        <v>851100000</v>
      </c>
      <c r="S19">
        <v>47600000</v>
      </c>
      <c r="T19">
        <v>50500000</v>
      </c>
      <c r="U19" t="s">
        <v>664</v>
      </c>
      <c r="V19">
        <v>83400000</v>
      </c>
      <c r="W19">
        <v>95600000</v>
      </c>
      <c r="X19">
        <v>124400000</v>
      </c>
      <c r="Y19">
        <v>39400000</v>
      </c>
      <c r="Z19">
        <v>77600000</v>
      </c>
      <c r="AA19" t="s">
        <v>664</v>
      </c>
      <c r="AB19">
        <v>516400000</v>
      </c>
      <c r="AC19" t="s">
        <v>664</v>
      </c>
      <c r="AD19" t="s">
        <v>664</v>
      </c>
      <c r="AE19" t="s">
        <v>664</v>
      </c>
      <c r="AF19" t="s">
        <v>664</v>
      </c>
      <c r="AG19" t="s">
        <v>664</v>
      </c>
    </row>
    <row r="20" spans="1:33">
      <c r="A20" s="7">
        <f t="shared" si="2"/>
        <v>1978</v>
      </c>
      <c r="B20" s="41">
        <f t="shared" ref="B20:L35" si="3">P26/1000000</f>
        <v>89650.8</v>
      </c>
      <c r="C20" s="41">
        <f t="shared" si="3"/>
        <v>14010.6</v>
      </c>
      <c r="D20" s="41">
        <f t="shared" si="3"/>
        <v>1047.9000000000001</v>
      </c>
      <c r="E20" s="41">
        <f t="shared" si="3"/>
        <v>77.3</v>
      </c>
      <c r="F20" s="41">
        <f t="shared" si="3"/>
        <v>84.6</v>
      </c>
      <c r="G20" s="41" t="s">
        <v>29</v>
      </c>
      <c r="H20" s="41">
        <f t="shared" si="3"/>
        <v>94.1</v>
      </c>
      <c r="I20" s="41">
        <f t="shared" si="3"/>
        <v>113.5</v>
      </c>
      <c r="J20" s="41">
        <f t="shared" si="3"/>
        <v>143.19999999999999</v>
      </c>
      <c r="K20" s="41">
        <f t="shared" si="3"/>
        <v>84.2</v>
      </c>
      <c r="L20" s="41">
        <f t="shared" si="3"/>
        <v>77.8</v>
      </c>
      <c r="M20" s="41" t="s">
        <v>29</v>
      </c>
      <c r="O20">
        <v>1972</v>
      </c>
      <c r="P20">
        <v>72685700000</v>
      </c>
      <c r="Q20">
        <v>12675800000</v>
      </c>
      <c r="R20">
        <v>859200000</v>
      </c>
      <c r="S20">
        <v>34400000</v>
      </c>
      <c r="T20">
        <v>40700000</v>
      </c>
      <c r="U20" t="s">
        <v>664</v>
      </c>
      <c r="V20">
        <v>78600000</v>
      </c>
      <c r="W20">
        <v>101100000</v>
      </c>
      <c r="X20">
        <v>121400000</v>
      </c>
      <c r="Y20">
        <v>57200000</v>
      </c>
      <c r="Z20">
        <v>83200000</v>
      </c>
      <c r="AA20" t="s">
        <v>664</v>
      </c>
      <c r="AB20">
        <v>477500000</v>
      </c>
      <c r="AC20" t="s">
        <v>664</v>
      </c>
      <c r="AD20" t="s">
        <v>664</v>
      </c>
      <c r="AE20" t="s">
        <v>664</v>
      </c>
      <c r="AF20" t="s">
        <v>664</v>
      </c>
      <c r="AG20" t="s">
        <v>664</v>
      </c>
    </row>
    <row r="21" spans="1:33">
      <c r="A21" s="7">
        <f t="shared" si="2"/>
        <v>1979</v>
      </c>
      <c r="B21" s="41">
        <f t="shared" si="3"/>
        <v>98219.8</v>
      </c>
      <c r="C21" s="41">
        <f t="shared" si="3"/>
        <v>15372.3</v>
      </c>
      <c r="D21" s="41">
        <f t="shared" si="3"/>
        <v>1246.4000000000001</v>
      </c>
      <c r="E21" s="41">
        <f t="shared" si="3"/>
        <v>91.2</v>
      </c>
      <c r="F21" s="41">
        <f t="shared" si="3"/>
        <v>101.3</v>
      </c>
      <c r="G21" s="41" t="s">
        <v>29</v>
      </c>
      <c r="H21" s="41">
        <f t="shared" si="3"/>
        <v>89.9</v>
      </c>
      <c r="I21" s="41">
        <f t="shared" si="3"/>
        <v>174.5</v>
      </c>
      <c r="J21" s="41">
        <f t="shared" si="3"/>
        <v>148.9</v>
      </c>
      <c r="K21" s="41">
        <f t="shared" si="3"/>
        <v>110.7</v>
      </c>
      <c r="L21" s="41">
        <f t="shared" si="3"/>
        <v>96.6</v>
      </c>
      <c r="M21" s="41" t="s">
        <v>29</v>
      </c>
      <c r="O21">
        <v>1973</v>
      </c>
      <c r="P21">
        <v>79805300000</v>
      </c>
      <c r="Q21">
        <v>14781500000</v>
      </c>
      <c r="R21">
        <v>1038400000</v>
      </c>
      <c r="S21">
        <v>52600000</v>
      </c>
      <c r="T21">
        <v>59300000</v>
      </c>
      <c r="U21" t="s">
        <v>664</v>
      </c>
      <c r="V21">
        <v>107700000</v>
      </c>
      <c r="W21">
        <v>111400000</v>
      </c>
      <c r="X21">
        <v>105600000</v>
      </c>
      <c r="Y21">
        <v>79500000</v>
      </c>
      <c r="Z21">
        <v>78300000</v>
      </c>
      <c r="AA21" t="s">
        <v>664</v>
      </c>
      <c r="AB21">
        <v>533900000</v>
      </c>
      <c r="AC21" t="s">
        <v>664</v>
      </c>
      <c r="AD21" t="s">
        <v>664</v>
      </c>
      <c r="AE21" t="s">
        <v>664</v>
      </c>
      <c r="AF21" t="s">
        <v>664</v>
      </c>
      <c r="AG21" t="s">
        <v>664</v>
      </c>
    </row>
    <row r="22" spans="1:33">
      <c r="A22" s="7">
        <f t="shared" si="2"/>
        <v>1980</v>
      </c>
      <c r="B22" s="41">
        <f t="shared" si="3"/>
        <v>104854.8</v>
      </c>
      <c r="C22" s="41">
        <f t="shared" si="3"/>
        <v>17960.7</v>
      </c>
      <c r="D22" s="41">
        <f t="shared" si="3"/>
        <v>1382</v>
      </c>
      <c r="E22" s="41">
        <f t="shared" si="3"/>
        <v>98.2</v>
      </c>
      <c r="F22" s="41">
        <f t="shared" si="3"/>
        <v>116.7</v>
      </c>
      <c r="G22" s="41" t="s">
        <v>29</v>
      </c>
      <c r="H22" s="41">
        <f t="shared" si="3"/>
        <v>134.80000000000001</v>
      </c>
      <c r="I22" s="41">
        <f t="shared" si="3"/>
        <v>179.4</v>
      </c>
      <c r="J22" s="41">
        <f t="shared" si="3"/>
        <v>180.5</v>
      </c>
      <c r="K22" s="41">
        <f t="shared" si="3"/>
        <v>98</v>
      </c>
      <c r="L22" s="41">
        <f t="shared" si="3"/>
        <v>140.80000000000001</v>
      </c>
      <c r="M22" s="41" t="s">
        <v>29</v>
      </c>
      <c r="O22">
        <v>1974</v>
      </c>
      <c r="P22">
        <v>85355100000</v>
      </c>
      <c r="Q22">
        <v>17151900000</v>
      </c>
      <c r="R22">
        <v>1075900000</v>
      </c>
      <c r="S22">
        <v>73400000</v>
      </c>
      <c r="T22">
        <v>80000000</v>
      </c>
      <c r="U22" t="s">
        <v>664</v>
      </c>
      <c r="V22">
        <v>107000000</v>
      </c>
      <c r="W22">
        <v>101500000</v>
      </c>
      <c r="X22">
        <v>109000000</v>
      </c>
      <c r="Y22">
        <v>73700000</v>
      </c>
      <c r="Z22">
        <v>83800000</v>
      </c>
      <c r="AA22" t="s">
        <v>664</v>
      </c>
      <c r="AB22">
        <v>507600000</v>
      </c>
      <c r="AC22" t="s">
        <v>664</v>
      </c>
      <c r="AD22" t="s">
        <v>664</v>
      </c>
      <c r="AE22" t="s">
        <v>664</v>
      </c>
      <c r="AF22" t="s">
        <v>664</v>
      </c>
      <c r="AG22" t="s">
        <v>664</v>
      </c>
    </row>
    <row r="23" spans="1:33">
      <c r="A23" s="7">
        <f t="shared" si="2"/>
        <v>1981</v>
      </c>
      <c r="B23" s="41">
        <f t="shared" si="3"/>
        <v>115122.8</v>
      </c>
      <c r="C23" s="41">
        <f t="shared" si="3"/>
        <v>21926.5</v>
      </c>
      <c r="D23" s="41">
        <f t="shared" si="3"/>
        <v>1097</v>
      </c>
      <c r="E23" s="41">
        <f t="shared" si="3"/>
        <v>83.6</v>
      </c>
      <c r="F23" s="41">
        <f t="shared" si="3"/>
        <v>93.3</v>
      </c>
      <c r="G23" s="41" t="s">
        <v>29</v>
      </c>
      <c r="H23" s="41">
        <f t="shared" si="3"/>
        <v>115.3</v>
      </c>
      <c r="I23" s="41">
        <f t="shared" si="3"/>
        <v>166.7</v>
      </c>
      <c r="J23" s="41">
        <f t="shared" si="3"/>
        <v>133.69999999999999</v>
      </c>
      <c r="K23" s="41">
        <f t="shared" si="3"/>
        <v>58.7</v>
      </c>
      <c r="L23" s="41">
        <f t="shared" si="3"/>
        <v>109</v>
      </c>
      <c r="M23" s="41" t="s">
        <v>29</v>
      </c>
      <c r="O23">
        <v>1975</v>
      </c>
      <c r="P23">
        <v>90118800000</v>
      </c>
      <c r="Q23">
        <v>16744200000</v>
      </c>
      <c r="R23">
        <v>979800000</v>
      </c>
      <c r="S23">
        <v>65400000</v>
      </c>
      <c r="T23">
        <v>71400000</v>
      </c>
      <c r="U23" t="s">
        <v>664</v>
      </c>
      <c r="V23">
        <v>83400000</v>
      </c>
      <c r="W23">
        <v>110900000</v>
      </c>
      <c r="X23">
        <v>109200000</v>
      </c>
      <c r="Y23">
        <v>39500000</v>
      </c>
      <c r="Z23">
        <v>98800000</v>
      </c>
      <c r="AA23" t="s">
        <v>664</v>
      </c>
      <c r="AB23">
        <v>387200000</v>
      </c>
      <c r="AC23" t="s">
        <v>664</v>
      </c>
      <c r="AD23" t="s">
        <v>664</v>
      </c>
      <c r="AE23" t="s">
        <v>664</v>
      </c>
      <c r="AF23" t="s">
        <v>664</v>
      </c>
      <c r="AG23" t="s">
        <v>664</v>
      </c>
    </row>
    <row r="24" spans="1:33">
      <c r="A24" s="7">
        <f t="shared" si="2"/>
        <v>1982</v>
      </c>
      <c r="B24" s="41">
        <f t="shared" si="3"/>
        <v>103301</v>
      </c>
      <c r="C24" s="41">
        <f t="shared" si="3"/>
        <v>17983.7</v>
      </c>
      <c r="D24" s="41">
        <f t="shared" si="3"/>
        <v>1243.7</v>
      </c>
      <c r="E24" s="41">
        <f t="shared" si="3"/>
        <v>100.3</v>
      </c>
      <c r="F24" s="41">
        <f t="shared" si="3"/>
        <v>137.1</v>
      </c>
      <c r="G24" s="41" t="s">
        <v>29</v>
      </c>
      <c r="H24" s="41">
        <f t="shared" si="3"/>
        <v>131.9</v>
      </c>
      <c r="I24" s="41">
        <f t="shared" si="3"/>
        <v>122.4</v>
      </c>
      <c r="J24" s="41">
        <f t="shared" si="3"/>
        <v>109.6</v>
      </c>
      <c r="K24" s="41">
        <f t="shared" si="3"/>
        <v>75.3</v>
      </c>
      <c r="L24" s="41">
        <f t="shared" si="3"/>
        <v>129.4</v>
      </c>
      <c r="M24" s="41" t="s">
        <v>29</v>
      </c>
      <c r="O24">
        <v>1976</v>
      </c>
      <c r="P24">
        <v>88874300000</v>
      </c>
      <c r="Q24">
        <v>15284300000</v>
      </c>
      <c r="R24">
        <v>935600000</v>
      </c>
      <c r="S24">
        <v>61000000</v>
      </c>
      <c r="T24">
        <v>62200000</v>
      </c>
      <c r="U24" t="s">
        <v>664</v>
      </c>
      <c r="V24">
        <v>85300000</v>
      </c>
      <c r="W24">
        <v>104300000</v>
      </c>
      <c r="X24">
        <v>124000000</v>
      </c>
      <c r="Y24">
        <v>35200000</v>
      </c>
      <c r="Z24">
        <v>92700000</v>
      </c>
      <c r="AA24" t="s">
        <v>664</v>
      </c>
      <c r="AB24">
        <v>370200000</v>
      </c>
      <c r="AC24" t="s">
        <v>664</v>
      </c>
      <c r="AD24" t="s">
        <v>664</v>
      </c>
      <c r="AE24" t="s">
        <v>664</v>
      </c>
      <c r="AF24" t="s">
        <v>664</v>
      </c>
      <c r="AG24" t="s">
        <v>664</v>
      </c>
    </row>
    <row r="25" spans="1:33">
      <c r="A25" s="7">
        <f t="shared" si="2"/>
        <v>1983</v>
      </c>
      <c r="B25" s="41">
        <f t="shared" si="3"/>
        <v>93930.4</v>
      </c>
      <c r="C25" s="41">
        <f t="shared" si="3"/>
        <v>13196.2</v>
      </c>
      <c r="D25" s="41">
        <f t="shared" si="3"/>
        <v>1111.4000000000001</v>
      </c>
      <c r="E25" s="41">
        <f t="shared" si="3"/>
        <v>135.19999999999999</v>
      </c>
      <c r="F25" s="41">
        <f t="shared" si="3"/>
        <v>123.7</v>
      </c>
      <c r="G25" s="41" t="s">
        <v>29</v>
      </c>
      <c r="H25" s="41">
        <f t="shared" si="3"/>
        <v>127.6</v>
      </c>
      <c r="I25" s="41">
        <f t="shared" si="3"/>
        <v>101.2</v>
      </c>
      <c r="J25" s="41">
        <f t="shared" si="3"/>
        <v>123.9</v>
      </c>
      <c r="K25" s="41">
        <f t="shared" si="3"/>
        <v>37.799999999999997</v>
      </c>
      <c r="L25" s="41">
        <f t="shared" si="3"/>
        <v>121.6</v>
      </c>
      <c r="M25" s="41" t="s">
        <v>29</v>
      </c>
      <c r="O25">
        <v>1977</v>
      </c>
      <c r="P25">
        <v>89512500000</v>
      </c>
      <c r="Q25">
        <v>15607700000</v>
      </c>
      <c r="R25">
        <v>1013300000</v>
      </c>
      <c r="S25">
        <v>68700000</v>
      </c>
      <c r="T25">
        <v>73900000</v>
      </c>
      <c r="U25" t="s">
        <v>664</v>
      </c>
      <c r="V25">
        <v>94100000</v>
      </c>
      <c r="W25">
        <v>108400000</v>
      </c>
      <c r="X25">
        <v>145600000</v>
      </c>
      <c r="Y25">
        <v>58400000</v>
      </c>
      <c r="Z25">
        <v>85600000</v>
      </c>
      <c r="AA25" t="s">
        <v>664</v>
      </c>
      <c r="AB25">
        <v>463300000</v>
      </c>
      <c r="AC25" t="s">
        <v>664</v>
      </c>
      <c r="AD25" t="s">
        <v>664</v>
      </c>
      <c r="AE25" t="s">
        <v>664</v>
      </c>
      <c r="AF25" t="s">
        <v>664</v>
      </c>
      <c r="AG25" t="s">
        <v>664</v>
      </c>
    </row>
    <row r="26" spans="1:33">
      <c r="A26" s="7">
        <f t="shared" si="2"/>
        <v>1984</v>
      </c>
      <c r="B26" s="41">
        <f t="shared" si="3"/>
        <v>94903.2</v>
      </c>
      <c r="C26" s="41">
        <f t="shared" si="3"/>
        <v>12617.7</v>
      </c>
      <c r="D26" s="41">
        <f t="shared" si="3"/>
        <v>1086.5</v>
      </c>
      <c r="E26" s="41">
        <f t="shared" si="3"/>
        <v>123.8</v>
      </c>
      <c r="F26" s="41">
        <f t="shared" si="3"/>
        <v>111.5</v>
      </c>
      <c r="G26" s="41" t="s">
        <v>29</v>
      </c>
      <c r="H26" s="41">
        <f t="shared" si="3"/>
        <v>112</v>
      </c>
      <c r="I26" s="41">
        <f t="shared" si="3"/>
        <v>155.6</v>
      </c>
      <c r="J26" s="41">
        <f t="shared" si="3"/>
        <v>130.6</v>
      </c>
      <c r="K26" s="41">
        <f t="shared" si="3"/>
        <v>43.5</v>
      </c>
      <c r="L26" s="41">
        <f t="shared" si="3"/>
        <v>109.4</v>
      </c>
      <c r="M26" s="41" t="s">
        <v>29</v>
      </c>
      <c r="O26">
        <v>1978</v>
      </c>
      <c r="P26">
        <v>89650800000</v>
      </c>
      <c r="Q26">
        <v>14010600000</v>
      </c>
      <c r="R26">
        <v>1047900000</v>
      </c>
      <c r="S26">
        <v>77300000</v>
      </c>
      <c r="T26">
        <v>84600000</v>
      </c>
      <c r="U26" t="s">
        <v>664</v>
      </c>
      <c r="V26">
        <v>94100000</v>
      </c>
      <c r="W26">
        <v>113500000</v>
      </c>
      <c r="X26">
        <v>143200000</v>
      </c>
      <c r="Y26">
        <v>84200000</v>
      </c>
      <c r="Z26">
        <v>77800000</v>
      </c>
      <c r="AA26" t="s">
        <v>664</v>
      </c>
      <c r="AB26">
        <v>421000000</v>
      </c>
      <c r="AC26" t="s">
        <v>664</v>
      </c>
      <c r="AD26" t="s">
        <v>664</v>
      </c>
      <c r="AE26" t="s">
        <v>664</v>
      </c>
      <c r="AF26" t="s">
        <v>664</v>
      </c>
      <c r="AG26" t="s">
        <v>664</v>
      </c>
    </row>
    <row r="27" spans="1:33">
      <c r="A27" s="7">
        <f t="shared" si="2"/>
        <v>1985</v>
      </c>
      <c r="B27" s="41">
        <f t="shared" si="3"/>
        <v>101470.3</v>
      </c>
      <c r="C27" s="41">
        <f t="shared" si="3"/>
        <v>15970.7</v>
      </c>
      <c r="D27" s="41">
        <f t="shared" si="3"/>
        <v>1122.2</v>
      </c>
      <c r="E27" s="41">
        <f t="shared" si="3"/>
        <v>91.6</v>
      </c>
      <c r="F27" s="41">
        <f t="shared" si="3"/>
        <v>92.2</v>
      </c>
      <c r="G27" s="41" t="s">
        <v>29</v>
      </c>
      <c r="H27" s="41">
        <f t="shared" si="3"/>
        <v>117.7</v>
      </c>
      <c r="I27" s="41">
        <f t="shared" si="3"/>
        <v>164.9</v>
      </c>
      <c r="J27" s="41">
        <f t="shared" si="3"/>
        <v>147.19999999999999</v>
      </c>
      <c r="K27" s="41">
        <f t="shared" si="3"/>
        <v>73.7</v>
      </c>
      <c r="L27" s="41">
        <f t="shared" si="3"/>
        <v>130.80000000000001</v>
      </c>
      <c r="M27" s="41" t="s">
        <v>29</v>
      </c>
      <c r="O27">
        <v>1979</v>
      </c>
      <c r="P27">
        <v>98219800000</v>
      </c>
      <c r="Q27">
        <v>15372300000</v>
      </c>
      <c r="R27">
        <v>1246400000</v>
      </c>
      <c r="S27">
        <v>91200000</v>
      </c>
      <c r="T27">
        <v>101300000</v>
      </c>
      <c r="U27" t="s">
        <v>664</v>
      </c>
      <c r="V27">
        <v>89900000</v>
      </c>
      <c r="W27">
        <v>174500000</v>
      </c>
      <c r="X27">
        <v>148900000</v>
      </c>
      <c r="Y27">
        <v>110700000</v>
      </c>
      <c r="Z27">
        <v>96600000</v>
      </c>
      <c r="AA27" t="s">
        <v>664</v>
      </c>
      <c r="AB27">
        <v>428000000</v>
      </c>
      <c r="AC27" t="s">
        <v>664</v>
      </c>
      <c r="AD27" t="s">
        <v>664</v>
      </c>
      <c r="AE27" t="s">
        <v>664</v>
      </c>
      <c r="AF27" t="s">
        <v>664</v>
      </c>
      <c r="AG27" t="s">
        <v>664</v>
      </c>
    </row>
    <row r="28" spans="1:33">
      <c r="A28" s="7">
        <f t="shared" si="2"/>
        <v>1986</v>
      </c>
      <c r="B28" s="41">
        <f t="shared" si="3"/>
        <v>101314</v>
      </c>
      <c r="C28" s="41">
        <f t="shared" si="3"/>
        <v>19201.900000000001</v>
      </c>
      <c r="D28" s="41">
        <f t="shared" si="3"/>
        <v>1234.7</v>
      </c>
      <c r="E28" s="41">
        <f t="shared" si="3"/>
        <v>90.4</v>
      </c>
      <c r="F28" s="41">
        <f t="shared" si="3"/>
        <v>100.4</v>
      </c>
      <c r="G28" s="41" t="s">
        <v>29</v>
      </c>
      <c r="H28" s="41">
        <f t="shared" si="3"/>
        <v>150.19999999999999</v>
      </c>
      <c r="I28" s="41">
        <f t="shared" si="3"/>
        <v>146.19999999999999</v>
      </c>
      <c r="J28" s="41">
        <f t="shared" si="3"/>
        <v>162.1</v>
      </c>
      <c r="K28" s="41">
        <f t="shared" si="3"/>
        <v>91</v>
      </c>
      <c r="L28" s="41">
        <f t="shared" si="3"/>
        <v>113.5</v>
      </c>
      <c r="M28" s="41" t="s">
        <v>29</v>
      </c>
      <c r="O28">
        <v>1980</v>
      </c>
      <c r="P28">
        <v>104854800000</v>
      </c>
      <c r="Q28">
        <v>17960700000</v>
      </c>
      <c r="R28">
        <v>1382000000</v>
      </c>
      <c r="S28">
        <v>98200000</v>
      </c>
      <c r="T28">
        <v>116700000</v>
      </c>
      <c r="U28" t="s">
        <v>664</v>
      </c>
      <c r="V28">
        <v>134800000</v>
      </c>
      <c r="W28">
        <v>179400000</v>
      </c>
      <c r="X28">
        <v>180500000</v>
      </c>
      <c r="Y28">
        <v>98000000</v>
      </c>
      <c r="Z28">
        <v>140800000</v>
      </c>
      <c r="AA28" t="s">
        <v>664</v>
      </c>
      <c r="AB28">
        <v>489200000</v>
      </c>
      <c r="AC28" t="s">
        <v>664</v>
      </c>
      <c r="AD28" t="s">
        <v>664</v>
      </c>
      <c r="AE28" t="s">
        <v>664</v>
      </c>
      <c r="AF28" t="s">
        <v>664</v>
      </c>
      <c r="AG28" t="s">
        <v>664</v>
      </c>
    </row>
    <row r="29" spans="1:33">
      <c r="A29" s="7">
        <f t="shared" si="2"/>
        <v>1987</v>
      </c>
      <c r="B29" s="41">
        <f t="shared" si="3"/>
        <v>106829.8</v>
      </c>
      <c r="C29" s="41">
        <f t="shared" si="3"/>
        <v>20122.400000000001</v>
      </c>
      <c r="D29" s="41">
        <f t="shared" si="3"/>
        <v>1449.2</v>
      </c>
      <c r="E29" s="41">
        <f t="shared" si="3"/>
        <v>79.400000000000006</v>
      </c>
      <c r="F29" s="41">
        <f t="shared" si="3"/>
        <v>108.2</v>
      </c>
      <c r="G29" s="41" t="s">
        <v>29</v>
      </c>
      <c r="H29" s="41">
        <f t="shared" si="3"/>
        <v>175</v>
      </c>
      <c r="I29" s="41">
        <f t="shared" si="3"/>
        <v>183.2</v>
      </c>
      <c r="J29" s="41">
        <f t="shared" si="3"/>
        <v>185.6</v>
      </c>
      <c r="K29" s="41">
        <f t="shared" si="3"/>
        <v>106.6</v>
      </c>
      <c r="L29" s="41">
        <f t="shared" si="3"/>
        <v>134.4</v>
      </c>
      <c r="M29" s="41" t="s">
        <v>29</v>
      </c>
      <c r="O29">
        <v>1981</v>
      </c>
      <c r="P29">
        <v>115122800000</v>
      </c>
      <c r="Q29">
        <v>21926500000</v>
      </c>
      <c r="R29">
        <v>1097000000</v>
      </c>
      <c r="S29">
        <v>83600000</v>
      </c>
      <c r="T29">
        <v>93300000</v>
      </c>
      <c r="U29" t="s">
        <v>664</v>
      </c>
      <c r="V29">
        <v>115300000</v>
      </c>
      <c r="W29">
        <v>166700000</v>
      </c>
      <c r="X29">
        <v>133700000</v>
      </c>
      <c r="Y29">
        <v>58700000</v>
      </c>
      <c r="Z29">
        <v>109000000</v>
      </c>
      <c r="AA29" t="s">
        <v>664</v>
      </c>
      <c r="AB29">
        <v>388700000</v>
      </c>
      <c r="AC29" t="s">
        <v>664</v>
      </c>
      <c r="AD29" t="s">
        <v>664</v>
      </c>
      <c r="AE29" t="s">
        <v>664</v>
      </c>
      <c r="AF29" t="s">
        <v>664</v>
      </c>
      <c r="AG29" t="s">
        <v>664</v>
      </c>
    </row>
    <row r="30" spans="1:33">
      <c r="A30" s="7">
        <f t="shared" si="2"/>
        <v>1988</v>
      </c>
      <c r="B30" s="41">
        <f t="shared" si="3"/>
        <v>121761.3</v>
      </c>
      <c r="C30" s="41">
        <f t="shared" si="3"/>
        <v>23078.9</v>
      </c>
      <c r="D30" s="41">
        <f t="shared" si="3"/>
        <v>1558.3</v>
      </c>
      <c r="E30" s="41">
        <f t="shared" si="3"/>
        <v>94.4</v>
      </c>
      <c r="F30" s="41">
        <f t="shared" si="3"/>
        <v>118</v>
      </c>
      <c r="G30" s="41" t="s">
        <v>29</v>
      </c>
      <c r="H30" s="41">
        <f t="shared" si="3"/>
        <v>162.80000000000001</v>
      </c>
      <c r="I30" s="41">
        <f t="shared" si="3"/>
        <v>184.5</v>
      </c>
      <c r="J30" s="41">
        <f t="shared" si="3"/>
        <v>153.19999999999999</v>
      </c>
      <c r="K30" s="41">
        <f t="shared" si="3"/>
        <v>153.6</v>
      </c>
      <c r="L30" s="41">
        <f t="shared" si="3"/>
        <v>184.2</v>
      </c>
      <c r="M30" s="41" t="s">
        <v>29</v>
      </c>
      <c r="O30">
        <v>1982</v>
      </c>
      <c r="P30">
        <v>103301000000</v>
      </c>
      <c r="Q30">
        <v>17983700000</v>
      </c>
      <c r="R30">
        <v>1243700000</v>
      </c>
      <c r="S30">
        <v>100300000</v>
      </c>
      <c r="T30">
        <v>137100000</v>
      </c>
      <c r="U30" t="s">
        <v>664</v>
      </c>
      <c r="V30">
        <v>131900000</v>
      </c>
      <c r="W30">
        <v>122400000</v>
      </c>
      <c r="X30">
        <v>109600000</v>
      </c>
      <c r="Y30">
        <v>75300000</v>
      </c>
      <c r="Z30">
        <v>129400000</v>
      </c>
      <c r="AA30" t="s">
        <v>664</v>
      </c>
      <c r="AB30">
        <v>399900000</v>
      </c>
      <c r="AC30" t="s">
        <v>664</v>
      </c>
      <c r="AD30" t="s">
        <v>664</v>
      </c>
      <c r="AE30" t="s">
        <v>664</v>
      </c>
      <c r="AF30" t="s">
        <v>664</v>
      </c>
      <c r="AG30" t="s">
        <v>664</v>
      </c>
    </row>
    <row r="31" spans="1:33">
      <c r="A31" s="7">
        <f t="shared" si="2"/>
        <v>1989</v>
      </c>
      <c r="B31" s="41">
        <f t="shared" si="3"/>
        <v>127487</v>
      </c>
      <c r="C31" s="41">
        <f t="shared" si="3"/>
        <v>26529.8</v>
      </c>
      <c r="D31" s="41">
        <f t="shared" si="3"/>
        <v>1675.2</v>
      </c>
      <c r="E31" s="41">
        <f t="shared" si="3"/>
        <v>115.8</v>
      </c>
      <c r="F31" s="41">
        <f t="shared" si="3"/>
        <v>108.6</v>
      </c>
      <c r="G31" s="41" t="s">
        <v>29</v>
      </c>
      <c r="H31" s="41">
        <f t="shared" si="3"/>
        <v>160.6</v>
      </c>
      <c r="I31" s="41">
        <f t="shared" si="3"/>
        <v>233.7</v>
      </c>
      <c r="J31" s="41">
        <f t="shared" si="3"/>
        <v>233.3</v>
      </c>
      <c r="K31" s="41">
        <f t="shared" si="3"/>
        <v>92.7</v>
      </c>
      <c r="L31" s="41">
        <f t="shared" si="3"/>
        <v>216</v>
      </c>
      <c r="M31" s="41" t="s">
        <v>29</v>
      </c>
      <c r="O31">
        <v>1983</v>
      </c>
      <c r="P31">
        <v>93930400000</v>
      </c>
      <c r="Q31">
        <v>13196200000</v>
      </c>
      <c r="R31">
        <v>1111400000</v>
      </c>
      <c r="S31">
        <v>135200000</v>
      </c>
      <c r="T31">
        <v>123700000</v>
      </c>
      <c r="U31" t="s">
        <v>664</v>
      </c>
      <c r="V31">
        <v>127600000</v>
      </c>
      <c r="W31">
        <v>101200000</v>
      </c>
      <c r="X31">
        <v>123900000</v>
      </c>
      <c r="Y31">
        <v>37800000</v>
      </c>
      <c r="Z31">
        <v>121600000</v>
      </c>
      <c r="AA31" t="s">
        <v>664</v>
      </c>
      <c r="AB31">
        <v>529700000</v>
      </c>
      <c r="AC31" t="s">
        <v>664</v>
      </c>
      <c r="AD31" t="s">
        <v>664</v>
      </c>
      <c r="AE31" t="s">
        <v>664</v>
      </c>
      <c r="AF31" t="s">
        <v>664</v>
      </c>
      <c r="AG31" t="s">
        <v>664</v>
      </c>
    </row>
    <row r="32" spans="1:33">
      <c r="A32" s="7">
        <f t="shared" si="2"/>
        <v>1990</v>
      </c>
      <c r="B32" s="41">
        <f t="shared" si="3"/>
        <v>125632.1</v>
      </c>
      <c r="C32" s="41">
        <f t="shared" si="3"/>
        <v>24589.1</v>
      </c>
      <c r="D32" s="41">
        <f t="shared" si="3"/>
        <v>1520.7</v>
      </c>
      <c r="E32" s="41">
        <f t="shared" si="3"/>
        <v>96</v>
      </c>
      <c r="F32" s="41">
        <f t="shared" si="3"/>
        <v>106.5</v>
      </c>
      <c r="G32" s="41" t="s">
        <v>29</v>
      </c>
      <c r="H32" s="41">
        <f t="shared" si="3"/>
        <v>211.1</v>
      </c>
      <c r="I32" s="41">
        <f t="shared" si="3"/>
        <v>202.3</v>
      </c>
      <c r="J32" s="41">
        <f t="shared" si="3"/>
        <v>130.4</v>
      </c>
      <c r="K32" s="41">
        <f t="shared" si="3"/>
        <v>84.9</v>
      </c>
      <c r="L32" s="41">
        <f t="shared" si="3"/>
        <v>218.2</v>
      </c>
      <c r="M32" s="41" t="s">
        <v>29</v>
      </c>
      <c r="O32">
        <v>1984</v>
      </c>
      <c r="P32">
        <v>94903200000</v>
      </c>
      <c r="Q32">
        <v>12617700000</v>
      </c>
      <c r="R32">
        <v>1086500000</v>
      </c>
      <c r="S32">
        <v>123800000</v>
      </c>
      <c r="T32">
        <v>111500000</v>
      </c>
      <c r="U32" t="s">
        <v>664</v>
      </c>
      <c r="V32">
        <v>112000000</v>
      </c>
      <c r="W32">
        <v>155600000</v>
      </c>
      <c r="X32">
        <v>130600000</v>
      </c>
      <c r="Y32">
        <v>43500000</v>
      </c>
      <c r="Z32">
        <v>109400000</v>
      </c>
      <c r="AA32" t="s">
        <v>664</v>
      </c>
      <c r="AB32">
        <v>616500000</v>
      </c>
      <c r="AC32" t="s">
        <v>664</v>
      </c>
      <c r="AD32" t="s">
        <v>664</v>
      </c>
      <c r="AE32" t="s">
        <v>664</v>
      </c>
      <c r="AF32" t="s">
        <v>664</v>
      </c>
      <c r="AG32" t="s">
        <v>664</v>
      </c>
    </row>
    <row r="33" spans="1:33">
      <c r="A33" s="7">
        <f t="shared" si="2"/>
        <v>1991</v>
      </c>
      <c r="B33" s="41">
        <f t="shared" si="3"/>
        <v>122343.4</v>
      </c>
      <c r="C33" s="41">
        <f t="shared" si="3"/>
        <v>21966.6</v>
      </c>
      <c r="D33" s="41">
        <f t="shared" si="3"/>
        <v>1590.2</v>
      </c>
      <c r="E33" s="41">
        <f t="shared" si="3"/>
        <v>84</v>
      </c>
      <c r="F33" s="41">
        <f t="shared" si="3"/>
        <v>92.4</v>
      </c>
      <c r="G33" s="41" t="s">
        <v>29</v>
      </c>
      <c r="H33" s="41">
        <f t="shared" si="3"/>
        <v>210.2</v>
      </c>
      <c r="I33" s="41">
        <f t="shared" si="3"/>
        <v>231.9</v>
      </c>
      <c r="J33" s="41">
        <f t="shared" si="3"/>
        <v>160.9</v>
      </c>
      <c r="K33" s="41">
        <f t="shared" si="3"/>
        <v>85.5</v>
      </c>
      <c r="L33" s="41">
        <f t="shared" si="3"/>
        <v>189.6</v>
      </c>
      <c r="M33" s="41" t="s">
        <v>29</v>
      </c>
      <c r="O33">
        <v>1985</v>
      </c>
      <c r="P33">
        <v>101470300000</v>
      </c>
      <c r="Q33">
        <v>15970700000</v>
      </c>
      <c r="R33">
        <v>1122200000</v>
      </c>
      <c r="S33">
        <v>91600000</v>
      </c>
      <c r="T33">
        <v>92200000</v>
      </c>
      <c r="U33" t="s">
        <v>664</v>
      </c>
      <c r="V33">
        <v>117700000</v>
      </c>
      <c r="W33">
        <v>164900000</v>
      </c>
      <c r="X33">
        <v>147200000</v>
      </c>
      <c r="Y33">
        <v>73700000</v>
      </c>
      <c r="Z33">
        <v>130800000</v>
      </c>
      <c r="AA33" t="s">
        <v>664</v>
      </c>
      <c r="AB33">
        <v>572500000</v>
      </c>
      <c r="AC33" t="s">
        <v>664</v>
      </c>
      <c r="AD33" t="s">
        <v>664</v>
      </c>
      <c r="AE33" t="s">
        <v>664</v>
      </c>
      <c r="AF33" t="s">
        <v>664</v>
      </c>
      <c r="AG33" t="s">
        <v>664</v>
      </c>
    </row>
    <row r="34" spans="1:33">
      <c r="A34" s="7">
        <f>O40</f>
        <v>1992</v>
      </c>
      <c r="B34" s="41">
        <f>P40/1000000</f>
        <v>111597.2</v>
      </c>
      <c r="C34" s="41">
        <f t="shared" si="3"/>
        <v>16693.900000000001</v>
      </c>
      <c r="D34" s="41">
        <f t="shared" si="3"/>
        <v>1536.6</v>
      </c>
      <c r="E34" s="41">
        <f t="shared" si="3"/>
        <v>95.6</v>
      </c>
      <c r="F34" s="41">
        <f t="shared" si="3"/>
        <v>125.2</v>
      </c>
      <c r="G34" s="41" t="s">
        <v>29</v>
      </c>
      <c r="H34" s="41">
        <f t="shared" si="3"/>
        <v>122.4</v>
      </c>
      <c r="I34" s="41">
        <f t="shared" si="3"/>
        <v>252.6</v>
      </c>
      <c r="J34" s="41">
        <f t="shared" si="3"/>
        <v>168.1</v>
      </c>
      <c r="K34" s="41">
        <f t="shared" si="3"/>
        <v>51.3</v>
      </c>
      <c r="L34" s="41">
        <f t="shared" si="3"/>
        <v>243.7</v>
      </c>
      <c r="M34" s="41" t="s">
        <v>29</v>
      </c>
      <c r="O34">
        <v>1986</v>
      </c>
      <c r="P34">
        <v>101314000000</v>
      </c>
      <c r="Q34">
        <v>19201900000</v>
      </c>
      <c r="R34">
        <v>1234700000</v>
      </c>
      <c r="S34">
        <v>90400000</v>
      </c>
      <c r="T34">
        <v>100400000</v>
      </c>
      <c r="U34" t="s">
        <v>664</v>
      </c>
      <c r="V34">
        <v>150200000</v>
      </c>
      <c r="W34">
        <v>146200000</v>
      </c>
      <c r="X34">
        <v>162100000</v>
      </c>
      <c r="Y34">
        <v>91000000</v>
      </c>
      <c r="Z34">
        <v>113500000</v>
      </c>
      <c r="AA34" t="s">
        <v>664</v>
      </c>
      <c r="AB34">
        <v>405300000</v>
      </c>
      <c r="AC34" t="s">
        <v>664</v>
      </c>
      <c r="AD34" t="s">
        <v>664</v>
      </c>
      <c r="AE34" t="s">
        <v>664</v>
      </c>
      <c r="AF34" t="s">
        <v>664</v>
      </c>
      <c r="AG34" t="s">
        <v>664</v>
      </c>
    </row>
    <row r="35" spans="1:33">
      <c r="A35" s="7">
        <f t="shared" ref="A35:A41" si="4">O41</f>
        <v>1993</v>
      </c>
      <c r="B35" s="41">
        <f t="shared" ref="B35:L50" si="5">P41/1000000</f>
        <v>108847.2</v>
      </c>
      <c r="C35" s="41">
        <f t="shared" si="3"/>
        <v>15710.4</v>
      </c>
      <c r="D35" s="41">
        <f t="shared" si="3"/>
        <v>1311.9</v>
      </c>
      <c r="E35" s="41">
        <f t="shared" si="3"/>
        <v>67.7</v>
      </c>
      <c r="F35" s="41">
        <f t="shared" si="3"/>
        <v>111.8</v>
      </c>
      <c r="G35" s="41" t="s">
        <v>29</v>
      </c>
      <c r="H35" s="41">
        <f t="shared" si="3"/>
        <v>137.19999999999999</v>
      </c>
      <c r="I35" s="41">
        <f t="shared" si="3"/>
        <v>184.3</v>
      </c>
      <c r="J35" s="41">
        <f t="shared" si="3"/>
        <v>166.2</v>
      </c>
      <c r="K35" s="41">
        <f t="shared" si="3"/>
        <v>53.5</v>
      </c>
      <c r="L35" s="41">
        <f t="shared" si="3"/>
        <v>180.1</v>
      </c>
      <c r="M35" s="41" t="s">
        <v>29</v>
      </c>
      <c r="O35">
        <v>1987</v>
      </c>
      <c r="P35">
        <v>106829800000</v>
      </c>
      <c r="Q35">
        <v>20122400000</v>
      </c>
      <c r="R35">
        <v>1449200000</v>
      </c>
      <c r="S35">
        <v>79400000</v>
      </c>
      <c r="T35">
        <v>108200000</v>
      </c>
      <c r="U35" t="s">
        <v>664</v>
      </c>
      <c r="V35">
        <v>175000000</v>
      </c>
      <c r="W35">
        <v>183200000</v>
      </c>
      <c r="X35">
        <v>185600000</v>
      </c>
      <c r="Y35">
        <v>106600000</v>
      </c>
      <c r="Z35">
        <v>134400000</v>
      </c>
      <c r="AA35" t="s">
        <v>664</v>
      </c>
      <c r="AB35">
        <v>453400000</v>
      </c>
      <c r="AC35" t="s">
        <v>664</v>
      </c>
      <c r="AD35" t="s">
        <v>664</v>
      </c>
      <c r="AE35" t="s">
        <v>664</v>
      </c>
      <c r="AF35" t="s">
        <v>664</v>
      </c>
      <c r="AG35" t="s">
        <v>664</v>
      </c>
    </row>
    <row r="36" spans="1:33">
      <c r="A36" s="7">
        <f t="shared" si="4"/>
        <v>1994</v>
      </c>
      <c r="B36" s="41">
        <f t="shared" si="5"/>
        <v>118097</v>
      </c>
      <c r="C36" s="41">
        <f t="shared" si="5"/>
        <v>18470.900000000001</v>
      </c>
      <c r="D36" s="41">
        <f t="shared" si="5"/>
        <v>1396.6</v>
      </c>
      <c r="E36" s="41">
        <f t="shared" si="5"/>
        <v>48.4</v>
      </c>
      <c r="F36" s="41">
        <f t="shared" si="5"/>
        <v>136.9</v>
      </c>
      <c r="G36" s="41" t="s">
        <v>29</v>
      </c>
      <c r="H36" s="41">
        <f t="shared" si="5"/>
        <v>119.3</v>
      </c>
      <c r="I36" s="41">
        <f t="shared" si="5"/>
        <v>185.2</v>
      </c>
      <c r="J36" s="41">
        <f t="shared" si="5"/>
        <v>211.5</v>
      </c>
      <c r="K36" s="41">
        <f t="shared" si="5"/>
        <v>77.400000000000006</v>
      </c>
      <c r="L36" s="41">
        <f t="shared" si="5"/>
        <v>213.7</v>
      </c>
      <c r="M36" s="41" t="s">
        <v>29</v>
      </c>
      <c r="O36">
        <v>1988</v>
      </c>
      <c r="P36">
        <v>121761300000</v>
      </c>
      <c r="Q36">
        <v>23078900000</v>
      </c>
      <c r="R36">
        <v>1558300000</v>
      </c>
      <c r="S36">
        <v>94400000</v>
      </c>
      <c r="T36">
        <v>118000000</v>
      </c>
      <c r="U36" t="s">
        <v>664</v>
      </c>
      <c r="V36">
        <v>162800000</v>
      </c>
      <c r="W36">
        <v>184500000</v>
      </c>
      <c r="X36">
        <v>153200000</v>
      </c>
      <c r="Y36">
        <v>153600000</v>
      </c>
      <c r="Z36">
        <v>184200000</v>
      </c>
      <c r="AA36" t="s">
        <v>664</v>
      </c>
      <c r="AB36">
        <v>523900000</v>
      </c>
      <c r="AC36" t="s">
        <v>664</v>
      </c>
      <c r="AD36" t="s">
        <v>664</v>
      </c>
      <c r="AE36" t="s">
        <v>664</v>
      </c>
      <c r="AF36" t="s">
        <v>664</v>
      </c>
      <c r="AG36" t="s">
        <v>664</v>
      </c>
    </row>
    <row r="37" spans="1:33">
      <c r="A37" s="7">
        <f t="shared" si="4"/>
        <v>1995</v>
      </c>
      <c r="B37" s="41">
        <f t="shared" si="5"/>
        <v>120108.6</v>
      </c>
      <c r="C37" s="41">
        <f t="shared" si="5"/>
        <v>20531</v>
      </c>
      <c r="D37" s="41">
        <f t="shared" si="5"/>
        <v>1422.4</v>
      </c>
      <c r="E37" s="41">
        <f t="shared" si="5"/>
        <v>87.3</v>
      </c>
      <c r="F37" s="41">
        <f t="shared" si="5"/>
        <v>172.4</v>
      </c>
      <c r="G37" s="41" t="s">
        <v>29</v>
      </c>
      <c r="H37" s="41">
        <f t="shared" si="5"/>
        <v>108.1</v>
      </c>
      <c r="I37" s="41">
        <f t="shared" si="5"/>
        <v>177.4</v>
      </c>
      <c r="J37" s="41">
        <f t="shared" si="5"/>
        <v>189.3</v>
      </c>
      <c r="K37" s="41">
        <f t="shared" si="5"/>
        <v>50.5</v>
      </c>
      <c r="L37" s="41">
        <f t="shared" si="5"/>
        <v>224.6</v>
      </c>
      <c r="M37" s="41" t="s">
        <v>29</v>
      </c>
      <c r="O37">
        <v>1989</v>
      </c>
      <c r="P37">
        <v>127487000000</v>
      </c>
      <c r="Q37">
        <v>26529800000</v>
      </c>
      <c r="R37">
        <v>1675200000</v>
      </c>
      <c r="S37">
        <v>115800000</v>
      </c>
      <c r="T37">
        <v>108600000</v>
      </c>
      <c r="U37" t="s">
        <v>664</v>
      </c>
      <c r="V37">
        <v>160600000</v>
      </c>
      <c r="W37">
        <v>233700000</v>
      </c>
      <c r="X37">
        <v>233300000</v>
      </c>
      <c r="Y37">
        <v>92700000</v>
      </c>
      <c r="Z37">
        <v>216000000</v>
      </c>
      <c r="AA37" t="s">
        <v>664</v>
      </c>
      <c r="AB37">
        <v>464000000</v>
      </c>
      <c r="AC37" t="s">
        <v>664</v>
      </c>
      <c r="AD37" t="s">
        <v>664</v>
      </c>
      <c r="AE37" t="s">
        <v>664</v>
      </c>
      <c r="AF37" t="s">
        <v>664</v>
      </c>
      <c r="AG37" t="s">
        <v>664</v>
      </c>
    </row>
    <row r="38" spans="1:33">
      <c r="A38" s="7">
        <f t="shared" si="4"/>
        <v>1996</v>
      </c>
      <c r="B38" s="41">
        <f t="shared" si="5"/>
        <v>121489.7</v>
      </c>
      <c r="C38" s="41">
        <f t="shared" si="5"/>
        <v>21387.4</v>
      </c>
      <c r="D38" s="41">
        <f t="shared" si="5"/>
        <v>1861</v>
      </c>
      <c r="E38" s="41">
        <f t="shared" si="5"/>
        <v>84.5</v>
      </c>
      <c r="F38" s="41">
        <f t="shared" si="5"/>
        <v>225.7</v>
      </c>
      <c r="G38" s="41" t="s">
        <v>29</v>
      </c>
      <c r="H38" s="41">
        <f t="shared" si="5"/>
        <v>281.3</v>
      </c>
      <c r="I38" s="41">
        <f t="shared" si="5"/>
        <v>156.9</v>
      </c>
      <c r="J38" s="41">
        <f t="shared" si="5"/>
        <v>393.9</v>
      </c>
      <c r="K38" s="41">
        <f t="shared" si="5"/>
        <v>64.8</v>
      </c>
      <c r="L38" s="41">
        <f t="shared" si="5"/>
        <v>183.1</v>
      </c>
      <c r="M38" s="41" t="s">
        <v>29</v>
      </c>
      <c r="O38">
        <v>1990</v>
      </c>
      <c r="P38">
        <v>125632100000</v>
      </c>
      <c r="Q38">
        <v>24589100000</v>
      </c>
      <c r="R38">
        <v>1520700000</v>
      </c>
      <c r="S38">
        <v>96000000</v>
      </c>
      <c r="T38">
        <v>106500000</v>
      </c>
      <c r="U38" t="s">
        <v>664</v>
      </c>
      <c r="V38">
        <v>211100000</v>
      </c>
      <c r="W38">
        <v>202300000</v>
      </c>
      <c r="X38">
        <v>130400000</v>
      </c>
      <c r="Y38">
        <v>84900000</v>
      </c>
      <c r="Z38">
        <v>218200000</v>
      </c>
      <c r="AA38" t="s">
        <v>664</v>
      </c>
      <c r="AB38">
        <v>548700000</v>
      </c>
      <c r="AC38" t="s">
        <v>664</v>
      </c>
      <c r="AD38" t="s">
        <v>664</v>
      </c>
      <c r="AE38" t="s">
        <v>664</v>
      </c>
      <c r="AF38" t="s">
        <v>664</v>
      </c>
      <c r="AG38" t="s">
        <v>664</v>
      </c>
    </row>
    <row r="39" spans="1:33">
      <c r="A39" s="7">
        <f t="shared" si="4"/>
        <v>1997</v>
      </c>
      <c r="B39" s="41">
        <f t="shared" si="5"/>
        <v>140408.6</v>
      </c>
      <c r="C39" s="41">
        <f t="shared" si="5"/>
        <v>23615.3</v>
      </c>
      <c r="D39" s="41">
        <f t="shared" si="5"/>
        <v>1535.4</v>
      </c>
      <c r="E39" s="41">
        <f t="shared" si="5"/>
        <v>130.4</v>
      </c>
      <c r="F39" s="41">
        <f t="shared" si="5"/>
        <v>181.4</v>
      </c>
      <c r="G39" s="41" t="s">
        <v>29</v>
      </c>
      <c r="H39" s="41">
        <f t="shared" si="5"/>
        <v>160.5</v>
      </c>
      <c r="I39" s="41">
        <f t="shared" si="5"/>
        <v>174.4</v>
      </c>
      <c r="J39" s="41">
        <f t="shared" si="5"/>
        <v>147.6</v>
      </c>
      <c r="K39" s="41">
        <f t="shared" si="5"/>
        <v>90</v>
      </c>
      <c r="L39" s="41">
        <f t="shared" si="5"/>
        <v>253</v>
      </c>
      <c r="M39" s="41" t="s">
        <v>29</v>
      </c>
      <c r="O39">
        <v>1991</v>
      </c>
      <c r="P39">
        <v>122343400000</v>
      </c>
      <c r="Q39">
        <v>21966600000</v>
      </c>
      <c r="R39">
        <v>1590200000</v>
      </c>
      <c r="S39">
        <v>84000000</v>
      </c>
      <c r="T39">
        <v>92400000</v>
      </c>
      <c r="U39" t="s">
        <v>664</v>
      </c>
      <c r="V39">
        <v>210200000</v>
      </c>
      <c r="W39">
        <v>231900000</v>
      </c>
      <c r="X39">
        <v>160900000</v>
      </c>
      <c r="Y39">
        <v>85500000</v>
      </c>
      <c r="Z39">
        <v>189600000</v>
      </c>
      <c r="AA39" t="s">
        <v>664</v>
      </c>
      <c r="AB39">
        <v>473900000</v>
      </c>
      <c r="AC39" t="s">
        <v>664</v>
      </c>
      <c r="AD39" t="s">
        <v>664</v>
      </c>
      <c r="AE39" t="s">
        <v>664</v>
      </c>
      <c r="AF39" t="s">
        <v>664</v>
      </c>
      <c r="AG39" t="s">
        <v>664</v>
      </c>
    </row>
    <row r="40" spans="1:33">
      <c r="A40" s="7">
        <f t="shared" si="4"/>
        <v>1998</v>
      </c>
      <c r="B40" s="41">
        <f t="shared" si="5"/>
        <v>144372.6</v>
      </c>
      <c r="C40" s="41">
        <f t="shared" si="5"/>
        <v>23404</v>
      </c>
      <c r="D40" s="41">
        <f t="shared" si="5"/>
        <v>1619.6</v>
      </c>
      <c r="E40" s="41">
        <f t="shared" si="5"/>
        <v>166.4</v>
      </c>
      <c r="F40" s="41">
        <f t="shared" si="5"/>
        <v>117.3</v>
      </c>
      <c r="G40" s="41" t="s">
        <v>29</v>
      </c>
      <c r="H40" s="41">
        <f t="shared" si="5"/>
        <v>206.7</v>
      </c>
      <c r="I40" s="41">
        <f t="shared" si="5"/>
        <v>175.2</v>
      </c>
      <c r="J40" s="41">
        <f t="shared" si="5"/>
        <v>382.8</v>
      </c>
      <c r="K40" s="41">
        <f t="shared" si="5"/>
        <v>55.2</v>
      </c>
      <c r="L40" s="41">
        <f t="shared" si="5"/>
        <v>161.19999999999999</v>
      </c>
      <c r="M40" s="41" t="s">
        <v>29</v>
      </c>
      <c r="O40">
        <v>1992</v>
      </c>
      <c r="P40">
        <v>111597200000</v>
      </c>
      <c r="Q40">
        <v>16693900000</v>
      </c>
      <c r="R40">
        <v>1536600000</v>
      </c>
      <c r="S40">
        <v>95600000</v>
      </c>
      <c r="T40">
        <v>125200000</v>
      </c>
      <c r="U40" t="s">
        <v>664</v>
      </c>
      <c r="V40">
        <v>122400000</v>
      </c>
      <c r="W40">
        <v>252600000</v>
      </c>
      <c r="X40">
        <v>168100000</v>
      </c>
      <c r="Y40">
        <v>51300000</v>
      </c>
      <c r="Z40">
        <v>243700000</v>
      </c>
      <c r="AA40" t="s">
        <v>664</v>
      </c>
      <c r="AB40">
        <v>526700000</v>
      </c>
      <c r="AC40" t="s">
        <v>664</v>
      </c>
      <c r="AD40" t="s">
        <v>664</v>
      </c>
      <c r="AE40" t="s">
        <v>664</v>
      </c>
      <c r="AF40" t="s">
        <v>664</v>
      </c>
      <c r="AG40" t="s">
        <v>664</v>
      </c>
    </row>
    <row r="41" spans="1:33">
      <c r="A41" s="7">
        <f t="shared" si="4"/>
        <v>1999</v>
      </c>
      <c r="B41" s="41">
        <f t="shared" si="5"/>
        <v>154492.20000000001</v>
      </c>
      <c r="C41" s="41">
        <f t="shared" si="5"/>
        <v>23375.9</v>
      </c>
      <c r="D41" s="41">
        <f t="shared" si="5"/>
        <v>1839.7</v>
      </c>
      <c r="E41" s="41">
        <f t="shared" si="5"/>
        <v>110.7</v>
      </c>
      <c r="F41" s="41">
        <f t="shared" si="5"/>
        <v>142.5</v>
      </c>
      <c r="G41" s="41" t="s">
        <v>29</v>
      </c>
      <c r="H41" s="41">
        <f t="shared" si="5"/>
        <v>218.4</v>
      </c>
      <c r="I41" s="41">
        <f t="shared" si="5"/>
        <v>249.6</v>
      </c>
      <c r="J41" s="41">
        <f t="shared" si="5"/>
        <v>483</v>
      </c>
      <c r="K41" s="41">
        <f t="shared" si="5"/>
        <v>58.9</v>
      </c>
      <c r="L41" s="41">
        <f t="shared" si="5"/>
        <v>187.6</v>
      </c>
      <c r="M41" s="41" t="s">
        <v>29</v>
      </c>
      <c r="O41">
        <v>1993</v>
      </c>
      <c r="P41">
        <v>108847200000</v>
      </c>
      <c r="Q41">
        <v>15710400000</v>
      </c>
      <c r="R41">
        <v>1311900000</v>
      </c>
      <c r="S41">
        <v>67700000</v>
      </c>
      <c r="T41">
        <v>111800000</v>
      </c>
      <c r="U41" t="s">
        <v>664</v>
      </c>
      <c r="V41">
        <v>137200000</v>
      </c>
      <c r="W41">
        <v>184300000</v>
      </c>
      <c r="X41">
        <v>166200000</v>
      </c>
      <c r="Y41">
        <v>53500000</v>
      </c>
      <c r="Z41">
        <v>180100000</v>
      </c>
      <c r="AA41" t="s">
        <v>664</v>
      </c>
      <c r="AB41">
        <v>464200000</v>
      </c>
      <c r="AC41" t="s">
        <v>664</v>
      </c>
      <c r="AD41" t="s">
        <v>664</v>
      </c>
      <c r="AE41" t="s">
        <v>664</v>
      </c>
      <c r="AF41" t="s">
        <v>664</v>
      </c>
      <c r="AG41" t="s">
        <v>664</v>
      </c>
    </row>
    <row r="42" spans="1:33">
      <c r="A42" s="7">
        <f>O48</f>
        <v>2000</v>
      </c>
      <c r="B42" s="41">
        <f>P48/1000000</f>
        <v>160328.29999999999</v>
      </c>
      <c r="C42" s="41">
        <f t="shared" si="5"/>
        <v>23969.7</v>
      </c>
      <c r="D42" s="41">
        <f t="shared" si="5"/>
        <v>1451</v>
      </c>
      <c r="E42" s="41">
        <f t="shared" si="5"/>
        <v>77.7</v>
      </c>
      <c r="F42" s="41">
        <f t="shared" si="5"/>
        <v>85.5</v>
      </c>
      <c r="G42" s="41" t="s">
        <v>29</v>
      </c>
      <c r="H42" s="41">
        <f t="shared" si="5"/>
        <v>279.89999999999998</v>
      </c>
      <c r="I42" s="41">
        <f t="shared" si="5"/>
        <v>137.5</v>
      </c>
      <c r="J42" s="41">
        <f t="shared" si="5"/>
        <v>250.3</v>
      </c>
      <c r="K42" s="41">
        <f t="shared" si="5"/>
        <v>40</v>
      </c>
      <c r="L42" s="41">
        <f t="shared" si="5"/>
        <v>122.3</v>
      </c>
      <c r="M42" s="41" t="s">
        <v>29</v>
      </c>
      <c r="O42">
        <v>1994</v>
      </c>
      <c r="P42">
        <v>118097000000</v>
      </c>
      <c r="Q42">
        <v>18470900000</v>
      </c>
      <c r="R42">
        <v>1396600000</v>
      </c>
      <c r="S42">
        <v>48400000</v>
      </c>
      <c r="T42">
        <v>136900000</v>
      </c>
      <c r="U42" t="s">
        <v>664</v>
      </c>
      <c r="V42">
        <v>119300000</v>
      </c>
      <c r="W42">
        <v>185200000</v>
      </c>
      <c r="X42">
        <v>211500000</v>
      </c>
      <c r="Y42">
        <v>77400000</v>
      </c>
      <c r="Z42">
        <v>213700000</v>
      </c>
      <c r="AA42" t="s">
        <v>664</v>
      </c>
      <c r="AB42">
        <v>477900000</v>
      </c>
      <c r="AC42" t="s">
        <v>664</v>
      </c>
      <c r="AD42" t="s">
        <v>664</v>
      </c>
      <c r="AE42" t="s">
        <v>664</v>
      </c>
      <c r="AF42" t="s">
        <v>664</v>
      </c>
      <c r="AG42" t="s">
        <v>664</v>
      </c>
    </row>
    <row r="43" spans="1:33">
      <c r="A43" s="7">
        <f t="shared" ref="A43:A48" si="6">O49</f>
        <v>2001</v>
      </c>
      <c r="B43" s="41">
        <f t="shared" ref="B43:B48" si="7">P49/1000000</f>
        <v>162806.29999999999</v>
      </c>
      <c r="C43" s="41">
        <f t="shared" si="5"/>
        <v>18929.7</v>
      </c>
      <c r="D43" s="41">
        <f t="shared" si="5"/>
        <v>1359</v>
      </c>
      <c r="E43" s="41">
        <f t="shared" si="5"/>
        <v>86.2</v>
      </c>
      <c r="F43" s="41">
        <f t="shared" si="5"/>
        <v>77</v>
      </c>
      <c r="G43" s="41" t="s">
        <v>29</v>
      </c>
      <c r="H43" s="41">
        <f t="shared" si="5"/>
        <v>236.4</v>
      </c>
      <c r="I43" s="41">
        <f t="shared" si="5"/>
        <v>144.80000000000001</v>
      </c>
      <c r="J43" s="41">
        <f t="shared" si="5"/>
        <v>188.7</v>
      </c>
      <c r="K43" s="41">
        <f t="shared" si="5"/>
        <v>59.4</v>
      </c>
      <c r="L43" s="41">
        <f t="shared" si="5"/>
        <v>137.1</v>
      </c>
      <c r="M43" s="41" t="s">
        <v>29</v>
      </c>
      <c r="O43">
        <v>1995</v>
      </c>
      <c r="P43">
        <v>120108600000</v>
      </c>
      <c r="Q43">
        <v>20531000000</v>
      </c>
      <c r="R43">
        <v>1422400000</v>
      </c>
      <c r="S43">
        <v>87300000</v>
      </c>
      <c r="T43">
        <v>172400000</v>
      </c>
      <c r="U43" t="s">
        <v>664</v>
      </c>
      <c r="V43">
        <v>108100000</v>
      </c>
      <c r="W43">
        <v>177400000</v>
      </c>
      <c r="X43">
        <v>189300000</v>
      </c>
      <c r="Y43">
        <v>50500000</v>
      </c>
      <c r="Z43">
        <v>224600000</v>
      </c>
      <c r="AA43" t="s">
        <v>664</v>
      </c>
      <c r="AB43">
        <v>494300000</v>
      </c>
      <c r="AC43" t="s">
        <v>664</v>
      </c>
      <c r="AD43" t="s">
        <v>664</v>
      </c>
      <c r="AE43" t="s">
        <v>664</v>
      </c>
      <c r="AF43" t="s">
        <v>664</v>
      </c>
      <c r="AG43" t="s">
        <v>664</v>
      </c>
    </row>
    <row r="44" spans="1:33">
      <c r="A44" s="7">
        <f t="shared" si="6"/>
        <v>2002</v>
      </c>
      <c r="B44" s="41">
        <f t="shared" si="7"/>
        <v>159255.20000000001</v>
      </c>
      <c r="C44" s="41">
        <f t="shared" si="5"/>
        <v>17943.2</v>
      </c>
      <c r="D44" s="41">
        <f t="shared" si="5"/>
        <v>1863.2</v>
      </c>
      <c r="E44" s="41">
        <f t="shared" si="5"/>
        <v>74.7</v>
      </c>
      <c r="F44" s="41">
        <f t="shared" si="5"/>
        <v>87.6</v>
      </c>
      <c r="G44" s="41" t="s">
        <v>29</v>
      </c>
      <c r="H44" s="41">
        <f t="shared" si="5"/>
        <v>273.5</v>
      </c>
      <c r="I44" s="41">
        <f t="shared" si="5"/>
        <v>289.60000000000002</v>
      </c>
      <c r="J44" s="41">
        <f t="shared" si="5"/>
        <v>173.1</v>
      </c>
      <c r="K44" s="41">
        <f t="shared" si="5"/>
        <v>97.6</v>
      </c>
      <c r="L44" s="41">
        <f t="shared" si="5"/>
        <v>220</v>
      </c>
      <c r="M44" s="41" t="s">
        <v>29</v>
      </c>
      <c r="O44">
        <v>1996</v>
      </c>
      <c r="P44">
        <v>121489700000</v>
      </c>
      <c r="Q44">
        <v>21387400000</v>
      </c>
      <c r="R44">
        <v>1861000000</v>
      </c>
      <c r="S44">
        <v>84500000</v>
      </c>
      <c r="T44">
        <v>225700000</v>
      </c>
      <c r="U44" t="s">
        <v>664</v>
      </c>
      <c r="V44">
        <v>281300000</v>
      </c>
      <c r="W44">
        <v>156900000</v>
      </c>
      <c r="X44">
        <v>393900000</v>
      </c>
      <c r="Y44">
        <v>64800000</v>
      </c>
      <c r="Z44">
        <v>183100000</v>
      </c>
      <c r="AA44" t="s">
        <v>664</v>
      </c>
      <c r="AB44">
        <v>419600000</v>
      </c>
      <c r="AC44" t="s">
        <v>664</v>
      </c>
      <c r="AD44" t="s">
        <v>664</v>
      </c>
      <c r="AE44" t="s">
        <v>664</v>
      </c>
      <c r="AF44" t="s">
        <v>664</v>
      </c>
      <c r="AG44" t="s">
        <v>664</v>
      </c>
    </row>
    <row r="45" spans="1:33">
      <c r="A45" s="7">
        <f t="shared" si="6"/>
        <v>2003</v>
      </c>
      <c r="B45" s="41">
        <f t="shared" si="7"/>
        <v>170579.4</v>
      </c>
      <c r="C45" s="41">
        <f t="shared" si="5"/>
        <v>20744.099999999999</v>
      </c>
      <c r="D45" s="41">
        <f t="shared" si="5"/>
        <v>1648.2</v>
      </c>
      <c r="E45" s="41">
        <f t="shared" si="5"/>
        <v>94.4</v>
      </c>
      <c r="F45" s="41">
        <f t="shared" si="5"/>
        <v>101.7</v>
      </c>
      <c r="G45" s="41" t="s">
        <v>29</v>
      </c>
      <c r="H45" s="41">
        <f t="shared" si="5"/>
        <v>229.2</v>
      </c>
      <c r="I45" s="41">
        <f t="shared" si="5"/>
        <v>242.6</v>
      </c>
      <c r="J45" s="41">
        <f t="shared" si="5"/>
        <v>243.5</v>
      </c>
      <c r="K45" s="41">
        <f t="shared" si="5"/>
        <v>93.8</v>
      </c>
      <c r="L45" s="41">
        <f t="shared" si="5"/>
        <v>176.5</v>
      </c>
      <c r="M45" s="41" t="s">
        <v>29</v>
      </c>
      <c r="O45">
        <v>1997</v>
      </c>
      <c r="P45">
        <v>140408600000</v>
      </c>
      <c r="Q45">
        <v>23615300000</v>
      </c>
      <c r="R45">
        <v>1535400000</v>
      </c>
      <c r="S45">
        <v>130400000</v>
      </c>
      <c r="T45">
        <v>181400000</v>
      </c>
      <c r="U45" t="s">
        <v>664</v>
      </c>
      <c r="V45">
        <v>160500000</v>
      </c>
      <c r="W45">
        <v>174400000</v>
      </c>
      <c r="X45">
        <v>147600000</v>
      </c>
      <c r="Y45">
        <v>90000000</v>
      </c>
      <c r="Z45">
        <v>253000000</v>
      </c>
      <c r="AA45" t="s">
        <v>664</v>
      </c>
      <c r="AB45">
        <v>486300000</v>
      </c>
      <c r="AC45" t="s">
        <v>664</v>
      </c>
      <c r="AD45" t="s">
        <v>664</v>
      </c>
      <c r="AE45" t="s">
        <v>664</v>
      </c>
      <c r="AF45" t="s">
        <v>664</v>
      </c>
      <c r="AG45" t="s">
        <v>664</v>
      </c>
    </row>
    <row r="46" spans="1:33">
      <c r="A46" s="7">
        <f t="shared" si="6"/>
        <v>2004</v>
      </c>
      <c r="B46" s="41">
        <f t="shared" si="7"/>
        <v>185984.6</v>
      </c>
      <c r="C46" s="41">
        <f t="shared" si="5"/>
        <v>20483.599999999999</v>
      </c>
      <c r="D46" s="41">
        <f t="shared" si="5"/>
        <v>1678.7</v>
      </c>
      <c r="E46" s="41">
        <f t="shared" si="5"/>
        <v>125.7</v>
      </c>
      <c r="F46" s="41">
        <f t="shared" si="5"/>
        <v>120.3</v>
      </c>
      <c r="G46" s="41" t="s">
        <v>29</v>
      </c>
      <c r="H46" s="41">
        <f t="shared" si="5"/>
        <v>240.1</v>
      </c>
      <c r="I46" s="41">
        <f t="shared" si="5"/>
        <v>252.8</v>
      </c>
      <c r="J46" s="41">
        <f t="shared" si="5"/>
        <v>268.7</v>
      </c>
      <c r="K46" s="41">
        <f t="shared" si="5"/>
        <v>99.9</v>
      </c>
      <c r="L46" s="41">
        <f t="shared" si="5"/>
        <v>209.9</v>
      </c>
      <c r="M46" s="41" t="s">
        <v>29</v>
      </c>
      <c r="O46">
        <v>1998</v>
      </c>
      <c r="P46">
        <v>144372600000</v>
      </c>
      <c r="Q46">
        <v>23404000000</v>
      </c>
      <c r="R46">
        <v>1619600000</v>
      </c>
      <c r="S46">
        <v>166400000</v>
      </c>
      <c r="T46">
        <v>117300000</v>
      </c>
      <c r="U46" t="s">
        <v>664</v>
      </c>
      <c r="V46">
        <v>206700000</v>
      </c>
      <c r="W46">
        <v>175200000</v>
      </c>
      <c r="X46">
        <v>382800000</v>
      </c>
      <c r="Y46">
        <v>55200000</v>
      </c>
      <c r="Z46">
        <v>161200000</v>
      </c>
      <c r="AA46" t="s">
        <v>664</v>
      </c>
      <c r="AB46">
        <v>742600000</v>
      </c>
      <c r="AC46" t="s">
        <v>664</v>
      </c>
      <c r="AD46" t="s">
        <v>664</v>
      </c>
      <c r="AE46" t="s">
        <v>664</v>
      </c>
      <c r="AF46" t="s">
        <v>664</v>
      </c>
      <c r="AG46" t="s">
        <v>664</v>
      </c>
    </row>
    <row r="47" spans="1:33">
      <c r="A47" s="7">
        <f t="shared" si="6"/>
        <v>2005</v>
      </c>
      <c r="B47" s="41">
        <f t="shared" si="7"/>
        <v>210384.6</v>
      </c>
      <c r="C47" s="41">
        <f t="shared" si="5"/>
        <v>22424.2</v>
      </c>
      <c r="D47" s="41">
        <f t="shared" si="5"/>
        <v>1659</v>
      </c>
      <c r="E47" s="41">
        <f t="shared" si="5"/>
        <v>109.2</v>
      </c>
      <c r="F47" s="41">
        <f t="shared" si="5"/>
        <v>148.9</v>
      </c>
      <c r="G47" s="41" t="s">
        <v>29</v>
      </c>
      <c r="H47" s="41">
        <f t="shared" si="5"/>
        <v>268.7</v>
      </c>
      <c r="I47" s="41">
        <f t="shared" si="5"/>
        <v>256.39999999999998</v>
      </c>
      <c r="J47" s="41">
        <f t="shared" si="5"/>
        <v>378.9</v>
      </c>
      <c r="K47" s="41">
        <f t="shared" si="5"/>
        <v>86.8</v>
      </c>
      <c r="L47" s="41">
        <f t="shared" si="5"/>
        <v>224.2</v>
      </c>
      <c r="M47" s="41" t="s">
        <v>29</v>
      </c>
      <c r="O47">
        <v>1999</v>
      </c>
      <c r="P47">
        <v>154492200000</v>
      </c>
      <c r="Q47">
        <v>23375900000</v>
      </c>
      <c r="R47">
        <v>1839700000</v>
      </c>
      <c r="S47">
        <v>110700000</v>
      </c>
      <c r="T47">
        <v>142500000</v>
      </c>
      <c r="U47" t="s">
        <v>664</v>
      </c>
      <c r="V47">
        <v>218400000</v>
      </c>
      <c r="W47">
        <v>249600000</v>
      </c>
      <c r="X47">
        <v>483000000</v>
      </c>
      <c r="Y47">
        <v>58900000</v>
      </c>
      <c r="Z47">
        <v>187600000</v>
      </c>
      <c r="AA47" t="s">
        <v>664</v>
      </c>
      <c r="AB47">
        <v>589900000</v>
      </c>
      <c r="AC47" t="s">
        <v>664</v>
      </c>
      <c r="AD47" t="s">
        <v>664</v>
      </c>
      <c r="AE47" t="s">
        <v>664</v>
      </c>
      <c r="AF47" t="s">
        <v>664</v>
      </c>
      <c r="AG47" t="s">
        <v>664</v>
      </c>
    </row>
    <row r="48" spans="1:33">
      <c r="A48" s="7">
        <f t="shared" si="6"/>
        <v>2006</v>
      </c>
      <c r="B48" s="41">
        <f t="shared" si="7"/>
        <v>231129.8</v>
      </c>
      <c r="C48" s="41">
        <f t="shared" si="5"/>
        <v>22594</v>
      </c>
      <c r="D48" s="41">
        <f t="shared" si="5"/>
        <v>1776.3</v>
      </c>
      <c r="E48" s="41" t="s">
        <v>29</v>
      </c>
      <c r="F48" s="41" t="s">
        <v>29</v>
      </c>
      <c r="G48" s="41" t="s">
        <v>29</v>
      </c>
      <c r="H48" s="41" t="s">
        <v>29</v>
      </c>
      <c r="I48" s="41" t="s">
        <v>29</v>
      </c>
      <c r="J48" s="41" t="s">
        <v>29</v>
      </c>
      <c r="K48" s="41" t="s">
        <v>29</v>
      </c>
      <c r="L48" s="41" t="s">
        <v>29</v>
      </c>
      <c r="M48" s="41" t="s">
        <v>29</v>
      </c>
      <c r="O48">
        <v>2000</v>
      </c>
      <c r="P48">
        <v>160328300000</v>
      </c>
      <c r="Q48">
        <v>23969700000</v>
      </c>
      <c r="R48">
        <v>1451000000</v>
      </c>
      <c r="S48">
        <v>77700000</v>
      </c>
      <c r="T48">
        <v>85500000</v>
      </c>
      <c r="U48" t="s">
        <v>664</v>
      </c>
      <c r="V48">
        <v>279900000</v>
      </c>
      <c r="W48">
        <v>137500000</v>
      </c>
      <c r="X48">
        <v>250300000</v>
      </c>
      <c r="Y48">
        <v>40000000</v>
      </c>
      <c r="Z48">
        <v>122300000</v>
      </c>
      <c r="AA48" t="s">
        <v>664</v>
      </c>
      <c r="AB48">
        <v>509000000</v>
      </c>
      <c r="AC48" t="s">
        <v>664</v>
      </c>
      <c r="AD48" t="s">
        <v>664</v>
      </c>
      <c r="AE48" t="s">
        <v>664</v>
      </c>
      <c r="AF48" t="s">
        <v>664</v>
      </c>
      <c r="AG48" t="s">
        <v>664</v>
      </c>
    </row>
    <row r="49" spans="1:33">
      <c r="A49" s="7">
        <f>O55</f>
        <v>2007</v>
      </c>
      <c r="B49" s="41">
        <f>P55/1000000</f>
        <v>240169</v>
      </c>
      <c r="C49" s="41">
        <f t="shared" si="5"/>
        <v>24246.1</v>
      </c>
      <c r="D49" s="41">
        <f t="shared" si="5"/>
        <v>1763.1</v>
      </c>
      <c r="E49" s="41" t="s">
        <v>29</v>
      </c>
      <c r="F49" s="41" t="s">
        <v>29</v>
      </c>
      <c r="G49" s="41" t="s">
        <v>29</v>
      </c>
      <c r="H49" s="41" t="s">
        <v>29</v>
      </c>
      <c r="I49" s="41" t="s">
        <v>29</v>
      </c>
      <c r="J49" s="41" t="s">
        <v>29</v>
      </c>
      <c r="K49" s="41" t="s">
        <v>29</v>
      </c>
      <c r="L49" s="41" t="s">
        <v>29</v>
      </c>
      <c r="M49" s="41" t="s">
        <v>29</v>
      </c>
      <c r="O49">
        <v>2001</v>
      </c>
      <c r="P49">
        <v>162806300000</v>
      </c>
      <c r="Q49">
        <v>18929700000</v>
      </c>
      <c r="R49">
        <v>1359000000</v>
      </c>
      <c r="S49">
        <v>86200000</v>
      </c>
      <c r="T49">
        <v>77000000</v>
      </c>
      <c r="U49" t="s">
        <v>664</v>
      </c>
      <c r="V49">
        <v>236400000</v>
      </c>
      <c r="W49">
        <v>144800000</v>
      </c>
      <c r="X49">
        <v>188700000</v>
      </c>
      <c r="Y49">
        <v>59400000</v>
      </c>
      <c r="Z49">
        <v>137100000</v>
      </c>
      <c r="AA49" t="s">
        <v>664</v>
      </c>
      <c r="AB49">
        <v>521300000</v>
      </c>
      <c r="AC49" t="s">
        <v>664</v>
      </c>
      <c r="AD49" t="s">
        <v>664</v>
      </c>
      <c r="AE49" t="s">
        <v>664</v>
      </c>
      <c r="AF49" t="s">
        <v>664</v>
      </c>
      <c r="AG49" t="s">
        <v>664</v>
      </c>
    </row>
    <row r="50" spans="1:33">
      <c r="A50" s="7">
        <f>O56</f>
        <v>2008</v>
      </c>
      <c r="B50" s="41">
        <f t="shared" ref="B50:D52" si="8">P56/1000000</f>
        <v>247846.5</v>
      </c>
      <c r="C50" s="41">
        <f t="shared" si="5"/>
        <v>23258.799999999999</v>
      </c>
      <c r="D50" s="41">
        <f t="shared" si="5"/>
        <v>1776.9</v>
      </c>
      <c r="E50" s="41" t="s">
        <v>29</v>
      </c>
      <c r="F50" s="41" t="s">
        <v>29</v>
      </c>
      <c r="G50" s="41" t="s">
        <v>29</v>
      </c>
      <c r="H50" s="41" t="s">
        <v>29</v>
      </c>
      <c r="I50" s="41" t="s">
        <v>29</v>
      </c>
      <c r="J50" s="41" t="s">
        <v>29</v>
      </c>
      <c r="K50" s="41" t="s">
        <v>29</v>
      </c>
      <c r="L50" s="41" t="s">
        <v>29</v>
      </c>
      <c r="M50" s="41" t="s">
        <v>29</v>
      </c>
      <c r="O50">
        <v>2002</v>
      </c>
      <c r="P50">
        <v>159255200000</v>
      </c>
      <c r="Q50">
        <v>17943200000</v>
      </c>
      <c r="R50">
        <v>1863200000</v>
      </c>
      <c r="S50">
        <v>74700000</v>
      </c>
      <c r="T50">
        <v>87600000</v>
      </c>
      <c r="U50" t="s">
        <v>664</v>
      </c>
      <c r="V50">
        <v>273500000</v>
      </c>
      <c r="W50">
        <v>289600000</v>
      </c>
      <c r="X50">
        <v>173100000</v>
      </c>
      <c r="Y50">
        <v>97600000</v>
      </c>
      <c r="Z50">
        <v>220000000</v>
      </c>
      <c r="AA50" t="s">
        <v>664</v>
      </c>
      <c r="AB50">
        <v>529100000</v>
      </c>
      <c r="AC50" t="s">
        <v>664</v>
      </c>
      <c r="AD50" t="s">
        <v>664</v>
      </c>
      <c r="AE50" t="s">
        <v>664</v>
      </c>
      <c r="AF50" t="s">
        <v>664</v>
      </c>
      <c r="AG50" t="s">
        <v>664</v>
      </c>
    </row>
    <row r="51" spans="1:33">
      <c r="A51" s="7">
        <f>O57</f>
        <v>2009</v>
      </c>
      <c r="B51" s="41">
        <f t="shared" si="8"/>
        <v>213615</v>
      </c>
      <c r="C51" s="41">
        <f t="shared" si="8"/>
        <v>15149.1</v>
      </c>
      <c r="D51" s="41">
        <f t="shared" si="8"/>
        <v>1617.1</v>
      </c>
      <c r="E51" s="41" t="s">
        <v>29</v>
      </c>
      <c r="F51" s="41" t="s">
        <v>29</v>
      </c>
      <c r="G51" s="41" t="s">
        <v>29</v>
      </c>
      <c r="H51" s="41" t="s">
        <v>29</v>
      </c>
      <c r="I51" s="41" t="s">
        <v>29</v>
      </c>
      <c r="J51" s="41" t="s">
        <v>29</v>
      </c>
      <c r="K51" s="41" t="s">
        <v>29</v>
      </c>
      <c r="L51" s="41" t="s">
        <v>29</v>
      </c>
      <c r="M51" s="41" t="s">
        <v>29</v>
      </c>
      <c r="O51">
        <v>2003</v>
      </c>
      <c r="P51">
        <v>170579400000</v>
      </c>
      <c r="Q51">
        <v>20744100000</v>
      </c>
      <c r="R51">
        <v>1648200000</v>
      </c>
      <c r="S51">
        <v>94400000</v>
      </c>
      <c r="T51">
        <v>101700000</v>
      </c>
      <c r="U51" t="s">
        <v>664</v>
      </c>
      <c r="V51">
        <v>229200000</v>
      </c>
      <c r="W51">
        <v>242600000</v>
      </c>
      <c r="X51">
        <v>243500000</v>
      </c>
      <c r="Y51">
        <v>93800000</v>
      </c>
      <c r="Z51">
        <v>176500000</v>
      </c>
      <c r="AA51" t="s">
        <v>664</v>
      </c>
      <c r="AB51">
        <v>505900000</v>
      </c>
      <c r="AC51" t="s">
        <v>664</v>
      </c>
      <c r="AD51" t="s">
        <v>664</v>
      </c>
      <c r="AE51" t="s">
        <v>664</v>
      </c>
      <c r="AF51" t="s">
        <v>664</v>
      </c>
      <c r="AG51" t="s">
        <v>664</v>
      </c>
    </row>
    <row r="52" spans="1:33">
      <c r="A52" s="7">
        <f>O58</f>
        <v>2010</v>
      </c>
      <c r="B52" s="41">
        <f>P58/1000000</f>
        <v>231427.8</v>
      </c>
      <c r="C52" s="41">
        <f t="shared" si="8"/>
        <v>18281.599999999999</v>
      </c>
      <c r="D52" s="41">
        <f t="shared" si="8"/>
        <v>1975.7</v>
      </c>
      <c r="E52" s="41" t="s">
        <v>29</v>
      </c>
      <c r="F52" s="41" t="s">
        <v>29</v>
      </c>
      <c r="G52" s="41" t="s">
        <v>29</v>
      </c>
      <c r="H52" s="41" t="s">
        <v>29</v>
      </c>
      <c r="I52" s="41" t="s">
        <v>29</v>
      </c>
      <c r="J52" s="41" t="s">
        <v>29</v>
      </c>
      <c r="K52" s="41" t="s">
        <v>29</v>
      </c>
      <c r="L52" s="41" t="s">
        <v>29</v>
      </c>
      <c r="M52" s="41" t="s">
        <v>29</v>
      </c>
      <c r="O52">
        <v>2004</v>
      </c>
      <c r="P52">
        <v>185984600000</v>
      </c>
      <c r="Q52">
        <v>20483600000</v>
      </c>
      <c r="R52">
        <v>1678700000</v>
      </c>
      <c r="S52">
        <v>125700000</v>
      </c>
      <c r="T52">
        <v>120300000</v>
      </c>
      <c r="U52" t="s">
        <v>664</v>
      </c>
      <c r="V52">
        <v>240100000</v>
      </c>
      <c r="W52">
        <v>252800000</v>
      </c>
      <c r="X52">
        <v>268700000</v>
      </c>
      <c r="Y52">
        <v>99900000</v>
      </c>
      <c r="Z52">
        <v>209900000</v>
      </c>
      <c r="AA52" t="s">
        <v>664</v>
      </c>
      <c r="AB52">
        <v>445600000</v>
      </c>
      <c r="AC52" t="s">
        <v>664</v>
      </c>
      <c r="AD52" t="s">
        <v>664</v>
      </c>
      <c r="AE52" t="s">
        <v>664</v>
      </c>
      <c r="AF52" t="s">
        <v>664</v>
      </c>
      <c r="AG52" t="s">
        <v>664</v>
      </c>
    </row>
    <row r="53" spans="1:33">
      <c r="O53">
        <v>2005</v>
      </c>
      <c r="P53">
        <v>210384600000</v>
      </c>
      <c r="Q53">
        <v>22424200000</v>
      </c>
      <c r="R53">
        <v>1659000000</v>
      </c>
      <c r="S53">
        <v>109200000</v>
      </c>
      <c r="T53">
        <v>148900000</v>
      </c>
      <c r="U53" t="s">
        <v>664</v>
      </c>
      <c r="V53">
        <v>268700000</v>
      </c>
      <c r="W53">
        <v>256400000</v>
      </c>
      <c r="X53">
        <v>378900000</v>
      </c>
      <c r="Y53">
        <v>86800000</v>
      </c>
      <c r="Z53">
        <v>224200000</v>
      </c>
      <c r="AA53" t="s">
        <v>664</v>
      </c>
      <c r="AB53">
        <v>554200000</v>
      </c>
      <c r="AC53" t="s">
        <v>664</v>
      </c>
      <c r="AD53" t="s">
        <v>664</v>
      </c>
      <c r="AE53" t="s">
        <v>664</v>
      </c>
      <c r="AF53" t="s">
        <v>664</v>
      </c>
      <c r="AG53" t="s">
        <v>664</v>
      </c>
    </row>
    <row r="54" spans="1:33">
      <c r="A54" s="9" t="s">
        <v>71</v>
      </c>
      <c r="O54">
        <v>2006</v>
      </c>
      <c r="P54">
        <v>231129800000</v>
      </c>
      <c r="Q54">
        <v>22594000000</v>
      </c>
      <c r="R54">
        <v>1776300000</v>
      </c>
      <c r="AB54">
        <v>558200000</v>
      </c>
      <c r="AG54" t="s">
        <v>664</v>
      </c>
    </row>
    <row r="55" spans="1:33">
      <c r="A55" s="7" t="s">
        <v>447</v>
      </c>
      <c r="B55" s="2">
        <f t="shared" ref="B55:D60" si="9">(POWER(VLOOKUP(VALUE(RIGHT($A55,4)),$A$3:$M$52,COLUMN(B$52),0)/VLOOKUP(VALUE(LEFT($A55,4)),$A$3:$M$52,COLUMN(B$52),0),1/(VALUE(RIGHT($A55,4))-VALUE(LEFT($A55,4))))-1)*100</f>
        <v>2.4370447409975515</v>
      </c>
      <c r="C55" s="2">
        <f t="shared" si="9"/>
        <v>-0.62493860688418446</v>
      </c>
      <c r="D55" s="2">
        <f t="shared" si="9"/>
        <v>2.0494904194499952</v>
      </c>
      <c r="E55" s="3" t="s">
        <v>29</v>
      </c>
      <c r="F55" s="3" t="s">
        <v>29</v>
      </c>
      <c r="G55" s="3" t="s">
        <v>29</v>
      </c>
      <c r="H55" s="3" t="s">
        <v>29</v>
      </c>
      <c r="I55" s="3" t="s">
        <v>29</v>
      </c>
      <c r="J55" s="3" t="s">
        <v>29</v>
      </c>
      <c r="K55" s="3" t="s">
        <v>29</v>
      </c>
      <c r="L55" s="3" t="s">
        <v>29</v>
      </c>
      <c r="M55" s="3" t="s">
        <v>29</v>
      </c>
      <c r="O55">
        <v>2007</v>
      </c>
      <c r="P55">
        <v>240169000000</v>
      </c>
      <c r="Q55">
        <v>24246100000</v>
      </c>
      <c r="R55">
        <v>1763100000</v>
      </c>
      <c r="AB55">
        <v>559100000</v>
      </c>
      <c r="AG55" t="s">
        <v>664</v>
      </c>
    </row>
    <row r="56" spans="1:33">
      <c r="A56" s="7" t="s">
        <v>665</v>
      </c>
      <c r="B56" s="2">
        <f t="shared" si="9"/>
        <v>2.544063957431475</v>
      </c>
      <c r="C56" s="2">
        <f t="shared" si="9"/>
        <v>9.3563667969487341E-2</v>
      </c>
      <c r="D56" s="2">
        <f t="shared" si="9"/>
        <v>1.7384202789997749</v>
      </c>
      <c r="E56" s="2">
        <f>(POWER(VLOOKUP(VALUE(RIGHT($A56,4)),$A$3:$M$52,COLUMN(E$52),0)/VLOOKUP(VALUE(LEFT($A56,4)),$A$3:$M$52,COLUMN(E$52),0),1/(VALUE(RIGHT($A56,4))-VALUE(LEFT($A56,4))))-1)*100</f>
        <v>1.1192908031358861</v>
      </c>
      <c r="F56" s="2">
        <f>(POWER(VLOOKUP(VALUE(RIGHT($A56,4)),$A$3:$M$52,COLUMN(F$52),0)/VLOOKUP(VALUE(LEFT($A56,4)),$A$3:$M$52,COLUMN(F$52),0),1/(VALUE(RIGHT($A56,4))-VALUE(LEFT($A56,4))))-1)*100</f>
        <v>1.9668204487494956</v>
      </c>
      <c r="G56" s="3" t="s">
        <v>29</v>
      </c>
      <c r="H56" s="2">
        <f t="shared" ref="H56:L57" si="10">(POWER(VLOOKUP(VALUE(RIGHT($A56,4)),$A$3:$M$52,COLUMN(H$52),0)/VLOOKUP(VALUE(LEFT($A56,4)),$A$3:$M$52,COLUMN(H$52),0),1/(VALUE(RIGHT($A56,4))-VALUE(LEFT($A56,4))))-1)*100</f>
        <v>3.5881153282239397</v>
      </c>
      <c r="I56" s="2">
        <f t="shared" si="10"/>
        <v>1.8101164543552928</v>
      </c>
      <c r="J56" s="2">
        <f t="shared" si="10"/>
        <v>4.4358766408867156</v>
      </c>
      <c r="K56" s="2">
        <f t="shared" si="10"/>
        <v>1.64321676928878</v>
      </c>
      <c r="L56" s="2">
        <f t="shared" si="10"/>
        <v>3.0505655573324963</v>
      </c>
      <c r="M56" s="3" t="s">
        <v>29</v>
      </c>
      <c r="O56">
        <v>2008</v>
      </c>
      <c r="P56">
        <v>247846500000</v>
      </c>
      <c r="Q56">
        <v>23258800000</v>
      </c>
      <c r="R56">
        <v>1776900000</v>
      </c>
      <c r="AB56">
        <v>568900000</v>
      </c>
      <c r="AG56" t="s">
        <v>664</v>
      </c>
    </row>
    <row r="57" spans="1:33">
      <c r="A57" s="7" t="s">
        <v>1</v>
      </c>
      <c r="B57" s="2">
        <f t="shared" si="9"/>
        <v>1.2833528618384937</v>
      </c>
      <c r="C57" s="2">
        <f t="shared" si="9"/>
        <v>2.4107585245220831</v>
      </c>
      <c r="D57" s="2">
        <f t="shared" si="9"/>
        <v>5.4344421630511786</v>
      </c>
      <c r="E57" s="2">
        <f>(POWER(VLOOKUP(VALUE(RIGHT($A57,4)),$A$3:$M$52,COLUMN(E$52),0)/VLOOKUP(VALUE(LEFT($A57,4)),$A$3:$M$52,COLUMN(E$52),0),1/(VALUE(RIGHT($A57,4))-VALUE(LEFT($A57,4))))-1)*100</f>
        <v>4.1568375586360951</v>
      </c>
      <c r="F57" s="2">
        <f>(POWER(VLOOKUP(VALUE(RIGHT($A57,4)),$A$3:$M$52,COLUMN(F$52),0)/VLOOKUP(VALUE(LEFT($A57,4)),$A$3:$M$52,COLUMN(F$52),0),1/(VALUE(RIGHT($A57,4))-VALUE(LEFT($A57,4))))-1)*100</f>
        <v>1.9162704709544842</v>
      </c>
      <c r="G57" s="3" t="s">
        <v>29</v>
      </c>
      <c r="H57" s="2">
        <f t="shared" si="10"/>
        <v>4.2292299533312594</v>
      </c>
      <c r="I57" s="2">
        <f t="shared" si="10"/>
        <v>4.3134691760649213</v>
      </c>
      <c r="J57" s="2">
        <f t="shared" si="10"/>
        <v>7.2069440208844426</v>
      </c>
      <c r="K57" s="2">
        <f t="shared" si="10"/>
        <v>5.8778720288821695</v>
      </c>
      <c r="L57" s="2">
        <f t="shared" si="10"/>
        <v>8.9252101891223123</v>
      </c>
      <c r="M57" s="3" t="s">
        <v>29</v>
      </c>
      <c r="O57">
        <v>2009</v>
      </c>
      <c r="P57">
        <v>213615000000</v>
      </c>
      <c r="Q57">
        <v>15149100000</v>
      </c>
      <c r="R57">
        <v>1617100000</v>
      </c>
      <c r="AB57">
        <v>419400000</v>
      </c>
      <c r="AG57" t="s">
        <v>664</v>
      </c>
    </row>
    <row r="58" spans="1:33">
      <c r="A58" s="7" t="s">
        <v>603</v>
      </c>
      <c r="B58" s="2">
        <f t="shared" si="9"/>
        <v>2.8799950161541021</v>
      </c>
      <c r="C58" s="2">
        <f t="shared" si="9"/>
        <v>-1.7575785252040621</v>
      </c>
      <c r="D58" s="2">
        <f t="shared" si="9"/>
        <v>0.7887621089038177</v>
      </c>
      <c r="E58" s="3" t="s">
        <v>29</v>
      </c>
      <c r="F58" s="3" t="s">
        <v>29</v>
      </c>
      <c r="G58" s="3" t="s">
        <v>29</v>
      </c>
      <c r="H58" s="3" t="s">
        <v>29</v>
      </c>
      <c r="I58" s="3" t="s">
        <v>29</v>
      </c>
      <c r="J58" s="3" t="s">
        <v>29</v>
      </c>
      <c r="K58" s="3" t="s">
        <v>29</v>
      </c>
      <c r="L58" s="3" t="s">
        <v>29</v>
      </c>
      <c r="M58" s="3" t="s">
        <v>29</v>
      </c>
      <c r="O58">
        <v>2010</v>
      </c>
      <c r="P58">
        <v>231427800000</v>
      </c>
      <c r="Q58">
        <v>18281600000</v>
      </c>
      <c r="R58">
        <v>1975700000</v>
      </c>
      <c r="AB58">
        <v>437900000</v>
      </c>
      <c r="AG58" t="s">
        <v>664</v>
      </c>
    </row>
    <row r="59" spans="1:33">
      <c r="A59" s="7" t="s">
        <v>2</v>
      </c>
      <c r="B59" s="2">
        <f t="shared" si="9"/>
        <v>2.1055809235798417</v>
      </c>
      <c r="C59" s="2">
        <f t="shared" si="9"/>
        <v>-0.91828591672037385</v>
      </c>
      <c r="D59" s="2">
        <f t="shared" si="9"/>
        <v>-1.2976845802807446</v>
      </c>
      <c r="E59" s="2">
        <f>(POWER(VLOOKUP(VALUE(RIGHT($A59,4)),$A$3:$M$52,COLUMN(E$52),0)/VLOOKUP(VALUE(LEFT($A59,4)),$A$3:$M$52,COLUMN(E$52),0),1/(VALUE(RIGHT($A59,4))-VALUE(LEFT($A59,4))))-1)*100</f>
        <v>-3.5623570379059388</v>
      </c>
      <c r="F59" s="2">
        <f>(POWER(VLOOKUP(VALUE(RIGHT($A59,4)),$A$3:$M$52,COLUMN(F$52),0)/VLOOKUP(VALUE(LEFT($A59,4)),$A$3:$M$52,COLUMN(F$52),0),1/(VALUE(RIGHT($A59,4))-VALUE(LEFT($A59,4))))-1)*100</f>
        <v>-2.1506726537343757</v>
      </c>
      <c r="G59" s="3" t="s">
        <v>29</v>
      </c>
      <c r="H59" s="2">
        <f>(POWER(VLOOKUP(VALUE(RIGHT($A59,4)),$A$3:$M$52,COLUMN(H$52),0)/VLOOKUP(VALUE(LEFT($A59,4)),$A$3:$M$52,COLUMN(H$52),0),1/(VALUE(RIGHT($A59,4))-VALUE(LEFT($A59,4))))-1)*100</f>
        <v>5.1798354517995193</v>
      </c>
      <c r="I59" s="2">
        <f>(POWER(VLOOKUP(VALUE(RIGHT($A59,4)),$A$3:$M$52,COLUMN(I$52),0)/VLOOKUP(VALUE(LEFT($A59,4)),$A$3:$M$52,COLUMN(I$52),0),1/(VALUE(RIGHT($A59,4))-VALUE(LEFT($A59,4))))-1)*100</f>
        <v>-4.7075387620492792</v>
      </c>
      <c r="J59" s="2">
        <f>(POWER(VLOOKUP(VALUE(RIGHT($A59,4)),$A$3:$M$52,COLUMN(J$52),0)/VLOOKUP(VALUE(LEFT($A59,4)),$A$3:$M$52,COLUMN(J$52),0),1/(VALUE(RIGHT($A59,4))-VALUE(LEFT($A59,4))))-1)*100</f>
        <v>0.64145785237601505</v>
      </c>
      <c r="K59" s="2">
        <f>(POWER(VLOOKUP(VALUE(RIGHT($A59,4)),$A$3:$M$52,COLUMN(K$52),0)/VLOOKUP(VALUE(LEFT($A59,4)),$A$3:$M$52,COLUMN(K$52),0),1/(VALUE(RIGHT($A59,4))-VALUE(LEFT($A59,4))))-1)*100</f>
        <v>-7.3561943098815474</v>
      </c>
      <c r="L59" s="2">
        <f>(POWER(VLOOKUP(VALUE(RIGHT($A59,4)),$A$3:$M$52,COLUMN(L$52),0)/VLOOKUP(VALUE(LEFT($A59,4)),$A$3:$M$52,COLUMN(L$52),0),1/(VALUE(RIGHT($A59,4))-VALUE(LEFT($A59,4))))-1)*100</f>
        <v>-5.0395042422215264</v>
      </c>
      <c r="M59" s="3" t="s">
        <v>29</v>
      </c>
    </row>
    <row r="60" spans="1:33">
      <c r="A60" s="7" t="s">
        <v>448</v>
      </c>
      <c r="B60" s="2">
        <f t="shared" si="9"/>
        <v>3.7386361232833565</v>
      </c>
      <c r="C60" s="2">
        <f t="shared" si="9"/>
        <v>-2.6725913541577606</v>
      </c>
      <c r="D60" s="2">
        <f t="shared" si="9"/>
        <v>3.1348303988657289</v>
      </c>
      <c r="E60" s="3" t="s">
        <v>29</v>
      </c>
      <c r="F60" s="3" t="s">
        <v>29</v>
      </c>
      <c r="G60" s="3" t="s">
        <v>29</v>
      </c>
      <c r="H60" s="3" t="s">
        <v>29</v>
      </c>
      <c r="I60" s="3" t="s">
        <v>29</v>
      </c>
      <c r="J60" s="3" t="s">
        <v>29</v>
      </c>
      <c r="K60" s="3" t="s">
        <v>29</v>
      </c>
      <c r="L60" s="3" t="s">
        <v>29</v>
      </c>
      <c r="M60" s="3" t="s">
        <v>29</v>
      </c>
    </row>
    <row r="61" spans="1:33">
      <c r="A61" s="229" t="s">
        <v>1340</v>
      </c>
    </row>
  </sheetData>
  <pageMargins left="0.7" right="0.7" top="0.75" bottom="0.75" header="0.3" footer="0.3"/>
  <pageSetup scale="53" orientation="landscape" horizontalDpi="0" verticalDpi="0" r:id="rId1"/>
</worksheet>
</file>

<file path=xl/worksheets/sheet54.xml><?xml version="1.0" encoding="utf-8"?>
<worksheet xmlns="http://schemas.openxmlformats.org/spreadsheetml/2006/main" xmlns:r="http://schemas.openxmlformats.org/officeDocument/2006/relationships">
  <sheetPr codeName="Sheet102"/>
  <dimension ref="A1:AH61"/>
  <sheetViews>
    <sheetView view="pageBreakPreview" zoomScale="115" zoomScaleNormal="100" zoomScaleSheetLayoutView="115" workbookViewId="0"/>
  </sheetViews>
  <sheetFormatPr defaultRowHeight="15" outlineLevelCol="1"/>
  <cols>
    <col min="2" max="2" width="9.85546875" customWidth="1"/>
    <col min="3" max="13" width="13.5703125" customWidth="1"/>
    <col min="15" max="33" width="0" hidden="1" customWidth="1" outlineLevel="1"/>
    <col min="34" max="34" width="9.140625" collapsed="1"/>
  </cols>
  <sheetData>
    <row r="1" spans="1:33">
      <c r="A1" t="s">
        <v>685</v>
      </c>
      <c r="P1" t="s">
        <v>686</v>
      </c>
      <c r="Q1" t="s">
        <v>687</v>
      </c>
      <c r="R1" t="s">
        <v>688</v>
      </c>
      <c r="S1" t="s">
        <v>689</v>
      </c>
      <c r="T1" t="s">
        <v>690</v>
      </c>
      <c r="U1" t="s">
        <v>691</v>
      </c>
      <c r="V1" t="s">
        <v>692</v>
      </c>
      <c r="W1" t="s">
        <v>693</v>
      </c>
      <c r="X1" t="s">
        <v>694</v>
      </c>
      <c r="Y1" t="s">
        <v>695</v>
      </c>
      <c r="Z1" t="s">
        <v>696</v>
      </c>
      <c r="AA1" t="s">
        <v>697</v>
      </c>
      <c r="AB1" t="s">
        <v>698</v>
      </c>
      <c r="AC1" t="s">
        <v>699</v>
      </c>
      <c r="AD1" t="s">
        <v>660</v>
      </c>
      <c r="AE1" t="s">
        <v>661</v>
      </c>
      <c r="AF1" t="s">
        <v>662</v>
      </c>
      <c r="AG1" t="s">
        <v>663</v>
      </c>
    </row>
    <row r="2" spans="1:33" ht="77.25" customHeight="1">
      <c r="B2" s="72" t="str">
        <f t="shared" ref="B2:M2" si="0">P2</f>
        <v xml:space="preserve"> Total all industries</v>
      </c>
      <c r="C2" s="72" t="str">
        <f t="shared" si="0"/>
        <v xml:space="preserve"> Manufacturing [31-33]</v>
      </c>
      <c r="D2" s="72" t="str">
        <f t="shared" si="0"/>
        <v xml:space="preserve"> Food manufacturing [311]</v>
      </c>
      <c r="E2" s="72" t="str">
        <f t="shared" si="0"/>
        <v xml:space="preserve"> Animal food manufacturing [3111]</v>
      </c>
      <c r="F2" s="72" t="str">
        <f t="shared" si="0"/>
        <v xml:space="preserve"> Grain and oilseed milling [3112]</v>
      </c>
      <c r="G2" s="72" t="str">
        <f t="shared" si="0"/>
        <v xml:space="preserve"> Sugar and confectionery product manufacturing [3113]</v>
      </c>
      <c r="H2" s="72" t="str">
        <f t="shared" si="0"/>
        <v xml:space="preserve"> Fruit and vegetable preserving and specialty food manufacturing [3114]</v>
      </c>
      <c r="I2" s="72" t="str">
        <f t="shared" si="0"/>
        <v xml:space="preserve"> Dairy product manufacturing [3115]</v>
      </c>
      <c r="J2" s="72" t="str">
        <f t="shared" si="0"/>
        <v xml:space="preserve"> Meat product manufacturing [3116]</v>
      </c>
      <c r="K2" s="72" t="str">
        <f t="shared" si="0"/>
        <v xml:space="preserve"> Seafood product preparation and packaging [3117]</v>
      </c>
      <c r="L2" s="72" t="str">
        <f t="shared" si="0"/>
        <v xml:space="preserve"> Bakeries and tortilla manufacturing [3118]</v>
      </c>
      <c r="M2" s="72" t="str">
        <f t="shared" si="0"/>
        <v xml:space="preserve"> Beverage manufacturing [3121]</v>
      </c>
      <c r="P2" t="s">
        <v>5</v>
      </c>
      <c r="Q2" t="s">
        <v>6</v>
      </c>
      <c r="R2" t="s">
        <v>7</v>
      </c>
      <c r="S2" t="s">
        <v>8</v>
      </c>
      <c r="T2" t="s">
        <v>9</v>
      </c>
      <c r="U2" t="s">
        <v>11</v>
      </c>
      <c r="V2" t="s">
        <v>12</v>
      </c>
      <c r="W2" t="s">
        <v>13</v>
      </c>
      <c r="X2" t="s">
        <v>14</v>
      </c>
      <c r="Y2" t="s">
        <v>15</v>
      </c>
      <c r="Z2" t="s">
        <v>16</v>
      </c>
      <c r="AA2" t="s">
        <v>230</v>
      </c>
      <c r="AB2" t="s">
        <v>230</v>
      </c>
      <c r="AC2" t="s">
        <v>230</v>
      </c>
      <c r="AD2" t="s">
        <v>232</v>
      </c>
      <c r="AE2" t="s">
        <v>233</v>
      </c>
      <c r="AF2" t="s">
        <v>234</v>
      </c>
      <c r="AG2" t="s">
        <v>602</v>
      </c>
    </row>
    <row r="3" spans="1:33">
      <c r="A3" s="7">
        <f>O9</f>
        <v>1961</v>
      </c>
      <c r="B3" s="41">
        <f t="shared" ref="B3:L19" si="1">P9/1000000</f>
        <v>29306.1</v>
      </c>
      <c r="C3" s="41">
        <f t="shared" si="1"/>
        <v>5164.3</v>
      </c>
      <c r="D3" s="41">
        <f t="shared" si="1"/>
        <v>525.4</v>
      </c>
      <c r="E3" s="41">
        <f t="shared" si="1"/>
        <v>51.6</v>
      </c>
      <c r="F3" s="41">
        <f t="shared" si="1"/>
        <v>37.6</v>
      </c>
      <c r="G3" s="41" t="s">
        <v>29</v>
      </c>
      <c r="H3" s="41">
        <f t="shared" si="1"/>
        <v>53.7</v>
      </c>
      <c r="I3" s="41">
        <f t="shared" si="1"/>
        <v>30.2</v>
      </c>
      <c r="J3" s="41">
        <f t="shared" si="1"/>
        <v>55.9</v>
      </c>
      <c r="K3" s="41">
        <f t="shared" si="1"/>
        <v>12.2</v>
      </c>
      <c r="L3" s="41">
        <f t="shared" si="1"/>
        <v>52.8</v>
      </c>
      <c r="M3" s="41" t="s">
        <v>29</v>
      </c>
      <c r="O3">
        <v>1955</v>
      </c>
      <c r="AD3" t="s">
        <v>664</v>
      </c>
      <c r="AE3" t="s">
        <v>664</v>
      </c>
      <c r="AF3" t="s">
        <v>664</v>
      </c>
      <c r="AG3" t="s">
        <v>664</v>
      </c>
    </row>
    <row r="4" spans="1:33">
      <c r="A4" s="7">
        <f t="shared" ref="A4:A33" si="2">O10</f>
        <v>1962</v>
      </c>
      <c r="B4" s="41">
        <f t="shared" si="1"/>
        <v>30724.5</v>
      </c>
      <c r="C4" s="41">
        <f t="shared" si="1"/>
        <v>6060.6</v>
      </c>
      <c r="D4" s="41">
        <f t="shared" si="1"/>
        <v>532.4</v>
      </c>
      <c r="E4" s="41">
        <f t="shared" si="1"/>
        <v>27.1</v>
      </c>
      <c r="F4" s="41">
        <f t="shared" si="1"/>
        <v>31.2</v>
      </c>
      <c r="G4" s="41" t="s">
        <v>29</v>
      </c>
      <c r="H4" s="41">
        <f t="shared" si="1"/>
        <v>56.5</v>
      </c>
      <c r="I4" s="41">
        <f t="shared" si="1"/>
        <v>36.1</v>
      </c>
      <c r="J4" s="41">
        <f t="shared" si="1"/>
        <v>52.7</v>
      </c>
      <c r="K4" s="41">
        <f t="shared" si="1"/>
        <v>26.3</v>
      </c>
      <c r="L4" s="41">
        <f t="shared" si="1"/>
        <v>57</v>
      </c>
      <c r="M4" s="41" t="s">
        <v>29</v>
      </c>
      <c r="O4">
        <v>1956</v>
      </c>
      <c r="AD4" t="s">
        <v>664</v>
      </c>
      <c r="AE4" t="s">
        <v>664</v>
      </c>
      <c r="AF4" t="s">
        <v>664</v>
      </c>
      <c r="AG4" t="s">
        <v>664</v>
      </c>
    </row>
    <row r="5" spans="1:33">
      <c r="A5" s="7">
        <f t="shared" si="2"/>
        <v>1963</v>
      </c>
      <c r="B5" s="41">
        <f t="shared" si="1"/>
        <v>31962.5</v>
      </c>
      <c r="C5" s="41">
        <f t="shared" si="1"/>
        <v>6195.8</v>
      </c>
      <c r="D5" s="41">
        <f t="shared" si="1"/>
        <v>513.70000000000005</v>
      </c>
      <c r="E5" s="41">
        <f t="shared" si="1"/>
        <v>22.2</v>
      </c>
      <c r="F5" s="41">
        <f t="shared" si="1"/>
        <v>25.7</v>
      </c>
      <c r="G5" s="41" t="s">
        <v>29</v>
      </c>
      <c r="H5" s="41">
        <f t="shared" si="1"/>
        <v>45.6</v>
      </c>
      <c r="I5" s="41">
        <f t="shared" si="1"/>
        <v>72.599999999999994</v>
      </c>
      <c r="J5" s="41">
        <f t="shared" si="1"/>
        <v>47.6</v>
      </c>
      <c r="K5" s="41">
        <f t="shared" si="1"/>
        <v>21.1</v>
      </c>
      <c r="L5" s="41">
        <f t="shared" si="1"/>
        <v>56.1</v>
      </c>
      <c r="M5" s="41" t="s">
        <v>29</v>
      </c>
      <c r="O5">
        <v>1957</v>
      </c>
      <c r="AD5" t="s">
        <v>664</v>
      </c>
      <c r="AE5" t="s">
        <v>664</v>
      </c>
      <c r="AF5" t="s">
        <v>664</v>
      </c>
      <c r="AG5" t="s">
        <v>664</v>
      </c>
    </row>
    <row r="6" spans="1:33">
      <c r="A6" s="7">
        <f t="shared" si="2"/>
        <v>1964</v>
      </c>
      <c r="B6" s="41">
        <f t="shared" si="1"/>
        <v>36146.1</v>
      </c>
      <c r="C6" s="41">
        <f t="shared" si="1"/>
        <v>8209.2000000000007</v>
      </c>
      <c r="D6" s="41">
        <f t="shared" si="1"/>
        <v>508.6</v>
      </c>
      <c r="E6" s="41">
        <f t="shared" si="1"/>
        <v>26.1</v>
      </c>
      <c r="F6" s="41">
        <f t="shared" si="1"/>
        <v>24.1</v>
      </c>
      <c r="G6" s="41" t="s">
        <v>29</v>
      </c>
      <c r="H6" s="41">
        <f t="shared" si="1"/>
        <v>47.9</v>
      </c>
      <c r="I6" s="41">
        <f t="shared" si="1"/>
        <v>70.2</v>
      </c>
      <c r="J6" s="41">
        <f t="shared" si="1"/>
        <v>40.5</v>
      </c>
      <c r="K6" s="41">
        <f t="shared" si="1"/>
        <v>30.5</v>
      </c>
      <c r="L6" s="41">
        <f t="shared" si="1"/>
        <v>52.4</v>
      </c>
      <c r="M6" s="41" t="s">
        <v>29</v>
      </c>
      <c r="O6">
        <v>1958</v>
      </c>
      <c r="AD6" t="s">
        <v>664</v>
      </c>
      <c r="AE6" t="s">
        <v>664</v>
      </c>
      <c r="AF6" t="s">
        <v>664</v>
      </c>
      <c r="AG6" t="s">
        <v>664</v>
      </c>
    </row>
    <row r="7" spans="1:33">
      <c r="A7" s="7">
        <f t="shared" si="2"/>
        <v>1965</v>
      </c>
      <c r="B7" s="41">
        <f t="shared" si="1"/>
        <v>41115.699999999997</v>
      </c>
      <c r="C7" s="41">
        <f t="shared" si="1"/>
        <v>10146.4</v>
      </c>
      <c r="D7" s="41">
        <f t="shared" si="1"/>
        <v>579.29999999999995</v>
      </c>
      <c r="E7" s="41">
        <f t="shared" si="1"/>
        <v>34.5</v>
      </c>
      <c r="F7" s="41">
        <f t="shared" si="1"/>
        <v>31.8</v>
      </c>
      <c r="G7" s="41" t="s">
        <v>29</v>
      </c>
      <c r="H7" s="41">
        <f t="shared" si="1"/>
        <v>56</v>
      </c>
      <c r="I7" s="41">
        <f t="shared" si="1"/>
        <v>66.8</v>
      </c>
      <c r="J7" s="41">
        <f t="shared" si="1"/>
        <v>61.5</v>
      </c>
      <c r="K7" s="41">
        <f t="shared" si="1"/>
        <v>41.6</v>
      </c>
      <c r="L7" s="41">
        <f t="shared" si="1"/>
        <v>47.8</v>
      </c>
      <c r="M7" s="41" t="s">
        <v>29</v>
      </c>
      <c r="O7">
        <v>1959</v>
      </c>
      <c r="AD7" t="s">
        <v>664</v>
      </c>
      <c r="AE7" t="s">
        <v>664</v>
      </c>
      <c r="AF7" t="s">
        <v>664</v>
      </c>
      <c r="AG7" t="s">
        <v>664</v>
      </c>
    </row>
    <row r="8" spans="1:33">
      <c r="A8" s="7">
        <f t="shared" si="2"/>
        <v>1966</v>
      </c>
      <c r="B8" s="41">
        <f t="shared" si="1"/>
        <v>47473.8</v>
      </c>
      <c r="C8" s="41">
        <f t="shared" si="1"/>
        <v>12353.7</v>
      </c>
      <c r="D8" s="41">
        <f t="shared" si="1"/>
        <v>717.5</v>
      </c>
      <c r="E8" s="41">
        <f t="shared" si="1"/>
        <v>39.200000000000003</v>
      </c>
      <c r="F8" s="41">
        <f t="shared" si="1"/>
        <v>39.700000000000003</v>
      </c>
      <c r="G8" s="41" t="s">
        <v>29</v>
      </c>
      <c r="H8" s="41">
        <f t="shared" si="1"/>
        <v>44.8</v>
      </c>
      <c r="I8" s="41">
        <f t="shared" si="1"/>
        <v>90.5</v>
      </c>
      <c r="J8" s="41">
        <f t="shared" si="1"/>
        <v>63.7</v>
      </c>
      <c r="K8" s="41">
        <f t="shared" si="1"/>
        <v>61.6</v>
      </c>
      <c r="L8" s="41">
        <f t="shared" si="1"/>
        <v>71.3</v>
      </c>
      <c r="M8" s="41" t="s">
        <v>29</v>
      </c>
      <c r="O8">
        <v>1960</v>
      </c>
      <c r="AD8" t="s">
        <v>664</v>
      </c>
      <c r="AE8" t="s">
        <v>664</v>
      </c>
      <c r="AF8" t="s">
        <v>664</v>
      </c>
      <c r="AG8" t="s">
        <v>664</v>
      </c>
    </row>
    <row r="9" spans="1:33">
      <c r="A9" s="7">
        <f t="shared" si="2"/>
        <v>1967</v>
      </c>
      <c r="B9" s="41">
        <f t="shared" si="1"/>
        <v>46971.5</v>
      </c>
      <c r="C9" s="41">
        <f t="shared" si="1"/>
        <v>10613.2</v>
      </c>
      <c r="D9" s="41">
        <f t="shared" si="1"/>
        <v>743.4</v>
      </c>
      <c r="E9" s="41">
        <f t="shared" si="1"/>
        <v>50.1</v>
      </c>
      <c r="F9" s="41">
        <f t="shared" si="1"/>
        <v>43.6</v>
      </c>
      <c r="G9" s="41" t="s">
        <v>29</v>
      </c>
      <c r="H9" s="41">
        <f t="shared" si="1"/>
        <v>41.2</v>
      </c>
      <c r="I9" s="41">
        <f t="shared" si="1"/>
        <v>100.9</v>
      </c>
      <c r="J9" s="41">
        <f t="shared" si="1"/>
        <v>61.6</v>
      </c>
      <c r="K9" s="41">
        <f t="shared" si="1"/>
        <v>69.8</v>
      </c>
      <c r="L9" s="41">
        <f t="shared" si="1"/>
        <v>58.5</v>
      </c>
      <c r="M9" s="41" t="s">
        <v>29</v>
      </c>
      <c r="O9">
        <v>1961</v>
      </c>
      <c r="P9">
        <v>29306100000</v>
      </c>
      <c r="Q9">
        <v>5164300000</v>
      </c>
      <c r="R9">
        <v>525400000</v>
      </c>
      <c r="S9">
        <v>51600000</v>
      </c>
      <c r="T9">
        <v>37600000</v>
      </c>
      <c r="U9" t="s">
        <v>664</v>
      </c>
      <c r="V9">
        <v>53700000</v>
      </c>
      <c r="W9">
        <v>30200000</v>
      </c>
      <c r="X9">
        <v>55900000</v>
      </c>
      <c r="Y9">
        <v>12200000</v>
      </c>
      <c r="Z9">
        <v>52800000</v>
      </c>
      <c r="AC9">
        <v>195100000</v>
      </c>
      <c r="AD9" t="s">
        <v>664</v>
      </c>
      <c r="AE9" t="s">
        <v>664</v>
      </c>
      <c r="AF9" t="s">
        <v>664</v>
      </c>
      <c r="AG9" t="s">
        <v>664</v>
      </c>
    </row>
    <row r="10" spans="1:33">
      <c r="A10" s="7">
        <f t="shared" si="2"/>
        <v>1968</v>
      </c>
      <c r="B10" s="41">
        <f t="shared" si="1"/>
        <v>45634.3</v>
      </c>
      <c r="C10" s="41">
        <f t="shared" si="1"/>
        <v>9139</v>
      </c>
      <c r="D10" s="41">
        <f t="shared" si="1"/>
        <v>597.9</v>
      </c>
      <c r="E10" s="41">
        <f t="shared" si="1"/>
        <v>48.2</v>
      </c>
      <c r="F10" s="41">
        <f t="shared" si="1"/>
        <v>36.4</v>
      </c>
      <c r="G10" s="41" t="s">
        <v>29</v>
      </c>
      <c r="H10" s="41">
        <f t="shared" si="1"/>
        <v>40.1</v>
      </c>
      <c r="I10" s="41">
        <f t="shared" si="1"/>
        <v>78</v>
      </c>
      <c r="J10" s="41">
        <f t="shared" si="1"/>
        <v>65.3</v>
      </c>
      <c r="K10" s="41">
        <f t="shared" si="1"/>
        <v>33.799999999999997</v>
      </c>
      <c r="L10" s="41">
        <f t="shared" si="1"/>
        <v>52.1</v>
      </c>
      <c r="M10" s="41" t="s">
        <v>29</v>
      </c>
      <c r="O10">
        <v>1962</v>
      </c>
      <c r="P10">
        <v>30724500000</v>
      </c>
      <c r="Q10">
        <v>6060600000</v>
      </c>
      <c r="R10">
        <v>532400000</v>
      </c>
      <c r="S10">
        <v>27100000</v>
      </c>
      <c r="T10">
        <v>31200000</v>
      </c>
      <c r="U10" t="s">
        <v>664</v>
      </c>
      <c r="V10">
        <v>56500000</v>
      </c>
      <c r="W10">
        <v>36100000</v>
      </c>
      <c r="X10">
        <v>52700000</v>
      </c>
      <c r="Y10">
        <v>26300000</v>
      </c>
      <c r="Z10">
        <v>57000000</v>
      </c>
      <c r="AC10">
        <v>203600000</v>
      </c>
      <c r="AD10" t="s">
        <v>664</v>
      </c>
      <c r="AE10" t="s">
        <v>664</v>
      </c>
      <c r="AF10" t="s">
        <v>664</v>
      </c>
      <c r="AG10" t="s">
        <v>664</v>
      </c>
    </row>
    <row r="11" spans="1:33">
      <c r="A11" s="7">
        <f t="shared" si="2"/>
        <v>1969</v>
      </c>
      <c r="B11" s="41">
        <f t="shared" si="1"/>
        <v>46914</v>
      </c>
      <c r="C11" s="41">
        <f t="shared" si="1"/>
        <v>10457.799999999999</v>
      </c>
      <c r="D11" s="41">
        <f t="shared" si="1"/>
        <v>603.79999999999995</v>
      </c>
      <c r="E11" s="41">
        <f t="shared" si="1"/>
        <v>36.6</v>
      </c>
      <c r="F11" s="41">
        <f t="shared" si="1"/>
        <v>29.5</v>
      </c>
      <c r="G11" s="41" t="s">
        <v>29</v>
      </c>
      <c r="H11" s="41">
        <f t="shared" si="1"/>
        <v>36.299999999999997</v>
      </c>
      <c r="I11" s="41">
        <f t="shared" si="1"/>
        <v>84.8</v>
      </c>
      <c r="J11" s="41">
        <f t="shared" si="1"/>
        <v>72.900000000000006</v>
      </c>
      <c r="K11" s="41">
        <f t="shared" si="1"/>
        <v>31.7</v>
      </c>
      <c r="L11" s="41">
        <f t="shared" si="1"/>
        <v>55.2</v>
      </c>
      <c r="M11" s="41" t="s">
        <v>29</v>
      </c>
      <c r="O11">
        <v>1963</v>
      </c>
      <c r="P11">
        <v>31962500000</v>
      </c>
      <c r="Q11">
        <v>6195800000</v>
      </c>
      <c r="R11">
        <v>513700000</v>
      </c>
      <c r="S11">
        <v>22200000</v>
      </c>
      <c r="T11">
        <v>25700000</v>
      </c>
      <c r="U11" t="s">
        <v>664</v>
      </c>
      <c r="V11">
        <v>45600000</v>
      </c>
      <c r="W11">
        <v>72600000</v>
      </c>
      <c r="X11">
        <v>47600000</v>
      </c>
      <c r="Y11">
        <v>21100000</v>
      </c>
      <c r="Z11">
        <v>56100000</v>
      </c>
      <c r="AC11">
        <v>168500000</v>
      </c>
      <c r="AD11" t="s">
        <v>664</v>
      </c>
      <c r="AE11" t="s">
        <v>664</v>
      </c>
      <c r="AF11" t="s">
        <v>664</v>
      </c>
      <c r="AG11" t="s">
        <v>664</v>
      </c>
    </row>
    <row r="12" spans="1:33">
      <c r="A12" s="7">
        <f t="shared" si="2"/>
        <v>1970</v>
      </c>
      <c r="B12" s="41">
        <f t="shared" si="1"/>
        <v>48412.6</v>
      </c>
      <c r="C12" s="41">
        <f t="shared" si="1"/>
        <v>12299.6</v>
      </c>
      <c r="D12" s="41">
        <f t="shared" si="1"/>
        <v>660.7</v>
      </c>
      <c r="E12" s="41">
        <f t="shared" si="1"/>
        <v>35.700000000000003</v>
      </c>
      <c r="F12" s="41">
        <f t="shared" si="1"/>
        <v>33.9</v>
      </c>
      <c r="G12" s="41" t="s">
        <v>29</v>
      </c>
      <c r="H12" s="41">
        <f t="shared" si="1"/>
        <v>55.2</v>
      </c>
      <c r="I12" s="41">
        <f t="shared" si="1"/>
        <v>82</v>
      </c>
      <c r="J12" s="41">
        <f t="shared" si="1"/>
        <v>85.7</v>
      </c>
      <c r="K12" s="41">
        <f t="shared" si="1"/>
        <v>48.8</v>
      </c>
      <c r="L12" s="41">
        <f t="shared" si="1"/>
        <v>52.5</v>
      </c>
      <c r="M12" s="41" t="s">
        <v>29</v>
      </c>
      <c r="O12">
        <v>1964</v>
      </c>
      <c r="P12">
        <v>36146100000</v>
      </c>
      <c r="Q12">
        <v>8209200000</v>
      </c>
      <c r="R12">
        <v>508600000</v>
      </c>
      <c r="S12">
        <v>26100000</v>
      </c>
      <c r="T12">
        <v>24100000</v>
      </c>
      <c r="U12" t="s">
        <v>664</v>
      </c>
      <c r="V12">
        <v>47900000</v>
      </c>
      <c r="W12">
        <v>70200000</v>
      </c>
      <c r="X12">
        <v>40500000</v>
      </c>
      <c r="Y12">
        <v>30500000</v>
      </c>
      <c r="Z12">
        <v>52400000</v>
      </c>
      <c r="AC12">
        <v>238100000</v>
      </c>
      <c r="AD12" t="s">
        <v>664</v>
      </c>
      <c r="AE12" t="s">
        <v>664</v>
      </c>
      <c r="AF12" t="s">
        <v>664</v>
      </c>
      <c r="AG12" t="s">
        <v>664</v>
      </c>
    </row>
    <row r="13" spans="1:33">
      <c r="A13" s="7">
        <f t="shared" si="2"/>
        <v>1971</v>
      </c>
      <c r="B13" s="41">
        <f t="shared" si="1"/>
        <v>50740.1</v>
      </c>
      <c r="C13" s="41">
        <f t="shared" si="1"/>
        <v>10878.2</v>
      </c>
      <c r="D13" s="41">
        <f t="shared" si="1"/>
        <v>644.5</v>
      </c>
      <c r="E13" s="41">
        <f t="shared" si="1"/>
        <v>35</v>
      </c>
      <c r="F13" s="41">
        <f t="shared" si="1"/>
        <v>34.9</v>
      </c>
      <c r="G13" s="41" t="s">
        <v>29</v>
      </c>
      <c r="H13" s="41">
        <f t="shared" si="1"/>
        <v>59.4</v>
      </c>
      <c r="I13" s="41">
        <f t="shared" si="1"/>
        <v>68.7</v>
      </c>
      <c r="J13" s="41">
        <f t="shared" si="1"/>
        <v>89.3</v>
      </c>
      <c r="K13" s="41">
        <f t="shared" si="1"/>
        <v>29.2</v>
      </c>
      <c r="L13" s="41">
        <f t="shared" si="1"/>
        <v>48.6</v>
      </c>
      <c r="M13" s="41" t="s">
        <v>29</v>
      </c>
      <c r="O13">
        <v>1965</v>
      </c>
      <c r="P13">
        <v>41115700000</v>
      </c>
      <c r="Q13">
        <v>10146400000</v>
      </c>
      <c r="R13">
        <v>579300000</v>
      </c>
      <c r="S13">
        <v>34500000</v>
      </c>
      <c r="T13">
        <v>31800000</v>
      </c>
      <c r="U13" t="s">
        <v>664</v>
      </c>
      <c r="V13">
        <v>56000000</v>
      </c>
      <c r="W13">
        <v>66800000</v>
      </c>
      <c r="X13">
        <v>61500000</v>
      </c>
      <c r="Y13">
        <v>41600000</v>
      </c>
      <c r="Z13">
        <v>47800000</v>
      </c>
      <c r="AC13">
        <v>224700000</v>
      </c>
      <c r="AD13" t="s">
        <v>664</v>
      </c>
      <c r="AE13" t="s">
        <v>664</v>
      </c>
      <c r="AF13" t="s">
        <v>664</v>
      </c>
      <c r="AG13" t="s">
        <v>664</v>
      </c>
    </row>
    <row r="14" spans="1:33">
      <c r="A14" s="7">
        <f t="shared" si="2"/>
        <v>1972</v>
      </c>
      <c r="B14" s="41">
        <f t="shared" si="1"/>
        <v>52148.3</v>
      </c>
      <c r="C14" s="41">
        <f t="shared" si="1"/>
        <v>10347.1</v>
      </c>
      <c r="D14" s="41">
        <f t="shared" si="1"/>
        <v>651.70000000000005</v>
      </c>
      <c r="E14" s="41">
        <f t="shared" si="1"/>
        <v>25</v>
      </c>
      <c r="F14" s="41">
        <f t="shared" si="1"/>
        <v>29.5</v>
      </c>
      <c r="G14" s="41" t="s">
        <v>29</v>
      </c>
      <c r="H14" s="41">
        <f t="shared" si="1"/>
        <v>57.8</v>
      </c>
      <c r="I14" s="41">
        <f t="shared" si="1"/>
        <v>74.900000000000006</v>
      </c>
      <c r="J14" s="41">
        <f t="shared" si="1"/>
        <v>88.7</v>
      </c>
      <c r="K14" s="41">
        <f t="shared" si="1"/>
        <v>43.2</v>
      </c>
      <c r="L14" s="41">
        <f t="shared" si="1"/>
        <v>52.9</v>
      </c>
      <c r="M14" s="41" t="s">
        <v>29</v>
      </c>
      <c r="O14">
        <v>1966</v>
      </c>
      <c r="P14">
        <v>47473800000</v>
      </c>
      <c r="Q14">
        <v>12353700000</v>
      </c>
      <c r="R14">
        <v>717500000</v>
      </c>
      <c r="S14">
        <v>39200000</v>
      </c>
      <c r="T14">
        <v>39700000</v>
      </c>
      <c r="U14" t="s">
        <v>664</v>
      </c>
      <c r="V14">
        <v>44800000</v>
      </c>
      <c r="W14">
        <v>90500000</v>
      </c>
      <c r="X14">
        <v>63700000</v>
      </c>
      <c r="Y14">
        <v>61600000</v>
      </c>
      <c r="Z14">
        <v>71300000</v>
      </c>
      <c r="AC14">
        <v>222300000</v>
      </c>
      <c r="AD14" t="s">
        <v>664</v>
      </c>
      <c r="AE14" t="s">
        <v>664</v>
      </c>
      <c r="AF14" t="s">
        <v>664</v>
      </c>
      <c r="AG14" t="s">
        <v>664</v>
      </c>
    </row>
    <row r="15" spans="1:33">
      <c r="A15" s="7">
        <f t="shared" si="2"/>
        <v>1973</v>
      </c>
      <c r="B15" s="41">
        <f t="shared" si="1"/>
        <v>57469</v>
      </c>
      <c r="C15" s="41">
        <f t="shared" si="1"/>
        <v>11970.6</v>
      </c>
      <c r="D15" s="41">
        <f t="shared" si="1"/>
        <v>767</v>
      </c>
      <c r="E15" s="41">
        <f t="shared" si="1"/>
        <v>38.700000000000003</v>
      </c>
      <c r="F15" s="41">
        <f t="shared" si="1"/>
        <v>42.6</v>
      </c>
      <c r="G15" s="41" t="s">
        <v>29</v>
      </c>
      <c r="H15" s="41">
        <f t="shared" si="1"/>
        <v>77.900000000000006</v>
      </c>
      <c r="I15" s="41">
        <f t="shared" si="1"/>
        <v>82.2</v>
      </c>
      <c r="J15" s="41">
        <f t="shared" si="1"/>
        <v>80</v>
      </c>
      <c r="K15" s="41">
        <f t="shared" si="1"/>
        <v>60.9</v>
      </c>
      <c r="L15" s="41">
        <f t="shared" si="1"/>
        <v>51.1</v>
      </c>
      <c r="M15" s="41" t="s">
        <v>29</v>
      </c>
      <c r="O15">
        <v>1967</v>
      </c>
      <c r="P15">
        <v>46971500000</v>
      </c>
      <c r="Q15">
        <v>10613200000</v>
      </c>
      <c r="R15">
        <v>743400000</v>
      </c>
      <c r="S15">
        <v>50100000</v>
      </c>
      <c r="T15">
        <v>43600000</v>
      </c>
      <c r="U15" t="s">
        <v>664</v>
      </c>
      <c r="V15">
        <v>41200000</v>
      </c>
      <c r="W15">
        <v>100900000</v>
      </c>
      <c r="X15">
        <v>61600000</v>
      </c>
      <c r="Y15">
        <v>69800000</v>
      </c>
      <c r="Z15">
        <v>58500000</v>
      </c>
      <c r="AC15">
        <v>236300000</v>
      </c>
      <c r="AD15" t="s">
        <v>664</v>
      </c>
      <c r="AE15" t="s">
        <v>664</v>
      </c>
      <c r="AF15" t="s">
        <v>664</v>
      </c>
      <c r="AG15" t="s">
        <v>664</v>
      </c>
    </row>
    <row r="16" spans="1:33">
      <c r="A16" s="7">
        <f t="shared" si="2"/>
        <v>1974</v>
      </c>
      <c r="B16" s="41">
        <f t="shared" si="1"/>
        <v>62174.7</v>
      </c>
      <c r="C16" s="41">
        <f t="shared" si="1"/>
        <v>13960.7</v>
      </c>
      <c r="D16" s="41">
        <f t="shared" si="1"/>
        <v>821.8</v>
      </c>
      <c r="E16" s="41">
        <f t="shared" si="1"/>
        <v>54.5</v>
      </c>
      <c r="F16" s="41">
        <f t="shared" si="1"/>
        <v>58.1</v>
      </c>
      <c r="G16" s="41" t="s">
        <v>29</v>
      </c>
      <c r="H16" s="41">
        <f t="shared" si="1"/>
        <v>80.599999999999994</v>
      </c>
      <c r="I16" s="41">
        <f t="shared" si="1"/>
        <v>76.599999999999994</v>
      </c>
      <c r="J16" s="41">
        <f t="shared" si="1"/>
        <v>84.2</v>
      </c>
      <c r="K16" s="41">
        <f t="shared" si="1"/>
        <v>56.8</v>
      </c>
      <c r="L16" s="41">
        <f t="shared" si="1"/>
        <v>55.7</v>
      </c>
      <c r="M16" s="41" t="s">
        <v>29</v>
      </c>
      <c r="O16">
        <v>1968</v>
      </c>
      <c r="P16">
        <v>45634300000</v>
      </c>
      <c r="Q16">
        <v>9139000000</v>
      </c>
      <c r="R16">
        <v>597900000</v>
      </c>
      <c r="S16">
        <v>48200000</v>
      </c>
      <c r="T16">
        <v>36400000</v>
      </c>
      <c r="U16" t="s">
        <v>664</v>
      </c>
      <c r="V16">
        <v>40100000</v>
      </c>
      <c r="W16">
        <v>78000000</v>
      </c>
      <c r="X16">
        <v>65300000</v>
      </c>
      <c r="Y16">
        <v>33800000</v>
      </c>
      <c r="Z16">
        <v>52100000</v>
      </c>
      <c r="AC16">
        <v>344200000</v>
      </c>
      <c r="AD16" t="s">
        <v>664</v>
      </c>
      <c r="AE16" t="s">
        <v>664</v>
      </c>
      <c r="AF16" t="s">
        <v>664</v>
      </c>
      <c r="AG16" t="s">
        <v>664</v>
      </c>
    </row>
    <row r="17" spans="1:33">
      <c r="A17" s="7">
        <f t="shared" si="2"/>
        <v>1975</v>
      </c>
      <c r="B17" s="41">
        <f t="shared" si="1"/>
        <v>66157.3</v>
      </c>
      <c r="C17" s="41">
        <f t="shared" si="1"/>
        <v>13672</v>
      </c>
      <c r="D17" s="41">
        <f t="shared" si="1"/>
        <v>751</v>
      </c>
      <c r="E17" s="41">
        <f t="shared" si="1"/>
        <v>49.6</v>
      </c>
      <c r="F17" s="41">
        <f t="shared" si="1"/>
        <v>53.3</v>
      </c>
      <c r="G17" s="41" t="s">
        <v>29</v>
      </c>
      <c r="H17" s="41">
        <f t="shared" si="1"/>
        <v>64</v>
      </c>
      <c r="I17" s="41">
        <f t="shared" si="1"/>
        <v>85.1</v>
      </c>
      <c r="J17" s="41">
        <f t="shared" si="1"/>
        <v>85.8</v>
      </c>
      <c r="K17" s="41">
        <f t="shared" si="1"/>
        <v>30.8</v>
      </c>
      <c r="L17" s="41">
        <f t="shared" si="1"/>
        <v>67.900000000000006</v>
      </c>
      <c r="M17" s="41" t="s">
        <v>29</v>
      </c>
      <c r="O17">
        <v>1969</v>
      </c>
      <c r="P17">
        <v>46914000000</v>
      </c>
      <c r="Q17">
        <v>10457800000</v>
      </c>
      <c r="R17">
        <v>603800000</v>
      </c>
      <c r="S17">
        <v>36600000</v>
      </c>
      <c r="T17">
        <v>29500000</v>
      </c>
      <c r="U17" t="s">
        <v>664</v>
      </c>
      <c r="V17">
        <v>36300000</v>
      </c>
      <c r="W17">
        <v>84800000</v>
      </c>
      <c r="X17">
        <v>72900000</v>
      </c>
      <c r="Y17">
        <v>31700000</v>
      </c>
      <c r="Z17">
        <v>55200000</v>
      </c>
      <c r="AC17">
        <v>379500000</v>
      </c>
      <c r="AD17" t="s">
        <v>664</v>
      </c>
      <c r="AE17" t="s">
        <v>664</v>
      </c>
      <c r="AF17" t="s">
        <v>664</v>
      </c>
      <c r="AG17" t="s">
        <v>664</v>
      </c>
    </row>
    <row r="18" spans="1:33">
      <c r="A18" s="7">
        <f t="shared" si="2"/>
        <v>1976</v>
      </c>
      <c r="B18" s="41">
        <f t="shared" si="1"/>
        <v>65344.6</v>
      </c>
      <c r="C18" s="41">
        <f t="shared" si="1"/>
        <v>12618.6</v>
      </c>
      <c r="D18" s="41">
        <f t="shared" si="1"/>
        <v>715.5</v>
      </c>
      <c r="E18" s="41">
        <f t="shared" si="1"/>
        <v>46.7</v>
      </c>
      <c r="F18" s="41">
        <f t="shared" si="1"/>
        <v>47</v>
      </c>
      <c r="G18" s="41" t="s">
        <v>29</v>
      </c>
      <c r="H18" s="41">
        <f t="shared" si="1"/>
        <v>66.8</v>
      </c>
      <c r="I18" s="41">
        <f t="shared" si="1"/>
        <v>80.2</v>
      </c>
      <c r="J18" s="41">
        <f t="shared" si="1"/>
        <v>98.1</v>
      </c>
      <c r="K18" s="41">
        <f t="shared" si="1"/>
        <v>27.6</v>
      </c>
      <c r="L18" s="41">
        <f t="shared" si="1"/>
        <v>65.099999999999994</v>
      </c>
      <c r="M18" s="41" t="s">
        <v>29</v>
      </c>
      <c r="O18">
        <v>1970</v>
      </c>
      <c r="P18">
        <v>48412600000</v>
      </c>
      <c r="Q18">
        <v>12299600000</v>
      </c>
      <c r="R18">
        <v>660700000</v>
      </c>
      <c r="S18">
        <v>35700000</v>
      </c>
      <c r="T18">
        <v>33900000</v>
      </c>
      <c r="U18" t="s">
        <v>664</v>
      </c>
      <c r="V18">
        <v>55200000</v>
      </c>
      <c r="W18">
        <v>82000000</v>
      </c>
      <c r="X18">
        <v>85700000</v>
      </c>
      <c r="Y18">
        <v>48800000</v>
      </c>
      <c r="Z18">
        <v>52500000</v>
      </c>
      <c r="AC18">
        <v>452700000</v>
      </c>
      <c r="AD18" t="s">
        <v>664</v>
      </c>
      <c r="AE18" t="s">
        <v>664</v>
      </c>
      <c r="AF18" t="s">
        <v>664</v>
      </c>
      <c r="AG18" t="s">
        <v>664</v>
      </c>
    </row>
    <row r="19" spans="1:33">
      <c r="A19" s="7">
        <f t="shared" si="2"/>
        <v>1977</v>
      </c>
      <c r="B19" s="41">
        <f t="shared" si="1"/>
        <v>66585.5</v>
      </c>
      <c r="C19" s="41">
        <f>Q25/1000000</f>
        <v>13041.1</v>
      </c>
      <c r="D19" s="41">
        <f>R25/1000000</f>
        <v>794.9</v>
      </c>
      <c r="E19" s="41">
        <f>S25/1000000</f>
        <v>52.9</v>
      </c>
      <c r="F19" s="41">
        <f>T25/1000000</f>
        <v>55.7</v>
      </c>
      <c r="G19" s="41" t="s">
        <v>29</v>
      </c>
      <c r="H19" s="41">
        <f>V25/1000000</f>
        <v>73.5</v>
      </c>
      <c r="I19" s="41">
        <f>W25/1000000</f>
        <v>84.6</v>
      </c>
      <c r="J19" s="41">
        <f>X25/1000000</f>
        <v>116.2</v>
      </c>
      <c r="K19" s="41">
        <f>Y25/1000000</f>
        <v>45.4</v>
      </c>
      <c r="L19" s="41">
        <f>Z25/1000000</f>
        <v>61.1</v>
      </c>
      <c r="M19" s="41" t="s">
        <v>29</v>
      </c>
      <c r="O19">
        <v>1971</v>
      </c>
      <c r="P19">
        <v>50740100000</v>
      </c>
      <c r="Q19">
        <v>10878200000</v>
      </c>
      <c r="R19">
        <v>644500000</v>
      </c>
      <c r="S19">
        <v>35000000</v>
      </c>
      <c r="T19">
        <v>34900000</v>
      </c>
      <c r="U19" t="s">
        <v>664</v>
      </c>
      <c r="V19">
        <v>59400000</v>
      </c>
      <c r="W19">
        <v>68700000</v>
      </c>
      <c r="X19">
        <v>89300000</v>
      </c>
      <c r="Y19">
        <v>29200000</v>
      </c>
      <c r="Z19">
        <v>48600000</v>
      </c>
      <c r="AC19">
        <v>355700000</v>
      </c>
      <c r="AD19" t="s">
        <v>664</v>
      </c>
      <c r="AE19" t="s">
        <v>664</v>
      </c>
      <c r="AF19" t="s">
        <v>664</v>
      </c>
      <c r="AG19" t="s">
        <v>664</v>
      </c>
    </row>
    <row r="20" spans="1:33">
      <c r="A20" s="7">
        <f t="shared" si="2"/>
        <v>1978</v>
      </c>
      <c r="B20" s="41">
        <f t="shared" ref="B20:L35" si="3">P26/1000000</f>
        <v>68256.800000000003</v>
      </c>
      <c r="C20" s="41">
        <f t="shared" si="3"/>
        <v>12043.1</v>
      </c>
      <c r="D20" s="41">
        <f t="shared" si="3"/>
        <v>837.4</v>
      </c>
      <c r="E20" s="41">
        <f t="shared" si="3"/>
        <v>62.9</v>
      </c>
      <c r="F20" s="41">
        <f t="shared" si="3"/>
        <v>65.599999999999994</v>
      </c>
      <c r="G20" s="41" t="s">
        <v>29</v>
      </c>
      <c r="H20" s="41">
        <f t="shared" si="3"/>
        <v>75.400000000000006</v>
      </c>
      <c r="I20" s="41">
        <f t="shared" si="3"/>
        <v>91.6</v>
      </c>
      <c r="J20" s="41">
        <f t="shared" si="3"/>
        <v>115.1</v>
      </c>
      <c r="K20" s="41">
        <f t="shared" si="3"/>
        <v>68.5</v>
      </c>
      <c r="L20" s="41">
        <f t="shared" si="3"/>
        <v>58</v>
      </c>
      <c r="M20" s="41" t="s">
        <v>29</v>
      </c>
      <c r="O20">
        <v>1972</v>
      </c>
      <c r="P20">
        <v>52148300000</v>
      </c>
      <c r="Q20">
        <v>10347100000</v>
      </c>
      <c r="R20">
        <v>651700000</v>
      </c>
      <c r="S20">
        <v>25000000</v>
      </c>
      <c r="T20">
        <v>29500000</v>
      </c>
      <c r="U20" t="s">
        <v>664</v>
      </c>
      <c r="V20">
        <v>57800000</v>
      </c>
      <c r="W20">
        <v>74900000</v>
      </c>
      <c r="X20">
        <v>88700000</v>
      </c>
      <c r="Y20">
        <v>43200000</v>
      </c>
      <c r="Z20">
        <v>52900000</v>
      </c>
      <c r="AC20">
        <v>304800000</v>
      </c>
      <c r="AD20" t="s">
        <v>664</v>
      </c>
      <c r="AE20" t="s">
        <v>664</v>
      </c>
      <c r="AF20" t="s">
        <v>664</v>
      </c>
      <c r="AG20" t="s">
        <v>664</v>
      </c>
    </row>
    <row r="21" spans="1:33">
      <c r="A21" s="7">
        <f t="shared" si="2"/>
        <v>1979</v>
      </c>
      <c r="B21" s="41">
        <f t="shared" si="3"/>
        <v>75126.2</v>
      </c>
      <c r="C21" s="41">
        <f t="shared" si="3"/>
        <v>13141.5</v>
      </c>
      <c r="D21" s="41">
        <f t="shared" si="3"/>
        <v>1002.6</v>
      </c>
      <c r="E21" s="41">
        <f t="shared" si="3"/>
        <v>73.900000000000006</v>
      </c>
      <c r="F21" s="41">
        <f t="shared" si="3"/>
        <v>80.3</v>
      </c>
      <c r="G21" s="41" t="s">
        <v>29</v>
      </c>
      <c r="H21" s="41">
        <f t="shared" si="3"/>
        <v>72.599999999999994</v>
      </c>
      <c r="I21" s="41">
        <f t="shared" si="3"/>
        <v>140.69999999999999</v>
      </c>
      <c r="J21" s="41">
        <f t="shared" si="3"/>
        <v>122.8</v>
      </c>
      <c r="K21" s="41">
        <f t="shared" si="3"/>
        <v>90.7</v>
      </c>
      <c r="L21" s="41">
        <f t="shared" si="3"/>
        <v>72.5</v>
      </c>
      <c r="M21" s="41" t="s">
        <v>29</v>
      </c>
      <c r="O21">
        <v>1973</v>
      </c>
      <c r="P21">
        <v>57469000000</v>
      </c>
      <c r="Q21">
        <v>11970600000</v>
      </c>
      <c r="R21">
        <v>767000000</v>
      </c>
      <c r="S21">
        <v>38700000</v>
      </c>
      <c r="T21">
        <v>42600000</v>
      </c>
      <c r="U21" t="s">
        <v>664</v>
      </c>
      <c r="V21">
        <v>77900000</v>
      </c>
      <c r="W21">
        <v>82200000</v>
      </c>
      <c r="X21">
        <v>80000000</v>
      </c>
      <c r="Y21">
        <v>60900000</v>
      </c>
      <c r="Z21">
        <v>51100000</v>
      </c>
      <c r="AC21">
        <v>372200000</v>
      </c>
      <c r="AD21" t="s">
        <v>664</v>
      </c>
      <c r="AE21" t="s">
        <v>664</v>
      </c>
      <c r="AF21" t="s">
        <v>664</v>
      </c>
      <c r="AG21" t="s">
        <v>664</v>
      </c>
    </row>
    <row r="22" spans="1:33">
      <c r="A22" s="7">
        <f t="shared" si="2"/>
        <v>1980</v>
      </c>
      <c r="B22" s="41">
        <f t="shared" si="3"/>
        <v>81783.3</v>
      </c>
      <c r="C22" s="41">
        <f t="shared" si="3"/>
        <v>15678</v>
      </c>
      <c r="D22" s="41">
        <f t="shared" si="3"/>
        <v>1176.8</v>
      </c>
      <c r="E22" s="41">
        <f t="shared" si="3"/>
        <v>82.6</v>
      </c>
      <c r="F22" s="41">
        <f t="shared" si="3"/>
        <v>96.5</v>
      </c>
      <c r="G22" s="41" t="s">
        <v>29</v>
      </c>
      <c r="H22" s="41">
        <f t="shared" si="3"/>
        <v>112.4</v>
      </c>
      <c r="I22" s="41">
        <f t="shared" si="3"/>
        <v>149.6</v>
      </c>
      <c r="J22" s="41">
        <f t="shared" si="3"/>
        <v>152.9</v>
      </c>
      <c r="K22" s="41">
        <f t="shared" si="3"/>
        <v>83.8</v>
      </c>
      <c r="L22" s="41">
        <f t="shared" si="3"/>
        <v>111.2</v>
      </c>
      <c r="M22" s="41" t="s">
        <v>29</v>
      </c>
      <c r="O22">
        <v>1974</v>
      </c>
      <c r="P22">
        <v>62174700000</v>
      </c>
      <c r="Q22">
        <v>13960700000</v>
      </c>
      <c r="R22">
        <v>821800000</v>
      </c>
      <c r="S22">
        <v>54500000</v>
      </c>
      <c r="T22">
        <v>58100000</v>
      </c>
      <c r="U22" t="s">
        <v>664</v>
      </c>
      <c r="V22">
        <v>80600000</v>
      </c>
      <c r="W22">
        <v>76600000</v>
      </c>
      <c r="X22">
        <v>84200000</v>
      </c>
      <c r="Y22">
        <v>56800000</v>
      </c>
      <c r="Z22">
        <v>55700000</v>
      </c>
      <c r="AC22">
        <v>313800000</v>
      </c>
      <c r="AD22" t="s">
        <v>664</v>
      </c>
      <c r="AE22" t="s">
        <v>664</v>
      </c>
      <c r="AF22" t="s">
        <v>664</v>
      </c>
      <c r="AG22" t="s">
        <v>664</v>
      </c>
    </row>
    <row r="23" spans="1:33">
      <c r="A23" s="7">
        <f t="shared" si="2"/>
        <v>1981</v>
      </c>
      <c r="B23" s="41">
        <f t="shared" si="3"/>
        <v>91369</v>
      </c>
      <c r="C23" s="41">
        <f t="shared" si="3"/>
        <v>18956.900000000001</v>
      </c>
      <c r="D23" s="41">
        <f t="shared" si="3"/>
        <v>924.1</v>
      </c>
      <c r="E23" s="41">
        <f t="shared" si="3"/>
        <v>71.2</v>
      </c>
      <c r="F23" s="41">
        <f t="shared" si="3"/>
        <v>78.400000000000006</v>
      </c>
      <c r="G23" s="41" t="s">
        <v>29</v>
      </c>
      <c r="H23" s="41">
        <f t="shared" si="3"/>
        <v>97.5</v>
      </c>
      <c r="I23" s="41">
        <f t="shared" si="3"/>
        <v>141</v>
      </c>
      <c r="J23" s="41">
        <f t="shared" si="3"/>
        <v>113.8</v>
      </c>
      <c r="K23" s="41">
        <f t="shared" si="3"/>
        <v>49.6</v>
      </c>
      <c r="L23" s="41">
        <f t="shared" si="3"/>
        <v>87.6</v>
      </c>
      <c r="M23" s="41" t="s">
        <v>29</v>
      </c>
      <c r="O23">
        <v>1975</v>
      </c>
      <c r="P23">
        <v>66157300000</v>
      </c>
      <c r="Q23">
        <v>13672000000</v>
      </c>
      <c r="R23">
        <v>751000000</v>
      </c>
      <c r="S23">
        <v>49600000</v>
      </c>
      <c r="T23">
        <v>53300000</v>
      </c>
      <c r="U23" t="s">
        <v>664</v>
      </c>
      <c r="V23">
        <v>64000000</v>
      </c>
      <c r="W23">
        <v>85100000</v>
      </c>
      <c r="X23">
        <v>85800000</v>
      </c>
      <c r="Y23">
        <v>30800000</v>
      </c>
      <c r="Z23">
        <v>67900000</v>
      </c>
      <c r="AC23">
        <v>229600000</v>
      </c>
      <c r="AD23" t="s">
        <v>664</v>
      </c>
      <c r="AE23" t="s">
        <v>664</v>
      </c>
      <c r="AF23" t="s">
        <v>664</v>
      </c>
      <c r="AG23" t="s">
        <v>664</v>
      </c>
    </row>
    <row r="24" spans="1:33">
      <c r="A24" s="7">
        <f t="shared" si="2"/>
        <v>1982</v>
      </c>
      <c r="B24" s="41">
        <f t="shared" si="3"/>
        <v>82376.3</v>
      </c>
      <c r="C24" s="41">
        <f t="shared" si="3"/>
        <v>15836.9</v>
      </c>
      <c r="D24" s="41">
        <f t="shared" si="3"/>
        <v>1050.9000000000001</v>
      </c>
      <c r="E24" s="41">
        <f t="shared" si="3"/>
        <v>85.2</v>
      </c>
      <c r="F24" s="41">
        <f t="shared" si="3"/>
        <v>115.5</v>
      </c>
      <c r="G24" s="41" t="s">
        <v>29</v>
      </c>
      <c r="H24" s="41">
        <f t="shared" si="3"/>
        <v>112.9</v>
      </c>
      <c r="I24" s="41">
        <f t="shared" si="3"/>
        <v>104.5</v>
      </c>
      <c r="J24" s="41">
        <f t="shared" si="3"/>
        <v>95.1</v>
      </c>
      <c r="K24" s="41">
        <f t="shared" si="3"/>
        <v>65.099999999999994</v>
      </c>
      <c r="L24" s="41">
        <f t="shared" si="3"/>
        <v>105.1</v>
      </c>
      <c r="M24" s="41" t="s">
        <v>29</v>
      </c>
      <c r="O24">
        <v>1976</v>
      </c>
      <c r="P24">
        <v>65344600000</v>
      </c>
      <c r="Q24">
        <v>12618600000</v>
      </c>
      <c r="R24">
        <v>715500000</v>
      </c>
      <c r="S24">
        <v>46700000</v>
      </c>
      <c r="T24">
        <v>47000000</v>
      </c>
      <c r="U24" t="s">
        <v>664</v>
      </c>
      <c r="V24">
        <v>66800000</v>
      </c>
      <c r="W24">
        <v>80200000</v>
      </c>
      <c r="X24">
        <v>98100000</v>
      </c>
      <c r="Y24">
        <v>27600000</v>
      </c>
      <c r="Z24">
        <v>65100000</v>
      </c>
      <c r="AC24">
        <v>246300000</v>
      </c>
      <c r="AD24" t="s">
        <v>664</v>
      </c>
      <c r="AE24" t="s">
        <v>664</v>
      </c>
      <c r="AF24" t="s">
        <v>664</v>
      </c>
      <c r="AG24" t="s">
        <v>664</v>
      </c>
    </row>
    <row r="25" spans="1:33">
      <c r="A25" s="7">
        <f t="shared" si="2"/>
        <v>1983</v>
      </c>
      <c r="B25" s="41">
        <f t="shared" si="3"/>
        <v>77444.800000000003</v>
      </c>
      <c r="C25" s="41">
        <f t="shared" si="3"/>
        <v>11967.2</v>
      </c>
      <c r="D25" s="41">
        <f t="shared" si="3"/>
        <v>958.5</v>
      </c>
      <c r="E25" s="41">
        <f t="shared" si="3"/>
        <v>117.1</v>
      </c>
      <c r="F25" s="41">
        <f t="shared" si="3"/>
        <v>106.7</v>
      </c>
      <c r="G25" s="41" t="s">
        <v>29</v>
      </c>
      <c r="H25" s="41">
        <f t="shared" si="3"/>
        <v>111.7</v>
      </c>
      <c r="I25" s="41">
        <f t="shared" si="3"/>
        <v>87.5</v>
      </c>
      <c r="J25" s="41">
        <f t="shared" si="3"/>
        <v>109.6</v>
      </c>
      <c r="K25" s="41">
        <f t="shared" si="3"/>
        <v>32.700000000000003</v>
      </c>
      <c r="L25" s="41">
        <f t="shared" si="3"/>
        <v>102</v>
      </c>
      <c r="M25" s="41" t="s">
        <v>29</v>
      </c>
      <c r="O25">
        <v>1977</v>
      </c>
      <c r="P25">
        <v>66585500000</v>
      </c>
      <c r="Q25">
        <v>13041100000</v>
      </c>
      <c r="R25">
        <v>794900000</v>
      </c>
      <c r="S25">
        <v>52900000</v>
      </c>
      <c r="T25">
        <v>55700000</v>
      </c>
      <c r="U25" t="s">
        <v>664</v>
      </c>
      <c r="V25">
        <v>73500000</v>
      </c>
      <c r="W25">
        <v>84600000</v>
      </c>
      <c r="X25">
        <v>116200000</v>
      </c>
      <c r="Y25">
        <v>45400000</v>
      </c>
      <c r="Z25">
        <v>61100000</v>
      </c>
      <c r="AC25">
        <v>324100000</v>
      </c>
      <c r="AD25" t="s">
        <v>664</v>
      </c>
      <c r="AE25" t="s">
        <v>664</v>
      </c>
      <c r="AF25" t="s">
        <v>664</v>
      </c>
      <c r="AG25" t="s">
        <v>664</v>
      </c>
    </row>
    <row r="26" spans="1:33">
      <c r="A26" s="7">
        <f t="shared" si="2"/>
        <v>1984</v>
      </c>
      <c r="B26" s="41">
        <f t="shared" si="3"/>
        <v>79788.899999999994</v>
      </c>
      <c r="C26" s="41">
        <f t="shared" si="3"/>
        <v>11551.7</v>
      </c>
      <c r="D26" s="41">
        <f t="shared" si="3"/>
        <v>954.6</v>
      </c>
      <c r="E26" s="41">
        <f t="shared" si="3"/>
        <v>110.7</v>
      </c>
      <c r="F26" s="41">
        <f t="shared" si="3"/>
        <v>99.1</v>
      </c>
      <c r="G26" s="41" t="s">
        <v>29</v>
      </c>
      <c r="H26" s="41">
        <f t="shared" si="3"/>
        <v>99.5</v>
      </c>
      <c r="I26" s="41">
        <f t="shared" si="3"/>
        <v>136.80000000000001</v>
      </c>
      <c r="J26" s="41">
        <f t="shared" si="3"/>
        <v>115.8</v>
      </c>
      <c r="K26" s="41">
        <f t="shared" si="3"/>
        <v>39.299999999999997</v>
      </c>
      <c r="L26" s="41">
        <f t="shared" si="3"/>
        <v>94.3</v>
      </c>
      <c r="M26" s="41" t="s">
        <v>29</v>
      </c>
      <c r="O26">
        <v>1978</v>
      </c>
      <c r="P26">
        <v>68256800000</v>
      </c>
      <c r="Q26">
        <v>12043100000</v>
      </c>
      <c r="R26">
        <v>837400000</v>
      </c>
      <c r="S26">
        <v>62900000</v>
      </c>
      <c r="T26">
        <v>65600000</v>
      </c>
      <c r="U26" t="s">
        <v>664</v>
      </c>
      <c r="V26">
        <v>75400000</v>
      </c>
      <c r="W26">
        <v>91600000</v>
      </c>
      <c r="X26">
        <v>115100000</v>
      </c>
      <c r="Y26">
        <v>68500000</v>
      </c>
      <c r="Z26">
        <v>58000000</v>
      </c>
      <c r="AC26">
        <v>274700000</v>
      </c>
      <c r="AD26" t="s">
        <v>664</v>
      </c>
      <c r="AE26" t="s">
        <v>664</v>
      </c>
      <c r="AF26" t="s">
        <v>664</v>
      </c>
      <c r="AG26" t="s">
        <v>664</v>
      </c>
    </row>
    <row r="27" spans="1:33">
      <c r="A27" s="7">
        <f t="shared" si="2"/>
        <v>1985</v>
      </c>
      <c r="B27" s="41">
        <f t="shared" si="3"/>
        <v>86282.5</v>
      </c>
      <c r="C27" s="41">
        <f t="shared" si="3"/>
        <v>14461.5</v>
      </c>
      <c r="D27" s="41">
        <f t="shared" si="3"/>
        <v>1000.5</v>
      </c>
      <c r="E27" s="41">
        <f t="shared" si="3"/>
        <v>83.5</v>
      </c>
      <c r="F27" s="41">
        <f t="shared" si="3"/>
        <v>82.7</v>
      </c>
      <c r="G27" s="41" t="s">
        <v>29</v>
      </c>
      <c r="H27" s="41">
        <f t="shared" si="3"/>
        <v>105.5</v>
      </c>
      <c r="I27" s="41">
        <f t="shared" si="3"/>
        <v>148.5</v>
      </c>
      <c r="J27" s="41">
        <f t="shared" si="3"/>
        <v>130.80000000000001</v>
      </c>
      <c r="K27" s="41">
        <f t="shared" si="3"/>
        <v>65.3</v>
      </c>
      <c r="L27" s="41">
        <f t="shared" si="3"/>
        <v>113.8</v>
      </c>
      <c r="M27" s="41" t="s">
        <v>29</v>
      </c>
      <c r="O27">
        <v>1979</v>
      </c>
      <c r="P27">
        <v>75126200000</v>
      </c>
      <c r="Q27">
        <v>13141500000</v>
      </c>
      <c r="R27">
        <v>1002600000</v>
      </c>
      <c r="S27">
        <v>73900000</v>
      </c>
      <c r="T27">
        <v>80300000</v>
      </c>
      <c r="U27" t="s">
        <v>664</v>
      </c>
      <c r="V27">
        <v>72600000</v>
      </c>
      <c r="W27">
        <v>140700000</v>
      </c>
      <c r="X27">
        <v>122800000</v>
      </c>
      <c r="Y27">
        <v>90700000</v>
      </c>
      <c r="Z27">
        <v>72500000</v>
      </c>
      <c r="AC27">
        <v>276400000</v>
      </c>
      <c r="AD27" t="s">
        <v>664</v>
      </c>
      <c r="AE27" t="s">
        <v>664</v>
      </c>
      <c r="AF27" t="s">
        <v>664</v>
      </c>
      <c r="AG27" t="s">
        <v>664</v>
      </c>
    </row>
    <row r="28" spans="1:33">
      <c r="A28" s="7">
        <f t="shared" si="2"/>
        <v>1986</v>
      </c>
      <c r="B28" s="41">
        <f t="shared" si="3"/>
        <v>87678.6</v>
      </c>
      <c r="C28" s="41">
        <f t="shared" si="3"/>
        <v>17516.900000000001</v>
      </c>
      <c r="D28" s="41">
        <f t="shared" si="3"/>
        <v>1085.4000000000001</v>
      </c>
      <c r="E28" s="41">
        <f t="shared" si="3"/>
        <v>82.8</v>
      </c>
      <c r="F28" s="41">
        <f t="shared" si="3"/>
        <v>90.3</v>
      </c>
      <c r="G28" s="41" t="s">
        <v>29</v>
      </c>
      <c r="H28" s="41">
        <f t="shared" si="3"/>
        <v>134.6</v>
      </c>
      <c r="I28" s="41">
        <f t="shared" si="3"/>
        <v>134.6</v>
      </c>
      <c r="J28" s="41">
        <f t="shared" si="3"/>
        <v>147.4</v>
      </c>
      <c r="K28" s="41">
        <f t="shared" si="3"/>
        <v>81.3</v>
      </c>
      <c r="L28" s="41">
        <f t="shared" si="3"/>
        <v>100.7</v>
      </c>
      <c r="M28" s="41" t="s">
        <v>29</v>
      </c>
      <c r="O28">
        <v>1980</v>
      </c>
      <c r="P28">
        <v>81783300000</v>
      </c>
      <c r="Q28">
        <v>15678000000</v>
      </c>
      <c r="R28">
        <v>1176800000</v>
      </c>
      <c r="S28">
        <v>82600000</v>
      </c>
      <c r="T28">
        <v>96500000</v>
      </c>
      <c r="U28" t="s">
        <v>664</v>
      </c>
      <c r="V28">
        <v>112400000</v>
      </c>
      <c r="W28">
        <v>149600000</v>
      </c>
      <c r="X28">
        <v>152900000</v>
      </c>
      <c r="Y28">
        <v>83800000</v>
      </c>
      <c r="Z28">
        <v>111200000</v>
      </c>
      <c r="AC28">
        <v>319500000</v>
      </c>
      <c r="AD28" t="s">
        <v>664</v>
      </c>
      <c r="AE28" t="s">
        <v>664</v>
      </c>
      <c r="AF28" t="s">
        <v>664</v>
      </c>
      <c r="AG28" t="s">
        <v>664</v>
      </c>
    </row>
    <row r="29" spans="1:33">
      <c r="A29" s="7">
        <f t="shared" si="2"/>
        <v>1987</v>
      </c>
      <c r="B29" s="41">
        <f t="shared" si="3"/>
        <v>95344</v>
      </c>
      <c r="C29" s="41">
        <f t="shared" si="3"/>
        <v>18556.3</v>
      </c>
      <c r="D29" s="41">
        <f t="shared" si="3"/>
        <v>1292.2</v>
      </c>
      <c r="E29" s="41">
        <f t="shared" si="3"/>
        <v>72.5</v>
      </c>
      <c r="F29" s="41">
        <f t="shared" si="3"/>
        <v>98.3</v>
      </c>
      <c r="G29" s="41" t="s">
        <v>29</v>
      </c>
      <c r="H29" s="41">
        <f t="shared" si="3"/>
        <v>163.4</v>
      </c>
      <c r="I29" s="41">
        <f t="shared" si="3"/>
        <v>169.8</v>
      </c>
      <c r="J29" s="41">
        <f t="shared" si="3"/>
        <v>171.1</v>
      </c>
      <c r="K29" s="41">
        <f t="shared" si="3"/>
        <v>97.3</v>
      </c>
      <c r="L29" s="41">
        <f t="shared" si="3"/>
        <v>121.3</v>
      </c>
      <c r="M29" s="41" t="s">
        <v>29</v>
      </c>
      <c r="O29">
        <v>1981</v>
      </c>
      <c r="P29">
        <v>91369000000</v>
      </c>
      <c r="Q29">
        <v>18956900000</v>
      </c>
      <c r="R29">
        <v>924100000</v>
      </c>
      <c r="S29">
        <v>71200000</v>
      </c>
      <c r="T29">
        <v>78400000</v>
      </c>
      <c r="U29" t="s">
        <v>664</v>
      </c>
      <c r="V29">
        <v>97500000</v>
      </c>
      <c r="W29">
        <v>141000000</v>
      </c>
      <c r="X29">
        <v>113800000</v>
      </c>
      <c r="Y29">
        <v>49600000</v>
      </c>
      <c r="Z29">
        <v>87600000</v>
      </c>
      <c r="AC29">
        <v>252700000</v>
      </c>
      <c r="AD29" t="s">
        <v>664</v>
      </c>
      <c r="AE29" t="s">
        <v>664</v>
      </c>
      <c r="AF29" t="s">
        <v>664</v>
      </c>
      <c r="AG29" t="s">
        <v>664</v>
      </c>
    </row>
    <row r="30" spans="1:33">
      <c r="A30" s="7">
        <f t="shared" si="2"/>
        <v>1988</v>
      </c>
      <c r="B30" s="41">
        <f t="shared" si="3"/>
        <v>107855.1</v>
      </c>
      <c r="C30" s="41">
        <f t="shared" si="3"/>
        <v>21283</v>
      </c>
      <c r="D30" s="41">
        <f t="shared" si="3"/>
        <v>1390.1</v>
      </c>
      <c r="E30" s="41">
        <f t="shared" si="3"/>
        <v>87.1</v>
      </c>
      <c r="F30" s="41">
        <f t="shared" si="3"/>
        <v>108.5</v>
      </c>
      <c r="G30" s="41" t="s">
        <v>29</v>
      </c>
      <c r="H30" s="41">
        <f t="shared" si="3"/>
        <v>151.80000000000001</v>
      </c>
      <c r="I30" s="41">
        <f t="shared" si="3"/>
        <v>170.8</v>
      </c>
      <c r="J30" s="41">
        <f t="shared" si="3"/>
        <v>141.80000000000001</v>
      </c>
      <c r="K30" s="41">
        <f t="shared" si="3"/>
        <v>143.1</v>
      </c>
      <c r="L30" s="41">
        <f t="shared" si="3"/>
        <v>166.5</v>
      </c>
      <c r="M30" s="41" t="s">
        <v>29</v>
      </c>
      <c r="O30">
        <v>1982</v>
      </c>
      <c r="P30">
        <v>82376300000</v>
      </c>
      <c r="Q30">
        <v>15836900000</v>
      </c>
      <c r="R30">
        <v>1050900000</v>
      </c>
      <c r="S30">
        <v>85200000</v>
      </c>
      <c r="T30">
        <v>115500000</v>
      </c>
      <c r="U30" t="s">
        <v>664</v>
      </c>
      <c r="V30">
        <v>112900000</v>
      </c>
      <c r="W30">
        <v>104500000</v>
      </c>
      <c r="X30">
        <v>95100000</v>
      </c>
      <c r="Y30">
        <v>65100000</v>
      </c>
      <c r="Z30">
        <v>105100000</v>
      </c>
      <c r="AC30">
        <v>255500000</v>
      </c>
      <c r="AD30" t="s">
        <v>664</v>
      </c>
      <c r="AE30" t="s">
        <v>664</v>
      </c>
      <c r="AF30" t="s">
        <v>664</v>
      </c>
      <c r="AG30" t="s">
        <v>664</v>
      </c>
    </row>
    <row r="31" spans="1:33">
      <c r="A31" s="7">
        <f t="shared" si="2"/>
        <v>1989</v>
      </c>
      <c r="B31" s="41">
        <f t="shared" si="3"/>
        <v>114677.1</v>
      </c>
      <c r="C31" s="41">
        <f t="shared" si="3"/>
        <v>24570</v>
      </c>
      <c r="D31" s="41">
        <f t="shared" si="3"/>
        <v>1499.3</v>
      </c>
      <c r="E31" s="41">
        <f t="shared" si="3"/>
        <v>107.4</v>
      </c>
      <c r="F31" s="41">
        <f t="shared" si="3"/>
        <v>100.4</v>
      </c>
      <c r="G31" s="41" t="s">
        <v>29</v>
      </c>
      <c r="H31" s="41">
        <f t="shared" si="3"/>
        <v>150.9</v>
      </c>
      <c r="I31" s="41">
        <f t="shared" si="3"/>
        <v>217.6</v>
      </c>
      <c r="J31" s="41">
        <f t="shared" si="3"/>
        <v>217.7</v>
      </c>
      <c r="K31" s="41">
        <f t="shared" si="3"/>
        <v>87.3</v>
      </c>
      <c r="L31" s="41">
        <f t="shared" si="3"/>
        <v>197.2</v>
      </c>
      <c r="M31" s="41" t="s">
        <v>29</v>
      </c>
      <c r="O31">
        <v>1983</v>
      </c>
      <c r="P31">
        <v>77444800000</v>
      </c>
      <c r="Q31">
        <v>11967200000</v>
      </c>
      <c r="R31">
        <v>958500000</v>
      </c>
      <c r="S31">
        <v>117100000</v>
      </c>
      <c r="T31">
        <v>106700000</v>
      </c>
      <c r="U31" t="s">
        <v>664</v>
      </c>
      <c r="V31">
        <v>111700000</v>
      </c>
      <c r="W31">
        <v>87500000</v>
      </c>
      <c r="X31">
        <v>109600000</v>
      </c>
      <c r="Y31">
        <v>32700000</v>
      </c>
      <c r="Z31">
        <v>102000000</v>
      </c>
      <c r="AC31">
        <v>370200000</v>
      </c>
      <c r="AD31" t="s">
        <v>664</v>
      </c>
      <c r="AE31" t="s">
        <v>664</v>
      </c>
      <c r="AF31" t="s">
        <v>664</v>
      </c>
      <c r="AG31" t="s">
        <v>664</v>
      </c>
    </row>
    <row r="32" spans="1:33">
      <c r="A32" s="7">
        <f t="shared" si="2"/>
        <v>1990</v>
      </c>
      <c r="B32" s="41">
        <f t="shared" si="3"/>
        <v>113685</v>
      </c>
      <c r="C32" s="41">
        <f t="shared" si="3"/>
        <v>22983.7</v>
      </c>
      <c r="D32" s="41">
        <f t="shared" si="3"/>
        <v>1377.7</v>
      </c>
      <c r="E32" s="41">
        <f t="shared" si="3"/>
        <v>89.6</v>
      </c>
      <c r="F32" s="41">
        <f t="shared" si="3"/>
        <v>99.2</v>
      </c>
      <c r="G32" s="41" t="s">
        <v>29</v>
      </c>
      <c r="H32" s="41">
        <f t="shared" si="3"/>
        <v>200</v>
      </c>
      <c r="I32" s="41">
        <f t="shared" si="3"/>
        <v>189.7</v>
      </c>
      <c r="J32" s="41">
        <f t="shared" si="3"/>
        <v>122.3</v>
      </c>
      <c r="K32" s="41">
        <f t="shared" si="3"/>
        <v>80.599999999999994</v>
      </c>
      <c r="L32" s="41">
        <f t="shared" si="3"/>
        <v>200.4</v>
      </c>
      <c r="M32" s="41" t="s">
        <v>29</v>
      </c>
      <c r="O32">
        <v>1984</v>
      </c>
      <c r="P32">
        <v>79788900000</v>
      </c>
      <c r="Q32">
        <v>11551700000</v>
      </c>
      <c r="R32">
        <v>954600000</v>
      </c>
      <c r="S32">
        <v>110700000</v>
      </c>
      <c r="T32">
        <v>99100000</v>
      </c>
      <c r="U32" t="s">
        <v>664</v>
      </c>
      <c r="V32">
        <v>99500000</v>
      </c>
      <c r="W32">
        <v>136800000</v>
      </c>
      <c r="X32">
        <v>115800000</v>
      </c>
      <c r="Y32">
        <v>39300000</v>
      </c>
      <c r="Z32">
        <v>94300000</v>
      </c>
      <c r="AC32">
        <v>456900000</v>
      </c>
      <c r="AD32" t="s">
        <v>664</v>
      </c>
      <c r="AE32" t="s">
        <v>664</v>
      </c>
      <c r="AF32" t="s">
        <v>664</v>
      </c>
      <c r="AG32" t="s">
        <v>664</v>
      </c>
    </row>
    <row r="33" spans="1:33">
      <c r="A33" s="7">
        <f t="shared" si="2"/>
        <v>1991</v>
      </c>
      <c r="B33" s="41">
        <f t="shared" si="3"/>
        <v>111905.60000000001</v>
      </c>
      <c r="C33" s="41">
        <f t="shared" si="3"/>
        <v>20732.400000000001</v>
      </c>
      <c r="D33" s="41">
        <f t="shared" si="3"/>
        <v>1466.7</v>
      </c>
      <c r="E33" s="41">
        <f t="shared" si="3"/>
        <v>78.900000000000006</v>
      </c>
      <c r="F33" s="41">
        <f t="shared" si="3"/>
        <v>86.3</v>
      </c>
      <c r="G33" s="41" t="s">
        <v>29</v>
      </c>
      <c r="H33" s="41">
        <f t="shared" si="3"/>
        <v>200.5</v>
      </c>
      <c r="I33" s="41">
        <f t="shared" si="3"/>
        <v>218.8</v>
      </c>
      <c r="J33" s="41">
        <f t="shared" si="3"/>
        <v>151.80000000000001</v>
      </c>
      <c r="K33" s="41">
        <f t="shared" si="3"/>
        <v>81</v>
      </c>
      <c r="L33" s="41">
        <f t="shared" si="3"/>
        <v>176.2</v>
      </c>
      <c r="M33" s="41" t="s">
        <v>29</v>
      </c>
      <c r="O33">
        <v>1985</v>
      </c>
      <c r="P33">
        <v>86282500000</v>
      </c>
      <c r="Q33">
        <v>14461500000</v>
      </c>
      <c r="R33">
        <v>1000500000</v>
      </c>
      <c r="S33">
        <v>83500000</v>
      </c>
      <c r="T33">
        <v>82700000</v>
      </c>
      <c r="U33" t="s">
        <v>664</v>
      </c>
      <c r="V33">
        <v>105500000</v>
      </c>
      <c r="W33">
        <v>148500000</v>
      </c>
      <c r="X33">
        <v>130800000</v>
      </c>
      <c r="Y33">
        <v>65300000</v>
      </c>
      <c r="Z33">
        <v>113800000</v>
      </c>
      <c r="AC33">
        <v>410600000</v>
      </c>
      <c r="AD33" t="s">
        <v>664</v>
      </c>
      <c r="AE33" t="s">
        <v>664</v>
      </c>
      <c r="AF33" t="s">
        <v>664</v>
      </c>
      <c r="AG33" t="s">
        <v>664</v>
      </c>
    </row>
    <row r="34" spans="1:33">
      <c r="A34" s="7">
        <f>O40</f>
        <v>1992</v>
      </c>
      <c r="B34" s="41">
        <f>P40/1000000</f>
        <v>104457.4</v>
      </c>
      <c r="C34" s="41">
        <f t="shared" si="3"/>
        <v>16015.8</v>
      </c>
      <c r="D34" s="41">
        <f t="shared" si="3"/>
        <v>1451</v>
      </c>
      <c r="E34" s="41">
        <f t="shared" si="3"/>
        <v>91.2</v>
      </c>
      <c r="F34" s="41">
        <f t="shared" si="3"/>
        <v>118.8</v>
      </c>
      <c r="G34" s="41" t="s">
        <v>29</v>
      </c>
      <c r="H34" s="41">
        <f t="shared" si="3"/>
        <v>118.6</v>
      </c>
      <c r="I34" s="41">
        <f t="shared" si="3"/>
        <v>242.3</v>
      </c>
      <c r="J34" s="41">
        <f t="shared" si="3"/>
        <v>161.4</v>
      </c>
      <c r="K34" s="41">
        <f t="shared" si="3"/>
        <v>49.7</v>
      </c>
      <c r="L34" s="41">
        <f t="shared" si="3"/>
        <v>230.2</v>
      </c>
      <c r="M34" s="41" t="s">
        <v>29</v>
      </c>
      <c r="O34">
        <v>1986</v>
      </c>
      <c r="P34">
        <v>87678600000</v>
      </c>
      <c r="Q34">
        <v>17516900000</v>
      </c>
      <c r="R34">
        <v>1085400000</v>
      </c>
      <c r="S34">
        <v>82800000</v>
      </c>
      <c r="T34">
        <v>90300000</v>
      </c>
      <c r="U34" t="s">
        <v>664</v>
      </c>
      <c r="V34">
        <v>134600000</v>
      </c>
      <c r="W34">
        <v>134600000</v>
      </c>
      <c r="X34">
        <v>147400000</v>
      </c>
      <c r="Y34">
        <v>81300000</v>
      </c>
      <c r="Z34">
        <v>100700000</v>
      </c>
      <c r="AC34">
        <v>283600000</v>
      </c>
      <c r="AD34" t="s">
        <v>664</v>
      </c>
      <c r="AE34" t="s">
        <v>664</v>
      </c>
      <c r="AF34" t="s">
        <v>664</v>
      </c>
      <c r="AG34" t="s">
        <v>664</v>
      </c>
    </row>
    <row r="35" spans="1:33">
      <c r="A35" s="7">
        <f t="shared" ref="A35:A41" si="4">O41</f>
        <v>1993</v>
      </c>
      <c r="B35" s="41">
        <f t="shared" ref="B35:L50" si="5">P41/1000000</f>
        <v>103282.2</v>
      </c>
      <c r="C35" s="41">
        <f t="shared" si="3"/>
        <v>15126.4</v>
      </c>
      <c r="D35" s="41">
        <f t="shared" si="3"/>
        <v>1254.9000000000001</v>
      </c>
      <c r="E35" s="41">
        <f t="shared" si="3"/>
        <v>65.400000000000006</v>
      </c>
      <c r="F35" s="41">
        <f t="shared" si="3"/>
        <v>107.4</v>
      </c>
      <c r="G35" s="41" t="s">
        <v>29</v>
      </c>
      <c r="H35" s="41">
        <f t="shared" si="3"/>
        <v>134.4</v>
      </c>
      <c r="I35" s="41">
        <f t="shared" si="3"/>
        <v>178.7</v>
      </c>
      <c r="J35" s="41">
        <f t="shared" si="3"/>
        <v>160.9</v>
      </c>
      <c r="K35" s="41">
        <f t="shared" si="3"/>
        <v>51.5</v>
      </c>
      <c r="L35" s="41">
        <f t="shared" si="3"/>
        <v>171.9</v>
      </c>
      <c r="M35" s="41" t="s">
        <v>29</v>
      </c>
      <c r="O35">
        <v>1987</v>
      </c>
      <c r="P35">
        <v>95344000000</v>
      </c>
      <c r="Q35">
        <v>18556300000</v>
      </c>
      <c r="R35">
        <v>1292200000</v>
      </c>
      <c r="S35">
        <v>72500000</v>
      </c>
      <c r="T35">
        <v>98300000</v>
      </c>
      <c r="U35" t="s">
        <v>664</v>
      </c>
      <c r="V35">
        <v>163400000</v>
      </c>
      <c r="W35">
        <v>169800000</v>
      </c>
      <c r="X35">
        <v>171100000</v>
      </c>
      <c r="Y35">
        <v>97300000</v>
      </c>
      <c r="Z35">
        <v>121300000</v>
      </c>
      <c r="AC35">
        <v>317400000</v>
      </c>
      <c r="AD35" t="s">
        <v>664</v>
      </c>
      <c r="AE35" t="s">
        <v>664</v>
      </c>
      <c r="AF35" t="s">
        <v>664</v>
      </c>
      <c r="AG35" t="s">
        <v>664</v>
      </c>
    </row>
    <row r="36" spans="1:33">
      <c r="A36" s="7">
        <f t="shared" si="4"/>
        <v>1994</v>
      </c>
      <c r="B36" s="41">
        <f t="shared" si="5"/>
        <v>113034.7</v>
      </c>
      <c r="C36" s="41">
        <f t="shared" si="5"/>
        <v>17733.900000000001</v>
      </c>
      <c r="D36" s="41">
        <f t="shared" si="5"/>
        <v>1335.8</v>
      </c>
      <c r="E36" s="41">
        <f t="shared" si="5"/>
        <v>47.1</v>
      </c>
      <c r="F36" s="41">
        <f t="shared" si="5"/>
        <v>132.80000000000001</v>
      </c>
      <c r="G36" s="41" t="s">
        <v>29</v>
      </c>
      <c r="H36" s="41">
        <f t="shared" si="5"/>
        <v>117.8</v>
      </c>
      <c r="I36" s="41">
        <f t="shared" si="5"/>
        <v>180.4</v>
      </c>
      <c r="J36" s="41">
        <f t="shared" si="5"/>
        <v>206</v>
      </c>
      <c r="K36" s="41">
        <f t="shared" si="5"/>
        <v>75.900000000000006</v>
      </c>
      <c r="L36" s="41">
        <f t="shared" si="5"/>
        <v>207</v>
      </c>
      <c r="M36" s="41" t="s">
        <v>29</v>
      </c>
      <c r="O36">
        <v>1988</v>
      </c>
      <c r="P36">
        <v>107855100000</v>
      </c>
      <c r="Q36">
        <v>21283000000</v>
      </c>
      <c r="R36">
        <v>1390100000</v>
      </c>
      <c r="S36">
        <v>87100000</v>
      </c>
      <c r="T36">
        <v>108500000</v>
      </c>
      <c r="U36" t="s">
        <v>664</v>
      </c>
      <c r="V36">
        <v>151800000</v>
      </c>
      <c r="W36">
        <v>170800000</v>
      </c>
      <c r="X36">
        <v>141800000</v>
      </c>
      <c r="Y36">
        <v>143100000</v>
      </c>
      <c r="Z36">
        <v>166500000</v>
      </c>
      <c r="AC36">
        <v>400500000</v>
      </c>
      <c r="AD36" t="s">
        <v>664</v>
      </c>
      <c r="AE36" t="s">
        <v>664</v>
      </c>
      <c r="AF36" t="s">
        <v>664</v>
      </c>
      <c r="AG36" t="s">
        <v>664</v>
      </c>
    </row>
    <row r="37" spans="1:33">
      <c r="A37" s="7">
        <f t="shared" si="4"/>
        <v>1995</v>
      </c>
      <c r="B37" s="41">
        <f t="shared" si="5"/>
        <v>115758.3</v>
      </c>
      <c r="C37" s="41">
        <f t="shared" si="5"/>
        <v>19767.8</v>
      </c>
      <c r="D37" s="41">
        <f t="shared" si="5"/>
        <v>1351.5</v>
      </c>
      <c r="E37" s="41">
        <f t="shared" si="5"/>
        <v>85.7</v>
      </c>
      <c r="F37" s="41">
        <f t="shared" si="5"/>
        <v>168.9</v>
      </c>
      <c r="G37" s="41" t="s">
        <v>29</v>
      </c>
      <c r="H37" s="41">
        <f t="shared" si="5"/>
        <v>106.8</v>
      </c>
      <c r="I37" s="41">
        <f t="shared" si="5"/>
        <v>174.8</v>
      </c>
      <c r="J37" s="41">
        <f t="shared" si="5"/>
        <v>185.6</v>
      </c>
      <c r="K37" s="41">
        <f t="shared" si="5"/>
        <v>49.5</v>
      </c>
      <c r="L37" s="41">
        <f t="shared" si="5"/>
        <v>220.2</v>
      </c>
      <c r="M37" s="41" t="s">
        <v>29</v>
      </c>
      <c r="O37">
        <v>1989</v>
      </c>
      <c r="P37">
        <v>114677100000</v>
      </c>
      <c r="Q37">
        <v>24570000000</v>
      </c>
      <c r="R37">
        <v>1499300000</v>
      </c>
      <c r="S37">
        <v>107400000</v>
      </c>
      <c r="T37">
        <v>100400000</v>
      </c>
      <c r="U37" t="s">
        <v>664</v>
      </c>
      <c r="V37">
        <v>150900000</v>
      </c>
      <c r="W37">
        <v>217600000</v>
      </c>
      <c r="X37">
        <v>217700000</v>
      </c>
      <c r="Y37">
        <v>87300000</v>
      </c>
      <c r="Z37">
        <v>197200000</v>
      </c>
      <c r="AC37">
        <v>337000000</v>
      </c>
      <c r="AD37" t="s">
        <v>664</v>
      </c>
      <c r="AE37" t="s">
        <v>664</v>
      </c>
      <c r="AF37" t="s">
        <v>664</v>
      </c>
      <c r="AG37" t="s">
        <v>664</v>
      </c>
    </row>
    <row r="38" spans="1:33">
      <c r="A38" s="7">
        <f t="shared" si="4"/>
        <v>1996</v>
      </c>
      <c r="B38" s="41">
        <f t="shared" si="5"/>
        <v>118239</v>
      </c>
      <c r="C38" s="41">
        <f t="shared" si="5"/>
        <v>20753.3</v>
      </c>
      <c r="D38" s="41">
        <f t="shared" si="5"/>
        <v>1792.6</v>
      </c>
      <c r="E38" s="41">
        <f t="shared" si="5"/>
        <v>83.8</v>
      </c>
      <c r="F38" s="41">
        <f t="shared" si="5"/>
        <v>223.9</v>
      </c>
      <c r="G38" s="41" t="s">
        <v>29</v>
      </c>
      <c r="H38" s="41">
        <f t="shared" si="5"/>
        <v>276.8</v>
      </c>
      <c r="I38" s="41">
        <f t="shared" si="5"/>
        <v>155.6</v>
      </c>
      <c r="J38" s="41">
        <f t="shared" si="5"/>
        <v>389.5</v>
      </c>
      <c r="K38" s="41">
        <f t="shared" si="5"/>
        <v>63.9</v>
      </c>
      <c r="L38" s="41">
        <f t="shared" si="5"/>
        <v>181.6</v>
      </c>
      <c r="M38" s="41" t="s">
        <v>29</v>
      </c>
      <c r="O38">
        <v>1990</v>
      </c>
      <c r="P38">
        <v>113685000000</v>
      </c>
      <c r="Q38">
        <v>22983700000</v>
      </c>
      <c r="R38">
        <v>1377700000</v>
      </c>
      <c r="S38">
        <v>89600000</v>
      </c>
      <c r="T38">
        <v>99200000</v>
      </c>
      <c r="U38" t="s">
        <v>664</v>
      </c>
      <c r="V38">
        <v>200000000</v>
      </c>
      <c r="W38">
        <v>189700000</v>
      </c>
      <c r="X38">
        <v>122300000</v>
      </c>
      <c r="Y38">
        <v>80600000</v>
      </c>
      <c r="Z38">
        <v>200400000</v>
      </c>
      <c r="AC38">
        <v>427000000</v>
      </c>
      <c r="AD38" t="s">
        <v>664</v>
      </c>
      <c r="AE38" t="s">
        <v>664</v>
      </c>
      <c r="AF38" t="s">
        <v>664</v>
      </c>
      <c r="AG38" t="s">
        <v>664</v>
      </c>
    </row>
    <row r="39" spans="1:33">
      <c r="A39" s="7">
        <f t="shared" si="4"/>
        <v>1997</v>
      </c>
      <c r="B39" s="41">
        <f t="shared" si="5"/>
        <v>136617.20000000001</v>
      </c>
      <c r="C39" s="41">
        <f t="shared" si="5"/>
        <v>22977.5</v>
      </c>
      <c r="D39" s="41">
        <f t="shared" si="5"/>
        <v>1490.4</v>
      </c>
      <c r="E39" s="41">
        <f t="shared" si="5"/>
        <v>130.4</v>
      </c>
      <c r="F39" s="41">
        <f t="shared" si="5"/>
        <v>181.4</v>
      </c>
      <c r="G39" s="41" t="s">
        <v>29</v>
      </c>
      <c r="H39" s="41">
        <f t="shared" si="5"/>
        <v>160.5</v>
      </c>
      <c r="I39" s="41">
        <f t="shared" si="5"/>
        <v>174.4</v>
      </c>
      <c r="J39" s="41">
        <f t="shared" si="5"/>
        <v>147.6</v>
      </c>
      <c r="K39" s="41">
        <f t="shared" si="5"/>
        <v>90</v>
      </c>
      <c r="L39" s="41">
        <f t="shared" si="5"/>
        <v>253</v>
      </c>
      <c r="M39" s="41" t="s">
        <v>29</v>
      </c>
      <c r="O39">
        <v>1991</v>
      </c>
      <c r="P39">
        <v>111905600000</v>
      </c>
      <c r="Q39">
        <v>20732400000</v>
      </c>
      <c r="R39">
        <v>1466700000</v>
      </c>
      <c r="S39">
        <v>78900000</v>
      </c>
      <c r="T39">
        <v>86300000</v>
      </c>
      <c r="U39" t="s">
        <v>664</v>
      </c>
      <c r="V39">
        <v>200500000</v>
      </c>
      <c r="W39">
        <v>218800000</v>
      </c>
      <c r="X39">
        <v>151800000</v>
      </c>
      <c r="Y39">
        <v>81000000</v>
      </c>
      <c r="Z39">
        <v>176200000</v>
      </c>
      <c r="AC39">
        <v>363300000</v>
      </c>
      <c r="AD39" t="s">
        <v>664</v>
      </c>
      <c r="AE39" t="s">
        <v>664</v>
      </c>
      <c r="AF39" t="s">
        <v>664</v>
      </c>
      <c r="AG39" t="s">
        <v>664</v>
      </c>
    </row>
    <row r="40" spans="1:33">
      <c r="A40" s="7">
        <f t="shared" si="4"/>
        <v>1998</v>
      </c>
      <c r="B40" s="41">
        <f t="shared" si="5"/>
        <v>142743.9</v>
      </c>
      <c r="C40" s="41">
        <f t="shared" si="5"/>
        <v>23134.9</v>
      </c>
      <c r="D40" s="41">
        <f t="shared" si="5"/>
        <v>1627.7</v>
      </c>
      <c r="E40" s="41">
        <f t="shared" si="5"/>
        <v>167.9</v>
      </c>
      <c r="F40" s="41">
        <f t="shared" si="5"/>
        <v>119.7</v>
      </c>
      <c r="G40" s="41" t="s">
        <v>29</v>
      </c>
      <c r="H40" s="41">
        <f t="shared" si="5"/>
        <v>209.8</v>
      </c>
      <c r="I40" s="41">
        <f t="shared" si="5"/>
        <v>178.2</v>
      </c>
      <c r="J40" s="41">
        <f t="shared" si="5"/>
        <v>388</v>
      </c>
      <c r="K40" s="41">
        <f t="shared" si="5"/>
        <v>56.5</v>
      </c>
      <c r="L40" s="41">
        <f t="shared" si="5"/>
        <v>164.6</v>
      </c>
      <c r="M40" s="41" t="s">
        <v>29</v>
      </c>
      <c r="O40">
        <v>1992</v>
      </c>
      <c r="P40">
        <v>104457400000</v>
      </c>
      <c r="Q40">
        <v>16015800000</v>
      </c>
      <c r="R40">
        <v>1451000000</v>
      </c>
      <c r="S40">
        <v>91200000</v>
      </c>
      <c r="T40">
        <v>118800000</v>
      </c>
      <c r="U40" t="s">
        <v>664</v>
      </c>
      <c r="V40">
        <v>118600000</v>
      </c>
      <c r="W40">
        <v>242300000</v>
      </c>
      <c r="X40">
        <v>161400000</v>
      </c>
      <c r="Y40">
        <v>49700000</v>
      </c>
      <c r="Z40">
        <v>230200000</v>
      </c>
      <c r="AC40">
        <v>394300000</v>
      </c>
      <c r="AD40" t="s">
        <v>664</v>
      </c>
      <c r="AE40" t="s">
        <v>664</v>
      </c>
      <c r="AF40" t="s">
        <v>664</v>
      </c>
      <c r="AG40" t="s">
        <v>664</v>
      </c>
    </row>
    <row r="41" spans="1:33">
      <c r="A41" s="7">
        <f t="shared" si="4"/>
        <v>1999</v>
      </c>
      <c r="B41" s="41">
        <f t="shared" si="5"/>
        <v>154030.79999999999</v>
      </c>
      <c r="C41" s="41">
        <f t="shared" si="5"/>
        <v>23327.9</v>
      </c>
      <c r="D41" s="41">
        <f t="shared" si="5"/>
        <v>1870.4</v>
      </c>
      <c r="E41" s="41">
        <f t="shared" si="5"/>
        <v>113.8</v>
      </c>
      <c r="F41" s="41">
        <f t="shared" si="5"/>
        <v>148.19999999999999</v>
      </c>
      <c r="G41" s="41" t="s">
        <v>29</v>
      </c>
      <c r="H41" s="41">
        <f t="shared" si="5"/>
        <v>225.5</v>
      </c>
      <c r="I41" s="41">
        <f t="shared" si="5"/>
        <v>259.3</v>
      </c>
      <c r="J41" s="41">
        <f t="shared" si="5"/>
        <v>496.5</v>
      </c>
      <c r="K41" s="41">
        <f t="shared" si="5"/>
        <v>61.4</v>
      </c>
      <c r="L41" s="41">
        <f t="shared" si="5"/>
        <v>194.7</v>
      </c>
      <c r="M41" s="41" t="s">
        <v>29</v>
      </c>
      <c r="O41">
        <v>1993</v>
      </c>
      <c r="P41">
        <v>103282200000</v>
      </c>
      <c r="Q41">
        <v>15126400000</v>
      </c>
      <c r="R41">
        <v>1254900000</v>
      </c>
      <c r="S41">
        <v>65400000</v>
      </c>
      <c r="T41">
        <v>107400000</v>
      </c>
      <c r="U41" t="s">
        <v>664</v>
      </c>
      <c r="V41">
        <v>134400000</v>
      </c>
      <c r="W41">
        <v>178700000</v>
      </c>
      <c r="X41">
        <v>160900000</v>
      </c>
      <c r="Y41">
        <v>51500000</v>
      </c>
      <c r="Z41">
        <v>171900000</v>
      </c>
      <c r="AC41">
        <v>354800000</v>
      </c>
      <c r="AD41" t="s">
        <v>664</v>
      </c>
      <c r="AE41" t="s">
        <v>664</v>
      </c>
      <c r="AF41" t="s">
        <v>664</v>
      </c>
      <c r="AG41" t="s">
        <v>664</v>
      </c>
    </row>
    <row r="42" spans="1:33">
      <c r="A42" s="7">
        <f>O48</f>
        <v>2000</v>
      </c>
      <c r="B42" s="41">
        <f>P48/1000000</f>
        <v>160644.5</v>
      </c>
      <c r="C42" s="41">
        <f t="shared" si="5"/>
        <v>23883.1</v>
      </c>
      <c r="D42" s="41">
        <f t="shared" si="5"/>
        <v>1456.2</v>
      </c>
      <c r="E42" s="41">
        <f t="shared" si="5"/>
        <v>79.900000000000006</v>
      </c>
      <c r="F42" s="41">
        <f t="shared" si="5"/>
        <v>89.4</v>
      </c>
      <c r="G42" s="41" t="s">
        <v>29</v>
      </c>
      <c r="H42" s="41">
        <f t="shared" si="5"/>
        <v>289.2</v>
      </c>
      <c r="I42" s="41">
        <f t="shared" si="5"/>
        <v>143.6</v>
      </c>
      <c r="J42" s="41">
        <f t="shared" si="5"/>
        <v>256.8</v>
      </c>
      <c r="K42" s="41">
        <f t="shared" si="5"/>
        <v>42.1</v>
      </c>
      <c r="L42" s="41">
        <f t="shared" si="5"/>
        <v>128.6</v>
      </c>
      <c r="M42" s="41" t="s">
        <v>29</v>
      </c>
      <c r="O42">
        <v>1994</v>
      </c>
      <c r="P42">
        <v>113034700000</v>
      </c>
      <c r="Q42">
        <v>17733900000</v>
      </c>
      <c r="R42">
        <v>1335800000</v>
      </c>
      <c r="S42">
        <v>47100000</v>
      </c>
      <c r="T42">
        <v>132800000</v>
      </c>
      <c r="U42" t="s">
        <v>664</v>
      </c>
      <c r="V42">
        <v>117800000</v>
      </c>
      <c r="W42">
        <v>180400000</v>
      </c>
      <c r="X42">
        <v>206000000</v>
      </c>
      <c r="Y42">
        <v>75900000</v>
      </c>
      <c r="Z42">
        <v>207000000</v>
      </c>
      <c r="AC42">
        <v>365800000</v>
      </c>
      <c r="AD42" t="s">
        <v>664</v>
      </c>
      <c r="AE42" t="s">
        <v>664</v>
      </c>
      <c r="AF42" t="s">
        <v>664</v>
      </c>
      <c r="AG42" t="s">
        <v>664</v>
      </c>
    </row>
    <row r="43" spans="1:33">
      <c r="A43" s="7">
        <f t="shared" ref="A43:A48" si="6">O49</f>
        <v>2001</v>
      </c>
      <c r="B43" s="41">
        <f t="shared" ref="B43:B48" si="7">P49/1000000</f>
        <v>163178.79999999999</v>
      </c>
      <c r="C43" s="41">
        <f t="shared" si="5"/>
        <v>18976.7</v>
      </c>
      <c r="D43" s="41">
        <f t="shared" si="5"/>
        <v>1366.8</v>
      </c>
      <c r="E43" s="41">
        <f t="shared" si="5"/>
        <v>89</v>
      </c>
      <c r="F43" s="41">
        <f t="shared" si="5"/>
        <v>80.7</v>
      </c>
      <c r="G43" s="41" t="s">
        <v>29</v>
      </c>
      <c r="H43" s="41">
        <f t="shared" si="5"/>
        <v>245.3</v>
      </c>
      <c r="I43" s="41">
        <f t="shared" si="5"/>
        <v>151.6</v>
      </c>
      <c r="J43" s="41">
        <f t="shared" si="5"/>
        <v>192.7</v>
      </c>
      <c r="K43" s="41">
        <f t="shared" si="5"/>
        <v>63</v>
      </c>
      <c r="L43" s="41">
        <f t="shared" si="5"/>
        <v>145.19999999999999</v>
      </c>
      <c r="M43" s="41" t="s">
        <v>29</v>
      </c>
      <c r="O43">
        <v>1995</v>
      </c>
      <c r="P43">
        <v>115758300000</v>
      </c>
      <c r="Q43">
        <v>19767800000</v>
      </c>
      <c r="R43">
        <v>1351500000</v>
      </c>
      <c r="S43">
        <v>85700000</v>
      </c>
      <c r="T43">
        <v>168900000</v>
      </c>
      <c r="U43" t="s">
        <v>664</v>
      </c>
      <c r="V43">
        <v>106800000</v>
      </c>
      <c r="W43">
        <v>174800000</v>
      </c>
      <c r="X43">
        <v>185600000</v>
      </c>
      <c r="Y43">
        <v>49500000</v>
      </c>
      <c r="Z43">
        <v>220200000</v>
      </c>
      <c r="AC43">
        <v>368500000</v>
      </c>
      <c r="AD43" t="s">
        <v>664</v>
      </c>
      <c r="AE43" t="s">
        <v>664</v>
      </c>
      <c r="AF43" t="s">
        <v>664</v>
      </c>
      <c r="AG43" t="s">
        <v>664</v>
      </c>
    </row>
    <row r="44" spans="1:33">
      <c r="A44" s="7">
        <f t="shared" si="6"/>
        <v>2002</v>
      </c>
      <c r="B44" s="41">
        <f t="shared" si="7"/>
        <v>159255.20000000001</v>
      </c>
      <c r="C44" s="41">
        <f t="shared" si="5"/>
        <v>17943.2</v>
      </c>
      <c r="D44" s="41">
        <f t="shared" si="5"/>
        <v>1863.2</v>
      </c>
      <c r="E44" s="41">
        <f t="shared" si="5"/>
        <v>78.3</v>
      </c>
      <c r="F44" s="41">
        <f t="shared" si="5"/>
        <v>92.4</v>
      </c>
      <c r="G44" s="41" t="s">
        <v>29</v>
      </c>
      <c r="H44" s="41">
        <f t="shared" si="5"/>
        <v>288.2</v>
      </c>
      <c r="I44" s="41">
        <f t="shared" si="5"/>
        <v>301</v>
      </c>
      <c r="J44" s="41">
        <f t="shared" si="5"/>
        <v>178.7</v>
      </c>
      <c r="K44" s="41">
        <f t="shared" si="5"/>
        <v>102.4</v>
      </c>
      <c r="L44" s="41">
        <f t="shared" si="5"/>
        <v>234.6</v>
      </c>
      <c r="M44" s="41" t="s">
        <v>29</v>
      </c>
      <c r="O44">
        <v>1996</v>
      </c>
      <c r="P44">
        <v>118239000000</v>
      </c>
      <c r="Q44">
        <v>20753300000</v>
      </c>
      <c r="R44">
        <v>1792600000</v>
      </c>
      <c r="S44">
        <v>83800000</v>
      </c>
      <c r="T44">
        <v>223900000</v>
      </c>
      <c r="U44" t="s">
        <v>664</v>
      </c>
      <c r="V44">
        <v>276800000</v>
      </c>
      <c r="W44">
        <v>155600000</v>
      </c>
      <c r="X44">
        <v>389500000</v>
      </c>
      <c r="Y44">
        <v>63900000</v>
      </c>
      <c r="Z44">
        <v>181600000</v>
      </c>
      <c r="AC44">
        <v>275300000</v>
      </c>
      <c r="AD44" t="s">
        <v>664</v>
      </c>
      <c r="AE44" t="s">
        <v>664</v>
      </c>
      <c r="AF44" t="s">
        <v>664</v>
      </c>
      <c r="AG44" t="s">
        <v>664</v>
      </c>
    </row>
    <row r="45" spans="1:33">
      <c r="A45" s="7">
        <f t="shared" si="6"/>
        <v>2003</v>
      </c>
      <c r="B45" s="41">
        <f t="shared" si="7"/>
        <v>170457.4</v>
      </c>
      <c r="C45" s="41">
        <f t="shared" si="5"/>
        <v>20699.400000000001</v>
      </c>
      <c r="D45" s="41">
        <f t="shared" si="5"/>
        <v>1647</v>
      </c>
      <c r="E45" s="41">
        <f t="shared" si="5"/>
        <v>98.6</v>
      </c>
      <c r="F45" s="41">
        <f t="shared" si="5"/>
        <v>107.9</v>
      </c>
      <c r="G45" s="41" t="s">
        <v>29</v>
      </c>
      <c r="H45" s="41">
        <f t="shared" si="5"/>
        <v>237.1</v>
      </c>
      <c r="I45" s="41">
        <f t="shared" si="5"/>
        <v>254.3</v>
      </c>
      <c r="J45" s="41">
        <f t="shared" si="5"/>
        <v>248.9</v>
      </c>
      <c r="K45" s="41">
        <f t="shared" si="5"/>
        <v>99.7</v>
      </c>
      <c r="L45" s="41">
        <f t="shared" si="5"/>
        <v>186.9</v>
      </c>
      <c r="M45" s="41" t="s">
        <v>29</v>
      </c>
      <c r="O45">
        <v>1997</v>
      </c>
      <c r="P45">
        <v>136617200000</v>
      </c>
      <c r="Q45">
        <v>22977500000</v>
      </c>
      <c r="R45">
        <v>1490400000</v>
      </c>
      <c r="S45">
        <v>130400000</v>
      </c>
      <c r="T45">
        <v>181400000</v>
      </c>
      <c r="U45" t="s">
        <v>664</v>
      </c>
      <c r="V45">
        <v>160500000</v>
      </c>
      <c r="W45">
        <v>174400000</v>
      </c>
      <c r="X45">
        <v>147600000</v>
      </c>
      <c r="Y45">
        <v>90000000</v>
      </c>
      <c r="Z45">
        <v>253000000</v>
      </c>
      <c r="AC45">
        <v>351200000</v>
      </c>
      <c r="AD45" t="s">
        <v>664</v>
      </c>
      <c r="AE45" t="s">
        <v>664</v>
      </c>
      <c r="AF45" t="s">
        <v>664</v>
      </c>
      <c r="AG45" t="s">
        <v>664</v>
      </c>
    </row>
    <row r="46" spans="1:33">
      <c r="A46" s="7">
        <f t="shared" si="6"/>
        <v>2004</v>
      </c>
      <c r="B46" s="41">
        <f t="shared" si="7"/>
        <v>185373</v>
      </c>
      <c r="C46" s="41">
        <f t="shared" si="5"/>
        <v>20279.099999999999</v>
      </c>
      <c r="D46" s="41">
        <f t="shared" si="5"/>
        <v>1667.2</v>
      </c>
      <c r="E46" s="41">
        <f t="shared" si="5"/>
        <v>126.8</v>
      </c>
      <c r="F46" s="41">
        <f t="shared" si="5"/>
        <v>129.4</v>
      </c>
      <c r="G46" s="41" t="s">
        <v>29</v>
      </c>
      <c r="H46" s="41">
        <f t="shared" si="5"/>
        <v>247.7</v>
      </c>
      <c r="I46" s="41">
        <f t="shared" si="5"/>
        <v>259.5</v>
      </c>
      <c r="J46" s="41">
        <f t="shared" si="5"/>
        <v>272.7</v>
      </c>
      <c r="K46" s="41">
        <f t="shared" si="5"/>
        <v>104.8</v>
      </c>
      <c r="L46" s="41">
        <f t="shared" si="5"/>
        <v>222.3</v>
      </c>
      <c r="M46" s="41" t="s">
        <v>29</v>
      </c>
      <c r="O46">
        <v>1998</v>
      </c>
      <c r="P46">
        <v>142743900000</v>
      </c>
      <c r="Q46">
        <v>23134900000</v>
      </c>
      <c r="R46">
        <v>1627700000</v>
      </c>
      <c r="S46">
        <v>167900000</v>
      </c>
      <c r="T46">
        <v>119700000</v>
      </c>
      <c r="U46" t="s">
        <v>664</v>
      </c>
      <c r="V46">
        <v>209800000</v>
      </c>
      <c r="W46">
        <v>178200000</v>
      </c>
      <c r="X46">
        <v>388000000</v>
      </c>
      <c r="Y46">
        <v>56500000</v>
      </c>
      <c r="Z46">
        <v>164600000</v>
      </c>
      <c r="AC46">
        <v>600000000</v>
      </c>
      <c r="AD46" t="s">
        <v>664</v>
      </c>
      <c r="AE46" t="s">
        <v>664</v>
      </c>
      <c r="AF46" t="s">
        <v>664</v>
      </c>
      <c r="AG46" t="s">
        <v>664</v>
      </c>
    </row>
    <row r="47" spans="1:33">
      <c r="A47" s="7">
        <f t="shared" si="6"/>
        <v>2005</v>
      </c>
      <c r="B47" s="41">
        <f t="shared" si="7"/>
        <v>208305</v>
      </c>
      <c r="C47" s="41">
        <f t="shared" si="5"/>
        <v>21901.1</v>
      </c>
      <c r="D47" s="41">
        <f t="shared" si="5"/>
        <v>1620</v>
      </c>
      <c r="E47" s="41">
        <f t="shared" si="5"/>
        <v>109.9</v>
      </c>
      <c r="F47" s="41">
        <f t="shared" si="5"/>
        <v>163.30000000000001</v>
      </c>
      <c r="G47" s="41" t="s">
        <v>29</v>
      </c>
      <c r="H47" s="41">
        <f t="shared" si="5"/>
        <v>275.5</v>
      </c>
      <c r="I47" s="41">
        <f t="shared" si="5"/>
        <v>264.2</v>
      </c>
      <c r="J47" s="41">
        <f t="shared" si="5"/>
        <v>392.1</v>
      </c>
      <c r="K47" s="41">
        <f t="shared" si="5"/>
        <v>92.1</v>
      </c>
      <c r="L47" s="41">
        <f t="shared" si="5"/>
        <v>238.3</v>
      </c>
      <c r="M47" s="41" t="s">
        <v>29</v>
      </c>
      <c r="O47">
        <v>1999</v>
      </c>
      <c r="P47">
        <v>154030800000</v>
      </c>
      <c r="Q47">
        <v>23327900000</v>
      </c>
      <c r="R47">
        <v>1870400000</v>
      </c>
      <c r="S47">
        <v>113800000</v>
      </c>
      <c r="T47">
        <v>148200000</v>
      </c>
      <c r="U47" t="s">
        <v>664</v>
      </c>
      <c r="V47">
        <v>225500000</v>
      </c>
      <c r="W47">
        <v>259300000</v>
      </c>
      <c r="X47">
        <v>496500000</v>
      </c>
      <c r="Y47">
        <v>61400000</v>
      </c>
      <c r="Z47">
        <v>194700000</v>
      </c>
      <c r="AC47">
        <v>475500000</v>
      </c>
      <c r="AD47" t="s">
        <v>664</v>
      </c>
      <c r="AE47" t="s">
        <v>664</v>
      </c>
      <c r="AF47" t="s">
        <v>664</v>
      </c>
      <c r="AG47" t="s">
        <v>664</v>
      </c>
    </row>
    <row r="48" spans="1:33">
      <c r="A48" s="7">
        <f t="shared" si="6"/>
        <v>2006</v>
      </c>
      <c r="B48" s="41">
        <f t="shared" si="7"/>
        <v>227636.5</v>
      </c>
      <c r="C48" s="41">
        <f t="shared" si="5"/>
        <v>22116.799999999999</v>
      </c>
      <c r="D48" s="41">
        <f t="shared" si="5"/>
        <v>1735.1</v>
      </c>
      <c r="E48" s="41" t="s">
        <v>29</v>
      </c>
      <c r="F48" s="41" t="s">
        <v>29</v>
      </c>
      <c r="G48" s="41" t="s">
        <v>29</v>
      </c>
      <c r="H48" s="41" t="s">
        <v>29</v>
      </c>
      <c r="I48" s="41" t="s">
        <v>29</v>
      </c>
      <c r="J48" s="41" t="s">
        <v>29</v>
      </c>
      <c r="K48" s="41" t="s">
        <v>29</v>
      </c>
      <c r="L48" s="41" t="s">
        <v>29</v>
      </c>
      <c r="M48" s="41" t="s">
        <v>29</v>
      </c>
      <c r="O48">
        <v>2000</v>
      </c>
      <c r="P48">
        <v>160644500000</v>
      </c>
      <c r="Q48">
        <v>23883100000</v>
      </c>
      <c r="R48">
        <v>1456200000</v>
      </c>
      <c r="S48">
        <v>79900000</v>
      </c>
      <c r="T48">
        <v>89400000</v>
      </c>
      <c r="U48" t="s">
        <v>664</v>
      </c>
      <c r="V48">
        <v>289200000</v>
      </c>
      <c r="W48">
        <v>143600000</v>
      </c>
      <c r="X48">
        <v>256800000</v>
      </c>
      <c r="Y48">
        <v>42100000</v>
      </c>
      <c r="Z48">
        <v>128600000</v>
      </c>
      <c r="AC48">
        <v>418800000</v>
      </c>
      <c r="AD48" t="s">
        <v>664</v>
      </c>
      <c r="AE48" t="s">
        <v>664</v>
      </c>
      <c r="AF48" t="s">
        <v>664</v>
      </c>
      <c r="AG48" t="s">
        <v>664</v>
      </c>
    </row>
    <row r="49" spans="1:33">
      <c r="A49" s="7">
        <f>O55</f>
        <v>2007</v>
      </c>
      <c r="B49" s="41">
        <f>P55/1000000</f>
        <v>235418.5</v>
      </c>
      <c r="C49" s="41">
        <f t="shared" si="5"/>
        <v>23681.7</v>
      </c>
      <c r="D49" s="41">
        <f t="shared" si="5"/>
        <v>1715.8</v>
      </c>
      <c r="E49" s="41" t="s">
        <v>29</v>
      </c>
      <c r="F49" s="41" t="s">
        <v>29</v>
      </c>
      <c r="G49" s="41" t="s">
        <v>29</v>
      </c>
      <c r="H49" s="41" t="s">
        <v>29</v>
      </c>
      <c r="I49" s="41" t="s">
        <v>29</v>
      </c>
      <c r="J49" s="41" t="s">
        <v>29</v>
      </c>
      <c r="K49" s="41" t="s">
        <v>29</v>
      </c>
      <c r="L49" s="41" t="s">
        <v>29</v>
      </c>
      <c r="M49" s="41" t="s">
        <v>29</v>
      </c>
      <c r="O49">
        <v>2001</v>
      </c>
      <c r="P49">
        <v>163178800000</v>
      </c>
      <c r="Q49">
        <v>18976700000</v>
      </c>
      <c r="R49">
        <v>1366800000</v>
      </c>
      <c r="S49">
        <v>89000000</v>
      </c>
      <c r="T49">
        <v>80700000</v>
      </c>
      <c r="U49" t="s">
        <v>664</v>
      </c>
      <c r="V49">
        <v>245300000</v>
      </c>
      <c r="W49">
        <v>151600000</v>
      </c>
      <c r="X49">
        <v>192700000</v>
      </c>
      <c r="Y49">
        <v>63000000</v>
      </c>
      <c r="Z49">
        <v>145200000</v>
      </c>
      <c r="AC49">
        <v>411100000</v>
      </c>
      <c r="AD49" t="s">
        <v>664</v>
      </c>
      <c r="AE49" t="s">
        <v>664</v>
      </c>
      <c r="AF49" t="s">
        <v>664</v>
      </c>
      <c r="AG49" t="s">
        <v>664</v>
      </c>
    </row>
    <row r="50" spans="1:33">
      <c r="A50" s="7">
        <f>O56</f>
        <v>2008</v>
      </c>
      <c r="B50" s="41">
        <f t="shared" ref="B50:D52" si="8">P56/1000000</f>
        <v>244408.8</v>
      </c>
      <c r="C50" s="41">
        <f t="shared" si="5"/>
        <v>22338.3</v>
      </c>
      <c r="D50" s="41">
        <f t="shared" si="5"/>
        <v>1764.4</v>
      </c>
      <c r="E50" s="41" t="s">
        <v>29</v>
      </c>
      <c r="F50" s="41" t="s">
        <v>29</v>
      </c>
      <c r="G50" s="41" t="s">
        <v>29</v>
      </c>
      <c r="H50" s="41" t="s">
        <v>29</v>
      </c>
      <c r="I50" s="41" t="s">
        <v>29</v>
      </c>
      <c r="J50" s="41" t="s">
        <v>29</v>
      </c>
      <c r="K50" s="41" t="s">
        <v>29</v>
      </c>
      <c r="L50" s="41" t="s">
        <v>29</v>
      </c>
      <c r="M50" s="41" t="s">
        <v>29</v>
      </c>
      <c r="O50">
        <v>2002</v>
      </c>
      <c r="P50">
        <v>159255200000</v>
      </c>
      <c r="Q50">
        <v>17943200000</v>
      </c>
      <c r="R50">
        <v>1863200000</v>
      </c>
      <c r="S50">
        <v>78300000</v>
      </c>
      <c r="T50">
        <v>92400000</v>
      </c>
      <c r="U50" t="s">
        <v>664</v>
      </c>
      <c r="V50">
        <v>288200000</v>
      </c>
      <c r="W50">
        <v>301000000</v>
      </c>
      <c r="X50">
        <v>178700000</v>
      </c>
      <c r="Y50">
        <v>102400000</v>
      </c>
      <c r="Z50">
        <v>234600000</v>
      </c>
      <c r="AC50">
        <v>448900000</v>
      </c>
      <c r="AD50" t="s">
        <v>664</v>
      </c>
      <c r="AE50" t="s">
        <v>664</v>
      </c>
      <c r="AF50" t="s">
        <v>664</v>
      </c>
      <c r="AG50" t="s">
        <v>664</v>
      </c>
    </row>
    <row r="51" spans="1:33">
      <c r="A51" s="7">
        <f>O57</f>
        <v>2009</v>
      </c>
      <c r="B51" s="41">
        <f t="shared" si="8"/>
        <v>212186.7</v>
      </c>
      <c r="C51" s="41">
        <f t="shared" si="8"/>
        <v>14605.3</v>
      </c>
      <c r="D51" s="41">
        <f t="shared" si="8"/>
        <v>1594</v>
      </c>
      <c r="E51" s="41" t="s">
        <v>29</v>
      </c>
      <c r="F51" s="41" t="s">
        <v>29</v>
      </c>
      <c r="G51" s="41" t="s">
        <v>29</v>
      </c>
      <c r="H51" s="41" t="s">
        <v>29</v>
      </c>
      <c r="I51" s="41" t="s">
        <v>29</v>
      </c>
      <c r="J51" s="41" t="s">
        <v>29</v>
      </c>
      <c r="K51" s="41" t="s">
        <v>29</v>
      </c>
      <c r="L51" s="41" t="s">
        <v>29</v>
      </c>
      <c r="M51" s="41" t="s">
        <v>29</v>
      </c>
      <c r="O51">
        <v>2003</v>
      </c>
      <c r="P51">
        <v>170457400000</v>
      </c>
      <c r="Q51">
        <v>20699400000</v>
      </c>
      <c r="R51">
        <v>1647000000</v>
      </c>
      <c r="S51">
        <v>98600000</v>
      </c>
      <c r="T51">
        <v>107900000</v>
      </c>
      <c r="U51" t="s">
        <v>664</v>
      </c>
      <c r="V51">
        <v>237100000</v>
      </c>
      <c r="W51">
        <v>254300000</v>
      </c>
      <c r="X51">
        <v>248900000</v>
      </c>
      <c r="Y51">
        <v>99700000</v>
      </c>
      <c r="Z51">
        <v>186900000</v>
      </c>
      <c r="AA51">
        <v>360400000</v>
      </c>
      <c r="AB51">
        <v>386700000</v>
      </c>
      <c r="AC51">
        <v>384900000</v>
      </c>
      <c r="AD51" t="s">
        <v>664</v>
      </c>
      <c r="AE51" t="s">
        <v>664</v>
      </c>
      <c r="AF51" t="s">
        <v>664</v>
      </c>
      <c r="AG51" t="s">
        <v>664</v>
      </c>
    </row>
    <row r="52" spans="1:33">
      <c r="A52" s="7">
        <f>O58</f>
        <v>2010</v>
      </c>
      <c r="B52" s="41">
        <f>P58/1000000</f>
        <v>226876.5</v>
      </c>
      <c r="C52" s="41">
        <f t="shared" si="8"/>
        <v>17860</v>
      </c>
      <c r="D52" s="41">
        <f t="shared" si="8"/>
        <v>1867.2</v>
      </c>
      <c r="E52" s="41" t="s">
        <v>29</v>
      </c>
      <c r="F52" s="41" t="s">
        <v>29</v>
      </c>
      <c r="G52" s="41" t="s">
        <v>29</v>
      </c>
      <c r="H52" s="41" t="s">
        <v>29</v>
      </c>
      <c r="I52" s="41" t="s">
        <v>29</v>
      </c>
      <c r="J52" s="41" t="s">
        <v>29</v>
      </c>
      <c r="K52" s="41" t="s">
        <v>29</v>
      </c>
      <c r="L52" s="41" t="s">
        <v>29</v>
      </c>
      <c r="M52" s="41" t="s">
        <v>29</v>
      </c>
      <c r="O52">
        <v>2004</v>
      </c>
      <c r="P52">
        <v>185373000000</v>
      </c>
      <c r="Q52">
        <v>20279100000</v>
      </c>
      <c r="R52">
        <v>1667200000</v>
      </c>
      <c r="S52">
        <v>126800000</v>
      </c>
      <c r="T52">
        <v>129400000</v>
      </c>
      <c r="U52" t="s">
        <v>664</v>
      </c>
      <c r="V52">
        <v>247700000</v>
      </c>
      <c r="W52">
        <v>259500000</v>
      </c>
      <c r="X52">
        <v>272700000</v>
      </c>
      <c r="Y52">
        <v>104800000</v>
      </c>
      <c r="Z52">
        <v>222300000</v>
      </c>
      <c r="AB52">
        <v>347800000</v>
      </c>
      <c r="AC52">
        <v>348900000</v>
      </c>
      <c r="AD52" t="s">
        <v>664</v>
      </c>
      <c r="AE52" t="s">
        <v>664</v>
      </c>
      <c r="AF52" t="s">
        <v>664</v>
      </c>
      <c r="AG52" t="s">
        <v>664</v>
      </c>
    </row>
    <row r="53" spans="1:33">
      <c r="O53">
        <v>2005</v>
      </c>
      <c r="P53">
        <v>208305000000</v>
      </c>
      <c r="Q53">
        <v>21901100000</v>
      </c>
      <c r="R53">
        <v>1620000000</v>
      </c>
      <c r="S53">
        <v>109900000</v>
      </c>
      <c r="T53">
        <v>163300000</v>
      </c>
      <c r="U53" t="s">
        <v>664</v>
      </c>
      <c r="V53">
        <v>275500000</v>
      </c>
      <c r="W53">
        <v>264200000</v>
      </c>
      <c r="X53">
        <v>392100000</v>
      </c>
      <c r="Y53">
        <v>92100000</v>
      </c>
      <c r="Z53">
        <v>238300000</v>
      </c>
      <c r="AA53">
        <v>409300000</v>
      </c>
      <c r="AB53">
        <v>467600000</v>
      </c>
      <c r="AC53">
        <v>466100000</v>
      </c>
      <c r="AD53" t="s">
        <v>664</v>
      </c>
      <c r="AE53" t="s">
        <v>664</v>
      </c>
      <c r="AF53" t="s">
        <v>664</v>
      </c>
      <c r="AG53" t="s">
        <v>664</v>
      </c>
    </row>
    <row r="54" spans="1:33">
      <c r="A54" s="9" t="s">
        <v>71</v>
      </c>
      <c r="O54">
        <v>2006</v>
      </c>
      <c r="P54">
        <v>227636500000</v>
      </c>
      <c r="Q54">
        <v>22116800000</v>
      </c>
      <c r="R54">
        <v>1735100000</v>
      </c>
      <c r="AA54">
        <v>400700000</v>
      </c>
      <c r="AB54">
        <v>469500000</v>
      </c>
      <c r="AC54">
        <v>466200000</v>
      </c>
      <c r="AG54" t="s">
        <v>664</v>
      </c>
    </row>
    <row r="55" spans="1:33">
      <c r="A55" s="7" t="s">
        <v>447</v>
      </c>
      <c r="B55" s="2">
        <f t="shared" ref="B55:D60" si="9">(POWER(VLOOKUP(VALUE(RIGHT($A55,4)),$A$3:$M$52,COLUMN(B$52),0)/VLOOKUP(VALUE(LEFT($A55,4)),$A$3:$M$52,COLUMN(B$52),0),1/(VALUE(RIGHT($A55,4))-VALUE(LEFT($A55,4))))-1)*100</f>
        <v>3.1859024885863452</v>
      </c>
      <c r="C55" s="2">
        <f t="shared" si="9"/>
        <v>-0.20532136086636177</v>
      </c>
      <c r="D55" s="2">
        <f t="shared" si="9"/>
        <v>2.455083760239507</v>
      </c>
      <c r="E55" s="3" t="s">
        <v>29</v>
      </c>
      <c r="F55" s="3" t="s">
        <v>29</v>
      </c>
      <c r="G55" s="3" t="s">
        <v>29</v>
      </c>
      <c r="H55" s="3" t="s">
        <v>29</v>
      </c>
      <c r="I55" s="3" t="s">
        <v>29</v>
      </c>
      <c r="J55" s="3" t="s">
        <v>29</v>
      </c>
      <c r="K55" s="3" t="s">
        <v>29</v>
      </c>
      <c r="L55" s="3" t="s">
        <v>29</v>
      </c>
      <c r="M55" s="3" t="s">
        <v>29</v>
      </c>
      <c r="O55">
        <v>2007</v>
      </c>
      <c r="P55">
        <v>235418500000</v>
      </c>
      <c r="Q55">
        <v>23681700000</v>
      </c>
      <c r="R55">
        <v>1715800000</v>
      </c>
      <c r="AA55">
        <v>429800000</v>
      </c>
      <c r="AB55">
        <v>498300000</v>
      </c>
      <c r="AC55">
        <v>504900000</v>
      </c>
      <c r="AG55" t="s">
        <v>664</v>
      </c>
    </row>
    <row r="56" spans="1:33">
      <c r="A56" s="7" t="s">
        <v>665</v>
      </c>
      <c r="B56" s="2">
        <f t="shared" si="9"/>
        <v>3.4933712881116907</v>
      </c>
      <c r="C56" s="2">
        <f t="shared" si="9"/>
        <v>0.60334987758394742</v>
      </c>
      <c r="D56" s="2">
        <f t="shared" si="9"/>
        <v>2.3665739837521294</v>
      </c>
      <c r="E56" s="2">
        <f>(POWER(VLOOKUP(VALUE(RIGHT($A56,4)),$A$3:$M$52,COLUMN(E$52),0)/VLOOKUP(VALUE(LEFT($A56,4)),$A$3:$M$52,COLUMN(E$52),0),1/(VALUE(RIGHT($A56,4))-VALUE(LEFT($A56,4))))-1)*100</f>
        <v>1.8251137974706344</v>
      </c>
      <c r="F56" s="2">
        <f>(POWER(VLOOKUP(VALUE(RIGHT($A56,4)),$A$3:$M$52,COLUMN(F$52),0)/VLOOKUP(VALUE(LEFT($A56,4)),$A$3:$M$52,COLUMN(F$52),0),1/(VALUE(RIGHT($A56,4))-VALUE(LEFT($A56,4))))-1)*100</f>
        <v>3.1045715200558321</v>
      </c>
      <c r="G56" s="3" t="s">
        <v>29</v>
      </c>
      <c r="H56" s="2">
        <f t="shared" ref="H56:L57" si="10">(POWER(VLOOKUP(VALUE(RIGHT($A56,4)),$A$3:$M$52,COLUMN(H$52),0)/VLOOKUP(VALUE(LEFT($A56,4)),$A$3:$M$52,COLUMN(H$52),0),1/(VALUE(RIGHT($A56,4))-VALUE(LEFT($A56,4))))-1)*100</f>
        <v>4.4230901934498412</v>
      </c>
      <c r="I56" s="2">
        <f t="shared" si="10"/>
        <v>2.6509731363029809</v>
      </c>
      <c r="J56" s="2">
        <f t="shared" si="10"/>
        <v>5.2896319351974919</v>
      </c>
      <c r="K56" s="2">
        <f t="shared" si="10"/>
        <v>2.6122194794397702</v>
      </c>
      <c r="L56" s="2">
        <f t="shared" si="10"/>
        <v>4.2579458624234512</v>
      </c>
      <c r="M56" s="3" t="s">
        <v>29</v>
      </c>
      <c r="O56">
        <v>2008</v>
      </c>
      <c r="P56">
        <v>244408800000</v>
      </c>
      <c r="Q56">
        <v>22338300000</v>
      </c>
      <c r="R56">
        <v>1764400000</v>
      </c>
      <c r="AA56">
        <v>422700000</v>
      </c>
      <c r="AB56">
        <v>499800000</v>
      </c>
      <c r="AC56">
        <v>481300000</v>
      </c>
      <c r="AG56" t="s">
        <v>664</v>
      </c>
    </row>
    <row r="57" spans="1:33">
      <c r="A57" s="7" t="s">
        <v>1</v>
      </c>
      <c r="B57" s="2">
        <f t="shared" si="9"/>
        <v>2.8808938316131405</v>
      </c>
      <c r="C57" s="2">
        <f t="shared" si="9"/>
        <v>3.2951021993467444</v>
      </c>
      <c r="D57" s="2">
        <f t="shared" si="9"/>
        <v>6.235874285388987</v>
      </c>
      <c r="E57" s="2">
        <f>(POWER(VLOOKUP(VALUE(RIGHT($A57,4)),$A$3:$M$52,COLUMN(E$52),0)/VLOOKUP(VALUE(LEFT($A57,4)),$A$3:$M$52,COLUMN(E$52),0),1/(VALUE(RIGHT($A57,4))-VALUE(LEFT($A57,4))))-1)*100</f>
        <v>5.2726452769505272</v>
      </c>
      <c r="F57" s="2">
        <f>(POWER(VLOOKUP(VALUE(RIGHT($A57,4)),$A$3:$M$52,COLUMN(F$52),0)/VLOOKUP(VALUE(LEFT($A57,4)),$A$3:$M$52,COLUMN(F$52),0),1/(VALUE(RIGHT($A57,4))-VALUE(LEFT($A57,4))))-1)*100</f>
        <v>3.1400188078836155</v>
      </c>
      <c r="G57" s="3" t="s">
        <v>29</v>
      </c>
      <c r="H57" s="2">
        <f t="shared" si="10"/>
        <v>5.6113460820565786</v>
      </c>
      <c r="I57" s="2">
        <f t="shared" si="10"/>
        <v>5.5735128011612955</v>
      </c>
      <c r="J57" s="2">
        <f t="shared" si="10"/>
        <v>8.4462454754263838</v>
      </c>
      <c r="K57" s="2">
        <f t="shared" si="10"/>
        <v>7.3226952758371766</v>
      </c>
      <c r="L57" s="2">
        <f t="shared" si="10"/>
        <v>10.675208943326119</v>
      </c>
      <c r="M57" s="3" t="s">
        <v>29</v>
      </c>
      <c r="O57">
        <v>2009</v>
      </c>
      <c r="P57">
        <v>212186700000</v>
      </c>
      <c r="Q57">
        <v>14605300000</v>
      </c>
      <c r="R57">
        <v>1594000000</v>
      </c>
      <c r="AA57">
        <v>291700000</v>
      </c>
      <c r="AB57">
        <v>336100000</v>
      </c>
      <c r="AC57">
        <v>314700000</v>
      </c>
      <c r="AG57" t="s">
        <v>664</v>
      </c>
    </row>
    <row r="58" spans="1:33">
      <c r="A58" s="7" t="s">
        <v>603</v>
      </c>
      <c r="B58" s="2">
        <f t="shared" si="9"/>
        <v>3.3023339705392729</v>
      </c>
      <c r="C58" s="2">
        <f t="shared" si="9"/>
        <v>-1.5073929312027001</v>
      </c>
      <c r="D58" s="2">
        <f t="shared" si="9"/>
        <v>1.0504390147916709</v>
      </c>
      <c r="E58" s="3" t="s">
        <v>29</v>
      </c>
      <c r="F58" s="3" t="s">
        <v>29</v>
      </c>
      <c r="G58" s="3" t="s">
        <v>29</v>
      </c>
      <c r="H58" s="3" t="s">
        <v>29</v>
      </c>
      <c r="I58" s="3" t="s">
        <v>29</v>
      </c>
      <c r="J58" s="3" t="s">
        <v>29</v>
      </c>
      <c r="K58" s="3" t="s">
        <v>29</v>
      </c>
      <c r="L58" s="3" t="s">
        <v>29</v>
      </c>
      <c r="M58" s="3" t="s">
        <v>29</v>
      </c>
      <c r="O58">
        <v>2010</v>
      </c>
      <c r="P58">
        <v>226876500000</v>
      </c>
      <c r="Q58">
        <v>17860000000</v>
      </c>
      <c r="R58">
        <v>1867200000</v>
      </c>
      <c r="AA58">
        <v>286900000</v>
      </c>
      <c r="AB58">
        <v>354400000</v>
      </c>
      <c r="AC58">
        <v>331800000</v>
      </c>
      <c r="AG58" t="s">
        <v>664</v>
      </c>
    </row>
    <row r="59" spans="1:33">
      <c r="A59" s="7" t="s">
        <v>2</v>
      </c>
      <c r="B59" s="2">
        <f t="shared" si="9"/>
        <v>3.1117375790075341</v>
      </c>
      <c r="C59" s="2">
        <f t="shared" si="9"/>
        <v>-0.25744160098329916</v>
      </c>
      <c r="D59" s="2">
        <f t="shared" si="9"/>
        <v>-0.26481265595940107</v>
      </c>
      <c r="E59" s="2">
        <f>(POWER(VLOOKUP(VALUE(RIGHT($A59,4)),$A$3:$M$52,COLUMN(E$52),0)/VLOOKUP(VALUE(LEFT($A59,4)),$A$3:$M$52,COLUMN(E$52),0),1/(VALUE(RIGHT($A59,4))-VALUE(LEFT($A59,4))))-1)*100</f>
        <v>-2.6531181009522231</v>
      </c>
      <c r="F59" s="2">
        <f>(POWER(VLOOKUP(VALUE(RIGHT($A59,4)),$A$3:$M$52,COLUMN(F$52),0)/VLOOKUP(VALUE(LEFT($A59,4)),$A$3:$M$52,COLUMN(F$52),0),1/(VALUE(RIGHT($A59,4))-VALUE(LEFT($A59,4))))-1)*100</f>
        <v>-1.049378157956693</v>
      </c>
      <c r="G59" s="3" t="s">
        <v>29</v>
      </c>
      <c r="H59" s="2">
        <f>(POWER(VLOOKUP(VALUE(RIGHT($A59,4)),$A$3:$M$52,COLUMN(H$52),0)/VLOOKUP(VALUE(LEFT($A59,4)),$A$3:$M$52,COLUMN(H$52),0),1/(VALUE(RIGHT($A59,4))-VALUE(LEFT($A59,4))))-1)*100</f>
        <v>6.0920010228374899</v>
      </c>
      <c r="I59" s="2">
        <f>(POWER(VLOOKUP(VALUE(RIGHT($A59,4)),$A$3:$M$52,COLUMN(I$52),0)/VLOOKUP(VALUE(LEFT($A59,4)),$A$3:$M$52,COLUMN(I$52),0),1/(VALUE(RIGHT($A59,4))-VALUE(LEFT($A59,4))))-1)*100</f>
        <v>-3.7079340870295407</v>
      </c>
      <c r="J59" s="2">
        <f>(POWER(VLOOKUP(VALUE(RIGHT($A59,4)),$A$3:$M$52,COLUMN(J$52),0)/VLOOKUP(VALUE(LEFT($A59,4)),$A$3:$M$52,COLUMN(J$52),0),1/(VALUE(RIGHT($A59,4))-VALUE(LEFT($A59,4))))-1)*100</f>
        <v>1.5129639108824255</v>
      </c>
      <c r="K59" s="2">
        <f>(POWER(VLOOKUP(VALUE(RIGHT($A59,4)),$A$3:$M$52,COLUMN(K$52),0)/VLOOKUP(VALUE(LEFT($A59,4)),$A$3:$M$52,COLUMN(K$52),0),1/(VALUE(RIGHT($A59,4))-VALUE(LEFT($A59,4))))-1)*100</f>
        <v>-6.4150164439692237</v>
      </c>
      <c r="L59" s="2">
        <f>(POWER(VLOOKUP(VALUE(RIGHT($A59,4)),$A$3:$M$52,COLUMN(L$52),0)/VLOOKUP(VALUE(LEFT($A59,4)),$A$3:$M$52,COLUMN(L$52),0),1/(VALUE(RIGHT($A59,4))-VALUE(LEFT($A59,4))))-1)*100</f>
        <v>-3.8119151090199699</v>
      </c>
      <c r="M59" s="3" t="s">
        <v>29</v>
      </c>
    </row>
    <row r="60" spans="1:33">
      <c r="A60" s="7" t="s">
        <v>448</v>
      </c>
      <c r="B60" s="2">
        <f t="shared" si="9"/>
        <v>3.5123969408430877</v>
      </c>
      <c r="C60" s="2">
        <f t="shared" si="9"/>
        <v>-2.8642549272302253</v>
      </c>
      <c r="D60" s="2">
        <f t="shared" si="9"/>
        <v>2.5172578777840515</v>
      </c>
      <c r="E60" s="3" t="s">
        <v>29</v>
      </c>
      <c r="F60" s="3" t="s">
        <v>29</v>
      </c>
      <c r="G60" s="3" t="s">
        <v>29</v>
      </c>
      <c r="H60" s="3" t="s">
        <v>29</v>
      </c>
      <c r="I60" s="3" t="s">
        <v>29</v>
      </c>
      <c r="J60" s="3" t="s">
        <v>29</v>
      </c>
      <c r="K60" s="3" t="s">
        <v>29</v>
      </c>
      <c r="L60" s="3" t="s">
        <v>29</v>
      </c>
      <c r="M60" s="3" t="s">
        <v>29</v>
      </c>
    </row>
    <row r="61" spans="1:33">
      <c r="A61" s="229" t="s">
        <v>1340</v>
      </c>
    </row>
  </sheetData>
  <pageMargins left="0.7" right="0.7" top="0.75" bottom="0.75" header="0.3" footer="0.3"/>
  <pageSetup scale="53" orientation="landscape" horizontalDpi="0" verticalDpi="0" r:id="rId1"/>
</worksheet>
</file>

<file path=xl/worksheets/sheet55.xml><?xml version="1.0" encoding="utf-8"?>
<worksheet xmlns="http://schemas.openxmlformats.org/spreadsheetml/2006/main" xmlns:r="http://schemas.openxmlformats.org/officeDocument/2006/relationships">
  <sheetPr codeName="Sheet103"/>
  <dimension ref="A1:AB61"/>
  <sheetViews>
    <sheetView view="pageBreakPreview" zoomScaleNormal="100" zoomScaleSheetLayoutView="100" workbookViewId="0"/>
  </sheetViews>
  <sheetFormatPr defaultRowHeight="15" outlineLevelCol="1"/>
  <cols>
    <col min="2" max="2" width="9.85546875" customWidth="1"/>
    <col min="3" max="13" width="13.5703125" customWidth="1"/>
    <col min="15" max="27" width="0" hidden="1" customWidth="1" outlineLevel="1"/>
    <col min="28" max="28" width="9.140625" collapsed="1"/>
  </cols>
  <sheetData>
    <row r="1" spans="1:27">
      <c r="A1" t="s">
        <v>700</v>
      </c>
    </row>
    <row r="2" spans="1:27" ht="92.25" customHeight="1">
      <c r="B2" s="72" t="str">
        <f t="shared" ref="B2:M2" si="0">P2</f>
        <v xml:space="preserve"> Total all industries</v>
      </c>
      <c r="C2" s="72" t="str">
        <f t="shared" si="0"/>
        <v xml:space="preserve"> Manufacturing [31-33]</v>
      </c>
      <c r="D2" s="72" t="str">
        <f t="shared" si="0"/>
        <v xml:space="preserve"> Food manufacturing [311]</v>
      </c>
      <c r="E2" s="72" t="str">
        <f t="shared" si="0"/>
        <v xml:space="preserve"> Animal food manufacturing [3111]</v>
      </c>
      <c r="F2" s="72" t="str">
        <f t="shared" si="0"/>
        <v xml:space="preserve"> Grain and oilseed milling [3112]</v>
      </c>
      <c r="G2" s="72" t="str">
        <f t="shared" si="0"/>
        <v xml:space="preserve"> Sugar and confectionery product manufacturing [3113]</v>
      </c>
      <c r="H2" s="72" t="str">
        <f t="shared" si="0"/>
        <v xml:space="preserve"> Fruit and vegetable preserving and specialty food manufacturing [3114]</v>
      </c>
      <c r="I2" s="72" t="str">
        <f t="shared" si="0"/>
        <v xml:space="preserve"> Dairy product manufacturing [3115]</v>
      </c>
      <c r="J2" s="72" t="str">
        <f t="shared" si="0"/>
        <v xml:space="preserve"> Meat product manufacturing [3116]</v>
      </c>
      <c r="K2" s="72" t="str">
        <f t="shared" si="0"/>
        <v xml:space="preserve"> Seafood product preparation and packaging [3117]</v>
      </c>
      <c r="L2" s="72" t="str">
        <f t="shared" si="0"/>
        <v xml:space="preserve"> Bakeries and tortilla manufacturing [3118]</v>
      </c>
      <c r="M2" s="72" t="str">
        <f t="shared" si="0"/>
        <v xml:space="preserve"> Other food manufacturing [3119]</v>
      </c>
      <c r="P2" t="s">
        <v>5</v>
      </c>
      <c r="Q2" t="s">
        <v>6</v>
      </c>
      <c r="R2" t="s">
        <v>7</v>
      </c>
      <c r="S2" t="s">
        <v>8</v>
      </c>
      <c r="T2" t="s">
        <v>9</v>
      </c>
      <c r="U2" t="s">
        <v>11</v>
      </c>
      <c r="V2" t="s">
        <v>12</v>
      </c>
      <c r="W2" t="s">
        <v>13</v>
      </c>
      <c r="X2" t="s">
        <v>14</v>
      </c>
      <c r="Y2" t="s">
        <v>15</v>
      </c>
      <c r="Z2" t="s">
        <v>16</v>
      </c>
      <c r="AA2" t="s">
        <v>17</v>
      </c>
    </row>
    <row r="3" spans="1:27">
      <c r="A3" s="7">
        <f>O9</f>
        <v>1961</v>
      </c>
      <c r="B3" s="41">
        <f>P9/1000000</f>
        <v>4935.6000000000004</v>
      </c>
      <c r="C3" s="41">
        <f t="shared" ref="C3:L18" si="1">Q9/1000000</f>
        <v>940.9</v>
      </c>
      <c r="D3" s="41">
        <f t="shared" si="1"/>
        <v>91</v>
      </c>
      <c r="E3" s="41">
        <f t="shared" si="1"/>
        <v>6.7</v>
      </c>
      <c r="F3" s="41">
        <f t="shared" si="1"/>
        <v>6.7</v>
      </c>
      <c r="G3" s="41" t="s">
        <v>29</v>
      </c>
      <c r="H3" s="41">
        <f t="shared" si="1"/>
        <v>8.6</v>
      </c>
      <c r="I3" s="41">
        <f t="shared" si="1"/>
        <v>10.8</v>
      </c>
      <c r="J3" s="41">
        <f t="shared" si="1"/>
        <v>12</v>
      </c>
      <c r="K3" s="41">
        <f t="shared" si="1"/>
        <v>3.7</v>
      </c>
      <c r="L3" s="41">
        <f t="shared" si="1"/>
        <v>15.9</v>
      </c>
      <c r="M3" s="41" t="s">
        <v>29</v>
      </c>
      <c r="O3">
        <v>1955</v>
      </c>
      <c r="P3">
        <v>3114800000</v>
      </c>
      <c r="Q3">
        <v>607300000</v>
      </c>
      <c r="R3">
        <v>59500000</v>
      </c>
      <c r="S3">
        <v>3800000</v>
      </c>
      <c r="T3">
        <v>3700000</v>
      </c>
      <c r="U3" t="s">
        <v>664</v>
      </c>
      <c r="V3">
        <v>4800000</v>
      </c>
      <c r="W3">
        <v>8000000</v>
      </c>
      <c r="X3">
        <v>6800000</v>
      </c>
      <c r="Y3">
        <v>3000000</v>
      </c>
      <c r="Z3">
        <v>9300000</v>
      </c>
      <c r="AA3" t="s">
        <v>664</v>
      </c>
    </row>
    <row r="4" spans="1:27">
      <c r="A4" s="7">
        <f t="shared" ref="A4:A33" si="2">O10</f>
        <v>1962</v>
      </c>
      <c r="B4" s="41">
        <f t="shared" ref="B4:F33" si="3">P10/1000000</f>
        <v>5157.3</v>
      </c>
      <c r="C4" s="41">
        <f t="shared" si="1"/>
        <v>959.1</v>
      </c>
      <c r="D4" s="41">
        <f t="shared" si="1"/>
        <v>96.2</v>
      </c>
      <c r="E4" s="41">
        <f t="shared" si="1"/>
        <v>7.3</v>
      </c>
      <c r="F4" s="41">
        <f t="shared" si="1"/>
        <v>7.2</v>
      </c>
      <c r="G4" s="41" t="s">
        <v>29</v>
      </c>
      <c r="H4" s="41">
        <f t="shared" si="1"/>
        <v>9.4</v>
      </c>
      <c r="I4" s="41">
        <f t="shared" si="1"/>
        <v>11.1</v>
      </c>
      <c r="J4" s="41">
        <f t="shared" si="1"/>
        <v>12.6</v>
      </c>
      <c r="K4" s="41">
        <f t="shared" si="1"/>
        <v>4</v>
      </c>
      <c r="L4" s="41">
        <f t="shared" si="1"/>
        <v>16.5</v>
      </c>
      <c r="M4" s="41" t="s">
        <v>29</v>
      </c>
      <c r="O4">
        <v>1956</v>
      </c>
      <c r="P4">
        <v>3485900000</v>
      </c>
      <c r="Q4">
        <v>677500000</v>
      </c>
      <c r="R4">
        <v>64100000</v>
      </c>
      <c r="S4">
        <v>4200000</v>
      </c>
      <c r="T4">
        <v>4200000</v>
      </c>
      <c r="U4" t="s">
        <v>664</v>
      </c>
      <c r="V4">
        <v>5300000</v>
      </c>
      <c r="W4">
        <v>8400000</v>
      </c>
      <c r="X4">
        <v>7700000</v>
      </c>
      <c r="Y4">
        <v>3300000</v>
      </c>
      <c r="Z4">
        <v>10600000</v>
      </c>
      <c r="AA4" t="s">
        <v>664</v>
      </c>
    </row>
    <row r="5" spans="1:27">
      <c r="A5" s="7">
        <f t="shared" si="2"/>
        <v>1963</v>
      </c>
      <c r="B5" s="41">
        <f t="shared" si="3"/>
        <v>5514</v>
      </c>
      <c r="C5" s="41">
        <f t="shared" si="1"/>
        <v>1026.5999999999999</v>
      </c>
      <c r="D5" s="41">
        <f t="shared" si="1"/>
        <v>103.3</v>
      </c>
      <c r="E5" s="41">
        <f t="shared" si="1"/>
        <v>7.4</v>
      </c>
      <c r="F5" s="41">
        <f t="shared" si="1"/>
        <v>7.5</v>
      </c>
      <c r="G5" s="41" t="s">
        <v>29</v>
      </c>
      <c r="H5" s="41">
        <f t="shared" si="1"/>
        <v>10.1</v>
      </c>
      <c r="I5" s="41">
        <f t="shared" si="1"/>
        <v>12</v>
      </c>
      <c r="J5" s="41">
        <f t="shared" si="1"/>
        <v>13</v>
      </c>
      <c r="K5" s="41">
        <f t="shared" si="1"/>
        <v>4.4000000000000004</v>
      </c>
      <c r="L5" s="41">
        <f t="shared" si="1"/>
        <v>17.2</v>
      </c>
      <c r="M5" s="41" t="s">
        <v>29</v>
      </c>
      <c r="O5">
        <v>1957</v>
      </c>
      <c r="P5">
        <v>3870100000</v>
      </c>
      <c r="Q5">
        <v>775900000</v>
      </c>
      <c r="R5">
        <v>69700000</v>
      </c>
      <c r="S5">
        <v>4700000</v>
      </c>
      <c r="T5">
        <v>4600000</v>
      </c>
      <c r="U5" t="s">
        <v>664</v>
      </c>
      <c r="V5">
        <v>5800000</v>
      </c>
      <c r="W5">
        <v>8900000</v>
      </c>
      <c r="X5">
        <v>8700000</v>
      </c>
      <c r="Y5">
        <v>3400000</v>
      </c>
      <c r="Z5">
        <v>11800000</v>
      </c>
      <c r="AA5" t="s">
        <v>664</v>
      </c>
    </row>
    <row r="6" spans="1:27">
      <c r="A6" s="7">
        <f t="shared" si="2"/>
        <v>1964</v>
      </c>
      <c r="B6" s="41">
        <f t="shared" si="3"/>
        <v>5928.3</v>
      </c>
      <c r="C6" s="41">
        <f t="shared" si="1"/>
        <v>1109.4000000000001</v>
      </c>
      <c r="D6" s="41">
        <f t="shared" si="1"/>
        <v>109.2</v>
      </c>
      <c r="E6" s="41">
        <f t="shared" si="1"/>
        <v>7.8</v>
      </c>
      <c r="F6" s="41">
        <f t="shared" si="1"/>
        <v>7.9</v>
      </c>
      <c r="G6" s="41" t="s">
        <v>29</v>
      </c>
      <c r="H6" s="41">
        <f t="shared" si="1"/>
        <v>11</v>
      </c>
      <c r="I6" s="41">
        <f t="shared" si="1"/>
        <v>13.8</v>
      </c>
      <c r="J6" s="41">
        <f t="shared" si="1"/>
        <v>13.5</v>
      </c>
      <c r="K6" s="41">
        <f t="shared" si="1"/>
        <v>4.9000000000000004</v>
      </c>
      <c r="L6" s="41">
        <f t="shared" si="1"/>
        <v>18.3</v>
      </c>
      <c r="M6" s="41" t="s">
        <v>29</v>
      </c>
      <c r="O6">
        <v>1958</v>
      </c>
      <c r="P6">
        <v>4165700000</v>
      </c>
      <c r="Q6">
        <v>838200000</v>
      </c>
      <c r="R6">
        <v>75500000</v>
      </c>
      <c r="S6">
        <v>5000000</v>
      </c>
      <c r="T6">
        <v>5100000</v>
      </c>
      <c r="U6" t="s">
        <v>664</v>
      </c>
      <c r="V6">
        <v>6400000</v>
      </c>
      <c r="W6">
        <v>9300000</v>
      </c>
      <c r="X6">
        <v>9500000</v>
      </c>
      <c r="Y6">
        <v>3500000</v>
      </c>
      <c r="Z6">
        <v>12700000</v>
      </c>
      <c r="AA6" t="s">
        <v>664</v>
      </c>
    </row>
    <row r="7" spans="1:27">
      <c r="A7" s="7">
        <f t="shared" si="2"/>
        <v>1965</v>
      </c>
      <c r="B7" s="41">
        <f t="shared" si="3"/>
        <v>6616.4</v>
      </c>
      <c r="C7" s="41">
        <f t="shared" si="1"/>
        <v>1267.4000000000001</v>
      </c>
      <c r="D7" s="41">
        <f t="shared" si="1"/>
        <v>118.9</v>
      </c>
      <c r="E7" s="41">
        <f t="shared" si="1"/>
        <v>8.3000000000000007</v>
      </c>
      <c r="F7" s="41">
        <f t="shared" si="1"/>
        <v>8.4</v>
      </c>
      <c r="G7" s="41" t="s">
        <v>29</v>
      </c>
      <c r="H7" s="41">
        <f t="shared" si="1"/>
        <v>12</v>
      </c>
      <c r="I7" s="41">
        <f t="shared" si="1"/>
        <v>15.3</v>
      </c>
      <c r="J7" s="41">
        <f t="shared" si="1"/>
        <v>14.3</v>
      </c>
      <c r="K7" s="41">
        <f t="shared" si="1"/>
        <v>5.7</v>
      </c>
      <c r="L7" s="41">
        <f t="shared" si="1"/>
        <v>19.2</v>
      </c>
      <c r="M7" s="41" t="s">
        <v>29</v>
      </c>
      <c r="O7">
        <v>1959</v>
      </c>
      <c r="P7">
        <v>4419600000</v>
      </c>
      <c r="Q7">
        <v>862900000</v>
      </c>
      <c r="R7">
        <v>79900000</v>
      </c>
      <c r="S7">
        <v>5300000</v>
      </c>
      <c r="T7">
        <v>5500000</v>
      </c>
      <c r="U7" t="s">
        <v>664</v>
      </c>
      <c r="V7">
        <v>6800000</v>
      </c>
      <c r="W7">
        <v>9700000</v>
      </c>
      <c r="X7">
        <v>10200000</v>
      </c>
      <c r="Y7">
        <v>3500000</v>
      </c>
      <c r="Z7">
        <v>13600000</v>
      </c>
      <c r="AA7" t="s">
        <v>664</v>
      </c>
    </row>
    <row r="8" spans="1:27">
      <c r="A8" s="7">
        <f t="shared" si="2"/>
        <v>1966</v>
      </c>
      <c r="B8" s="41">
        <f t="shared" si="3"/>
        <v>7443.2</v>
      </c>
      <c r="C8" s="41">
        <f t="shared" si="1"/>
        <v>1455.4</v>
      </c>
      <c r="D8" s="41">
        <f t="shared" si="1"/>
        <v>130.1</v>
      </c>
      <c r="E8" s="41">
        <f t="shared" si="1"/>
        <v>8.9</v>
      </c>
      <c r="F8" s="41">
        <f t="shared" si="1"/>
        <v>9.1</v>
      </c>
      <c r="G8" s="41" t="s">
        <v>29</v>
      </c>
      <c r="H8" s="41">
        <f t="shared" si="1"/>
        <v>12.9</v>
      </c>
      <c r="I8" s="41">
        <f t="shared" si="1"/>
        <v>17.100000000000001</v>
      </c>
      <c r="J8" s="41">
        <f t="shared" si="1"/>
        <v>15.4</v>
      </c>
      <c r="K8" s="41">
        <f t="shared" si="1"/>
        <v>6.6</v>
      </c>
      <c r="L8" s="41">
        <f t="shared" si="1"/>
        <v>20.3</v>
      </c>
      <c r="M8" s="41" t="s">
        <v>29</v>
      </c>
      <c r="O8">
        <v>1960</v>
      </c>
      <c r="P8">
        <v>4661500000</v>
      </c>
      <c r="Q8">
        <v>900400000</v>
      </c>
      <c r="R8">
        <v>84800000</v>
      </c>
      <c r="S8">
        <v>5700000</v>
      </c>
      <c r="T8">
        <v>5900000</v>
      </c>
      <c r="U8" t="s">
        <v>664</v>
      </c>
      <c r="V8">
        <v>7500000</v>
      </c>
      <c r="W8">
        <v>10100000</v>
      </c>
      <c r="X8">
        <v>10900000</v>
      </c>
      <c r="Y8">
        <v>3600000</v>
      </c>
      <c r="Z8">
        <v>14500000</v>
      </c>
      <c r="AA8" t="s">
        <v>664</v>
      </c>
    </row>
    <row r="9" spans="1:27">
      <c r="A9" s="7">
        <f t="shared" si="2"/>
        <v>1967</v>
      </c>
      <c r="B9" s="41">
        <f t="shared" si="3"/>
        <v>8199.4</v>
      </c>
      <c r="C9" s="41">
        <f t="shared" si="1"/>
        <v>1600.9</v>
      </c>
      <c r="D9" s="41">
        <f t="shared" si="1"/>
        <v>141.80000000000001</v>
      </c>
      <c r="E9" s="41">
        <f t="shared" si="1"/>
        <v>9.6</v>
      </c>
      <c r="F9" s="41">
        <f t="shared" si="1"/>
        <v>9.9</v>
      </c>
      <c r="G9" s="41" t="s">
        <v>29</v>
      </c>
      <c r="H9" s="41">
        <f t="shared" si="1"/>
        <v>13.5</v>
      </c>
      <c r="I9" s="41">
        <f t="shared" si="1"/>
        <v>19.100000000000001</v>
      </c>
      <c r="J9" s="41">
        <f t="shared" si="1"/>
        <v>16.399999999999999</v>
      </c>
      <c r="K9" s="41">
        <f t="shared" si="1"/>
        <v>8</v>
      </c>
      <c r="L9" s="41">
        <f t="shared" si="1"/>
        <v>21.3</v>
      </c>
      <c r="M9" s="41" t="s">
        <v>29</v>
      </c>
      <c r="O9">
        <v>1961</v>
      </c>
      <c r="P9">
        <v>4935600000</v>
      </c>
      <c r="Q9">
        <v>940900000</v>
      </c>
      <c r="R9">
        <v>91000000</v>
      </c>
      <c r="S9">
        <v>6700000</v>
      </c>
      <c r="T9">
        <v>6700000</v>
      </c>
      <c r="U9" t="s">
        <v>664</v>
      </c>
      <c r="V9">
        <v>8600000</v>
      </c>
      <c r="W9">
        <v>10800000</v>
      </c>
      <c r="X9">
        <v>12000000</v>
      </c>
      <c r="Y9">
        <v>3700000</v>
      </c>
      <c r="Z9">
        <v>15900000</v>
      </c>
      <c r="AA9" t="s">
        <v>664</v>
      </c>
    </row>
    <row r="10" spans="1:27">
      <c r="A10" s="7">
        <f t="shared" si="2"/>
        <v>1968</v>
      </c>
      <c r="B10" s="41">
        <f t="shared" si="3"/>
        <v>8763.6</v>
      </c>
      <c r="C10" s="41">
        <f t="shared" si="1"/>
        <v>1675.4</v>
      </c>
      <c r="D10" s="41">
        <f t="shared" si="1"/>
        <v>149.80000000000001</v>
      </c>
      <c r="E10" s="41">
        <f t="shared" si="1"/>
        <v>10.4</v>
      </c>
      <c r="F10" s="41">
        <f t="shared" si="1"/>
        <v>10.5</v>
      </c>
      <c r="G10" s="41" t="s">
        <v>29</v>
      </c>
      <c r="H10" s="41">
        <f t="shared" si="1"/>
        <v>13.8</v>
      </c>
      <c r="I10" s="41">
        <f t="shared" si="1"/>
        <v>20.9</v>
      </c>
      <c r="J10" s="41">
        <f t="shared" si="1"/>
        <v>17.2</v>
      </c>
      <c r="K10" s="41">
        <f t="shared" si="1"/>
        <v>9</v>
      </c>
      <c r="L10" s="41">
        <f t="shared" si="1"/>
        <v>21.9</v>
      </c>
      <c r="M10" s="41" t="s">
        <v>29</v>
      </c>
      <c r="O10">
        <v>1962</v>
      </c>
      <c r="P10">
        <v>5157300000</v>
      </c>
      <c r="Q10">
        <v>959100000</v>
      </c>
      <c r="R10">
        <v>96200000</v>
      </c>
      <c r="S10">
        <v>7300000</v>
      </c>
      <c r="T10">
        <v>7200000</v>
      </c>
      <c r="U10" t="s">
        <v>664</v>
      </c>
      <c r="V10">
        <v>9400000</v>
      </c>
      <c r="W10">
        <v>11100000</v>
      </c>
      <c r="X10">
        <v>12600000</v>
      </c>
      <c r="Y10">
        <v>4000000</v>
      </c>
      <c r="Z10">
        <v>16500000</v>
      </c>
      <c r="AA10" t="s">
        <v>664</v>
      </c>
    </row>
    <row r="11" spans="1:27">
      <c r="A11" s="7">
        <f t="shared" si="2"/>
        <v>1969</v>
      </c>
      <c r="B11" s="41">
        <f t="shared" si="3"/>
        <v>9553.7999999999993</v>
      </c>
      <c r="C11" s="41">
        <f t="shared" si="1"/>
        <v>1795.1</v>
      </c>
      <c r="D11" s="41">
        <f t="shared" si="1"/>
        <v>156.69999999999999</v>
      </c>
      <c r="E11" s="41">
        <f t="shared" si="1"/>
        <v>11.4</v>
      </c>
      <c r="F11" s="41">
        <f t="shared" si="1"/>
        <v>11.3</v>
      </c>
      <c r="G11" s="41" t="s">
        <v>29</v>
      </c>
      <c r="H11" s="41">
        <f t="shared" si="1"/>
        <v>14.7</v>
      </c>
      <c r="I11" s="41">
        <f t="shared" si="1"/>
        <v>23.1</v>
      </c>
      <c r="J11" s="41">
        <f t="shared" si="1"/>
        <v>18.8</v>
      </c>
      <c r="K11" s="41">
        <f t="shared" si="1"/>
        <v>9.8000000000000007</v>
      </c>
      <c r="L11" s="41">
        <f t="shared" si="1"/>
        <v>23.2</v>
      </c>
      <c r="M11" s="41" t="s">
        <v>29</v>
      </c>
      <c r="O11">
        <v>1963</v>
      </c>
      <c r="P11">
        <v>5514000000</v>
      </c>
      <c r="Q11">
        <v>1026600000</v>
      </c>
      <c r="R11">
        <v>103300000</v>
      </c>
      <c r="S11">
        <v>7400000</v>
      </c>
      <c r="T11">
        <v>7500000</v>
      </c>
      <c r="U11" t="s">
        <v>664</v>
      </c>
      <c r="V11">
        <v>10100000</v>
      </c>
      <c r="W11">
        <v>12000000</v>
      </c>
      <c r="X11">
        <v>13000000</v>
      </c>
      <c r="Y11">
        <v>4400000</v>
      </c>
      <c r="Z11">
        <v>17200000</v>
      </c>
      <c r="AA11" t="s">
        <v>664</v>
      </c>
    </row>
    <row r="12" spans="1:27">
      <c r="A12" s="7">
        <f t="shared" si="2"/>
        <v>1970</v>
      </c>
      <c r="B12" s="41">
        <f t="shared" si="3"/>
        <v>10461.799999999999</v>
      </c>
      <c r="C12" s="41">
        <f t="shared" si="1"/>
        <v>2008.6</v>
      </c>
      <c r="D12" s="41">
        <f t="shared" si="1"/>
        <v>167.6</v>
      </c>
      <c r="E12" s="41">
        <f t="shared" si="1"/>
        <v>12</v>
      </c>
      <c r="F12" s="41">
        <f t="shared" si="1"/>
        <v>11.9</v>
      </c>
      <c r="G12" s="41" t="s">
        <v>29</v>
      </c>
      <c r="H12" s="41">
        <f t="shared" si="1"/>
        <v>15.5</v>
      </c>
      <c r="I12" s="41">
        <f t="shared" si="1"/>
        <v>25.1</v>
      </c>
      <c r="J12" s="41">
        <f t="shared" si="1"/>
        <v>20.5</v>
      </c>
      <c r="K12" s="41">
        <f t="shared" si="1"/>
        <v>10.8</v>
      </c>
      <c r="L12" s="41">
        <f t="shared" si="1"/>
        <v>24.2</v>
      </c>
      <c r="M12" s="41" t="s">
        <v>29</v>
      </c>
      <c r="O12">
        <v>1964</v>
      </c>
      <c r="P12">
        <v>5928300000</v>
      </c>
      <c r="Q12">
        <v>1109400000</v>
      </c>
      <c r="R12">
        <v>109200000</v>
      </c>
      <c r="S12">
        <v>7800000</v>
      </c>
      <c r="T12">
        <v>7900000</v>
      </c>
      <c r="U12" t="s">
        <v>664</v>
      </c>
      <c r="V12">
        <v>11000000</v>
      </c>
      <c r="W12">
        <v>13800000</v>
      </c>
      <c r="X12">
        <v>13500000</v>
      </c>
      <c r="Y12">
        <v>4900000</v>
      </c>
      <c r="Z12">
        <v>18300000</v>
      </c>
      <c r="AA12" t="s">
        <v>664</v>
      </c>
    </row>
    <row r="13" spans="1:27">
      <c r="A13" s="7">
        <f t="shared" si="2"/>
        <v>1971</v>
      </c>
      <c r="B13" s="41">
        <f t="shared" si="3"/>
        <v>11419.4</v>
      </c>
      <c r="C13" s="41">
        <f t="shared" si="1"/>
        <v>2185.6</v>
      </c>
      <c r="D13" s="41">
        <f t="shared" si="1"/>
        <v>178.1</v>
      </c>
      <c r="E13" s="41">
        <f t="shared" si="1"/>
        <v>12.7</v>
      </c>
      <c r="F13" s="41">
        <f t="shared" si="1"/>
        <v>12.5</v>
      </c>
      <c r="G13" s="41" t="s">
        <v>29</v>
      </c>
      <c r="H13" s="41">
        <f t="shared" si="1"/>
        <v>16.7</v>
      </c>
      <c r="I13" s="41">
        <f t="shared" si="1"/>
        <v>26.7</v>
      </c>
      <c r="J13" s="41">
        <f t="shared" si="1"/>
        <v>22.4</v>
      </c>
      <c r="K13" s="41">
        <f t="shared" si="1"/>
        <v>11.6</v>
      </c>
      <c r="L13" s="41">
        <f t="shared" si="1"/>
        <v>25.1</v>
      </c>
      <c r="M13" s="41" t="s">
        <v>29</v>
      </c>
      <c r="O13">
        <v>1965</v>
      </c>
      <c r="P13">
        <v>6616400000</v>
      </c>
      <c r="Q13">
        <v>1267400000</v>
      </c>
      <c r="R13">
        <v>118900000</v>
      </c>
      <c r="S13">
        <v>8300000</v>
      </c>
      <c r="T13">
        <v>8400000</v>
      </c>
      <c r="U13" t="s">
        <v>664</v>
      </c>
      <c r="V13">
        <v>12000000</v>
      </c>
      <c r="W13">
        <v>15300000</v>
      </c>
      <c r="X13">
        <v>14300000</v>
      </c>
      <c r="Y13">
        <v>5700000</v>
      </c>
      <c r="Z13">
        <v>19200000</v>
      </c>
      <c r="AA13" t="s">
        <v>664</v>
      </c>
    </row>
    <row r="14" spans="1:27">
      <c r="A14" s="7">
        <f t="shared" si="2"/>
        <v>1972</v>
      </c>
      <c r="B14" s="41">
        <f t="shared" si="3"/>
        <v>12498.1</v>
      </c>
      <c r="C14" s="41">
        <f t="shared" si="1"/>
        <v>2310.1999999999998</v>
      </c>
      <c r="D14" s="41">
        <f t="shared" si="1"/>
        <v>186.7</v>
      </c>
      <c r="E14" s="41">
        <f t="shared" si="1"/>
        <v>13.1</v>
      </c>
      <c r="F14" s="41">
        <f t="shared" si="1"/>
        <v>13.2</v>
      </c>
      <c r="G14" s="41" t="s">
        <v>29</v>
      </c>
      <c r="H14" s="41">
        <f t="shared" si="1"/>
        <v>18.3</v>
      </c>
      <c r="I14" s="41">
        <f t="shared" si="1"/>
        <v>28.2</v>
      </c>
      <c r="J14" s="41">
        <f t="shared" si="1"/>
        <v>24.6</v>
      </c>
      <c r="K14" s="41">
        <f t="shared" si="1"/>
        <v>12.4</v>
      </c>
      <c r="L14" s="41">
        <f t="shared" si="1"/>
        <v>26.1</v>
      </c>
      <c r="M14" s="41" t="s">
        <v>29</v>
      </c>
      <c r="O14">
        <v>1966</v>
      </c>
      <c r="P14">
        <v>7443200000</v>
      </c>
      <c r="Q14">
        <v>1455400000</v>
      </c>
      <c r="R14">
        <v>130100000</v>
      </c>
      <c r="S14">
        <v>8900000</v>
      </c>
      <c r="T14">
        <v>9100000</v>
      </c>
      <c r="U14" t="s">
        <v>664</v>
      </c>
      <c r="V14">
        <v>12900000</v>
      </c>
      <c r="W14">
        <v>17100000</v>
      </c>
      <c r="X14">
        <v>15400000</v>
      </c>
      <c r="Y14">
        <v>6600000</v>
      </c>
      <c r="Z14">
        <v>20300000</v>
      </c>
      <c r="AA14" t="s">
        <v>664</v>
      </c>
    </row>
    <row r="15" spans="1:27">
      <c r="A15" s="7">
        <f t="shared" si="2"/>
        <v>1973</v>
      </c>
      <c r="B15" s="41">
        <f t="shared" si="3"/>
        <v>14227.2</v>
      </c>
      <c r="C15" s="41">
        <f t="shared" si="1"/>
        <v>2584.8000000000002</v>
      </c>
      <c r="D15" s="41">
        <f t="shared" si="1"/>
        <v>208.8</v>
      </c>
      <c r="E15" s="41">
        <f t="shared" si="1"/>
        <v>14.2</v>
      </c>
      <c r="F15" s="41">
        <f t="shared" si="1"/>
        <v>14.6</v>
      </c>
      <c r="G15" s="41" t="s">
        <v>29</v>
      </c>
      <c r="H15" s="41">
        <f t="shared" si="1"/>
        <v>20.8</v>
      </c>
      <c r="I15" s="41">
        <f t="shared" si="1"/>
        <v>30.9</v>
      </c>
      <c r="J15" s="41">
        <f t="shared" si="1"/>
        <v>27.7</v>
      </c>
      <c r="K15" s="41">
        <f t="shared" si="1"/>
        <v>14.3</v>
      </c>
      <c r="L15" s="41">
        <f t="shared" si="1"/>
        <v>28.2</v>
      </c>
      <c r="M15" s="41" t="s">
        <v>29</v>
      </c>
      <c r="O15">
        <v>1967</v>
      </c>
      <c r="P15">
        <v>8199400000</v>
      </c>
      <c r="Q15">
        <v>1600900000</v>
      </c>
      <c r="R15">
        <v>141800000</v>
      </c>
      <c r="S15">
        <v>9600000</v>
      </c>
      <c r="T15">
        <v>9900000</v>
      </c>
      <c r="U15" t="s">
        <v>664</v>
      </c>
      <c r="V15">
        <v>13500000</v>
      </c>
      <c r="W15">
        <v>19100000</v>
      </c>
      <c r="X15">
        <v>16400000</v>
      </c>
      <c r="Y15">
        <v>8000000</v>
      </c>
      <c r="Z15">
        <v>21300000</v>
      </c>
      <c r="AA15" t="s">
        <v>664</v>
      </c>
    </row>
    <row r="16" spans="1:27">
      <c r="A16" s="7">
        <f t="shared" si="2"/>
        <v>1974</v>
      </c>
      <c r="B16" s="41">
        <f t="shared" si="3"/>
        <v>17663.400000000001</v>
      </c>
      <c r="C16" s="41">
        <f t="shared" si="1"/>
        <v>3179.1</v>
      </c>
      <c r="D16" s="41">
        <f t="shared" si="1"/>
        <v>252.9</v>
      </c>
      <c r="E16" s="41">
        <f t="shared" si="1"/>
        <v>17</v>
      </c>
      <c r="F16" s="41">
        <f t="shared" si="1"/>
        <v>17.8</v>
      </c>
      <c r="G16" s="41" t="s">
        <v>29</v>
      </c>
      <c r="H16" s="41">
        <f t="shared" si="1"/>
        <v>25.6</v>
      </c>
      <c r="I16" s="41">
        <f t="shared" si="1"/>
        <v>36.1</v>
      </c>
      <c r="J16" s="41">
        <f t="shared" si="1"/>
        <v>33.1</v>
      </c>
      <c r="K16" s="41">
        <f t="shared" si="1"/>
        <v>17.7</v>
      </c>
      <c r="L16" s="41">
        <f t="shared" si="1"/>
        <v>32.6</v>
      </c>
      <c r="M16" s="41" t="s">
        <v>29</v>
      </c>
      <c r="O16">
        <v>1968</v>
      </c>
      <c r="P16">
        <v>8763600000</v>
      </c>
      <c r="Q16">
        <v>1675400000</v>
      </c>
      <c r="R16">
        <v>149800000</v>
      </c>
      <c r="S16">
        <v>10400000</v>
      </c>
      <c r="T16">
        <v>10500000</v>
      </c>
      <c r="U16" t="s">
        <v>664</v>
      </c>
      <c r="V16">
        <v>13800000</v>
      </c>
      <c r="W16">
        <v>20900000</v>
      </c>
      <c r="X16">
        <v>17200000</v>
      </c>
      <c r="Y16">
        <v>9000000</v>
      </c>
      <c r="Z16">
        <v>21900000</v>
      </c>
      <c r="AA16" t="s">
        <v>664</v>
      </c>
    </row>
    <row r="17" spans="1:27">
      <c r="A17" s="7">
        <f t="shared" si="2"/>
        <v>1975</v>
      </c>
      <c r="B17" s="41">
        <f t="shared" si="3"/>
        <v>21171.200000000001</v>
      </c>
      <c r="C17" s="41">
        <f t="shared" si="1"/>
        <v>3820.9</v>
      </c>
      <c r="D17" s="41">
        <f t="shared" si="1"/>
        <v>290.7</v>
      </c>
      <c r="E17" s="41">
        <f t="shared" si="1"/>
        <v>19.2</v>
      </c>
      <c r="F17" s="41">
        <f t="shared" si="1"/>
        <v>20.399999999999999</v>
      </c>
      <c r="G17" s="41" t="s">
        <v>29</v>
      </c>
      <c r="H17" s="41">
        <f t="shared" si="1"/>
        <v>28.9</v>
      </c>
      <c r="I17" s="41">
        <f t="shared" si="1"/>
        <v>39.5</v>
      </c>
      <c r="J17" s="41">
        <f t="shared" si="1"/>
        <v>36.9</v>
      </c>
      <c r="K17" s="41">
        <f t="shared" si="1"/>
        <v>19.3</v>
      </c>
      <c r="L17" s="41">
        <f t="shared" si="1"/>
        <v>35.700000000000003</v>
      </c>
      <c r="M17" s="41" t="s">
        <v>29</v>
      </c>
      <c r="O17">
        <v>1969</v>
      </c>
      <c r="P17">
        <v>9553800000</v>
      </c>
      <c r="Q17">
        <v>1795100000</v>
      </c>
      <c r="R17">
        <v>156700000</v>
      </c>
      <c r="S17">
        <v>11400000</v>
      </c>
      <c r="T17">
        <v>11300000</v>
      </c>
      <c r="U17" t="s">
        <v>664</v>
      </c>
      <c r="V17">
        <v>14700000</v>
      </c>
      <c r="W17">
        <v>23100000</v>
      </c>
      <c r="X17">
        <v>18800000</v>
      </c>
      <c r="Y17">
        <v>9800000</v>
      </c>
      <c r="Z17">
        <v>23200000</v>
      </c>
      <c r="AA17" t="s">
        <v>664</v>
      </c>
    </row>
    <row r="18" spans="1:27">
      <c r="A18" s="7">
        <f t="shared" si="2"/>
        <v>1976</v>
      </c>
      <c r="B18" s="41">
        <f t="shared" si="3"/>
        <v>23707.8</v>
      </c>
      <c r="C18" s="41">
        <f t="shared" si="1"/>
        <v>4192.3999999999996</v>
      </c>
      <c r="D18" s="41">
        <f t="shared" si="1"/>
        <v>309.89999999999998</v>
      </c>
      <c r="E18" s="41">
        <f t="shared" si="1"/>
        <v>20.9</v>
      </c>
      <c r="F18" s="41">
        <f t="shared" si="1"/>
        <v>22.4</v>
      </c>
      <c r="G18" s="41" t="s">
        <v>29</v>
      </c>
      <c r="H18" s="41">
        <f t="shared" si="1"/>
        <v>31.5</v>
      </c>
      <c r="I18" s="41">
        <f t="shared" si="1"/>
        <v>42.4</v>
      </c>
      <c r="J18" s="41">
        <f t="shared" si="1"/>
        <v>40.4</v>
      </c>
      <c r="K18" s="41">
        <f t="shared" si="1"/>
        <v>19.8</v>
      </c>
      <c r="L18" s="41">
        <f t="shared" si="1"/>
        <v>38.6</v>
      </c>
      <c r="M18" s="41" t="s">
        <v>29</v>
      </c>
      <c r="O18">
        <v>1970</v>
      </c>
      <c r="P18">
        <v>10461800000</v>
      </c>
      <c r="Q18">
        <v>2008600000</v>
      </c>
      <c r="R18">
        <v>167600000</v>
      </c>
      <c r="S18">
        <v>12000000</v>
      </c>
      <c r="T18">
        <v>11900000</v>
      </c>
      <c r="U18" t="s">
        <v>664</v>
      </c>
      <c r="V18">
        <v>15500000</v>
      </c>
      <c r="W18">
        <v>25100000</v>
      </c>
      <c r="X18">
        <v>20500000</v>
      </c>
      <c r="Y18">
        <v>10800000</v>
      </c>
      <c r="Z18">
        <v>24200000</v>
      </c>
      <c r="AA18" t="s">
        <v>664</v>
      </c>
    </row>
    <row r="19" spans="1:27">
      <c r="A19" s="7">
        <f t="shared" si="2"/>
        <v>1977</v>
      </c>
      <c r="B19" s="41">
        <f t="shared" si="3"/>
        <v>26541.8</v>
      </c>
      <c r="C19" s="41">
        <f t="shared" si="3"/>
        <v>4654.8999999999996</v>
      </c>
      <c r="D19" s="41">
        <f t="shared" si="3"/>
        <v>337.9</v>
      </c>
      <c r="E19" s="41">
        <f t="shared" si="3"/>
        <v>23</v>
      </c>
      <c r="F19" s="41">
        <f t="shared" si="3"/>
        <v>24.8</v>
      </c>
      <c r="G19" s="41" t="s">
        <v>29</v>
      </c>
      <c r="H19" s="41">
        <f t="shared" ref="H19:L47" si="4">V25/1000000</f>
        <v>34.799999999999997</v>
      </c>
      <c r="I19" s="41">
        <f t="shared" si="4"/>
        <v>46.1</v>
      </c>
      <c r="J19" s="41">
        <f t="shared" si="4"/>
        <v>45.3</v>
      </c>
      <c r="K19" s="41">
        <f t="shared" si="4"/>
        <v>21</v>
      </c>
      <c r="L19" s="41">
        <f t="shared" si="4"/>
        <v>41.9</v>
      </c>
      <c r="M19" s="41" t="s">
        <v>29</v>
      </c>
      <c r="O19">
        <v>1971</v>
      </c>
      <c r="P19">
        <v>11419400000</v>
      </c>
      <c r="Q19">
        <v>2185600000</v>
      </c>
      <c r="R19">
        <v>178100000</v>
      </c>
      <c r="S19">
        <v>12700000</v>
      </c>
      <c r="T19">
        <v>12500000</v>
      </c>
      <c r="U19" t="s">
        <v>664</v>
      </c>
      <c r="V19">
        <v>16700000</v>
      </c>
      <c r="W19">
        <v>26700000</v>
      </c>
      <c r="X19">
        <v>22400000</v>
      </c>
      <c r="Y19">
        <v>11600000</v>
      </c>
      <c r="Z19">
        <v>25100000</v>
      </c>
      <c r="AA19" t="s">
        <v>664</v>
      </c>
    </row>
    <row r="20" spans="1:27">
      <c r="A20" s="7">
        <f t="shared" si="2"/>
        <v>1978</v>
      </c>
      <c r="B20" s="41">
        <f t="shared" si="3"/>
        <v>29923.8</v>
      </c>
      <c r="C20" s="41">
        <f t="shared" si="3"/>
        <v>5216.3999999999996</v>
      </c>
      <c r="D20" s="41">
        <f t="shared" si="3"/>
        <v>373.9</v>
      </c>
      <c r="E20" s="41">
        <f t="shared" si="3"/>
        <v>26</v>
      </c>
      <c r="F20" s="41">
        <f t="shared" si="3"/>
        <v>28</v>
      </c>
      <c r="G20" s="41" t="s">
        <v>29</v>
      </c>
      <c r="H20" s="41">
        <f t="shared" si="4"/>
        <v>38.5</v>
      </c>
      <c r="I20" s="41">
        <f t="shared" si="4"/>
        <v>50.7</v>
      </c>
      <c r="J20" s="41">
        <f t="shared" si="4"/>
        <v>50.9</v>
      </c>
      <c r="K20" s="41">
        <f t="shared" si="4"/>
        <v>23.7</v>
      </c>
      <c r="L20" s="41">
        <f t="shared" si="4"/>
        <v>45.2</v>
      </c>
      <c r="M20" s="41" t="s">
        <v>29</v>
      </c>
      <c r="O20">
        <v>1972</v>
      </c>
      <c r="P20">
        <v>12498100000</v>
      </c>
      <c r="Q20">
        <v>2310200000</v>
      </c>
      <c r="R20">
        <v>186700000</v>
      </c>
      <c r="S20">
        <v>13100000</v>
      </c>
      <c r="T20">
        <v>13200000</v>
      </c>
      <c r="U20" t="s">
        <v>664</v>
      </c>
      <c r="V20">
        <v>18300000</v>
      </c>
      <c r="W20">
        <v>28200000</v>
      </c>
      <c r="X20">
        <v>24600000</v>
      </c>
      <c r="Y20">
        <v>12400000</v>
      </c>
      <c r="Z20">
        <v>26100000</v>
      </c>
      <c r="AA20" t="s">
        <v>664</v>
      </c>
    </row>
    <row r="21" spans="1:27">
      <c r="A21" s="7">
        <f t="shared" si="2"/>
        <v>1979</v>
      </c>
      <c r="B21" s="41">
        <f t="shared" si="3"/>
        <v>34291.599999999999</v>
      </c>
      <c r="C21" s="41">
        <f t="shared" si="3"/>
        <v>5900.6</v>
      </c>
      <c r="D21" s="41">
        <f t="shared" si="3"/>
        <v>427.3</v>
      </c>
      <c r="E21" s="41">
        <f t="shared" si="3"/>
        <v>30.4</v>
      </c>
      <c r="F21" s="41">
        <f t="shared" si="3"/>
        <v>32.799999999999997</v>
      </c>
      <c r="G21" s="41" t="s">
        <v>29</v>
      </c>
      <c r="H21" s="41">
        <f t="shared" si="4"/>
        <v>43</v>
      </c>
      <c r="I21" s="41">
        <f t="shared" si="4"/>
        <v>57.9</v>
      </c>
      <c r="J21" s="41">
        <f t="shared" si="4"/>
        <v>57.8</v>
      </c>
      <c r="K21" s="41">
        <f t="shared" si="4"/>
        <v>28.4</v>
      </c>
      <c r="L21" s="41">
        <f t="shared" si="4"/>
        <v>49.7</v>
      </c>
      <c r="M21" s="41" t="s">
        <v>29</v>
      </c>
      <c r="O21">
        <v>1973</v>
      </c>
      <c r="P21">
        <v>14227200000</v>
      </c>
      <c r="Q21">
        <v>2584800000</v>
      </c>
      <c r="R21">
        <v>208800000</v>
      </c>
      <c r="S21">
        <v>14200000</v>
      </c>
      <c r="T21">
        <v>14600000</v>
      </c>
      <c r="U21" t="s">
        <v>664</v>
      </c>
      <c r="V21">
        <v>20800000</v>
      </c>
      <c r="W21">
        <v>30900000</v>
      </c>
      <c r="X21">
        <v>27700000</v>
      </c>
      <c r="Y21">
        <v>14300000</v>
      </c>
      <c r="Z21">
        <v>28200000</v>
      </c>
      <c r="AA21" t="s">
        <v>664</v>
      </c>
    </row>
    <row r="22" spans="1:27">
      <c r="A22" s="7">
        <f t="shared" si="2"/>
        <v>1980</v>
      </c>
      <c r="B22" s="41">
        <f t="shared" si="3"/>
        <v>39628.699999999997</v>
      </c>
      <c r="C22" s="41">
        <f t="shared" si="3"/>
        <v>6860.5</v>
      </c>
      <c r="D22" s="41">
        <f t="shared" si="3"/>
        <v>501.6</v>
      </c>
      <c r="E22" s="41">
        <f t="shared" si="3"/>
        <v>33.6</v>
      </c>
      <c r="F22" s="41">
        <f t="shared" si="3"/>
        <v>36.799999999999997</v>
      </c>
      <c r="G22" s="41" t="s">
        <v>29</v>
      </c>
      <c r="H22" s="41">
        <f t="shared" si="4"/>
        <v>46.2</v>
      </c>
      <c r="I22" s="41">
        <f t="shared" si="4"/>
        <v>63.6</v>
      </c>
      <c r="J22" s="41">
        <f t="shared" si="4"/>
        <v>62.9</v>
      </c>
      <c r="K22" s="41">
        <f t="shared" si="4"/>
        <v>32</v>
      </c>
      <c r="L22" s="41">
        <f t="shared" si="4"/>
        <v>53.2</v>
      </c>
      <c r="M22" s="41" t="s">
        <v>29</v>
      </c>
      <c r="O22">
        <v>1974</v>
      </c>
      <c r="P22">
        <v>17663400000</v>
      </c>
      <c r="Q22">
        <v>3179100000</v>
      </c>
      <c r="R22">
        <v>252900000</v>
      </c>
      <c r="S22">
        <v>17000000</v>
      </c>
      <c r="T22">
        <v>17800000</v>
      </c>
      <c r="U22" t="s">
        <v>664</v>
      </c>
      <c r="V22">
        <v>25600000</v>
      </c>
      <c r="W22">
        <v>36100000</v>
      </c>
      <c r="X22">
        <v>33100000</v>
      </c>
      <c r="Y22">
        <v>17700000</v>
      </c>
      <c r="Z22">
        <v>32600000</v>
      </c>
      <c r="AA22" t="s">
        <v>664</v>
      </c>
    </row>
    <row r="23" spans="1:27">
      <c r="A23" s="7">
        <f t="shared" si="2"/>
        <v>1981</v>
      </c>
      <c r="B23" s="41">
        <f t="shared" si="3"/>
        <v>46671.199999999997</v>
      </c>
      <c r="C23" s="41">
        <f t="shared" si="3"/>
        <v>8100.5</v>
      </c>
      <c r="D23" s="41">
        <f t="shared" si="3"/>
        <v>571.29999999999995</v>
      </c>
      <c r="E23" s="41">
        <f t="shared" si="3"/>
        <v>38.299999999999997</v>
      </c>
      <c r="F23" s="41">
        <f t="shared" si="3"/>
        <v>42.6</v>
      </c>
      <c r="G23" s="41" t="s">
        <v>29</v>
      </c>
      <c r="H23" s="41">
        <f t="shared" si="4"/>
        <v>52.7</v>
      </c>
      <c r="I23" s="41">
        <f t="shared" si="4"/>
        <v>72.599999999999994</v>
      </c>
      <c r="J23" s="41">
        <f t="shared" si="4"/>
        <v>70.7</v>
      </c>
      <c r="K23" s="41">
        <f t="shared" si="4"/>
        <v>35.700000000000003</v>
      </c>
      <c r="L23" s="41">
        <f t="shared" si="4"/>
        <v>60.1</v>
      </c>
      <c r="M23" s="41" t="s">
        <v>29</v>
      </c>
      <c r="O23">
        <v>1975</v>
      </c>
      <c r="P23">
        <v>21171200000</v>
      </c>
      <c r="Q23">
        <v>3820900000</v>
      </c>
      <c r="R23">
        <v>290700000</v>
      </c>
      <c r="S23">
        <v>19200000</v>
      </c>
      <c r="T23">
        <v>20400000</v>
      </c>
      <c r="U23" t="s">
        <v>664</v>
      </c>
      <c r="V23">
        <v>28900000</v>
      </c>
      <c r="W23">
        <v>39500000</v>
      </c>
      <c r="X23">
        <v>36900000</v>
      </c>
      <c r="Y23">
        <v>19300000</v>
      </c>
      <c r="Z23">
        <v>35700000</v>
      </c>
      <c r="AA23" t="s">
        <v>664</v>
      </c>
    </row>
    <row r="24" spans="1:27">
      <c r="A24" s="7">
        <f t="shared" si="2"/>
        <v>1982</v>
      </c>
      <c r="B24" s="41">
        <f t="shared" si="3"/>
        <v>52892.1</v>
      </c>
      <c r="C24" s="41">
        <f t="shared" si="3"/>
        <v>9189.4</v>
      </c>
      <c r="D24" s="41">
        <f t="shared" si="3"/>
        <v>620.9</v>
      </c>
      <c r="E24" s="41">
        <f t="shared" si="3"/>
        <v>43.9</v>
      </c>
      <c r="F24" s="41">
        <f t="shared" si="3"/>
        <v>49.9</v>
      </c>
      <c r="G24" s="41" t="s">
        <v>29</v>
      </c>
      <c r="H24" s="41">
        <f t="shared" si="4"/>
        <v>60.3</v>
      </c>
      <c r="I24" s="41">
        <f t="shared" si="4"/>
        <v>80.900000000000006</v>
      </c>
      <c r="J24" s="41">
        <f t="shared" si="4"/>
        <v>77.599999999999994</v>
      </c>
      <c r="K24" s="41">
        <f t="shared" si="4"/>
        <v>38.799999999999997</v>
      </c>
      <c r="L24" s="41">
        <f t="shared" si="4"/>
        <v>67.400000000000006</v>
      </c>
      <c r="M24" s="41" t="s">
        <v>29</v>
      </c>
      <c r="O24">
        <v>1976</v>
      </c>
      <c r="P24">
        <v>23707800000</v>
      </c>
      <c r="Q24">
        <v>4192400000</v>
      </c>
      <c r="R24">
        <v>309900000</v>
      </c>
      <c r="S24">
        <v>20900000</v>
      </c>
      <c r="T24">
        <v>22400000</v>
      </c>
      <c r="U24" t="s">
        <v>664</v>
      </c>
      <c r="V24">
        <v>31500000</v>
      </c>
      <c r="W24">
        <v>42400000</v>
      </c>
      <c r="X24">
        <v>40400000</v>
      </c>
      <c r="Y24">
        <v>19800000</v>
      </c>
      <c r="Z24">
        <v>38600000</v>
      </c>
      <c r="AA24" t="s">
        <v>664</v>
      </c>
    </row>
    <row r="25" spans="1:27">
      <c r="A25" s="7">
        <f t="shared" si="2"/>
        <v>1983</v>
      </c>
      <c r="B25" s="41">
        <f t="shared" si="3"/>
        <v>55629.7</v>
      </c>
      <c r="C25" s="41">
        <f t="shared" si="3"/>
        <v>9401.9</v>
      </c>
      <c r="D25" s="41">
        <f t="shared" si="3"/>
        <v>643.1</v>
      </c>
      <c r="E25" s="41">
        <f t="shared" si="3"/>
        <v>49.2</v>
      </c>
      <c r="F25" s="41">
        <f t="shared" si="3"/>
        <v>55.9</v>
      </c>
      <c r="G25" s="41" t="s">
        <v>29</v>
      </c>
      <c r="H25" s="41">
        <f t="shared" si="4"/>
        <v>65.7</v>
      </c>
      <c r="I25" s="41">
        <f t="shared" si="4"/>
        <v>83.1</v>
      </c>
      <c r="J25" s="41">
        <f t="shared" si="4"/>
        <v>81.099999999999994</v>
      </c>
      <c r="K25" s="41">
        <f t="shared" si="4"/>
        <v>39.5</v>
      </c>
      <c r="L25" s="41">
        <f t="shared" si="4"/>
        <v>72</v>
      </c>
      <c r="M25" s="41" t="s">
        <v>29</v>
      </c>
      <c r="O25">
        <v>1977</v>
      </c>
      <c r="P25">
        <v>26541800000</v>
      </c>
      <c r="Q25">
        <v>4654900000</v>
      </c>
      <c r="R25">
        <v>337900000</v>
      </c>
      <c r="S25">
        <v>23000000</v>
      </c>
      <c r="T25">
        <v>24800000</v>
      </c>
      <c r="U25" t="s">
        <v>664</v>
      </c>
      <c r="V25">
        <v>34800000</v>
      </c>
      <c r="W25">
        <v>46100000</v>
      </c>
      <c r="X25">
        <v>45300000</v>
      </c>
      <c r="Y25">
        <v>21000000</v>
      </c>
      <c r="Z25">
        <v>41900000</v>
      </c>
      <c r="AA25" t="s">
        <v>664</v>
      </c>
    </row>
    <row r="26" spans="1:27">
      <c r="A26" s="7">
        <f t="shared" si="2"/>
        <v>1984</v>
      </c>
      <c r="B26" s="41">
        <f t="shared" si="3"/>
        <v>58972.2</v>
      </c>
      <c r="C26" s="41">
        <f t="shared" si="3"/>
        <v>9632.9</v>
      </c>
      <c r="D26" s="41">
        <f t="shared" si="3"/>
        <v>678.2</v>
      </c>
      <c r="E26" s="41">
        <f t="shared" si="3"/>
        <v>57.3</v>
      </c>
      <c r="F26" s="41">
        <f t="shared" si="3"/>
        <v>62.8</v>
      </c>
      <c r="G26" s="41" t="s">
        <v>29</v>
      </c>
      <c r="H26" s="41">
        <f t="shared" si="4"/>
        <v>71.900000000000006</v>
      </c>
      <c r="I26" s="41">
        <f t="shared" si="4"/>
        <v>88.8</v>
      </c>
      <c r="J26" s="41">
        <f t="shared" si="4"/>
        <v>86.6</v>
      </c>
      <c r="K26" s="41">
        <f t="shared" si="4"/>
        <v>40.4</v>
      </c>
      <c r="L26" s="41">
        <f t="shared" si="4"/>
        <v>78</v>
      </c>
      <c r="M26" s="41" t="s">
        <v>29</v>
      </c>
      <c r="O26">
        <v>1978</v>
      </c>
      <c r="P26">
        <v>29923800000</v>
      </c>
      <c r="Q26">
        <v>5216400000</v>
      </c>
      <c r="R26">
        <v>373900000</v>
      </c>
      <c r="S26">
        <v>26000000</v>
      </c>
      <c r="T26">
        <v>28000000</v>
      </c>
      <c r="U26" t="s">
        <v>664</v>
      </c>
      <c r="V26">
        <v>38500000</v>
      </c>
      <c r="W26">
        <v>50700000</v>
      </c>
      <c r="X26">
        <v>50900000</v>
      </c>
      <c r="Y26">
        <v>23700000</v>
      </c>
      <c r="Z26">
        <v>45200000</v>
      </c>
      <c r="AA26" t="s">
        <v>664</v>
      </c>
    </row>
    <row r="27" spans="1:27">
      <c r="A27" s="7">
        <f t="shared" si="2"/>
        <v>1985</v>
      </c>
      <c r="B27" s="41">
        <f t="shared" si="3"/>
        <v>62728.6</v>
      </c>
      <c r="C27" s="41">
        <f t="shared" si="3"/>
        <v>10092.299999999999</v>
      </c>
      <c r="D27" s="41">
        <f t="shared" si="3"/>
        <v>720.9</v>
      </c>
      <c r="E27" s="41">
        <f t="shared" si="3"/>
        <v>65</v>
      </c>
      <c r="F27" s="41">
        <f t="shared" si="3"/>
        <v>69.5</v>
      </c>
      <c r="G27" s="41" t="s">
        <v>29</v>
      </c>
      <c r="H27" s="41">
        <f t="shared" si="4"/>
        <v>78.7</v>
      </c>
      <c r="I27" s="41">
        <f t="shared" si="4"/>
        <v>98.8</v>
      </c>
      <c r="J27" s="41">
        <f t="shared" si="4"/>
        <v>93.7</v>
      </c>
      <c r="K27" s="41">
        <f t="shared" si="4"/>
        <v>43.1</v>
      </c>
      <c r="L27" s="41">
        <f t="shared" si="4"/>
        <v>85.6</v>
      </c>
      <c r="M27" s="41" t="s">
        <v>29</v>
      </c>
      <c r="O27">
        <v>1979</v>
      </c>
      <c r="P27">
        <v>34291600000</v>
      </c>
      <c r="Q27">
        <v>5900600000</v>
      </c>
      <c r="R27">
        <v>427300000</v>
      </c>
      <c r="S27">
        <v>30400000</v>
      </c>
      <c r="T27">
        <v>32800000</v>
      </c>
      <c r="U27" t="s">
        <v>664</v>
      </c>
      <c r="V27">
        <v>43000000</v>
      </c>
      <c r="W27">
        <v>57900000</v>
      </c>
      <c r="X27">
        <v>57800000</v>
      </c>
      <c r="Y27">
        <v>28400000</v>
      </c>
      <c r="Z27">
        <v>49700000</v>
      </c>
      <c r="AA27" t="s">
        <v>664</v>
      </c>
    </row>
    <row r="28" spans="1:27">
      <c r="A28" s="7">
        <f t="shared" si="2"/>
        <v>1986</v>
      </c>
      <c r="B28" s="41">
        <f t="shared" si="3"/>
        <v>66160.3</v>
      </c>
      <c r="C28" s="41">
        <f t="shared" si="3"/>
        <v>10711.7</v>
      </c>
      <c r="D28" s="41">
        <f t="shared" si="3"/>
        <v>754.8</v>
      </c>
      <c r="E28" s="41">
        <f t="shared" si="3"/>
        <v>69</v>
      </c>
      <c r="F28" s="41">
        <f t="shared" si="3"/>
        <v>73.5</v>
      </c>
      <c r="G28" s="41" t="s">
        <v>29</v>
      </c>
      <c r="H28" s="41">
        <f t="shared" si="4"/>
        <v>84.7</v>
      </c>
      <c r="I28" s="41">
        <f t="shared" si="4"/>
        <v>106.4</v>
      </c>
      <c r="J28" s="41">
        <f t="shared" si="4"/>
        <v>100.9</v>
      </c>
      <c r="K28" s="41">
        <f t="shared" si="4"/>
        <v>46.6</v>
      </c>
      <c r="L28" s="41">
        <f t="shared" si="4"/>
        <v>91.5</v>
      </c>
      <c r="M28" s="41" t="s">
        <v>29</v>
      </c>
      <c r="O28">
        <v>1980</v>
      </c>
      <c r="P28">
        <v>39628700000</v>
      </c>
      <c r="Q28">
        <v>6860500000</v>
      </c>
      <c r="R28">
        <v>501600000</v>
      </c>
      <c r="S28">
        <v>33600000</v>
      </c>
      <c r="T28">
        <v>36800000</v>
      </c>
      <c r="U28" t="s">
        <v>664</v>
      </c>
      <c r="V28">
        <v>46200000</v>
      </c>
      <c r="W28">
        <v>63600000</v>
      </c>
      <c r="X28">
        <v>62900000</v>
      </c>
      <c r="Y28">
        <v>32000000</v>
      </c>
      <c r="Z28">
        <v>53200000</v>
      </c>
      <c r="AA28" t="s">
        <v>664</v>
      </c>
    </row>
    <row r="29" spans="1:27">
      <c r="A29" s="7">
        <f t="shared" si="2"/>
        <v>1987</v>
      </c>
      <c r="B29" s="41">
        <f t="shared" si="3"/>
        <v>69162.5</v>
      </c>
      <c r="C29" s="41">
        <f t="shared" si="3"/>
        <v>11308</v>
      </c>
      <c r="D29" s="41">
        <f t="shared" si="3"/>
        <v>787</v>
      </c>
      <c r="E29" s="41">
        <f t="shared" si="3"/>
        <v>70.900000000000006</v>
      </c>
      <c r="F29" s="41">
        <f t="shared" si="3"/>
        <v>77.599999999999994</v>
      </c>
      <c r="G29" s="41" t="s">
        <v>29</v>
      </c>
      <c r="H29" s="41">
        <f t="shared" si="4"/>
        <v>96</v>
      </c>
      <c r="I29" s="41">
        <f t="shared" si="4"/>
        <v>114.8</v>
      </c>
      <c r="J29" s="41">
        <f t="shared" si="4"/>
        <v>108.1</v>
      </c>
      <c r="K29" s="41">
        <f t="shared" si="4"/>
        <v>57.5</v>
      </c>
      <c r="L29" s="41">
        <f t="shared" si="4"/>
        <v>96.8</v>
      </c>
      <c r="M29" s="41" t="s">
        <v>29</v>
      </c>
      <c r="O29">
        <v>1981</v>
      </c>
      <c r="P29">
        <v>46671200000</v>
      </c>
      <c r="Q29">
        <v>8100500000</v>
      </c>
      <c r="R29">
        <v>571300000</v>
      </c>
      <c r="S29">
        <v>38300000</v>
      </c>
      <c r="T29">
        <v>42600000</v>
      </c>
      <c r="U29" t="s">
        <v>664</v>
      </c>
      <c r="V29">
        <v>52700000</v>
      </c>
      <c r="W29">
        <v>72600000</v>
      </c>
      <c r="X29">
        <v>70700000</v>
      </c>
      <c r="Y29">
        <v>35700000</v>
      </c>
      <c r="Z29">
        <v>60100000</v>
      </c>
      <c r="AA29" t="s">
        <v>664</v>
      </c>
    </row>
    <row r="30" spans="1:27">
      <c r="A30" s="7">
        <f t="shared" si="2"/>
        <v>1988</v>
      </c>
      <c r="B30" s="41">
        <f t="shared" si="3"/>
        <v>73947</v>
      </c>
      <c r="C30" s="41">
        <f t="shared" si="3"/>
        <v>12011.2</v>
      </c>
      <c r="D30" s="41">
        <f t="shared" si="3"/>
        <v>832.5</v>
      </c>
      <c r="E30" s="41">
        <f t="shared" si="3"/>
        <v>71.400000000000006</v>
      </c>
      <c r="F30" s="41">
        <f t="shared" si="3"/>
        <v>80.599999999999994</v>
      </c>
      <c r="G30" s="41" t="s">
        <v>29</v>
      </c>
      <c r="H30" s="41">
        <f t="shared" si="4"/>
        <v>103.6</v>
      </c>
      <c r="I30" s="41">
        <f t="shared" si="4"/>
        <v>118.3</v>
      </c>
      <c r="J30" s="41">
        <f t="shared" si="4"/>
        <v>111.6</v>
      </c>
      <c r="K30" s="41">
        <f t="shared" si="4"/>
        <v>63.9</v>
      </c>
      <c r="L30" s="41">
        <f t="shared" si="4"/>
        <v>101.9</v>
      </c>
      <c r="M30" s="41" t="s">
        <v>29</v>
      </c>
      <c r="O30">
        <v>1982</v>
      </c>
      <c r="P30">
        <v>52892100000</v>
      </c>
      <c r="Q30">
        <v>9189400000</v>
      </c>
      <c r="R30">
        <v>620900000</v>
      </c>
      <c r="S30">
        <v>43900000</v>
      </c>
      <c r="T30">
        <v>49900000</v>
      </c>
      <c r="U30" t="s">
        <v>664</v>
      </c>
      <c r="V30">
        <v>60300000</v>
      </c>
      <c r="W30">
        <v>80900000</v>
      </c>
      <c r="X30">
        <v>77600000</v>
      </c>
      <c r="Y30">
        <v>38800000</v>
      </c>
      <c r="Z30">
        <v>67400000</v>
      </c>
      <c r="AA30" t="s">
        <v>664</v>
      </c>
    </row>
    <row r="31" spans="1:27">
      <c r="A31" s="7">
        <f t="shared" si="2"/>
        <v>1989</v>
      </c>
      <c r="B31" s="41">
        <f t="shared" si="3"/>
        <v>80082.5</v>
      </c>
      <c r="C31" s="41">
        <f t="shared" si="3"/>
        <v>13285.4</v>
      </c>
      <c r="D31" s="41">
        <f t="shared" si="3"/>
        <v>907.4</v>
      </c>
      <c r="E31" s="41">
        <f t="shared" si="3"/>
        <v>75.599999999999994</v>
      </c>
      <c r="F31" s="41">
        <f t="shared" si="3"/>
        <v>86.2</v>
      </c>
      <c r="G31" s="41" t="s">
        <v>29</v>
      </c>
      <c r="H31" s="41">
        <f t="shared" si="4"/>
        <v>113</v>
      </c>
      <c r="I31" s="41">
        <f t="shared" si="4"/>
        <v>129.9</v>
      </c>
      <c r="J31" s="41">
        <f t="shared" si="4"/>
        <v>123.5</v>
      </c>
      <c r="K31" s="41">
        <f t="shared" si="4"/>
        <v>72.8</v>
      </c>
      <c r="L31" s="41">
        <f t="shared" si="4"/>
        <v>113.5</v>
      </c>
      <c r="M31" s="41" t="s">
        <v>29</v>
      </c>
      <c r="O31">
        <v>1983</v>
      </c>
      <c r="P31">
        <v>55629700000</v>
      </c>
      <c r="Q31">
        <v>9401900000</v>
      </c>
      <c r="R31">
        <v>643100000</v>
      </c>
      <c r="S31">
        <v>49200000</v>
      </c>
      <c r="T31">
        <v>55900000</v>
      </c>
      <c r="U31" t="s">
        <v>664</v>
      </c>
      <c r="V31">
        <v>65700000</v>
      </c>
      <c r="W31">
        <v>83100000</v>
      </c>
      <c r="X31">
        <v>81100000</v>
      </c>
      <c r="Y31">
        <v>39500000</v>
      </c>
      <c r="Z31">
        <v>72000000</v>
      </c>
      <c r="AA31" t="s">
        <v>664</v>
      </c>
    </row>
    <row r="32" spans="1:27">
      <c r="A32" s="7">
        <f t="shared" si="2"/>
        <v>1990</v>
      </c>
      <c r="B32" s="41">
        <f t="shared" si="3"/>
        <v>85239.8</v>
      </c>
      <c r="C32" s="41">
        <f t="shared" si="3"/>
        <v>14423.7</v>
      </c>
      <c r="D32" s="41">
        <f t="shared" si="3"/>
        <v>972.9</v>
      </c>
      <c r="E32" s="41">
        <f t="shared" si="3"/>
        <v>81</v>
      </c>
      <c r="F32" s="41">
        <f t="shared" si="3"/>
        <v>90.4</v>
      </c>
      <c r="G32" s="41" t="s">
        <v>29</v>
      </c>
      <c r="H32" s="41">
        <f t="shared" si="4"/>
        <v>123.5</v>
      </c>
      <c r="I32" s="41">
        <f t="shared" si="4"/>
        <v>141.80000000000001</v>
      </c>
      <c r="J32" s="41">
        <f t="shared" si="4"/>
        <v>129.69999999999999</v>
      </c>
      <c r="K32" s="41">
        <f t="shared" si="4"/>
        <v>76.8</v>
      </c>
      <c r="L32" s="41">
        <f t="shared" si="4"/>
        <v>125.1</v>
      </c>
      <c r="M32" s="41" t="s">
        <v>29</v>
      </c>
      <c r="O32">
        <v>1984</v>
      </c>
      <c r="P32">
        <v>58972200000</v>
      </c>
      <c r="Q32">
        <v>9632900000</v>
      </c>
      <c r="R32">
        <v>678200000</v>
      </c>
      <c r="S32">
        <v>57300000</v>
      </c>
      <c r="T32">
        <v>62800000</v>
      </c>
      <c r="U32" t="s">
        <v>664</v>
      </c>
      <c r="V32">
        <v>71900000</v>
      </c>
      <c r="W32">
        <v>88800000</v>
      </c>
      <c r="X32">
        <v>86600000</v>
      </c>
      <c r="Y32">
        <v>40400000</v>
      </c>
      <c r="Z32">
        <v>78000000</v>
      </c>
      <c r="AA32" t="s">
        <v>664</v>
      </c>
    </row>
    <row r="33" spans="1:27">
      <c r="A33" s="7">
        <f t="shared" si="2"/>
        <v>1991</v>
      </c>
      <c r="B33" s="41">
        <f t="shared" si="3"/>
        <v>84593</v>
      </c>
      <c r="C33" s="41">
        <f t="shared" si="3"/>
        <v>14695.3</v>
      </c>
      <c r="D33" s="41">
        <f t="shared" si="3"/>
        <v>988.4</v>
      </c>
      <c r="E33" s="41">
        <f t="shared" si="3"/>
        <v>82</v>
      </c>
      <c r="F33" s="41">
        <f t="shared" si="3"/>
        <v>92.8</v>
      </c>
      <c r="G33" s="41" t="s">
        <v>29</v>
      </c>
      <c r="H33" s="41">
        <f t="shared" si="4"/>
        <v>135.9</v>
      </c>
      <c r="I33" s="41">
        <f t="shared" si="4"/>
        <v>150.19999999999999</v>
      </c>
      <c r="J33" s="41">
        <f t="shared" si="4"/>
        <v>131.4</v>
      </c>
      <c r="K33" s="41">
        <f t="shared" si="4"/>
        <v>75.900000000000006</v>
      </c>
      <c r="L33" s="41">
        <f t="shared" si="4"/>
        <v>135.5</v>
      </c>
      <c r="M33" s="41" t="s">
        <v>29</v>
      </c>
      <c r="O33">
        <v>1985</v>
      </c>
      <c r="P33">
        <v>62728600000</v>
      </c>
      <c r="Q33">
        <v>10092300000</v>
      </c>
      <c r="R33">
        <v>720900000</v>
      </c>
      <c r="S33">
        <v>65000000</v>
      </c>
      <c r="T33">
        <v>69500000</v>
      </c>
      <c r="U33" t="s">
        <v>664</v>
      </c>
      <c r="V33">
        <v>78700000</v>
      </c>
      <c r="W33">
        <v>98800000</v>
      </c>
      <c r="X33">
        <v>93700000</v>
      </c>
      <c r="Y33">
        <v>43100000</v>
      </c>
      <c r="Z33">
        <v>85600000</v>
      </c>
      <c r="AA33" t="s">
        <v>664</v>
      </c>
    </row>
    <row r="34" spans="1:27">
      <c r="A34" s="7">
        <f>O40</f>
        <v>1992</v>
      </c>
      <c r="B34" s="41">
        <f>P40/1000000</f>
        <v>86733.8</v>
      </c>
      <c r="C34" s="41">
        <f t="shared" ref="C34:F52" si="5">Q40/1000000</f>
        <v>15220.6</v>
      </c>
      <c r="D34" s="41">
        <f t="shared" si="5"/>
        <v>1061.8</v>
      </c>
      <c r="E34" s="41">
        <f t="shared" si="5"/>
        <v>80.8</v>
      </c>
      <c r="F34" s="41">
        <f t="shared" si="5"/>
        <v>89.7</v>
      </c>
      <c r="G34" s="41" t="s">
        <v>29</v>
      </c>
      <c r="H34" s="41">
        <f t="shared" si="4"/>
        <v>133.80000000000001</v>
      </c>
      <c r="I34" s="41">
        <f t="shared" si="4"/>
        <v>156.19999999999999</v>
      </c>
      <c r="J34" s="41">
        <f t="shared" si="4"/>
        <v>132.80000000000001</v>
      </c>
      <c r="K34" s="41">
        <f t="shared" si="4"/>
        <v>75.8</v>
      </c>
      <c r="L34" s="41">
        <f t="shared" si="4"/>
        <v>140.1</v>
      </c>
      <c r="M34" s="41" t="s">
        <v>29</v>
      </c>
      <c r="O34">
        <v>1986</v>
      </c>
      <c r="P34">
        <v>66160300000</v>
      </c>
      <c r="Q34">
        <v>10711700000</v>
      </c>
      <c r="R34">
        <v>754800000</v>
      </c>
      <c r="S34">
        <v>69000000</v>
      </c>
      <c r="T34">
        <v>73500000</v>
      </c>
      <c r="U34" t="s">
        <v>664</v>
      </c>
      <c r="V34">
        <v>84700000</v>
      </c>
      <c r="W34">
        <v>106400000</v>
      </c>
      <c r="X34">
        <v>100900000</v>
      </c>
      <c r="Y34">
        <v>46600000</v>
      </c>
      <c r="Z34">
        <v>91500000</v>
      </c>
      <c r="AA34" t="s">
        <v>664</v>
      </c>
    </row>
    <row r="35" spans="1:27">
      <c r="A35" s="7">
        <f t="shared" ref="A35:A41" si="6">O41</f>
        <v>1993</v>
      </c>
      <c r="B35" s="41">
        <f t="shared" ref="B35:B41" si="7">P41/1000000</f>
        <v>90116.3</v>
      </c>
      <c r="C35" s="41">
        <f t="shared" si="5"/>
        <v>15563.4</v>
      </c>
      <c r="D35" s="41">
        <f t="shared" si="5"/>
        <v>1132.5999999999999</v>
      </c>
      <c r="E35" s="41">
        <f t="shared" si="5"/>
        <v>84</v>
      </c>
      <c r="F35" s="41">
        <f t="shared" si="5"/>
        <v>96.3</v>
      </c>
      <c r="G35" s="41" t="s">
        <v>29</v>
      </c>
      <c r="H35" s="41">
        <f t="shared" si="4"/>
        <v>137.9</v>
      </c>
      <c r="I35" s="41">
        <f t="shared" si="4"/>
        <v>167</v>
      </c>
      <c r="J35" s="41">
        <f t="shared" si="4"/>
        <v>140.5</v>
      </c>
      <c r="K35" s="41">
        <f t="shared" si="4"/>
        <v>74.599999999999994</v>
      </c>
      <c r="L35" s="41">
        <f t="shared" si="4"/>
        <v>151.5</v>
      </c>
      <c r="M35" s="41" t="s">
        <v>29</v>
      </c>
      <c r="O35">
        <v>1987</v>
      </c>
      <c r="P35">
        <v>69162500000</v>
      </c>
      <c r="Q35">
        <v>11308000000</v>
      </c>
      <c r="R35">
        <v>787000000</v>
      </c>
      <c r="S35">
        <v>70900000</v>
      </c>
      <c r="T35">
        <v>77600000</v>
      </c>
      <c r="U35" t="s">
        <v>664</v>
      </c>
      <c r="V35">
        <v>96000000</v>
      </c>
      <c r="W35">
        <v>114800000</v>
      </c>
      <c r="X35">
        <v>108100000</v>
      </c>
      <c r="Y35">
        <v>57500000</v>
      </c>
      <c r="Z35">
        <v>96800000</v>
      </c>
      <c r="AA35" t="s">
        <v>664</v>
      </c>
    </row>
    <row r="36" spans="1:27">
      <c r="A36" s="7">
        <f t="shared" si="6"/>
        <v>1994</v>
      </c>
      <c r="B36" s="41">
        <f t="shared" si="7"/>
        <v>95118.6</v>
      </c>
      <c r="C36" s="41">
        <f t="shared" si="5"/>
        <v>16128.8</v>
      </c>
      <c r="D36" s="41">
        <f t="shared" si="5"/>
        <v>1189.8</v>
      </c>
      <c r="E36" s="41">
        <f t="shared" si="5"/>
        <v>83.1</v>
      </c>
      <c r="F36" s="41">
        <f t="shared" si="5"/>
        <v>100.9</v>
      </c>
      <c r="G36" s="41" t="s">
        <v>29</v>
      </c>
      <c r="H36" s="41">
        <f t="shared" si="4"/>
        <v>141.19999999999999</v>
      </c>
      <c r="I36" s="41">
        <f t="shared" si="4"/>
        <v>173.4</v>
      </c>
      <c r="J36" s="41">
        <f t="shared" si="4"/>
        <v>149.5</v>
      </c>
      <c r="K36" s="41">
        <f t="shared" si="4"/>
        <v>76.3</v>
      </c>
      <c r="L36" s="41">
        <f t="shared" si="4"/>
        <v>160.69999999999999</v>
      </c>
      <c r="M36" s="41" t="s">
        <v>29</v>
      </c>
      <c r="O36">
        <v>1988</v>
      </c>
      <c r="P36">
        <v>73947000000</v>
      </c>
      <c r="Q36">
        <v>12011200000</v>
      </c>
      <c r="R36">
        <v>832500000</v>
      </c>
      <c r="S36">
        <v>71400000</v>
      </c>
      <c r="T36">
        <v>80600000</v>
      </c>
      <c r="U36" t="s">
        <v>664</v>
      </c>
      <c r="V36">
        <v>103600000</v>
      </c>
      <c r="W36">
        <v>118300000</v>
      </c>
      <c r="X36">
        <v>111600000</v>
      </c>
      <c r="Y36">
        <v>63900000</v>
      </c>
      <c r="Z36">
        <v>101900000</v>
      </c>
      <c r="AA36" t="s">
        <v>664</v>
      </c>
    </row>
    <row r="37" spans="1:27">
      <c r="A37" s="7">
        <f t="shared" si="6"/>
        <v>1995</v>
      </c>
      <c r="B37" s="41">
        <f t="shared" si="7"/>
        <v>100143.4</v>
      </c>
      <c r="C37" s="41">
        <f t="shared" si="5"/>
        <v>16874.7</v>
      </c>
      <c r="D37" s="41">
        <f t="shared" si="5"/>
        <v>1237.4000000000001</v>
      </c>
      <c r="E37" s="41">
        <f t="shared" si="5"/>
        <v>83.3</v>
      </c>
      <c r="F37" s="41">
        <f t="shared" si="5"/>
        <v>109.8</v>
      </c>
      <c r="G37" s="41" t="s">
        <v>29</v>
      </c>
      <c r="H37" s="41">
        <f t="shared" si="4"/>
        <v>141.4</v>
      </c>
      <c r="I37" s="41">
        <f t="shared" si="4"/>
        <v>177.8</v>
      </c>
      <c r="J37" s="41">
        <f t="shared" si="4"/>
        <v>155.9</v>
      </c>
      <c r="K37" s="41">
        <f t="shared" si="4"/>
        <v>76.7</v>
      </c>
      <c r="L37" s="41">
        <f t="shared" si="4"/>
        <v>173.3</v>
      </c>
      <c r="M37" s="41" t="s">
        <v>29</v>
      </c>
      <c r="O37">
        <v>1989</v>
      </c>
      <c r="P37">
        <v>80082500000</v>
      </c>
      <c r="Q37">
        <v>13285400000</v>
      </c>
      <c r="R37">
        <v>907400000</v>
      </c>
      <c r="S37">
        <v>75600000</v>
      </c>
      <c r="T37">
        <v>86200000</v>
      </c>
      <c r="U37" t="s">
        <v>664</v>
      </c>
      <c r="V37">
        <v>113000000</v>
      </c>
      <c r="W37">
        <v>129900000</v>
      </c>
      <c r="X37">
        <v>123500000</v>
      </c>
      <c r="Y37">
        <v>72800000</v>
      </c>
      <c r="Z37">
        <v>113500000</v>
      </c>
      <c r="AA37" t="s">
        <v>664</v>
      </c>
    </row>
    <row r="38" spans="1:27">
      <c r="A38" s="7">
        <f t="shared" si="6"/>
        <v>1996</v>
      </c>
      <c r="B38" s="41">
        <f t="shared" si="7"/>
        <v>104903</v>
      </c>
      <c r="C38" s="41">
        <f t="shared" si="5"/>
        <v>17575.599999999999</v>
      </c>
      <c r="D38" s="41">
        <f t="shared" si="5"/>
        <v>1296.7</v>
      </c>
      <c r="E38" s="41">
        <f t="shared" si="5"/>
        <v>83.5</v>
      </c>
      <c r="F38" s="41">
        <f t="shared" si="5"/>
        <v>121.3</v>
      </c>
      <c r="G38" s="41" t="s">
        <v>29</v>
      </c>
      <c r="H38" s="41">
        <f t="shared" si="4"/>
        <v>142.6</v>
      </c>
      <c r="I38" s="41">
        <f t="shared" si="4"/>
        <v>174.7</v>
      </c>
      <c r="J38" s="41">
        <f t="shared" si="4"/>
        <v>165.8</v>
      </c>
      <c r="K38" s="41">
        <f t="shared" si="4"/>
        <v>75.7</v>
      </c>
      <c r="L38" s="41">
        <f t="shared" si="4"/>
        <v>177</v>
      </c>
      <c r="M38" s="41" t="s">
        <v>29</v>
      </c>
      <c r="O38">
        <v>1990</v>
      </c>
      <c r="P38">
        <v>85239800000</v>
      </c>
      <c r="Q38">
        <v>14423700000</v>
      </c>
      <c r="R38">
        <v>972900000</v>
      </c>
      <c r="S38">
        <v>81000000</v>
      </c>
      <c r="T38">
        <v>90400000</v>
      </c>
      <c r="U38" t="s">
        <v>664</v>
      </c>
      <c r="V38">
        <v>123500000</v>
      </c>
      <c r="W38">
        <v>141800000</v>
      </c>
      <c r="X38">
        <v>129700000</v>
      </c>
      <c r="Y38">
        <v>76800000</v>
      </c>
      <c r="Z38">
        <v>125100000</v>
      </c>
      <c r="AA38" t="s">
        <v>664</v>
      </c>
    </row>
    <row r="39" spans="1:27">
      <c r="A39" s="7">
        <f t="shared" si="6"/>
        <v>1997</v>
      </c>
      <c r="B39" s="41">
        <f t="shared" si="7"/>
        <v>111377.3</v>
      </c>
      <c r="C39" s="41">
        <f t="shared" si="5"/>
        <v>18623.7</v>
      </c>
      <c r="D39" s="41">
        <f t="shared" si="5"/>
        <v>1372.1</v>
      </c>
      <c r="E39" s="41">
        <f t="shared" si="5"/>
        <v>87.1</v>
      </c>
      <c r="F39" s="41">
        <f t="shared" si="5"/>
        <v>131.30000000000001</v>
      </c>
      <c r="G39" s="41" t="s">
        <v>29</v>
      </c>
      <c r="H39" s="41">
        <f t="shared" si="4"/>
        <v>146.9</v>
      </c>
      <c r="I39" s="41">
        <f t="shared" si="4"/>
        <v>173.7</v>
      </c>
      <c r="J39" s="41">
        <f t="shared" si="4"/>
        <v>182.5</v>
      </c>
      <c r="K39" s="41">
        <f t="shared" si="4"/>
        <v>72.5</v>
      </c>
      <c r="L39" s="41">
        <f t="shared" si="4"/>
        <v>181.8</v>
      </c>
      <c r="M39" s="41" t="s">
        <v>29</v>
      </c>
      <c r="O39">
        <v>1991</v>
      </c>
      <c r="P39">
        <v>84593000000</v>
      </c>
      <c r="Q39">
        <v>14695300000</v>
      </c>
      <c r="R39">
        <v>988400000</v>
      </c>
      <c r="S39">
        <v>82000000</v>
      </c>
      <c r="T39">
        <v>92800000</v>
      </c>
      <c r="U39" t="s">
        <v>664</v>
      </c>
      <c r="V39">
        <v>135900000</v>
      </c>
      <c r="W39">
        <v>150200000</v>
      </c>
      <c r="X39">
        <v>131400000</v>
      </c>
      <c r="Y39">
        <v>75900000</v>
      </c>
      <c r="Z39">
        <v>135500000</v>
      </c>
      <c r="AA39" t="s">
        <v>664</v>
      </c>
    </row>
    <row r="40" spans="1:27">
      <c r="A40" s="7">
        <f t="shared" si="6"/>
        <v>1998</v>
      </c>
      <c r="B40" s="41">
        <f t="shared" si="7"/>
        <v>120276.1</v>
      </c>
      <c r="C40" s="41">
        <f t="shared" si="5"/>
        <v>20392.5</v>
      </c>
      <c r="D40" s="41">
        <f t="shared" si="5"/>
        <v>1476.7</v>
      </c>
      <c r="E40" s="41">
        <f t="shared" si="5"/>
        <v>94.5</v>
      </c>
      <c r="F40" s="41">
        <f t="shared" si="5"/>
        <v>138.9</v>
      </c>
      <c r="G40" s="41" t="s">
        <v>29</v>
      </c>
      <c r="H40" s="41">
        <f t="shared" si="4"/>
        <v>159.19999999999999</v>
      </c>
      <c r="I40" s="41">
        <f t="shared" si="4"/>
        <v>177.8</v>
      </c>
      <c r="J40" s="41">
        <f t="shared" si="4"/>
        <v>195.2</v>
      </c>
      <c r="K40" s="41">
        <f t="shared" si="4"/>
        <v>79.2</v>
      </c>
      <c r="L40" s="41">
        <f t="shared" si="4"/>
        <v>191.5</v>
      </c>
      <c r="M40" s="41" t="s">
        <v>29</v>
      </c>
      <c r="O40">
        <v>1992</v>
      </c>
      <c r="P40">
        <v>86733800000</v>
      </c>
      <c r="Q40">
        <v>15220600000</v>
      </c>
      <c r="R40">
        <v>1061800000</v>
      </c>
      <c r="S40">
        <v>80800000</v>
      </c>
      <c r="T40">
        <v>89700000</v>
      </c>
      <c r="U40" t="s">
        <v>664</v>
      </c>
      <c r="V40">
        <v>133800000</v>
      </c>
      <c r="W40">
        <v>156200000</v>
      </c>
      <c r="X40">
        <v>132800000</v>
      </c>
      <c r="Y40">
        <v>75800000</v>
      </c>
      <c r="Z40">
        <v>140100000</v>
      </c>
      <c r="AA40" t="s">
        <v>664</v>
      </c>
    </row>
    <row r="41" spans="1:27">
      <c r="A41" s="7">
        <f t="shared" si="6"/>
        <v>1999</v>
      </c>
      <c r="B41" s="41">
        <f t="shared" si="7"/>
        <v>127094</v>
      </c>
      <c r="C41" s="41">
        <f t="shared" si="5"/>
        <v>21261.599999999999</v>
      </c>
      <c r="D41" s="41">
        <f t="shared" si="5"/>
        <v>1551.6</v>
      </c>
      <c r="E41" s="41">
        <f t="shared" si="5"/>
        <v>99.3</v>
      </c>
      <c r="F41" s="41">
        <f t="shared" si="5"/>
        <v>136.5</v>
      </c>
      <c r="G41" s="41" t="s">
        <v>29</v>
      </c>
      <c r="H41" s="41">
        <f t="shared" si="4"/>
        <v>164.1</v>
      </c>
      <c r="I41" s="41">
        <f t="shared" si="4"/>
        <v>180.8</v>
      </c>
      <c r="J41" s="41">
        <f t="shared" si="4"/>
        <v>218.5</v>
      </c>
      <c r="K41" s="41">
        <f t="shared" si="4"/>
        <v>75.7</v>
      </c>
      <c r="L41" s="41">
        <f t="shared" si="4"/>
        <v>187.9</v>
      </c>
      <c r="M41" s="41" t="s">
        <v>29</v>
      </c>
      <c r="O41">
        <v>1993</v>
      </c>
      <c r="P41">
        <v>90116300000</v>
      </c>
      <c r="Q41">
        <v>15563400000</v>
      </c>
      <c r="R41">
        <v>1132600000</v>
      </c>
      <c r="S41">
        <v>84000000</v>
      </c>
      <c r="T41">
        <v>96300000</v>
      </c>
      <c r="U41" t="s">
        <v>664</v>
      </c>
      <c r="V41">
        <v>137900000</v>
      </c>
      <c r="W41">
        <v>167000000</v>
      </c>
      <c r="X41">
        <v>140500000</v>
      </c>
      <c r="Y41">
        <v>74600000</v>
      </c>
      <c r="Z41">
        <v>151500000</v>
      </c>
      <c r="AA41" t="s">
        <v>664</v>
      </c>
    </row>
    <row r="42" spans="1:27">
      <c r="A42" s="7">
        <f>O48</f>
        <v>2000</v>
      </c>
      <c r="B42" s="41">
        <f>P48/1000000</f>
        <v>136395.9</v>
      </c>
      <c r="C42" s="41">
        <f t="shared" si="5"/>
        <v>22087.3</v>
      </c>
      <c r="D42" s="41">
        <f t="shared" si="5"/>
        <v>1592.3</v>
      </c>
      <c r="E42" s="41">
        <f t="shared" si="5"/>
        <v>102.7</v>
      </c>
      <c r="F42" s="41">
        <f t="shared" si="5"/>
        <v>138.30000000000001</v>
      </c>
      <c r="G42" s="41" t="s">
        <v>29</v>
      </c>
      <c r="H42" s="41">
        <f t="shared" si="4"/>
        <v>179.5</v>
      </c>
      <c r="I42" s="41">
        <f t="shared" si="4"/>
        <v>188</v>
      </c>
      <c r="J42" s="41">
        <f t="shared" si="4"/>
        <v>239.1</v>
      </c>
      <c r="K42" s="41">
        <f t="shared" si="4"/>
        <v>73.7</v>
      </c>
      <c r="L42" s="41">
        <f t="shared" si="4"/>
        <v>192</v>
      </c>
      <c r="M42" s="41" t="s">
        <v>29</v>
      </c>
      <c r="O42">
        <v>1994</v>
      </c>
      <c r="P42">
        <v>95118600000</v>
      </c>
      <c r="Q42">
        <v>16128800000</v>
      </c>
      <c r="R42">
        <v>1189800000</v>
      </c>
      <c r="S42">
        <v>83100000</v>
      </c>
      <c r="T42">
        <v>100900000</v>
      </c>
      <c r="U42" t="s">
        <v>664</v>
      </c>
      <c r="V42">
        <v>141200000</v>
      </c>
      <c r="W42">
        <v>173400000</v>
      </c>
      <c r="X42">
        <v>149500000</v>
      </c>
      <c r="Y42">
        <v>76300000</v>
      </c>
      <c r="Z42">
        <v>160700000</v>
      </c>
      <c r="AA42" t="s">
        <v>664</v>
      </c>
    </row>
    <row r="43" spans="1:27">
      <c r="A43" s="7">
        <f t="shared" ref="A43:A48" si="8">O49</f>
        <v>2001</v>
      </c>
      <c r="B43" s="41">
        <f t="shared" ref="B43:B48" si="9">P49/1000000</f>
        <v>144709.29999999999</v>
      </c>
      <c r="C43" s="41">
        <f t="shared" si="5"/>
        <v>22732.7</v>
      </c>
      <c r="D43" s="41">
        <f t="shared" si="5"/>
        <v>1602.1</v>
      </c>
      <c r="E43" s="41">
        <f t="shared" si="5"/>
        <v>105.3</v>
      </c>
      <c r="F43" s="41">
        <f t="shared" si="5"/>
        <v>138</v>
      </c>
      <c r="G43" s="41" t="s">
        <v>29</v>
      </c>
      <c r="H43" s="41">
        <f t="shared" si="4"/>
        <v>197.3</v>
      </c>
      <c r="I43" s="41">
        <f t="shared" si="4"/>
        <v>191</v>
      </c>
      <c r="J43" s="41">
        <f t="shared" si="4"/>
        <v>247</v>
      </c>
      <c r="K43" s="41">
        <f t="shared" si="4"/>
        <v>74.5</v>
      </c>
      <c r="L43" s="41">
        <f t="shared" si="4"/>
        <v>194.1</v>
      </c>
      <c r="M43" s="41" t="s">
        <v>29</v>
      </c>
      <c r="O43">
        <v>1995</v>
      </c>
      <c r="P43">
        <v>100143400000</v>
      </c>
      <c r="Q43">
        <v>16874700000</v>
      </c>
      <c r="R43">
        <v>1237400000</v>
      </c>
      <c r="S43">
        <v>83300000</v>
      </c>
      <c r="T43">
        <v>109800000</v>
      </c>
      <c r="U43" t="s">
        <v>664</v>
      </c>
      <c r="V43">
        <v>141400000</v>
      </c>
      <c r="W43">
        <v>177800000</v>
      </c>
      <c r="X43">
        <v>155900000</v>
      </c>
      <c r="Y43">
        <v>76700000</v>
      </c>
      <c r="Z43">
        <v>173300000</v>
      </c>
      <c r="AA43" t="s">
        <v>664</v>
      </c>
    </row>
    <row r="44" spans="1:27">
      <c r="A44" s="7">
        <f t="shared" si="8"/>
        <v>2002</v>
      </c>
      <c r="B44" s="41">
        <f t="shared" si="9"/>
        <v>150148.9</v>
      </c>
      <c r="C44" s="41">
        <f t="shared" si="5"/>
        <v>22438.400000000001</v>
      </c>
      <c r="D44" s="41">
        <f t="shared" si="5"/>
        <v>1633.3</v>
      </c>
      <c r="E44" s="41">
        <f t="shared" si="5"/>
        <v>102.4</v>
      </c>
      <c r="F44" s="41">
        <f t="shared" si="5"/>
        <v>131.69999999999999</v>
      </c>
      <c r="G44" s="41" t="s">
        <v>29</v>
      </c>
      <c r="H44" s="41">
        <f t="shared" si="4"/>
        <v>203.1</v>
      </c>
      <c r="I44" s="41">
        <f t="shared" si="4"/>
        <v>196.4</v>
      </c>
      <c r="J44" s="41">
        <f t="shared" si="4"/>
        <v>239.3</v>
      </c>
      <c r="K44" s="41">
        <f t="shared" si="4"/>
        <v>76.5</v>
      </c>
      <c r="L44" s="41">
        <f t="shared" si="4"/>
        <v>193.3</v>
      </c>
      <c r="M44" s="41" t="s">
        <v>29</v>
      </c>
      <c r="O44">
        <v>1996</v>
      </c>
      <c r="P44">
        <v>104903000000</v>
      </c>
      <c r="Q44">
        <v>17575600000</v>
      </c>
      <c r="R44">
        <v>1296700000</v>
      </c>
      <c r="S44">
        <v>83500000</v>
      </c>
      <c r="T44">
        <v>121300000</v>
      </c>
      <c r="U44" t="s">
        <v>664</v>
      </c>
      <c r="V44">
        <v>142600000</v>
      </c>
      <c r="W44">
        <v>174700000</v>
      </c>
      <c r="X44">
        <v>165800000</v>
      </c>
      <c r="Y44">
        <v>75700000</v>
      </c>
      <c r="Z44">
        <v>177000000</v>
      </c>
      <c r="AA44" t="s">
        <v>664</v>
      </c>
    </row>
    <row r="45" spans="1:27">
      <c r="A45" s="7">
        <f t="shared" si="8"/>
        <v>2003</v>
      </c>
      <c r="B45" s="41">
        <f t="shared" si="9"/>
        <v>149336.5</v>
      </c>
      <c r="C45" s="41">
        <f t="shared" si="5"/>
        <v>20875.599999999999</v>
      </c>
      <c r="D45" s="41">
        <f t="shared" si="5"/>
        <v>1579.5</v>
      </c>
      <c r="E45" s="41">
        <f t="shared" si="5"/>
        <v>95.2</v>
      </c>
      <c r="F45" s="41">
        <f t="shared" si="5"/>
        <v>121.2</v>
      </c>
      <c r="G45" s="41" t="s">
        <v>29</v>
      </c>
      <c r="H45" s="41">
        <f t="shared" si="4"/>
        <v>197.2</v>
      </c>
      <c r="I45" s="41">
        <f t="shared" si="4"/>
        <v>196.9</v>
      </c>
      <c r="J45" s="41">
        <f t="shared" si="4"/>
        <v>224.7</v>
      </c>
      <c r="K45" s="41">
        <f t="shared" si="4"/>
        <v>76.5</v>
      </c>
      <c r="L45" s="41">
        <f t="shared" si="4"/>
        <v>184.8</v>
      </c>
      <c r="M45" s="41" t="s">
        <v>29</v>
      </c>
      <c r="O45">
        <v>1997</v>
      </c>
      <c r="P45">
        <v>111377300000</v>
      </c>
      <c r="Q45">
        <v>18623700000</v>
      </c>
      <c r="R45">
        <v>1372100000</v>
      </c>
      <c r="S45">
        <v>87100000</v>
      </c>
      <c r="T45">
        <v>131300000</v>
      </c>
      <c r="U45" t="s">
        <v>664</v>
      </c>
      <c r="V45">
        <v>146900000</v>
      </c>
      <c r="W45">
        <v>173700000</v>
      </c>
      <c r="X45">
        <v>182500000</v>
      </c>
      <c r="Y45">
        <v>72500000</v>
      </c>
      <c r="Z45">
        <v>181800000</v>
      </c>
      <c r="AA45" t="s">
        <v>664</v>
      </c>
    </row>
    <row r="46" spans="1:27">
      <c r="A46" s="7">
        <f t="shared" si="8"/>
        <v>2004</v>
      </c>
      <c r="B46" s="41">
        <f t="shared" si="9"/>
        <v>153894.9</v>
      </c>
      <c r="C46" s="41">
        <f t="shared" si="5"/>
        <v>20504.3</v>
      </c>
      <c r="D46" s="41">
        <f t="shared" si="5"/>
        <v>1567.1</v>
      </c>
      <c r="E46" s="41">
        <f t="shared" si="5"/>
        <v>96.4</v>
      </c>
      <c r="F46" s="41">
        <f t="shared" si="5"/>
        <v>118.2</v>
      </c>
      <c r="G46" s="41" t="s">
        <v>29</v>
      </c>
      <c r="H46" s="41">
        <f t="shared" si="4"/>
        <v>199.5</v>
      </c>
      <c r="I46" s="41">
        <f t="shared" si="4"/>
        <v>201.8</v>
      </c>
      <c r="J46" s="41">
        <f t="shared" si="4"/>
        <v>227.3</v>
      </c>
      <c r="K46" s="41">
        <f t="shared" si="4"/>
        <v>79.2</v>
      </c>
      <c r="L46" s="41">
        <f t="shared" si="4"/>
        <v>184.3</v>
      </c>
      <c r="M46" s="41" t="s">
        <v>29</v>
      </c>
      <c r="O46">
        <v>1998</v>
      </c>
      <c r="P46">
        <v>120276100000</v>
      </c>
      <c r="Q46">
        <v>20392500000</v>
      </c>
      <c r="R46">
        <v>1476700000</v>
      </c>
      <c r="S46">
        <v>94500000</v>
      </c>
      <c r="T46">
        <v>138900000</v>
      </c>
      <c r="U46" t="s">
        <v>664</v>
      </c>
      <c r="V46">
        <v>159200000</v>
      </c>
      <c r="W46">
        <v>177800000</v>
      </c>
      <c r="X46">
        <v>195200000</v>
      </c>
      <c r="Y46">
        <v>79200000</v>
      </c>
      <c r="Z46">
        <v>191500000</v>
      </c>
      <c r="AA46" t="s">
        <v>664</v>
      </c>
    </row>
    <row r="47" spans="1:27">
      <c r="A47" s="7">
        <f t="shared" si="8"/>
        <v>2005</v>
      </c>
      <c r="B47" s="41">
        <f t="shared" si="9"/>
        <v>163109.70000000001</v>
      </c>
      <c r="C47" s="41">
        <f t="shared" si="5"/>
        <v>20390.8</v>
      </c>
      <c r="D47" s="41">
        <f t="shared" si="5"/>
        <v>1559.9</v>
      </c>
      <c r="E47" s="41">
        <f t="shared" si="5"/>
        <v>99.3</v>
      </c>
      <c r="F47" s="41">
        <f t="shared" si="5"/>
        <v>118.3</v>
      </c>
      <c r="G47" s="41" t="s">
        <v>29</v>
      </c>
      <c r="H47" s="41">
        <f t="shared" si="4"/>
        <v>205</v>
      </c>
      <c r="I47" s="41">
        <f t="shared" si="4"/>
        <v>207.9</v>
      </c>
      <c r="J47" s="41">
        <f t="shared" si="4"/>
        <v>237</v>
      </c>
      <c r="K47" s="41">
        <f t="shared" si="4"/>
        <v>81.3</v>
      </c>
      <c r="L47" s="41">
        <f t="shared" si="4"/>
        <v>187.6</v>
      </c>
      <c r="M47" s="41" t="s">
        <v>29</v>
      </c>
      <c r="O47">
        <v>1999</v>
      </c>
      <c r="P47">
        <v>127094000000</v>
      </c>
      <c r="Q47">
        <v>21261600000</v>
      </c>
      <c r="R47">
        <v>1551600000</v>
      </c>
      <c r="S47">
        <v>99300000</v>
      </c>
      <c r="T47">
        <v>136500000</v>
      </c>
      <c r="U47" t="s">
        <v>664</v>
      </c>
      <c r="V47">
        <v>164100000</v>
      </c>
      <c r="W47">
        <v>180800000</v>
      </c>
      <c r="X47">
        <v>218500000</v>
      </c>
      <c r="Y47">
        <v>75700000</v>
      </c>
      <c r="Z47">
        <v>187900000</v>
      </c>
      <c r="AA47" t="s">
        <v>664</v>
      </c>
    </row>
    <row r="48" spans="1:27">
      <c r="A48" s="7">
        <f t="shared" si="8"/>
        <v>2006</v>
      </c>
      <c r="B48" s="41">
        <f t="shared" si="9"/>
        <v>176635.6</v>
      </c>
      <c r="C48" s="41">
        <f t="shared" si="5"/>
        <v>20458.8</v>
      </c>
      <c r="D48" s="41">
        <f t="shared" si="5"/>
        <v>1566.5</v>
      </c>
      <c r="E48" s="41" t="s">
        <v>29</v>
      </c>
      <c r="F48" s="41" t="s">
        <v>29</v>
      </c>
      <c r="G48" s="41" t="s">
        <v>29</v>
      </c>
      <c r="H48" s="41" t="s">
        <v>29</v>
      </c>
      <c r="I48" s="41" t="s">
        <v>29</v>
      </c>
      <c r="J48" s="41" t="s">
        <v>29</v>
      </c>
      <c r="K48" s="41" t="s">
        <v>29</v>
      </c>
      <c r="L48" s="41" t="s">
        <v>29</v>
      </c>
      <c r="M48" s="41" t="s">
        <v>29</v>
      </c>
      <c r="O48">
        <v>2000</v>
      </c>
      <c r="P48">
        <v>136395900000</v>
      </c>
      <c r="Q48">
        <v>22087300000</v>
      </c>
      <c r="R48">
        <v>1592300000</v>
      </c>
      <c r="S48">
        <v>102700000</v>
      </c>
      <c r="T48">
        <v>138300000</v>
      </c>
      <c r="U48" t="s">
        <v>664</v>
      </c>
      <c r="V48">
        <v>179500000</v>
      </c>
      <c r="W48">
        <v>188000000</v>
      </c>
      <c r="X48">
        <v>239100000</v>
      </c>
      <c r="Y48">
        <v>73700000</v>
      </c>
      <c r="Z48">
        <v>192000000</v>
      </c>
      <c r="AA48" t="s">
        <v>664</v>
      </c>
    </row>
    <row r="49" spans="1:27">
      <c r="A49" s="7">
        <f>O55</f>
        <v>2007</v>
      </c>
      <c r="B49" s="41">
        <f>P55/1000000</f>
        <v>190805.7</v>
      </c>
      <c r="C49" s="41">
        <f t="shared" si="5"/>
        <v>20698.3</v>
      </c>
      <c r="D49" s="41">
        <f t="shared" si="5"/>
        <v>1586.6</v>
      </c>
      <c r="E49" s="41" t="s">
        <v>29</v>
      </c>
      <c r="F49" s="41" t="s">
        <v>29</v>
      </c>
      <c r="G49" s="41" t="s">
        <v>29</v>
      </c>
      <c r="H49" s="41" t="s">
        <v>29</v>
      </c>
      <c r="I49" s="41" t="s">
        <v>29</v>
      </c>
      <c r="J49" s="41" t="s">
        <v>29</v>
      </c>
      <c r="K49" s="41" t="s">
        <v>29</v>
      </c>
      <c r="L49" s="41" t="s">
        <v>29</v>
      </c>
      <c r="M49" s="41" t="s">
        <v>29</v>
      </c>
      <c r="O49">
        <v>2001</v>
      </c>
      <c r="P49">
        <v>144709300000</v>
      </c>
      <c r="Q49">
        <v>22732700000</v>
      </c>
      <c r="R49">
        <v>1602100000</v>
      </c>
      <c r="S49">
        <v>105300000</v>
      </c>
      <c r="T49">
        <v>138000000</v>
      </c>
      <c r="U49" t="s">
        <v>664</v>
      </c>
      <c r="V49">
        <v>197300000</v>
      </c>
      <c r="W49">
        <v>191000000</v>
      </c>
      <c r="X49">
        <v>247000000</v>
      </c>
      <c r="Y49">
        <v>74500000</v>
      </c>
      <c r="Z49">
        <v>194100000</v>
      </c>
      <c r="AA49" t="s">
        <v>664</v>
      </c>
    </row>
    <row r="50" spans="1:27">
      <c r="A50" s="7">
        <f>O56</f>
        <v>2008</v>
      </c>
      <c r="B50" s="41">
        <f>P56/1000000</f>
        <v>207612.9</v>
      </c>
      <c r="C50" s="41">
        <f t="shared" si="5"/>
        <v>21721.5</v>
      </c>
      <c r="D50" s="41">
        <f t="shared" si="5"/>
        <v>1665.6</v>
      </c>
      <c r="E50" s="41" t="s">
        <v>29</v>
      </c>
      <c r="F50" s="41" t="s">
        <v>29</v>
      </c>
      <c r="G50" s="41" t="s">
        <v>29</v>
      </c>
      <c r="H50" s="41" t="s">
        <v>29</v>
      </c>
      <c r="I50" s="41" t="s">
        <v>29</v>
      </c>
      <c r="J50" s="41" t="s">
        <v>29</v>
      </c>
      <c r="K50" s="41" t="s">
        <v>29</v>
      </c>
      <c r="L50" s="41" t="s">
        <v>29</v>
      </c>
      <c r="M50" s="41" t="s">
        <v>29</v>
      </c>
      <c r="O50">
        <v>2002</v>
      </c>
      <c r="P50">
        <v>150148900000</v>
      </c>
      <c r="Q50">
        <v>22438400000</v>
      </c>
      <c r="R50">
        <v>1633300000</v>
      </c>
      <c r="S50">
        <v>102400000</v>
      </c>
      <c r="T50">
        <v>131700000</v>
      </c>
      <c r="U50" t="s">
        <v>664</v>
      </c>
      <c r="V50">
        <v>203100000</v>
      </c>
      <c r="W50">
        <v>196400000</v>
      </c>
      <c r="X50">
        <v>239300000</v>
      </c>
      <c r="Y50">
        <v>76500000</v>
      </c>
      <c r="Z50">
        <v>193300000</v>
      </c>
      <c r="AA50" t="s">
        <v>664</v>
      </c>
    </row>
    <row r="51" spans="1:27">
      <c r="A51" s="7">
        <f>O57</f>
        <v>2009</v>
      </c>
      <c r="B51" s="41">
        <f>P57/1000000</f>
        <v>218986.7</v>
      </c>
      <c r="C51" s="41">
        <f t="shared" si="5"/>
        <v>21934</v>
      </c>
      <c r="D51" s="41">
        <f t="shared" si="5"/>
        <v>1720.3</v>
      </c>
      <c r="E51" s="41" t="s">
        <v>29</v>
      </c>
      <c r="F51" s="41" t="s">
        <v>29</v>
      </c>
      <c r="G51" s="41" t="s">
        <v>29</v>
      </c>
      <c r="H51" s="41" t="s">
        <v>29</v>
      </c>
      <c r="I51" s="41" t="s">
        <v>29</v>
      </c>
      <c r="J51" s="41" t="s">
        <v>29</v>
      </c>
      <c r="K51" s="41" t="s">
        <v>29</v>
      </c>
      <c r="L51" s="41" t="s">
        <v>29</v>
      </c>
      <c r="M51" s="41" t="s">
        <v>29</v>
      </c>
      <c r="O51">
        <v>2003</v>
      </c>
      <c r="P51">
        <v>149336500000</v>
      </c>
      <c r="Q51">
        <v>20875600000</v>
      </c>
      <c r="R51">
        <v>1579500000</v>
      </c>
      <c r="S51">
        <v>95200000</v>
      </c>
      <c r="T51">
        <v>121200000</v>
      </c>
      <c r="U51" t="s">
        <v>664</v>
      </c>
      <c r="V51">
        <v>197200000</v>
      </c>
      <c r="W51">
        <v>196900000</v>
      </c>
      <c r="X51">
        <v>224700000</v>
      </c>
      <c r="Y51">
        <v>76500000</v>
      </c>
      <c r="Z51">
        <v>184800000</v>
      </c>
      <c r="AA51" t="s">
        <v>664</v>
      </c>
    </row>
    <row r="52" spans="1:27">
      <c r="A52" s="7">
        <f>O58</f>
        <v>2010</v>
      </c>
      <c r="B52" s="41">
        <f>P58/1000000</f>
        <v>216153</v>
      </c>
      <c r="C52" s="41">
        <f t="shared" si="5"/>
        <v>19576.7</v>
      </c>
      <c r="D52" s="41">
        <f t="shared" si="5"/>
        <v>1624.6</v>
      </c>
      <c r="E52" s="41" t="s">
        <v>29</v>
      </c>
      <c r="F52" s="41" t="s">
        <v>29</v>
      </c>
      <c r="G52" s="41" t="s">
        <v>29</v>
      </c>
      <c r="H52" s="41" t="s">
        <v>29</v>
      </c>
      <c r="I52" s="41" t="s">
        <v>29</v>
      </c>
      <c r="J52" s="41" t="s">
        <v>29</v>
      </c>
      <c r="K52" s="41" t="s">
        <v>29</v>
      </c>
      <c r="L52" s="41" t="s">
        <v>29</v>
      </c>
      <c r="M52" s="41" t="s">
        <v>29</v>
      </c>
      <c r="O52">
        <v>2004</v>
      </c>
      <c r="P52">
        <v>153894900000</v>
      </c>
      <c r="Q52">
        <v>20504300000</v>
      </c>
      <c r="R52">
        <v>1567100000</v>
      </c>
      <c r="S52">
        <v>96400000</v>
      </c>
      <c r="T52">
        <v>118200000</v>
      </c>
      <c r="U52" t="s">
        <v>664</v>
      </c>
      <c r="V52">
        <v>199500000</v>
      </c>
      <c r="W52">
        <v>201800000</v>
      </c>
      <c r="X52">
        <v>227300000</v>
      </c>
      <c r="Y52">
        <v>79200000</v>
      </c>
      <c r="Z52">
        <v>184300000</v>
      </c>
      <c r="AA52" t="s">
        <v>664</v>
      </c>
    </row>
    <row r="53" spans="1:27">
      <c r="O53">
        <v>2005</v>
      </c>
      <c r="P53">
        <v>163109700000</v>
      </c>
      <c r="Q53">
        <v>20390800000</v>
      </c>
      <c r="R53">
        <v>1559900000</v>
      </c>
      <c r="S53">
        <v>99300000</v>
      </c>
      <c r="T53">
        <v>118300000</v>
      </c>
      <c r="U53" t="s">
        <v>664</v>
      </c>
      <c r="V53">
        <v>205000000</v>
      </c>
      <c r="W53">
        <v>207900000</v>
      </c>
      <c r="X53">
        <v>237000000</v>
      </c>
      <c r="Y53">
        <v>81300000</v>
      </c>
      <c r="Z53">
        <v>187600000</v>
      </c>
      <c r="AA53" t="s">
        <v>664</v>
      </c>
    </row>
    <row r="54" spans="1:27">
      <c r="A54" s="9" t="s">
        <v>71</v>
      </c>
      <c r="O54">
        <v>2006</v>
      </c>
      <c r="P54">
        <v>176635600000</v>
      </c>
      <c r="Q54">
        <v>20458800000</v>
      </c>
      <c r="R54">
        <v>1566500000</v>
      </c>
    </row>
    <row r="55" spans="1:27">
      <c r="A55" s="7" t="s">
        <v>447</v>
      </c>
      <c r="B55" s="2">
        <f t="shared" ref="B55:D60" si="10">(POWER(VLOOKUP(VALUE(RIGHT($A55,4)),$A$3:$M$52,COLUMN(B$52),0)/VLOOKUP(VALUE(LEFT($A55,4)),$A$3:$M$52,COLUMN(B$52),0),1/(VALUE(RIGHT($A55,4))-VALUE(LEFT($A55,4))))-1)*100</f>
        <v>5.4279098519381064</v>
      </c>
      <c r="C55" s="2">
        <f t="shared" si="10"/>
        <v>3.0895744486215904</v>
      </c>
      <c r="D55" s="2">
        <f t="shared" si="10"/>
        <v>3.669525606541546</v>
      </c>
      <c r="E55" s="3" t="s">
        <v>29</v>
      </c>
      <c r="F55" s="3" t="s">
        <v>29</v>
      </c>
      <c r="G55" s="3" t="s">
        <v>29</v>
      </c>
      <c r="H55" s="3" t="s">
        <v>29</v>
      </c>
      <c r="I55" s="3" t="s">
        <v>29</v>
      </c>
      <c r="J55" s="3" t="s">
        <v>29</v>
      </c>
      <c r="K55" s="3" t="s">
        <v>29</v>
      </c>
      <c r="L55" s="3" t="s">
        <v>29</v>
      </c>
      <c r="M55" s="3" t="s">
        <v>29</v>
      </c>
      <c r="O55">
        <v>2007</v>
      </c>
      <c r="P55">
        <v>190805700000</v>
      </c>
      <c r="Q55">
        <v>20698300000</v>
      </c>
      <c r="R55">
        <v>1586600000</v>
      </c>
    </row>
    <row r="56" spans="1:27">
      <c r="A56" s="7" t="s">
        <v>665</v>
      </c>
      <c r="B56" s="2">
        <f t="shared" si="10"/>
        <v>5.3520403253229043</v>
      </c>
      <c r="C56" s="2">
        <f t="shared" si="10"/>
        <v>3.9214269941420632</v>
      </c>
      <c r="D56" s="2">
        <f t="shared" si="10"/>
        <v>4.2740773076989091</v>
      </c>
      <c r="E56" s="2">
        <f>(POWER(VLOOKUP(VALUE(RIGHT($A56,4)),$A$3:$M$52,COLUMN(E$52),0)/VLOOKUP(VALUE(LEFT($A56,4)),$A$3:$M$52,COLUMN(E$52),0),1/(VALUE(RIGHT($A56,4))-VALUE(LEFT($A56,4))))-1)*100</f>
        <v>4.0494054878633667</v>
      </c>
      <c r="F56" s="2">
        <f>(POWER(VLOOKUP(VALUE(RIGHT($A56,4)),$A$3:$M$52,COLUMN(F$52),0)/VLOOKUP(VALUE(LEFT($A56,4)),$A$3:$M$52,COLUMN(F$52),0),1/(VALUE(RIGHT($A56,4))-VALUE(LEFT($A56,4))))-1)*100</f>
        <v>4.3475598771131052</v>
      </c>
      <c r="G56" s="3" t="s">
        <v>29</v>
      </c>
      <c r="H56" s="2">
        <f t="shared" ref="H56:L57" si="11">(POWER(VLOOKUP(VALUE(RIGHT($A56,4)),$A$3:$M$52,COLUMN(H$52),0)/VLOOKUP(VALUE(LEFT($A56,4)),$A$3:$M$52,COLUMN(H$52),0),1/(VALUE(RIGHT($A56,4))-VALUE(LEFT($A56,4))))-1)*100</f>
        <v>5.8232191281146317</v>
      </c>
      <c r="I56" s="2">
        <f t="shared" si="11"/>
        <v>4.4812222667449886</v>
      </c>
      <c r="J56" s="2">
        <f t="shared" si="11"/>
        <v>5.1692327314718511</v>
      </c>
      <c r="K56" s="2">
        <f t="shared" si="11"/>
        <v>3.4886203113930758</v>
      </c>
      <c r="L56" s="2">
        <f t="shared" si="11"/>
        <v>4.8572020548026451</v>
      </c>
      <c r="M56" s="3" t="s">
        <v>29</v>
      </c>
      <c r="O56">
        <v>2008</v>
      </c>
      <c r="P56">
        <v>207612900000</v>
      </c>
      <c r="Q56">
        <v>21721500000</v>
      </c>
      <c r="R56">
        <v>1665600000</v>
      </c>
    </row>
    <row r="57" spans="1:27">
      <c r="A57" s="7" t="s">
        <v>1</v>
      </c>
      <c r="B57" s="2">
        <f t="shared" si="10"/>
        <v>6.9820909485523552</v>
      </c>
      <c r="C57" s="2">
        <f t="shared" si="10"/>
        <v>6.3794770521940602</v>
      </c>
      <c r="D57" s="2">
        <f t="shared" si="10"/>
        <v>5.9538687248214428</v>
      </c>
      <c r="E57" s="2">
        <f>(POWER(VLOOKUP(VALUE(RIGHT($A57,4)),$A$3:$M$52,COLUMN(E$52),0)/VLOOKUP(VALUE(LEFT($A57,4)),$A$3:$M$52,COLUMN(E$52),0),1/(VALUE(RIGHT($A57,4))-VALUE(LEFT($A57,4))))-1)*100</f>
        <v>8.8717935903082292</v>
      </c>
      <c r="F57" s="2">
        <f>(POWER(VLOOKUP(VALUE(RIGHT($A57,4)),$A$3:$M$52,COLUMN(F$52),0)/VLOOKUP(VALUE(LEFT($A57,4)),$A$3:$M$52,COLUMN(F$52),0),1/(VALUE(RIGHT($A57,4))-VALUE(LEFT($A57,4))))-1)*100</f>
        <v>9.2099500176244362</v>
      </c>
      <c r="G57" s="3" t="s">
        <v>29</v>
      </c>
      <c r="H57" s="2">
        <f t="shared" si="11"/>
        <v>10.004000287779323</v>
      </c>
      <c r="I57" s="2">
        <f t="shared" si="11"/>
        <v>7.5434751937514699</v>
      </c>
      <c r="J57" s="2">
        <f t="shared" si="11"/>
        <v>7.2212690081457032</v>
      </c>
      <c r="K57" s="2">
        <f t="shared" si="11"/>
        <v>9.3157894278317332</v>
      </c>
      <c r="L57" s="2">
        <f t="shared" si="11"/>
        <v>8.2717543225311108</v>
      </c>
      <c r="M57" s="3" t="s">
        <v>29</v>
      </c>
      <c r="O57">
        <v>2009</v>
      </c>
      <c r="P57">
        <v>218986700000</v>
      </c>
      <c r="Q57">
        <v>21934000000</v>
      </c>
      <c r="R57">
        <v>1720300000</v>
      </c>
    </row>
    <row r="58" spans="1:27">
      <c r="A58" s="7" t="s">
        <v>603</v>
      </c>
      <c r="B58" s="2">
        <f t="shared" si="10"/>
        <v>4.8417977476189256</v>
      </c>
      <c r="C58" s="2">
        <f t="shared" si="10"/>
        <v>1.8632137377335711</v>
      </c>
      <c r="D58" s="2">
        <f t="shared" si="10"/>
        <v>2.8123124358189644</v>
      </c>
      <c r="E58" s="3" t="s">
        <v>29</v>
      </c>
      <c r="F58" s="3" t="s">
        <v>29</v>
      </c>
      <c r="G58" s="3" t="s">
        <v>29</v>
      </c>
      <c r="H58" s="3" t="s">
        <v>29</v>
      </c>
      <c r="I58" s="3" t="s">
        <v>29</v>
      </c>
      <c r="J58" s="3" t="s">
        <v>29</v>
      </c>
      <c r="K58" s="3" t="s">
        <v>29</v>
      </c>
      <c r="L58" s="3" t="s">
        <v>29</v>
      </c>
      <c r="M58" s="3" t="s">
        <v>29</v>
      </c>
      <c r="O58">
        <v>2010</v>
      </c>
      <c r="P58">
        <v>216153000000</v>
      </c>
      <c r="Q58">
        <v>19576700000</v>
      </c>
      <c r="R58">
        <v>1624600000</v>
      </c>
    </row>
    <row r="59" spans="1:27">
      <c r="A59" s="7" t="s">
        <v>2</v>
      </c>
      <c r="B59" s="2">
        <f t="shared" si="10"/>
        <v>4.9600362753379201</v>
      </c>
      <c r="C59" s="2">
        <f t="shared" si="10"/>
        <v>4.7296899333816977</v>
      </c>
      <c r="D59" s="2">
        <f t="shared" si="10"/>
        <v>5.2452186136835</v>
      </c>
      <c r="E59" s="2">
        <f>(POWER(VLOOKUP(VALUE(RIGHT($A59,4)),$A$3:$M$52,COLUMN(E$52),0)/VLOOKUP(VALUE(LEFT($A59,4)),$A$3:$M$52,COLUMN(E$52),0),1/(VALUE(RIGHT($A59,4))-VALUE(LEFT($A59,4))))-1)*100</f>
        <v>2.8241981956186546</v>
      </c>
      <c r="F59" s="2">
        <f>(POWER(VLOOKUP(VALUE(RIGHT($A59,4)),$A$3:$M$52,COLUMN(F$52),0)/VLOOKUP(VALUE(LEFT($A59,4)),$A$3:$M$52,COLUMN(F$52),0),1/(VALUE(RIGHT($A59,4))-VALUE(LEFT($A59,4))))-1)*100</f>
        <v>4.3914649554606777</v>
      </c>
      <c r="G59" s="3" t="s">
        <v>29</v>
      </c>
      <c r="H59" s="2">
        <f>(POWER(VLOOKUP(VALUE(RIGHT($A59,4)),$A$3:$M$52,COLUMN(H$52),0)/VLOOKUP(VALUE(LEFT($A59,4)),$A$3:$M$52,COLUMN(H$52),0),1/(VALUE(RIGHT($A59,4))-VALUE(LEFT($A59,4))))-1)*100</f>
        <v>4.2969132683171152</v>
      </c>
      <c r="I59" s="2">
        <f>(POWER(VLOOKUP(VALUE(RIGHT($A59,4)),$A$3:$M$52,COLUMN(I$52),0)/VLOOKUP(VALUE(LEFT($A59,4)),$A$3:$M$52,COLUMN(I$52),0),1/(VALUE(RIGHT($A59,4))-VALUE(LEFT($A59,4))))-1)*100</f>
        <v>3.417809854354048</v>
      </c>
      <c r="J59" s="2">
        <f>(POWER(VLOOKUP(VALUE(RIGHT($A59,4)),$A$3:$M$52,COLUMN(J$52),0)/VLOOKUP(VALUE(LEFT($A59,4)),$A$3:$M$52,COLUMN(J$52),0),1/(VALUE(RIGHT($A59,4))-VALUE(LEFT($A59,4))))-1)*100</f>
        <v>6.1898397274762873</v>
      </c>
      <c r="K59" s="2">
        <f>(POWER(VLOOKUP(VALUE(RIGHT($A59,4)),$A$3:$M$52,COLUMN(K$52),0)/VLOOKUP(VALUE(LEFT($A59,4)),$A$3:$M$52,COLUMN(K$52),0),1/(VALUE(RIGHT($A59,4))-VALUE(LEFT($A59,4))))-1)*100</f>
        <v>0.11176098785061761</v>
      </c>
      <c r="L59" s="2">
        <f>(POWER(VLOOKUP(VALUE(RIGHT($A59,4)),$A$3:$M$52,COLUMN(L$52),0)/VLOOKUP(VALUE(LEFT($A59,4)),$A$3:$M$52,COLUMN(L$52),0),1/(VALUE(RIGHT($A59,4))-VALUE(LEFT($A59,4))))-1)*100</f>
        <v>4.8950594364989497</v>
      </c>
      <c r="M59" s="3" t="s">
        <v>29</v>
      </c>
    </row>
    <row r="60" spans="1:27">
      <c r="A60" s="7" t="s">
        <v>448</v>
      </c>
      <c r="B60" s="2">
        <f t="shared" si="10"/>
        <v>4.7118892037470328</v>
      </c>
      <c r="C60" s="2">
        <f t="shared" si="10"/>
        <v>-1.1993764395634043</v>
      </c>
      <c r="D60" s="2">
        <f t="shared" si="10"/>
        <v>0.20102297836193106</v>
      </c>
      <c r="E60" s="3" t="s">
        <v>29</v>
      </c>
      <c r="F60" s="3" t="s">
        <v>29</v>
      </c>
      <c r="G60" s="3" t="s">
        <v>29</v>
      </c>
      <c r="H60" s="3" t="s">
        <v>29</v>
      </c>
      <c r="I60" s="3" t="s">
        <v>29</v>
      </c>
      <c r="J60" s="3" t="s">
        <v>29</v>
      </c>
      <c r="K60" s="3" t="s">
        <v>29</v>
      </c>
      <c r="L60" s="3" t="s">
        <v>29</v>
      </c>
      <c r="M60" s="3" t="s">
        <v>29</v>
      </c>
    </row>
    <row r="61" spans="1:27">
      <c r="A61" s="229" t="s">
        <v>1340</v>
      </c>
    </row>
  </sheetData>
  <pageMargins left="0.7" right="0.7" top="0.75" bottom="0.75" header="0.3" footer="0.3"/>
  <pageSetup scale="52" orientation="landscape" horizontalDpi="0" verticalDpi="0" r:id="rId1"/>
</worksheet>
</file>

<file path=xl/worksheets/sheet56.xml><?xml version="1.0" encoding="utf-8"?>
<worksheet xmlns="http://schemas.openxmlformats.org/spreadsheetml/2006/main" xmlns:r="http://schemas.openxmlformats.org/officeDocument/2006/relationships">
  <sheetPr codeName="Sheet104"/>
  <dimension ref="A1:AB61"/>
  <sheetViews>
    <sheetView view="pageBreakPreview" zoomScaleNormal="100" zoomScaleSheetLayoutView="100" workbookViewId="0"/>
  </sheetViews>
  <sheetFormatPr defaultRowHeight="15" outlineLevelCol="1"/>
  <cols>
    <col min="2" max="2" width="9.85546875" customWidth="1"/>
    <col min="3" max="13" width="13.5703125" customWidth="1"/>
    <col min="15" max="27" width="0" hidden="1" customWidth="1" outlineLevel="1"/>
    <col min="28" max="28" width="9.140625" collapsed="1"/>
  </cols>
  <sheetData>
    <row r="1" spans="1:27">
      <c r="A1" t="s">
        <v>701</v>
      </c>
    </row>
    <row r="2" spans="1:27" ht="93" customHeight="1">
      <c r="B2" s="72" t="str">
        <f t="shared" ref="B2:M2" si="0">P2</f>
        <v xml:space="preserve"> Total all industries</v>
      </c>
      <c r="C2" s="72" t="str">
        <f t="shared" si="0"/>
        <v xml:space="preserve"> Manufacturing [31-33]</v>
      </c>
      <c r="D2" s="72" t="str">
        <f t="shared" si="0"/>
        <v xml:space="preserve"> Food manufacturing [311]</v>
      </c>
      <c r="E2" s="72" t="str">
        <f t="shared" si="0"/>
        <v xml:space="preserve"> Animal food manufacturing [3111]</v>
      </c>
      <c r="F2" s="72" t="str">
        <f t="shared" si="0"/>
        <v xml:space="preserve"> Grain and oilseed milling [3112]</v>
      </c>
      <c r="G2" s="72" t="str">
        <f t="shared" si="0"/>
        <v xml:space="preserve"> Sugar and confectionery product manufacturing [3113]</v>
      </c>
      <c r="H2" s="72" t="str">
        <f t="shared" si="0"/>
        <v xml:space="preserve"> Fruit and vegetable preserving and specialty food manufacturing [3114]</v>
      </c>
      <c r="I2" s="72" t="str">
        <f t="shared" si="0"/>
        <v xml:space="preserve"> Dairy product manufacturing [3115]</v>
      </c>
      <c r="J2" s="72" t="str">
        <f t="shared" si="0"/>
        <v xml:space="preserve"> Meat product manufacturing [3116]</v>
      </c>
      <c r="K2" s="72" t="str">
        <f t="shared" si="0"/>
        <v xml:space="preserve"> Seafood product preparation and packaging [3117]</v>
      </c>
      <c r="L2" s="72" t="str">
        <f t="shared" si="0"/>
        <v xml:space="preserve"> Bakeries and tortilla manufacturing [3118]</v>
      </c>
      <c r="M2" s="72" t="str">
        <f t="shared" si="0"/>
        <v xml:space="preserve"> Other food manufacturing [3119]</v>
      </c>
      <c r="P2" t="s">
        <v>5</v>
      </c>
      <c r="Q2" t="s">
        <v>6</v>
      </c>
      <c r="R2" t="s">
        <v>7</v>
      </c>
      <c r="S2" t="s">
        <v>8</v>
      </c>
      <c r="T2" t="s">
        <v>9</v>
      </c>
      <c r="U2" t="s">
        <v>11</v>
      </c>
      <c r="V2" t="s">
        <v>12</v>
      </c>
      <c r="W2" t="s">
        <v>13</v>
      </c>
      <c r="X2" t="s">
        <v>14</v>
      </c>
      <c r="Y2" t="s">
        <v>15</v>
      </c>
      <c r="Z2" t="s">
        <v>16</v>
      </c>
      <c r="AA2" t="s">
        <v>17</v>
      </c>
    </row>
    <row r="3" spans="1:27">
      <c r="A3" s="7">
        <f>O9</f>
        <v>1961</v>
      </c>
      <c r="B3" s="41">
        <f t="shared" ref="B3:L19" si="1">P9/1000000</f>
        <v>30206.3</v>
      </c>
      <c r="C3" s="41">
        <f t="shared" si="1"/>
        <v>6321</v>
      </c>
      <c r="D3" s="41">
        <f t="shared" si="1"/>
        <v>530.20000000000005</v>
      </c>
      <c r="E3" s="41">
        <f t="shared" si="1"/>
        <v>24.7</v>
      </c>
      <c r="F3" s="41">
        <f t="shared" si="1"/>
        <v>24.7</v>
      </c>
      <c r="G3" s="41" t="s">
        <v>29</v>
      </c>
      <c r="H3" s="41">
        <f t="shared" si="1"/>
        <v>31.9</v>
      </c>
      <c r="I3" s="41">
        <f t="shared" si="1"/>
        <v>39</v>
      </c>
      <c r="J3" s="41">
        <f t="shared" si="1"/>
        <v>44.9</v>
      </c>
      <c r="K3" s="41">
        <f t="shared" si="1"/>
        <v>14.4</v>
      </c>
      <c r="L3" s="41">
        <f t="shared" si="1"/>
        <v>57.1</v>
      </c>
      <c r="M3" s="41" t="s">
        <v>29</v>
      </c>
      <c r="O3">
        <v>1955</v>
      </c>
      <c r="P3">
        <v>21753800000</v>
      </c>
      <c r="Q3">
        <v>4766300000</v>
      </c>
      <c r="R3">
        <v>402900000</v>
      </c>
      <c r="S3">
        <v>17100000</v>
      </c>
      <c r="T3">
        <v>16800000</v>
      </c>
      <c r="U3" t="s">
        <v>664</v>
      </c>
      <c r="V3">
        <v>21600000</v>
      </c>
      <c r="W3">
        <v>34900000</v>
      </c>
      <c r="X3">
        <v>30800000</v>
      </c>
      <c r="Y3">
        <v>13700000</v>
      </c>
      <c r="Z3">
        <v>41000000</v>
      </c>
      <c r="AA3" t="s">
        <v>664</v>
      </c>
    </row>
    <row r="4" spans="1:27">
      <c r="A4" s="7">
        <f t="shared" ref="A4:A33" si="2">O10</f>
        <v>1962</v>
      </c>
      <c r="B4" s="41">
        <f t="shared" si="1"/>
        <v>31136.7</v>
      </c>
      <c r="C4" s="41">
        <f t="shared" si="1"/>
        <v>6428</v>
      </c>
      <c r="D4" s="41">
        <f t="shared" si="1"/>
        <v>557.9</v>
      </c>
      <c r="E4" s="41">
        <f t="shared" si="1"/>
        <v>26.6</v>
      </c>
      <c r="F4" s="41">
        <f t="shared" si="1"/>
        <v>26.3</v>
      </c>
      <c r="G4" s="41" t="s">
        <v>29</v>
      </c>
      <c r="H4" s="41">
        <f t="shared" si="1"/>
        <v>34.700000000000003</v>
      </c>
      <c r="I4" s="41">
        <f t="shared" si="1"/>
        <v>39.6</v>
      </c>
      <c r="J4" s="41">
        <f t="shared" si="1"/>
        <v>46.8</v>
      </c>
      <c r="K4" s="41">
        <f t="shared" si="1"/>
        <v>15.2</v>
      </c>
      <c r="L4" s="41">
        <f t="shared" si="1"/>
        <v>59.1</v>
      </c>
      <c r="M4" s="41" t="s">
        <v>29</v>
      </c>
      <c r="O4">
        <v>1956</v>
      </c>
      <c r="P4">
        <v>23316200000</v>
      </c>
      <c r="Q4">
        <v>5163200000</v>
      </c>
      <c r="R4">
        <v>420500000</v>
      </c>
      <c r="S4">
        <v>18100000</v>
      </c>
      <c r="T4">
        <v>17700000</v>
      </c>
      <c r="U4" t="s">
        <v>664</v>
      </c>
      <c r="V4">
        <v>22600000</v>
      </c>
      <c r="W4">
        <v>35300000</v>
      </c>
      <c r="X4">
        <v>33100000</v>
      </c>
      <c r="Y4">
        <v>14200000</v>
      </c>
      <c r="Z4">
        <v>44500000</v>
      </c>
      <c r="AA4" t="s">
        <v>664</v>
      </c>
    </row>
    <row r="5" spans="1:27">
      <c r="A5" s="7">
        <f t="shared" si="2"/>
        <v>1963</v>
      </c>
      <c r="B5" s="41">
        <f t="shared" si="1"/>
        <v>32234.9</v>
      </c>
      <c r="C5" s="41">
        <f t="shared" si="1"/>
        <v>6612</v>
      </c>
      <c r="D5" s="41">
        <f t="shared" si="1"/>
        <v>581.9</v>
      </c>
      <c r="E5" s="41">
        <f t="shared" si="1"/>
        <v>26.9</v>
      </c>
      <c r="F5" s="41">
        <f t="shared" si="1"/>
        <v>27.1</v>
      </c>
      <c r="G5" s="41" t="s">
        <v>29</v>
      </c>
      <c r="H5" s="41">
        <f t="shared" si="1"/>
        <v>37</v>
      </c>
      <c r="I5" s="41">
        <f t="shared" si="1"/>
        <v>42.4</v>
      </c>
      <c r="J5" s="41">
        <f t="shared" si="1"/>
        <v>47.9</v>
      </c>
      <c r="K5" s="41">
        <f t="shared" si="1"/>
        <v>16.399999999999999</v>
      </c>
      <c r="L5" s="41">
        <f t="shared" si="1"/>
        <v>61.1</v>
      </c>
      <c r="M5" s="41" t="s">
        <v>29</v>
      </c>
      <c r="O5">
        <v>1957</v>
      </c>
      <c r="P5">
        <v>25306300000</v>
      </c>
      <c r="Q5">
        <v>5697700000</v>
      </c>
      <c r="R5">
        <v>440100000</v>
      </c>
      <c r="S5">
        <v>19100000</v>
      </c>
      <c r="T5">
        <v>18900000</v>
      </c>
      <c r="U5" t="s">
        <v>664</v>
      </c>
      <c r="V5">
        <v>24000000</v>
      </c>
      <c r="W5">
        <v>35500000</v>
      </c>
      <c r="X5">
        <v>36200000</v>
      </c>
      <c r="Y5">
        <v>14300000</v>
      </c>
      <c r="Z5">
        <v>47200000</v>
      </c>
      <c r="AA5" t="s">
        <v>664</v>
      </c>
    </row>
    <row r="6" spans="1:27">
      <c r="A6" s="7">
        <f t="shared" si="2"/>
        <v>1964</v>
      </c>
      <c r="B6" s="41">
        <f t="shared" si="1"/>
        <v>33753.599999999999</v>
      </c>
      <c r="C6" s="41">
        <f t="shared" si="1"/>
        <v>6962.1</v>
      </c>
      <c r="D6" s="41">
        <f t="shared" si="1"/>
        <v>602.4</v>
      </c>
      <c r="E6" s="41">
        <f t="shared" si="1"/>
        <v>27.2</v>
      </c>
      <c r="F6" s="41">
        <f t="shared" si="1"/>
        <v>27.7</v>
      </c>
      <c r="G6" s="41" t="s">
        <v>29</v>
      </c>
      <c r="H6" s="41">
        <f t="shared" si="1"/>
        <v>38.799999999999997</v>
      </c>
      <c r="I6" s="41">
        <f t="shared" si="1"/>
        <v>46.8</v>
      </c>
      <c r="J6" s="41">
        <f t="shared" si="1"/>
        <v>48.4</v>
      </c>
      <c r="K6" s="41">
        <f t="shared" si="1"/>
        <v>17.8</v>
      </c>
      <c r="L6" s="41">
        <f t="shared" si="1"/>
        <v>62.6</v>
      </c>
      <c r="M6" s="41" t="s">
        <v>29</v>
      </c>
      <c r="O6">
        <v>1958</v>
      </c>
      <c r="P6">
        <v>26900300000</v>
      </c>
      <c r="Q6">
        <v>5990700000</v>
      </c>
      <c r="R6">
        <v>462900000</v>
      </c>
      <c r="S6">
        <v>20000000</v>
      </c>
      <c r="T6">
        <v>20300000</v>
      </c>
      <c r="U6" t="s">
        <v>664</v>
      </c>
      <c r="V6">
        <v>25500000</v>
      </c>
      <c r="W6">
        <v>36400000</v>
      </c>
      <c r="X6">
        <v>38500000</v>
      </c>
      <c r="Y6">
        <v>14300000</v>
      </c>
      <c r="Z6">
        <v>49800000</v>
      </c>
      <c r="AA6" t="s">
        <v>664</v>
      </c>
    </row>
    <row r="7" spans="1:27">
      <c r="A7" s="7">
        <f t="shared" si="2"/>
        <v>1965</v>
      </c>
      <c r="B7" s="41">
        <f t="shared" si="1"/>
        <v>35935.699999999997</v>
      </c>
      <c r="C7" s="41">
        <f t="shared" si="1"/>
        <v>7588.2</v>
      </c>
      <c r="D7" s="41">
        <f t="shared" si="1"/>
        <v>628.29999999999995</v>
      </c>
      <c r="E7" s="41">
        <f t="shared" si="1"/>
        <v>28.1</v>
      </c>
      <c r="F7" s="41">
        <f t="shared" si="1"/>
        <v>28.6</v>
      </c>
      <c r="G7" s="41" t="s">
        <v>29</v>
      </c>
      <c r="H7" s="41">
        <f t="shared" si="1"/>
        <v>41.1</v>
      </c>
      <c r="I7" s="41">
        <f t="shared" si="1"/>
        <v>50.6</v>
      </c>
      <c r="J7" s="41">
        <f t="shared" si="1"/>
        <v>49.7</v>
      </c>
      <c r="K7" s="41">
        <f t="shared" si="1"/>
        <v>19.8</v>
      </c>
      <c r="L7" s="41">
        <f t="shared" si="1"/>
        <v>63.8</v>
      </c>
      <c r="M7" s="41" t="s">
        <v>29</v>
      </c>
      <c r="O7">
        <v>1959</v>
      </c>
      <c r="P7">
        <v>28077300000</v>
      </c>
      <c r="Q7">
        <v>6086000000</v>
      </c>
      <c r="R7">
        <v>484100000</v>
      </c>
      <c r="S7">
        <v>20800000</v>
      </c>
      <c r="T7">
        <v>21600000</v>
      </c>
      <c r="U7" t="s">
        <v>664</v>
      </c>
      <c r="V7">
        <v>27000000</v>
      </c>
      <c r="W7">
        <v>37500000</v>
      </c>
      <c r="X7">
        <v>40500000</v>
      </c>
      <c r="Y7">
        <v>14300000</v>
      </c>
      <c r="Z7">
        <v>52400000</v>
      </c>
      <c r="AA7" t="s">
        <v>664</v>
      </c>
    </row>
    <row r="8" spans="1:27">
      <c r="A8" s="7">
        <f t="shared" si="2"/>
        <v>1966</v>
      </c>
      <c r="B8" s="41">
        <f t="shared" si="1"/>
        <v>38781.5</v>
      </c>
      <c r="C8" s="41">
        <f t="shared" si="1"/>
        <v>8459.2000000000007</v>
      </c>
      <c r="D8" s="41">
        <f t="shared" si="1"/>
        <v>669</v>
      </c>
      <c r="E8" s="41">
        <f t="shared" si="1"/>
        <v>29.5</v>
      </c>
      <c r="F8" s="41">
        <f t="shared" si="1"/>
        <v>30.3</v>
      </c>
      <c r="G8" s="41" t="s">
        <v>29</v>
      </c>
      <c r="H8" s="41">
        <f t="shared" si="1"/>
        <v>43.2</v>
      </c>
      <c r="I8" s="41">
        <f t="shared" si="1"/>
        <v>55.1</v>
      </c>
      <c r="J8" s="41">
        <f t="shared" si="1"/>
        <v>52.2</v>
      </c>
      <c r="K8" s="41">
        <f t="shared" si="1"/>
        <v>22.6</v>
      </c>
      <c r="L8" s="41">
        <f t="shared" si="1"/>
        <v>66.2</v>
      </c>
      <c r="M8" s="41" t="s">
        <v>29</v>
      </c>
      <c r="O8">
        <v>1960</v>
      </c>
      <c r="P8">
        <v>29212400000</v>
      </c>
      <c r="Q8">
        <v>6220300000</v>
      </c>
      <c r="R8">
        <v>503900000</v>
      </c>
      <c r="S8">
        <v>22200000</v>
      </c>
      <c r="T8">
        <v>22900000</v>
      </c>
      <c r="U8" t="s">
        <v>664</v>
      </c>
      <c r="V8">
        <v>29200000</v>
      </c>
      <c r="W8">
        <v>38300000</v>
      </c>
      <c r="X8">
        <v>42600000</v>
      </c>
      <c r="Y8">
        <v>14300000</v>
      </c>
      <c r="Z8">
        <v>54800000</v>
      </c>
      <c r="AA8" t="s">
        <v>664</v>
      </c>
    </row>
    <row r="9" spans="1:27">
      <c r="A9" s="7">
        <f t="shared" si="2"/>
        <v>1967</v>
      </c>
      <c r="B9" s="41">
        <f t="shared" si="1"/>
        <v>41668.199999999997</v>
      </c>
      <c r="C9" s="41">
        <f t="shared" si="1"/>
        <v>9237.1</v>
      </c>
      <c r="D9" s="41">
        <f t="shared" si="1"/>
        <v>720</v>
      </c>
      <c r="E9" s="41">
        <f t="shared" si="1"/>
        <v>31.6</v>
      </c>
      <c r="F9" s="41">
        <f t="shared" si="1"/>
        <v>32.5</v>
      </c>
      <c r="G9" s="41" t="s">
        <v>29</v>
      </c>
      <c r="H9" s="41">
        <f t="shared" si="1"/>
        <v>44.6</v>
      </c>
      <c r="I9" s="41">
        <f t="shared" si="1"/>
        <v>61.3</v>
      </c>
      <c r="J9" s="41">
        <f t="shared" si="1"/>
        <v>54.8</v>
      </c>
      <c r="K9" s="41">
        <f t="shared" si="1"/>
        <v>27</v>
      </c>
      <c r="L9" s="41">
        <f t="shared" si="1"/>
        <v>69</v>
      </c>
      <c r="M9" s="41" t="s">
        <v>29</v>
      </c>
      <c r="O9">
        <v>1961</v>
      </c>
      <c r="P9">
        <v>30206300000</v>
      </c>
      <c r="Q9">
        <v>6321000000</v>
      </c>
      <c r="R9">
        <v>530200000</v>
      </c>
      <c r="S9">
        <v>24700000</v>
      </c>
      <c r="T9">
        <v>24700000</v>
      </c>
      <c r="U9" t="s">
        <v>664</v>
      </c>
      <c r="V9">
        <v>31900000</v>
      </c>
      <c r="W9">
        <v>39000000</v>
      </c>
      <c r="X9">
        <v>44900000</v>
      </c>
      <c r="Y9">
        <v>14400000</v>
      </c>
      <c r="Z9">
        <v>57100000</v>
      </c>
      <c r="AA9" t="s">
        <v>664</v>
      </c>
    </row>
    <row r="10" spans="1:27">
      <c r="A10" s="7">
        <f t="shared" si="2"/>
        <v>1968</v>
      </c>
      <c r="B10" s="41">
        <f t="shared" si="1"/>
        <v>43901.2</v>
      </c>
      <c r="C10" s="41">
        <f t="shared" si="1"/>
        <v>9617.5</v>
      </c>
      <c r="D10" s="41">
        <f t="shared" si="1"/>
        <v>751.6</v>
      </c>
      <c r="E10" s="41">
        <f t="shared" si="1"/>
        <v>34.1</v>
      </c>
      <c r="F10" s="41">
        <f t="shared" si="1"/>
        <v>34.299999999999997</v>
      </c>
      <c r="G10" s="41" t="s">
        <v>29</v>
      </c>
      <c r="H10" s="41">
        <f t="shared" si="1"/>
        <v>45.5</v>
      </c>
      <c r="I10" s="41">
        <f t="shared" si="1"/>
        <v>66.3</v>
      </c>
      <c r="J10" s="41">
        <f t="shared" si="1"/>
        <v>57.1</v>
      </c>
      <c r="K10" s="41">
        <f t="shared" si="1"/>
        <v>30.1</v>
      </c>
      <c r="L10" s="41">
        <f t="shared" si="1"/>
        <v>70.400000000000006</v>
      </c>
      <c r="M10" s="41" t="s">
        <v>29</v>
      </c>
      <c r="O10">
        <v>1962</v>
      </c>
      <c r="P10">
        <v>31136700000</v>
      </c>
      <c r="Q10">
        <v>6428000000</v>
      </c>
      <c r="R10">
        <v>557900000</v>
      </c>
      <c r="S10">
        <v>26600000</v>
      </c>
      <c r="T10">
        <v>26300000</v>
      </c>
      <c r="U10" t="s">
        <v>664</v>
      </c>
      <c r="V10">
        <v>34700000</v>
      </c>
      <c r="W10">
        <v>39600000</v>
      </c>
      <c r="X10">
        <v>46800000</v>
      </c>
      <c r="Y10">
        <v>15200000</v>
      </c>
      <c r="Z10">
        <v>59100000</v>
      </c>
      <c r="AA10" t="s">
        <v>664</v>
      </c>
    </row>
    <row r="11" spans="1:27">
      <c r="A11" s="7">
        <f t="shared" si="2"/>
        <v>1969</v>
      </c>
      <c r="B11" s="41">
        <f t="shared" si="1"/>
        <v>45801.9</v>
      </c>
      <c r="C11" s="41">
        <f t="shared" si="1"/>
        <v>9912.7000000000007</v>
      </c>
      <c r="D11" s="41">
        <f t="shared" si="1"/>
        <v>763.2</v>
      </c>
      <c r="E11" s="41">
        <f t="shared" si="1"/>
        <v>35.6</v>
      </c>
      <c r="F11" s="41">
        <f t="shared" si="1"/>
        <v>35.1</v>
      </c>
      <c r="G11" s="41" t="s">
        <v>29</v>
      </c>
      <c r="H11" s="41">
        <f t="shared" si="1"/>
        <v>46</v>
      </c>
      <c r="I11" s="41">
        <f t="shared" si="1"/>
        <v>69.900000000000006</v>
      </c>
      <c r="J11" s="41">
        <f t="shared" si="1"/>
        <v>59.5</v>
      </c>
      <c r="K11" s="41">
        <f t="shared" si="1"/>
        <v>31.2</v>
      </c>
      <c r="L11" s="41">
        <f t="shared" si="1"/>
        <v>71.3</v>
      </c>
      <c r="M11" s="41" t="s">
        <v>29</v>
      </c>
      <c r="O11">
        <v>1963</v>
      </c>
      <c r="P11">
        <v>32234900000</v>
      </c>
      <c r="Q11">
        <v>6612000000</v>
      </c>
      <c r="R11">
        <v>581900000</v>
      </c>
      <c r="S11">
        <v>26900000</v>
      </c>
      <c r="T11">
        <v>27100000</v>
      </c>
      <c r="U11" t="s">
        <v>664</v>
      </c>
      <c r="V11">
        <v>37000000</v>
      </c>
      <c r="W11">
        <v>42400000</v>
      </c>
      <c r="X11">
        <v>47900000</v>
      </c>
      <c r="Y11">
        <v>16400000</v>
      </c>
      <c r="Z11">
        <v>61100000</v>
      </c>
      <c r="AA11" t="s">
        <v>664</v>
      </c>
    </row>
    <row r="12" spans="1:27">
      <c r="A12" s="7">
        <f t="shared" si="2"/>
        <v>1970</v>
      </c>
      <c r="B12" s="41">
        <f t="shared" si="1"/>
        <v>47741.1</v>
      </c>
      <c r="C12" s="41">
        <f t="shared" si="1"/>
        <v>10433.799999999999</v>
      </c>
      <c r="D12" s="41">
        <f t="shared" si="1"/>
        <v>780.1</v>
      </c>
      <c r="E12" s="41">
        <f t="shared" si="1"/>
        <v>36.4</v>
      </c>
      <c r="F12" s="41">
        <f t="shared" si="1"/>
        <v>35.700000000000003</v>
      </c>
      <c r="G12" s="41" t="s">
        <v>29</v>
      </c>
      <c r="H12" s="41">
        <f t="shared" si="1"/>
        <v>47.1</v>
      </c>
      <c r="I12" s="41">
        <f t="shared" si="1"/>
        <v>73.5</v>
      </c>
      <c r="J12" s="41">
        <f t="shared" si="1"/>
        <v>62.6</v>
      </c>
      <c r="K12" s="41">
        <f t="shared" si="1"/>
        <v>32.9</v>
      </c>
      <c r="L12" s="41">
        <f t="shared" si="1"/>
        <v>72.099999999999994</v>
      </c>
      <c r="M12" s="41" t="s">
        <v>29</v>
      </c>
      <c r="O12">
        <v>1964</v>
      </c>
      <c r="P12">
        <v>33753600000</v>
      </c>
      <c r="Q12">
        <v>6962100000</v>
      </c>
      <c r="R12">
        <v>602400000</v>
      </c>
      <c r="S12">
        <v>27200000</v>
      </c>
      <c r="T12">
        <v>27700000</v>
      </c>
      <c r="U12" t="s">
        <v>664</v>
      </c>
      <c r="V12">
        <v>38800000</v>
      </c>
      <c r="W12">
        <v>46800000</v>
      </c>
      <c r="X12">
        <v>48400000</v>
      </c>
      <c r="Y12">
        <v>17800000</v>
      </c>
      <c r="Z12">
        <v>62600000</v>
      </c>
      <c r="AA12" t="s">
        <v>664</v>
      </c>
    </row>
    <row r="13" spans="1:27">
      <c r="A13" s="7">
        <f t="shared" si="2"/>
        <v>1971</v>
      </c>
      <c r="B13" s="41">
        <f t="shared" si="1"/>
        <v>49825.3</v>
      </c>
      <c r="C13" s="41">
        <f t="shared" si="1"/>
        <v>10946.1</v>
      </c>
      <c r="D13" s="41">
        <f t="shared" si="1"/>
        <v>794.5</v>
      </c>
      <c r="E13" s="41">
        <f t="shared" si="1"/>
        <v>37.200000000000003</v>
      </c>
      <c r="F13" s="41">
        <f t="shared" si="1"/>
        <v>36.700000000000003</v>
      </c>
      <c r="G13" s="41" t="s">
        <v>29</v>
      </c>
      <c r="H13" s="41">
        <f t="shared" si="1"/>
        <v>49.4</v>
      </c>
      <c r="I13" s="41">
        <f t="shared" si="1"/>
        <v>76</v>
      </c>
      <c r="J13" s="41">
        <f t="shared" si="1"/>
        <v>66.400000000000006</v>
      </c>
      <c r="K13" s="41">
        <f t="shared" si="1"/>
        <v>34.4</v>
      </c>
      <c r="L13" s="41">
        <f t="shared" si="1"/>
        <v>72.7</v>
      </c>
      <c r="M13" s="41" t="s">
        <v>29</v>
      </c>
      <c r="O13">
        <v>1965</v>
      </c>
      <c r="P13">
        <v>35935700000</v>
      </c>
      <c r="Q13">
        <v>7588200000</v>
      </c>
      <c r="R13">
        <v>628300000</v>
      </c>
      <c r="S13">
        <v>28100000</v>
      </c>
      <c r="T13">
        <v>28600000</v>
      </c>
      <c r="U13" t="s">
        <v>664</v>
      </c>
      <c r="V13">
        <v>41100000</v>
      </c>
      <c r="W13">
        <v>50600000</v>
      </c>
      <c r="X13">
        <v>49700000</v>
      </c>
      <c r="Y13">
        <v>19800000</v>
      </c>
      <c r="Z13">
        <v>63800000</v>
      </c>
      <c r="AA13" t="s">
        <v>664</v>
      </c>
    </row>
    <row r="14" spans="1:27">
      <c r="A14" s="7">
        <f t="shared" si="2"/>
        <v>1972</v>
      </c>
      <c r="B14" s="41">
        <f t="shared" si="1"/>
        <v>52182.1</v>
      </c>
      <c r="C14" s="41">
        <f t="shared" si="1"/>
        <v>11260.5</v>
      </c>
      <c r="D14" s="41">
        <f t="shared" si="1"/>
        <v>805.8</v>
      </c>
      <c r="E14" s="41">
        <f t="shared" si="1"/>
        <v>37.4</v>
      </c>
      <c r="F14" s="41">
        <f t="shared" si="1"/>
        <v>37.5</v>
      </c>
      <c r="G14" s="41" t="s">
        <v>29</v>
      </c>
      <c r="H14" s="41">
        <f t="shared" si="1"/>
        <v>52.1</v>
      </c>
      <c r="I14" s="41">
        <f t="shared" si="1"/>
        <v>78</v>
      </c>
      <c r="J14" s="41">
        <f t="shared" si="1"/>
        <v>70.400000000000006</v>
      </c>
      <c r="K14" s="41">
        <f t="shared" si="1"/>
        <v>35.4</v>
      </c>
      <c r="L14" s="41">
        <f t="shared" si="1"/>
        <v>73.400000000000006</v>
      </c>
      <c r="M14" s="41" t="s">
        <v>29</v>
      </c>
      <c r="O14">
        <v>1966</v>
      </c>
      <c r="P14">
        <v>38781500000</v>
      </c>
      <c r="Q14">
        <v>8459200000</v>
      </c>
      <c r="R14">
        <v>669000000</v>
      </c>
      <c r="S14">
        <v>29500000</v>
      </c>
      <c r="T14">
        <v>30300000</v>
      </c>
      <c r="U14" t="s">
        <v>664</v>
      </c>
      <c r="V14">
        <v>43200000</v>
      </c>
      <c r="W14">
        <v>55100000</v>
      </c>
      <c r="X14">
        <v>52200000</v>
      </c>
      <c r="Y14">
        <v>22600000</v>
      </c>
      <c r="Z14">
        <v>66200000</v>
      </c>
      <c r="AA14" t="s">
        <v>664</v>
      </c>
    </row>
    <row r="15" spans="1:27">
      <c r="A15" s="7">
        <f t="shared" si="2"/>
        <v>1973</v>
      </c>
      <c r="B15" s="41">
        <f t="shared" si="1"/>
        <v>55177.3</v>
      </c>
      <c r="C15" s="41">
        <f t="shared" si="1"/>
        <v>11669.3</v>
      </c>
      <c r="D15" s="41">
        <f t="shared" si="1"/>
        <v>835.6</v>
      </c>
      <c r="E15" s="41">
        <f t="shared" si="1"/>
        <v>37.799999999999997</v>
      </c>
      <c r="F15" s="41">
        <f t="shared" si="1"/>
        <v>38.799999999999997</v>
      </c>
      <c r="G15" s="41" t="s">
        <v>29</v>
      </c>
      <c r="H15" s="41">
        <f t="shared" si="1"/>
        <v>55.4</v>
      </c>
      <c r="I15" s="41">
        <f t="shared" si="1"/>
        <v>80.599999999999994</v>
      </c>
      <c r="J15" s="41">
        <f t="shared" si="1"/>
        <v>73.900000000000006</v>
      </c>
      <c r="K15" s="41">
        <f t="shared" si="1"/>
        <v>38.200000000000003</v>
      </c>
      <c r="L15" s="41">
        <f t="shared" si="1"/>
        <v>74.3</v>
      </c>
      <c r="M15" s="41" t="s">
        <v>29</v>
      </c>
      <c r="O15">
        <v>1967</v>
      </c>
      <c r="P15">
        <v>41668200000</v>
      </c>
      <c r="Q15">
        <v>9237100000</v>
      </c>
      <c r="R15">
        <v>720000000</v>
      </c>
      <c r="S15">
        <v>31600000</v>
      </c>
      <c r="T15">
        <v>32500000</v>
      </c>
      <c r="U15" t="s">
        <v>664</v>
      </c>
      <c r="V15">
        <v>44600000</v>
      </c>
      <c r="W15">
        <v>61300000</v>
      </c>
      <c r="X15">
        <v>54800000</v>
      </c>
      <c r="Y15">
        <v>27000000</v>
      </c>
      <c r="Z15">
        <v>69000000</v>
      </c>
      <c r="AA15" t="s">
        <v>664</v>
      </c>
    </row>
    <row r="16" spans="1:27">
      <c r="A16" s="7">
        <f t="shared" si="2"/>
        <v>1974</v>
      </c>
      <c r="B16" s="41">
        <f t="shared" si="1"/>
        <v>58806.2</v>
      </c>
      <c r="C16" s="41">
        <f t="shared" si="1"/>
        <v>12339.2</v>
      </c>
      <c r="D16" s="41">
        <f t="shared" si="1"/>
        <v>876.6</v>
      </c>
      <c r="E16" s="41">
        <f t="shared" si="1"/>
        <v>39.6</v>
      </c>
      <c r="F16" s="41">
        <f t="shared" si="1"/>
        <v>41.4</v>
      </c>
      <c r="G16" s="41" t="s">
        <v>29</v>
      </c>
      <c r="H16" s="41">
        <f t="shared" si="1"/>
        <v>59.7</v>
      </c>
      <c r="I16" s="41">
        <f t="shared" si="1"/>
        <v>82.8</v>
      </c>
      <c r="J16" s="41">
        <f t="shared" si="1"/>
        <v>77</v>
      </c>
      <c r="K16" s="41">
        <f t="shared" si="1"/>
        <v>41.3</v>
      </c>
      <c r="L16" s="41">
        <f t="shared" si="1"/>
        <v>75.2</v>
      </c>
      <c r="M16" s="41" t="s">
        <v>29</v>
      </c>
      <c r="O16">
        <v>1968</v>
      </c>
      <c r="P16">
        <v>43901200000</v>
      </c>
      <c r="Q16">
        <v>9617500000</v>
      </c>
      <c r="R16">
        <v>751600000</v>
      </c>
      <c r="S16">
        <v>34100000</v>
      </c>
      <c r="T16">
        <v>34300000</v>
      </c>
      <c r="U16" t="s">
        <v>664</v>
      </c>
      <c r="V16">
        <v>45500000</v>
      </c>
      <c r="W16">
        <v>66300000</v>
      </c>
      <c r="X16">
        <v>57100000</v>
      </c>
      <c r="Y16">
        <v>30100000</v>
      </c>
      <c r="Z16">
        <v>70400000</v>
      </c>
      <c r="AA16" t="s">
        <v>664</v>
      </c>
    </row>
    <row r="17" spans="1:27">
      <c r="A17" s="7">
        <f t="shared" si="2"/>
        <v>1975</v>
      </c>
      <c r="B17" s="41">
        <f t="shared" si="1"/>
        <v>62459.3</v>
      </c>
      <c r="C17" s="41">
        <f t="shared" si="1"/>
        <v>13013</v>
      </c>
      <c r="D17" s="41">
        <f t="shared" si="1"/>
        <v>906.1</v>
      </c>
      <c r="E17" s="41">
        <f t="shared" si="1"/>
        <v>41.8</v>
      </c>
      <c r="F17" s="41">
        <f t="shared" si="1"/>
        <v>44.3</v>
      </c>
      <c r="G17" s="41" t="s">
        <v>29</v>
      </c>
      <c r="H17" s="41">
        <f t="shared" si="1"/>
        <v>63</v>
      </c>
      <c r="I17" s="41">
        <f t="shared" si="1"/>
        <v>84.7</v>
      </c>
      <c r="J17" s="41">
        <f t="shared" si="1"/>
        <v>80.099999999999994</v>
      </c>
      <c r="K17" s="41">
        <f t="shared" si="1"/>
        <v>42.2</v>
      </c>
      <c r="L17" s="41">
        <f t="shared" si="1"/>
        <v>77</v>
      </c>
      <c r="M17" s="41" t="s">
        <v>29</v>
      </c>
      <c r="O17">
        <v>1969</v>
      </c>
      <c r="P17">
        <v>45801900000</v>
      </c>
      <c r="Q17">
        <v>9912700000</v>
      </c>
      <c r="R17">
        <v>763200000</v>
      </c>
      <c r="S17">
        <v>35600000</v>
      </c>
      <c r="T17">
        <v>35100000</v>
      </c>
      <c r="U17" t="s">
        <v>664</v>
      </c>
      <c r="V17">
        <v>46000000</v>
      </c>
      <c r="W17">
        <v>69900000</v>
      </c>
      <c r="X17">
        <v>59500000</v>
      </c>
      <c r="Y17">
        <v>31200000</v>
      </c>
      <c r="Z17">
        <v>71300000</v>
      </c>
      <c r="AA17" t="s">
        <v>664</v>
      </c>
    </row>
    <row r="18" spans="1:27">
      <c r="A18" s="7">
        <f t="shared" si="2"/>
        <v>1976</v>
      </c>
      <c r="B18" s="41">
        <f t="shared" si="1"/>
        <v>65758</v>
      </c>
      <c r="C18" s="41">
        <f t="shared" si="1"/>
        <v>13449.9</v>
      </c>
      <c r="D18" s="41">
        <f t="shared" si="1"/>
        <v>921.4</v>
      </c>
      <c r="E18" s="41">
        <f t="shared" si="1"/>
        <v>43.3</v>
      </c>
      <c r="F18" s="41">
        <f t="shared" si="1"/>
        <v>46.3</v>
      </c>
      <c r="G18" s="41" t="s">
        <v>29</v>
      </c>
      <c r="H18" s="41">
        <f t="shared" si="1"/>
        <v>65.2</v>
      </c>
      <c r="I18" s="41">
        <f t="shared" si="1"/>
        <v>86.5</v>
      </c>
      <c r="J18" s="41">
        <f t="shared" si="1"/>
        <v>83.5</v>
      </c>
      <c r="K18" s="41">
        <f t="shared" si="1"/>
        <v>41.4</v>
      </c>
      <c r="L18" s="41">
        <f t="shared" si="1"/>
        <v>79.3</v>
      </c>
      <c r="M18" s="41" t="s">
        <v>29</v>
      </c>
      <c r="O18">
        <v>1970</v>
      </c>
      <c r="P18">
        <v>47741100000</v>
      </c>
      <c r="Q18">
        <v>10433800000</v>
      </c>
      <c r="R18">
        <v>780100000</v>
      </c>
      <c r="S18">
        <v>36400000</v>
      </c>
      <c r="T18">
        <v>35700000</v>
      </c>
      <c r="U18" t="s">
        <v>664</v>
      </c>
      <c r="V18">
        <v>47100000</v>
      </c>
      <c r="W18">
        <v>73500000</v>
      </c>
      <c r="X18">
        <v>62600000</v>
      </c>
      <c r="Y18">
        <v>32900000</v>
      </c>
      <c r="Z18">
        <v>72100000</v>
      </c>
      <c r="AA18" t="s">
        <v>664</v>
      </c>
    </row>
    <row r="19" spans="1:27">
      <c r="A19" s="7">
        <f t="shared" si="2"/>
        <v>1977</v>
      </c>
      <c r="B19" s="41">
        <f t="shared" si="1"/>
        <v>68475.100000000006</v>
      </c>
      <c r="C19" s="41">
        <f>Q25/1000000</f>
        <v>13745</v>
      </c>
      <c r="D19" s="41">
        <f>R25/1000000</f>
        <v>932.1</v>
      </c>
      <c r="E19" s="41">
        <f>S25/1000000</f>
        <v>44.8</v>
      </c>
      <c r="F19" s="41">
        <f>T25/1000000</f>
        <v>48.2</v>
      </c>
      <c r="G19" s="41" t="s">
        <v>29</v>
      </c>
      <c r="H19" s="41">
        <f>V25/1000000</f>
        <v>67.8</v>
      </c>
      <c r="I19" s="41">
        <f>W25/1000000</f>
        <v>88.3</v>
      </c>
      <c r="J19" s="41">
        <f>X25/1000000</f>
        <v>88.2</v>
      </c>
      <c r="K19" s="41">
        <f>Y25/1000000</f>
        <v>41.4</v>
      </c>
      <c r="L19" s="41">
        <f>Z25/1000000</f>
        <v>80.900000000000006</v>
      </c>
      <c r="M19" s="41" t="s">
        <v>29</v>
      </c>
      <c r="O19">
        <v>1971</v>
      </c>
      <c r="P19">
        <v>49825300000</v>
      </c>
      <c r="Q19">
        <v>10946100000</v>
      </c>
      <c r="R19">
        <v>794500000</v>
      </c>
      <c r="S19">
        <v>37200000</v>
      </c>
      <c r="T19">
        <v>36700000</v>
      </c>
      <c r="U19" t="s">
        <v>664</v>
      </c>
      <c r="V19">
        <v>49400000</v>
      </c>
      <c r="W19">
        <v>76000000</v>
      </c>
      <c r="X19">
        <v>66400000</v>
      </c>
      <c r="Y19">
        <v>34400000</v>
      </c>
      <c r="Z19">
        <v>72700000</v>
      </c>
      <c r="AA19" t="s">
        <v>664</v>
      </c>
    </row>
    <row r="20" spans="1:27">
      <c r="A20" s="7">
        <f t="shared" si="2"/>
        <v>1978</v>
      </c>
      <c r="B20" s="41">
        <f t="shared" ref="B20:L35" si="3">P26/1000000</f>
        <v>70719.899999999994</v>
      </c>
      <c r="C20" s="41">
        <f t="shared" si="3"/>
        <v>13908.7</v>
      </c>
      <c r="D20" s="41">
        <f t="shared" si="3"/>
        <v>945.2</v>
      </c>
      <c r="E20" s="41">
        <f t="shared" si="3"/>
        <v>47.4</v>
      </c>
      <c r="F20" s="41">
        <f t="shared" si="3"/>
        <v>50.9</v>
      </c>
      <c r="G20" s="41" t="s">
        <v>29</v>
      </c>
      <c r="H20" s="41">
        <f t="shared" si="3"/>
        <v>70.3</v>
      </c>
      <c r="I20" s="41">
        <f t="shared" si="3"/>
        <v>90.8</v>
      </c>
      <c r="J20" s="41">
        <f t="shared" si="3"/>
        <v>92.8</v>
      </c>
      <c r="K20" s="41">
        <f t="shared" si="3"/>
        <v>43.7</v>
      </c>
      <c r="L20" s="41">
        <f t="shared" si="3"/>
        <v>81.8</v>
      </c>
      <c r="M20" s="41" t="s">
        <v>29</v>
      </c>
      <c r="O20">
        <v>1972</v>
      </c>
      <c r="P20">
        <v>52182100000</v>
      </c>
      <c r="Q20">
        <v>11260500000</v>
      </c>
      <c r="R20">
        <v>805800000</v>
      </c>
      <c r="S20">
        <v>37400000</v>
      </c>
      <c r="T20">
        <v>37500000</v>
      </c>
      <c r="U20" t="s">
        <v>664</v>
      </c>
      <c r="V20">
        <v>52100000</v>
      </c>
      <c r="W20">
        <v>78000000</v>
      </c>
      <c r="X20">
        <v>70400000</v>
      </c>
      <c r="Y20">
        <v>35400000</v>
      </c>
      <c r="Z20">
        <v>73400000</v>
      </c>
      <c r="AA20" t="s">
        <v>664</v>
      </c>
    </row>
    <row r="21" spans="1:27">
      <c r="A21" s="7">
        <f t="shared" si="2"/>
        <v>1979</v>
      </c>
      <c r="B21" s="41">
        <f t="shared" si="3"/>
        <v>73357.899999999994</v>
      </c>
      <c r="C21" s="41">
        <f t="shared" si="3"/>
        <v>14077.3</v>
      </c>
      <c r="D21" s="41">
        <f t="shared" si="3"/>
        <v>974.1</v>
      </c>
      <c r="E21" s="41">
        <f t="shared" si="3"/>
        <v>51</v>
      </c>
      <c r="F21" s="41">
        <f t="shared" si="3"/>
        <v>54.9</v>
      </c>
      <c r="G21" s="41" t="s">
        <v>29</v>
      </c>
      <c r="H21" s="41">
        <f t="shared" si="3"/>
        <v>72.2</v>
      </c>
      <c r="I21" s="41">
        <f t="shared" si="3"/>
        <v>95.6</v>
      </c>
      <c r="J21" s="41">
        <f t="shared" si="3"/>
        <v>96.9</v>
      </c>
      <c r="K21" s="41">
        <f t="shared" si="3"/>
        <v>48.2</v>
      </c>
      <c r="L21" s="41">
        <f t="shared" si="3"/>
        <v>82.8</v>
      </c>
      <c r="M21" s="41" t="s">
        <v>29</v>
      </c>
      <c r="O21">
        <v>1973</v>
      </c>
      <c r="P21">
        <v>55177300000</v>
      </c>
      <c r="Q21">
        <v>11669300000</v>
      </c>
      <c r="R21">
        <v>835600000</v>
      </c>
      <c r="S21">
        <v>37800000</v>
      </c>
      <c r="T21">
        <v>38800000</v>
      </c>
      <c r="U21" t="s">
        <v>664</v>
      </c>
      <c r="V21">
        <v>55400000</v>
      </c>
      <c r="W21">
        <v>80600000</v>
      </c>
      <c r="X21">
        <v>73900000</v>
      </c>
      <c r="Y21">
        <v>38200000</v>
      </c>
      <c r="Z21">
        <v>74300000</v>
      </c>
      <c r="AA21" t="s">
        <v>664</v>
      </c>
    </row>
    <row r="22" spans="1:27">
      <c r="A22" s="7">
        <f t="shared" si="2"/>
        <v>1980</v>
      </c>
      <c r="B22" s="41">
        <f t="shared" si="3"/>
        <v>76685.899999999994</v>
      </c>
      <c r="C22" s="41">
        <f t="shared" si="3"/>
        <v>14537.9</v>
      </c>
      <c r="D22" s="41">
        <f t="shared" si="3"/>
        <v>1022.7</v>
      </c>
      <c r="E22" s="41">
        <f t="shared" si="3"/>
        <v>54.8</v>
      </c>
      <c r="F22" s="41">
        <f t="shared" si="3"/>
        <v>60.2</v>
      </c>
      <c r="G22" s="41" t="s">
        <v>29</v>
      </c>
      <c r="H22" s="41">
        <f t="shared" si="3"/>
        <v>75.8</v>
      </c>
      <c r="I22" s="41">
        <f t="shared" si="3"/>
        <v>102.9</v>
      </c>
      <c r="J22" s="41">
        <f t="shared" si="3"/>
        <v>102.6</v>
      </c>
      <c r="K22" s="41">
        <f t="shared" si="3"/>
        <v>52.7</v>
      </c>
      <c r="L22" s="41">
        <f t="shared" si="3"/>
        <v>86.5</v>
      </c>
      <c r="M22" s="41" t="s">
        <v>29</v>
      </c>
      <c r="O22">
        <v>1974</v>
      </c>
      <c r="P22">
        <v>58806200000</v>
      </c>
      <c r="Q22">
        <v>12339200000</v>
      </c>
      <c r="R22">
        <v>876600000</v>
      </c>
      <c r="S22">
        <v>39600000</v>
      </c>
      <c r="T22">
        <v>41400000</v>
      </c>
      <c r="U22" t="s">
        <v>664</v>
      </c>
      <c r="V22">
        <v>59700000</v>
      </c>
      <c r="W22">
        <v>82800000</v>
      </c>
      <c r="X22">
        <v>77000000</v>
      </c>
      <c r="Y22">
        <v>41300000</v>
      </c>
      <c r="Z22">
        <v>75200000</v>
      </c>
      <c r="AA22" t="s">
        <v>664</v>
      </c>
    </row>
    <row r="23" spans="1:27">
      <c r="A23" s="7">
        <f t="shared" si="2"/>
        <v>1981</v>
      </c>
      <c r="B23" s="41">
        <f t="shared" si="3"/>
        <v>80669.600000000006</v>
      </c>
      <c r="C23" s="41">
        <f t="shared" si="3"/>
        <v>15366.5</v>
      </c>
      <c r="D23" s="41">
        <f t="shared" si="3"/>
        <v>1046.4000000000001</v>
      </c>
      <c r="E23" s="41">
        <f t="shared" si="3"/>
        <v>58</v>
      </c>
      <c r="F23" s="41">
        <f t="shared" si="3"/>
        <v>64.7</v>
      </c>
      <c r="G23" s="41" t="s">
        <v>29</v>
      </c>
      <c r="H23" s="41">
        <f t="shared" si="3"/>
        <v>80.3</v>
      </c>
      <c r="I23" s="41">
        <f t="shared" si="3"/>
        <v>109.3</v>
      </c>
      <c r="J23" s="41">
        <f t="shared" si="3"/>
        <v>107</v>
      </c>
      <c r="K23" s="41">
        <f t="shared" si="3"/>
        <v>54.4</v>
      </c>
      <c r="L23" s="41">
        <f t="shared" si="3"/>
        <v>90.6</v>
      </c>
      <c r="M23" s="41" t="s">
        <v>29</v>
      </c>
      <c r="O23">
        <v>1975</v>
      </c>
      <c r="P23">
        <v>62459300000</v>
      </c>
      <c r="Q23">
        <v>13013000000</v>
      </c>
      <c r="R23">
        <v>906100000</v>
      </c>
      <c r="S23">
        <v>41800000</v>
      </c>
      <c r="T23">
        <v>44300000</v>
      </c>
      <c r="U23" t="s">
        <v>664</v>
      </c>
      <c r="V23">
        <v>63000000</v>
      </c>
      <c r="W23">
        <v>84700000</v>
      </c>
      <c r="X23">
        <v>80100000</v>
      </c>
      <c r="Y23">
        <v>42200000</v>
      </c>
      <c r="Z23">
        <v>77000000</v>
      </c>
      <c r="AA23" t="s">
        <v>664</v>
      </c>
    </row>
    <row r="24" spans="1:27">
      <c r="A24" s="7">
        <f t="shared" si="2"/>
        <v>1982</v>
      </c>
      <c r="B24" s="41">
        <f t="shared" si="3"/>
        <v>84004.5</v>
      </c>
      <c r="C24" s="41">
        <f t="shared" si="3"/>
        <v>16039</v>
      </c>
      <c r="D24" s="41">
        <f t="shared" si="3"/>
        <v>1054</v>
      </c>
      <c r="E24" s="41">
        <f t="shared" si="3"/>
        <v>61.2</v>
      </c>
      <c r="F24" s="41">
        <f t="shared" si="3"/>
        <v>69.8</v>
      </c>
      <c r="G24" s="41" t="s">
        <v>29</v>
      </c>
      <c r="H24" s="41">
        <f t="shared" si="3"/>
        <v>84.5</v>
      </c>
      <c r="I24" s="41">
        <f t="shared" si="3"/>
        <v>112.1</v>
      </c>
      <c r="J24" s="41">
        <f t="shared" si="3"/>
        <v>108.3</v>
      </c>
      <c r="K24" s="41">
        <f t="shared" si="3"/>
        <v>54.6</v>
      </c>
      <c r="L24" s="41">
        <f t="shared" si="3"/>
        <v>93.6</v>
      </c>
      <c r="M24" s="41" t="s">
        <v>29</v>
      </c>
      <c r="O24">
        <v>1976</v>
      </c>
      <c r="P24">
        <v>65758000000</v>
      </c>
      <c r="Q24">
        <v>13449900000</v>
      </c>
      <c r="R24">
        <v>921400000</v>
      </c>
      <c r="S24">
        <v>43300000</v>
      </c>
      <c r="T24">
        <v>46300000</v>
      </c>
      <c r="U24" t="s">
        <v>664</v>
      </c>
      <c r="V24">
        <v>65200000</v>
      </c>
      <c r="W24">
        <v>86500000</v>
      </c>
      <c r="X24">
        <v>83500000</v>
      </c>
      <c r="Y24">
        <v>41400000</v>
      </c>
      <c r="Z24">
        <v>79300000</v>
      </c>
      <c r="AA24" t="s">
        <v>664</v>
      </c>
    </row>
    <row r="25" spans="1:27">
      <c r="A25" s="7">
        <f t="shared" si="2"/>
        <v>1983</v>
      </c>
      <c r="B25" s="41">
        <f t="shared" si="3"/>
        <v>85614.1</v>
      </c>
      <c r="C25" s="41">
        <f t="shared" si="3"/>
        <v>16015.3</v>
      </c>
      <c r="D25" s="41">
        <f t="shared" si="3"/>
        <v>1070.3</v>
      </c>
      <c r="E25" s="41">
        <f t="shared" si="3"/>
        <v>66.599999999999994</v>
      </c>
      <c r="F25" s="41">
        <f t="shared" si="3"/>
        <v>75.900000000000006</v>
      </c>
      <c r="G25" s="41" t="s">
        <v>29</v>
      </c>
      <c r="H25" s="41">
        <f t="shared" si="3"/>
        <v>89.4</v>
      </c>
      <c r="I25" s="41">
        <f t="shared" si="3"/>
        <v>111.8</v>
      </c>
      <c r="J25" s="41">
        <f t="shared" si="3"/>
        <v>110</v>
      </c>
      <c r="K25" s="41">
        <f t="shared" si="3"/>
        <v>54.2</v>
      </c>
      <c r="L25" s="41">
        <f t="shared" si="3"/>
        <v>97.2</v>
      </c>
      <c r="M25" s="41" t="s">
        <v>29</v>
      </c>
      <c r="O25">
        <v>1977</v>
      </c>
      <c r="P25">
        <v>68475100000</v>
      </c>
      <c r="Q25">
        <v>13745000000</v>
      </c>
      <c r="R25">
        <v>932100000</v>
      </c>
      <c r="S25">
        <v>44800000</v>
      </c>
      <c r="T25">
        <v>48200000</v>
      </c>
      <c r="U25" t="s">
        <v>664</v>
      </c>
      <c r="V25">
        <v>67800000</v>
      </c>
      <c r="W25">
        <v>88300000</v>
      </c>
      <c r="X25">
        <v>88200000</v>
      </c>
      <c r="Y25">
        <v>41400000</v>
      </c>
      <c r="Z25">
        <v>80900000</v>
      </c>
      <c r="AA25" t="s">
        <v>664</v>
      </c>
    </row>
    <row r="26" spans="1:27">
      <c r="A26" s="7">
        <f t="shared" si="2"/>
        <v>1984</v>
      </c>
      <c r="B26" s="41">
        <f t="shared" si="3"/>
        <v>86872.4</v>
      </c>
      <c r="C26" s="41">
        <f t="shared" si="3"/>
        <v>15647.8</v>
      </c>
      <c r="D26" s="41">
        <f t="shared" si="3"/>
        <v>1081</v>
      </c>
      <c r="E26" s="41">
        <f t="shared" si="3"/>
        <v>74</v>
      </c>
      <c r="F26" s="41">
        <f t="shared" si="3"/>
        <v>81.2</v>
      </c>
      <c r="G26" s="41" t="s">
        <v>29</v>
      </c>
      <c r="H26" s="41">
        <f t="shared" si="3"/>
        <v>93.4</v>
      </c>
      <c r="I26" s="41">
        <f t="shared" si="3"/>
        <v>114</v>
      </c>
      <c r="J26" s="41">
        <f t="shared" si="3"/>
        <v>112.4</v>
      </c>
      <c r="K26" s="41">
        <f t="shared" si="3"/>
        <v>53.1</v>
      </c>
      <c r="L26" s="41">
        <f t="shared" si="3"/>
        <v>100.4</v>
      </c>
      <c r="M26" s="41" t="s">
        <v>29</v>
      </c>
      <c r="O26">
        <v>1978</v>
      </c>
      <c r="P26">
        <v>70719900000</v>
      </c>
      <c r="Q26">
        <v>13908700000</v>
      </c>
      <c r="R26">
        <v>945200000</v>
      </c>
      <c r="S26">
        <v>47400000</v>
      </c>
      <c r="T26">
        <v>50900000</v>
      </c>
      <c r="U26" t="s">
        <v>664</v>
      </c>
      <c r="V26">
        <v>70300000</v>
      </c>
      <c r="W26">
        <v>90800000</v>
      </c>
      <c r="X26">
        <v>92800000</v>
      </c>
      <c r="Y26">
        <v>43700000</v>
      </c>
      <c r="Z26">
        <v>81800000</v>
      </c>
      <c r="AA26" t="s">
        <v>664</v>
      </c>
    </row>
    <row r="27" spans="1:27">
      <c r="A27" s="7">
        <f t="shared" si="2"/>
        <v>1985</v>
      </c>
      <c r="B27" s="41">
        <f t="shared" si="3"/>
        <v>88470.1</v>
      </c>
      <c r="C27" s="41">
        <f t="shared" si="3"/>
        <v>15526.1</v>
      </c>
      <c r="D27" s="41">
        <f t="shared" si="3"/>
        <v>1088.5999999999999</v>
      </c>
      <c r="E27" s="41">
        <f t="shared" si="3"/>
        <v>79.099999999999994</v>
      </c>
      <c r="F27" s="41">
        <f t="shared" si="3"/>
        <v>84.7</v>
      </c>
      <c r="G27" s="41" t="s">
        <v>29</v>
      </c>
      <c r="H27" s="41">
        <f t="shared" si="3"/>
        <v>96.5</v>
      </c>
      <c r="I27" s="41">
        <f t="shared" si="3"/>
        <v>119.8</v>
      </c>
      <c r="J27" s="41">
        <f t="shared" si="3"/>
        <v>115.2</v>
      </c>
      <c r="K27" s="41">
        <f t="shared" si="3"/>
        <v>53.6</v>
      </c>
      <c r="L27" s="41">
        <f t="shared" si="3"/>
        <v>104</v>
      </c>
      <c r="M27" s="41" t="s">
        <v>29</v>
      </c>
      <c r="O27">
        <v>1979</v>
      </c>
      <c r="P27">
        <v>73357900000</v>
      </c>
      <c r="Q27">
        <v>14077300000</v>
      </c>
      <c r="R27">
        <v>974100000</v>
      </c>
      <c r="S27">
        <v>51000000</v>
      </c>
      <c r="T27">
        <v>54900000</v>
      </c>
      <c r="U27" t="s">
        <v>664</v>
      </c>
      <c r="V27">
        <v>72200000</v>
      </c>
      <c r="W27">
        <v>95600000</v>
      </c>
      <c r="X27">
        <v>96900000</v>
      </c>
      <c r="Y27">
        <v>48200000</v>
      </c>
      <c r="Z27">
        <v>82800000</v>
      </c>
      <c r="AA27" t="s">
        <v>664</v>
      </c>
    </row>
    <row r="28" spans="1:27">
      <c r="A28" s="7">
        <f t="shared" si="2"/>
        <v>1986</v>
      </c>
      <c r="B28" s="41">
        <f t="shared" si="3"/>
        <v>90212.800000000003</v>
      </c>
      <c r="C28" s="41">
        <f t="shared" si="3"/>
        <v>15930.9</v>
      </c>
      <c r="D28" s="41">
        <f t="shared" si="3"/>
        <v>1098</v>
      </c>
      <c r="E28" s="41">
        <f t="shared" si="3"/>
        <v>81.3</v>
      </c>
      <c r="F28" s="41">
        <f t="shared" si="3"/>
        <v>86.5</v>
      </c>
      <c r="G28" s="41" t="s">
        <v>29</v>
      </c>
      <c r="H28" s="41">
        <f t="shared" si="3"/>
        <v>100.6</v>
      </c>
      <c r="I28" s="41">
        <f t="shared" si="3"/>
        <v>124.9</v>
      </c>
      <c r="J28" s="41">
        <f t="shared" si="3"/>
        <v>119</v>
      </c>
      <c r="K28" s="41">
        <f t="shared" si="3"/>
        <v>55.9</v>
      </c>
      <c r="L28" s="41">
        <f t="shared" si="3"/>
        <v>107</v>
      </c>
      <c r="M28" s="41" t="s">
        <v>29</v>
      </c>
      <c r="O28">
        <v>1980</v>
      </c>
      <c r="P28">
        <v>76685900000</v>
      </c>
      <c r="Q28">
        <v>14537900000</v>
      </c>
      <c r="R28">
        <v>1022700000</v>
      </c>
      <c r="S28">
        <v>54800000</v>
      </c>
      <c r="T28">
        <v>60200000</v>
      </c>
      <c r="U28" t="s">
        <v>664</v>
      </c>
      <c r="V28">
        <v>75800000</v>
      </c>
      <c r="W28">
        <v>102900000</v>
      </c>
      <c r="X28">
        <v>102600000</v>
      </c>
      <c r="Y28">
        <v>52700000</v>
      </c>
      <c r="Z28">
        <v>86500000</v>
      </c>
      <c r="AA28" t="s">
        <v>664</v>
      </c>
    </row>
    <row r="29" spans="1:27">
      <c r="A29" s="7">
        <f t="shared" si="2"/>
        <v>1987</v>
      </c>
      <c r="B29" s="41">
        <f t="shared" si="3"/>
        <v>92292.2</v>
      </c>
      <c r="C29" s="41">
        <f t="shared" si="3"/>
        <v>16610.2</v>
      </c>
      <c r="D29" s="41">
        <f t="shared" si="3"/>
        <v>1128.0999999999999</v>
      </c>
      <c r="E29" s="41">
        <f t="shared" si="3"/>
        <v>81.900000000000006</v>
      </c>
      <c r="F29" s="41">
        <f t="shared" si="3"/>
        <v>88.6</v>
      </c>
      <c r="G29" s="41" t="s">
        <v>29</v>
      </c>
      <c r="H29" s="41">
        <f t="shared" si="3"/>
        <v>108.3</v>
      </c>
      <c r="I29" s="41">
        <f t="shared" si="3"/>
        <v>130.30000000000001</v>
      </c>
      <c r="J29" s="41">
        <f t="shared" si="3"/>
        <v>124.8</v>
      </c>
      <c r="K29" s="41">
        <f t="shared" si="3"/>
        <v>60.3</v>
      </c>
      <c r="L29" s="41">
        <f t="shared" si="3"/>
        <v>110</v>
      </c>
      <c r="M29" s="41" t="s">
        <v>29</v>
      </c>
      <c r="O29">
        <v>1981</v>
      </c>
      <c r="P29">
        <v>80669600000</v>
      </c>
      <c r="Q29">
        <v>15366500000</v>
      </c>
      <c r="R29">
        <v>1046400000</v>
      </c>
      <c r="S29">
        <v>58000000</v>
      </c>
      <c r="T29">
        <v>64700000</v>
      </c>
      <c r="U29" t="s">
        <v>664</v>
      </c>
      <c r="V29">
        <v>80300000</v>
      </c>
      <c r="W29">
        <v>109300000</v>
      </c>
      <c r="X29">
        <v>107000000</v>
      </c>
      <c r="Y29">
        <v>54400000</v>
      </c>
      <c r="Z29">
        <v>90600000</v>
      </c>
      <c r="AA29" t="s">
        <v>664</v>
      </c>
    </row>
    <row r="30" spans="1:27">
      <c r="A30" s="7">
        <f t="shared" si="2"/>
        <v>1988</v>
      </c>
      <c r="B30" s="41">
        <f t="shared" si="3"/>
        <v>95827.5</v>
      </c>
      <c r="C30" s="41">
        <f t="shared" si="3"/>
        <v>17485.900000000001</v>
      </c>
      <c r="D30" s="41">
        <f t="shared" si="3"/>
        <v>1179.2</v>
      </c>
      <c r="E30" s="41">
        <f t="shared" si="3"/>
        <v>82.5</v>
      </c>
      <c r="F30" s="41">
        <f t="shared" si="3"/>
        <v>91.9</v>
      </c>
      <c r="G30" s="41" t="s">
        <v>29</v>
      </c>
      <c r="H30" s="41">
        <f t="shared" si="3"/>
        <v>116.7</v>
      </c>
      <c r="I30" s="41">
        <f t="shared" si="3"/>
        <v>136.1</v>
      </c>
      <c r="J30" s="41">
        <f t="shared" si="3"/>
        <v>129.5</v>
      </c>
      <c r="K30" s="41">
        <f t="shared" si="3"/>
        <v>68.099999999999994</v>
      </c>
      <c r="L30" s="41">
        <f t="shared" si="3"/>
        <v>116</v>
      </c>
      <c r="M30" s="41" t="s">
        <v>29</v>
      </c>
      <c r="O30">
        <v>1982</v>
      </c>
      <c r="P30">
        <v>84004500000</v>
      </c>
      <c r="Q30">
        <v>16039000000</v>
      </c>
      <c r="R30">
        <v>1054000000</v>
      </c>
      <c r="S30">
        <v>61200000</v>
      </c>
      <c r="T30">
        <v>69800000</v>
      </c>
      <c r="U30" t="s">
        <v>664</v>
      </c>
      <c r="V30">
        <v>84500000</v>
      </c>
      <c r="W30">
        <v>112100000</v>
      </c>
      <c r="X30">
        <v>108300000</v>
      </c>
      <c r="Y30">
        <v>54600000</v>
      </c>
      <c r="Z30">
        <v>93600000</v>
      </c>
      <c r="AA30" t="s">
        <v>664</v>
      </c>
    </row>
    <row r="31" spans="1:27">
      <c r="A31" s="7">
        <f t="shared" si="2"/>
        <v>1989</v>
      </c>
      <c r="B31" s="41">
        <f t="shared" si="3"/>
        <v>100427.4</v>
      </c>
      <c r="C31" s="41">
        <f t="shared" si="3"/>
        <v>18750.400000000001</v>
      </c>
      <c r="D31" s="41">
        <f t="shared" si="3"/>
        <v>1244.5999999999999</v>
      </c>
      <c r="E31" s="41">
        <f t="shared" si="3"/>
        <v>85</v>
      </c>
      <c r="F31" s="41">
        <f t="shared" si="3"/>
        <v>95</v>
      </c>
      <c r="G31" s="41" t="s">
        <v>29</v>
      </c>
      <c r="H31" s="41">
        <f t="shared" si="3"/>
        <v>122.7</v>
      </c>
      <c r="I31" s="41">
        <f t="shared" si="3"/>
        <v>144.1</v>
      </c>
      <c r="J31" s="41">
        <f t="shared" si="3"/>
        <v>136.5</v>
      </c>
      <c r="K31" s="41">
        <f t="shared" si="3"/>
        <v>74.8</v>
      </c>
      <c r="L31" s="41">
        <f t="shared" si="3"/>
        <v>125.5</v>
      </c>
      <c r="M31" s="41" t="s">
        <v>29</v>
      </c>
      <c r="O31">
        <v>1983</v>
      </c>
      <c r="P31">
        <v>85614100000</v>
      </c>
      <c r="Q31">
        <v>16015300000</v>
      </c>
      <c r="R31">
        <v>1070300000</v>
      </c>
      <c r="S31">
        <v>66600000</v>
      </c>
      <c r="T31">
        <v>75900000</v>
      </c>
      <c r="U31" t="s">
        <v>664</v>
      </c>
      <c r="V31">
        <v>89400000</v>
      </c>
      <c r="W31">
        <v>111800000</v>
      </c>
      <c r="X31">
        <v>110000000</v>
      </c>
      <c r="Y31">
        <v>54200000</v>
      </c>
      <c r="Z31">
        <v>97200000</v>
      </c>
      <c r="AA31" t="s">
        <v>664</v>
      </c>
    </row>
    <row r="32" spans="1:27">
      <c r="A32" s="7">
        <f t="shared" si="2"/>
        <v>1990</v>
      </c>
      <c r="B32" s="41">
        <f t="shared" si="3"/>
        <v>103970.8</v>
      </c>
      <c r="C32" s="41">
        <f t="shared" si="3"/>
        <v>19949.7</v>
      </c>
      <c r="D32" s="41">
        <f t="shared" si="3"/>
        <v>1306.5999999999999</v>
      </c>
      <c r="E32" s="41">
        <f t="shared" si="3"/>
        <v>87.3</v>
      </c>
      <c r="F32" s="41">
        <f t="shared" si="3"/>
        <v>96.9</v>
      </c>
      <c r="G32" s="41" t="s">
        <v>29</v>
      </c>
      <c r="H32" s="41">
        <f t="shared" si="3"/>
        <v>131.1</v>
      </c>
      <c r="I32" s="41">
        <f t="shared" si="3"/>
        <v>153.9</v>
      </c>
      <c r="J32" s="41">
        <f t="shared" si="3"/>
        <v>141.19999999999999</v>
      </c>
      <c r="K32" s="41">
        <f t="shared" si="3"/>
        <v>77.5</v>
      </c>
      <c r="L32" s="41">
        <f t="shared" si="3"/>
        <v>136.19999999999999</v>
      </c>
      <c r="M32" s="41" t="s">
        <v>29</v>
      </c>
      <c r="O32">
        <v>1984</v>
      </c>
      <c r="P32">
        <v>86872400000</v>
      </c>
      <c r="Q32">
        <v>15647800000</v>
      </c>
      <c r="R32">
        <v>1081000000</v>
      </c>
      <c r="S32">
        <v>74000000</v>
      </c>
      <c r="T32">
        <v>81200000</v>
      </c>
      <c r="U32" t="s">
        <v>664</v>
      </c>
      <c r="V32">
        <v>93400000</v>
      </c>
      <c r="W32">
        <v>114000000</v>
      </c>
      <c r="X32">
        <v>112400000</v>
      </c>
      <c r="Y32">
        <v>53100000</v>
      </c>
      <c r="Z32">
        <v>100400000</v>
      </c>
      <c r="AA32" t="s">
        <v>664</v>
      </c>
    </row>
    <row r="33" spans="1:27">
      <c r="A33" s="7">
        <f t="shared" si="2"/>
        <v>1991</v>
      </c>
      <c r="B33" s="41">
        <f t="shared" si="3"/>
        <v>106128</v>
      </c>
      <c r="C33" s="41">
        <f t="shared" si="3"/>
        <v>20625</v>
      </c>
      <c r="D33" s="41">
        <f t="shared" si="3"/>
        <v>1356.7</v>
      </c>
      <c r="E33" s="41">
        <f t="shared" si="3"/>
        <v>87.9</v>
      </c>
      <c r="F33" s="41">
        <f t="shared" si="3"/>
        <v>97.5</v>
      </c>
      <c r="G33" s="41" t="s">
        <v>29</v>
      </c>
      <c r="H33" s="41">
        <f t="shared" si="3"/>
        <v>140.80000000000001</v>
      </c>
      <c r="I33" s="41">
        <f t="shared" si="3"/>
        <v>161.9</v>
      </c>
      <c r="J33" s="41">
        <f t="shared" si="3"/>
        <v>141.30000000000001</v>
      </c>
      <c r="K33" s="41">
        <f t="shared" si="3"/>
        <v>79</v>
      </c>
      <c r="L33" s="41">
        <f t="shared" si="3"/>
        <v>144.19999999999999</v>
      </c>
      <c r="M33" s="41" t="s">
        <v>29</v>
      </c>
      <c r="O33">
        <v>1985</v>
      </c>
      <c r="P33">
        <v>88470100000</v>
      </c>
      <c r="Q33">
        <v>15526100000</v>
      </c>
      <c r="R33">
        <v>1088600000</v>
      </c>
      <c r="S33">
        <v>79100000</v>
      </c>
      <c r="T33">
        <v>84700000</v>
      </c>
      <c r="U33" t="s">
        <v>664</v>
      </c>
      <c r="V33">
        <v>96500000</v>
      </c>
      <c r="W33">
        <v>119800000</v>
      </c>
      <c r="X33">
        <v>115200000</v>
      </c>
      <c r="Y33">
        <v>53600000</v>
      </c>
      <c r="Z33">
        <v>104000000</v>
      </c>
      <c r="AA33" t="s">
        <v>664</v>
      </c>
    </row>
    <row r="34" spans="1:27">
      <c r="A34" s="7">
        <f>O40</f>
        <v>1992</v>
      </c>
      <c r="B34" s="41">
        <f>P40/1000000</f>
        <v>107423.6</v>
      </c>
      <c r="C34" s="41">
        <f t="shared" si="3"/>
        <v>20644.3</v>
      </c>
      <c r="D34" s="41">
        <f t="shared" si="3"/>
        <v>1407.5</v>
      </c>
      <c r="E34" s="41">
        <f t="shared" si="3"/>
        <v>88.8</v>
      </c>
      <c r="F34" s="41">
        <f t="shared" si="3"/>
        <v>99.2</v>
      </c>
      <c r="G34" s="41" t="s">
        <v>29</v>
      </c>
      <c r="H34" s="41">
        <f t="shared" si="3"/>
        <v>143.80000000000001</v>
      </c>
      <c r="I34" s="41">
        <f t="shared" si="3"/>
        <v>171</v>
      </c>
      <c r="J34" s="41">
        <f t="shared" si="3"/>
        <v>144.69999999999999</v>
      </c>
      <c r="K34" s="41">
        <f t="shared" si="3"/>
        <v>78.2</v>
      </c>
      <c r="L34" s="41">
        <f t="shared" si="3"/>
        <v>152.80000000000001</v>
      </c>
      <c r="M34" s="41" t="s">
        <v>29</v>
      </c>
      <c r="O34">
        <v>1986</v>
      </c>
      <c r="P34">
        <v>90212800000</v>
      </c>
      <c r="Q34">
        <v>15930900000</v>
      </c>
      <c r="R34">
        <v>1098000000</v>
      </c>
      <c r="S34">
        <v>81300000</v>
      </c>
      <c r="T34">
        <v>86500000</v>
      </c>
      <c r="U34" t="s">
        <v>664</v>
      </c>
      <c r="V34">
        <v>100600000</v>
      </c>
      <c r="W34">
        <v>124900000</v>
      </c>
      <c r="X34">
        <v>119000000</v>
      </c>
      <c r="Y34">
        <v>55900000</v>
      </c>
      <c r="Z34">
        <v>107000000</v>
      </c>
      <c r="AA34" t="s">
        <v>664</v>
      </c>
    </row>
    <row r="35" spans="1:27">
      <c r="A35" s="7">
        <f t="shared" ref="A35:A41" si="4">O41</f>
        <v>1993</v>
      </c>
      <c r="B35" s="41">
        <f t="shared" ref="B35:L50" si="5">P41/1000000</f>
        <v>108360.7</v>
      </c>
      <c r="C35" s="41">
        <f t="shared" si="3"/>
        <v>20220.099999999999</v>
      </c>
      <c r="D35" s="41">
        <f t="shared" si="3"/>
        <v>1434.3</v>
      </c>
      <c r="E35" s="41">
        <f t="shared" si="3"/>
        <v>88.8</v>
      </c>
      <c r="F35" s="41">
        <f t="shared" si="3"/>
        <v>102</v>
      </c>
      <c r="G35" s="41" t="s">
        <v>29</v>
      </c>
      <c r="H35" s="41">
        <f t="shared" si="3"/>
        <v>142.9</v>
      </c>
      <c r="I35" s="41">
        <f t="shared" si="3"/>
        <v>177.3</v>
      </c>
      <c r="J35" s="41">
        <f t="shared" si="3"/>
        <v>148.80000000000001</v>
      </c>
      <c r="K35" s="41">
        <f t="shared" si="3"/>
        <v>75.7</v>
      </c>
      <c r="L35" s="41">
        <f t="shared" si="3"/>
        <v>159.69999999999999</v>
      </c>
      <c r="M35" s="41" t="s">
        <v>29</v>
      </c>
      <c r="O35">
        <v>1987</v>
      </c>
      <c r="P35">
        <v>92292200000</v>
      </c>
      <c r="Q35">
        <v>16610200000</v>
      </c>
      <c r="R35">
        <v>1128100000</v>
      </c>
      <c r="S35">
        <v>81900000</v>
      </c>
      <c r="T35">
        <v>88600000</v>
      </c>
      <c r="U35" t="s">
        <v>664</v>
      </c>
      <c r="V35">
        <v>108300000</v>
      </c>
      <c r="W35">
        <v>130300000</v>
      </c>
      <c r="X35">
        <v>124800000</v>
      </c>
      <c r="Y35">
        <v>60300000</v>
      </c>
      <c r="Z35">
        <v>110000000</v>
      </c>
      <c r="AA35" t="s">
        <v>664</v>
      </c>
    </row>
    <row r="36" spans="1:27">
      <c r="A36" s="7">
        <f t="shared" si="4"/>
        <v>1994</v>
      </c>
      <c r="B36" s="41">
        <f t="shared" si="5"/>
        <v>110234.9</v>
      </c>
      <c r="C36" s="41">
        <f t="shared" si="5"/>
        <v>20008.900000000001</v>
      </c>
      <c r="D36" s="41">
        <f t="shared" si="5"/>
        <v>1441.2</v>
      </c>
      <c r="E36" s="41">
        <f t="shared" si="5"/>
        <v>85.7</v>
      </c>
      <c r="F36" s="41">
        <f t="shared" si="5"/>
        <v>104.9</v>
      </c>
      <c r="G36" s="41" t="s">
        <v>29</v>
      </c>
      <c r="H36" s="41">
        <f t="shared" si="5"/>
        <v>141.9</v>
      </c>
      <c r="I36" s="41">
        <f t="shared" si="5"/>
        <v>178</v>
      </c>
      <c r="J36" s="41">
        <f t="shared" si="5"/>
        <v>153.6</v>
      </c>
      <c r="K36" s="41">
        <f t="shared" si="5"/>
        <v>75.099999999999994</v>
      </c>
      <c r="L36" s="41">
        <f t="shared" si="5"/>
        <v>164.5</v>
      </c>
      <c r="M36" s="41" t="s">
        <v>29</v>
      </c>
      <c r="O36">
        <v>1988</v>
      </c>
      <c r="P36">
        <v>95827500000</v>
      </c>
      <c r="Q36">
        <v>17485900000</v>
      </c>
      <c r="R36">
        <v>1179200000</v>
      </c>
      <c r="S36">
        <v>82500000</v>
      </c>
      <c r="T36">
        <v>91900000</v>
      </c>
      <c r="U36" t="s">
        <v>664</v>
      </c>
      <c r="V36">
        <v>116700000</v>
      </c>
      <c r="W36">
        <v>136100000</v>
      </c>
      <c r="X36">
        <v>129500000</v>
      </c>
      <c r="Y36">
        <v>68100000</v>
      </c>
      <c r="Z36">
        <v>116000000</v>
      </c>
      <c r="AA36" t="s">
        <v>664</v>
      </c>
    </row>
    <row r="37" spans="1:27">
      <c r="A37" s="7">
        <f t="shared" si="4"/>
        <v>1995</v>
      </c>
      <c r="B37" s="41">
        <f t="shared" si="5"/>
        <v>113095.2</v>
      </c>
      <c r="C37" s="41">
        <f t="shared" si="5"/>
        <v>20237.400000000001</v>
      </c>
      <c r="D37" s="41">
        <f t="shared" si="5"/>
        <v>1454.4</v>
      </c>
      <c r="E37" s="41">
        <f t="shared" si="5"/>
        <v>84.1</v>
      </c>
      <c r="F37" s="41">
        <f t="shared" si="5"/>
        <v>111.3</v>
      </c>
      <c r="G37" s="41" t="s">
        <v>29</v>
      </c>
      <c r="H37" s="41">
        <f t="shared" si="5"/>
        <v>138.4</v>
      </c>
      <c r="I37" s="41">
        <f t="shared" si="5"/>
        <v>178</v>
      </c>
      <c r="J37" s="41">
        <f t="shared" si="5"/>
        <v>159.1</v>
      </c>
      <c r="K37" s="41">
        <f t="shared" si="5"/>
        <v>74.3</v>
      </c>
      <c r="L37" s="41">
        <f t="shared" si="5"/>
        <v>172</v>
      </c>
      <c r="M37" s="41" t="s">
        <v>29</v>
      </c>
      <c r="O37">
        <v>1989</v>
      </c>
      <c r="P37">
        <v>100427400000</v>
      </c>
      <c r="Q37">
        <v>18750400000</v>
      </c>
      <c r="R37">
        <v>1244600000</v>
      </c>
      <c r="S37">
        <v>85000000</v>
      </c>
      <c r="T37">
        <v>95000000</v>
      </c>
      <c r="U37" t="s">
        <v>664</v>
      </c>
      <c r="V37">
        <v>122700000</v>
      </c>
      <c r="W37">
        <v>144100000</v>
      </c>
      <c r="X37">
        <v>136500000</v>
      </c>
      <c r="Y37">
        <v>74800000</v>
      </c>
      <c r="Z37">
        <v>125500000</v>
      </c>
      <c r="AA37" t="s">
        <v>664</v>
      </c>
    </row>
    <row r="38" spans="1:27">
      <c r="A38" s="7">
        <f t="shared" si="4"/>
        <v>1996</v>
      </c>
      <c r="B38" s="41">
        <f t="shared" si="5"/>
        <v>115838.3</v>
      </c>
      <c r="C38" s="41">
        <f t="shared" si="5"/>
        <v>20655.900000000001</v>
      </c>
      <c r="D38" s="41">
        <f t="shared" si="5"/>
        <v>1501.5</v>
      </c>
      <c r="E38" s="41">
        <f t="shared" si="5"/>
        <v>84.7</v>
      </c>
      <c r="F38" s="41">
        <f t="shared" si="5"/>
        <v>121.8</v>
      </c>
      <c r="G38" s="41" t="s">
        <v>29</v>
      </c>
      <c r="H38" s="41">
        <f t="shared" si="5"/>
        <v>140.6</v>
      </c>
      <c r="I38" s="41">
        <f t="shared" si="5"/>
        <v>176.2</v>
      </c>
      <c r="J38" s="41">
        <f t="shared" si="5"/>
        <v>173.1</v>
      </c>
      <c r="K38" s="41">
        <f t="shared" si="5"/>
        <v>72.099999999999994</v>
      </c>
      <c r="L38" s="41">
        <f t="shared" si="5"/>
        <v>176.6</v>
      </c>
      <c r="M38" s="41" t="s">
        <v>29</v>
      </c>
      <c r="O38">
        <v>1990</v>
      </c>
      <c r="P38">
        <v>103970800000</v>
      </c>
      <c r="Q38">
        <v>19949700000</v>
      </c>
      <c r="R38">
        <v>1306600000</v>
      </c>
      <c r="S38">
        <v>87300000</v>
      </c>
      <c r="T38">
        <v>96900000</v>
      </c>
      <c r="U38" t="s">
        <v>664</v>
      </c>
      <c r="V38">
        <v>131100000</v>
      </c>
      <c r="W38">
        <v>153900000</v>
      </c>
      <c r="X38">
        <v>141200000</v>
      </c>
      <c r="Y38">
        <v>77500000</v>
      </c>
      <c r="Z38">
        <v>136200000</v>
      </c>
      <c r="AA38" t="s">
        <v>664</v>
      </c>
    </row>
    <row r="39" spans="1:27">
      <c r="A39" s="7">
        <f t="shared" si="4"/>
        <v>1997</v>
      </c>
      <c r="B39" s="41">
        <f t="shared" si="5"/>
        <v>120161.1</v>
      </c>
      <c r="C39" s="41">
        <f t="shared" si="5"/>
        <v>21260.799999999999</v>
      </c>
      <c r="D39" s="41">
        <f t="shared" si="5"/>
        <v>1549.5</v>
      </c>
      <c r="E39" s="41">
        <f t="shared" si="5"/>
        <v>87.1</v>
      </c>
      <c r="F39" s="41">
        <f t="shared" si="5"/>
        <v>131.30000000000001</v>
      </c>
      <c r="G39" s="41" t="s">
        <v>29</v>
      </c>
      <c r="H39" s="41">
        <f t="shared" si="5"/>
        <v>146.9</v>
      </c>
      <c r="I39" s="41">
        <f t="shared" si="5"/>
        <v>173.7</v>
      </c>
      <c r="J39" s="41">
        <f t="shared" si="5"/>
        <v>182.5</v>
      </c>
      <c r="K39" s="41">
        <f t="shared" si="5"/>
        <v>72.5</v>
      </c>
      <c r="L39" s="41">
        <f t="shared" si="5"/>
        <v>181.8</v>
      </c>
      <c r="M39" s="41" t="s">
        <v>29</v>
      </c>
      <c r="O39">
        <v>1991</v>
      </c>
      <c r="P39">
        <v>106128000000</v>
      </c>
      <c r="Q39">
        <v>20625000000</v>
      </c>
      <c r="R39">
        <v>1356700000</v>
      </c>
      <c r="S39">
        <v>87900000</v>
      </c>
      <c r="T39">
        <v>97500000</v>
      </c>
      <c r="U39" t="s">
        <v>664</v>
      </c>
      <c r="V39">
        <v>140800000</v>
      </c>
      <c r="W39">
        <v>161900000</v>
      </c>
      <c r="X39">
        <v>141300000</v>
      </c>
      <c r="Y39">
        <v>79000000</v>
      </c>
      <c r="Z39">
        <v>144200000</v>
      </c>
      <c r="AA39" t="s">
        <v>664</v>
      </c>
    </row>
    <row r="40" spans="1:27">
      <c r="A40" s="7">
        <f t="shared" si="4"/>
        <v>1998</v>
      </c>
      <c r="B40" s="41">
        <f t="shared" si="5"/>
        <v>126201.3</v>
      </c>
      <c r="C40" s="41">
        <f t="shared" si="5"/>
        <v>22022.799999999999</v>
      </c>
      <c r="D40" s="41">
        <f t="shared" si="5"/>
        <v>1581</v>
      </c>
      <c r="E40" s="41">
        <f t="shared" si="5"/>
        <v>93.7</v>
      </c>
      <c r="F40" s="41">
        <f t="shared" si="5"/>
        <v>133.9</v>
      </c>
      <c r="G40" s="41" t="s">
        <v>29</v>
      </c>
      <c r="H40" s="41">
        <f t="shared" si="5"/>
        <v>151.80000000000001</v>
      </c>
      <c r="I40" s="41">
        <f t="shared" si="5"/>
        <v>173.5</v>
      </c>
      <c r="J40" s="41">
        <f t="shared" si="5"/>
        <v>191.2</v>
      </c>
      <c r="K40" s="41">
        <f t="shared" si="5"/>
        <v>72.900000000000006</v>
      </c>
      <c r="L40" s="41">
        <f t="shared" si="5"/>
        <v>185.6</v>
      </c>
      <c r="M40" s="41" t="s">
        <v>29</v>
      </c>
      <c r="O40">
        <v>1992</v>
      </c>
      <c r="P40">
        <v>107423600000</v>
      </c>
      <c r="Q40">
        <v>20644300000</v>
      </c>
      <c r="R40">
        <v>1407500000</v>
      </c>
      <c r="S40">
        <v>88800000</v>
      </c>
      <c r="T40">
        <v>99200000</v>
      </c>
      <c r="U40" t="s">
        <v>664</v>
      </c>
      <c r="V40">
        <v>143800000</v>
      </c>
      <c r="W40">
        <v>171000000</v>
      </c>
      <c r="X40">
        <v>144700000</v>
      </c>
      <c r="Y40">
        <v>78200000</v>
      </c>
      <c r="Z40">
        <v>152800000</v>
      </c>
      <c r="AA40" t="s">
        <v>664</v>
      </c>
    </row>
    <row r="41" spans="1:27">
      <c r="A41" s="7">
        <f t="shared" si="4"/>
        <v>1999</v>
      </c>
      <c r="B41" s="41">
        <f t="shared" si="5"/>
        <v>132726.6</v>
      </c>
      <c r="C41" s="41">
        <f t="shared" si="5"/>
        <v>22645.5</v>
      </c>
      <c r="D41" s="41">
        <f t="shared" si="5"/>
        <v>1638.9</v>
      </c>
      <c r="E41" s="41">
        <f t="shared" si="5"/>
        <v>98.7</v>
      </c>
      <c r="F41" s="41">
        <f t="shared" si="5"/>
        <v>134</v>
      </c>
      <c r="G41" s="41" t="s">
        <v>29</v>
      </c>
      <c r="H41" s="41">
        <f t="shared" si="5"/>
        <v>159.9</v>
      </c>
      <c r="I41" s="41">
        <f t="shared" si="5"/>
        <v>178</v>
      </c>
      <c r="J41" s="41">
        <f t="shared" si="5"/>
        <v>215.2</v>
      </c>
      <c r="K41" s="41">
        <f t="shared" si="5"/>
        <v>71.599999999999994</v>
      </c>
      <c r="L41" s="41">
        <f t="shared" si="5"/>
        <v>185.8</v>
      </c>
      <c r="M41" s="41" t="s">
        <v>29</v>
      </c>
      <c r="O41">
        <v>1993</v>
      </c>
      <c r="P41">
        <v>108360700000</v>
      </c>
      <c r="Q41">
        <v>20220100000</v>
      </c>
      <c r="R41">
        <v>1434300000</v>
      </c>
      <c r="S41">
        <v>88800000</v>
      </c>
      <c r="T41">
        <v>102000000</v>
      </c>
      <c r="U41" t="s">
        <v>664</v>
      </c>
      <c r="V41">
        <v>142900000</v>
      </c>
      <c r="W41">
        <v>177300000</v>
      </c>
      <c r="X41">
        <v>148800000</v>
      </c>
      <c r="Y41">
        <v>75700000</v>
      </c>
      <c r="Z41">
        <v>159700000</v>
      </c>
      <c r="AA41" t="s">
        <v>664</v>
      </c>
    </row>
    <row r="42" spans="1:27">
      <c r="A42" s="7">
        <f>O48</f>
        <v>2000</v>
      </c>
      <c r="B42" s="41">
        <f>P48/1000000</f>
        <v>139639.79999999999</v>
      </c>
      <c r="C42" s="41">
        <f t="shared" si="5"/>
        <v>23094</v>
      </c>
      <c r="D42" s="41">
        <f t="shared" si="5"/>
        <v>1656.9</v>
      </c>
      <c r="E42" s="41">
        <f t="shared" si="5"/>
        <v>98.1</v>
      </c>
      <c r="F42" s="41">
        <f t="shared" si="5"/>
        <v>132.1</v>
      </c>
      <c r="G42" s="41" t="s">
        <v>29</v>
      </c>
      <c r="H42" s="41">
        <f t="shared" si="5"/>
        <v>170.8</v>
      </c>
      <c r="I42" s="41">
        <f t="shared" si="5"/>
        <v>179.5</v>
      </c>
      <c r="J42" s="41">
        <f t="shared" si="5"/>
        <v>228.4</v>
      </c>
      <c r="K42" s="41">
        <f t="shared" si="5"/>
        <v>69.5</v>
      </c>
      <c r="L42" s="41">
        <f t="shared" si="5"/>
        <v>183.6</v>
      </c>
      <c r="M42" s="41" t="s">
        <v>29</v>
      </c>
      <c r="O42">
        <v>1994</v>
      </c>
      <c r="P42">
        <v>110234900000</v>
      </c>
      <c r="Q42">
        <v>20008900000</v>
      </c>
      <c r="R42">
        <v>1441200000</v>
      </c>
      <c r="S42">
        <v>85700000</v>
      </c>
      <c r="T42">
        <v>104900000</v>
      </c>
      <c r="U42" t="s">
        <v>664</v>
      </c>
      <c r="V42">
        <v>141900000</v>
      </c>
      <c r="W42">
        <v>178000000</v>
      </c>
      <c r="X42">
        <v>153600000</v>
      </c>
      <c r="Y42">
        <v>75100000</v>
      </c>
      <c r="Z42">
        <v>164500000</v>
      </c>
      <c r="AA42" t="s">
        <v>664</v>
      </c>
    </row>
    <row r="43" spans="1:27">
      <c r="A43" s="7">
        <f t="shared" ref="A43:A48" si="6">O49</f>
        <v>2001</v>
      </c>
      <c r="B43" s="41">
        <f t="shared" ref="B43:B48" si="7">P49/1000000</f>
        <v>145640.4</v>
      </c>
      <c r="C43" s="41">
        <f t="shared" si="5"/>
        <v>23033.8</v>
      </c>
      <c r="D43" s="41">
        <f t="shared" si="5"/>
        <v>1621.7</v>
      </c>
      <c r="E43" s="41">
        <f t="shared" si="5"/>
        <v>96.4</v>
      </c>
      <c r="F43" s="41">
        <f t="shared" si="5"/>
        <v>126.2</v>
      </c>
      <c r="G43" s="41" t="s">
        <v>29</v>
      </c>
      <c r="H43" s="41">
        <f t="shared" si="5"/>
        <v>180.2</v>
      </c>
      <c r="I43" s="41">
        <f t="shared" si="5"/>
        <v>174.9</v>
      </c>
      <c r="J43" s="41">
        <f t="shared" si="5"/>
        <v>226.3</v>
      </c>
      <c r="K43" s="41">
        <f t="shared" si="5"/>
        <v>67.5</v>
      </c>
      <c r="L43" s="41">
        <f t="shared" si="5"/>
        <v>177.9</v>
      </c>
      <c r="M43" s="41" t="s">
        <v>29</v>
      </c>
      <c r="O43">
        <v>1995</v>
      </c>
      <c r="P43">
        <v>113095200000</v>
      </c>
      <c r="Q43">
        <v>20237400000</v>
      </c>
      <c r="R43">
        <v>1454400000</v>
      </c>
      <c r="S43">
        <v>84100000</v>
      </c>
      <c r="T43">
        <v>111300000</v>
      </c>
      <c r="U43" t="s">
        <v>664</v>
      </c>
      <c r="V43">
        <v>138400000</v>
      </c>
      <c r="W43">
        <v>178000000</v>
      </c>
      <c r="X43">
        <v>159100000</v>
      </c>
      <c r="Y43">
        <v>74300000</v>
      </c>
      <c r="Z43">
        <v>172000000</v>
      </c>
      <c r="AA43" t="s">
        <v>664</v>
      </c>
    </row>
    <row r="44" spans="1:27">
      <c r="A44" s="7">
        <f t="shared" si="6"/>
        <v>2002</v>
      </c>
      <c r="B44" s="41">
        <f t="shared" si="7"/>
        <v>150148.9</v>
      </c>
      <c r="C44" s="41">
        <f t="shared" si="5"/>
        <v>22438.400000000001</v>
      </c>
      <c r="D44" s="41">
        <f t="shared" si="5"/>
        <v>1633.3</v>
      </c>
      <c r="E44" s="41">
        <f t="shared" si="5"/>
        <v>94.3</v>
      </c>
      <c r="F44" s="41">
        <f t="shared" si="5"/>
        <v>121.3</v>
      </c>
      <c r="G44" s="41" t="s">
        <v>29</v>
      </c>
      <c r="H44" s="41">
        <f t="shared" si="5"/>
        <v>186.8</v>
      </c>
      <c r="I44" s="41">
        <f t="shared" si="5"/>
        <v>181.1</v>
      </c>
      <c r="J44" s="41">
        <f t="shared" si="5"/>
        <v>220.3</v>
      </c>
      <c r="K44" s="41">
        <f t="shared" si="5"/>
        <v>69.599999999999994</v>
      </c>
      <c r="L44" s="41">
        <f t="shared" si="5"/>
        <v>178.4</v>
      </c>
      <c r="M44" s="41" t="s">
        <v>29</v>
      </c>
      <c r="O44">
        <v>1996</v>
      </c>
      <c r="P44">
        <v>115838300000</v>
      </c>
      <c r="Q44">
        <v>20655900000</v>
      </c>
      <c r="R44">
        <v>1501500000</v>
      </c>
      <c r="S44">
        <v>84700000</v>
      </c>
      <c r="T44">
        <v>121800000</v>
      </c>
      <c r="U44" t="s">
        <v>664</v>
      </c>
      <c r="V44">
        <v>140600000</v>
      </c>
      <c r="W44">
        <v>176200000</v>
      </c>
      <c r="X44">
        <v>173100000</v>
      </c>
      <c r="Y44">
        <v>72100000</v>
      </c>
      <c r="Z44">
        <v>176600000</v>
      </c>
      <c r="AA44" t="s">
        <v>664</v>
      </c>
    </row>
    <row r="45" spans="1:27">
      <c r="A45" s="7">
        <f t="shared" si="6"/>
        <v>2003</v>
      </c>
      <c r="B45" s="41">
        <f t="shared" si="7"/>
        <v>154138.6</v>
      </c>
      <c r="C45" s="41">
        <f t="shared" si="5"/>
        <v>22133.7</v>
      </c>
      <c r="D45" s="41">
        <f t="shared" si="5"/>
        <v>1672.5</v>
      </c>
      <c r="E45" s="41">
        <f t="shared" si="5"/>
        <v>92.5</v>
      </c>
      <c r="F45" s="41">
        <f t="shared" si="5"/>
        <v>118.6</v>
      </c>
      <c r="G45" s="41" t="s">
        <v>29</v>
      </c>
      <c r="H45" s="41">
        <f t="shared" si="5"/>
        <v>192.6</v>
      </c>
      <c r="I45" s="41">
        <f t="shared" si="5"/>
        <v>193.2</v>
      </c>
      <c r="J45" s="41">
        <f t="shared" si="5"/>
        <v>218.5</v>
      </c>
      <c r="K45" s="41">
        <f t="shared" si="5"/>
        <v>73.400000000000006</v>
      </c>
      <c r="L45" s="41">
        <f t="shared" si="5"/>
        <v>181.4</v>
      </c>
      <c r="M45" s="41" t="s">
        <v>29</v>
      </c>
      <c r="O45">
        <v>1997</v>
      </c>
      <c r="P45">
        <v>120161100000</v>
      </c>
      <c r="Q45">
        <v>21260800000</v>
      </c>
      <c r="R45">
        <v>1549500000</v>
      </c>
      <c r="S45">
        <v>87100000</v>
      </c>
      <c r="T45">
        <v>131300000</v>
      </c>
      <c r="U45" t="s">
        <v>664</v>
      </c>
      <c r="V45">
        <v>146900000</v>
      </c>
      <c r="W45">
        <v>173700000</v>
      </c>
      <c r="X45">
        <v>182500000</v>
      </c>
      <c r="Y45">
        <v>72500000</v>
      </c>
      <c r="Z45">
        <v>181800000</v>
      </c>
      <c r="AA45" t="s">
        <v>664</v>
      </c>
    </row>
    <row r="46" spans="1:27">
      <c r="A46" s="7">
        <f t="shared" si="6"/>
        <v>2004</v>
      </c>
      <c r="B46" s="41">
        <f t="shared" si="7"/>
        <v>159752.4</v>
      </c>
      <c r="C46" s="41">
        <f t="shared" si="5"/>
        <v>22222.5</v>
      </c>
      <c r="D46" s="41">
        <f t="shared" si="5"/>
        <v>1694.2</v>
      </c>
      <c r="E46" s="41">
        <f t="shared" si="5"/>
        <v>94.8</v>
      </c>
      <c r="F46" s="41">
        <f t="shared" si="5"/>
        <v>117.6</v>
      </c>
      <c r="G46" s="41" t="s">
        <v>29</v>
      </c>
      <c r="H46" s="41">
        <f t="shared" si="5"/>
        <v>198.1</v>
      </c>
      <c r="I46" s="41">
        <f t="shared" si="5"/>
        <v>201.7</v>
      </c>
      <c r="J46" s="41">
        <f t="shared" si="5"/>
        <v>223.7</v>
      </c>
      <c r="K46" s="41">
        <f t="shared" si="5"/>
        <v>76.8</v>
      </c>
      <c r="L46" s="41">
        <f t="shared" si="5"/>
        <v>184.3</v>
      </c>
      <c r="M46" s="41" t="s">
        <v>29</v>
      </c>
      <c r="O46">
        <v>1998</v>
      </c>
      <c r="P46">
        <v>126201300000</v>
      </c>
      <c r="Q46">
        <v>22022800000</v>
      </c>
      <c r="R46">
        <v>1581000000</v>
      </c>
      <c r="S46">
        <v>93700000</v>
      </c>
      <c r="T46">
        <v>133900000</v>
      </c>
      <c r="U46" t="s">
        <v>664</v>
      </c>
      <c r="V46">
        <v>151800000</v>
      </c>
      <c r="W46">
        <v>173500000</v>
      </c>
      <c r="X46">
        <v>191200000</v>
      </c>
      <c r="Y46">
        <v>72900000</v>
      </c>
      <c r="Z46">
        <v>185600000</v>
      </c>
      <c r="AA46" t="s">
        <v>664</v>
      </c>
    </row>
    <row r="47" spans="1:27">
      <c r="A47" s="7">
        <f t="shared" si="6"/>
        <v>2005</v>
      </c>
      <c r="B47" s="41">
        <f t="shared" si="7"/>
        <v>169012.1</v>
      </c>
      <c r="C47" s="41">
        <f t="shared" si="5"/>
        <v>22605.5</v>
      </c>
      <c r="D47" s="41">
        <f t="shared" si="5"/>
        <v>1723.1</v>
      </c>
      <c r="E47" s="41">
        <f t="shared" si="5"/>
        <v>98.6</v>
      </c>
      <c r="F47" s="41">
        <f t="shared" si="5"/>
        <v>118.9</v>
      </c>
      <c r="G47" s="41" t="s">
        <v>29</v>
      </c>
      <c r="H47" s="41">
        <f t="shared" si="5"/>
        <v>206.1</v>
      </c>
      <c r="I47" s="41">
        <f t="shared" si="5"/>
        <v>210.8</v>
      </c>
      <c r="J47" s="41">
        <f t="shared" si="5"/>
        <v>235.7</v>
      </c>
      <c r="K47" s="41">
        <f t="shared" si="5"/>
        <v>79.5</v>
      </c>
      <c r="L47" s="41">
        <f t="shared" si="5"/>
        <v>190</v>
      </c>
      <c r="M47" s="41" t="s">
        <v>29</v>
      </c>
      <c r="O47">
        <v>1999</v>
      </c>
      <c r="P47">
        <v>132726600000</v>
      </c>
      <c r="Q47">
        <v>22645500000</v>
      </c>
      <c r="R47">
        <v>1638900000</v>
      </c>
      <c r="S47">
        <v>98700000</v>
      </c>
      <c r="T47">
        <v>134000000</v>
      </c>
      <c r="U47" t="s">
        <v>664</v>
      </c>
      <c r="V47">
        <v>159900000</v>
      </c>
      <c r="W47">
        <v>178000000</v>
      </c>
      <c r="X47">
        <v>215200000</v>
      </c>
      <c r="Y47">
        <v>71600000</v>
      </c>
      <c r="Z47">
        <v>185800000</v>
      </c>
      <c r="AA47" t="s">
        <v>664</v>
      </c>
    </row>
    <row r="48" spans="1:27">
      <c r="A48" s="7">
        <f t="shared" si="6"/>
        <v>2006</v>
      </c>
      <c r="B48" s="41">
        <f t="shared" si="7"/>
        <v>181299.9</v>
      </c>
      <c r="C48" s="41">
        <f t="shared" si="5"/>
        <v>23116.7</v>
      </c>
      <c r="D48" s="41">
        <f t="shared" si="5"/>
        <v>1759.2</v>
      </c>
      <c r="E48" s="41" t="s">
        <v>29</v>
      </c>
      <c r="F48" s="41" t="s">
        <v>29</v>
      </c>
      <c r="G48" s="41" t="s">
        <v>29</v>
      </c>
      <c r="H48" s="41" t="s">
        <v>29</v>
      </c>
      <c r="I48" s="41" t="s">
        <v>29</v>
      </c>
      <c r="J48" s="41" t="s">
        <v>29</v>
      </c>
      <c r="K48" s="41" t="s">
        <v>29</v>
      </c>
      <c r="L48" s="41" t="s">
        <v>29</v>
      </c>
      <c r="M48" s="41" t="s">
        <v>29</v>
      </c>
      <c r="O48">
        <v>2000</v>
      </c>
      <c r="P48">
        <v>139639800000</v>
      </c>
      <c r="Q48">
        <v>23094000000</v>
      </c>
      <c r="R48">
        <v>1656900000</v>
      </c>
      <c r="S48">
        <v>98100000</v>
      </c>
      <c r="T48">
        <v>132100000</v>
      </c>
      <c r="U48" t="s">
        <v>664</v>
      </c>
      <c r="V48">
        <v>170800000</v>
      </c>
      <c r="W48">
        <v>179500000</v>
      </c>
      <c r="X48">
        <v>228400000</v>
      </c>
      <c r="Y48">
        <v>69500000</v>
      </c>
      <c r="Z48">
        <v>183600000</v>
      </c>
      <c r="AA48" t="s">
        <v>664</v>
      </c>
    </row>
    <row r="49" spans="1:27">
      <c r="A49" s="7">
        <f>O55</f>
        <v>2007</v>
      </c>
      <c r="B49" s="41">
        <f>P55/1000000</f>
        <v>193762.8</v>
      </c>
      <c r="C49" s="41">
        <f t="shared" si="5"/>
        <v>23656.2</v>
      </c>
      <c r="D49" s="41">
        <f t="shared" si="5"/>
        <v>1793.9</v>
      </c>
      <c r="E49" s="41" t="s">
        <v>29</v>
      </c>
      <c r="F49" s="41" t="s">
        <v>29</v>
      </c>
      <c r="G49" s="41" t="s">
        <v>29</v>
      </c>
      <c r="H49" s="41" t="s">
        <v>29</v>
      </c>
      <c r="I49" s="41" t="s">
        <v>29</v>
      </c>
      <c r="J49" s="41" t="s">
        <v>29</v>
      </c>
      <c r="K49" s="41" t="s">
        <v>29</v>
      </c>
      <c r="L49" s="41" t="s">
        <v>29</v>
      </c>
      <c r="M49" s="41" t="s">
        <v>29</v>
      </c>
      <c r="O49">
        <v>2001</v>
      </c>
      <c r="P49">
        <v>145640400000</v>
      </c>
      <c r="Q49">
        <v>23033800000</v>
      </c>
      <c r="R49">
        <v>1621700000</v>
      </c>
      <c r="S49">
        <v>96400000</v>
      </c>
      <c r="T49">
        <v>126200000</v>
      </c>
      <c r="U49" t="s">
        <v>664</v>
      </c>
      <c r="V49">
        <v>180200000</v>
      </c>
      <c r="W49">
        <v>174900000</v>
      </c>
      <c r="X49">
        <v>226300000</v>
      </c>
      <c r="Y49">
        <v>67500000</v>
      </c>
      <c r="Z49">
        <v>177900000</v>
      </c>
      <c r="AA49" t="s">
        <v>664</v>
      </c>
    </row>
    <row r="50" spans="1:27">
      <c r="A50" s="7">
        <f>O56</f>
        <v>2008</v>
      </c>
      <c r="B50" s="41">
        <f t="shared" ref="B50:D52" si="8">P56/1000000</f>
        <v>204594.1</v>
      </c>
      <c r="C50" s="41">
        <f t="shared" si="5"/>
        <v>24163.599999999999</v>
      </c>
      <c r="D50" s="41">
        <f t="shared" si="5"/>
        <v>1817.8</v>
      </c>
      <c r="E50" s="41" t="s">
        <v>29</v>
      </c>
      <c r="F50" s="41" t="s">
        <v>29</v>
      </c>
      <c r="G50" s="41" t="s">
        <v>29</v>
      </c>
      <c r="H50" s="41" t="s">
        <v>29</v>
      </c>
      <c r="I50" s="41" t="s">
        <v>29</v>
      </c>
      <c r="J50" s="41" t="s">
        <v>29</v>
      </c>
      <c r="K50" s="41" t="s">
        <v>29</v>
      </c>
      <c r="L50" s="41" t="s">
        <v>29</v>
      </c>
      <c r="M50" s="41" t="s">
        <v>29</v>
      </c>
      <c r="O50">
        <v>2002</v>
      </c>
      <c r="P50">
        <v>150148900000</v>
      </c>
      <c r="Q50">
        <v>22438400000</v>
      </c>
      <c r="R50">
        <v>1633300000</v>
      </c>
      <c r="S50">
        <v>94300000</v>
      </c>
      <c r="T50">
        <v>121300000</v>
      </c>
      <c r="U50" t="s">
        <v>664</v>
      </c>
      <c r="V50">
        <v>186800000</v>
      </c>
      <c r="W50">
        <v>181100000</v>
      </c>
      <c r="X50">
        <v>220300000</v>
      </c>
      <c r="Y50">
        <v>69600000</v>
      </c>
      <c r="Z50">
        <v>178400000</v>
      </c>
      <c r="AA50" t="s">
        <v>664</v>
      </c>
    </row>
    <row r="51" spans="1:27">
      <c r="A51" s="7">
        <f>O57</f>
        <v>2009</v>
      </c>
      <c r="B51" s="41">
        <f t="shared" si="8"/>
        <v>209059</v>
      </c>
      <c r="C51" s="41">
        <f t="shared" si="8"/>
        <v>23450.400000000001</v>
      </c>
      <c r="D51" s="41">
        <f t="shared" si="8"/>
        <v>1815.5</v>
      </c>
      <c r="E51" s="41" t="s">
        <v>29</v>
      </c>
      <c r="F51" s="41" t="s">
        <v>29</v>
      </c>
      <c r="G51" s="41" t="s">
        <v>29</v>
      </c>
      <c r="H51" s="41" t="s">
        <v>29</v>
      </c>
      <c r="I51" s="41" t="s">
        <v>29</v>
      </c>
      <c r="J51" s="41" t="s">
        <v>29</v>
      </c>
      <c r="K51" s="41" t="s">
        <v>29</v>
      </c>
      <c r="L51" s="41" t="s">
        <v>29</v>
      </c>
      <c r="M51" s="41" t="s">
        <v>29</v>
      </c>
      <c r="O51">
        <v>2003</v>
      </c>
      <c r="P51">
        <v>154138600000</v>
      </c>
      <c r="Q51">
        <v>22133700000</v>
      </c>
      <c r="R51">
        <v>1672500000</v>
      </c>
      <c r="S51">
        <v>92500000</v>
      </c>
      <c r="T51">
        <v>118600000</v>
      </c>
      <c r="U51" t="s">
        <v>664</v>
      </c>
      <c r="V51">
        <v>192600000</v>
      </c>
      <c r="W51">
        <v>193200000</v>
      </c>
      <c r="X51">
        <v>218500000</v>
      </c>
      <c r="Y51">
        <v>73400000</v>
      </c>
      <c r="Z51">
        <v>181400000</v>
      </c>
      <c r="AA51" t="s">
        <v>664</v>
      </c>
    </row>
    <row r="52" spans="1:27">
      <c r="A52" s="7">
        <f>O58</f>
        <v>2010</v>
      </c>
      <c r="B52" s="41">
        <f>P58/1000000</f>
        <v>210432.2</v>
      </c>
      <c r="C52" s="41">
        <f t="shared" si="8"/>
        <v>22261.599999999999</v>
      </c>
      <c r="D52" s="41">
        <f t="shared" si="8"/>
        <v>1841.5</v>
      </c>
      <c r="E52" s="41" t="s">
        <v>29</v>
      </c>
      <c r="F52" s="41" t="s">
        <v>29</v>
      </c>
      <c r="G52" s="41" t="s">
        <v>29</v>
      </c>
      <c r="H52" s="41" t="s">
        <v>29</v>
      </c>
      <c r="I52" s="41" t="s">
        <v>29</v>
      </c>
      <c r="J52" s="41" t="s">
        <v>29</v>
      </c>
      <c r="K52" s="41" t="s">
        <v>29</v>
      </c>
      <c r="L52" s="41" t="s">
        <v>29</v>
      </c>
      <c r="M52" s="41" t="s">
        <v>29</v>
      </c>
      <c r="O52">
        <v>2004</v>
      </c>
      <c r="P52">
        <v>159752400000</v>
      </c>
      <c r="Q52">
        <v>22222500000</v>
      </c>
      <c r="R52">
        <v>1694200000</v>
      </c>
      <c r="S52">
        <v>94800000</v>
      </c>
      <c r="T52">
        <v>117600000</v>
      </c>
      <c r="U52" t="s">
        <v>664</v>
      </c>
      <c r="V52">
        <v>198100000</v>
      </c>
      <c r="W52">
        <v>201700000</v>
      </c>
      <c r="X52">
        <v>223700000</v>
      </c>
      <c r="Y52">
        <v>76800000</v>
      </c>
      <c r="Z52">
        <v>184300000</v>
      </c>
      <c r="AA52" t="s">
        <v>664</v>
      </c>
    </row>
    <row r="53" spans="1:27">
      <c r="O53">
        <v>2005</v>
      </c>
      <c r="P53">
        <v>169012100000</v>
      </c>
      <c r="Q53">
        <v>22605500000</v>
      </c>
      <c r="R53">
        <v>1723100000</v>
      </c>
      <c r="S53">
        <v>98600000</v>
      </c>
      <c r="T53">
        <v>118900000</v>
      </c>
      <c r="U53" t="s">
        <v>664</v>
      </c>
      <c r="V53">
        <v>206100000</v>
      </c>
      <c r="W53">
        <v>210800000</v>
      </c>
      <c r="X53">
        <v>235700000</v>
      </c>
      <c r="Y53">
        <v>79500000</v>
      </c>
      <c r="Z53">
        <v>190000000</v>
      </c>
      <c r="AA53" t="s">
        <v>664</v>
      </c>
    </row>
    <row r="54" spans="1:27">
      <c r="A54" s="9" t="s">
        <v>71</v>
      </c>
      <c r="O54">
        <v>2006</v>
      </c>
      <c r="P54">
        <v>181299900000</v>
      </c>
      <c r="Q54">
        <v>23116700000</v>
      </c>
      <c r="R54">
        <v>1759200000</v>
      </c>
    </row>
    <row r="55" spans="1:27">
      <c r="A55" s="7" t="s">
        <v>447</v>
      </c>
      <c r="B55" s="2">
        <f t="shared" ref="B55:D60" si="9">(POWER(VLOOKUP(VALUE(RIGHT($A55,4)),$A$3:$M$52,COLUMN(B$52),0)/VLOOKUP(VALUE(LEFT($A55,4)),$A$3:$M$52,COLUMN(B$52),0),1/(VALUE(RIGHT($A55,4))-VALUE(LEFT($A55,4))))-1)*100</f>
        <v>3.3614753611020509</v>
      </c>
      <c r="C55" s="2">
        <f t="shared" si="9"/>
        <v>1.28638784707098</v>
      </c>
      <c r="D55" s="2">
        <f t="shared" si="9"/>
        <v>1.9681688811259201</v>
      </c>
      <c r="E55" s="3" t="s">
        <v>29</v>
      </c>
      <c r="F55" s="3" t="s">
        <v>29</v>
      </c>
      <c r="G55" s="3" t="s">
        <v>29</v>
      </c>
      <c r="H55" s="3" t="s">
        <v>29</v>
      </c>
      <c r="I55" s="3" t="s">
        <v>29</v>
      </c>
      <c r="J55" s="3" t="s">
        <v>29</v>
      </c>
      <c r="K55" s="3" t="s">
        <v>29</v>
      </c>
      <c r="L55" s="3" t="s">
        <v>29</v>
      </c>
      <c r="M55" s="3" t="s">
        <v>29</v>
      </c>
      <c r="O55">
        <v>2007</v>
      </c>
      <c r="P55">
        <v>193762800000</v>
      </c>
      <c r="Q55">
        <v>23656200000</v>
      </c>
      <c r="R55">
        <v>1793900000</v>
      </c>
    </row>
    <row r="56" spans="1:27">
      <c r="A56" s="7" t="s">
        <v>665</v>
      </c>
      <c r="B56" s="2">
        <f t="shared" si="9"/>
        <v>3.1296781204802171</v>
      </c>
      <c r="C56" s="2">
        <f t="shared" si="9"/>
        <v>1.6213511313690976</v>
      </c>
      <c r="D56" s="2">
        <f t="shared" si="9"/>
        <v>2.0999504477570596</v>
      </c>
      <c r="E56" s="2">
        <f>(POWER(VLOOKUP(VALUE(RIGHT($A56,4)),$A$3:$M$52,COLUMN(E$52),0)/VLOOKUP(VALUE(LEFT($A56,4)),$A$3:$M$52,COLUMN(E$52),0),1/(VALUE(RIGHT($A56,4))-VALUE(LEFT($A56,4))))-1)*100</f>
        <v>2.2355736988326047</v>
      </c>
      <c r="F56" s="2">
        <f>(POWER(VLOOKUP(VALUE(RIGHT($A56,4)),$A$3:$M$52,COLUMN(F$52),0)/VLOOKUP(VALUE(LEFT($A56,4)),$A$3:$M$52,COLUMN(F$52),0),1/(VALUE(RIGHT($A56,4))-VALUE(LEFT($A56,4))))-1)*100</f>
        <v>2.5679240479731913</v>
      </c>
      <c r="G56" s="3" t="s">
        <v>29</v>
      </c>
      <c r="H56" s="2">
        <f t="shared" ref="H56:L57" si="10">(POWER(VLOOKUP(VALUE(RIGHT($A56,4)),$A$3:$M$52,COLUMN(H$52),0)/VLOOKUP(VALUE(LEFT($A56,4)),$A$3:$M$52,COLUMN(H$52),0),1/(VALUE(RIGHT($A56,4))-VALUE(LEFT($A56,4))))-1)*100</f>
        <v>4.005610740157417</v>
      </c>
      <c r="I56" s="2">
        <f t="shared" si="10"/>
        <v>2.7745148105805306</v>
      </c>
      <c r="J56" s="2">
        <f t="shared" si="10"/>
        <v>3.3452829213762136</v>
      </c>
      <c r="K56" s="2">
        <f t="shared" si="10"/>
        <v>1.5933644160980753</v>
      </c>
      <c r="L56" s="2">
        <f t="shared" si="10"/>
        <v>3.1338091895908082</v>
      </c>
      <c r="M56" s="3" t="s">
        <v>29</v>
      </c>
      <c r="O56">
        <v>2008</v>
      </c>
      <c r="P56">
        <v>204594100000</v>
      </c>
      <c r="Q56">
        <v>24163600000</v>
      </c>
      <c r="R56">
        <v>1817800000</v>
      </c>
    </row>
    <row r="57" spans="1:27">
      <c r="A57" s="7" t="s">
        <v>1</v>
      </c>
      <c r="B57" s="2">
        <f t="shared" si="9"/>
        <v>2.7762551930979873</v>
      </c>
      <c r="C57" s="2">
        <f t="shared" si="9"/>
        <v>2.5190202488665436</v>
      </c>
      <c r="D57" s="2">
        <f t="shared" si="9"/>
        <v>2.1919080883399777</v>
      </c>
      <c r="E57" s="2">
        <f>(POWER(VLOOKUP(VALUE(RIGHT($A57,4)),$A$3:$M$52,COLUMN(E$52),0)/VLOOKUP(VALUE(LEFT($A57,4)),$A$3:$M$52,COLUMN(E$52),0),1/(VALUE(RIGHT($A57,4))-VALUE(LEFT($A57,4))))-1)*100</f>
        <v>4.8935699664722332</v>
      </c>
      <c r="F57" s="2">
        <f>(POWER(VLOOKUP(VALUE(RIGHT($A57,4)),$A$3:$M$52,COLUMN(F$52),0)/VLOOKUP(VALUE(LEFT($A57,4)),$A$3:$M$52,COLUMN(F$52),0),1/(VALUE(RIGHT($A57,4))-VALUE(LEFT($A57,4))))-1)*100</f>
        <v>4.9185827765602541</v>
      </c>
      <c r="G57" s="3" t="s">
        <v>29</v>
      </c>
      <c r="H57" s="2">
        <f t="shared" si="10"/>
        <v>5.4426050939146542</v>
      </c>
      <c r="I57" s="2">
        <f t="shared" si="10"/>
        <v>3.5155222060555325</v>
      </c>
      <c r="J57" s="2">
        <f t="shared" si="10"/>
        <v>3.0904912662757633</v>
      </c>
      <c r="K57" s="2">
        <f t="shared" si="10"/>
        <v>4.0609621968775045</v>
      </c>
      <c r="L57" s="2">
        <f t="shared" si="10"/>
        <v>4.1572346635162516</v>
      </c>
      <c r="M57" s="3" t="s">
        <v>29</v>
      </c>
      <c r="O57">
        <v>2009</v>
      </c>
      <c r="P57">
        <v>209059000000</v>
      </c>
      <c r="Q57">
        <v>23450400000</v>
      </c>
      <c r="R57">
        <v>1815500000</v>
      </c>
    </row>
    <row r="58" spans="1:27">
      <c r="A58" s="7" t="s">
        <v>603</v>
      </c>
      <c r="B58" s="2">
        <f t="shared" si="9"/>
        <v>3.5852918767121045</v>
      </c>
      <c r="C58" s="2">
        <f t="shared" si="9"/>
        <v>0.82072167961115827</v>
      </c>
      <c r="D58" s="2">
        <f t="shared" si="9"/>
        <v>1.8830638064780914</v>
      </c>
      <c r="E58" s="3" t="s">
        <v>29</v>
      </c>
      <c r="F58" s="3" t="s">
        <v>29</v>
      </c>
      <c r="G58" s="3" t="s">
        <v>29</v>
      </c>
      <c r="H58" s="3" t="s">
        <v>29</v>
      </c>
      <c r="I58" s="3" t="s">
        <v>29</v>
      </c>
      <c r="J58" s="3" t="s">
        <v>29</v>
      </c>
      <c r="K58" s="3" t="s">
        <v>29</v>
      </c>
      <c r="L58" s="3" t="s">
        <v>29</v>
      </c>
      <c r="M58" s="3" t="s">
        <v>29</v>
      </c>
      <c r="O58">
        <v>2010</v>
      </c>
      <c r="P58">
        <v>210432200000</v>
      </c>
      <c r="Q58">
        <v>22261600000</v>
      </c>
      <c r="R58">
        <v>1841500000</v>
      </c>
    </row>
    <row r="59" spans="1:27">
      <c r="A59" s="7" t="s">
        <v>2</v>
      </c>
      <c r="B59" s="2">
        <f t="shared" si="9"/>
        <v>3.0419983541178697</v>
      </c>
      <c r="C59" s="2">
        <f t="shared" si="9"/>
        <v>1.9122144786076323</v>
      </c>
      <c r="D59" s="2">
        <f t="shared" si="9"/>
        <v>2.6353469297326626</v>
      </c>
      <c r="E59" s="2">
        <f>(POWER(VLOOKUP(VALUE(RIGHT($A59,4)),$A$3:$M$52,COLUMN(E$52),0)/VLOOKUP(VALUE(LEFT($A59,4)),$A$3:$M$52,COLUMN(E$52),0),1/(VALUE(RIGHT($A59,4))-VALUE(LEFT($A59,4))))-1)*100</f>
        <v>1.3115823108815761</v>
      </c>
      <c r="F59" s="2">
        <f>(POWER(VLOOKUP(VALUE(RIGHT($A59,4)),$A$3:$M$52,COLUMN(F$52),0)/VLOOKUP(VALUE(LEFT($A59,4)),$A$3:$M$52,COLUMN(F$52),0),1/(VALUE(RIGHT($A59,4))-VALUE(LEFT($A59,4))))-1)*100</f>
        <v>3.0424774849530545</v>
      </c>
      <c r="G59" s="3" t="s">
        <v>29</v>
      </c>
      <c r="H59" s="2">
        <f>(POWER(VLOOKUP(VALUE(RIGHT($A59,4)),$A$3:$M$52,COLUMN(H$52),0)/VLOOKUP(VALUE(LEFT($A59,4)),$A$3:$M$52,COLUMN(H$52),0),1/(VALUE(RIGHT($A59,4))-VALUE(LEFT($A59,4))))-1)*100</f>
        <v>3.0524881704658169</v>
      </c>
      <c r="I59" s="2">
        <f>(POWER(VLOOKUP(VALUE(RIGHT($A59,4)),$A$3:$M$52,COLUMN(I$52),0)/VLOOKUP(VALUE(LEFT($A59,4)),$A$3:$M$52,COLUMN(I$52),0),1/(VALUE(RIGHT($A59,4))-VALUE(LEFT($A59,4))))-1)*100</f>
        <v>2.0170521593796398</v>
      </c>
      <c r="J59" s="2">
        <f>(POWER(VLOOKUP(VALUE(RIGHT($A59,4)),$A$3:$M$52,COLUMN(J$52),0)/VLOOKUP(VALUE(LEFT($A59,4)),$A$3:$M$52,COLUMN(J$52),0),1/(VALUE(RIGHT($A59,4))-VALUE(LEFT($A59,4))))-1)*100</f>
        <v>4.7909915721641383</v>
      </c>
      <c r="K59" s="2">
        <f>(POWER(VLOOKUP(VALUE(RIGHT($A59,4)),$A$3:$M$52,COLUMN(K$52),0)/VLOOKUP(VALUE(LEFT($A59,4)),$A$3:$M$52,COLUMN(K$52),0),1/(VALUE(RIGHT($A59,4))-VALUE(LEFT($A59,4))))-1)*100</f>
        <v>-0.6658743695607261</v>
      </c>
      <c r="L59" s="2">
        <f>(POWER(VLOOKUP(VALUE(RIGHT($A59,4)),$A$3:$M$52,COLUMN(L$52),0)/VLOOKUP(VALUE(LEFT($A59,4)),$A$3:$M$52,COLUMN(L$52),0),1/(VALUE(RIGHT($A59,4))-VALUE(LEFT($A59,4))))-1)*100</f>
        <v>3.519177745835389</v>
      </c>
      <c r="M59" s="3" t="s">
        <v>29</v>
      </c>
    </row>
    <row r="60" spans="1:27">
      <c r="A60" s="7" t="s">
        <v>448</v>
      </c>
      <c r="B60" s="2">
        <f t="shared" si="9"/>
        <v>4.186223875226136</v>
      </c>
      <c r="C60" s="2">
        <f t="shared" si="9"/>
        <v>-0.366423250125536</v>
      </c>
      <c r="D60" s="2">
        <f t="shared" si="9"/>
        <v>1.0619194665045129</v>
      </c>
      <c r="E60" s="3" t="s">
        <v>29</v>
      </c>
      <c r="F60" s="3" t="s">
        <v>29</v>
      </c>
      <c r="G60" s="3" t="s">
        <v>29</v>
      </c>
      <c r="H60" s="3" t="s">
        <v>29</v>
      </c>
      <c r="I60" s="3" t="s">
        <v>29</v>
      </c>
      <c r="J60" s="3" t="s">
        <v>29</v>
      </c>
      <c r="K60" s="3" t="s">
        <v>29</v>
      </c>
      <c r="L60" s="3" t="s">
        <v>29</v>
      </c>
      <c r="M60" s="3" t="s">
        <v>29</v>
      </c>
    </row>
    <row r="61" spans="1:27">
      <c r="A61" s="229" t="s">
        <v>1340</v>
      </c>
    </row>
  </sheetData>
  <pageMargins left="0.7" right="0.7" top="0.75" bottom="0.75" header="0.3" footer="0.3"/>
  <pageSetup scale="52" orientation="landscape" horizontalDpi="0" verticalDpi="0" r:id="rId1"/>
</worksheet>
</file>

<file path=xl/worksheets/sheet57.xml><?xml version="1.0" encoding="utf-8"?>
<worksheet xmlns="http://schemas.openxmlformats.org/spreadsheetml/2006/main" xmlns:r="http://schemas.openxmlformats.org/officeDocument/2006/relationships">
  <sheetPr codeName="Sheet105"/>
  <dimension ref="A1:AB61"/>
  <sheetViews>
    <sheetView view="pageBreakPreview" zoomScaleNormal="100" zoomScaleSheetLayoutView="100" workbookViewId="0"/>
  </sheetViews>
  <sheetFormatPr defaultRowHeight="15" outlineLevelCol="1"/>
  <cols>
    <col min="2" max="2" width="9.85546875" customWidth="1"/>
    <col min="3" max="13" width="13.5703125" customWidth="1"/>
    <col min="15" max="27" width="0" hidden="1" customWidth="1" outlineLevel="1"/>
    <col min="28" max="28" width="9.140625" collapsed="1"/>
  </cols>
  <sheetData>
    <row r="1" spans="1:27">
      <c r="A1" t="s">
        <v>702</v>
      </c>
    </row>
    <row r="2" spans="1:27" ht="91.5" customHeight="1">
      <c r="B2" s="72" t="str">
        <f t="shared" ref="B2:M2" si="0">P2</f>
        <v xml:space="preserve"> Total all industries</v>
      </c>
      <c r="C2" s="72" t="str">
        <f t="shared" si="0"/>
        <v xml:space="preserve"> Manufacturing [31-33]</v>
      </c>
      <c r="D2" s="72" t="str">
        <f t="shared" si="0"/>
        <v xml:space="preserve"> Food manufacturing [311]</v>
      </c>
      <c r="E2" s="72" t="str">
        <f t="shared" si="0"/>
        <v xml:space="preserve"> Animal food manufacturing [3111]</v>
      </c>
      <c r="F2" s="72" t="str">
        <f t="shared" si="0"/>
        <v xml:space="preserve"> Grain and oilseed milling [3112]</v>
      </c>
      <c r="G2" s="72" t="str">
        <f t="shared" si="0"/>
        <v xml:space="preserve"> Sugar and confectionery product manufacturing [3113]</v>
      </c>
      <c r="H2" s="72" t="str">
        <f t="shared" si="0"/>
        <v xml:space="preserve"> Fruit and vegetable preserving and specialty food manufacturing [3114]</v>
      </c>
      <c r="I2" s="72" t="str">
        <f t="shared" si="0"/>
        <v xml:space="preserve"> Dairy product manufacturing [3115]</v>
      </c>
      <c r="J2" s="72" t="str">
        <f t="shared" si="0"/>
        <v xml:space="preserve"> Meat product manufacturing [3116]</v>
      </c>
      <c r="K2" s="72" t="str">
        <f t="shared" si="0"/>
        <v xml:space="preserve"> Seafood product preparation and packaging [3117]</v>
      </c>
      <c r="L2" s="72" t="str">
        <f t="shared" si="0"/>
        <v xml:space="preserve"> Bakeries and tortilla manufacturing [3118]</v>
      </c>
      <c r="M2" s="72" t="str">
        <f t="shared" si="0"/>
        <v xml:space="preserve"> Other food manufacturing [3119]</v>
      </c>
      <c r="P2" t="s">
        <v>5</v>
      </c>
      <c r="Q2" t="s">
        <v>6</v>
      </c>
      <c r="R2" t="s">
        <v>7</v>
      </c>
      <c r="S2" t="s">
        <v>8</v>
      </c>
      <c r="T2" t="s">
        <v>9</v>
      </c>
      <c r="U2" t="s">
        <v>11</v>
      </c>
      <c r="V2" t="s">
        <v>12</v>
      </c>
      <c r="W2" t="s">
        <v>13</v>
      </c>
      <c r="X2" t="s">
        <v>14</v>
      </c>
      <c r="Y2" t="s">
        <v>15</v>
      </c>
      <c r="Z2" t="s">
        <v>16</v>
      </c>
      <c r="AA2" t="s">
        <v>17</v>
      </c>
    </row>
    <row r="3" spans="1:27">
      <c r="A3" s="7">
        <f>O9</f>
        <v>1961</v>
      </c>
      <c r="B3" s="41">
        <f t="shared" ref="B3:L19" si="1">P9/1000000</f>
        <v>22788.7</v>
      </c>
      <c r="C3" s="41">
        <f t="shared" si="1"/>
        <v>5473.7</v>
      </c>
      <c r="D3" s="41">
        <f t="shared" si="1"/>
        <v>414.3</v>
      </c>
      <c r="E3" s="41">
        <f t="shared" si="1"/>
        <v>19.2</v>
      </c>
      <c r="F3" s="41">
        <f t="shared" si="1"/>
        <v>18.5</v>
      </c>
      <c r="G3" s="41" t="s">
        <v>29</v>
      </c>
      <c r="H3" s="41">
        <f t="shared" si="1"/>
        <v>24.1</v>
      </c>
      <c r="I3" s="41">
        <f t="shared" si="1"/>
        <v>29.4</v>
      </c>
      <c r="J3" s="41">
        <f t="shared" si="1"/>
        <v>34.700000000000003</v>
      </c>
      <c r="K3" s="41">
        <f t="shared" si="1"/>
        <v>10.9</v>
      </c>
      <c r="L3" s="41">
        <f t="shared" si="1"/>
        <v>41.4</v>
      </c>
      <c r="M3" s="41" t="s">
        <v>29</v>
      </c>
      <c r="O3">
        <v>1955</v>
      </c>
    </row>
    <row r="4" spans="1:27">
      <c r="A4" s="7">
        <f t="shared" ref="A4:A33" si="2">O10</f>
        <v>1962</v>
      </c>
      <c r="B4" s="41">
        <f t="shared" si="1"/>
        <v>23573.8</v>
      </c>
      <c r="C4" s="41">
        <f t="shared" si="1"/>
        <v>5565</v>
      </c>
      <c r="D4" s="41">
        <f t="shared" si="1"/>
        <v>435</v>
      </c>
      <c r="E4" s="41">
        <f t="shared" si="1"/>
        <v>20.7</v>
      </c>
      <c r="F4" s="41">
        <f t="shared" si="1"/>
        <v>19.7</v>
      </c>
      <c r="G4" s="41" t="s">
        <v>29</v>
      </c>
      <c r="H4" s="41">
        <f t="shared" si="1"/>
        <v>26.2</v>
      </c>
      <c r="I4" s="41">
        <f t="shared" si="1"/>
        <v>29.9</v>
      </c>
      <c r="J4" s="41">
        <f t="shared" si="1"/>
        <v>36.1</v>
      </c>
      <c r="K4" s="41">
        <f t="shared" si="1"/>
        <v>11.5</v>
      </c>
      <c r="L4" s="41">
        <f t="shared" si="1"/>
        <v>42.9</v>
      </c>
      <c r="M4" s="41" t="s">
        <v>29</v>
      </c>
      <c r="O4">
        <v>1956</v>
      </c>
    </row>
    <row r="5" spans="1:27">
      <c r="A5" s="7">
        <f t="shared" si="2"/>
        <v>1963</v>
      </c>
      <c r="B5" s="41">
        <f t="shared" si="1"/>
        <v>24485.4</v>
      </c>
      <c r="C5" s="41">
        <f t="shared" si="1"/>
        <v>5723.3</v>
      </c>
      <c r="D5" s="41">
        <f t="shared" si="1"/>
        <v>454.7</v>
      </c>
      <c r="E5" s="41">
        <f t="shared" si="1"/>
        <v>20.9</v>
      </c>
      <c r="F5" s="41">
        <f t="shared" si="1"/>
        <v>20.3</v>
      </c>
      <c r="G5" s="41" t="s">
        <v>29</v>
      </c>
      <c r="H5" s="41">
        <f t="shared" si="1"/>
        <v>27.9</v>
      </c>
      <c r="I5" s="41">
        <f t="shared" si="1"/>
        <v>32</v>
      </c>
      <c r="J5" s="41">
        <f t="shared" si="1"/>
        <v>36.799999999999997</v>
      </c>
      <c r="K5" s="41">
        <f t="shared" si="1"/>
        <v>12.5</v>
      </c>
      <c r="L5" s="41">
        <f t="shared" si="1"/>
        <v>44</v>
      </c>
      <c r="M5" s="41" t="s">
        <v>29</v>
      </c>
      <c r="O5">
        <v>1957</v>
      </c>
    </row>
    <row r="6" spans="1:27">
      <c r="A6" s="7">
        <f t="shared" si="2"/>
        <v>1964</v>
      </c>
      <c r="B6" s="41">
        <f t="shared" si="1"/>
        <v>25701.1</v>
      </c>
      <c r="C6" s="41">
        <f t="shared" si="1"/>
        <v>6030.4</v>
      </c>
      <c r="D6" s="41">
        <f t="shared" si="1"/>
        <v>472.3</v>
      </c>
      <c r="E6" s="41">
        <f t="shared" si="1"/>
        <v>21.3</v>
      </c>
      <c r="F6" s="41">
        <f t="shared" si="1"/>
        <v>20.8</v>
      </c>
      <c r="G6" s="41" t="s">
        <v>29</v>
      </c>
      <c r="H6" s="41">
        <f t="shared" si="1"/>
        <v>29.5</v>
      </c>
      <c r="I6" s="41">
        <f t="shared" si="1"/>
        <v>35.799999999999997</v>
      </c>
      <c r="J6" s="41">
        <f t="shared" si="1"/>
        <v>37.4</v>
      </c>
      <c r="K6" s="41">
        <f t="shared" si="1"/>
        <v>13.9</v>
      </c>
      <c r="L6" s="41">
        <f t="shared" si="1"/>
        <v>45.5</v>
      </c>
      <c r="M6" s="41" t="s">
        <v>29</v>
      </c>
      <c r="O6">
        <v>1958</v>
      </c>
    </row>
    <row r="7" spans="1:27">
      <c r="A7" s="7">
        <f t="shared" si="2"/>
        <v>1965</v>
      </c>
      <c r="B7" s="41">
        <f t="shared" si="1"/>
        <v>27429.3</v>
      </c>
      <c r="C7" s="41">
        <f t="shared" si="1"/>
        <v>6578</v>
      </c>
      <c r="D7" s="41">
        <f t="shared" si="1"/>
        <v>494.5</v>
      </c>
      <c r="E7" s="41">
        <f t="shared" si="1"/>
        <v>22.1</v>
      </c>
      <c r="F7" s="41">
        <f t="shared" si="1"/>
        <v>21.7</v>
      </c>
      <c r="G7" s="41" t="s">
        <v>29</v>
      </c>
      <c r="H7" s="41">
        <f t="shared" si="1"/>
        <v>31.5</v>
      </c>
      <c r="I7" s="41">
        <f t="shared" si="1"/>
        <v>39.1</v>
      </c>
      <c r="J7" s="41">
        <f t="shared" si="1"/>
        <v>38.5</v>
      </c>
      <c r="K7" s="41">
        <f t="shared" si="1"/>
        <v>15.6</v>
      </c>
      <c r="L7" s="41">
        <f t="shared" si="1"/>
        <v>46.5</v>
      </c>
      <c r="M7" s="41" t="s">
        <v>29</v>
      </c>
      <c r="O7">
        <v>1959</v>
      </c>
    </row>
    <row r="8" spans="1:27">
      <c r="A8" s="7">
        <f t="shared" si="2"/>
        <v>1966</v>
      </c>
      <c r="B8" s="41">
        <f t="shared" si="1"/>
        <v>29685.200000000001</v>
      </c>
      <c r="C8" s="41">
        <f t="shared" si="1"/>
        <v>7338.2</v>
      </c>
      <c r="D8" s="41">
        <f t="shared" si="1"/>
        <v>528.6</v>
      </c>
      <c r="E8" s="41">
        <f t="shared" si="1"/>
        <v>23.2</v>
      </c>
      <c r="F8" s="41">
        <f t="shared" si="1"/>
        <v>23</v>
      </c>
      <c r="G8" s="41" t="s">
        <v>29</v>
      </c>
      <c r="H8" s="41">
        <f t="shared" si="1"/>
        <v>33.200000000000003</v>
      </c>
      <c r="I8" s="41">
        <f t="shared" si="1"/>
        <v>42.8</v>
      </c>
      <c r="J8" s="41">
        <f t="shared" si="1"/>
        <v>40.6</v>
      </c>
      <c r="K8" s="41">
        <f t="shared" si="1"/>
        <v>17.899999999999999</v>
      </c>
      <c r="L8" s="41">
        <f t="shared" si="1"/>
        <v>48.2</v>
      </c>
      <c r="M8" s="41" t="s">
        <v>29</v>
      </c>
      <c r="O8">
        <v>1960</v>
      </c>
    </row>
    <row r="9" spans="1:27">
      <c r="A9" s="7">
        <f t="shared" si="2"/>
        <v>1967</v>
      </c>
      <c r="B9" s="41">
        <f t="shared" si="1"/>
        <v>31999.4</v>
      </c>
      <c r="C9" s="41">
        <f t="shared" si="1"/>
        <v>8022.1</v>
      </c>
      <c r="D9" s="41">
        <f t="shared" si="1"/>
        <v>569.79999999999995</v>
      </c>
      <c r="E9" s="41">
        <f t="shared" si="1"/>
        <v>24.8</v>
      </c>
      <c r="F9" s="41">
        <f t="shared" si="1"/>
        <v>24.6</v>
      </c>
      <c r="G9" s="41" t="s">
        <v>29</v>
      </c>
      <c r="H9" s="41">
        <f t="shared" si="1"/>
        <v>34.299999999999997</v>
      </c>
      <c r="I9" s="41">
        <f t="shared" si="1"/>
        <v>47.6</v>
      </c>
      <c r="J9" s="41">
        <f t="shared" si="1"/>
        <v>42.6</v>
      </c>
      <c r="K9" s="41">
        <f t="shared" si="1"/>
        <v>21.4</v>
      </c>
      <c r="L9" s="41">
        <f t="shared" si="1"/>
        <v>50.1</v>
      </c>
      <c r="M9" s="41" t="s">
        <v>29</v>
      </c>
      <c r="O9">
        <v>1961</v>
      </c>
      <c r="P9">
        <v>22788700000</v>
      </c>
      <c r="Q9">
        <v>5473700000</v>
      </c>
      <c r="R9">
        <v>414300000</v>
      </c>
      <c r="S9">
        <v>19200000</v>
      </c>
      <c r="T9">
        <v>18500000</v>
      </c>
      <c r="U9" t="s">
        <v>664</v>
      </c>
      <c r="V9">
        <v>24100000</v>
      </c>
      <c r="W9">
        <v>29400000</v>
      </c>
      <c r="X9">
        <v>34700000</v>
      </c>
      <c r="Y9">
        <v>10900000</v>
      </c>
      <c r="Z9">
        <v>41400000</v>
      </c>
      <c r="AA9" t="s">
        <v>664</v>
      </c>
    </row>
    <row r="10" spans="1:27">
      <c r="A10" s="7">
        <f t="shared" si="2"/>
        <v>1968</v>
      </c>
      <c r="B10" s="41">
        <f t="shared" si="1"/>
        <v>33839.1</v>
      </c>
      <c r="C10" s="41">
        <f t="shared" si="1"/>
        <v>8371.6</v>
      </c>
      <c r="D10" s="41">
        <f t="shared" si="1"/>
        <v>596.6</v>
      </c>
      <c r="E10" s="41">
        <f t="shared" si="1"/>
        <v>26.7</v>
      </c>
      <c r="F10" s="41">
        <f t="shared" si="1"/>
        <v>26</v>
      </c>
      <c r="G10" s="41" t="s">
        <v>29</v>
      </c>
      <c r="H10" s="41">
        <f t="shared" si="1"/>
        <v>34.9</v>
      </c>
      <c r="I10" s="41">
        <f t="shared" si="1"/>
        <v>51.6</v>
      </c>
      <c r="J10" s="41">
        <f t="shared" si="1"/>
        <v>44.3</v>
      </c>
      <c r="K10" s="41">
        <f t="shared" si="1"/>
        <v>24</v>
      </c>
      <c r="L10" s="41">
        <f t="shared" si="1"/>
        <v>51.1</v>
      </c>
      <c r="M10" s="41" t="s">
        <v>29</v>
      </c>
      <c r="O10">
        <v>1962</v>
      </c>
      <c r="P10">
        <v>23573800000</v>
      </c>
      <c r="Q10">
        <v>5565000000</v>
      </c>
      <c r="R10">
        <v>435000000</v>
      </c>
      <c r="S10">
        <v>20700000</v>
      </c>
      <c r="T10">
        <v>19700000</v>
      </c>
      <c r="U10" t="s">
        <v>664</v>
      </c>
      <c r="V10">
        <v>26200000</v>
      </c>
      <c r="W10">
        <v>29900000</v>
      </c>
      <c r="X10">
        <v>36100000</v>
      </c>
      <c r="Y10">
        <v>11500000</v>
      </c>
      <c r="Z10">
        <v>42900000</v>
      </c>
      <c r="AA10" t="s">
        <v>664</v>
      </c>
    </row>
    <row r="11" spans="1:27">
      <c r="A11" s="7">
        <f t="shared" si="2"/>
        <v>1969</v>
      </c>
      <c r="B11" s="41">
        <f t="shared" si="1"/>
        <v>35442.6</v>
      </c>
      <c r="C11" s="41">
        <f t="shared" si="1"/>
        <v>8654.7999999999993</v>
      </c>
      <c r="D11" s="41">
        <f t="shared" si="1"/>
        <v>607.20000000000005</v>
      </c>
      <c r="E11" s="41">
        <f t="shared" si="1"/>
        <v>27.9</v>
      </c>
      <c r="F11" s="41">
        <f t="shared" si="1"/>
        <v>26.6</v>
      </c>
      <c r="G11" s="41" t="s">
        <v>29</v>
      </c>
      <c r="H11" s="41">
        <f t="shared" si="1"/>
        <v>35.299999999999997</v>
      </c>
      <c r="I11" s="41">
        <f t="shared" si="1"/>
        <v>54.6</v>
      </c>
      <c r="J11" s="41">
        <f t="shared" si="1"/>
        <v>46.3</v>
      </c>
      <c r="K11" s="41">
        <f t="shared" si="1"/>
        <v>25</v>
      </c>
      <c r="L11" s="41">
        <f t="shared" si="1"/>
        <v>51.8</v>
      </c>
      <c r="M11" s="41" t="s">
        <v>29</v>
      </c>
      <c r="O11">
        <v>1963</v>
      </c>
      <c r="P11">
        <v>24485400000</v>
      </c>
      <c r="Q11">
        <v>5723300000</v>
      </c>
      <c r="R11">
        <v>454700000</v>
      </c>
      <c r="S11">
        <v>20900000</v>
      </c>
      <c r="T11">
        <v>20300000</v>
      </c>
      <c r="U11" t="s">
        <v>664</v>
      </c>
      <c r="V11">
        <v>27900000</v>
      </c>
      <c r="W11">
        <v>32000000</v>
      </c>
      <c r="X11">
        <v>36800000</v>
      </c>
      <c r="Y11">
        <v>12500000</v>
      </c>
      <c r="Z11">
        <v>44000000</v>
      </c>
      <c r="AA11" t="s">
        <v>664</v>
      </c>
    </row>
    <row r="12" spans="1:27">
      <c r="A12" s="7">
        <f t="shared" si="2"/>
        <v>1970</v>
      </c>
      <c r="B12" s="41">
        <f t="shared" si="1"/>
        <v>37032.1</v>
      </c>
      <c r="C12" s="41">
        <f t="shared" si="1"/>
        <v>9133.9</v>
      </c>
      <c r="D12" s="41">
        <f t="shared" si="1"/>
        <v>621.1</v>
      </c>
      <c r="E12" s="41">
        <f t="shared" si="1"/>
        <v>28.7</v>
      </c>
      <c r="F12" s="41">
        <f t="shared" si="1"/>
        <v>27.2</v>
      </c>
      <c r="G12" s="41" t="s">
        <v>29</v>
      </c>
      <c r="H12" s="41">
        <f t="shared" si="1"/>
        <v>36.200000000000003</v>
      </c>
      <c r="I12" s="41">
        <f t="shared" si="1"/>
        <v>57.8</v>
      </c>
      <c r="J12" s="41">
        <f t="shared" si="1"/>
        <v>49</v>
      </c>
      <c r="K12" s="41">
        <f t="shared" si="1"/>
        <v>26.6</v>
      </c>
      <c r="L12" s="41">
        <f t="shared" si="1"/>
        <v>52.5</v>
      </c>
      <c r="M12" s="41" t="s">
        <v>29</v>
      </c>
      <c r="O12">
        <v>1964</v>
      </c>
      <c r="P12">
        <v>25701100000</v>
      </c>
      <c r="Q12">
        <v>6030400000</v>
      </c>
      <c r="R12">
        <v>472300000</v>
      </c>
      <c r="S12">
        <v>21300000</v>
      </c>
      <c r="T12">
        <v>20800000</v>
      </c>
      <c r="U12" t="s">
        <v>664</v>
      </c>
      <c r="V12">
        <v>29500000</v>
      </c>
      <c r="W12">
        <v>35800000</v>
      </c>
      <c r="X12">
        <v>37400000</v>
      </c>
      <c r="Y12">
        <v>13900000</v>
      </c>
      <c r="Z12">
        <v>45500000</v>
      </c>
      <c r="AA12" t="s">
        <v>664</v>
      </c>
    </row>
    <row r="13" spans="1:27">
      <c r="A13" s="7">
        <f t="shared" si="2"/>
        <v>1971</v>
      </c>
      <c r="B13" s="41">
        <f t="shared" si="1"/>
        <v>38670.1</v>
      </c>
      <c r="C13" s="41">
        <f t="shared" si="1"/>
        <v>9581.9</v>
      </c>
      <c r="D13" s="41">
        <f t="shared" si="1"/>
        <v>636.1</v>
      </c>
      <c r="E13" s="41">
        <f t="shared" si="1"/>
        <v>29.4</v>
      </c>
      <c r="F13" s="41">
        <f t="shared" si="1"/>
        <v>28</v>
      </c>
      <c r="G13" s="41" t="s">
        <v>29</v>
      </c>
      <c r="H13" s="41">
        <f t="shared" si="1"/>
        <v>38.1</v>
      </c>
      <c r="I13" s="41">
        <f t="shared" si="1"/>
        <v>59.9</v>
      </c>
      <c r="J13" s="41">
        <f t="shared" si="1"/>
        <v>52.3</v>
      </c>
      <c r="K13" s="41">
        <f t="shared" si="1"/>
        <v>27.9</v>
      </c>
      <c r="L13" s="41">
        <f t="shared" si="1"/>
        <v>53</v>
      </c>
      <c r="M13" s="41" t="s">
        <v>29</v>
      </c>
      <c r="O13">
        <v>1965</v>
      </c>
      <c r="P13">
        <v>27429300000</v>
      </c>
      <c r="Q13">
        <v>6578000000</v>
      </c>
      <c r="R13">
        <v>494500000</v>
      </c>
      <c r="S13">
        <v>22100000</v>
      </c>
      <c r="T13">
        <v>21700000</v>
      </c>
      <c r="U13" t="s">
        <v>664</v>
      </c>
      <c r="V13">
        <v>31500000</v>
      </c>
      <c r="W13">
        <v>39100000</v>
      </c>
      <c r="X13">
        <v>38500000</v>
      </c>
      <c r="Y13">
        <v>15600000</v>
      </c>
      <c r="Z13">
        <v>46500000</v>
      </c>
      <c r="AA13" t="s">
        <v>664</v>
      </c>
    </row>
    <row r="14" spans="1:27">
      <c r="A14" s="7">
        <f t="shared" si="2"/>
        <v>1972</v>
      </c>
      <c r="B14" s="41">
        <f t="shared" si="1"/>
        <v>40583.9</v>
      </c>
      <c r="C14" s="41">
        <f t="shared" si="1"/>
        <v>9849.1</v>
      </c>
      <c r="D14" s="41">
        <f t="shared" si="1"/>
        <v>652.20000000000005</v>
      </c>
      <c r="E14" s="41">
        <f t="shared" si="1"/>
        <v>29.6</v>
      </c>
      <c r="F14" s="41">
        <f t="shared" si="1"/>
        <v>28.7</v>
      </c>
      <c r="G14" s="41" t="s">
        <v>29</v>
      </c>
      <c r="H14" s="41">
        <f t="shared" si="1"/>
        <v>40.4</v>
      </c>
      <c r="I14" s="41">
        <f t="shared" si="1"/>
        <v>61.8</v>
      </c>
      <c r="J14" s="41">
        <f t="shared" si="1"/>
        <v>55.9</v>
      </c>
      <c r="K14" s="41">
        <f t="shared" si="1"/>
        <v>28.9</v>
      </c>
      <c r="L14" s="41">
        <f t="shared" si="1"/>
        <v>53.8</v>
      </c>
      <c r="M14" s="41" t="s">
        <v>29</v>
      </c>
      <c r="O14">
        <v>1966</v>
      </c>
      <c r="P14">
        <v>29685200000</v>
      </c>
      <c r="Q14">
        <v>7338200000</v>
      </c>
      <c r="R14">
        <v>528600000</v>
      </c>
      <c r="S14">
        <v>23200000</v>
      </c>
      <c r="T14">
        <v>23000000</v>
      </c>
      <c r="U14" t="s">
        <v>664</v>
      </c>
      <c r="V14">
        <v>33200000</v>
      </c>
      <c r="W14">
        <v>42800000</v>
      </c>
      <c r="X14">
        <v>40600000</v>
      </c>
      <c r="Y14">
        <v>17900000</v>
      </c>
      <c r="Z14">
        <v>48200000</v>
      </c>
      <c r="AA14" t="s">
        <v>664</v>
      </c>
    </row>
    <row r="15" spans="1:27">
      <c r="A15" s="7">
        <f t="shared" si="2"/>
        <v>1973</v>
      </c>
      <c r="B15" s="41">
        <f t="shared" si="1"/>
        <v>43027.6</v>
      </c>
      <c r="C15" s="41">
        <f t="shared" si="1"/>
        <v>10202.299999999999</v>
      </c>
      <c r="D15" s="41">
        <f t="shared" si="1"/>
        <v>680.9</v>
      </c>
      <c r="E15" s="41">
        <f t="shared" si="1"/>
        <v>30.1</v>
      </c>
      <c r="F15" s="41">
        <f t="shared" si="1"/>
        <v>30</v>
      </c>
      <c r="G15" s="41" t="s">
        <v>29</v>
      </c>
      <c r="H15" s="41">
        <f t="shared" si="1"/>
        <v>43.5</v>
      </c>
      <c r="I15" s="41">
        <f t="shared" si="1"/>
        <v>64.400000000000006</v>
      </c>
      <c r="J15" s="41">
        <f t="shared" si="1"/>
        <v>59.2</v>
      </c>
      <c r="K15" s="41">
        <f t="shared" si="1"/>
        <v>31.5</v>
      </c>
      <c r="L15" s="41">
        <f t="shared" si="1"/>
        <v>55.1</v>
      </c>
      <c r="M15" s="41" t="s">
        <v>29</v>
      </c>
      <c r="O15">
        <v>1967</v>
      </c>
      <c r="P15">
        <v>31999400000</v>
      </c>
      <c r="Q15">
        <v>8022100000</v>
      </c>
      <c r="R15">
        <v>569800000</v>
      </c>
      <c r="S15">
        <v>24800000</v>
      </c>
      <c r="T15">
        <v>24600000</v>
      </c>
      <c r="U15" t="s">
        <v>664</v>
      </c>
      <c r="V15">
        <v>34300000</v>
      </c>
      <c r="W15">
        <v>47600000</v>
      </c>
      <c r="X15">
        <v>42600000</v>
      </c>
      <c r="Y15">
        <v>21400000</v>
      </c>
      <c r="Z15">
        <v>50100000</v>
      </c>
      <c r="AA15" t="s">
        <v>664</v>
      </c>
    </row>
    <row r="16" spans="1:27">
      <c r="A16" s="7">
        <f t="shared" si="2"/>
        <v>1974</v>
      </c>
      <c r="B16" s="41">
        <f t="shared" si="1"/>
        <v>45959.8</v>
      </c>
      <c r="C16" s="41">
        <f t="shared" si="1"/>
        <v>10779.6</v>
      </c>
      <c r="D16" s="41">
        <f t="shared" si="1"/>
        <v>717.5</v>
      </c>
      <c r="E16" s="41">
        <f t="shared" si="1"/>
        <v>32</v>
      </c>
      <c r="F16" s="41">
        <f t="shared" si="1"/>
        <v>32.6</v>
      </c>
      <c r="G16" s="41" t="s">
        <v>29</v>
      </c>
      <c r="H16" s="41">
        <f t="shared" si="1"/>
        <v>47.8</v>
      </c>
      <c r="I16" s="41">
        <f t="shared" si="1"/>
        <v>67</v>
      </c>
      <c r="J16" s="41">
        <f t="shared" si="1"/>
        <v>62.7</v>
      </c>
      <c r="K16" s="41">
        <f t="shared" si="1"/>
        <v>34.5</v>
      </c>
      <c r="L16" s="41">
        <f t="shared" si="1"/>
        <v>56.7</v>
      </c>
      <c r="M16" s="41" t="s">
        <v>29</v>
      </c>
      <c r="O16">
        <v>1968</v>
      </c>
      <c r="P16">
        <v>33839100000</v>
      </c>
      <c r="Q16">
        <v>8371600000</v>
      </c>
      <c r="R16">
        <v>596600000</v>
      </c>
      <c r="S16">
        <v>26700000</v>
      </c>
      <c r="T16">
        <v>26000000</v>
      </c>
      <c r="U16" t="s">
        <v>664</v>
      </c>
      <c r="V16">
        <v>34900000</v>
      </c>
      <c r="W16">
        <v>51600000</v>
      </c>
      <c r="X16">
        <v>44300000</v>
      </c>
      <c r="Y16">
        <v>24000000</v>
      </c>
      <c r="Z16">
        <v>51100000</v>
      </c>
      <c r="AA16" t="s">
        <v>664</v>
      </c>
    </row>
    <row r="17" spans="1:27">
      <c r="A17" s="7">
        <f t="shared" si="2"/>
        <v>1975</v>
      </c>
      <c r="B17" s="41">
        <f t="shared" si="1"/>
        <v>48993.9</v>
      </c>
      <c r="C17" s="41">
        <f t="shared" si="1"/>
        <v>11378.5</v>
      </c>
      <c r="D17" s="41">
        <f t="shared" si="1"/>
        <v>746.4</v>
      </c>
      <c r="E17" s="41">
        <f t="shared" si="1"/>
        <v>34.299999999999997</v>
      </c>
      <c r="F17" s="41">
        <f t="shared" si="1"/>
        <v>35.5</v>
      </c>
      <c r="G17" s="41" t="s">
        <v>29</v>
      </c>
      <c r="H17" s="41">
        <f t="shared" si="1"/>
        <v>51.4</v>
      </c>
      <c r="I17" s="41">
        <f t="shared" si="1"/>
        <v>69.599999999999994</v>
      </c>
      <c r="J17" s="41">
        <f t="shared" si="1"/>
        <v>66.400000000000006</v>
      </c>
      <c r="K17" s="41">
        <f t="shared" si="1"/>
        <v>35.700000000000003</v>
      </c>
      <c r="L17" s="41">
        <f t="shared" si="1"/>
        <v>59.2</v>
      </c>
      <c r="M17" s="41" t="s">
        <v>29</v>
      </c>
      <c r="O17">
        <v>1969</v>
      </c>
      <c r="P17">
        <v>35442600000</v>
      </c>
      <c r="Q17">
        <v>8654800000</v>
      </c>
      <c r="R17">
        <v>607200000</v>
      </c>
      <c r="S17">
        <v>27900000</v>
      </c>
      <c r="T17">
        <v>26600000</v>
      </c>
      <c r="U17" t="s">
        <v>664</v>
      </c>
      <c r="V17">
        <v>35300000</v>
      </c>
      <c r="W17">
        <v>54600000</v>
      </c>
      <c r="X17">
        <v>46300000</v>
      </c>
      <c r="Y17">
        <v>25000000</v>
      </c>
      <c r="Z17">
        <v>51800000</v>
      </c>
      <c r="AA17" t="s">
        <v>664</v>
      </c>
    </row>
    <row r="18" spans="1:27">
      <c r="A18" s="7">
        <f t="shared" si="2"/>
        <v>1976</v>
      </c>
      <c r="B18" s="41">
        <f t="shared" si="1"/>
        <v>51770.6</v>
      </c>
      <c r="C18" s="41">
        <f t="shared" si="1"/>
        <v>11797.1</v>
      </c>
      <c r="D18" s="41">
        <f t="shared" si="1"/>
        <v>762.4</v>
      </c>
      <c r="E18" s="41">
        <f t="shared" si="1"/>
        <v>35.799999999999997</v>
      </c>
      <c r="F18" s="41">
        <f t="shared" si="1"/>
        <v>37.5</v>
      </c>
      <c r="G18" s="41" t="s">
        <v>29</v>
      </c>
      <c r="H18" s="41">
        <f t="shared" si="1"/>
        <v>53.7</v>
      </c>
      <c r="I18" s="41">
        <f t="shared" si="1"/>
        <v>71.599999999999994</v>
      </c>
      <c r="J18" s="41">
        <f t="shared" si="1"/>
        <v>69.8</v>
      </c>
      <c r="K18" s="41">
        <f t="shared" si="1"/>
        <v>35.200000000000003</v>
      </c>
      <c r="L18" s="41">
        <f t="shared" si="1"/>
        <v>61.7</v>
      </c>
      <c r="M18" s="41" t="s">
        <v>29</v>
      </c>
      <c r="O18">
        <v>1970</v>
      </c>
      <c r="P18">
        <v>37032100000</v>
      </c>
      <c r="Q18">
        <v>9133900000</v>
      </c>
      <c r="R18">
        <v>621100000</v>
      </c>
      <c r="S18">
        <v>28700000</v>
      </c>
      <c r="T18">
        <v>27200000</v>
      </c>
      <c r="U18" t="s">
        <v>664</v>
      </c>
      <c r="V18">
        <v>36200000</v>
      </c>
      <c r="W18">
        <v>57800000</v>
      </c>
      <c r="X18">
        <v>49000000</v>
      </c>
      <c r="Y18">
        <v>26600000</v>
      </c>
      <c r="Z18">
        <v>52500000</v>
      </c>
      <c r="AA18" t="s">
        <v>664</v>
      </c>
    </row>
    <row r="19" spans="1:27">
      <c r="A19" s="7">
        <f t="shared" si="2"/>
        <v>1977</v>
      </c>
      <c r="B19" s="41">
        <f t="shared" si="1"/>
        <v>54259.9</v>
      </c>
      <c r="C19" s="41">
        <f>Q25/1000000</f>
        <v>12121.2</v>
      </c>
      <c r="D19" s="41">
        <f>R25/1000000</f>
        <v>776.3</v>
      </c>
      <c r="E19" s="41">
        <f>S25/1000000</f>
        <v>37.4</v>
      </c>
      <c r="F19" s="41">
        <f>T25/1000000</f>
        <v>39.4</v>
      </c>
      <c r="G19" s="41" t="s">
        <v>29</v>
      </c>
      <c r="H19" s="41">
        <f>V25/1000000</f>
        <v>56.3</v>
      </c>
      <c r="I19" s="41">
        <f>W25/1000000</f>
        <v>73.8</v>
      </c>
      <c r="J19" s="41">
        <f>X25/1000000</f>
        <v>74.5</v>
      </c>
      <c r="K19" s="41">
        <f>Y25/1000000</f>
        <v>35.4</v>
      </c>
      <c r="L19" s="41">
        <f>Z25/1000000</f>
        <v>63.9</v>
      </c>
      <c r="M19" s="41" t="s">
        <v>29</v>
      </c>
      <c r="O19">
        <v>1971</v>
      </c>
      <c r="P19">
        <v>38670100000</v>
      </c>
      <c r="Q19">
        <v>9581900000</v>
      </c>
      <c r="R19">
        <v>636100000</v>
      </c>
      <c r="S19">
        <v>29400000</v>
      </c>
      <c r="T19">
        <v>28000000</v>
      </c>
      <c r="U19" t="s">
        <v>664</v>
      </c>
      <c r="V19">
        <v>38100000</v>
      </c>
      <c r="W19">
        <v>59900000</v>
      </c>
      <c r="X19">
        <v>52300000</v>
      </c>
      <c r="Y19">
        <v>27900000</v>
      </c>
      <c r="Z19">
        <v>53000000</v>
      </c>
      <c r="AA19" t="s">
        <v>664</v>
      </c>
    </row>
    <row r="20" spans="1:27">
      <c r="A20" s="7">
        <f t="shared" si="2"/>
        <v>1978</v>
      </c>
      <c r="B20" s="41">
        <f t="shared" ref="B20:L35" si="3">P26/1000000</f>
        <v>56557.9</v>
      </c>
      <c r="C20" s="41">
        <f t="shared" si="3"/>
        <v>12358.1</v>
      </c>
      <c r="D20" s="41">
        <f t="shared" si="3"/>
        <v>794.6</v>
      </c>
      <c r="E20" s="41">
        <f t="shared" si="3"/>
        <v>40.299999999999997</v>
      </c>
      <c r="F20" s="41">
        <f t="shared" si="3"/>
        <v>42.4</v>
      </c>
      <c r="G20" s="41" t="s">
        <v>29</v>
      </c>
      <c r="H20" s="41">
        <f t="shared" si="3"/>
        <v>59.4</v>
      </c>
      <c r="I20" s="41">
        <f t="shared" si="3"/>
        <v>77.099999999999994</v>
      </c>
      <c r="J20" s="41">
        <f t="shared" si="3"/>
        <v>79.7</v>
      </c>
      <c r="K20" s="41">
        <f t="shared" si="3"/>
        <v>38</v>
      </c>
      <c r="L20" s="41">
        <f t="shared" si="3"/>
        <v>65.900000000000006</v>
      </c>
      <c r="M20" s="41" t="s">
        <v>29</v>
      </c>
      <c r="O20">
        <v>1972</v>
      </c>
      <c r="P20">
        <v>40583900000</v>
      </c>
      <c r="Q20">
        <v>9849100000</v>
      </c>
      <c r="R20">
        <v>652200000</v>
      </c>
      <c r="S20">
        <v>29600000</v>
      </c>
      <c r="T20">
        <v>28700000</v>
      </c>
      <c r="U20" t="s">
        <v>664</v>
      </c>
      <c r="V20">
        <v>40400000</v>
      </c>
      <c r="W20">
        <v>61800000</v>
      </c>
      <c r="X20">
        <v>55900000</v>
      </c>
      <c r="Y20">
        <v>28900000</v>
      </c>
      <c r="Z20">
        <v>53800000</v>
      </c>
      <c r="AA20" t="s">
        <v>664</v>
      </c>
    </row>
    <row r="21" spans="1:27">
      <c r="A21" s="7">
        <f t="shared" si="2"/>
        <v>1979</v>
      </c>
      <c r="B21" s="41">
        <f t="shared" si="3"/>
        <v>59220.2</v>
      </c>
      <c r="C21" s="41">
        <f t="shared" si="3"/>
        <v>12604.2</v>
      </c>
      <c r="D21" s="41">
        <f t="shared" si="3"/>
        <v>826.2</v>
      </c>
      <c r="E21" s="41">
        <f t="shared" si="3"/>
        <v>43.8</v>
      </c>
      <c r="F21" s="41">
        <f t="shared" si="3"/>
        <v>46.2</v>
      </c>
      <c r="G21" s="41" t="s">
        <v>29</v>
      </c>
      <c r="H21" s="41">
        <f t="shared" si="3"/>
        <v>61.4</v>
      </c>
      <c r="I21" s="41">
        <f t="shared" si="3"/>
        <v>81.900000000000006</v>
      </c>
      <c r="J21" s="41">
        <f t="shared" si="3"/>
        <v>83.8</v>
      </c>
      <c r="K21" s="41">
        <f t="shared" si="3"/>
        <v>42.2</v>
      </c>
      <c r="L21" s="41">
        <f t="shared" si="3"/>
        <v>67.5</v>
      </c>
      <c r="M21" s="41" t="s">
        <v>29</v>
      </c>
      <c r="O21">
        <v>1973</v>
      </c>
      <c r="P21">
        <v>43027600000</v>
      </c>
      <c r="Q21">
        <v>10202300000</v>
      </c>
      <c r="R21">
        <v>680900000</v>
      </c>
      <c r="S21">
        <v>30100000</v>
      </c>
      <c r="T21">
        <v>30000000</v>
      </c>
      <c r="U21" t="s">
        <v>664</v>
      </c>
      <c r="V21">
        <v>43500000</v>
      </c>
      <c r="W21">
        <v>64400000</v>
      </c>
      <c r="X21">
        <v>59200000</v>
      </c>
      <c r="Y21">
        <v>31500000</v>
      </c>
      <c r="Z21">
        <v>55100000</v>
      </c>
      <c r="AA21" t="s">
        <v>664</v>
      </c>
    </row>
    <row r="22" spans="1:27">
      <c r="A22" s="7">
        <f t="shared" si="2"/>
        <v>1980</v>
      </c>
      <c r="B22" s="41">
        <f t="shared" si="3"/>
        <v>62557.9</v>
      </c>
      <c r="C22" s="41">
        <f t="shared" si="3"/>
        <v>13137.1</v>
      </c>
      <c r="D22" s="41">
        <f t="shared" si="3"/>
        <v>882.6</v>
      </c>
      <c r="E22" s="41">
        <f t="shared" si="3"/>
        <v>48</v>
      </c>
      <c r="F22" s="41">
        <f t="shared" si="3"/>
        <v>51.8</v>
      </c>
      <c r="G22" s="41" t="s">
        <v>29</v>
      </c>
      <c r="H22" s="41">
        <f t="shared" si="3"/>
        <v>65.599999999999994</v>
      </c>
      <c r="I22" s="41">
        <f t="shared" si="3"/>
        <v>89.8</v>
      </c>
      <c r="J22" s="41">
        <f t="shared" si="3"/>
        <v>90.3</v>
      </c>
      <c r="K22" s="41">
        <f t="shared" si="3"/>
        <v>47</v>
      </c>
      <c r="L22" s="41">
        <f t="shared" si="3"/>
        <v>72.2</v>
      </c>
      <c r="M22" s="41" t="s">
        <v>29</v>
      </c>
      <c r="O22">
        <v>1974</v>
      </c>
      <c r="P22">
        <v>45959800000</v>
      </c>
      <c r="Q22">
        <v>10779600000</v>
      </c>
      <c r="R22">
        <v>717500000</v>
      </c>
      <c r="S22">
        <v>32000000</v>
      </c>
      <c r="T22">
        <v>32600000</v>
      </c>
      <c r="U22" t="s">
        <v>664</v>
      </c>
      <c r="V22">
        <v>47800000</v>
      </c>
      <c r="W22">
        <v>67000000</v>
      </c>
      <c r="X22">
        <v>62700000</v>
      </c>
      <c r="Y22">
        <v>34500000</v>
      </c>
      <c r="Z22">
        <v>56700000</v>
      </c>
      <c r="AA22" t="s">
        <v>664</v>
      </c>
    </row>
    <row r="23" spans="1:27">
      <c r="A23" s="7">
        <f t="shared" si="2"/>
        <v>1981</v>
      </c>
      <c r="B23" s="41">
        <f t="shared" si="3"/>
        <v>66689.100000000006</v>
      </c>
      <c r="C23" s="41">
        <f t="shared" si="3"/>
        <v>13972.9</v>
      </c>
      <c r="D23" s="41">
        <f t="shared" si="3"/>
        <v>914.6</v>
      </c>
      <c r="E23" s="41">
        <f t="shared" si="3"/>
        <v>51.3</v>
      </c>
      <c r="F23" s="41">
        <f t="shared" si="3"/>
        <v>56.3</v>
      </c>
      <c r="G23" s="41" t="s">
        <v>29</v>
      </c>
      <c r="H23" s="41">
        <f t="shared" si="3"/>
        <v>70.2</v>
      </c>
      <c r="I23" s="41">
        <f t="shared" si="3"/>
        <v>96.5</v>
      </c>
      <c r="J23" s="41">
        <f t="shared" si="3"/>
        <v>95</v>
      </c>
      <c r="K23" s="41">
        <f t="shared" si="3"/>
        <v>49</v>
      </c>
      <c r="L23" s="41">
        <f t="shared" si="3"/>
        <v>76.599999999999994</v>
      </c>
      <c r="M23" s="41" t="s">
        <v>29</v>
      </c>
      <c r="O23">
        <v>1975</v>
      </c>
      <c r="P23">
        <v>48993900000</v>
      </c>
      <c r="Q23">
        <v>11378500000</v>
      </c>
      <c r="R23">
        <v>746400000</v>
      </c>
      <c r="S23">
        <v>34300000</v>
      </c>
      <c r="T23">
        <v>35500000</v>
      </c>
      <c r="U23" t="s">
        <v>664</v>
      </c>
      <c r="V23">
        <v>51400000</v>
      </c>
      <c r="W23">
        <v>69600000</v>
      </c>
      <c r="X23">
        <v>66400000</v>
      </c>
      <c r="Y23">
        <v>35700000</v>
      </c>
      <c r="Z23">
        <v>59200000</v>
      </c>
      <c r="AA23" t="s">
        <v>664</v>
      </c>
    </row>
    <row r="24" spans="1:27">
      <c r="A24" s="7">
        <f t="shared" si="2"/>
        <v>1982</v>
      </c>
      <c r="B24" s="41">
        <f t="shared" si="3"/>
        <v>70270.399999999994</v>
      </c>
      <c r="C24" s="41">
        <f t="shared" si="3"/>
        <v>14657.8</v>
      </c>
      <c r="D24" s="41">
        <f t="shared" si="3"/>
        <v>928.9</v>
      </c>
      <c r="E24" s="41">
        <f t="shared" si="3"/>
        <v>54.7</v>
      </c>
      <c r="F24" s="41">
        <f t="shared" si="3"/>
        <v>61.5</v>
      </c>
      <c r="G24" s="41" t="s">
        <v>29</v>
      </c>
      <c r="H24" s="41">
        <f t="shared" si="3"/>
        <v>74.7</v>
      </c>
      <c r="I24" s="41">
        <f t="shared" si="3"/>
        <v>99.9</v>
      </c>
      <c r="J24" s="41">
        <f t="shared" si="3"/>
        <v>97</v>
      </c>
      <c r="K24" s="41">
        <f t="shared" si="3"/>
        <v>49.5</v>
      </c>
      <c r="L24" s="41">
        <f t="shared" si="3"/>
        <v>80.099999999999994</v>
      </c>
      <c r="M24" s="41" t="s">
        <v>29</v>
      </c>
      <c r="O24">
        <v>1976</v>
      </c>
      <c r="P24">
        <v>51770600000</v>
      </c>
      <c r="Q24">
        <v>11797100000</v>
      </c>
      <c r="R24">
        <v>762400000</v>
      </c>
      <c r="S24">
        <v>35800000</v>
      </c>
      <c r="T24">
        <v>37500000</v>
      </c>
      <c r="U24" t="s">
        <v>664</v>
      </c>
      <c r="V24">
        <v>53700000</v>
      </c>
      <c r="W24">
        <v>71600000</v>
      </c>
      <c r="X24">
        <v>69800000</v>
      </c>
      <c r="Y24">
        <v>35200000</v>
      </c>
      <c r="Z24">
        <v>61700000</v>
      </c>
      <c r="AA24" t="s">
        <v>664</v>
      </c>
    </row>
    <row r="25" spans="1:27">
      <c r="A25" s="7">
        <f t="shared" si="2"/>
        <v>1983</v>
      </c>
      <c r="B25" s="41">
        <f t="shared" si="3"/>
        <v>72566.899999999994</v>
      </c>
      <c r="C25" s="41">
        <f t="shared" si="3"/>
        <v>14760.3</v>
      </c>
      <c r="D25" s="41">
        <f t="shared" si="3"/>
        <v>954.6</v>
      </c>
      <c r="E25" s="41">
        <f t="shared" si="3"/>
        <v>60.4</v>
      </c>
      <c r="F25" s="41">
        <f t="shared" si="3"/>
        <v>67.900000000000006</v>
      </c>
      <c r="G25" s="41" t="s">
        <v>29</v>
      </c>
      <c r="H25" s="41">
        <f t="shared" si="3"/>
        <v>80.2</v>
      </c>
      <c r="I25" s="41">
        <f t="shared" si="3"/>
        <v>100.5</v>
      </c>
      <c r="J25" s="41">
        <f t="shared" si="3"/>
        <v>99.6</v>
      </c>
      <c r="K25" s="41">
        <f t="shared" si="3"/>
        <v>49.4</v>
      </c>
      <c r="L25" s="41">
        <f t="shared" si="3"/>
        <v>84.5</v>
      </c>
      <c r="M25" s="41" t="s">
        <v>29</v>
      </c>
      <c r="O25">
        <v>1977</v>
      </c>
      <c r="P25">
        <v>54259900000</v>
      </c>
      <c r="Q25">
        <v>12121200000</v>
      </c>
      <c r="R25">
        <v>776300000</v>
      </c>
      <c r="S25">
        <v>37400000</v>
      </c>
      <c r="T25">
        <v>39400000</v>
      </c>
      <c r="U25" t="s">
        <v>664</v>
      </c>
      <c r="V25">
        <v>56300000</v>
      </c>
      <c r="W25">
        <v>73800000</v>
      </c>
      <c r="X25">
        <v>74500000</v>
      </c>
      <c r="Y25">
        <v>35400000</v>
      </c>
      <c r="Z25">
        <v>63900000</v>
      </c>
      <c r="AA25" t="s">
        <v>664</v>
      </c>
    </row>
    <row r="26" spans="1:27">
      <c r="A26" s="7">
        <f t="shared" si="2"/>
        <v>1984</v>
      </c>
      <c r="B26" s="41">
        <f t="shared" si="3"/>
        <v>74703.7</v>
      </c>
      <c r="C26" s="41">
        <f t="shared" si="3"/>
        <v>14552.3</v>
      </c>
      <c r="D26" s="41">
        <f t="shared" si="3"/>
        <v>975</v>
      </c>
      <c r="E26" s="41">
        <f t="shared" si="3"/>
        <v>68.099999999999994</v>
      </c>
      <c r="F26" s="41">
        <f t="shared" si="3"/>
        <v>73.599999999999994</v>
      </c>
      <c r="G26" s="41" t="s">
        <v>29</v>
      </c>
      <c r="H26" s="41">
        <f t="shared" si="3"/>
        <v>84.6</v>
      </c>
      <c r="I26" s="41">
        <f t="shared" si="3"/>
        <v>103.4</v>
      </c>
      <c r="J26" s="41">
        <f t="shared" si="3"/>
        <v>102.7</v>
      </c>
      <c r="K26" s="41">
        <f t="shared" si="3"/>
        <v>48.8</v>
      </c>
      <c r="L26" s="41">
        <f t="shared" si="3"/>
        <v>88.6</v>
      </c>
      <c r="M26" s="41" t="s">
        <v>29</v>
      </c>
      <c r="O26">
        <v>1978</v>
      </c>
      <c r="P26">
        <v>56557900000</v>
      </c>
      <c r="Q26">
        <v>12358100000</v>
      </c>
      <c r="R26">
        <v>794600000</v>
      </c>
      <c r="S26">
        <v>40300000</v>
      </c>
      <c r="T26">
        <v>42400000</v>
      </c>
      <c r="U26" t="s">
        <v>664</v>
      </c>
      <c r="V26">
        <v>59400000</v>
      </c>
      <c r="W26">
        <v>77100000</v>
      </c>
      <c r="X26">
        <v>79700000</v>
      </c>
      <c r="Y26">
        <v>38000000</v>
      </c>
      <c r="Z26">
        <v>65900000</v>
      </c>
      <c r="AA26" t="s">
        <v>664</v>
      </c>
    </row>
    <row r="27" spans="1:27">
      <c r="A27" s="7">
        <f t="shared" si="2"/>
        <v>1985</v>
      </c>
      <c r="B27" s="41">
        <f t="shared" si="3"/>
        <v>77075</v>
      </c>
      <c r="C27" s="41">
        <f t="shared" si="3"/>
        <v>14535.9</v>
      </c>
      <c r="D27" s="41">
        <f t="shared" si="3"/>
        <v>991.5</v>
      </c>
      <c r="E27" s="41">
        <f t="shared" si="3"/>
        <v>73.900000000000006</v>
      </c>
      <c r="F27" s="41">
        <f t="shared" si="3"/>
        <v>77.7</v>
      </c>
      <c r="G27" s="41" t="s">
        <v>29</v>
      </c>
      <c r="H27" s="41">
        <f t="shared" si="3"/>
        <v>88.5</v>
      </c>
      <c r="I27" s="41">
        <f t="shared" si="3"/>
        <v>109.9</v>
      </c>
      <c r="J27" s="41">
        <f t="shared" si="3"/>
        <v>106.2</v>
      </c>
      <c r="K27" s="41">
        <f t="shared" si="3"/>
        <v>49.6</v>
      </c>
      <c r="L27" s="41">
        <f t="shared" si="3"/>
        <v>93.2</v>
      </c>
      <c r="M27" s="41" t="s">
        <v>29</v>
      </c>
      <c r="O27">
        <v>1979</v>
      </c>
      <c r="P27">
        <v>59220200000</v>
      </c>
      <c r="Q27">
        <v>12604200000</v>
      </c>
      <c r="R27">
        <v>826200000</v>
      </c>
      <c r="S27">
        <v>43800000</v>
      </c>
      <c r="T27">
        <v>46200000</v>
      </c>
      <c r="U27" t="s">
        <v>664</v>
      </c>
      <c r="V27">
        <v>61400000</v>
      </c>
      <c r="W27">
        <v>81900000</v>
      </c>
      <c r="X27">
        <v>83800000</v>
      </c>
      <c r="Y27">
        <v>42200000</v>
      </c>
      <c r="Z27">
        <v>67500000</v>
      </c>
      <c r="AA27" t="s">
        <v>664</v>
      </c>
    </row>
    <row r="28" spans="1:27">
      <c r="A28" s="7">
        <f t="shared" si="2"/>
        <v>1986</v>
      </c>
      <c r="B28" s="41">
        <f t="shared" si="3"/>
        <v>79559.199999999997</v>
      </c>
      <c r="C28" s="41">
        <f t="shared" si="3"/>
        <v>15002</v>
      </c>
      <c r="D28" s="41">
        <f t="shared" si="3"/>
        <v>1005.8</v>
      </c>
      <c r="E28" s="41">
        <f t="shared" si="3"/>
        <v>76.400000000000006</v>
      </c>
      <c r="F28" s="41">
        <f t="shared" si="3"/>
        <v>79.8</v>
      </c>
      <c r="G28" s="41" t="s">
        <v>29</v>
      </c>
      <c r="H28" s="41">
        <f t="shared" si="3"/>
        <v>92.8</v>
      </c>
      <c r="I28" s="41">
        <f t="shared" si="3"/>
        <v>115.3</v>
      </c>
      <c r="J28" s="41">
        <f t="shared" si="3"/>
        <v>110.4</v>
      </c>
      <c r="K28" s="41">
        <f t="shared" si="3"/>
        <v>52</v>
      </c>
      <c r="L28" s="41">
        <f t="shared" si="3"/>
        <v>96.7</v>
      </c>
      <c r="M28" s="41" t="s">
        <v>29</v>
      </c>
      <c r="O28">
        <v>1980</v>
      </c>
      <c r="P28">
        <v>62557900000</v>
      </c>
      <c r="Q28">
        <v>13137100000</v>
      </c>
      <c r="R28">
        <v>882600000</v>
      </c>
      <c r="S28">
        <v>48000000</v>
      </c>
      <c r="T28">
        <v>51800000</v>
      </c>
      <c r="U28" t="s">
        <v>664</v>
      </c>
      <c r="V28">
        <v>65600000</v>
      </c>
      <c r="W28">
        <v>89800000</v>
      </c>
      <c r="X28">
        <v>90300000</v>
      </c>
      <c r="Y28">
        <v>47000000</v>
      </c>
      <c r="Z28">
        <v>72200000</v>
      </c>
      <c r="AA28" t="s">
        <v>664</v>
      </c>
    </row>
    <row r="29" spans="1:27">
      <c r="A29" s="7">
        <f t="shared" si="2"/>
        <v>1987</v>
      </c>
      <c r="B29" s="41">
        <f t="shared" si="3"/>
        <v>82640.899999999994</v>
      </c>
      <c r="C29" s="41">
        <f t="shared" si="3"/>
        <v>15742.7</v>
      </c>
      <c r="D29" s="41">
        <f t="shared" si="3"/>
        <v>1038.7</v>
      </c>
      <c r="E29" s="41">
        <f t="shared" si="3"/>
        <v>77.3</v>
      </c>
      <c r="F29" s="41">
        <f t="shared" si="3"/>
        <v>82.2</v>
      </c>
      <c r="G29" s="41" t="s">
        <v>29</v>
      </c>
      <c r="H29" s="41">
        <f t="shared" si="3"/>
        <v>100.7</v>
      </c>
      <c r="I29" s="41">
        <f t="shared" si="3"/>
        <v>121</v>
      </c>
      <c r="J29" s="41">
        <f t="shared" si="3"/>
        <v>116.4</v>
      </c>
      <c r="K29" s="41">
        <f t="shared" si="3"/>
        <v>56.5</v>
      </c>
      <c r="L29" s="41">
        <f t="shared" si="3"/>
        <v>100.1</v>
      </c>
      <c r="M29" s="41" t="s">
        <v>29</v>
      </c>
      <c r="O29">
        <v>1981</v>
      </c>
      <c r="P29">
        <v>66689100000</v>
      </c>
      <c r="Q29">
        <v>13972900000</v>
      </c>
      <c r="R29">
        <v>914600000</v>
      </c>
      <c r="S29">
        <v>51300000</v>
      </c>
      <c r="T29">
        <v>56300000</v>
      </c>
      <c r="U29" t="s">
        <v>664</v>
      </c>
      <c r="V29">
        <v>70200000</v>
      </c>
      <c r="W29">
        <v>96500000</v>
      </c>
      <c r="X29">
        <v>95000000</v>
      </c>
      <c r="Y29">
        <v>49000000</v>
      </c>
      <c r="Z29">
        <v>76600000</v>
      </c>
      <c r="AA29" t="s">
        <v>664</v>
      </c>
    </row>
    <row r="30" spans="1:27">
      <c r="A30" s="7">
        <f t="shared" si="2"/>
        <v>1988</v>
      </c>
      <c r="B30" s="41">
        <f t="shared" si="3"/>
        <v>86938.7</v>
      </c>
      <c r="C30" s="41">
        <f t="shared" si="3"/>
        <v>16654.2</v>
      </c>
      <c r="D30" s="41">
        <f t="shared" si="3"/>
        <v>1089.9000000000001</v>
      </c>
      <c r="E30" s="41">
        <f t="shared" si="3"/>
        <v>77.8</v>
      </c>
      <c r="F30" s="41">
        <f t="shared" si="3"/>
        <v>85.3</v>
      </c>
      <c r="G30" s="41" t="s">
        <v>29</v>
      </c>
      <c r="H30" s="41">
        <f t="shared" si="3"/>
        <v>108.8</v>
      </c>
      <c r="I30" s="41">
        <f t="shared" si="3"/>
        <v>126.5</v>
      </c>
      <c r="J30" s="41">
        <f t="shared" si="3"/>
        <v>121</v>
      </c>
      <c r="K30" s="41">
        <f t="shared" si="3"/>
        <v>64.2</v>
      </c>
      <c r="L30" s="41">
        <f t="shared" si="3"/>
        <v>105.9</v>
      </c>
      <c r="M30" s="41" t="s">
        <v>29</v>
      </c>
      <c r="O30">
        <v>1982</v>
      </c>
      <c r="P30">
        <v>70270400000</v>
      </c>
      <c r="Q30">
        <v>14657800000</v>
      </c>
      <c r="R30">
        <v>928900000</v>
      </c>
      <c r="S30">
        <v>54700000</v>
      </c>
      <c r="T30">
        <v>61500000</v>
      </c>
      <c r="U30" t="s">
        <v>664</v>
      </c>
      <c r="V30">
        <v>74700000</v>
      </c>
      <c r="W30">
        <v>99900000</v>
      </c>
      <c r="X30">
        <v>97000000</v>
      </c>
      <c r="Y30">
        <v>49500000</v>
      </c>
      <c r="Z30">
        <v>80100000</v>
      </c>
      <c r="AA30" t="s">
        <v>664</v>
      </c>
    </row>
    <row r="31" spans="1:27">
      <c r="A31" s="7">
        <f t="shared" si="2"/>
        <v>1989</v>
      </c>
      <c r="B31" s="41">
        <f t="shared" si="3"/>
        <v>92037.2</v>
      </c>
      <c r="C31" s="41">
        <f t="shared" si="3"/>
        <v>17911.8</v>
      </c>
      <c r="D31" s="41">
        <f t="shared" si="3"/>
        <v>1153.4000000000001</v>
      </c>
      <c r="E31" s="41">
        <f t="shared" si="3"/>
        <v>80.5</v>
      </c>
      <c r="F31" s="41">
        <f t="shared" si="3"/>
        <v>88.7</v>
      </c>
      <c r="G31" s="41" t="s">
        <v>29</v>
      </c>
      <c r="H31" s="41">
        <f t="shared" si="3"/>
        <v>115.2</v>
      </c>
      <c r="I31" s="41">
        <f t="shared" si="3"/>
        <v>134.9</v>
      </c>
      <c r="J31" s="41">
        <f t="shared" si="3"/>
        <v>128.30000000000001</v>
      </c>
      <c r="K31" s="41">
        <f t="shared" si="3"/>
        <v>71.2</v>
      </c>
      <c r="L31" s="41">
        <f t="shared" si="3"/>
        <v>115.5</v>
      </c>
      <c r="M31" s="41" t="s">
        <v>29</v>
      </c>
      <c r="O31">
        <v>1983</v>
      </c>
      <c r="P31">
        <v>72566900000</v>
      </c>
      <c r="Q31">
        <v>14760300000</v>
      </c>
      <c r="R31">
        <v>954600000</v>
      </c>
      <c r="S31">
        <v>60400000</v>
      </c>
      <c r="T31">
        <v>67900000</v>
      </c>
      <c r="U31" t="s">
        <v>664</v>
      </c>
      <c r="V31">
        <v>80200000</v>
      </c>
      <c r="W31">
        <v>100500000</v>
      </c>
      <c r="X31">
        <v>99600000</v>
      </c>
      <c r="Y31">
        <v>49400000</v>
      </c>
      <c r="Z31">
        <v>84500000</v>
      </c>
      <c r="AA31" t="s">
        <v>664</v>
      </c>
    </row>
    <row r="32" spans="1:27">
      <c r="A32" s="7">
        <f t="shared" si="2"/>
        <v>1990</v>
      </c>
      <c r="B32" s="41">
        <f t="shared" si="3"/>
        <v>96092.4</v>
      </c>
      <c r="C32" s="41">
        <f t="shared" si="3"/>
        <v>19112.3</v>
      </c>
      <c r="D32" s="41">
        <f t="shared" si="3"/>
        <v>1217</v>
      </c>
      <c r="E32" s="41">
        <f t="shared" si="3"/>
        <v>83</v>
      </c>
      <c r="F32" s="41">
        <f t="shared" si="3"/>
        <v>90.9</v>
      </c>
      <c r="G32" s="41" t="s">
        <v>29</v>
      </c>
      <c r="H32" s="41">
        <f t="shared" si="3"/>
        <v>123.9</v>
      </c>
      <c r="I32" s="41">
        <f t="shared" si="3"/>
        <v>144.9</v>
      </c>
      <c r="J32" s="41">
        <f t="shared" si="3"/>
        <v>133.19999999999999</v>
      </c>
      <c r="K32" s="41">
        <f t="shared" si="3"/>
        <v>74.2</v>
      </c>
      <c r="L32" s="41">
        <f t="shared" si="3"/>
        <v>126.2</v>
      </c>
      <c r="M32" s="41" t="s">
        <v>29</v>
      </c>
      <c r="O32">
        <v>1984</v>
      </c>
      <c r="P32">
        <v>74703700000</v>
      </c>
      <c r="Q32">
        <v>14552300000</v>
      </c>
      <c r="R32">
        <v>975000000</v>
      </c>
      <c r="S32">
        <v>68100000</v>
      </c>
      <c r="T32">
        <v>73600000</v>
      </c>
      <c r="U32" t="s">
        <v>664</v>
      </c>
      <c r="V32">
        <v>84600000</v>
      </c>
      <c r="W32">
        <v>103400000</v>
      </c>
      <c r="X32">
        <v>102700000</v>
      </c>
      <c r="Y32">
        <v>48800000</v>
      </c>
      <c r="Z32">
        <v>88600000</v>
      </c>
      <c r="AA32" t="s">
        <v>664</v>
      </c>
    </row>
    <row r="33" spans="1:27">
      <c r="A33" s="7">
        <f t="shared" si="2"/>
        <v>1991</v>
      </c>
      <c r="B33" s="41">
        <f t="shared" si="3"/>
        <v>98781.1</v>
      </c>
      <c r="C33" s="41">
        <f t="shared" si="3"/>
        <v>19833.5</v>
      </c>
      <c r="D33" s="41">
        <f t="shared" si="3"/>
        <v>1271.8</v>
      </c>
      <c r="E33" s="41">
        <f t="shared" si="3"/>
        <v>84.3</v>
      </c>
      <c r="F33" s="41">
        <f t="shared" si="3"/>
        <v>92.2</v>
      </c>
      <c r="G33" s="41" t="s">
        <v>29</v>
      </c>
      <c r="H33" s="41">
        <f t="shared" si="3"/>
        <v>134.6</v>
      </c>
      <c r="I33" s="41">
        <f t="shared" si="3"/>
        <v>154</v>
      </c>
      <c r="J33" s="41">
        <f t="shared" si="3"/>
        <v>134.4</v>
      </c>
      <c r="K33" s="41">
        <f t="shared" si="3"/>
        <v>76.400000000000006</v>
      </c>
      <c r="L33" s="41">
        <f t="shared" si="3"/>
        <v>135.4</v>
      </c>
      <c r="M33" s="41" t="s">
        <v>29</v>
      </c>
      <c r="O33">
        <v>1985</v>
      </c>
      <c r="P33">
        <v>77075000000</v>
      </c>
      <c r="Q33">
        <v>14535900000</v>
      </c>
      <c r="R33">
        <v>991500000</v>
      </c>
      <c r="S33">
        <v>73900000</v>
      </c>
      <c r="T33">
        <v>77700000</v>
      </c>
      <c r="U33" t="s">
        <v>664</v>
      </c>
      <c r="V33">
        <v>88500000</v>
      </c>
      <c r="W33">
        <v>109900000</v>
      </c>
      <c r="X33">
        <v>106200000</v>
      </c>
      <c r="Y33">
        <v>49600000</v>
      </c>
      <c r="Z33">
        <v>93200000</v>
      </c>
      <c r="AA33" t="s">
        <v>664</v>
      </c>
    </row>
    <row r="34" spans="1:27">
      <c r="A34" s="7">
        <f>O40</f>
        <v>1992</v>
      </c>
      <c r="B34" s="41">
        <f>P40/1000000</f>
        <v>101004.1</v>
      </c>
      <c r="C34" s="41">
        <f t="shared" si="3"/>
        <v>19960.5</v>
      </c>
      <c r="D34" s="41">
        <f t="shared" si="3"/>
        <v>1334.6</v>
      </c>
      <c r="E34" s="41">
        <f t="shared" si="3"/>
        <v>86.1</v>
      </c>
      <c r="F34" s="41">
        <f t="shared" si="3"/>
        <v>94.9</v>
      </c>
      <c r="G34" s="41" t="s">
        <v>29</v>
      </c>
      <c r="H34" s="41">
        <f t="shared" si="3"/>
        <v>139.1</v>
      </c>
      <c r="I34" s="41">
        <f t="shared" si="3"/>
        <v>164.9</v>
      </c>
      <c r="J34" s="41">
        <f t="shared" si="3"/>
        <v>139.1</v>
      </c>
      <c r="K34" s="41">
        <f t="shared" si="3"/>
        <v>76.2</v>
      </c>
      <c r="L34" s="41">
        <f t="shared" si="3"/>
        <v>145.80000000000001</v>
      </c>
      <c r="M34" s="41" t="s">
        <v>29</v>
      </c>
      <c r="O34">
        <v>1986</v>
      </c>
      <c r="P34">
        <v>79559200000</v>
      </c>
      <c r="Q34">
        <v>15002000000</v>
      </c>
      <c r="R34">
        <v>1005800000</v>
      </c>
      <c r="S34">
        <v>76400000</v>
      </c>
      <c r="T34">
        <v>79800000</v>
      </c>
      <c r="U34" t="s">
        <v>664</v>
      </c>
      <c r="V34">
        <v>92800000</v>
      </c>
      <c r="W34">
        <v>115300000</v>
      </c>
      <c r="X34">
        <v>110400000</v>
      </c>
      <c r="Y34">
        <v>52000000</v>
      </c>
      <c r="Z34">
        <v>96700000</v>
      </c>
      <c r="AA34" t="s">
        <v>664</v>
      </c>
    </row>
    <row r="35" spans="1:27">
      <c r="A35" s="7">
        <f t="shared" ref="A35:A41" si="4">O41</f>
        <v>1993</v>
      </c>
      <c r="B35" s="41">
        <f t="shared" ref="B35:L50" si="5">P41/1000000</f>
        <v>102963.1</v>
      </c>
      <c r="C35" s="41">
        <f t="shared" si="3"/>
        <v>19655.900000000001</v>
      </c>
      <c r="D35" s="41">
        <f t="shared" si="3"/>
        <v>1375.8</v>
      </c>
      <c r="E35" s="41">
        <f t="shared" si="3"/>
        <v>86.7</v>
      </c>
      <c r="F35" s="41">
        <f t="shared" si="3"/>
        <v>98.4</v>
      </c>
      <c r="G35" s="41" t="s">
        <v>29</v>
      </c>
      <c r="H35" s="41">
        <f t="shared" si="3"/>
        <v>139.30000000000001</v>
      </c>
      <c r="I35" s="41">
        <f t="shared" si="3"/>
        <v>172.5</v>
      </c>
      <c r="J35" s="41">
        <f t="shared" si="3"/>
        <v>144.19999999999999</v>
      </c>
      <c r="K35" s="41">
        <f t="shared" si="3"/>
        <v>74.2</v>
      </c>
      <c r="L35" s="41">
        <f t="shared" si="3"/>
        <v>153.9</v>
      </c>
      <c r="M35" s="41" t="s">
        <v>29</v>
      </c>
      <c r="O35">
        <v>1987</v>
      </c>
      <c r="P35">
        <v>82640900000</v>
      </c>
      <c r="Q35">
        <v>15742700000</v>
      </c>
      <c r="R35">
        <v>1038700000</v>
      </c>
      <c r="S35">
        <v>77300000</v>
      </c>
      <c r="T35">
        <v>82200000</v>
      </c>
      <c r="U35" t="s">
        <v>664</v>
      </c>
      <c r="V35">
        <v>100700000</v>
      </c>
      <c r="W35">
        <v>121000000</v>
      </c>
      <c r="X35">
        <v>116400000</v>
      </c>
      <c r="Y35">
        <v>56500000</v>
      </c>
      <c r="Z35">
        <v>100100000</v>
      </c>
      <c r="AA35" t="s">
        <v>664</v>
      </c>
    </row>
    <row r="36" spans="1:27">
      <c r="A36" s="7">
        <f t="shared" si="4"/>
        <v>1994</v>
      </c>
      <c r="B36" s="41">
        <f t="shared" si="5"/>
        <v>105679.4</v>
      </c>
      <c r="C36" s="41">
        <f t="shared" si="5"/>
        <v>19521.400000000001</v>
      </c>
      <c r="D36" s="41">
        <f t="shared" si="5"/>
        <v>1392.2</v>
      </c>
      <c r="E36" s="41">
        <f t="shared" si="5"/>
        <v>84.2</v>
      </c>
      <c r="F36" s="41">
        <f t="shared" si="5"/>
        <v>102.2</v>
      </c>
      <c r="G36" s="41" t="s">
        <v>29</v>
      </c>
      <c r="H36" s="41">
        <f t="shared" si="5"/>
        <v>139.4</v>
      </c>
      <c r="I36" s="41">
        <f t="shared" si="5"/>
        <v>174.7</v>
      </c>
      <c r="J36" s="41">
        <f t="shared" si="5"/>
        <v>150.19999999999999</v>
      </c>
      <c r="K36" s="41">
        <f t="shared" si="5"/>
        <v>74</v>
      </c>
      <c r="L36" s="41">
        <f t="shared" si="5"/>
        <v>160.19999999999999</v>
      </c>
      <c r="M36" s="41" t="s">
        <v>29</v>
      </c>
      <c r="O36">
        <v>1988</v>
      </c>
      <c r="P36">
        <v>86938700000</v>
      </c>
      <c r="Q36">
        <v>16654200000</v>
      </c>
      <c r="R36">
        <v>1089900000</v>
      </c>
      <c r="S36">
        <v>77800000</v>
      </c>
      <c r="T36">
        <v>85300000</v>
      </c>
      <c r="U36" t="s">
        <v>664</v>
      </c>
      <c r="V36">
        <v>108800000</v>
      </c>
      <c r="W36">
        <v>126500000</v>
      </c>
      <c r="X36">
        <v>121000000</v>
      </c>
      <c r="Y36">
        <v>64200000</v>
      </c>
      <c r="Z36">
        <v>105900000</v>
      </c>
      <c r="AA36" t="s">
        <v>664</v>
      </c>
    </row>
    <row r="37" spans="1:27">
      <c r="A37" s="7">
        <f t="shared" si="4"/>
        <v>1995</v>
      </c>
      <c r="B37" s="41">
        <f t="shared" si="5"/>
        <v>109323.2</v>
      </c>
      <c r="C37" s="41">
        <f t="shared" si="5"/>
        <v>19801.8</v>
      </c>
      <c r="D37" s="41">
        <f t="shared" si="5"/>
        <v>1408.2</v>
      </c>
      <c r="E37" s="41">
        <f t="shared" si="5"/>
        <v>83.1</v>
      </c>
      <c r="F37" s="41">
        <f t="shared" si="5"/>
        <v>109.4</v>
      </c>
      <c r="G37" s="41" t="s">
        <v>29</v>
      </c>
      <c r="H37" s="41">
        <f t="shared" si="5"/>
        <v>136.69999999999999</v>
      </c>
      <c r="I37" s="41">
        <f t="shared" si="5"/>
        <v>175.9</v>
      </c>
      <c r="J37" s="41">
        <f t="shared" si="5"/>
        <v>156.80000000000001</v>
      </c>
      <c r="K37" s="41">
        <f t="shared" si="5"/>
        <v>73.599999999999994</v>
      </c>
      <c r="L37" s="41">
        <f t="shared" si="5"/>
        <v>169.2</v>
      </c>
      <c r="M37" s="41" t="s">
        <v>29</v>
      </c>
      <c r="O37">
        <v>1989</v>
      </c>
      <c r="P37">
        <v>92037200000</v>
      </c>
      <c r="Q37">
        <v>17911800000</v>
      </c>
      <c r="R37">
        <v>1153400000</v>
      </c>
      <c r="S37">
        <v>80500000</v>
      </c>
      <c r="T37">
        <v>88700000</v>
      </c>
      <c r="U37" t="s">
        <v>664</v>
      </c>
      <c r="V37">
        <v>115200000</v>
      </c>
      <c r="W37">
        <v>134900000</v>
      </c>
      <c r="X37">
        <v>128300000</v>
      </c>
      <c r="Y37">
        <v>71200000</v>
      </c>
      <c r="Z37">
        <v>115500000</v>
      </c>
      <c r="AA37" t="s">
        <v>664</v>
      </c>
    </row>
    <row r="38" spans="1:27">
      <c r="A38" s="7">
        <f t="shared" si="4"/>
        <v>1996</v>
      </c>
      <c r="B38" s="41">
        <f t="shared" si="5"/>
        <v>112880.3</v>
      </c>
      <c r="C38" s="41">
        <f t="shared" si="5"/>
        <v>20285.3</v>
      </c>
      <c r="D38" s="41">
        <f t="shared" si="5"/>
        <v>1460.6</v>
      </c>
      <c r="E38" s="41">
        <f t="shared" si="5"/>
        <v>84.3</v>
      </c>
      <c r="F38" s="41">
        <f t="shared" si="5"/>
        <v>120.9</v>
      </c>
      <c r="G38" s="41" t="s">
        <v>29</v>
      </c>
      <c r="H38" s="41">
        <f t="shared" si="5"/>
        <v>139.80000000000001</v>
      </c>
      <c r="I38" s="41">
        <f t="shared" si="5"/>
        <v>175.3</v>
      </c>
      <c r="J38" s="41">
        <f t="shared" si="5"/>
        <v>172.1</v>
      </c>
      <c r="K38" s="41">
        <f t="shared" si="5"/>
        <v>71.8</v>
      </c>
      <c r="L38" s="41">
        <f t="shared" si="5"/>
        <v>175.4</v>
      </c>
      <c r="M38" s="41" t="s">
        <v>29</v>
      </c>
      <c r="O38">
        <v>1990</v>
      </c>
      <c r="P38">
        <v>96092400000</v>
      </c>
      <c r="Q38">
        <v>19112300000</v>
      </c>
      <c r="R38">
        <v>1217000000</v>
      </c>
      <c r="S38">
        <v>83000000</v>
      </c>
      <c r="T38">
        <v>90900000</v>
      </c>
      <c r="U38" t="s">
        <v>664</v>
      </c>
      <c r="V38">
        <v>123900000</v>
      </c>
      <c r="W38">
        <v>144900000</v>
      </c>
      <c r="X38">
        <v>133200000</v>
      </c>
      <c r="Y38">
        <v>74200000</v>
      </c>
      <c r="Z38">
        <v>126200000</v>
      </c>
      <c r="AA38" t="s">
        <v>664</v>
      </c>
    </row>
    <row r="39" spans="1:27">
      <c r="A39" s="7">
        <f t="shared" si="4"/>
        <v>1997</v>
      </c>
      <c r="B39" s="41">
        <f t="shared" si="5"/>
        <v>117857.1</v>
      </c>
      <c r="C39" s="41">
        <f t="shared" si="5"/>
        <v>20952</v>
      </c>
      <c r="D39" s="41">
        <f t="shared" si="5"/>
        <v>1515.7</v>
      </c>
      <c r="E39" s="41">
        <f t="shared" si="5"/>
        <v>87.1</v>
      </c>
      <c r="F39" s="41">
        <f t="shared" si="5"/>
        <v>131.30000000000001</v>
      </c>
      <c r="G39" s="41" t="s">
        <v>29</v>
      </c>
      <c r="H39" s="41">
        <f t="shared" si="5"/>
        <v>146.9</v>
      </c>
      <c r="I39" s="41">
        <f t="shared" si="5"/>
        <v>173.7</v>
      </c>
      <c r="J39" s="41">
        <f t="shared" si="5"/>
        <v>182.5</v>
      </c>
      <c r="K39" s="41">
        <f t="shared" si="5"/>
        <v>72.5</v>
      </c>
      <c r="L39" s="41">
        <f t="shared" si="5"/>
        <v>181.8</v>
      </c>
      <c r="M39" s="41" t="s">
        <v>29</v>
      </c>
      <c r="O39">
        <v>1991</v>
      </c>
      <c r="P39">
        <v>98781100000</v>
      </c>
      <c r="Q39">
        <v>19833500000</v>
      </c>
      <c r="R39">
        <v>1271800000</v>
      </c>
      <c r="S39">
        <v>84300000</v>
      </c>
      <c r="T39">
        <v>92200000</v>
      </c>
      <c r="U39" t="s">
        <v>664</v>
      </c>
      <c r="V39">
        <v>134600000</v>
      </c>
      <c r="W39">
        <v>154000000</v>
      </c>
      <c r="X39">
        <v>134400000</v>
      </c>
      <c r="Y39">
        <v>76400000</v>
      </c>
      <c r="Z39">
        <v>135400000</v>
      </c>
      <c r="AA39" t="s">
        <v>664</v>
      </c>
    </row>
    <row r="40" spans="1:27">
      <c r="A40" s="7">
        <f t="shared" si="4"/>
        <v>1998</v>
      </c>
      <c r="B40" s="41">
        <f t="shared" si="5"/>
        <v>124665.8</v>
      </c>
      <c r="C40" s="41">
        <f t="shared" si="5"/>
        <v>21816.2</v>
      </c>
      <c r="D40" s="41">
        <f t="shared" si="5"/>
        <v>1561.9</v>
      </c>
      <c r="E40" s="41">
        <f t="shared" si="5"/>
        <v>94.5</v>
      </c>
      <c r="F40" s="41">
        <f t="shared" si="5"/>
        <v>135.4</v>
      </c>
      <c r="G40" s="41" t="s">
        <v>29</v>
      </c>
      <c r="H40" s="41">
        <f t="shared" si="5"/>
        <v>153.30000000000001</v>
      </c>
      <c r="I40" s="41">
        <f t="shared" si="5"/>
        <v>175.1</v>
      </c>
      <c r="J40" s="41">
        <f t="shared" si="5"/>
        <v>192.9</v>
      </c>
      <c r="K40" s="41">
        <f t="shared" si="5"/>
        <v>73.400000000000006</v>
      </c>
      <c r="L40" s="41">
        <f t="shared" si="5"/>
        <v>187.9</v>
      </c>
      <c r="M40" s="41" t="s">
        <v>29</v>
      </c>
      <c r="O40">
        <v>1992</v>
      </c>
      <c r="P40">
        <v>101004100000</v>
      </c>
      <c r="Q40">
        <v>19960500000</v>
      </c>
      <c r="R40">
        <v>1334600000</v>
      </c>
      <c r="S40">
        <v>86100000</v>
      </c>
      <c r="T40">
        <v>94900000</v>
      </c>
      <c r="U40" t="s">
        <v>664</v>
      </c>
      <c r="V40">
        <v>139100000</v>
      </c>
      <c r="W40">
        <v>164900000</v>
      </c>
      <c r="X40">
        <v>139100000</v>
      </c>
      <c r="Y40">
        <v>76200000</v>
      </c>
      <c r="Z40">
        <v>145800000</v>
      </c>
      <c r="AA40" t="s">
        <v>664</v>
      </c>
    </row>
    <row r="41" spans="1:27">
      <c r="A41" s="7">
        <f t="shared" si="4"/>
        <v>1999</v>
      </c>
      <c r="B41" s="41">
        <f t="shared" si="5"/>
        <v>131833.29999999999</v>
      </c>
      <c r="C41" s="41">
        <f t="shared" si="5"/>
        <v>22559.7</v>
      </c>
      <c r="D41" s="41">
        <f t="shared" si="5"/>
        <v>1638</v>
      </c>
      <c r="E41" s="41">
        <f t="shared" si="5"/>
        <v>100.1</v>
      </c>
      <c r="F41" s="41">
        <f t="shared" si="5"/>
        <v>136.30000000000001</v>
      </c>
      <c r="G41" s="41" t="s">
        <v>29</v>
      </c>
      <c r="H41" s="41">
        <f t="shared" si="5"/>
        <v>162.19999999999999</v>
      </c>
      <c r="I41" s="41">
        <f t="shared" si="5"/>
        <v>180.3</v>
      </c>
      <c r="J41" s="41">
        <f t="shared" si="5"/>
        <v>218</v>
      </c>
      <c r="K41" s="41">
        <f t="shared" si="5"/>
        <v>72.5</v>
      </c>
      <c r="L41" s="41">
        <f t="shared" si="5"/>
        <v>189.4</v>
      </c>
      <c r="M41" s="41" t="s">
        <v>29</v>
      </c>
      <c r="O41">
        <v>1993</v>
      </c>
      <c r="P41">
        <v>102963100000</v>
      </c>
      <c r="Q41">
        <v>19655900000</v>
      </c>
      <c r="R41">
        <v>1375800000</v>
      </c>
      <c r="S41">
        <v>86700000</v>
      </c>
      <c r="T41">
        <v>98400000</v>
      </c>
      <c r="U41" t="s">
        <v>664</v>
      </c>
      <c r="V41">
        <v>139300000</v>
      </c>
      <c r="W41">
        <v>172500000</v>
      </c>
      <c r="X41">
        <v>144200000</v>
      </c>
      <c r="Y41">
        <v>74200000</v>
      </c>
      <c r="Z41">
        <v>153900000</v>
      </c>
      <c r="AA41" t="s">
        <v>664</v>
      </c>
    </row>
    <row r="42" spans="1:27">
      <c r="A42" s="7">
        <f>O48</f>
        <v>2000</v>
      </c>
      <c r="B42" s="41">
        <f>P48/1000000</f>
        <v>139328.70000000001</v>
      </c>
      <c r="C42" s="41">
        <f t="shared" si="5"/>
        <v>23063.7</v>
      </c>
      <c r="D42" s="41">
        <f t="shared" si="5"/>
        <v>1659.7</v>
      </c>
      <c r="E42" s="41">
        <f t="shared" si="5"/>
        <v>99.8</v>
      </c>
      <c r="F42" s="41">
        <f t="shared" si="5"/>
        <v>134.80000000000001</v>
      </c>
      <c r="G42" s="41" t="s">
        <v>29</v>
      </c>
      <c r="H42" s="41">
        <f t="shared" si="5"/>
        <v>173.7</v>
      </c>
      <c r="I42" s="41">
        <f t="shared" si="5"/>
        <v>182.4</v>
      </c>
      <c r="J42" s="41">
        <f t="shared" si="5"/>
        <v>232.5</v>
      </c>
      <c r="K42" s="41">
        <f t="shared" si="5"/>
        <v>70.599999999999994</v>
      </c>
      <c r="L42" s="41">
        <f t="shared" si="5"/>
        <v>187.8</v>
      </c>
      <c r="M42" s="41" t="s">
        <v>29</v>
      </c>
      <c r="O42">
        <v>1994</v>
      </c>
      <c r="P42">
        <v>105679400000</v>
      </c>
      <c r="Q42">
        <v>19521400000</v>
      </c>
      <c r="R42">
        <v>1392200000</v>
      </c>
      <c r="S42">
        <v>84200000</v>
      </c>
      <c r="T42">
        <v>102200000</v>
      </c>
      <c r="U42" t="s">
        <v>664</v>
      </c>
      <c r="V42">
        <v>139400000</v>
      </c>
      <c r="W42">
        <v>174700000</v>
      </c>
      <c r="X42">
        <v>150200000</v>
      </c>
      <c r="Y42">
        <v>74000000</v>
      </c>
      <c r="Z42">
        <v>160200000</v>
      </c>
      <c r="AA42" t="s">
        <v>664</v>
      </c>
    </row>
    <row r="43" spans="1:27">
      <c r="A43" s="7">
        <f t="shared" ref="A43:A48" si="6">O49</f>
        <v>2001</v>
      </c>
      <c r="B43" s="41">
        <f t="shared" ref="B43:B48" si="7">P49/1000000</f>
        <v>145617.1</v>
      </c>
      <c r="C43" s="41">
        <f t="shared" si="5"/>
        <v>23029.1</v>
      </c>
      <c r="D43" s="41">
        <f t="shared" si="5"/>
        <v>1622.4</v>
      </c>
      <c r="E43" s="41">
        <f t="shared" si="5"/>
        <v>98.5</v>
      </c>
      <c r="F43" s="41">
        <f t="shared" si="5"/>
        <v>129.5</v>
      </c>
      <c r="G43" s="41" t="s">
        <v>29</v>
      </c>
      <c r="H43" s="41">
        <f t="shared" si="5"/>
        <v>183.9</v>
      </c>
      <c r="I43" s="41">
        <f t="shared" si="5"/>
        <v>178.6</v>
      </c>
      <c r="J43" s="41">
        <f t="shared" si="5"/>
        <v>231.7</v>
      </c>
      <c r="K43" s="41">
        <f t="shared" si="5"/>
        <v>68.7</v>
      </c>
      <c r="L43" s="41">
        <f t="shared" si="5"/>
        <v>183</v>
      </c>
      <c r="M43" s="41" t="s">
        <v>29</v>
      </c>
      <c r="O43">
        <v>1995</v>
      </c>
      <c r="P43">
        <v>109323200000</v>
      </c>
      <c r="Q43">
        <v>19801800000</v>
      </c>
      <c r="R43">
        <v>1408200000</v>
      </c>
      <c r="S43">
        <v>83100000</v>
      </c>
      <c r="T43">
        <v>109400000</v>
      </c>
      <c r="U43" t="s">
        <v>664</v>
      </c>
      <c r="V43">
        <v>136700000</v>
      </c>
      <c r="W43">
        <v>175900000</v>
      </c>
      <c r="X43">
        <v>156800000</v>
      </c>
      <c r="Y43">
        <v>73600000</v>
      </c>
      <c r="Z43">
        <v>169200000</v>
      </c>
      <c r="AA43" t="s">
        <v>664</v>
      </c>
    </row>
    <row r="44" spans="1:27">
      <c r="A44" s="7">
        <f t="shared" si="6"/>
        <v>2002</v>
      </c>
      <c r="B44" s="41">
        <f t="shared" si="7"/>
        <v>150148.9</v>
      </c>
      <c r="C44" s="41">
        <f t="shared" si="5"/>
        <v>22438.400000000001</v>
      </c>
      <c r="D44" s="41">
        <f t="shared" si="5"/>
        <v>1633.3</v>
      </c>
      <c r="E44" s="41">
        <f t="shared" si="5"/>
        <v>96.7</v>
      </c>
      <c r="F44" s="41">
        <f t="shared" si="5"/>
        <v>125</v>
      </c>
      <c r="G44" s="41" t="s">
        <v>29</v>
      </c>
      <c r="H44" s="41">
        <f t="shared" si="5"/>
        <v>191.2</v>
      </c>
      <c r="I44" s="41">
        <f t="shared" si="5"/>
        <v>185</v>
      </c>
      <c r="J44" s="41">
        <f t="shared" si="5"/>
        <v>226.7</v>
      </c>
      <c r="K44" s="41">
        <f t="shared" si="5"/>
        <v>70.900000000000006</v>
      </c>
      <c r="L44" s="41">
        <f t="shared" si="5"/>
        <v>184.3</v>
      </c>
      <c r="M44" s="41" t="s">
        <v>29</v>
      </c>
      <c r="O44">
        <v>1996</v>
      </c>
      <c r="P44">
        <v>112880300000</v>
      </c>
      <c r="Q44">
        <v>20285300000</v>
      </c>
      <c r="R44">
        <v>1460600000</v>
      </c>
      <c r="S44">
        <v>84300000</v>
      </c>
      <c r="T44">
        <v>120900000</v>
      </c>
      <c r="U44" t="s">
        <v>664</v>
      </c>
      <c r="V44">
        <v>139800000</v>
      </c>
      <c r="W44">
        <v>175300000</v>
      </c>
      <c r="X44">
        <v>172100000</v>
      </c>
      <c r="Y44">
        <v>71800000</v>
      </c>
      <c r="Z44">
        <v>175400000</v>
      </c>
      <c r="AA44" t="s">
        <v>664</v>
      </c>
    </row>
    <row r="45" spans="1:27">
      <c r="A45" s="7">
        <f t="shared" si="6"/>
        <v>2003</v>
      </c>
      <c r="B45" s="41">
        <f t="shared" si="7"/>
        <v>154115.5</v>
      </c>
      <c r="C45" s="41">
        <f t="shared" si="5"/>
        <v>22128.799999999999</v>
      </c>
      <c r="D45" s="41">
        <f t="shared" si="5"/>
        <v>1671.7</v>
      </c>
      <c r="E45" s="41">
        <f t="shared" si="5"/>
        <v>95</v>
      </c>
      <c r="F45" s="41">
        <f t="shared" si="5"/>
        <v>122.3</v>
      </c>
      <c r="G45" s="41" t="s">
        <v>29</v>
      </c>
      <c r="H45" s="41">
        <f t="shared" si="5"/>
        <v>197.2</v>
      </c>
      <c r="I45" s="41">
        <f t="shared" si="5"/>
        <v>196.8</v>
      </c>
      <c r="J45" s="41">
        <f t="shared" si="5"/>
        <v>225.3</v>
      </c>
      <c r="K45" s="41">
        <f t="shared" si="5"/>
        <v>74.599999999999994</v>
      </c>
      <c r="L45" s="41">
        <f t="shared" si="5"/>
        <v>187.5</v>
      </c>
      <c r="M45" s="41" t="s">
        <v>29</v>
      </c>
      <c r="O45">
        <v>1997</v>
      </c>
      <c r="P45">
        <v>117857100000</v>
      </c>
      <c r="Q45">
        <v>20952000000</v>
      </c>
      <c r="R45">
        <v>1515700000</v>
      </c>
      <c r="S45">
        <v>87100000</v>
      </c>
      <c r="T45">
        <v>131300000</v>
      </c>
      <c r="U45" t="s">
        <v>664</v>
      </c>
      <c r="V45">
        <v>146900000</v>
      </c>
      <c r="W45">
        <v>173700000</v>
      </c>
      <c r="X45">
        <v>182500000</v>
      </c>
      <c r="Y45">
        <v>72500000</v>
      </c>
      <c r="Z45">
        <v>181800000</v>
      </c>
      <c r="AA45" t="s">
        <v>664</v>
      </c>
    </row>
    <row r="46" spans="1:27">
      <c r="A46" s="7">
        <f t="shared" si="6"/>
        <v>2004</v>
      </c>
      <c r="B46" s="41">
        <f t="shared" si="7"/>
        <v>159451</v>
      </c>
      <c r="C46" s="41">
        <f t="shared" si="5"/>
        <v>22165.200000000001</v>
      </c>
      <c r="D46" s="41">
        <f t="shared" si="5"/>
        <v>1689.8</v>
      </c>
      <c r="E46" s="41">
        <f t="shared" si="5"/>
        <v>97.5</v>
      </c>
      <c r="F46" s="41">
        <f t="shared" si="5"/>
        <v>121.8</v>
      </c>
      <c r="G46" s="41" t="s">
        <v>29</v>
      </c>
      <c r="H46" s="41">
        <f t="shared" si="5"/>
        <v>203.4</v>
      </c>
      <c r="I46" s="41">
        <f t="shared" si="5"/>
        <v>205.4</v>
      </c>
      <c r="J46" s="41">
        <f t="shared" si="5"/>
        <v>231.3</v>
      </c>
      <c r="K46" s="41">
        <f t="shared" si="5"/>
        <v>77.900000000000006</v>
      </c>
      <c r="L46" s="41">
        <f t="shared" si="5"/>
        <v>190.8</v>
      </c>
      <c r="M46" s="41" t="s">
        <v>29</v>
      </c>
      <c r="O46">
        <v>1998</v>
      </c>
      <c r="P46">
        <v>124665800000</v>
      </c>
      <c r="Q46">
        <v>21816200000</v>
      </c>
      <c r="R46">
        <v>1561900000</v>
      </c>
      <c r="S46">
        <v>94500000</v>
      </c>
      <c r="T46">
        <v>135400000</v>
      </c>
      <c r="U46" t="s">
        <v>664</v>
      </c>
      <c r="V46">
        <v>153300000</v>
      </c>
      <c r="W46">
        <v>175100000</v>
      </c>
      <c r="X46">
        <v>192900000</v>
      </c>
      <c r="Y46">
        <v>73400000</v>
      </c>
      <c r="Z46">
        <v>187900000</v>
      </c>
      <c r="AA46" t="s">
        <v>664</v>
      </c>
    </row>
    <row r="47" spans="1:27">
      <c r="A47" s="7">
        <f t="shared" si="6"/>
        <v>2005</v>
      </c>
      <c r="B47" s="41">
        <f t="shared" si="7"/>
        <v>167863.1</v>
      </c>
      <c r="C47" s="41">
        <f t="shared" si="5"/>
        <v>22407</v>
      </c>
      <c r="D47" s="41">
        <f t="shared" si="5"/>
        <v>1708.6</v>
      </c>
      <c r="E47" s="41">
        <f t="shared" si="5"/>
        <v>101.3</v>
      </c>
      <c r="F47" s="41">
        <f t="shared" si="5"/>
        <v>123.5</v>
      </c>
      <c r="G47" s="41" t="s">
        <v>29</v>
      </c>
      <c r="H47" s="41">
        <f t="shared" si="5"/>
        <v>211.7</v>
      </c>
      <c r="I47" s="41">
        <f t="shared" si="5"/>
        <v>214.3</v>
      </c>
      <c r="J47" s="41">
        <f t="shared" si="5"/>
        <v>243.7</v>
      </c>
      <c r="K47" s="41">
        <f t="shared" si="5"/>
        <v>80.5</v>
      </c>
      <c r="L47" s="41">
        <f t="shared" si="5"/>
        <v>196.7</v>
      </c>
      <c r="M47" s="41" t="s">
        <v>29</v>
      </c>
      <c r="O47">
        <v>1999</v>
      </c>
      <c r="P47">
        <v>131833300000</v>
      </c>
      <c r="Q47">
        <v>22559700000</v>
      </c>
      <c r="R47">
        <v>1638000000</v>
      </c>
      <c r="S47">
        <v>100100000</v>
      </c>
      <c r="T47">
        <v>136300000</v>
      </c>
      <c r="U47" t="s">
        <v>664</v>
      </c>
      <c r="V47">
        <v>162200000</v>
      </c>
      <c r="W47">
        <v>180300000</v>
      </c>
      <c r="X47">
        <v>218000000</v>
      </c>
      <c r="Y47">
        <v>72500000</v>
      </c>
      <c r="Z47">
        <v>189400000</v>
      </c>
      <c r="AA47" t="s">
        <v>664</v>
      </c>
    </row>
    <row r="48" spans="1:27">
      <c r="A48" s="7">
        <f t="shared" si="6"/>
        <v>2006</v>
      </c>
      <c r="B48" s="41">
        <f t="shared" si="7"/>
        <v>178651.9</v>
      </c>
      <c r="C48" s="41">
        <f t="shared" si="5"/>
        <v>22716.5</v>
      </c>
      <c r="D48" s="41">
        <f t="shared" si="5"/>
        <v>1729.7</v>
      </c>
      <c r="E48" s="41" t="s">
        <v>29</v>
      </c>
      <c r="F48" s="41" t="s">
        <v>29</v>
      </c>
      <c r="G48" s="41" t="s">
        <v>29</v>
      </c>
      <c r="H48" s="41" t="s">
        <v>29</v>
      </c>
      <c r="I48" s="41" t="s">
        <v>29</v>
      </c>
      <c r="J48" s="41" t="s">
        <v>29</v>
      </c>
      <c r="K48" s="41" t="s">
        <v>29</v>
      </c>
      <c r="L48" s="41" t="s">
        <v>29</v>
      </c>
      <c r="M48" s="41" t="s">
        <v>29</v>
      </c>
      <c r="O48">
        <v>2000</v>
      </c>
      <c r="P48">
        <v>139328700000</v>
      </c>
      <c r="Q48">
        <v>23063700000</v>
      </c>
      <c r="R48">
        <v>1659700000</v>
      </c>
      <c r="S48">
        <v>99800000</v>
      </c>
      <c r="T48">
        <v>134800000</v>
      </c>
      <c r="U48" t="s">
        <v>664</v>
      </c>
      <c r="V48">
        <v>173700000</v>
      </c>
      <c r="W48">
        <v>182400000</v>
      </c>
      <c r="X48">
        <v>232500000</v>
      </c>
      <c r="Y48">
        <v>70600000</v>
      </c>
      <c r="Z48">
        <v>187800000</v>
      </c>
      <c r="AA48" t="s">
        <v>664</v>
      </c>
    </row>
    <row r="49" spans="1:27">
      <c r="A49" s="7">
        <f>O55</f>
        <v>2007</v>
      </c>
      <c r="B49" s="41">
        <f>P55/1000000</f>
        <v>189336.8</v>
      </c>
      <c r="C49" s="41">
        <f t="shared" si="5"/>
        <v>23036.400000000001</v>
      </c>
      <c r="D49" s="41">
        <f t="shared" si="5"/>
        <v>1749.4</v>
      </c>
      <c r="E49" s="41" t="s">
        <v>29</v>
      </c>
      <c r="F49" s="41" t="s">
        <v>29</v>
      </c>
      <c r="G49" s="41" t="s">
        <v>29</v>
      </c>
      <c r="H49" s="41" t="s">
        <v>29</v>
      </c>
      <c r="I49" s="41" t="s">
        <v>29</v>
      </c>
      <c r="J49" s="41" t="s">
        <v>29</v>
      </c>
      <c r="K49" s="41" t="s">
        <v>29</v>
      </c>
      <c r="L49" s="41" t="s">
        <v>29</v>
      </c>
      <c r="M49" s="41" t="s">
        <v>29</v>
      </c>
      <c r="O49">
        <v>2001</v>
      </c>
      <c r="P49">
        <v>145617100000</v>
      </c>
      <c r="Q49">
        <v>23029100000</v>
      </c>
      <c r="R49">
        <v>1622400000</v>
      </c>
      <c r="S49">
        <v>98500000</v>
      </c>
      <c r="T49">
        <v>129500000</v>
      </c>
      <c r="U49" t="s">
        <v>664</v>
      </c>
      <c r="V49">
        <v>183900000</v>
      </c>
      <c r="W49">
        <v>178600000</v>
      </c>
      <c r="X49">
        <v>231700000</v>
      </c>
      <c r="Y49">
        <v>68700000</v>
      </c>
      <c r="Z49">
        <v>183000000</v>
      </c>
      <c r="AA49" t="s">
        <v>664</v>
      </c>
    </row>
    <row r="50" spans="1:27">
      <c r="A50" s="7">
        <f>O56</f>
        <v>2008</v>
      </c>
      <c r="B50" s="41">
        <f t="shared" ref="B50:D52" si="8">P56/1000000</f>
        <v>198811.5</v>
      </c>
      <c r="C50" s="41">
        <f t="shared" si="5"/>
        <v>23307.9</v>
      </c>
      <c r="D50" s="41">
        <f t="shared" si="5"/>
        <v>1762.3</v>
      </c>
      <c r="E50" s="41" t="s">
        <v>29</v>
      </c>
      <c r="F50" s="41" t="s">
        <v>29</v>
      </c>
      <c r="G50" s="41" t="s">
        <v>29</v>
      </c>
      <c r="H50" s="41" t="s">
        <v>29</v>
      </c>
      <c r="I50" s="41" t="s">
        <v>29</v>
      </c>
      <c r="J50" s="41" t="s">
        <v>29</v>
      </c>
      <c r="K50" s="41" t="s">
        <v>29</v>
      </c>
      <c r="L50" s="41" t="s">
        <v>29</v>
      </c>
      <c r="M50" s="41" t="s">
        <v>29</v>
      </c>
      <c r="O50">
        <v>2002</v>
      </c>
      <c r="P50">
        <v>150148900000</v>
      </c>
      <c r="Q50">
        <v>22438400000</v>
      </c>
      <c r="R50">
        <v>1633300000</v>
      </c>
      <c r="S50">
        <v>96700000</v>
      </c>
      <c r="T50">
        <v>125000000</v>
      </c>
      <c r="U50" t="s">
        <v>664</v>
      </c>
      <c r="V50">
        <v>191200000</v>
      </c>
      <c r="W50">
        <v>185000000</v>
      </c>
      <c r="X50">
        <v>226700000</v>
      </c>
      <c r="Y50">
        <v>70900000</v>
      </c>
      <c r="Z50">
        <v>184300000</v>
      </c>
      <c r="AA50" t="s">
        <v>664</v>
      </c>
    </row>
    <row r="51" spans="1:27">
      <c r="A51" s="7">
        <f>O57</f>
        <v>2009</v>
      </c>
      <c r="B51" s="41">
        <f t="shared" si="8"/>
        <v>202987.3</v>
      </c>
      <c r="C51" s="41">
        <f t="shared" si="8"/>
        <v>22550.9</v>
      </c>
      <c r="D51" s="41">
        <f t="shared" si="8"/>
        <v>1754.8</v>
      </c>
      <c r="E51" s="41" t="s">
        <v>29</v>
      </c>
      <c r="F51" s="41" t="s">
        <v>29</v>
      </c>
      <c r="G51" s="41" t="s">
        <v>29</v>
      </c>
      <c r="H51" s="41" t="s">
        <v>29</v>
      </c>
      <c r="I51" s="41" t="s">
        <v>29</v>
      </c>
      <c r="J51" s="41" t="s">
        <v>29</v>
      </c>
      <c r="K51" s="41" t="s">
        <v>29</v>
      </c>
      <c r="L51" s="41" t="s">
        <v>29</v>
      </c>
      <c r="M51" s="41" t="s">
        <v>29</v>
      </c>
      <c r="O51">
        <v>2003</v>
      </c>
      <c r="P51">
        <v>154115500000</v>
      </c>
      <c r="Q51">
        <v>22128800000</v>
      </c>
      <c r="R51">
        <v>1671700000</v>
      </c>
      <c r="S51">
        <v>95000000</v>
      </c>
      <c r="T51">
        <v>122300000</v>
      </c>
      <c r="U51" t="s">
        <v>664</v>
      </c>
      <c r="V51">
        <v>197200000</v>
      </c>
      <c r="W51">
        <v>196800000</v>
      </c>
      <c r="X51">
        <v>225300000</v>
      </c>
      <c r="Y51">
        <v>74600000</v>
      </c>
      <c r="Z51">
        <v>187500000</v>
      </c>
      <c r="AA51" t="s">
        <v>664</v>
      </c>
    </row>
    <row r="52" spans="1:27">
      <c r="A52" s="7">
        <f>O58</f>
        <v>2010</v>
      </c>
      <c r="B52" s="41">
        <f>P58/1000000</f>
        <v>204238.8</v>
      </c>
      <c r="C52" s="41">
        <f t="shared" si="8"/>
        <v>21397.7</v>
      </c>
      <c r="D52" s="41">
        <f t="shared" si="8"/>
        <v>1766.4</v>
      </c>
      <c r="E52" s="41" t="s">
        <v>29</v>
      </c>
      <c r="F52" s="41" t="s">
        <v>29</v>
      </c>
      <c r="G52" s="41" t="s">
        <v>29</v>
      </c>
      <c r="H52" s="41" t="s">
        <v>29</v>
      </c>
      <c r="I52" s="41" t="s">
        <v>29</v>
      </c>
      <c r="J52" s="41" t="s">
        <v>29</v>
      </c>
      <c r="K52" s="41" t="s">
        <v>29</v>
      </c>
      <c r="L52" s="41" t="s">
        <v>29</v>
      </c>
      <c r="M52" s="41" t="s">
        <v>29</v>
      </c>
      <c r="O52">
        <v>2004</v>
      </c>
      <c r="P52">
        <v>159451000000</v>
      </c>
      <c r="Q52">
        <v>22165200000</v>
      </c>
      <c r="R52">
        <v>1689800000</v>
      </c>
      <c r="S52">
        <v>97500000</v>
      </c>
      <c r="T52">
        <v>121800000</v>
      </c>
      <c r="U52" t="s">
        <v>664</v>
      </c>
      <c r="V52">
        <v>203400000</v>
      </c>
      <c r="W52">
        <v>205400000</v>
      </c>
      <c r="X52">
        <v>231300000</v>
      </c>
      <c r="Y52">
        <v>77900000</v>
      </c>
      <c r="Z52">
        <v>190800000</v>
      </c>
      <c r="AA52" t="s">
        <v>664</v>
      </c>
    </row>
    <row r="53" spans="1:27">
      <c r="O53">
        <v>2005</v>
      </c>
      <c r="P53">
        <v>167863100000</v>
      </c>
      <c r="Q53">
        <v>22407000000</v>
      </c>
      <c r="R53">
        <v>1708600000</v>
      </c>
      <c r="S53">
        <v>101300000</v>
      </c>
      <c r="T53">
        <v>123500000</v>
      </c>
      <c r="U53" t="s">
        <v>664</v>
      </c>
      <c r="V53">
        <v>211700000</v>
      </c>
      <c r="W53">
        <v>214300000</v>
      </c>
      <c r="X53">
        <v>243700000</v>
      </c>
      <c r="Y53">
        <v>80500000</v>
      </c>
      <c r="Z53">
        <v>196700000</v>
      </c>
      <c r="AA53" t="s">
        <v>664</v>
      </c>
    </row>
    <row r="54" spans="1:27">
      <c r="A54" s="9" t="s">
        <v>71</v>
      </c>
      <c r="O54">
        <v>2006</v>
      </c>
      <c r="P54">
        <v>178651900000</v>
      </c>
      <c r="Q54">
        <v>22716500000</v>
      </c>
      <c r="R54">
        <v>1729700000</v>
      </c>
    </row>
    <row r="55" spans="1:27">
      <c r="A55" s="7" t="s">
        <v>447</v>
      </c>
      <c r="B55" s="2">
        <f t="shared" ref="B55:D60" si="9">(POWER(VLOOKUP(VALUE(RIGHT($A55,4)),$A$3:$M$52,COLUMN(B$52),0)/VLOOKUP(VALUE(LEFT($A55,4)),$A$3:$M$52,COLUMN(B$52),0),1/(VALUE(RIGHT($A55,4))-VALUE(LEFT($A55,4))))-1)*100</f>
        <v>3.9349224472345012</v>
      </c>
      <c r="C55" s="2">
        <f t="shared" si="9"/>
        <v>1.4803806789851937</v>
      </c>
      <c r="D55" s="2">
        <f t="shared" si="9"/>
        <v>2.2956503061533295</v>
      </c>
      <c r="E55" s="3" t="s">
        <v>29</v>
      </c>
      <c r="F55" s="3" t="s">
        <v>29</v>
      </c>
      <c r="G55" s="3" t="s">
        <v>29</v>
      </c>
      <c r="H55" s="3" t="s">
        <v>29</v>
      </c>
      <c r="I55" s="3" t="s">
        <v>29</v>
      </c>
      <c r="J55" s="3" t="s">
        <v>29</v>
      </c>
      <c r="K55" s="3" t="s">
        <v>29</v>
      </c>
      <c r="L55" s="3" t="s">
        <v>29</v>
      </c>
      <c r="M55" s="3" t="s">
        <v>29</v>
      </c>
      <c r="O55">
        <v>2007</v>
      </c>
      <c r="P55">
        <v>189336800000</v>
      </c>
      <c r="Q55">
        <v>23036400000</v>
      </c>
      <c r="R55">
        <v>1749400000</v>
      </c>
    </row>
    <row r="56" spans="1:27">
      <c r="A56" s="7" t="s">
        <v>665</v>
      </c>
      <c r="B56" s="2">
        <f t="shared" si="9"/>
        <v>3.9212070897546525</v>
      </c>
      <c r="C56" s="2">
        <f t="shared" si="9"/>
        <v>1.9872109178002972</v>
      </c>
      <c r="D56" s="2">
        <f t="shared" si="9"/>
        <v>2.6381266909642598</v>
      </c>
      <c r="E56" s="2">
        <f>(POWER(VLOOKUP(VALUE(RIGHT($A56,4)),$A$3:$M$52,COLUMN(E$52),0)/VLOOKUP(VALUE(LEFT($A56,4)),$A$3:$M$52,COLUMN(E$52),0),1/(VALUE(RIGHT($A56,4))-VALUE(LEFT($A56,4))))-1)*100</f>
        <v>2.875549983472947</v>
      </c>
      <c r="F56" s="2">
        <f>(POWER(VLOOKUP(VALUE(RIGHT($A56,4)),$A$3:$M$52,COLUMN(F$52),0)/VLOOKUP(VALUE(LEFT($A56,4)),$A$3:$M$52,COLUMN(F$52),0),1/(VALUE(RIGHT($A56,4))-VALUE(LEFT($A56,4))))-1)*100</f>
        <v>3.3272664375910033</v>
      </c>
      <c r="G56" s="3" t="s">
        <v>29</v>
      </c>
      <c r="H56" s="2">
        <f t="shared" ref="H56:L57" si="10">(POWER(VLOOKUP(VALUE(RIGHT($A56,4)),$A$3:$M$52,COLUMN(H$52),0)/VLOOKUP(VALUE(LEFT($A56,4)),$A$3:$M$52,COLUMN(H$52),0),1/(VALUE(RIGHT($A56,4))-VALUE(LEFT($A56,4))))-1)*100</f>
        <v>4.7066639386117437</v>
      </c>
      <c r="I56" s="2">
        <f t="shared" si="10"/>
        <v>3.3801804129862445</v>
      </c>
      <c r="J56" s="2">
        <f t="shared" si="10"/>
        <v>4.0033105172136763</v>
      </c>
      <c r="K56" s="2">
        <f t="shared" si="10"/>
        <v>2.0900284902854116</v>
      </c>
      <c r="L56" s="2">
        <f t="shared" si="10"/>
        <v>4.007737597359684</v>
      </c>
      <c r="M56" s="3" t="s">
        <v>29</v>
      </c>
      <c r="O56">
        <v>2008</v>
      </c>
      <c r="P56">
        <v>198811500000</v>
      </c>
      <c r="Q56">
        <v>23307900000</v>
      </c>
      <c r="R56">
        <v>1762300000</v>
      </c>
    </row>
    <row r="57" spans="1:27">
      <c r="A57" s="7" t="s">
        <v>1</v>
      </c>
      <c r="B57" s="2">
        <f t="shared" si="9"/>
        <v>4.1090701701988586</v>
      </c>
      <c r="C57" s="2">
        <f t="shared" si="9"/>
        <v>3.1529339615234964</v>
      </c>
      <c r="D57" s="2">
        <f t="shared" si="9"/>
        <v>2.9422351613251685</v>
      </c>
      <c r="E57" s="2">
        <f>(POWER(VLOOKUP(VALUE(RIGHT($A57,4)),$A$3:$M$52,COLUMN(E$52),0)/VLOOKUP(VALUE(LEFT($A57,4)),$A$3:$M$52,COLUMN(E$52),0),1/(VALUE(RIGHT($A57,4))-VALUE(LEFT($A57,4))))-1)*100</f>
        <v>5.7937019763975472</v>
      </c>
      <c r="F57" s="2">
        <f>(POWER(VLOOKUP(VALUE(RIGHT($A57,4)),$A$3:$M$52,COLUMN(F$52),0)/VLOOKUP(VALUE(LEFT($A57,4)),$A$3:$M$52,COLUMN(F$52),0),1/(VALUE(RIGHT($A57,4))-VALUE(LEFT($A57,4))))-1)*100</f>
        <v>5.846597789942054</v>
      </c>
      <c r="G57" s="3" t="s">
        <v>29</v>
      </c>
      <c r="H57" s="2">
        <f t="shared" si="10"/>
        <v>6.3872102900785821</v>
      </c>
      <c r="I57" s="2">
        <f t="shared" si="10"/>
        <v>4.2762920027492157</v>
      </c>
      <c r="J57" s="2">
        <f t="shared" si="10"/>
        <v>3.8276157972917613</v>
      </c>
      <c r="K57" s="2">
        <f t="shared" si="10"/>
        <v>4.7817118097079225</v>
      </c>
      <c r="L57" s="2">
        <f t="shared" si="10"/>
        <v>5.2674619052903049</v>
      </c>
      <c r="M57" s="3" t="s">
        <v>29</v>
      </c>
      <c r="O57">
        <v>2009</v>
      </c>
      <c r="P57">
        <v>202987300000</v>
      </c>
      <c r="Q57">
        <v>22550900000</v>
      </c>
      <c r="R57">
        <v>1754800000</v>
      </c>
    </row>
    <row r="58" spans="1:27">
      <c r="A58" s="7" t="s">
        <v>603</v>
      </c>
      <c r="B58" s="2">
        <f t="shared" si="9"/>
        <v>3.8686571082846344</v>
      </c>
      <c r="C58" s="2">
        <f t="shared" si="9"/>
        <v>0.85037496784721167</v>
      </c>
      <c r="D58" s="2">
        <f t="shared" si="9"/>
        <v>2.0504019139207852</v>
      </c>
      <c r="E58" s="3" t="s">
        <v>29</v>
      </c>
      <c r="F58" s="3" t="s">
        <v>29</v>
      </c>
      <c r="G58" s="3" t="s">
        <v>29</v>
      </c>
      <c r="H58" s="3" t="s">
        <v>29</v>
      </c>
      <c r="I58" s="3" t="s">
        <v>29</v>
      </c>
      <c r="J58" s="3" t="s">
        <v>29</v>
      </c>
      <c r="K58" s="3" t="s">
        <v>29</v>
      </c>
      <c r="L58" s="3" t="s">
        <v>29</v>
      </c>
      <c r="M58" s="3" t="s">
        <v>29</v>
      </c>
      <c r="O58">
        <v>2010</v>
      </c>
      <c r="P58">
        <v>204238800000</v>
      </c>
      <c r="Q58">
        <v>21397700000</v>
      </c>
      <c r="R58">
        <v>1766400000</v>
      </c>
    </row>
    <row r="59" spans="1:27">
      <c r="A59" s="7" t="s">
        <v>2</v>
      </c>
      <c r="B59" s="2">
        <f t="shared" si="9"/>
        <v>3.8414283754882872</v>
      </c>
      <c r="C59" s="2">
        <f t="shared" si="9"/>
        <v>2.3247957142777054</v>
      </c>
      <c r="D59" s="2">
        <f t="shared" si="9"/>
        <v>3.3637244702788838</v>
      </c>
      <c r="E59" s="2">
        <f>(POWER(VLOOKUP(VALUE(RIGHT($A59,4)),$A$3:$M$52,COLUMN(E$52),0)/VLOOKUP(VALUE(LEFT($A59,4)),$A$3:$M$52,COLUMN(E$52),0),1/(VALUE(RIGHT($A59,4))-VALUE(LEFT($A59,4))))-1)*100</f>
        <v>1.972946684723631</v>
      </c>
      <c r="F59" s="2">
        <f>(POWER(VLOOKUP(VALUE(RIGHT($A59,4)),$A$3:$M$52,COLUMN(F$52),0)/VLOOKUP(VALUE(LEFT($A59,4)),$A$3:$M$52,COLUMN(F$52),0),1/(VALUE(RIGHT($A59,4))-VALUE(LEFT($A59,4))))-1)*100</f>
        <v>3.8781500108639788</v>
      </c>
      <c r="G59" s="3" t="s">
        <v>29</v>
      </c>
      <c r="H59" s="2">
        <f>(POWER(VLOOKUP(VALUE(RIGHT($A59,4)),$A$3:$M$52,COLUMN(H$52),0)/VLOOKUP(VALUE(LEFT($A59,4)),$A$3:$M$52,COLUMN(H$52),0),1/(VALUE(RIGHT($A59,4))-VALUE(LEFT($A59,4))))-1)*100</f>
        <v>3.8038339974523439</v>
      </c>
      <c r="I59" s="2">
        <f>(POWER(VLOOKUP(VALUE(RIGHT($A59,4)),$A$3:$M$52,COLUMN(I$52),0)/VLOOKUP(VALUE(LEFT($A59,4)),$A$3:$M$52,COLUMN(I$52),0),1/(VALUE(RIGHT($A59,4))-VALUE(LEFT($A59,4))))-1)*100</f>
        <v>2.7803902198728192</v>
      </c>
      <c r="J59" s="2">
        <f>(POWER(VLOOKUP(VALUE(RIGHT($A59,4)),$A$3:$M$52,COLUMN(J$52),0)/VLOOKUP(VALUE(LEFT($A59,4)),$A$3:$M$52,COLUMN(J$52),0),1/(VALUE(RIGHT($A59,4))-VALUE(LEFT($A59,4))))-1)*100</f>
        <v>5.5534398541441821</v>
      </c>
      <c r="K59" s="2">
        <f>(POWER(VLOOKUP(VALUE(RIGHT($A59,4)),$A$3:$M$52,COLUMN(K$52),0)/VLOOKUP(VALUE(LEFT($A59,4)),$A$3:$M$52,COLUMN(K$52),0),1/(VALUE(RIGHT($A59,4))-VALUE(LEFT($A59,4))))-1)*100</f>
        <v>-7.690381310930805E-2</v>
      </c>
      <c r="L59" s="2">
        <f>(POWER(VLOOKUP(VALUE(RIGHT($A59,4)),$A$3:$M$52,COLUMN(L$52),0)/VLOOKUP(VALUE(LEFT($A59,4)),$A$3:$M$52,COLUMN(L$52),0),1/(VALUE(RIGHT($A59,4))-VALUE(LEFT($A59,4))))-1)*100</f>
        <v>4.5182539177631931</v>
      </c>
      <c r="M59" s="3" t="s">
        <v>29</v>
      </c>
    </row>
    <row r="60" spans="1:27">
      <c r="A60" s="7" t="s">
        <v>448</v>
      </c>
      <c r="B60" s="2">
        <f t="shared" si="9"/>
        <v>3.898616960866752</v>
      </c>
      <c r="C60" s="2">
        <f t="shared" si="9"/>
        <v>-0.74696140623355944</v>
      </c>
      <c r="D60" s="2">
        <f t="shared" si="9"/>
        <v>0.62501224052626814</v>
      </c>
      <c r="E60" s="3" t="s">
        <v>29</v>
      </c>
      <c r="F60" s="3" t="s">
        <v>29</v>
      </c>
      <c r="G60" s="3" t="s">
        <v>29</v>
      </c>
      <c r="H60" s="3" t="s">
        <v>29</v>
      </c>
      <c r="I60" s="3" t="s">
        <v>29</v>
      </c>
      <c r="J60" s="3" t="s">
        <v>29</v>
      </c>
      <c r="K60" s="3" t="s">
        <v>29</v>
      </c>
      <c r="L60" s="3" t="s">
        <v>29</v>
      </c>
      <c r="M60" s="3" t="s">
        <v>29</v>
      </c>
    </row>
    <row r="61" spans="1:27">
      <c r="A61" s="229" t="s">
        <v>1340</v>
      </c>
    </row>
  </sheetData>
  <pageMargins left="0.7" right="0.7" top="0.75" bottom="0.75" header="0.3" footer="0.3"/>
  <pageSetup scale="51" orientation="landscape" horizontalDpi="0" verticalDpi="0" r:id="rId1"/>
</worksheet>
</file>

<file path=xl/worksheets/sheet58.xml><?xml version="1.0" encoding="utf-8"?>
<worksheet xmlns="http://schemas.openxmlformats.org/spreadsheetml/2006/main" xmlns:r="http://schemas.openxmlformats.org/officeDocument/2006/relationships">
  <sheetPr codeName="Sheet106"/>
  <dimension ref="A1:M61"/>
  <sheetViews>
    <sheetView view="pageBreakPreview" zoomScaleNormal="100" zoomScaleSheetLayoutView="100" workbookViewId="0"/>
  </sheetViews>
  <sheetFormatPr defaultRowHeight="15"/>
  <cols>
    <col min="2" max="2" width="9.85546875" customWidth="1"/>
    <col min="3" max="13" width="13.5703125" customWidth="1"/>
  </cols>
  <sheetData>
    <row r="1" spans="1:13">
      <c r="A1" t="s">
        <v>703</v>
      </c>
    </row>
    <row r="2" spans="1:13" ht="77.25" customHeight="1">
      <c r="B2" s="72" t="str">
        <f>'9e'!B2</f>
        <v xml:space="preserve"> Total all industries</v>
      </c>
      <c r="C2" s="72" t="str">
        <f>'9e'!C2</f>
        <v xml:space="preserve"> Manufacturing [31-33]</v>
      </c>
      <c r="D2" s="72" t="str">
        <f>'9e'!D2</f>
        <v xml:space="preserve"> Food manufacturing [311]</v>
      </c>
      <c r="E2" s="72" t="str">
        <f>'9e'!E2</f>
        <v xml:space="preserve"> Animal food manufacturing [3111]</v>
      </c>
      <c r="F2" s="72" t="str">
        <f>'9e'!F2</f>
        <v xml:space="preserve"> Grain and oilseed milling [3112]</v>
      </c>
      <c r="G2" s="72" t="str">
        <f>'9e'!G2</f>
        <v xml:space="preserve"> Sugar and confectionery product manufacturing [3113]</v>
      </c>
      <c r="H2" s="72" t="str">
        <f>'9e'!H2</f>
        <v xml:space="preserve"> Fruit and vegetable preserving and specialty food manufacturing [3114]</v>
      </c>
      <c r="I2" s="72" t="str">
        <f>'9e'!I2</f>
        <v xml:space="preserve"> Dairy product manufacturing [3115]</v>
      </c>
      <c r="J2" s="72" t="str">
        <f>'9e'!J2</f>
        <v xml:space="preserve"> Meat product manufacturing [3116]</v>
      </c>
      <c r="K2" s="72" t="str">
        <f>'9e'!K2</f>
        <v xml:space="preserve"> Seafood product preparation and packaging [3117]</v>
      </c>
      <c r="L2" s="72" t="str">
        <f>'9e'!L2</f>
        <v xml:space="preserve"> Bakeries and tortilla manufacturing [3118]</v>
      </c>
      <c r="M2" s="72" t="str">
        <f>'9e'!M2</f>
        <v xml:space="preserve"> Other food manufacturing [3119]</v>
      </c>
    </row>
    <row r="3" spans="1:13">
      <c r="A3" s="7">
        <f>'9e'!A3</f>
        <v>1961</v>
      </c>
      <c r="B3" s="41">
        <f>'9'!B3-'9c'!B3</f>
        <v>1839.7999999999993</v>
      </c>
      <c r="C3" s="41">
        <f>'9'!C3-'9c'!C3</f>
        <v>7.8999999999999773</v>
      </c>
      <c r="D3" s="41">
        <f>'9'!D3-'9c'!D3</f>
        <v>35.5</v>
      </c>
      <c r="E3" s="41">
        <f>'9'!E3-'9c'!E3</f>
        <v>11.5</v>
      </c>
      <c r="F3" s="41">
        <f>'9'!F3-'9c'!F3</f>
        <v>7.3999999999999995</v>
      </c>
      <c r="G3" s="3" t="s">
        <v>29</v>
      </c>
      <c r="H3" s="41">
        <f>'9'!H3-'9c'!H3</f>
        <v>10.799999999999999</v>
      </c>
      <c r="I3" s="41">
        <f>'9'!I3-'9c'!I3</f>
        <v>0.59999999999999964</v>
      </c>
      <c r="J3" s="41">
        <f>'9'!J3-'9c'!J3</f>
        <v>7.6000000000000014</v>
      </c>
      <c r="K3" s="41">
        <f>'9'!K3-'9c'!K3</f>
        <v>0.5</v>
      </c>
      <c r="L3" s="41">
        <f>'9'!L3-'9c'!L3</f>
        <v>6.2999999999999989</v>
      </c>
      <c r="M3" s="3" t="s">
        <v>29</v>
      </c>
    </row>
    <row r="4" spans="1:13">
      <c r="A4" s="7">
        <f>'9e'!A4</f>
        <v>1962</v>
      </c>
      <c r="B4" s="41">
        <f>'9'!B4-'9c'!B4</f>
        <v>2018.1999999999998</v>
      </c>
      <c r="C4" s="41">
        <f>'9'!C4-'9c'!C4</f>
        <v>156.69999999999993</v>
      </c>
      <c r="D4" s="41">
        <f>'9'!D4-'9c'!D4</f>
        <v>32.899999999999991</v>
      </c>
      <c r="E4" s="41">
        <f>'9'!E4-'9c'!E4</f>
        <v>2.2999999999999998</v>
      </c>
      <c r="F4" s="41">
        <f>'9'!F4-'9c'!F4</f>
        <v>4.4999999999999991</v>
      </c>
      <c r="G4" s="3" t="s">
        <v>29</v>
      </c>
      <c r="H4" s="41">
        <f>'9'!H4-'9c'!H4</f>
        <v>11.1</v>
      </c>
      <c r="I4" s="41">
        <f>'9'!I4-'9c'!I4</f>
        <v>2.7000000000000011</v>
      </c>
      <c r="J4" s="41">
        <f>'9'!J4-'9c'!J4</f>
        <v>5.9</v>
      </c>
      <c r="K4" s="41">
        <f>'9'!K4-'9c'!K4</f>
        <v>5.0999999999999996</v>
      </c>
      <c r="L4" s="41">
        <f>'9'!L4-'9c'!L4</f>
        <v>7.6999999999999993</v>
      </c>
      <c r="M4" s="3" t="s">
        <v>29</v>
      </c>
    </row>
    <row r="5" spans="1:13">
      <c r="A5" s="7">
        <f>'9e'!A5</f>
        <v>1963</v>
      </c>
      <c r="B5" s="41">
        <f>'9'!B5-'9c'!B5</f>
        <v>2176.6999999999998</v>
      </c>
      <c r="C5" s="41">
        <f>'9'!C5-'9c'!C5</f>
        <v>159.60000000000014</v>
      </c>
      <c r="D5" s="41">
        <f>'9'!D5-'9c'!D5</f>
        <v>24.5</v>
      </c>
      <c r="E5" s="41">
        <f>'9'!E5-'9c'!E5</f>
        <v>0.5</v>
      </c>
      <c r="F5" s="41">
        <f>'9'!F5-'9c'!F5</f>
        <v>2.1999999999999993</v>
      </c>
      <c r="G5" s="3" t="s">
        <v>29</v>
      </c>
      <c r="H5" s="41">
        <f>'9'!H5-'9c'!H5</f>
        <v>6.6</v>
      </c>
      <c r="I5" s="41">
        <f>'9'!I5-'9c'!I5</f>
        <v>15.8</v>
      </c>
      <c r="J5" s="41">
        <f>'9'!J5-'9c'!J5</f>
        <v>3.8999999999999986</v>
      </c>
      <c r="K5" s="41">
        <f>'9'!K5-'9c'!K5</f>
        <v>3</v>
      </c>
      <c r="L5" s="41">
        <f>'9'!L5-'9c'!L5</f>
        <v>6.8000000000000007</v>
      </c>
      <c r="M5" s="3" t="s">
        <v>29</v>
      </c>
    </row>
    <row r="6" spans="1:13">
      <c r="A6" s="7">
        <f>'9e'!A6</f>
        <v>1964</v>
      </c>
      <c r="B6" s="41">
        <f>'9'!B6-'9c'!B6</f>
        <v>2980.0999999999995</v>
      </c>
      <c r="C6" s="41">
        <f>'9'!C6-'9c'!C6</f>
        <v>502.69999999999982</v>
      </c>
      <c r="D6" s="41">
        <f>'9'!D6-'9c'!D6</f>
        <v>19.299999999999997</v>
      </c>
      <c r="E6" s="41">
        <f>'9'!E6-'9c'!E6</f>
        <v>1.7999999999999998</v>
      </c>
      <c r="F6" s="41">
        <f>'9'!F6-'9c'!F6</f>
        <v>1.5</v>
      </c>
      <c r="G6" s="3" t="s">
        <v>29</v>
      </c>
      <c r="H6" s="41">
        <f>'9'!H6-'9c'!H6</f>
        <v>7</v>
      </c>
      <c r="I6" s="41">
        <f>'9'!I6-'9c'!I6</f>
        <v>13.8</v>
      </c>
      <c r="J6" s="41">
        <f>'9'!J6-'9c'!J6</f>
        <v>1.3000000000000007</v>
      </c>
      <c r="K6" s="41">
        <f>'9'!K6-'9c'!K6</f>
        <v>6</v>
      </c>
      <c r="L6" s="41">
        <f>'9'!L6-'9c'!L6</f>
        <v>4.8000000000000007</v>
      </c>
      <c r="M6" s="3" t="s">
        <v>29</v>
      </c>
    </row>
    <row r="7" spans="1:13">
      <c r="A7" s="7">
        <f>'9e'!A7</f>
        <v>1965</v>
      </c>
      <c r="B7" s="41">
        <f>'9'!B7-'9c'!B7</f>
        <v>3993.8999999999996</v>
      </c>
      <c r="C7" s="41">
        <f>'9'!C7-'9c'!C7</f>
        <v>818.90000000000009</v>
      </c>
      <c r="D7" s="41">
        <f>'9'!D7-'9c'!D7</f>
        <v>33.400000000000006</v>
      </c>
      <c r="E7" s="41">
        <f>'9'!E7-'9c'!E7</f>
        <v>4.7999999999999989</v>
      </c>
      <c r="F7" s="41">
        <f>'9'!F7-'9c'!F7</f>
        <v>4.2999999999999989</v>
      </c>
      <c r="G7" s="3" t="s">
        <v>29</v>
      </c>
      <c r="H7" s="41">
        <f>'9'!H7-'9c'!H7</f>
        <v>9.6000000000000014</v>
      </c>
      <c r="I7" s="41">
        <f>'9'!I7-'9c'!I7</f>
        <v>11.599999999999998</v>
      </c>
      <c r="J7" s="41">
        <f>'9'!J7-'9c'!J7</f>
        <v>8.8000000000000007</v>
      </c>
      <c r="K7" s="41">
        <f>'9'!K7-'9c'!K7</f>
        <v>9.6000000000000014</v>
      </c>
      <c r="L7" s="41">
        <f>'9'!L7-'9c'!L7</f>
        <v>2.5</v>
      </c>
      <c r="M7" s="3" t="s">
        <v>29</v>
      </c>
    </row>
    <row r="8" spans="1:13">
      <c r="A8" s="7">
        <f>'9e'!A8</f>
        <v>1966</v>
      </c>
      <c r="B8" s="41">
        <f>'9'!B8-'9c'!B8</f>
        <v>5330.7</v>
      </c>
      <c r="C8" s="41">
        <f>'9'!C8-'9c'!C8</f>
        <v>1163.7999999999997</v>
      </c>
      <c r="D8" s="41">
        <f>'9'!D8-'9c'!D8</f>
        <v>63.5</v>
      </c>
      <c r="E8" s="41">
        <f>'9'!E8-'9c'!E8</f>
        <v>6.4</v>
      </c>
      <c r="F8" s="41">
        <f>'9'!F8-'9c'!F8</f>
        <v>7.2999999999999989</v>
      </c>
      <c r="G8" s="3" t="s">
        <v>29</v>
      </c>
      <c r="H8" s="41">
        <f>'9'!H8-'9c'!H8</f>
        <v>4.9000000000000004</v>
      </c>
      <c r="I8" s="41">
        <f>'9'!I8-'9c'!I8</f>
        <v>20.199999999999996</v>
      </c>
      <c r="J8" s="41">
        <f>'9'!J8-'9c'!J8</f>
        <v>9.2000000000000011</v>
      </c>
      <c r="K8" s="41">
        <f>'9'!K8-'9c'!K8</f>
        <v>17</v>
      </c>
      <c r="L8" s="41">
        <f>'9'!L8-'9c'!L8</f>
        <v>12.8</v>
      </c>
      <c r="M8" s="3" t="s">
        <v>29</v>
      </c>
    </row>
    <row r="9" spans="1:13">
      <c r="A9" s="7">
        <f>'9e'!A9</f>
        <v>1967</v>
      </c>
      <c r="B9" s="41">
        <f>'9'!B9-'9c'!B9</f>
        <v>4726.8999999999996</v>
      </c>
      <c r="C9" s="41">
        <f>'9'!C9-'9c'!C9</f>
        <v>665.40000000000009</v>
      </c>
      <c r="D9" s="41">
        <f>'9'!D9-'9c'!D9</f>
        <v>61.199999999999989</v>
      </c>
      <c r="E9" s="41">
        <f>'9'!E9-'9c'!E9</f>
        <v>10.299999999999999</v>
      </c>
      <c r="F9" s="41">
        <f>'9'!F9-'9c'!F9</f>
        <v>8.2999999999999989</v>
      </c>
      <c r="G9" s="3" t="s">
        <v>29</v>
      </c>
      <c r="H9" s="41">
        <f>'9'!H9-'9c'!H9</f>
        <v>3</v>
      </c>
      <c r="I9" s="41">
        <f>'9'!I9-'9c'!I9</f>
        <v>22.9</v>
      </c>
      <c r="J9" s="41">
        <f>'9'!J9-'9c'!J9</f>
        <v>7.7000000000000028</v>
      </c>
      <c r="K9" s="41">
        <f>'9'!K9-'9c'!K9</f>
        <v>19.100000000000001</v>
      </c>
      <c r="L9" s="41">
        <f>'9'!L9-'9c'!L9</f>
        <v>6.1999999999999993</v>
      </c>
      <c r="M9" s="3" t="s">
        <v>29</v>
      </c>
    </row>
    <row r="10" spans="1:13">
      <c r="A10" s="7">
        <f>'9e'!A10</f>
        <v>1968</v>
      </c>
      <c r="B10" s="41">
        <f>'9'!B10-'9c'!B10</f>
        <v>3903</v>
      </c>
      <c r="C10" s="41">
        <f>'9'!C10-'9c'!C10</f>
        <v>281.89999999999986</v>
      </c>
      <c r="D10" s="41">
        <f>'9'!D10-'9c'!D10</f>
        <v>14.799999999999983</v>
      </c>
      <c r="E10" s="41">
        <f>'9'!E10-'9c'!E10</f>
        <v>8.7999999999999989</v>
      </c>
      <c r="F10" s="41">
        <f>'9'!F10-'9c'!F10</f>
        <v>4.8000000000000007</v>
      </c>
      <c r="G10" s="3" t="s">
        <v>29</v>
      </c>
      <c r="H10" s="41">
        <f>'9'!H10-'9c'!H10</f>
        <v>2.3999999999999986</v>
      </c>
      <c r="I10" s="41">
        <f>'9'!I10-'9c'!I10</f>
        <v>11.800000000000004</v>
      </c>
      <c r="J10" s="41">
        <f>'9'!J10-'9c'!J10</f>
        <v>8.6000000000000014</v>
      </c>
      <c r="K10" s="41">
        <f>'9'!K10-'9c'!K10</f>
        <v>4.1999999999999993</v>
      </c>
      <c r="L10" s="41">
        <f>'9'!L10-'9c'!L10</f>
        <v>2.8000000000000007</v>
      </c>
      <c r="M10" s="3" t="s">
        <v>29</v>
      </c>
    </row>
    <row r="11" spans="1:13">
      <c r="A11" s="7">
        <f>'9e'!A11</f>
        <v>1969</v>
      </c>
      <c r="B11" s="41">
        <f>'9'!B11-'9c'!B11</f>
        <v>4009.9000000000015</v>
      </c>
      <c r="C11" s="41">
        <f>'9'!C11-'9c'!C11</f>
        <v>528.5</v>
      </c>
      <c r="D11" s="41">
        <f>'9'!D11-'9c'!D11</f>
        <v>14.300000000000011</v>
      </c>
      <c r="E11" s="41">
        <f>'9'!E11-'9c'!E11</f>
        <v>3.9000000000000004</v>
      </c>
      <c r="F11" s="41">
        <f>'9'!F11-'9c'!F11</f>
        <v>1.6999999999999993</v>
      </c>
      <c r="G11" s="3" t="s">
        <v>29</v>
      </c>
      <c r="H11" s="41">
        <f>'9'!H11-'9c'!H11</f>
        <v>0.70000000000000107</v>
      </c>
      <c r="I11" s="41">
        <f>'9'!I11-'9c'!I11</f>
        <v>14</v>
      </c>
      <c r="J11" s="41">
        <f>'9'!J11-'9c'!J11</f>
        <v>11.3</v>
      </c>
      <c r="K11" s="41">
        <f>'9'!K11-'9c'!K11</f>
        <v>3.0999999999999996</v>
      </c>
      <c r="L11" s="41">
        <f>'9'!L11-'9c'!L11</f>
        <v>4.1999999999999993</v>
      </c>
      <c r="M11" s="3" t="s">
        <v>29</v>
      </c>
    </row>
    <row r="12" spans="1:13">
      <c r="A12" s="7">
        <f>'9e'!A12</f>
        <v>1970</v>
      </c>
      <c r="B12" s="41">
        <f>'9'!B12-'9c'!B12</f>
        <v>4225.3000000000011</v>
      </c>
      <c r="C12" s="41">
        <f>'9'!C12-'9c'!C12</f>
        <v>885.59999999999991</v>
      </c>
      <c r="D12" s="41">
        <f>'9'!D12-'9c'!D12</f>
        <v>28.200000000000017</v>
      </c>
      <c r="E12" s="41">
        <f>'9'!E12-'9c'!E12</f>
        <v>3.5</v>
      </c>
      <c r="F12" s="41">
        <f>'9'!F12-'9c'!F12</f>
        <v>3.5</v>
      </c>
      <c r="G12" s="3" t="s">
        <v>29</v>
      </c>
      <c r="H12" s="41">
        <f>'9'!H12-'9c'!H12</f>
        <v>8.6999999999999993</v>
      </c>
      <c r="I12" s="41">
        <f>'9'!I12-'9c'!I12</f>
        <v>11.899999999999999</v>
      </c>
      <c r="J12" s="41">
        <f>'9'!J12-'9c'!J12</f>
        <v>16.200000000000003</v>
      </c>
      <c r="K12" s="41">
        <f>'9'!K12-'9c'!K12</f>
        <v>9.8000000000000007</v>
      </c>
      <c r="L12" s="41">
        <f>'9'!L12-'9c'!L12</f>
        <v>2.6999999999999993</v>
      </c>
      <c r="M12" s="3" t="s">
        <v>29</v>
      </c>
    </row>
    <row r="13" spans="1:13">
      <c r="A13" s="7">
        <f>'9e'!A13</f>
        <v>1971</v>
      </c>
      <c r="B13" s="41">
        <f>'9'!B13-'9c'!B13</f>
        <v>4751.6000000000004</v>
      </c>
      <c r="C13" s="41">
        <f>'9'!C13-'9c'!C13</f>
        <v>473.20000000000027</v>
      </c>
      <c r="D13" s="41">
        <f>'9'!D13-'9c'!D13</f>
        <v>20.400000000000006</v>
      </c>
      <c r="E13" s="41">
        <f>'9'!E13-'9c'!E13</f>
        <v>3</v>
      </c>
      <c r="F13" s="41">
        <f>'9'!F13-'9c'!F13</f>
        <v>3.8999999999999986</v>
      </c>
      <c r="G13" s="3" t="s">
        <v>29</v>
      </c>
      <c r="H13" s="41">
        <f>'9'!H13-'9c'!H13</f>
        <v>10.199999999999999</v>
      </c>
      <c r="I13" s="41">
        <f>'9'!I13-'9c'!I13</f>
        <v>5.1999999999999993</v>
      </c>
      <c r="J13" s="41">
        <f>'9'!J13-'9c'!J13</f>
        <v>17.100000000000001</v>
      </c>
      <c r="K13" s="41">
        <f>'9'!K13-'9c'!K13</f>
        <v>1.0999999999999996</v>
      </c>
      <c r="L13" s="41">
        <f>'9'!L13-'9c'!L13</f>
        <v>0.59999999999999787</v>
      </c>
      <c r="M13" s="3" t="s">
        <v>29</v>
      </c>
    </row>
    <row r="14" spans="1:13">
      <c r="A14" s="7">
        <f>'9e'!A14</f>
        <v>1972</v>
      </c>
      <c r="B14" s="41">
        <f>'9'!B14-'9c'!B14</f>
        <v>4866.1999999999989</v>
      </c>
      <c r="C14" s="41">
        <f>'9'!C14-'9c'!C14</f>
        <v>294.80000000000018</v>
      </c>
      <c r="D14" s="41">
        <f>'9'!D14-'9c'!D14</f>
        <v>18.400000000000006</v>
      </c>
      <c r="E14" s="41">
        <f>'9'!E14-'9c'!E14</f>
        <v>-1.5</v>
      </c>
      <c r="F14" s="41">
        <f>'9'!F14-'9c'!F14</f>
        <v>1.1000000000000014</v>
      </c>
      <c r="G14" s="3" t="s">
        <v>29</v>
      </c>
      <c r="H14" s="41">
        <f>'9'!H14-'9c'!H14</f>
        <v>8.5999999999999979</v>
      </c>
      <c r="I14" s="41">
        <f>'9'!I14-'9c'!I14</f>
        <v>7.5000000000000036</v>
      </c>
      <c r="J14" s="41">
        <f>'9'!J14-'9c'!J14</f>
        <v>15.799999999999997</v>
      </c>
      <c r="K14" s="41">
        <f>'9'!K14-'9c'!K14</f>
        <v>6.9999999999999982</v>
      </c>
      <c r="L14" s="41">
        <f>'9'!L14-'9c'!L14</f>
        <v>2.5999999999999979</v>
      </c>
      <c r="M14" s="3" t="s">
        <v>29</v>
      </c>
    </row>
    <row r="15" spans="1:13">
      <c r="A15" s="7">
        <f>'9e'!A15</f>
        <v>1973</v>
      </c>
      <c r="B15" s="41">
        <f>'9'!B15-'9c'!B15</f>
        <v>6312.3999999999978</v>
      </c>
      <c r="C15" s="41">
        <f>'9'!C15-'9c'!C15</f>
        <v>668.59999999999991</v>
      </c>
      <c r="D15" s="41">
        <f>'9'!D15-'9c'!D15</f>
        <v>49.800000000000011</v>
      </c>
      <c r="E15" s="41">
        <f>'9'!E15-'9c'!E15</f>
        <v>5.1000000000000014</v>
      </c>
      <c r="F15" s="41">
        <f>'9'!F15-'9c'!F15</f>
        <v>7.2000000000000011</v>
      </c>
      <c r="G15" s="3" t="s">
        <v>29</v>
      </c>
      <c r="H15" s="41">
        <f>'9'!H15-'9c'!H15</f>
        <v>17.999999999999996</v>
      </c>
      <c r="I15" s="41">
        <f>'9'!I15-'9c'!I15</f>
        <v>10.800000000000004</v>
      </c>
      <c r="J15" s="41">
        <f>'9'!J15-'9c'!J15</f>
        <v>11.400000000000002</v>
      </c>
      <c r="K15" s="41">
        <f>'9'!K15-'9c'!K15</f>
        <v>15</v>
      </c>
      <c r="L15" s="41">
        <f>'9'!L15-'9c'!L15</f>
        <v>1.1000000000000014</v>
      </c>
      <c r="M15" s="3" t="s">
        <v>29</v>
      </c>
    </row>
    <row r="16" spans="1:13">
      <c r="A16" s="7">
        <f>'9e'!A16</f>
        <v>1974</v>
      </c>
      <c r="B16" s="41">
        <f>'9'!B16-'9c'!B16</f>
        <v>8200.5</v>
      </c>
      <c r="C16" s="41">
        <f>'9'!C16-'9c'!C16</f>
        <v>1246.2000000000003</v>
      </c>
      <c r="D16" s="41">
        <f>'9'!D16-'9c'!D16</f>
        <v>65.299999999999983</v>
      </c>
      <c r="E16" s="41">
        <f>'9'!E16-'9c'!E16</f>
        <v>14</v>
      </c>
      <c r="F16" s="41">
        <f>'9'!F16-'9c'!F16</f>
        <v>15.900000000000002</v>
      </c>
      <c r="G16" s="3" t="s">
        <v>29</v>
      </c>
      <c r="H16" s="41">
        <f>'9'!H16-'9c'!H16</f>
        <v>20</v>
      </c>
      <c r="I16" s="41">
        <f>'9'!I16-'9c'!I16</f>
        <v>8</v>
      </c>
      <c r="J16" s="41">
        <f>'9'!J16-'9c'!J16</f>
        <v>13.600000000000001</v>
      </c>
      <c r="K16" s="41">
        <f>'9'!K16-'9c'!K16</f>
        <v>13.5</v>
      </c>
      <c r="L16" s="41">
        <f>'9'!L16-'9c'!L16</f>
        <v>3.2999999999999972</v>
      </c>
      <c r="M16" s="3" t="s">
        <v>29</v>
      </c>
    </row>
    <row r="17" spans="1:13">
      <c r="A17" s="7">
        <f>'9e'!A17</f>
        <v>1975</v>
      </c>
      <c r="B17" s="41">
        <f>'9'!B17-'9c'!B17</f>
        <v>9890.5</v>
      </c>
      <c r="C17" s="41">
        <f>'9'!C17-'9c'!C17</f>
        <v>1121.7999999999997</v>
      </c>
      <c r="D17" s="41">
        <f>'9'!D17-'9c'!D17</f>
        <v>29.5</v>
      </c>
      <c r="E17" s="41">
        <f>'9'!E17-'9c'!E17</f>
        <v>10.400000000000002</v>
      </c>
      <c r="F17" s="41">
        <f>'9'!F17-'9c'!F17</f>
        <v>12.100000000000001</v>
      </c>
      <c r="G17" s="3" t="s">
        <v>29</v>
      </c>
      <c r="H17" s="41">
        <f>'9'!H17-'9c'!H17</f>
        <v>9.1000000000000014</v>
      </c>
      <c r="I17" s="41">
        <f>'9'!I17-'9c'!I17</f>
        <v>12</v>
      </c>
      <c r="J17" s="41">
        <f>'9'!J17-'9c'!J17</f>
        <v>13.100000000000001</v>
      </c>
      <c r="K17" s="41">
        <f>'9'!K17-'9c'!K17</f>
        <v>-1.5</v>
      </c>
      <c r="L17" s="41">
        <f>'9'!L17-'9c'!L17</f>
        <v>9.8999999999999986</v>
      </c>
      <c r="M17" s="3" t="s">
        <v>29</v>
      </c>
    </row>
    <row r="18" spans="1:13">
      <c r="A18" s="7">
        <f>'9e'!A18</f>
        <v>1976</v>
      </c>
      <c r="B18" s="41">
        <f>'9'!B18-'9c'!B18</f>
        <v>8979.6000000000022</v>
      </c>
      <c r="C18" s="41">
        <f>'9'!C18-'9c'!C18</f>
        <v>649.20000000000073</v>
      </c>
      <c r="D18" s="41">
        <f>'9'!D18-'9c'!D18</f>
        <v>9.6000000000000227</v>
      </c>
      <c r="E18" s="41">
        <f>'9'!E18-'9c'!E18</f>
        <v>8</v>
      </c>
      <c r="F18" s="41">
        <f>'9'!F18-'9c'!F18</f>
        <v>7.4000000000000021</v>
      </c>
      <c r="G18" s="3" t="s">
        <v>29</v>
      </c>
      <c r="H18" s="41">
        <f>'9'!H18-'9c'!H18</f>
        <v>9.7000000000000028</v>
      </c>
      <c r="I18" s="41">
        <f>'9'!I18-'9c'!I18</f>
        <v>7.8999999999999986</v>
      </c>
      <c r="J18" s="41">
        <f>'9'!J18-'9c'!J18</f>
        <v>18.899999999999999</v>
      </c>
      <c r="K18" s="41">
        <f>'9'!K18-'9c'!K18</f>
        <v>-3.1999999999999993</v>
      </c>
      <c r="L18" s="41">
        <f>'9'!L18-'9c'!L18</f>
        <v>6.6000000000000014</v>
      </c>
      <c r="M18" s="3" t="s">
        <v>29</v>
      </c>
    </row>
    <row r="19" spans="1:13">
      <c r="A19" s="7">
        <f>'9e'!A19</f>
        <v>1977</v>
      </c>
      <c r="B19" s="41">
        <f>'9'!B19-'9c'!B19</f>
        <v>8894.0000000000036</v>
      </c>
      <c r="C19" s="41">
        <f>'9'!C19-'9c'!C19</f>
        <v>737.10000000000036</v>
      </c>
      <c r="D19" s="41">
        <f>'9'!D19-'9c'!D19</f>
        <v>39.900000000000034</v>
      </c>
      <c r="E19" s="41">
        <f>'9'!E19-'9c'!E19</f>
        <v>11.200000000000003</v>
      </c>
      <c r="F19" s="41">
        <f>'9'!F19-'9c'!F19</f>
        <v>12.099999999999998</v>
      </c>
      <c r="G19" s="3" t="s">
        <v>29</v>
      </c>
      <c r="H19" s="41">
        <f>'9'!H19-'9c'!H19</f>
        <v>12.600000000000001</v>
      </c>
      <c r="I19" s="41">
        <f>'9'!I19-'9c'!I19</f>
        <v>9.3999999999999986</v>
      </c>
      <c r="J19" s="41">
        <f>'9'!J19-'9c'!J19</f>
        <v>28.200000000000003</v>
      </c>
      <c r="K19" s="41">
        <f>'9'!K19-'9c'!K19</f>
        <v>7.5</v>
      </c>
      <c r="L19" s="41">
        <f>'9'!L19-'9c'!L19</f>
        <v>2.2000000000000028</v>
      </c>
      <c r="M19" s="3" t="s">
        <v>29</v>
      </c>
    </row>
    <row r="20" spans="1:13">
      <c r="A20" s="7">
        <f>'9e'!A20</f>
        <v>1978</v>
      </c>
      <c r="B20" s="41">
        <f>'9'!B20-'9c'!B20</f>
        <v>9095.7000000000007</v>
      </c>
      <c r="C20" s="41">
        <f>'9'!C20-'9c'!C20</f>
        <v>212.40000000000055</v>
      </c>
      <c r="D20" s="41">
        <f>'9'!D20-'9c'!D20</f>
        <v>51</v>
      </c>
      <c r="E20" s="41">
        <f>'9'!E20-'9c'!E20</f>
        <v>16.200000000000003</v>
      </c>
      <c r="F20" s="41">
        <f>'9'!F20-'9c'!F20</f>
        <v>17.100000000000001</v>
      </c>
      <c r="G20" s="3" t="s">
        <v>29</v>
      </c>
      <c r="H20" s="41">
        <f>'9'!H20-'9c'!H20</f>
        <v>12.100000000000001</v>
      </c>
      <c r="I20" s="41">
        <f>'9'!I20-'9c'!I20</f>
        <v>11.699999999999996</v>
      </c>
      <c r="J20" s="41">
        <f>'9'!J20-'9c'!J20</f>
        <v>24.9</v>
      </c>
      <c r="K20" s="41">
        <f>'9'!K20-'9c'!K20</f>
        <v>21.000000000000004</v>
      </c>
      <c r="L20" s="41">
        <f>'9'!L20-'9c'!L20</f>
        <v>-2.4000000000000057</v>
      </c>
      <c r="M20" s="3" t="s">
        <v>29</v>
      </c>
    </row>
    <row r="21" spans="1:13">
      <c r="A21" s="7">
        <f>'9e'!A21</f>
        <v>1979</v>
      </c>
      <c r="B21" s="41">
        <f>'9'!B21-'9c'!B21</f>
        <v>12529.400000000001</v>
      </c>
      <c r="C21" s="41">
        <f>'9'!C21-'9c'!C21</f>
        <v>643.69999999999982</v>
      </c>
      <c r="D21" s="41">
        <f>'9'!D21-'9c'!D21</f>
        <v>128.19999999999999</v>
      </c>
      <c r="E21" s="41">
        <f>'9'!E21-'9c'!E21</f>
        <v>22.800000000000004</v>
      </c>
      <c r="F21" s="41">
        <f>'9'!F21-'9c'!F21</f>
        <v>26.5</v>
      </c>
      <c r="G21" s="3" t="s">
        <v>29</v>
      </c>
      <c r="H21" s="41">
        <f>'9'!H21-'9c'!H21</f>
        <v>9.3999999999999986</v>
      </c>
      <c r="I21" s="41">
        <f>'9'!I21-'9c'!I21</f>
        <v>45.000000000000007</v>
      </c>
      <c r="J21" s="41">
        <f>'9'!J21-'9c'!J21</f>
        <v>29.299999999999997</v>
      </c>
      <c r="K21" s="41">
        <f>'9'!K21-'9c'!K21</f>
        <v>35.300000000000004</v>
      </c>
      <c r="L21" s="41">
        <f>'9'!L21-'9c'!L21</f>
        <v>7.2999999999999972</v>
      </c>
      <c r="M21" s="3" t="s">
        <v>29</v>
      </c>
    </row>
    <row r="22" spans="1:13">
      <c r="A22" s="7">
        <f>'9e'!A22</f>
        <v>1980</v>
      </c>
      <c r="B22" s="41">
        <f>'9'!B22-'9c'!B22</f>
        <v>15832.400000000001</v>
      </c>
      <c r="C22" s="41">
        <f>'9'!C22-'9c'!C22</f>
        <v>1785.3999999999996</v>
      </c>
      <c r="D22" s="41">
        <f>'9'!D22-'9c'!D22</f>
        <v>206.60000000000002</v>
      </c>
      <c r="E22" s="41">
        <f>'9'!E22-'9c'!E22</f>
        <v>26.799999999999997</v>
      </c>
      <c r="F22" s="41">
        <f>'9'!F22-'9c'!F22</f>
        <v>34.299999999999997</v>
      </c>
      <c r="G22" s="3" t="s">
        <v>29</v>
      </c>
      <c r="H22" s="41">
        <f>'9'!H22-'9c'!H22</f>
        <v>35.599999999999994</v>
      </c>
      <c r="I22" s="41">
        <f>'9'!I22-'9c'!I22</f>
        <v>46.4</v>
      </c>
      <c r="J22" s="41">
        <f>'9'!J22-'9c'!J22</f>
        <v>47.199999999999996</v>
      </c>
      <c r="K22" s="41">
        <f>'9'!K22-'9c'!K22</f>
        <v>28.200000000000003</v>
      </c>
      <c r="L22" s="41">
        <f>'9'!L22-'9c'!L22</f>
        <v>33.200000000000003</v>
      </c>
      <c r="M22" s="3" t="s">
        <v>29</v>
      </c>
    </row>
    <row r="23" spans="1:13">
      <c r="A23" s="7">
        <f>'9e'!A23</f>
        <v>1981</v>
      </c>
      <c r="B23" s="41">
        <f>'9'!B23-'9c'!B23</f>
        <v>21641.900000000009</v>
      </c>
      <c r="C23" s="41">
        <f>'9'!C23-'9c'!C23</f>
        <v>3467.8999999999996</v>
      </c>
      <c r="D23" s="41">
        <f>'9'!D23-'9c'!D23</f>
        <v>37.700000000000045</v>
      </c>
      <c r="E23" s="41">
        <f>'9'!E23-'9c'!E23</f>
        <v>17.200000000000003</v>
      </c>
      <c r="F23" s="41">
        <f>'9'!F23-'9c'!F23</f>
        <v>18.699999999999996</v>
      </c>
      <c r="G23" s="3" t="s">
        <v>29</v>
      </c>
      <c r="H23" s="41">
        <f>'9'!H23-'9c'!H23</f>
        <v>22.799999999999997</v>
      </c>
      <c r="I23" s="41">
        <f>'9'!I23-'9c'!I23</f>
        <v>37.5</v>
      </c>
      <c r="J23" s="41">
        <f>'9'!J23-'9c'!J23</f>
        <v>16.799999999999997</v>
      </c>
      <c r="K23" s="41">
        <f>'9'!K23-'9c'!K23</f>
        <v>2.5</v>
      </c>
      <c r="L23" s="41">
        <f>'9'!L23-'9c'!L23</f>
        <v>11.999999999999993</v>
      </c>
      <c r="M23" s="3" t="s">
        <v>29</v>
      </c>
    </row>
    <row r="24" spans="1:13">
      <c r="A24" s="7">
        <f>'9e'!A24</f>
        <v>1982</v>
      </c>
      <c r="B24" s="41">
        <f>'9'!B24-'9c'!B24</f>
        <v>13331.299999999996</v>
      </c>
      <c r="C24" s="41">
        <f>'9'!C24-'9c'!C24</f>
        <v>1268</v>
      </c>
      <c r="D24" s="41">
        <f>'9'!D24-'9c'!D24</f>
        <v>121.30000000000007</v>
      </c>
      <c r="E24" s="41">
        <f>'9'!E24-'9c'!E24</f>
        <v>27.6</v>
      </c>
      <c r="F24" s="41">
        <f>'9'!F24-'9c'!F24</f>
        <v>47.199999999999996</v>
      </c>
      <c r="G24" s="3" t="s">
        <v>29</v>
      </c>
      <c r="H24" s="41">
        <f>'9'!H24-'9c'!H24</f>
        <v>33.700000000000003</v>
      </c>
      <c r="I24" s="41">
        <f>'9'!I24-'9c'!I24</f>
        <v>7</v>
      </c>
      <c r="J24" s="41">
        <f>'9'!J24-'9c'!J24</f>
        <v>1.1000000000000085</v>
      </c>
      <c r="K24" s="41">
        <f>'9'!K24-'9c'!K24</f>
        <v>15.100000000000001</v>
      </c>
      <c r="L24" s="41">
        <f>'9'!L24-'9c'!L24</f>
        <v>25.299999999999997</v>
      </c>
      <c r="M24" s="3" t="s">
        <v>29</v>
      </c>
    </row>
    <row r="25" spans="1:13">
      <c r="A25" s="7">
        <f>'9e'!A25</f>
        <v>1983</v>
      </c>
      <c r="B25" s="41">
        <f>'9'!B25-'9c'!B25</f>
        <v>7191.3000000000029</v>
      </c>
      <c r="C25" s="41">
        <f>'9'!C25-'9c'!C25</f>
        <v>-1430.5</v>
      </c>
      <c r="D25" s="41">
        <f>'9'!D25-'9c'!D25</f>
        <v>34.199999999999932</v>
      </c>
      <c r="E25" s="41">
        <f>'9'!E25-'9c'!E25</f>
        <v>49.5</v>
      </c>
      <c r="F25" s="41">
        <f>'9'!F25-'9c'!F25</f>
        <v>34.4</v>
      </c>
      <c r="G25" s="3" t="s">
        <v>29</v>
      </c>
      <c r="H25" s="41">
        <f>'9'!H25-'9c'!H25</f>
        <v>28</v>
      </c>
      <c r="I25" s="41">
        <f>'9'!I25-'9c'!I25</f>
        <v>-8.8999999999999915</v>
      </c>
      <c r="J25" s="41">
        <f>'9'!J25-'9c'!J25</f>
        <v>10.300000000000011</v>
      </c>
      <c r="K25" s="41">
        <f>'9'!K25-'9c'!K25</f>
        <v>-12.2</v>
      </c>
      <c r="L25" s="41">
        <f>'9'!L25-'9c'!L25</f>
        <v>18.099999999999994</v>
      </c>
      <c r="M25" s="3" t="s">
        <v>29</v>
      </c>
    </row>
    <row r="26" spans="1:13">
      <c r="A26" s="7">
        <f>'9e'!A26</f>
        <v>1984</v>
      </c>
      <c r="B26" s="41">
        <f>'9'!B26-'9c'!B26</f>
        <v>7153.8000000000029</v>
      </c>
      <c r="C26" s="41">
        <f>'9'!C26-'9c'!C26</f>
        <v>-1677.6999999999998</v>
      </c>
      <c r="D26" s="41">
        <f>'9'!D26-'9c'!D26</f>
        <v>16.099999999999909</v>
      </c>
      <c r="E26" s="41">
        <f>'9'!E26-'9c'!E26</f>
        <v>38.799999999999997</v>
      </c>
      <c r="F26" s="41">
        <f>'9'!F26-'9c'!F26</f>
        <v>23.799999999999997</v>
      </c>
      <c r="G26" s="3" t="s">
        <v>29</v>
      </c>
      <c r="H26" s="41">
        <f>'9'!H26-'9c'!H26</f>
        <v>14.099999999999994</v>
      </c>
      <c r="I26" s="41">
        <f>'9'!I26-'9c'!I26</f>
        <v>30.700000000000003</v>
      </c>
      <c r="J26" s="41">
        <f>'9'!J26-'9c'!J26</f>
        <v>12.700000000000003</v>
      </c>
      <c r="K26" s="41">
        <f>'9'!K26-'9c'!K26</f>
        <v>-6.6000000000000014</v>
      </c>
      <c r="L26" s="41">
        <f>'9'!L26-'9c'!L26</f>
        <v>7.4000000000000057</v>
      </c>
      <c r="M26" s="3" t="s">
        <v>29</v>
      </c>
    </row>
    <row r="27" spans="1:13">
      <c r="A27" s="7">
        <f>'9e'!A27</f>
        <v>1985</v>
      </c>
      <c r="B27" s="41">
        <f>'9'!B27-'9c'!B27</f>
        <v>10552.299999999996</v>
      </c>
      <c r="C27" s="41">
        <f>'9'!C27-'9c'!C27</f>
        <v>320.5</v>
      </c>
      <c r="D27" s="41">
        <f>'9'!D27-'9c'!D27</f>
        <v>36.399999999999977</v>
      </c>
      <c r="E27" s="41">
        <f>'9'!E27-'9c'!E27</f>
        <v>10.599999999999994</v>
      </c>
      <c r="F27" s="41">
        <f>'9'!F27-'9c'!F27</f>
        <v>5.9000000000000057</v>
      </c>
      <c r="G27" s="3" t="s">
        <v>29</v>
      </c>
      <c r="H27" s="41">
        <f>'9'!H27-'9c'!H27</f>
        <v>16.200000000000003</v>
      </c>
      <c r="I27" s="41">
        <f>'9'!I27-'9c'!I27</f>
        <v>36.200000000000003</v>
      </c>
      <c r="J27" s="41">
        <f>'9'!J27-'9c'!J27</f>
        <v>23</v>
      </c>
      <c r="K27" s="41">
        <f>'9'!K27-'9c'!K27</f>
        <v>15.299999999999997</v>
      </c>
      <c r="L27" s="41">
        <f>'9'!L27-'9c'!L27</f>
        <v>21.100000000000009</v>
      </c>
      <c r="M27" s="3" t="s">
        <v>29</v>
      </c>
    </row>
    <row r="28" spans="1:13">
      <c r="A28" s="7">
        <f>'9e'!A28</f>
        <v>1986</v>
      </c>
      <c r="B28" s="41">
        <f>'9'!B28-'9c'!B28</f>
        <v>9631.5999999999913</v>
      </c>
      <c r="C28" s="41">
        <f>'9'!C28-'9c'!C28</f>
        <v>2235.3999999999996</v>
      </c>
      <c r="D28" s="41">
        <f>'9'!D28-'9c'!D28</f>
        <v>89.300000000000068</v>
      </c>
      <c r="E28" s="41">
        <f>'9'!E28-'9c'!E28</f>
        <v>7.4000000000000057</v>
      </c>
      <c r="F28" s="41">
        <f>'9'!F28-'9c'!F28</f>
        <v>10.799999999999997</v>
      </c>
      <c r="G28" s="3" t="s">
        <v>29</v>
      </c>
      <c r="H28" s="41">
        <f>'9'!H28-'9c'!H28</f>
        <v>39</v>
      </c>
      <c r="I28" s="41">
        <f>'9'!I28-'9c'!I28</f>
        <v>18.199999999999989</v>
      </c>
      <c r="J28" s="41">
        <f>'9'!J28-'9c'!J28</f>
        <v>34.599999999999994</v>
      </c>
      <c r="K28" s="41">
        <f>'9'!K28-'9c'!K28</f>
        <v>28.199999999999996</v>
      </c>
      <c r="L28" s="41">
        <f>'9'!L28-'9c'!L28</f>
        <v>5</v>
      </c>
      <c r="M28" s="3" t="s">
        <v>29</v>
      </c>
    </row>
    <row r="29" spans="1:13">
      <c r="A29" s="7">
        <f>'9e'!A29</f>
        <v>1987</v>
      </c>
      <c r="B29" s="41">
        <f>'9'!B29-'9c'!B29</f>
        <v>13588.300000000003</v>
      </c>
      <c r="C29" s="41">
        <f>'9'!C29-'9c'!C29</f>
        <v>2466.6000000000004</v>
      </c>
      <c r="D29" s="41">
        <f>'9'!D29-'9c'!D29</f>
        <v>225</v>
      </c>
      <c r="E29" s="41">
        <f>'9'!E29-'9c'!E29</f>
        <v>-3</v>
      </c>
      <c r="F29" s="41">
        <f>'9'!F29-'9c'!F29</f>
        <v>16.5</v>
      </c>
      <c r="G29" s="3" t="s">
        <v>29</v>
      </c>
      <c r="H29" s="41">
        <f>'9'!H29-'9c'!H29</f>
        <v>60.699999999999989</v>
      </c>
      <c r="I29" s="41">
        <f>'9'!I29-'9c'!I29</f>
        <v>46.3</v>
      </c>
      <c r="J29" s="41">
        <f>'9'!J29-'9c'!J29</f>
        <v>51.700000000000017</v>
      </c>
      <c r="K29" s="41">
        <f>'9'!K29-'9c'!K29</f>
        <v>43.099999999999994</v>
      </c>
      <c r="L29" s="41">
        <f>'9'!L29-'9c'!L29</f>
        <v>21.600000000000009</v>
      </c>
      <c r="M29" s="3" t="s">
        <v>29</v>
      </c>
    </row>
    <row r="30" spans="1:13">
      <c r="A30" s="7">
        <f>'9e'!A30</f>
        <v>1988</v>
      </c>
      <c r="B30" s="41">
        <f>'9'!B30-'9c'!B30</f>
        <v>21011.100000000006</v>
      </c>
      <c r="C30" s="41">
        <f>'9'!C30-'9c'!C30</f>
        <v>3801.7999999999993</v>
      </c>
      <c r="D30" s="41">
        <f>'9'!D30-'9c'!D30</f>
        <v>263</v>
      </c>
      <c r="E30" s="41">
        <f>'9'!E30-'9c'!E30</f>
        <v>10.299999999999997</v>
      </c>
      <c r="F30" s="41">
        <f>'9'!F30-'9c'!F30</f>
        <v>23</v>
      </c>
      <c r="G30" s="3" t="s">
        <v>29</v>
      </c>
      <c r="H30" s="41">
        <f>'9'!H30-'9c'!H30</f>
        <v>41</v>
      </c>
      <c r="I30" s="41">
        <f>'9'!I30-'9c'!I30</f>
        <v>42.000000000000014</v>
      </c>
      <c r="J30" s="41">
        <f>'9'!J30-'9c'!J30</f>
        <v>20.300000000000011</v>
      </c>
      <c r="K30" s="41">
        <f>'9'!K30-'9c'!K30</f>
        <v>80.900000000000006</v>
      </c>
      <c r="L30" s="41">
        <f>'9'!L30-'9c'!L30</f>
        <v>59.599999999999994</v>
      </c>
      <c r="M30" s="3" t="s">
        <v>29</v>
      </c>
    </row>
    <row r="31" spans="1:13">
      <c r="A31" s="7">
        <f>'9e'!A31</f>
        <v>1989</v>
      </c>
      <c r="B31" s="41">
        <f>'9'!B31-'9c'!B31</f>
        <v>23074.100000000006</v>
      </c>
      <c r="C31" s="41">
        <f>'9'!C31-'9c'!C31</f>
        <v>5470.4</v>
      </c>
      <c r="D31" s="41">
        <f>'9'!D31-'9c'!D31</f>
        <v>306.69999999999993</v>
      </c>
      <c r="E31" s="41">
        <f>'9'!E31-'9c'!E31</f>
        <v>27.600000000000009</v>
      </c>
      <c r="F31" s="41">
        <f>'9'!F31-'9c'!F31</f>
        <v>12.299999999999997</v>
      </c>
      <c r="G31" s="3" t="s">
        <v>29</v>
      </c>
      <c r="H31" s="41">
        <f>'9'!H31-'9c'!H31</f>
        <v>35</v>
      </c>
      <c r="I31" s="41">
        <f>'9'!I31-'9c'!I31</f>
        <v>80.799999999999983</v>
      </c>
      <c r="J31" s="41">
        <f>'9'!J31-'9c'!J31</f>
        <v>88</v>
      </c>
      <c r="K31" s="41">
        <f>'9'!K31-'9c'!K31</f>
        <v>17.900000000000006</v>
      </c>
      <c r="L31" s="41">
        <f>'9'!L31-'9c'!L31</f>
        <v>82.300000000000011</v>
      </c>
      <c r="M31" s="3" t="s">
        <v>29</v>
      </c>
    </row>
    <row r="32" spans="1:13">
      <c r="A32" s="7">
        <f>'9e'!A32</f>
        <v>1990</v>
      </c>
      <c r="B32" s="41">
        <f>'9'!B32-'9c'!B32</f>
        <v>18916.099999999991</v>
      </c>
      <c r="C32" s="41">
        <f>'9'!C32-'9c'!C32</f>
        <v>3413.5</v>
      </c>
      <c r="D32" s="41">
        <f>'9'!D32-'9c'!D32</f>
        <v>158.19999999999993</v>
      </c>
      <c r="E32" s="41">
        <f>'9'!E32-'9c'!E32</f>
        <v>8.2999999999999972</v>
      </c>
      <c r="F32" s="41">
        <f>'9'!F32-'9c'!F32</f>
        <v>9</v>
      </c>
      <c r="G32" s="3" t="s">
        <v>29</v>
      </c>
      <c r="H32" s="41">
        <f>'9'!H32-'9c'!H32</f>
        <v>75.599999999999994</v>
      </c>
      <c r="I32" s="41">
        <f>'9'!I32-'9c'!I32</f>
        <v>44.5</v>
      </c>
      <c r="J32" s="41">
        <f>'9'!J32-'9c'!J32</f>
        <v>-9.4999999999999858</v>
      </c>
      <c r="K32" s="41">
        <f>'9'!K32-'9c'!K32</f>
        <v>7.9000000000000057</v>
      </c>
      <c r="L32" s="41">
        <f>'9'!L32-'9c'!L32</f>
        <v>75.5</v>
      </c>
      <c r="M32" s="3" t="s">
        <v>29</v>
      </c>
    </row>
    <row r="33" spans="1:13">
      <c r="A33" s="7">
        <f>'9e'!A33</f>
        <v>1991</v>
      </c>
      <c r="B33" s="41">
        <f>'9'!B33-'9c'!B33</f>
        <v>14176.899999999994</v>
      </c>
      <c r="C33" s="41">
        <f>'9'!C33-'9c'!C33</f>
        <v>1076.3000000000011</v>
      </c>
      <c r="D33" s="41">
        <f>'9'!D33-'9c'!D33</f>
        <v>181.39999999999998</v>
      </c>
      <c r="E33" s="41">
        <f>'9'!E33-'9c'!E33</f>
        <v>-3.5999999999999943</v>
      </c>
      <c r="F33" s="41">
        <f>'9'!F33-'9c'!F33</f>
        <v>-5.2999999999999972</v>
      </c>
      <c r="G33" s="3" t="s">
        <v>29</v>
      </c>
      <c r="H33" s="41">
        <f>'9'!H33-'9c'!H33</f>
        <v>66.5</v>
      </c>
      <c r="I33" s="41">
        <f>'9'!I33-'9c'!I33</f>
        <v>64.400000000000006</v>
      </c>
      <c r="J33" s="41">
        <f>'9'!J33-'9c'!J33</f>
        <v>18.099999999999994</v>
      </c>
      <c r="K33" s="41">
        <f>'9'!K33-'9c'!K33</f>
        <v>5.8999999999999915</v>
      </c>
      <c r="L33" s="41">
        <f>'9'!L33-'9c'!L33</f>
        <v>42.599999999999994</v>
      </c>
      <c r="M33" s="3" t="s">
        <v>29</v>
      </c>
    </row>
    <row r="34" spans="1:13">
      <c r="A34" s="7">
        <f>'9e'!A34</f>
        <v>1992</v>
      </c>
      <c r="B34" s="41">
        <f>'9'!B34-'9c'!B34</f>
        <v>5423.1999999999971</v>
      </c>
      <c r="C34" s="41">
        <f>'9'!C34-'9c'!C34</f>
        <v>-2715.3000000000011</v>
      </c>
      <c r="D34" s="41">
        <f>'9'!D34-'9c'!D34</f>
        <v>119.5</v>
      </c>
      <c r="E34" s="41">
        <f>'9'!E34-'9c'!E34</f>
        <v>6.1000000000000085</v>
      </c>
      <c r="F34" s="41">
        <f>'9'!F34-'9c'!F34</f>
        <v>23</v>
      </c>
      <c r="G34" s="3" t="s">
        <v>29</v>
      </c>
      <c r="H34" s="41">
        <f>'9'!H34-'9c'!H34</f>
        <v>-19.800000000000011</v>
      </c>
      <c r="I34" s="41">
        <f>'9'!I34-'9c'!I34</f>
        <v>74.600000000000023</v>
      </c>
      <c r="J34" s="41">
        <f>'9'!J34-'9c'!J34</f>
        <v>21.899999999999977</v>
      </c>
      <c r="K34" s="41">
        <f>'9'!K34-'9c'!K34</f>
        <v>-25.799999999999997</v>
      </c>
      <c r="L34" s="41">
        <f>'9'!L34-'9c'!L34</f>
        <v>83.4</v>
      </c>
      <c r="M34" s="3" t="s">
        <v>29</v>
      </c>
    </row>
    <row r="35" spans="1:13">
      <c r="A35" s="7">
        <f>'9e'!A35</f>
        <v>1993</v>
      </c>
      <c r="B35" s="41">
        <f>'9'!B35-'9c'!B35</f>
        <v>2341.5</v>
      </c>
      <c r="C35" s="41">
        <f>'9'!C35-'9c'!C35</f>
        <v>-3302.6999999999989</v>
      </c>
      <c r="D35" s="41">
        <f>'9'!D35-'9c'!D35</f>
        <v>-75.899999999999864</v>
      </c>
      <c r="E35" s="41">
        <f>'9'!E35-'9c'!E35</f>
        <v>-19.599999999999994</v>
      </c>
      <c r="F35" s="41">
        <f>'9'!F35-'9c'!F35</f>
        <v>9.2000000000000028</v>
      </c>
      <c r="G35" s="3" t="s">
        <v>29</v>
      </c>
      <c r="H35" s="41">
        <f>'9'!H35-'9c'!H35</f>
        <v>-5.2000000000000171</v>
      </c>
      <c r="I35" s="41">
        <f>'9'!I35-'9c'!I35</f>
        <v>6.8000000000000114</v>
      </c>
      <c r="J35" s="41">
        <f>'9'!J35-'9c'!J35</f>
        <v>16.800000000000011</v>
      </c>
      <c r="K35" s="41">
        <f>'9'!K35-'9c'!K35</f>
        <v>-22.299999999999997</v>
      </c>
      <c r="L35" s="41">
        <f>'9'!L35-'9c'!L35</f>
        <v>19.099999999999994</v>
      </c>
      <c r="M35" s="3" t="s">
        <v>29</v>
      </c>
    </row>
    <row r="36" spans="1:13">
      <c r="A36" s="7">
        <f>'9e'!A36</f>
        <v>1994</v>
      </c>
      <c r="B36" s="41">
        <f>'9'!B36-'9c'!B36</f>
        <v>8590.2999999999884</v>
      </c>
      <c r="C36" s="41">
        <f>'9'!C36-'9c'!C36</f>
        <v>-1157.3999999999996</v>
      </c>
      <c r="D36" s="41">
        <f>'9'!D36-'9c'!D36</f>
        <v>-25</v>
      </c>
      <c r="E36" s="41">
        <f>'9'!E36-'9c'!E36</f>
        <v>-36.099999999999994</v>
      </c>
      <c r="F36" s="41">
        <f>'9'!F36-'9c'!F36</f>
        <v>30.299999999999983</v>
      </c>
      <c r="G36" s="3" t="s">
        <v>29</v>
      </c>
      <c r="H36" s="41">
        <f>'9'!H36-'9c'!H36</f>
        <v>-22.499999999999986</v>
      </c>
      <c r="I36" s="41">
        <f>'9'!I36-'9c'!I36</f>
        <v>6</v>
      </c>
      <c r="J36" s="41">
        <f>'9'!J36-'9c'!J36</f>
        <v>55.699999999999989</v>
      </c>
      <c r="K36" s="41">
        <f>'9'!K36-'9c'!K36</f>
        <v>2.2999999999999972</v>
      </c>
      <c r="L36" s="41">
        <f>'9'!L36-'9c'!L36</f>
        <v>48.100000000000023</v>
      </c>
      <c r="M36" s="3" t="s">
        <v>29</v>
      </c>
    </row>
    <row r="37" spans="1:13">
      <c r="A37" s="7">
        <f>'9e'!A37</f>
        <v>1995</v>
      </c>
      <c r="B37" s="41">
        <f>'9'!B37-'9c'!B37</f>
        <v>7947.3000000000029</v>
      </c>
      <c r="C37" s="41">
        <f>'9'!C37-'9c'!C37</f>
        <v>324.79999999999927</v>
      </c>
      <c r="D37" s="41">
        <f>'9'!D37-'9c'!D37</f>
        <v>-25.800000000000182</v>
      </c>
      <c r="E37" s="41">
        <f>'9'!E37-'9c'!E37</f>
        <v>3.2000000000000028</v>
      </c>
      <c r="F37" s="41">
        <f>'9'!F37-'9c'!F37</f>
        <v>59.600000000000009</v>
      </c>
      <c r="G37" s="3" t="s">
        <v>29</v>
      </c>
      <c r="H37" s="41">
        <f>'9'!H37-'9c'!H37</f>
        <v>-31.700000000000003</v>
      </c>
      <c r="I37" s="41">
        <f>'9'!I37-'9c'!I37</f>
        <v>-0.90000000000000568</v>
      </c>
      <c r="J37" s="41">
        <f>'9'!J37-'9c'!J37</f>
        <v>28.799999999999983</v>
      </c>
      <c r="K37" s="41">
        <f>'9'!K37-'9c'!K37</f>
        <v>-25</v>
      </c>
      <c r="L37" s="41">
        <f>'9'!L37-'9c'!L37</f>
        <v>53.399999999999977</v>
      </c>
      <c r="M37" s="3" t="s">
        <v>29</v>
      </c>
    </row>
    <row r="38" spans="1:13">
      <c r="A38" s="7">
        <f>'9e'!A38</f>
        <v>1996</v>
      </c>
      <c r="B38" s="41">
        <f>'9'!B38-'9c'!B38</f>
        <v>6783.8999999999942</v>
      </c>
      <c r="C38" s="41">
        <f>'9'!C38-'9c'!C38</f>
        <v>731.40000000000146</v>
      </c>
      <c r="D38" s="41">
        <f>'9'!D38-'9c'!D38</f>
        <v>323.5</v>
      </c>
      <c r="E38" s="41">
        <f>'9'!E38-'9c'!E38</f>
        <v>-0.29999999999999716</v>
      </c>
      <c r="F38" s="41">
        <f>'9'!F38-'9c'!F38</f>
        <v>103.2</v>
      </c>
      <c r="G38" s="3" t="s">
        <v>29</v>
      </c>
      <c r="H38" s="41">
        <f>'9'!H38-'9c'!H38</f>
        <v>138.9</v>
      </c>
      <c r="I38" s="41">
        <f>'9'!I38-'9c'!I38</f>
        <v>-19.599999999999994</v>
      </c>
      <c r="J38" s="41">
        <f>'9'!J38-'9c'!J38</f>
        <v>210.09999999999997</v>
      </c>
      <c r="K38" s="41">
        <f>'9'!K38-'9c'!K38</f>
        <v>-8.4000000000000057</v>
      </c>
      <c r="L38" s="41">
        <f>'9'!L38-'9c'!L38</f>
        <v>6.8000000000000114</v>
      </c>
      <c r="M38" s="3" t="s">
        <v>29</v>
      </c>
    </row>
    <row r="39" spans="1:13">
      <c r="A39" s="7">
        <f>'9e'!A39</f>
        <v>1997</v>
      </c>
      <c r="B39" s="41">
        <f>'9'!B39-'9c'!B39</f>
        <v>19696.599999999991</v>
      </c>
      <c r="C39" s="41">
        <f>'9'!C39-'9c'!C39</f>
        <v>2123.7999999999993</v>
      </c>
      <c r="D39" s="41">
        <f>'9'!D39-'9c'!D39</f>
        <v>-1</v>
      </c>
      <c r="E39" s="41">
        <f>'9'!E39-'9c'!E39</f>
        <v>43.300000000000011</v>
      </c>
      <c r="F39" s="41">
        <f>'9'!F39-'9c'!F39</f>
        <v>50.099999999999994</v>
      </c>
      <c r="G39" s="3" t="s">
        <v>29</v>
      </c>
      <c r="H39" s="41">
        <f>'9'!H39-'9c'!H39</f>
        <v>13.599999999999994</v>
      </c>
      <c r="I39" s="41">
        <f>'9'!I39-'9c'!I39</f>
        <v>0.70000000000001705</v>
      </c>
      <c r="J39" s="41">
        <f>'9'!J39-'9c'!J39</f>
        <v>-34.900000000000006</v>
      </c>
      <c r="K39" s="41">
        <f>'9'!K39-'9c'!K39</f>
        <v>17.5</v>
      </c>
      <c r="L39" s="41">
        <f>'9'!L39-'9c'!L39</f>
        <v>71.199999999999989</v>
      </c>
      <c r="M39" s="3" t="s">
        <v>29</v>
      </c>
    </row>
    <row r="40" spans="1:13">
      <c r="A40" s="7">
        <f>'9e'!A40</f>
        <v>1998</v>
      </c>
      <c r="B40" s="41">
        <f>'9'!B40-'9c'!B40</f>
        <v>18828</v>
      </c>
      <c r="C40" s="41">
        <f>'9'!C40-'9c'!C40</f>
        <v>1493.5</v>
      </c>
      <c r="D40" s="41">
        <f>'9'!D40-'9c'!D40</f>
        <v>75.399999999999864</v>
      </c>
      <c r="E40" s="41">
        <f>'9'!E40-'9c'!E40</f>
        <v>72.599999999999994</v>
      </c>
      <c r="F40" s="41">
        <f>'9'!F40-'9c'!F40</f>
        <v>-16.800000000000011</v>
      </c>
      <c r="G40" s="3" t="s">
        <v>29</v>
      </c>
      <c r="H40" s="41">
        <f>'9'!H40-'9c'!H40</f>
        <v>57.400000000000006</v>
      </c>
      <c r="I40" s="41">
        <f>'9'!I40-'9c'!I40</f>
        <v>1.3999999999999773</v>
      </c>
      <c r="J40" s="41">
        <f>'9'!J40-'9c'!J40</f>
        <v>196.10000000000002</v>
      </c>
      <c r="K40" s="41">
        <f>'9'!K40-'9c'!K40</f>
        <v>-18.600000000000001</v>
      </c>
      <c r="L40" s="41">
        <f>'9'!L40-'9c'!L40</f>
        <v>-24.900000000000006</v>
      </c>
      <c r="M40" s="3" t="s">
        <v>29</v>
      </c>
    </row>
    <row r="41" spans="1:13">
      <c r="A41" s="7">
        <f>'9e'!A41</f>
        <v>1999</v>
      </c>
      <c r="B41" s="41">
        <f>'9'!B41-'9c'!B41</f>
        <v>22019.100000000006</v>
      </c>
      <c r="C41" s="41">
        <f>'9'!C41-'9c'!C41</f>
        <v>858.60000000000218</v>
      </c>
      <c r="D41" s="41">
        <f>'9'!D41-'9c'!D41</f>
        <v>215.40000000000009</v>
      </c>
      <c r="E41" s="41">
        <f>'9'!E41-'9c'!E41</f>
        <v>12.100000000000009</v>
      </c>
      <c r="F41" s="41">
        <f>'9'!F41-'9c'!F41</f>
        <v>8.8000000000000114</v>
      </c>
      <c r="G41" s="3" t="s">
        <v>29</v>
      </c>
      <c r="H41" s="41">
        <f>'9'!H41-'9c'!H41</f>
        <v>59.5</v>
      </c>
      <c r="I41" s="41">
        <f>'9'!I41-'9c'!I41</f>
        <v>73.299999999999983</v>
      </c>
      <c r="J41" s="41">
        <f>'9'!J41-'9c'!J41</f>
        <v>275.39999999999998</v>
      </c>
      <c r="K41" s="41">
        <f>'9'!K41-'9c'!K41</f>
        <v>-13.200000000000003</v>
      </c>
      <c r="L41" s="41">
        <f>'9'!L41-'9c'!L41</f>
        <v>0.79999999999998295</v>
      </c>
      <c r="M41" s="3" t="s">
        <v>29</v>
      </c>
    </row>
    <row r="42" spans="1:13">
      <c r="A42" s="7">
        <f>'9e'!A42</f>
        <v>2000</v>
      </c>
      <c r="B42" s="41">
        <f>'9'!B42-'9c'!B42</f>
        <v>21035.600000000006</v>
      </c>
      <c r="C42" s="41">
        <f>'9'!C42-'9c'!C42</f>
        <v>864</v>
      </c>
      <c r="D42" s="41">
        <f>'9'!D42-'9c'!D42</f>
        <v>-203.09999999999991</v>
      </c>
      <c r="E42" s="41">
        <f>'9'!E42-'9c'!E42</f>
        <v>-21.900000000000006</v>
      </c>
      <c r="F42" s="41">
        <f>'9'!F42-'9c'!F42</f>
        <v>-49.100000000000009</v>
      </c>
      <c r="G42" s="3" t="s">
        <v>29</v>
      </c>
      <c r="H42" s="41">
        <f>'9'!H42-'9c'!H42</f>
        <v>112.10000000000002</v>
      </c>
      <c r="I42" s="41">
        <f>'9'!I42-'9c'!I42</f>
        <v>-43.800000000000011</v>
      </c>
      <c r="J42" s="41">
        <f>'9'!J42-'9c'!J42</f>
        <v>23.799999999999983</v>
      </c>
      <c r="K42" s="41">
        <f>'9'!K42-'9c'!K42</f>
        <v>-31.200000000000003</v>
      </c>
      <c r="L42" s="41">
        <f>'9'!L42-'9c'!L42</f>
        <v>-64.5</v>
      </c>
      <c r="M42" s="3" t="s">
        <v>29</v>
      </c>
    </row>
    <row r="43" spans="1:13">
      <c r="A43" s="7">
        <f>'9e'!A43</f>
        <v>2001</v>
      </c>
      <c r="B43" s="41">
        <f>'9'!B43-'9c'!B43</f>
        <v>17192.700000000012</v>
      </c>
      <c r="C43" s="41">
        <f>'9'!C43-'9c'!C43</f>
        <v>-3991.9000000000015</v>
      </c>
      <c r="D43" s="41">
        <f>'9'!D43-'9c'!D43</f>
        <v>-259.39999999999986</v>
      </c>
      <c r="E43" s="41">
        <f>'9'!E43-'9c'!E43</f>
        <v>-11.700000000000003</v>
      </c>
      <c r="F43" s="41">
        <f>'9'!F43-'9c'!F43</f>
        <v>-54.3</v>
      </c>
      <c r="G43" s="3" t="s">
        <v>29</v>
      </c>
      <c r="H43" s="41">
        <f>'9'!H43-'9c'!H43</f>
        <v>60</v>
      </c>
      <c r="I43" s="41">
        <f>'9'!I43-'9c'!I43</f>
        <v>-33</v>
      </c>
      <c r="J43" s="41">
        <f>'9'!J43-'9c'!J43</f>
        <v>-41.900000000000006</v>
      </c>
      <c r="K43" s="41">
        <f>'9'!K43-'9c'!K43</f>
        <v>-8.5</v>
      </c>
      <c r="L43" s="41">
        <f>'9'!L43-'9c'!L43</f>
        <v>-44.5</v>
      </c>
      <c r="M43" s="3" t="s">
        <v>29</v>
      </c>
    </row>
    <row r="44" spans="1:13">
      <c r="A44" s="7">
        <f>'9e'!A44</f>
        <v>2002</v>
      </c>
      <c r="B44" s="41">
        <f>'9'!B44-'9c'!B44</f>
        <v>9106.3000000000175</v>
      </c>
      <c r="C44" s="41">
        <f>'9'!C44-'9c'!C44</f>
        <v>-4495.2000000000007</v>
      </c>
      <c r="D44" s="41">
        <f>'9'!D44-'9c'!D44</f>
        <v>229.90000000000009</v>
      </c>
      <c r="E44" s="41">
        <f>'9'!E44-'9c'!E44</f>
        <v>-20.700000000000003</v>
      </c>
      <c r="F44" s="41">
        <f>'9'!F44-'9c'!F44</f>
        <v>-37.199999999999989</v>
      </c>
      <c r="G44" s="3" t="s">
        <v>29</v>
      </c>
      <c r="H44" s="41">
        <f>'9'!H44-'9c'!H44</f>
        <v>97.500000000000028</v>
      </c>
      <c r="I44" s="41">
        <f>'9'!I44-'9c'!I44</f>
        <v>114.70000000000002</v>
      </c>
      <c r="J44" s="41">
        <f>'9'!J44-'9c'!J44</f>
        <v>-50.5</v>
      </c>
      <c r="K44" s="41">
        <f>'9'!K44-'9c'!K44</f>
        <v>29.799999999999997</v>
      </c>
      <c r="L44" s="41">
        <f>'9'!L44-'9c'!L44</f>
        <v>45.699999999999989</v>
      </c>
      <c r="M44" s="3" t="s">
        <v>29</v>
      </c>
    </row>
    <row r="45" spans="1:13">
      <c r="A45" s="7">
        <f>'9e'!A45</f>
        <v>2003</v>
      </c>
      <c r="B45" s="41">
        <f>'9'!B45-'9c'!B45</f>
        <v>15828.299999999988</v>
      </c>
      <c r="C45" s="41">
        <f>'9'!C45-'9c'!C45</f>
        <v>-1419.7999999999993</v>
      </c>
      <c r="D45" s="41">
        <f>'9'!D45-'9c'!D45</f>
        <v>-29.400000000000091</v>
      </c>
      <c r="E45" s="41">
        <f>'9'!E45-'9c'!E45</f>
        <v>2.8999999999999915</v>
      </c>
      <c r="F45" s="41">
        <f>'9'!F45-'9c'!F45</f>
        <v>-18.299999999999997</v>
      </c>
      <c r="G45" s="3" t="s">
        <v>29</v>
      </c>
      <c r="H45" s="41">
        <f>'9'!H45-'9c'!H45</f>
        <v>37.600000000000023</v>
      </c>
      <c r="I45" s="41">
        <f>'9'!I45-'9c'!I45</f>
        <v>49.199999999999989</v>
      </c>
      <c r="J45" s="41">
        <f>'9'!J45-'9c'!J45</f>
        <v>24.5</v>
      </c>
      <c r="K45" s="41">
        <f>'9'!K45-'9c'!K45</f>
        <v>20.900000000000006</v>
      </c>
      <c r="L45" s="41">
        <f>'9'!L45-'9c'!L45</f>
        <v>-6.8000000000000114</v>
      </c>
      <c r="M45" s="3" t="s">
        <v>29</v>
      </c>
    </row>
    <row r="46" spans="1:13">
      <c r="A46" s="7">
        <f>'9e'!A46</f>
        <v>2004</v>
      </c>
      <c r="B46" s="41">
        <f>'9'!B46-'9c'!B46</f>
        <v>25034.700000000012</v>
      </c>
      <c r="C46" s="41">
        <f>'9'!C46-'9c'!C46</f>
        <v>-1999.7999999999993</v>
      </c>
      <c r="D46" s="41">
        <f>'9'!D46-'9c'!D46</f>
        <v>-38.099999999999909</v>
      </c>
      <c r="E46" s="41">
        <f>'9'!E46-'9c'!E46</f>
        <v>27.799999999999997</v>
      </c>
      <c r="F46" s="41">
        <f>'9'!F46-'9c'!F46</f>
        <v>2.5</v>
      </c>
      <c r="G46" s="3" t="s">
        <v>29</v>
      </c>
      <c r="H46" s="41">
        <f>'9'!H46-'9c'!H46</f>
        <v>40.599999999999994</v>
      </c>
      <c r="I46" s="41">
        <f>'9'!I46-'9c'!I46</f>
        <v>42.699999999999989</v>
      </c>
      <c r="J46" s="41">
        <f>'9'!J46-'9c'!J46</f>
        <v>40.800000000000011</v>
      </c>
      <c r="K46" s="41">
        <f>'9'!K46-'9c'!K46</f>
        <v>21.599999999999994</v>
      </c>
      <c r="L46" s="41">
        <f>'9'!L46-'9c'!L46</f>
        <v>21.399999999999977</v>
      </c>
      <c r="M46" s="3" t="s">
        <v>29</v>
      </c>
    </row>
    <row r="47" spans="1:13">
      <c r="A47" s="7">
        <f>'9e'!A47</f>
        <v>2005</v>
      </c>
      <c r="B47" s="41">
        <f>'9'!B47-'9c'!B47</f>
        <v>39485.599999999977</v>
      </c>
      <c r="C47" s="41">
        <f>'9'!C47-'9c'!C47</f>
        <v>-930.79999999999927</v>
      </c>
      <c r="D47" s="41">
        <f>'9'!D47-'9c'!D47</f>
        <v>-110.20000000000005</v>
      </c>
      <c r="E47" s="41">
        <f>'9'!E47-'9c'!E47</f>
        <v>6.5</v>
      </c>
      <c r="F47" s="41">
        <f>'9'!F47-'9c'!F47</f>
        <v>32.299999999999997</v>
      </c>
      <c r="G47" s="3" t="s">
        <v>29</v>
      </c>
      <c r="H47" s="41">
        <f>'9'!H47-'9c'!H47</f>
        <v>57.800000000000011</v>
      </c>
      <c r="I47" s="41">
        <f>'9'!I47-'9c'!I47</f>
        <v>36.099999999999994</v>
      </c>
      <c r="J47" s="41">
        <f>'9'!J47-'9c'!J47</f>
        <v>143.89999999999998</v>
      </c>
      <c r="K47" s="41">
        <f>'9'!K47-'9c'!K47</f>
        <v>6.1000000000000085</v>
      </c>
      <c r="L47" s="41">
        <f>'9'!L47-'9c'!L47</f>
        <v>28.700000000000017</v>
      </c>
      <c r="M47" s="3" t="s">
        <v>29</v>
      </c>
    </row>
    <row r="48" spans="1:13">
      <c r="A48" s="7">
        <f>'9e'!A48</f>
        <v>2006</v>
      </c>
      <c r="B48" s="41">
        <f>'9'!B48-'9c'!B48</f>
        <v>49010.699999999983</v>
      </c>
      <c r="C48" s="41">
        <f>'9'!C48-'9c'!C48</f>
        <v>-1237.0999999999985</v>
      </c>
      <c r="D48" s="41">
        <f>'9'!D48-'9c'!D48</f>
        <v>-44</v>
      </c>
      <c r="E48" s="3" t="s">
        <v>29</v>
      </c>
      <c r="F48" s="3" t="s">
        <v>29</v>
      </c>
      <c r="G48" s="3" t="s">
        <v>29</v>
      </c>
      <c r="H48" s="3" t="s">
        <v>29</v>
      </c>
      <c r="I48" s="3" t="s">
        <v>29</v>
      </c>
      <c r="J48" s="3" t="s">
        <v>29</v>
      </c>
      <c r="K48" s="3" t="s">
        <v>29</v>
      </c>
      <c r="L48" s="3" t="s">
        <v>29</v>
      </c>
      <c r="M48" s="3" t="s">
        <v>29</v>
      </c>
    </row>
    <row r="49" spans="1:13">
      <c r="A49" s="7">
        <f>'9e'!A49</f>
        <v>2007</v>
      </c>
      <c r="B49" s="41">
        <f>'9'!B49-'9c'!B49</f>
        <v>47254.099999999977</v>
      </c>
      <c r="C49" s="41">
        <f>'9'!C49-'9c'!C49</f>
        <v>-331.59999999999854</v>
      </c>
      <c r="D49" s="41">
        <f>'9'!D49-'9c'!D49</f>
        <v>-93.899999999999864</v>
      </c>
      <c r="E49" s="3" t="s">
        <v>29</v>
      </c>
      <c r="F49" s="3" t="s">
        <v>29</v>
      </c>
      <c r="G49" s="3" t="s">
        <v>29</v>
      </c>
      <c r="H49" s="3" t="s">
        <v>29</v>
      </c>
      <c r="I49" s="3" t="s">
        <v>29</v>
      </c>
      <c r="J49" s="3" t="s">
        <v>29</v>
      </c>
      <c r="K49" s="3" t="s">
        <v>29</v>
      </c>
      <c r="L49" s="3" t="s">
        <v>29</v>
      </c>
      <c r="M49" s="3" t="s">
        <v>29</v>
      </c>
    </row>
    <row r="50" spans="1:13">
      <c r="A50" s="7">
        <f>'9e'!A50</f>
        <v>2008</v>
      </c>
      <c r="B50" s="41">
        <f>'9'!B50-'9c'!B50</f>
        <v>48799.700000000012</v>
      </c>
      <c r="C50" s="41">
        <f>'9'!C50-'9c'!C50</f>
        <v>-1922</v>
      </c>
      <c r="D50" s="41">
        <f>'9'!D50-'9c'!D50</f>
        <v>-72.299999999999955</v>
      </c>
      <c r="E50" s="3" t="s">
        <v>29</v>
      </c>
      <c r="F50" s="3" t="s">
        <v>29</v>
      </c>
      <c r="G50" s="3" t="s">
        <v>29</v>
      </c>
      <c r="H50" s="3" t="s">
        <v>29</v>
      </c>
      <c r="I50" s="3" t="s">
        <v>29</v>
      </c>
      <c r="J50" s="3" t="s">
        <v>29</v>
      </c>
      <c r="K50" s="3" t="s">
        <v>29</v>
      </c>
      <c r="L50" s="3" t="s">
        <v>29</v>
      </c>
      <c r="M50" s="3" t="s">
        <v>29</v>
      </c>
    </row>
    <row r="51" spans="1:13">
      <c r="A51" s="7">
        <f>'9e'!A51</f>
        <v>2009</v>
      </c>
      <c r="B51" s="41">
        <f>'9'!B51-'9c'!B51</f>
        <v>10482.599999999977</v>
      </c>
      <c r="C51" s="41">
        <f>'9'!C51-'9c'!C51</f>
        <v>-8356.2000000000007</v>
      </c>
      <c r="D51" s="41">
        <f>'9'!D51-'9c'!D51</f>
        <v>-225.79999999999995</v>
      </c>
      <c r="E51" s="3" t="s">
        <v>29</v>
      </c>
      <c r="F51" s="3" t="s">
        <v>29</v>
      </c>
      <c r="G51" s="3" t="s">
        <v>29</v>
      </c>
      <c r="H51" s="3" t="s">
        <v>29</v>
      </c>
      <c r="I51" s="3" t="s">
        <v>29</v>
      </c>
      <c r="J51" s="3" t="s">
        <v>29</v>
      </c>
      <c r="K51" s="3" t="s">
        <v>29</v>
      </c>
      <c r="L51" s="3" t="s">
        <v>29</v>
      </c>
      <c r="M51" s="3" t="s">
        <v>29</v>
      </c>
    </row>
    <row r="52" spans="1:13">
      <c r="A52" s="7">
        <f>'9e'!A52</f>
        <v>2010</v>
      </c>
      <c r="B52" s="41">
        <f>'9'!B52-'9c'!B52</f>
        <v>25400.700000000012</v>
      </c>
      <c r="C52" s="41">
        <f>'9'!C52-'9c'!C52</f>
        <v>-4027.8000000000011</v>
      </c>
      <c r="D52" s="41">
        <f>'9'!D52-'9c'!D52</f>
        <v>6.5</v>
      </c>
      <c r="E52" s="3" t="s">
        <v>29</v>
      </c>
      <c r="F52" s="3" t="s">
        <v>29</v>
      </c>
      <c r="G52" s="3" t="s">
        <v>29</v>
      </c>
      <c r="H52" s="3" t="s">
        <v>29</v>
      </c>
      <c r="I52" s="3" t="s">
        <v>29</v>
      </c>
      <c r="J52" s="3" t="s">
        <v>29</v>
      </c>
      <c r="K52" s="3" t="s">
        <v>29</v>
      </c>
      <c r="L52" s="3" t="s">
        <v>29</v>
      </c>
      <c r="M52" s="3" t="s">
        <v>29</v>
      </c>
    </row>
    <row r="54" spans="1:13">
      <c r="A54" s="9" t="s">
        <v>71</v>
      </c>
    </row>
    <row r="55" spans="1:13">
      <c r="A55" s="7" t="s">
        <v>447</v>
      </c>
      <c r="B55" s="2">
        <f>(POWER(VLOOKUP(VALUE(RIGHT($A55,4)),$A$3:$M$52,COLUMN(B$52),0)/VLOOKUP(VALUE(LEFT($A55,4)),$A$3:$M$52,COLUMN(B$52),0),1/(VALUE(RIGHT($A55,4))-VALUE(LEFT($A55,4))))-1)*100</f>
        <v>0.55375337798309054</v>
      </c>
      <c r="C55" s="2">
        <f>(POWER(VLOOKUP(VALUE(RIGHT($A55,4)),$A$3:$M$52,COLUMN(C$52),0)/VLOOKUP(VALUE(LEFT($A55,4)),$A$3:$M$52,COLUMN(C$52),0),1/(VALUE(RIGHT($A55,4))-VALUE(LEFT($A55,4))))-1)*100</f>
        <v>-200.51744136119768</v>
      </c>
      <c r="D55" s="2">
        <f>(POWER(VLOOKUP(VALUE(RIGHT($A55,4)),$A$3:$M$52,COLUMN(D$52),0)/VLOOKUP(VALUE(LEFT($A55,4)),$A$3:$M$52,COLUMN(D$52),0),1/(VALUE(RIGHT($A55,4))-VALUE(LEFT($A55,4))))-1)*100</f>
        <v>-5.8815217322346847</v>
      </c>
      <c r="E55" s="3" t="s">
        <v>29</v>
      </c>
      <c r="F55" s="3" t="s">
        <v>29</v>
      </c>
      <c r="G55" s="3" t="s">
        <v>29</v>
      </c>
      <c r="H55" s="3" t="s">
        <v>29</v>
      </c>
      <c r="I55" s="3" t="s">
        <v>29</v>
      </c>
      <c r="J55" s="3" t="s">
        <v>29</v>
      </c>
      <c r="K55" s="3" t="s">
        <v>29</v>
      </c>
      <c r="L55" s="3" t="s">
        <v>29</v>
      </c>
      <c r="M55" s="3" t="s">
        <v>29</v>
      </c>
    </row>
    <row r="56" spans="1:13">
      <c r="A56" s="7" t="s">
        <v>665</v>
      </c>
      <c r="B56" s="2">
        <f>(POWER(VLOOKUP(VALUE(RIGHT($A56,4)),$A$3:$M$52,COLUMN(B$52),0)/VLOOKUP(VALUE(LEFT($A56,4)),$A$3:$M$52,COLUMN(B$52),0),1/(VALUE(RIGHT($A56,4))-VALUE(LEFT($A56,4))))-1)*100</f>
        <v>2.537086491900209</v>
      </c>
      <c r="C56" s="3" t="s">
        <v>29</v>
      </c>
      <c r="D56" s="3" t="s">
        <v>29</v>
      </c>
      <c r="E56" s="2">
        <f>(POWER(VLOOKUP(VALUE(RIGHT($A56,4)),$A$3:$M$52,COLUMN(E$52),0)/VLOOKUP(VALUE(LEFT($A56,4)),$A$3:$M$52,COLUMN(E$52),0),1/(VALUE(RIGHT($A56,4))-VALUE(LEFT($A56,4))))-1)*100</f>
        <v>-3.9735137006275623</v>
      </c>
      <c r="F56" s="2">
        <f>(POWER(VLOOKUP(VALUE(RIGHT($A56,4)),$A$3:$M$52,COLUMN(F$52),0)/VLOOKUP(VALUE(LEFT($A56,4)),$A$3:$M$52,COLUMN(F$52),0),1/(VALUE(RIGHT($A56,4))-VALUE(LEFT($A56,4))))-1)*100</f>
        <v>2.3033930876848796</v>
      </c>
      <c r="G56" s="3" t="s">
        <v>29</v>
      </c>
      <c r="H56" s="2">
        <f t="shared" ref="H56:L57" si="0">(POWER(VLOOKUP(VALUE(RIGHT($A56,4)),$A$3:$M$52,COLUMN(H$52),0)/VLOOKUP(VALUE(LEFT($A56,4)),$A$3:$M$52,COLUMN(H$52),0),1/(VALUE(RIGHT($A56,4))-VALUE(LEFT($A56,4))))-1)*100</f>
        <v>3.9520459299709376</v>
      </c>
      <c r="I56" s="2">
        <f t="shared" si="0"/>
        <v>-0.15840801700123253</v>
      </c>
      <c r="J56" s="2">
        <f t="shared" si="0"/>
        <v>9.3615473329264454</v>
      </c>
      <c r="K56" s="2">
        <f t="shared" si="0"/>
        <v>3.7865899299065253</v>
      </c>
      <c r="L56" s="2">
        <f t="shared" si="0"/>
        <v>3.700104439088836</v>
      </c>
      <c r="M56" s="3" t="s">
        <v>29</v>
      </c>
    </row>
    <row r="57" spans="1:13">
      <c r="A57" s="7" t="s">
        <v>1</v>
      </c>
      <c r="B57" s="2">
        <f>(POWER(VLOOKUP(VALUE(RIGHT($A57,4)),$A$3:$M$52,COLUMN(B$52),0)/VLOOKUP(VALUE(LEFT($A57,4)),$A$3:$M$52,COLUMN(B$52),0),1/(VALUE(RIGHT($A57,4))-VALUE(LEFT($A57,4))))-1)*100</f>
        <v>0.80421061344495559</v>
      </c>
      <c r="C57" s="2">
        <f t="shared" ref="C57:D59" si="1">(POWER(VLOOKUP(VALUE(RIGHT($A57,4)),$A$3:$M$52,COLUMN(C$52),0)/VLOOKUP(VALUE(LEFT($A57,4)),$A$3:$M$52,COLUMN(C$52),0),1/(VALUE(RIGHT($A57,4))-VALUE(LEFT($A57,4))))-1)*100</f>
        <v>5.8629677331419883</v>
      </c>
      <c r="D57" s="2">
        <f t="shared" si="1"/>
        <v>29.956065165839728</v>
      </c>
      <c r="E57" s="2">
        <f>(POWER(VLOOKUP(VALUE(RIGHT($A57,4)),$A$3:$M$52,COLUMN(E$52),0)/VLOOKUP(VALUE(LEFT($A57,4)),$A$3:$M$52,COLUMN(E$52),0),1/(VALUE(RIGHT($A57,4))-VALUE(LEFT($A57,4))))-1)*100</f>
        <v>6.0895431912217468</v>
      </c>
      <c r="F57" s="2">
        <f>(POWER(VLOOKUP(VALUE(RIGHT($A57,4)),$A$3:$M$52,COLUMN(F$52),0)/VLOOKUP(VALUE(LEFT($A57,4)),$A$3:$M$52,COLUMN(F$52),0),1/(VALUE(RIGHT($A57,4))-VALUE(LEFT($A57,4))))-1)*100</f>
        <v>-5.1018080472857825</v>
      </c>
      <c r="G57" s="3" t="s">
        <v>29</v>
      </c>
      <c r="H57" s="2">
        <f t="shared" si="0"/>
        <v>5.5034471383219818</v>
      </c>
      <c r="I57" s="2">
        <f t="shared" si="0"/>
        <v>10.070898507457704</v>
      </c>
      <c r="J57" s="2">
        <f t="shared" si="0"/>
        <v>22.997610333002406</v>
      </c>
      <c r="K57" s="2">
        <f t="shared" si="0"/>
        <v>27.898110294640265</v>
      </c>
      <c r="L57" s="2">
        <f t="shared" si="0"/>
        <v>27.211778288251232</v>
      </c>
      <c r="M57" s="3" t="s">
        <v>29</v>
      </c>
    </row>
    <row r="58" spans="1:13">
      <c r="A58" s="7" t="s">
        <v>603</v>
      </c>
      <c r="B58" s="2">
        <f>(POWER(VLOOKUP(VALUE(RIGHT($A58,4)),$A$3:$M$52,COLUMN(B$52),0)/VLOOKUP(VALUE(LEFT($A58,4)),$A$3:$M$52,COLUMN(B$52),0),1/(VALUE(RIGHT($A58,4))-VALUE(LEFT($A58,4))))-1)*100</f>
        <v>0.45850486643819188</v>
      </c>
      <c r="C58" s="2">
        <f t="shared" si="1"/>
        <v>-198.55280534294272</v>
      </c>
      <c r="D58" s="2">
        <f t="shared" si="1"/>
        <v>-16.767063290147632</v>
      </c>
      <c r="E58" s="3" t="s">
        <v>29</v>
      </c>
      <c r="F58" s="3" t="s">
        <v>29</v>
      </c>
      <c r="G58" s="3" t="s">
        <v>29</v>
      </c>
      <c r="H58" s="3" t="s">
        <v>29</v>
      </c>
      <c r="I58" s="3" t="s">
        <v>29</v>
      </c>
      <c r="J58" s="3" t="s">
        <v>29</v>
      </c>
      <c r="K58" s="3" t="s">
        <v>29</v>
      </c>
      <c r="L58" s="3" t="s">
        <v>29</v>
      </c>
      <c r="M58" s="3" t="s">
        <v>29</v>
      </c>
    </row>
    <row r="59" spans="1:13">
      <c r="A59" s="7" t="s">
        <v>2</v>
      </c>
      <c r="B59" s="2">
        <f>(POWER(VLOOKUP(VALUE(RIGHT($A59,4)),$A$3:$M$52,COLUMN(B$52),0)/VLOOKUP(VALUE(LEFT($A59,4)),$A$3:$M$52,COLUMN(B$52),0),1/(VALUE(RIGHT($A59,4))-VALUE(LEFT($A59,4))))-1)*100</f>
        <v>-0.83733408201255299</v>
      </c>
      <c r="C59" s="2">
        <f t="shared" si="1"/>
        <v>-15.445665033452659</v>
      </c>
      <c r="D59" s="2">
        <f t="shared" si="1"/>
        <v>-196.3223173659716</v>
      </c>
      <c r="E59" s="2">
        <f>(POWER(VLOOKUP(VALUE(RIGHT($A59,4)),$A$3:$M$52,COLUMN(E$52),0)/VLOOKUP(VALUE(LEFT($A59,4)),$A$3:$M$52,COLUMN(E$52),0),1/(VALUE(RIGHT($A59,4))-VALUE(LEFT($A59,4))))-1)*100</f>
        <v>-197.91896653609049</v>
      </c>
      <c r="F59" s="2">
        <f>(POWER(VLOOKUP(VALUE(RIGHT($A59,4)),$A$3:$M$52,COLUMN(F$52),0)/VLOOKUP(VALUE(LEFT($A59,4)),$A$3:$M$52,COLUMN(F$52),0),1/(VALUE(RIGHT($A59,4))-VALUE(LEFT($A59,4))))-1)*100</f>
        <v>-213.41027361939422</v>
      </c>
      <c r="G59" s="3" t="s">
        <v>29</v>
      </c>
      <c r="H59" s="2">
        <f>(POWER(VLOOKUP(VALUE(RIGHT($A59,4)),$A$3:$M$52,COLUMN(H$52),0)/VLOOKUP(VALUE(LEFT($A59,4)),$A$3:$M$52,COLUMN(H$52),0),1/(VALUE(RIGHT($A59,4))-VALUE(LEFT($A59,4))))-1)*100</f>
        <v>11.162411802437845</v>
      </c>
      <c r="I59" s="2">
        <f>(POWER(VLOOKUP(VALUE(RIGHT($A59,4)),$A$3:$M$52,COLUMN(I$52),0)/VLOOKUP(VALUE(LEFT($A59,4)),$A$3:$M$52,COLUMN(I$52),0),1/(VALUE(RIGHT($A59,4))-VALUE(LEFT($A59,4))))-1)*100</f>
        <v>-194.5853524194693</v>
      </c>
      <c r="J59" s="2">
        <f>(POWER(VLOOKUP(VALUE(RIGHT($A59,4)),$A$3:$M$52,COLUMN(J$52),0)/VLOOKUP(VALUE(LEFT($A59,4)),$A$3:$M$52,COLUMN(J$52),0),1/(VALUE(RIGHT($A59,4))-VALUE(LEFT($A59,4))))-1)*100</f>
        <v>-11.208333391364011</v>
      </c>
      <c r="K59" s="2">
        <f>(POWER(VLOOKUP(VALUE(RIGHT($A59,4)),$A$3:$M$52,COLUMN(K$52),0)/VLOOKUP(VALUE(LEFT($A59,4)),$A$3:$M$52,COLUMN(K$52),0),1/(VALUE(RIGHT($A59,4))-VALUE(LEFT($A59,4))))-1)*100</f>
        <v>-205.18080872318453</v>
      </c>
      <c r="L59" s="2">
        <f>(POWER(VLOOKUP(VALUE(RIGHT($A59,4)),$A$3:$M$52,COLUMN(L$52),0)/VLOOKUP(VALUE(LEFT($A59,4)),$A$3:$M$52,COLUMN(L$52),0),1/(VALUE(RIGHT($A59,4))-VALUE(LEFT($A59,4))))-1)*100</f>
        <v>-197.80885409730806</v>
      </c>
      <c r="M59" s="3" t="s">
        <v>29</v>
      </c>
    </row>
    <row r="60" spans="1:13">
      <c r="A60" s="7" t="s">
        <v>448</v>
      </c>
      <c r="B60" s="2">
        <f>(POWER(VLOOKUP(VALUE(RIGHT($A60,4)),$A$3:$M$52,COLUMN(B$52),0)/VLOOKUP(VALUE(LEFT($A60,4)),$A$3:$M$52,COLUMN(B$52),0),1/(VALUE(RIGHT($A60,4))-VALUE(LEFT($A60,4))))-1)*100</f>
        <v>1.903494718076959</v>
      </c>
      <c r="C60" s="3" t="s">
        <v>29</v>
      </c>
      <c r="D60" s="3" t="s">
        <v>29</v>
      </c>
      <c r="E60" s="3" t="s">
        <v>29</v>
      </c>
      <c r="F60" s="3" t="s">
        <v>29</v>
      </c>
      <c r="G60" s="3" t="s">
        <v>29</v>
      </c>
      <c r="H60" s="3" t="s">
        <v>29</v>
      </c>
      <c r="I60" s="3" t="s">
        <v>29</v>
      </c>
      <c r="J60" s="3" t="s">
        <v>29</v>
      </c>
      <c r="K60" s="3" t="s">
        <v>29</v>
      </c>
      <c r="L60" s="3" t="s">
        <v>29</v>
      </c>
      <c r="M60" s="3" t="s">
        <v>29</v>
      </c>
    </row>
    <row r="61" spans="1:13">
      <c r="A61" s="29" t="s">
        <v>1147</v>
      </c>
    </row>
  </sheetData>
  <pageMargins left="0.7" right="0.7" top="0.75" bottom="0.75" header="0.3" footer="0.3"/>
  <pageSetup scale="53" orientation="landscape" horizontalDpi="0" verticalDpi="0" r:id="rId1"/>
</worksheet>
</file>

<file path=xl/worksheets/sheet59.xml><?xml version="1.0" encoding="utf-8"?>
<worksheet xmlns="http://schemas.openxmlformats.org/spreadsheetml/2006/main" xmlns:r="http://schemas.openxmlformats.org/officeDocument/2006/relationships">
  <sheetPr codeName="Sheet107"/>
  <dimension ref="A1:M61"/>
  <sheetViews>
    <sheetView view="pageBreakPreview" zoomScaleNormal="100" zoomScaleSheetLayoutView="100" workbookViewId="0"/>
  </sheetViews>
  <sheetFormatPr defaultRowHeight="15"/>
  <cols>
    <col min="2" max="2" width="9.85546875" customWidth="1"/>
    <col min="3" max="13" width="13.5703125" customWidth="1"/>
  </cols>
  <sheetData>
    <row r="1" spans="1:13">
      <c r="A1" t="s">
        <v>704</v>
      </c>
    </row>
    <row r="2" spans="1:13" ht="77.25" customHeight="1">
      <c r="B2" s="72" t="s">
        <v>5</v>
      </c>
      <c r="C2" s="72" t="s">
        <v>6</v>
      </c>
      <c r="D2" s="72" t="s">
        <v>7</v>
      </c>
      <c r="E2" s="72" t="s">
        <v>8</v>
      </c>
      <c r="F2" s="72" t="s">
        <v>9</v>
      </c>
      <c r="G2" s="72" t="s">
        <v>11</v>
      </c>
      <c r="H2" s="72" t="s">
        <v>12</v>
      </c>
      <c r="I2" s="72" t="s">
        <v>13</v>
      </c>
      <c r="J2" s="72" t="s">
        <v>14</v>
      </c>
      <c r="K2" s="72" t="s">
        <v>15</v>
      </c>
      <c r="L2" s="72" t="s">
        <v>16</v>
      </c>
      <c r="M2" s="72" t="s">
        <v>17</v>
      </c>
    </row>
    <row r="3" spans="1:13">
      <c r="A3" s="7">
        <v>1961</v>
      </c>
      <c r="B3" s="41">
        <f>'9a'!B3-'9d'!B3</f>
        <v>11469.000000000004</v>
      </c>
      <c r="C3" s="41">
        <f>'9a'!C3-'9d'!C3</f>
        <v>78</v>
      </c>
      <c r="D3" s="41">
        <f>'9a'!D3-'9d'!D3</f>
        <v>227.39999999999998</v>
      </c>
      <c r="E3" s="41">
        <f>'9a'!E3-'9d'!E3</f>
        <v>51.2</v>
      </c>
      <c r="F3" s="41">
        <f>'9a'!F3-'9d'!F3</f>
        <v>33.5</v>
      </c>
      <c r="G3" s="3" t="s">
        <v>29</v>
      </c>
      <c r="H3" s="41">
        <f>'9a'!H3-'9d'!H3</f>
        <v>50.300000000000004</v>
      </c>
      <c r="I3" s="41">
        <f>'9a'!I3-'9d'!I3</f>
        <v>3.2999999999999972</v>
      </c>
      <c r="J3" s="41">
        <f>'9a'!J3-'9d'!J3</f>
        <v>34.4</v>
      </c>
      <c r="K3" s="41">
        <f>'9a'!K3-'9d'!K3</f>
        <v>2.9999999999999982</v>
      </c>
      <c r="L3" s="41">
        <f>'9a'!L3-'9d'!L3</f>
        <v>28.9</v>
      </c>
      <c r="M3" s="3" t="s">
        <v>29</v>
      </c>
    </row>
    <row r="4" spans="1:13">
      <c r="A4" s="7">
        <v>1962</v>
      </c>
      <c r="B4" s="41">
        <f>'9a'!B4-'9d'!B4</f>
        <v>12264.100000000002</v>
      </c>
      <c r="C4" s="41">
        <f>'9a'!C4-'9d'!C4</f>
        <v>1129.1000000000004</v>
      </c>
      <c r="D4" s="41">
        <f>'9a'!D4-'9d'!D4</f>
        <v>205.60000000000002</v>
      </c>
      <c r="E4" s="41">
        <f>'9a'!E4-'9d'!E4</f>
        <v>11</v>
      </c>
      <c r="F4" s="41">
        <f>'9a'!F4-'9d'!F4</f>
        <v>21.999999999999996</v>
      </c>
      <c r="G4" s="3" t="s">
        <v>29</v>
      </c>
      <c r="H4" s="41">
        <f>'9a'!H4-'9d'!H4</f>
        <v>50.099999999999994</v>
      </c>
      <c r="I4" s="41">
        <f>'9a'!I4-'9d'!I4</f>
        <v>12.600000000000001</v>
      </c>
      <c r="J4" s="41">
        <f>'9a'!J4-'9d'!J4</f>
        <v>27.700000000000003</v>
      </c>
      <c r="K4" s="41">
        <f>'9a'!K4-'9d'!K4</f>
        <v>22.099999999999998</v>
      </c>
      <c r="L4" s="41">
        <f>'9a'!L4-'9d'!L4</f>
        <v>32.9</v>
      </c>
      <c r="M4" s="3" t="s">
        <v>29</v>
      </c>
    </row>
    <row r="5" spans="1:13">
      <c r="A5" s="7">
        <v>1963</v>
      </c>
      <c r="B5" s="41">
        <f>'9a'!B5-'9d'!B5</f>
        <v>12964.699999999997</v>
      </c>
      <c r="C5" s="41">
        <f>'9a'!C5-'9d'!C5</f>
        <v>1079.5</v>
      </c>
      <c r="D5" s="41">
        <f>'9a'!D5-'9d'!D5</f>
        <v>134.80000000000007</v>
      </c>
      <c r="E5" s="41">
        <f>'9a'!E5-'9d'!E5</f>
        <v>4.5</v>
      </c>
      <c r="F5" s="41">
        <f>'9a'!F5-'9d'!F5</f>
        <v>11</v>
      </c>
      <c r="G5" s="3" t="s">
        <v>29</v>
      </c>
      <c r="H5" s="41">
        <f>'9a'!H5-'9d'!H5</f>
        <v>31.5</v>
      </c>
      <c r="I5" s="41">
        <f>'9a'!I5-'9d'!I5</f>
        <v>62.699999999999996</v>
      </c>
      <c r="J5" s="41">
        <f>'9a'!J5-'9d'!J5</f>
        <v>23.000000000000007</v>
      </c>
      <c r="K5" s="41">
        <f>'9a'!K5-'9d'!K5</f>
        <v>11.600000000000001</v>
      </c>
      <c r="L5" s="41">
        <f>'9a'!L5-'9d'!L5</f>
        <v>30.800000000000004</v>
      </c>
      <c r="M5" s="3" t="s">
        <v>29</v>
      </c>
    </row>
    <row r="6" spans="1:13">
      <c r="A6" s="7">
        <v>1964</v>
      </c>
      <c r="B6" s="41">
        <f>'9a'!B6-'9d'!B6</f>
        <v>17582.700000000004</v>
      </c>
      <c r="C6" s="41">
        <f>'9a'!C6-'9d'!C6</f>
        <v>3208.8999999999996</v>
      </c>
      <c r="D6" s="41">
        <f>'9a'!D6-'9d'!D6</f>
        <v>106.30000000000007</v>
      </c>
      <c r="E6" s="41">
        <f>'9a'!E6-'9d'!E6</f>
        <v>8.4000000000000021</v>
      </c>
      <c r="F6" s="41">
        <f>'9a'!F6-'9d'!F6</f>
        <v>6.4000000000000021</v>
      </c>
      <c r="G6" s="3" t="s">
        <v>29</v>
      </c>
      <c r="H6" s="41">
        <f>'9a'!H6-'9d'!H6</f>
        <v>27.100000000000009</v>
      </c>
      <c r="I6" s="41">
        <f>'9a'!I6-'9d'!I6</f>
        <v>51.900000000000006</v>
      </c>
      <c r="J6" s="41">
        <f>'9a'!J6-'9d'!J6</f>
        <v>7.8999999999999986</v>
      </c>
      <c r="K6" s="41">
        <f>'9a'!K6-'9d'!K6</f>
        <v>20.999999999999996</v>
      </c>
      <c r="L6" s="41">
        <f>'9a'!L6-'9d'!L6</f>
        <v>22.499999999999993</v>
      </c>
      <c r="M6" s="3" t="s">
        <v>29</v>
      </c>
    </row>
    <row r="7" spans="1:13">
      <c r="A7" s="7">
        <v>1965</v>
      </c>
      <c r="B7" s="41">
        <f>'9a'!B7-'9d'!B7</f>
        <v>22290.9</v>
      </c>
      <c r="C7" s="41">
        <f>'9a'!C7-'9d'!C7</f>
        <v>5018.5999999999995</v>
      </c>
      <c r="D7" s="41">
        <f>'9a'!D7-'9d'!D7</f>
        <v>171.60000000000002</v>
      </c>
      <c r="E7" s="41">
        <f>'9a'!E7-'9d'!E7</f>
        <v>18.799999999999997</v>
      </c>
      <c r="F7" s="41">
        <f>'9a'!F7-'9d'!F7</f>
        <v>15.399999999999999</v>
      </c>
      <c r="G7" s="3" t="s">
        <v>29</v>
      </c>
      <c r="H7" s="41">
        <f>'9a'!H7-'9d'!H7</f>
        <v>38.199999999999996</v>
      </c>
      <c r="I7" s="41">
        <f>'9a'!I7-'9d'!I7</f>
        <v>41.800000000000004</v>
      </c>
      <c r="J7" s="41">
        <f>'9a'!J7-'9d'!J7</f>
        <v>36.799999999999997</v>
      </c>
      <c r="K7" s="41">
        <f>'9a'!K7-'9d'!K7</f>
        <v>41.8</v>
      </c>
      <c r="L7" s="41">
        <f>'9a'!L7-'9d'!L7</f>
        <v>11.600000000000009</v>
      </c>
      <c r="M7" s="3" t="s">
        <v>29</v>
      </c>
    </row>
    <row r="8" spans="1:13">
      <c r="A8" s="7">
        <v>1966</v>
      </c>
      <c r="B8" s="41">
        <f>'9a'!B8-'9d'!B8</f>
        <v>28115.899999999994</v>
      </c>
      <c r="C8" s="41">
        <f>'9a'!C8-'9d'!C8</f>
        <v>6885</v>
      </c>
      <c r="D8" s="41">
        <f>'9a'!D8-'9d'!D8</f>
        <v>333.4</v>
      </c>
      <c r="E8" s="41">
        <f>'9a'!E8-'9d'!E8</f>
        <v>26.799999999999997</v>
      </c>
      <c r="F8" s="41">
        <f>'9a'!F8-'9d'!F8</f>
        <v>28.400000000000002</v>
      </c>
      <c r="G8" s="3" t="s">
        <v>29</v>
      </c>
      <c r="H8" s="41">
        <f>'9a'!H8-'9d'!H8</f>
        <v>17.899999999999999</v>
      </c>
      <c r="I8" s="41">
        <f>'9a'!I8-'9d'!I8</f>
        <v>74.200000000000017</v>
      </c>
      <c r="J8" s="41">
        <f>'9a'!J8-'9d'!J8</f>
        <v>33.399999999999991</v>
      </c>
      <c r="K8" s="41">
        <f>'9a'!K8-'9d'!K8</f>
        <v>68.099999999999994</v>
      </c>
      <c r="L8" s="41">
        <f>'9a'!L8-'9d'!L8</f>
        <v>48.8</v>
      </c>
      <c r="M8" s="3" t="s">
        <v>29</v>
      </c>
    </row>
    <row r="9" spans="1:13">
      <c r="A9" s="7">
        <v>1967</v>
      </c>
      <c r="B9" s="41">
        <f>'9a'!B9-'9d'!B9</f>
        <v>24035.699999999997</v>
      </c>
      <c r="C9" s="41">
        <f>'9a'!C9-'9d'!C9</f>
        <v>3820.6999999999989</v>
      </c>
      <c r="D9" s="41">
        <f>'9a'!D9-'9d'!D9</f>
        <v>315.90000000000009</v>
      </c>
      <c r="E9" s="41">
        <f>'9a'!E9-'9d'!E9</f>
        <v>37.800000000000004</v>
      </c>
      <c r="F9" s="41">
        <f>'9a'!F9-'9d'!F9</f>
        <v>29.5</v>
      </c>
      <c r="G9" s="3" t="s">
        <v>29</v>
      </c>
      <c r="H9" s="41">
        <f>'9a'!H9-'9d'!H9</f>
        <v>10.799999999999997</v>
      </c>
      <c r="I9" s="41">
        <f>'9a'!I9-'9d'!I9</f>
        <v>79.500000000000014</v>
      </c>
      <c r="J9" s="41">
        <f>'9a'!J9-'9d'!J9</f>
        <v>28.799999999999997</v>
      </c>
      <c r="K9" s="41">
        <f>'9a'!K9-'9d'!K9</f>
        <v>70.8</v>
      </c>
      <c r="L9" s="41">
        <f>'9a'!L9-'9d'!L9</f>
        <v>23.599999999999994</v>
      </c>
      <c r="M9" s="3" t="s">
        <v>29</v>
      </c>
    </row>
    <row r="10" spans="1:13">
      <c r="A10" s="7">
        <v>1968</v>
      </c>
      <c r="B10" s="41">
        <f>'9a'!B10-'9d'!B10</f>
        <v>19552.400000000001</v>
      </c>
      <c r="C10" s="41">
        <f>'9a'!C10-'9d'!C10</f>
        <v>1492.6000000000004</v>
      </c>
      <c r="D10" s="41">
        <f>'9a'!D10-'9d'!D10</f>
        <v>65.5</v>
      </c>
      <c r="E10" s="41">
        <f>'9a'!E10-'9d'!E10</f>
        <v>33.699999999999996</v>
      </c>
      <c r="F10" s="41">
        <f>'9a'!F10-'9d'!F10</f>
        <v>18.800000000000004</v>
      </c>
      <c r="G10" s="3" t="s">
        <v>29</v>
      </c>
      <c r="H10" s="41">
        <f>'9a'!H10-'9d'!H10</f>
        <v>11</v>
      </c>
      <c r="I10" s="41">
        <f>'9a'!I10-'9d'!I10</f>
        <v>43.600000000000009</v>
      </c>
      <c r="J10" s="41">
        <f>'9a'!J10-'9d'!J10</f>
        <v>32.199999999999996</v>
      </c>
      <c r="K10" s="41">
        <f>'9a'!K10-'9d'!K10</f>
        <v>13.799999999999997</v>
      </c>
      <c r="L10" s="41">
        <f>'9a'!L10-'9d'!L10</f>
        <v>12.099999999999994</v>
      </c>
      <c r="M10" s="3" t="s">
        <v>29</v>
      </c>
    </row>
    <row r="11" spans="1:13">
      <c r="A11" s="7">
        <v>1969</v>
      </c>
      <c r="B11" s="41">
        <f>'9a'!B11-'9d'!B11</f>
        <v>19266.5</v>
      </c>
      <c r="C11" s="41">
        <f>'9a'!C11-'9d'!C11</f>
        <v>2790.6999999999989</v>
      </c>
      <c r="D11" s="41">
        <f>'9a'!D11-'9d'!D11</f>
        <v>73.799999999999955</v>
      </c>
      <c r="E11" s="41">
        <f>'9a'!E11-'9d'!E11</f>
        <v>14.600000000000001</v>
      </c>
      <c r="F11" s="41">
        <f>'9a'!F11-'9d'!F11</f>
        <v>7.7999999999999972</v>
      </c>
      <c r="G11" s="3" t="s">
        <v>29</v>
      </c>
      <c r="H11" s="41">
        <f>'9a'!H11-'9d'!H11</f>
        <v>3.1000000000000014</v>
      </c>
      <c r="I11" s="41">
        <f>'9a'!I11-'9d'!I11</f>
        <v>47.5</v>
      </c>
      <c r="J11" s="41">
        <f>'9a'!J11-'9d'!J11</f>
        <v>43.400000000000006</v>
      </c>
      <c r="K11" s="41">
        <f>'9a'!K11-'9d'!K11</f>
        <v>10.900000000000002</v>
      </c>
      <c r="L11" s="41">
        <f>'9a'!L11-'9d'!L11</f>
        <v>18.5</v>
      </c>
      <c r="M11" s="3" t="s">
        <v>29</v>
      </c>
    </row>
    <row r="12" spans="1:13">
      <c r="A12" s="7">
        <v>1970</v>
      </c>
      <c r="B12" s="41">
        <f>'9a'!B12-'9d'!B12</f>
        <v>19903.299999999996</v>
      </c>
      <c r="C12" s="41">
        <f>'9a'!C12-'9d'!C12</f>
        <v>4534.1000000000004</v>
      </c>
      <c r="D12" s="41">
        <f>'9a'!D12-'9d'!D12</f>
        <v>129.69999999999993</v>
      </c>
      <c r="E12" s="41">
        <f>'9a'!E12-'9d'!E12</f>
        <v>13</v>
      </c>
      <c r="F12" s="41">
        <f>'9a'!F12-'9d'!F12</f>
        <v>13.299999999999997</v>
      </c>
      <c r="G12" s="3" t="s">
        <v>29</v>
      </c>
      <c r="H12" s="41">
        <f>'9a'!H12-'9d'!H12</f>
        <v>32.499999999999993</v>
      </c>
      <c r="I12" s="41">
        <f>'9a'!I12-'9d'!I12</f>
        <v>38.099999999999994</v>
      </c>
      <c r="J12" s="41">
        <f>'9a'!J12-'9d'!J12</f>
        <v>56.4</v>
      </c>
      <c r="K12" s="41">
        <f>'9a'!K12-'9d'!K12</f>
        <v>30.6</v>
      </c>
      <c r="L12" s="41">
        <f>'9a'!L12-'9d'!L12</f>
        <v>11.300000000000011</v>
      </c>
      <c r="M12" s="3" t="s">
        <v>29</v>
      </c>
    </row>
    <row r="13" spans="1:13">
      <c r="A13" s="7">
        <v>1971</v>
      </c>
      <c r="B13" s="41">
        <f>'9a'!B13-'9d'!B13</f>
        <v>21243.599999999991</v>
      </c>
      <c r="C13" s="41">
        <f>'9a'!C13-'9d'!C13</f>
        <v>2419.7999999999993</v>
      </c>
      <c r="D13" s="41">
        <f>'9a'!D13-'9d'!D13</f>
        <v>56.600000000000023</v>
      </c>
      <c r="E13" s="41">
        <f>'9a'!E13-'9d'!E13</f>
        <v>10.399999999999999</v>
      </c>
      <c r="F13" s="41">
        <f>'9a'!F13-'9d'!F13</f>
        <v>13.799999999999997</v>
      </c>
      <c r="G13" s="3" t="s">
        <v>29</v>
      </c>
      <c r="H13" s="41">
        <f>'9a'!H13-'9d'!H13</f>
        <v>34.000000000000007</v>
      </c>
      <c r="I13" s="41">
        <f>'9a'!I13-'9d'!I13</f>
        <v>19.599999999999994</v>
      </c>
      <c r="J13" s="41">
        <f>'9a'!J13-'9d'!J13</f>
        <v>58</v>
      </c>
      <c r="K13" s="41">
        <f>'9a'!K13-'9d'!K13</f>
        <v>5</v>
      </c>
      <c r="L13" s="41">
        <f>'9a'!L13-'9d'!L13</f>
        <v>4.8999999999999915</v>
      </c>
      <c r="M13" s="3" t="s">
        <v>29</v>
      </c>
    </row>
    <row r="14" spans="1:13">
      <c r="A14" s="7">
        <v>1972</v>
      </c>
      <c r="B14" s="41">
        <f>'9a'!B14-'9d'!B14</f>
        <v>20503.599999999999</v>
      </c>
      <c r="C14" s="41">
        <f>'9a'!C14-'9d'!C14</f>
        <v>1415.2999999999993</v>
      </c>
      <c r="D14" s="41">
        <f>'9a'!D14-'9d'!D14</f>
        <v>53.400000000000091</v>
      </c>
      <c r="E14" s="41">
        <f>'9a'!E14-'9d'!E14</f>
        <v>-3</v>
      </c>
      <c r="F14" s="41">
        <f>'9a'!F14-'9d'!F14</f>
        <v>3.2000000000000028</v>
      </c>
      <c r="G14" s="3" t="s">
        <v>29</v>
      </c>
      <c r="H14" s="41">
        <f>'9a'!H14-'9d'!H14</f>
        <v>26.499999999999993</v>
      </c>
      <c r="I14" s="41">
        <f>'9a'!I14-'9d'!I14</f>
        <v>23.099999999999994</v>
      </c>
      <c r="J14" s="41">
        <f>'9a'!J14-'9d'!J14</f>
        <v>51</v>
      </c>
      <c r="K14" s="41">
        <f>'9a'!K14-'9d'!K14</f>
        <v>21.800000000000004</v>
      </c>
      <c r="L14" s="41">
        <f>'9a'!L14-'9d'!L14</f>
        <v>9.7999999999999972</v>
      </c>
      <c r="M14" s="3" t="s">
        <v>29</v>
      </c>
    </row>
    <row r="15" spans="1:13">
      <c r="A15" s="7">
        <v>1973</v>
      </c>
      <c r="B15" s="41">
        <f>'9a'!B15-'9d'!B15</f>
        <v>24628</v>
      </c>
      <c r="C15" s="41">
        <f>'9a'!C15-'9d'!C15</f>
        <v>3112.2000000000007</v>
      </c>
      <c r="D15" s="41">
        <f>'9a'!D15-'9d'!D15</f>
        <v>202.80000000000007</v>
      </c>
      <c r="E15" s="41">
        <f>'9a'!E15-'9d'!E15</f>
        <v>14.800000000000004</v>
      </c>
      <c r="F15" s="41">
        <f>'9a'!F15-'9d'!F15</f>
        <v>20.5</v>
      </c>
      <c r="G15" s="3" t="s">
        <v>29</v>
      </c>
      <c r="H15" s="41">
        <f>'9a'!H15-'9d'!H15</f>
        <v>52.300000000000004</v>
      </c>
      <c r="I15" s="41">
        <f>'9a'!I15-'9d'!I15</f>
        <v>30.800000000000011</v>
      </c>
      <c r="J15" s="41">
        <f>'9a'!J15-'9d'!J15</f>
        <v>31.699999999999989</v>
      </c>
      <c r="K15" s="41">
        <f>'9a'!K15-'9d'!K15</f>
        <v>41.3</v>
      </c>
      <c r="L15" s="41">
        <f>'9a'!L15-'9d'!L15</f>
        <v>4</v>
      </c>
      <c r="M15" s="3" t="s">
        <v>29</v>
      </c>
    </row>
    <row r="16" spans="1:13">
      <c r="A16" s="7">
        <v>1974</v>
      </c>
      <c r="B16" s="41">
        <f>'9a'!B16-'9d'!B16</f>
        <v>26548.900000000009</v>
      </c>
      <c r="C16" s="41">
        <f>'9a'!C16-'9d'!C16</f>
        <v>4812.7000000000007</v>
      </c>
      <c r="D16" s="41">
        <f>'9a'!D16-'9d'!D16</f>
        <v>199.30000000000007</v>
      </c>
      <c r="E16" s="41">
        <f>'9a'!E16-'9d'!E16</f>
        <v>33.800000000000004</v>
      </c>
      <c r="F16" s="41">
        <f>'9a'!F16-'9d'!F16</f>
        <v>38.6</v>
      </c>
      <c r="G16" s="3" t="s">
        <v>29</v>
      </c>
      <c r="H16" s="41">
        <f>'9a'!H16-'9d'!H16</f>
        <v>47.3</v>
      </c>
      <c r="I16" s="41">
        <f>'9a'!I16-'9d'!I16</f>
        <v>18.700000000000003</v>
      </c>
      <c r="J16" s="41">
        <f>'9a'!J16-'9d'!J16</f>
        <v>32</v>
      </c>
      <c r="K16" s="41">
        <f>'9a'!K16-'9d'!K16</f>
        <v>32.400000000000006</v>
      </c>
      <c r="L16" s="41">
        <f>'9a'!L16-'9d'!L16</f>
        <v>8.5999999999999943</v>
      </c>
      <c r="M16" s="3" t="s">
        <v>29</v>
      </c>
    </row>
    <row r="17" spans="1:13">
      <c r="A17" s="7">
        <v>1975</v>
      </c>
      <c r="B17" s="41">
        <f>'9a'!B17-'9d'!B17</f>
        <v>27659.5</v>
      </c>
      <c r="C17" s="41">
        <f>'9a'!C17-'9d'!C17</f>
        <v>3731.2000000000007</v>
      </c>
      <c r="D17" s="41">
        <f>'9a'!D17-'9d'!D17</f>
        <v>73.699999999999932</v>
      </c>
      <c r="E17" s="41">
        <f>'9a'!E17-'9d'!E17</f>
        <v>23.600000000000009</v>
      </c>
      <c r="F17" s="41">
        <f>'9a'!F17-'9d'!F17</f>
        <v>27.100000000000009</v>
      </c>
      <c r="G17" s="3" t="s">
        <v>29</v>
      </c>
      <c r="H17" s="41">
        <f>'9a'!H17-'9d'!H17</f>
        <v>20.400000000000006</v>
      </c>
      <c r="I17" s="41">
        <f>'9a'!I17-'9d'!I17</f>
        <v>26.200000000000003</v>
      </c>
      <c r="J17" s="41">
        <f>'9a'!J17-'9d'!J17</f>
        <v>29.100000000000009</v>
      </c>
      <c r="K17" s="41">
        <f>'9a'!K17-'9d'!K17</f>
        <v>-2.7000000000000028</v>
      </c>
      <c r="L17" s="41">
        <f>'9a'!L17-'9d'!L17</f>
        <v>21.799999999999997</v>
      </c>
      <c r="M17" s="3" t="s">
        <v>29</v>
      </c>
    </row>
    <row r="18" spans="1:13">
      <c r="A18" s="7">
        <v>1976</v>
      </c>
      <c r="B18" s="41">
        <f>'9a'!B18-'9d'!B18</f>
        <v>23116.300000000003</v>
      </c>
      <c r="C18" s="41">
        <f>'9a'!C18-'9d'!C18</f>
        <v>1834.3999999999996</v>
      </c>
      <c r="D18" s="41">
        <f>'9a'!D18-'9d'!D18</f>
        <v>14.200000000000045</v>
      </c>
      <c r="E18" s="41">
        <f>'9a'!E18-'9d'!E18</f>
        <v>17.700000000000003</v>
      </c>
      <c r="F18" s="41">
        <f>'9a'!F18-'9d'!F18</f>
        <v>15.900000000000006</v>
      </c>
      <c r="G18" s="3" t="s">
        <v>29</v>
      </c>
      <c r="H18" s="41">
        <f>'9a'!H18-'9d'!H18</f>
        <v>20.099999999999994</v>
      </c>
      <c r="I18" s="41">
        <f>'9a'!I18-'9d'!I18</f>
        <v>17.799999999999997</v>
      </c>
      <c r="J18" s="41">
        <f>'9a'!J18-'9d'!J18</f>
        <v>40.5</v>
      </c>
      <c r="K18" s="41">
        <f>'9a'!K18-'9d'!K18</f>
        <v>-6.1999999999999957</v>
      </c>
      <c r="L18" s="41">
        <f>'9a'!L18-'9d'!L18</f>
        <v>13.400000000000006</v>
      </c>
      <c r="M18" s="3" t="s">
        <v>29</v>
      </c>
    </row>
    <row r="19" spans="1:13">
      <c r="A19" s="7">
        <v>1977</v>
      </c>
      <c r="B19" s="41">
        <f>'9a'!B19-'9d'!B19</f>
        <v>21037.399999999994</v>
      </c>
      <c r="C19" s="41">
        <f>'9a'!C19-'9d'!C19</f>
        <v>1862.7000000000007</v>
      </c>
      <c r="D19" s="41">
        <f>'9a'!D19-'9d'!D19</f>
        <v>81.199999999999932</v>
      </c>
      <c r="E19" s="41">
        <f>'9a'!E19-'9d'!E19</f>
        <v>23.900000000000006</v>
      </c>
      <c r="F19" s="41">
        <f>'9a'!F19-'9d'!F19</f>
        <v>25.700000000000003</v>
      </c>
      <c r="G19" s="3" t="s">
        <v>29</v>
      </c>
      <c r="H19" s="41">
        <f>'9a'!H19-'9d'!H19</f>
        <v>26.299999999999997</v>
      </c>
      <c r="I19" s="41">
        <f>'9a'!I19-'9d'!I19</f>
        <v>20.100000000000009</v>
      </c>
      <c r="J19" s="41">
        <f>'9a'!J19-'9d'!J19</f>
        <v>57.399999999999991</v>
      </c>
      <c r="K19" s="41">
        <f>'9a'!K19-'9d'!K19</f>
        <v>17</v>
      </c>
      <c r="L19" s="41">
        <f>'9a'!L19-'9d'!L19</f>
        <v>4.6999999999999886</v>
      </c>
      <c r="M19" s="3" t="s">
        <v>29</v>
      </c>
    </row>
    <row r="20" spans="1:13">
      <c r="A20" s="7">
        <v>1978</v>
      </c>
      <c r="B20" s="41">
        <f>'9a'!B20-'9d'!B20</f>
        <v>18930.900000000009</v>
      </c>
      <c r="C20" s="41">
        <f>'9a'!C20-'9d'!C20</f>
        <v>101.89999999999964</v>
      </c>
      <c r="D20" s="41">
        <f>'9a'!D20-'9d'!D20</f>
        <v>102.70000000000005</v>
      </c>
      <c r="E20" s="41">
        <f>'9a'!E20-'9d'!E20</f>
        <v>29.9</v>
      </c>
      <c r="F20" s="41">
        <f>'9a'!F20-'9d'!F20</f>
        <v>33.699999999999996</v>
      </c>
      <c r="G20" s="3" t="s">
        <v>29</v>
      </c>
      <c r="H20" s="41">
        <f>'9a'!H20-'9d'!H20</f>
        <v>23.799999999999997</v>
      </c>
      <c r="I20" s="41">
        <f>'9a'!I20-'9d'!I20</f>
        <v>22.700000000000003</v>
      </c>
      <c r="J20" s="41">
        <f>'9a'!J20-'9d'!J20</f>
        <v>50.399999999999991</v>
      </c>
      <c r="K20" s="41">
        <f>'9a'!K20-'9d'!K20</f>
        <v>40.5</v>
      </c>
      <c r="L20" s="41">
        <f>'9a'!L20-'9d'!L20</f>
        <v>-4</v>
      </c>
      <c r="M20" s="3" t="s">
        <v>29</v>
      </c>
    </row>
    <row r="21" spans="1:13">
      <c r="A21" s="7">
        <v>1979</v>
      </c>
      <c r="B21" s="41">
        <f>'9a'!B21-'9d'!B21</f>
        <v>24861.900000000009</v>
      </c>
      <c r="C21" s="41">
        <f>'9a'!C21-'9d'!C21</f>
        <v>1295</v>
      </c>
      <c r="D21" s="41">
        <f>'9a'!D21-'9d'!D21</f>
        <v>272.30000000000007</v>
      </c>
      <c r="E21" s="41">
        <f>'9a'!E21-'9d'!E21</f>
        <v>40.200000000000003</v>
      </c>
      <c r="F21" s="41">
        <f>'9a'!F21-'9d'!F21</f>
        <v>46.4</v>
      </c>
      <c r="G21" s="3" t="s">
        <v>29</v>
      </c>
      <c r="H21" s="41">
        <f>'9a'!H21-'9d'!H21</f>
        <v>17.700000000000003</v>
      </c>
      <c r="I21" s="41">
        <f>'9a'!I21-'9d'!I21</f>
        <v>78.900000000000006</v>
      </c>
      <c r="J21" s="41">
        <f>'9a'!J21-'9d'!J21</f>
        <v>52</v>
      </c>
      <c r="K21" s="41">
        <f>'9a'!K21-'9d'!K21</f>
        <v>62.5</v>
      </c>
      <c r="L21" s="41">
        <f>'9a'!L21-'9d'!L21</f>
        <v>13.799999999999997</v>
      </c>
      <c r="M21" s="3" t="s">
        <v>29</v>
      </c>
    </row>
    <row r="22" spans="1:13">
      <c r="A22" s="7">
        <v>1980</v>
      </c>
      <c r="B22" s="41">
        <f>'9a'!B22-'9d'!B22</f>
        <v>28168.900000000009</v>
      </c>
      <c r="C22" s="41">
        <f>'9a'!C22-'9d'!C22</f>
        <v>3422.8000000000011</v>
      </c>
      <c r="D22" s="41">
        <f>'9a'!D22-'9d'!D22</f>
        <v>359.29999999999995</v>
      </c>
      <c r="E22" s="41">
        <f>'9a'!E22-'9d'!E22</f>
        <v>43.400000000000006</v>
      </c>
      <c r="F22" s="41">
        <f>'9a'!F22-'9d'!F22</f>
        <v>56.5</v>
      </c>
      <c r="G22" s="3" t="s">
        <v>29</v>
      </c>
      <c r="H22" s="41">
        <f>'9a'!H22-'9d'!H22</f>
        <v>59.000000000000014</v>
      </c>
      <c r="I22" s="41">
        <f>'9a'!I22-'9d'!I22</f>
        <v>76.5</v>
      </c>
      <c r="J22" s="41">
        <f>'9a'!J22-'9d'!J22</f>
        <v>77.900000000000006</v>
      </c>
      <c r="K22" s="41">
        <f>'9a'!K22-'9d'!K22</f>
        <v>45.3</v>
      </c>
      <c r="L22" s="41">
        <f>'9a'!L22-'9d'!L22</f>
        <v>54.300000000000011</v>
      </c>
      <c r="M22" s="3" t="s">
        <v>29</v>
      </c>
    </row>
    <row r="23" spans="1:13">
      <c r="A23" s="7">
        <v>1981</v>
      </c>
      <c r="B23" s="41">
        <f>'9a'!B23-'9d'!B23</f>
        <v>34453.199999999997</v>
      </c>
      <c r="C23" s="41">
        <f>'9a'!C23-'9d'!C23</f>
        <v>6560</v>
      </c>
      <c r="D23" s="41">
        <f>'9a'!D23-'9d'!D23</f>
        <v>50.599999999999909</v>
      </c>
      <c r="E23" s="41">
        <f>'9a'!E23-'9d'!E23</f>
        <v>25.599999999999994</v>
      </c>
      <c r="F23" s="41">
        <f>'9a'!F23-'9d'!F23</f>
        <v>28.599999999999994</v>
      </c>
      <c r="G23" s="3" t="s">
        <v>29</v>
      </c>
      <c r="H23" s="41">
        <f>'9a'!H23-'9d'!H23</f>
        <v>35</v>
      </c>
      <c r="I23" s="41">
        <f>'9a'!I23-'9d'!I23</f>
        <v>57.399999999999991</v>
      </c>
      <c r="J23" s="41">
        <f>'9a'!J23-'9d'!J23</f>
        <v>26.699999999999989</v>
      </c>
      <c r="K23" s="41">
        <f>'9a'!K23-'9d'!K23</f>
        <v>4.3000000000000043</v>
      </c>
      <c r="L23" s="41">
        <f>'9a'!L23-'9d'!L23</f>
        <v>18.400000000000006</v>
      </c>
      <c r="M23" s="3" t="s">
        <v>29</v>
      </c>
    </row>
    <row r="24" spans="1:13">
      <c r="A24" s="7">
        <v>1982</v>
      </c>
      <c r="B24" s="41">
        <f>'9a'!B24-'9d'!B24</f>
        <v>19296.5</v>
      </c>
      <c r="C24" s="41">
        <f>'9a'!C24-'9d'!C24</f>
        <v>1944.7000000000007</v>
      </c>
      <c r="D24" s="41">
        <f>'9a'!D24-'9d'!D24</f>
        <v>189.70000000000005</v>
      </c>
      <c r="E24" s="41">
        <f>'9a'!E24-'9d'!E24</f>
        <v>39.099999999999994</v>
      </c>
      <c r="F24" s="41">
        <f>'9a'!F24-'9d'!F24</f>
        <v>67.3</v>
      </c>
      <c r="G24" s="3" t="s">
        <v>29</v>
      </c>
      <c r="H24" s="41">
        <f>'9a'!H24-'9d'!H24</f>
        <v>47.400000000000006</v>
      </c>
      <c r="I24" s="41">
        <f>'9a'!I24-'9d'!I24</f>
        <v>10.300000000000011</v>
      </c>
      <c r="J24" s="41">
        <f>'9a'!J24-'9d'!J24</f>
        <v>1.2999999999999972</v>
      </c>
      <c r="K24" s="41">
        <f>'9a'!K24-'9d'!K24</f>
        <v>20.699999999999996</v>
      </c>
      <c r="L24" s="41">
        <f>'9a'!L24-'9d'!L24</f>
        <v>35.800000000000011</v>
      </c>
      <c r="M24" s="3" t="s">
        <v>29</v>
      </c>
    </row>
    <row r="25" spans="1:13">
      <c r="A25" s="7">
        <v>1983</v>
      </c>
      <c r="B25" s="41">
        <f>'9a'!B25-'9d'!B25</f>
        <v>8316.2999999999884</v>
      </c>
      <c r="C25" s="41">
        <f>'9a'!C25-'9d'!C25</f>
        <v>-2819.0999999999985</v>
      </c>
      <c r="D25" s="41">
        <f>'9a'!D25-'9d'!D25</f>
        <v>41.100000000000136</v>
      </c>
      <c r="E25" s="41">
        <f>'9a'!E25-'9d'!E25</f>
        <v>68.599999999999994</v>
      </c>
      <c r="F25" s="41">
        <f>'9a'!F25-'9d'!F25</f>
        <v>47.8</v>
      </c>
      <c r="G25" s="3" t="s">
        <v>29</v>
      </c>
      <c r="H25" s="41">
        <f>'9a'!H25-'9d'!H25</f>
        <v>38.199999999999989</v>
      </c>
      <c r="I25" s="41">
        <f>'9a'!I25-'9d'!I25</f>
        <v>-10.599999999999994</v>
      </c>
      <c r="J25" s="41">
        <f>'9a'!J25-'9d'!J25</f>
        <v>13.900000000000006</v>
      </c>
      <c r="K25" s="41">
        <f>'9a'!K25-'9d'!K25</f>
        <v>-16.400000000000006</v>
      </c>
      <c r="L25" s="41">
        <f>'9a'!L25-'9d'!L25</f>
        <v>24.399999999999991</v>
      </c>
      <c r="M25" s="3" t="s">
        <v>29</v>
      </c>
    </row>
    <row r="26" spans="1:13">
      <c r="A26" s="7">
        <v>1984</v>
      </c>
      <c r="B26" s="41">
        <f>'9a'!B26-'9d'!B26</f>
        <v>8030.8000000000029</v>
      </c>
      <c r="C26" s="41">
        <f>'9a'!C26-'9d'!C26</f>
        <v>-3030.0999999999985</v>
      </c>
      <c r="D26" s="41">
        <f>'9a'!D26-'9d'!D26</f>
        <v>5.5</v>
      </c>
      <c r="E26" s="41">
        <f>'9a'!E26-'9d'!E26</f>
        <v>49.8</v>
      </c>
      <c r="F26" s="41">
        <f>'9a'!F26-'9d'!F26</f>
        <v>30.299999999999997</v>
      </c>
      <c r="G26" s="3" t="s">
        <v>29</v>
      </c>
      <c r="H26" s="41">
        <f>'9a'!H26-'9d'!H26</f>
        <v>18.599999999999994</v>
      </c>
      <c r="I26" s="41">
        <f>'9a'!I26-'9d'!I26</f>
        <v>41.599999999999994</v>
      </c>
      <c r="J26" s="41">
        <f>'9a'!J26-'9d'!J26</f>
        <v>18.199999999999989</v>
      </c>
      <c r="K26" s="41">
        <f>'9a'!K26-'9d'!K26</f>
        <v>-9.6000000000000014</v>
      </c>
      <c r="L26" s="41">
        <f>'9a'!L26-'9d'!L26</f>
        <v>9</v>
      </c>
      <c r="M26" s="3" t="s">
        <v>29</v>
      </c>
    </row>
    <row r="27" spans="1:13">
      <c r="A27" s="7">
        <v>1985</v>
      </c>
      <c r="B27" s="41">
        <f>'9a'!B27-'9d'!B27</f>
        <v>13000.199999999997</v>
      </c>
      <c r="C27" s="41">
        <f>'9a'!C27-'9d'!C27</f>
        <v>444.60000000000036</v>
      </c>
      <c r="D27" s="41">
        <f>'9a'!D27-'9d'!D27</f>
        <v>33.600000000000136</v>
      </c>
      <c r="E27" s="41">
        <f>'9a'!E27-'9d'!E27</f>
        <v>12.5</v>
      </c>
      <c r="F27" s="41">
        <f>'9a'!F27-'9d'!F27</f>
        <v>7.5</v>
      </c>
      <c r="G27" s="3" t="s">
        <v>29</v>
      </c>
      <c r="H27" s="41">
        <f>'9a'!H27-'9d'!H27</f>
        <v>21.200000000000003</v>
      </c>
      <c r="I27" s="41">
        <f>'9a'!I27-'9d'!I27</f>
        <v>45.100000000000009</v>
      </c>
      <c r="J27" s="41">
        <f>'9a'!J27-'9d'!J27</f>
        <v>31.999999999999986</v>
      </c>
      <c r="K27" s="41">
        <f>'9a'!K27-'9d'!K27</f>
        <v>20.100000000000001</v>
      </c>
      <c r="L27" s="41">
        <f>'9a'!L27-'9d'!L27</f>
        <v>26.800000000000011</v>
      </c>
      <c r="M27" s="3" t="s">
        <v>29</v>
      </c>
    </row>
    <row r="28" spans="1:13">
      <c r="A28" s="7">
        <v>1986</v>
      </c>
      <c r="B28" s="41">
        <f>'9a'!B28-'9d'!B28</f>
        <v>11101.199999999997</v>
      </c>
      <c r="C28" s="41">
        <f>'9a'!C28-'9d'!C28</f>
        <v>3271.0000000000018</v>
      </c>
      <c r="D28" s="41">
        <f>'9a'!D28-'9d'!D28</f>
        <v>136.70000000000005</v>
      </c>
      <c r="E28" s="41">
        <f>'9a'!E28-'9d'!E28</f>
        <v>9.1000000000000085</v>
      </c>
      <c r="F28" s="41">
        <f>'9a'!F28-'9d'!F28</f>
        <v>13.900000000000006</v>
      </c>
      <c r="G28" s="3" t="s">
        <v>29</v>
      </c>
      <c r="H28" s="41">
        <f>'9a'!H28-'9d'!H28</f>
        <v>49.599999999999994</v>
      </c>
      <c r="I28" s="41">
        <f>'9a'!I28-'9d'!I28</f>
        <v>21.299999999999983</v>
      </c>
      <c r="J28" s="41">
        <f>'9a'!J28-'9d'!J28</f>
        <v>43.099999999999994</v>
      </c>
      <c r="K28" s="41">
        <f>'9a'!K28-'9d'!K28</f>
        <v>35.1</v>
      </c>
      <c r="L28" s="41">
        <f>'9a'!L28-'9d'!L28</f>
        <v>6.5</v>
      </c>
      <c r="M28" s="3" t="s">
        <v>29</v>
      </c>
    </row>
    <row r="29" spans="1:13">
      <c r="A29" s="7">
        <v>1987</v>
      </c>
      <c r="B29" s="41">
        <f>'9a'!B29-'9d'!B29</f>
        <v>14537.600000000006</v>
      </c>
      <c r="C29" s="41">
        <f>'9a'!C29-'9d'!C29</f>
        <v>3512.2000000000007</v>
      </c>
      <c r="D29" s="41">
        <f>'9a'!D29-'9d'!D29</f>
        <v>321.10000000000014</v>
      </c>
      <c r="E29" s="41">
        <f>'9a'!E29-'9d'!E29</f>
        <v>-2.5</v>
      </c>
      <c r="F29" s="41">
        <f>'9a'!F29-'9d'!F29</f>
        <v>19.600000000000009</v>
      </c>
      <c r="G29" s="3" t="s">
        <v>29</v>
      </c>
      <c r="H29" s="41">
        <f>'9a'!H29-'9d'!H29</f>
        <v>66.7</v>
      </c>
      <c r="I29" s="41">
        <f>'9a'!I29-'9d'!I29</f>
        <v>52.899999999999977</v>
      </c>
      <c r="J29" s="41">
        <f>'9a'!J29-'9d'!J29</f>
        <v>60.8</v>
      </c>
      <c r="K29" s="41">
        <f>'9a'!K29-'9d'!K29</f>
        <v>46.3</v>
      </c>
      <c r="L29" s="41">
        <f>'9a'!L29-'9d'!L29</f>
        <v>24.400000000000006</v>
      </c>
      <c r="M29" s="3" t="s">
        <v>29</v>
      </c>
    </row>
    <row r="30" spans="1:13">
      <c r="A30" s="7">
        <v>1988</v>
      </c>
      <c r="B30" s="41">
        <f>'9a'!B30-'9d'!B30</f>
        <v>25933.800000000003</v>
      </c>
      <c r="C30" s="41">
        <f>'9a'!C30-'9d'!C30</f>
        <v>5593</v>
      </c>
      <c r="D30" s="41">
        <f>'9a'!D30-'9d'!D30</f>
        <v>379.09999999999991</v>
      </c>
      <c r="E30" s="41">
        <f>'9a'!E30-'9d'!E30</f>
        <v>11.900000000000006</v>
      </c>
      <c r="F30" s="41">
        <f>'9a'!F30-'9d'!F30</f>
        <v>26.099999999999994</v>
      </c>
      <c r="G30" s="3" t="s">
        <v>29</v>
      </c>
      <c r="H30" s="41">
        <f>'9a'!H30-'9d'!H30</f>
        <v>46.100000000000009</v>
      </c>
      <c r="I30" s="41">
        <f>'9a'!I30-'9d'!I30</f>
        <v>48.400000000000006</v>
      </c>
      <c r="J30" s="41">
        <f>'9a'!J30-'9d'!J30</f>
        <v>23.699999999999989</v>
      </c>
      <c r="K30" s="41">
        <f>'9a'!K30-'9d'!K30</f>
        <v>85.5</v>
      </c>
      <c r="L30" s="41">
        <f>'9a'!L30-'9d'!L30</f>
        <v>68.199999999999989</v>
      </c>
      <c r="M30" s="3" t="s">
        <v>29</v>
      </c>
    </row>
    <row r="31" spans="1:13">
      <c r="A31" s="7">
        <v>1989</v>
      </c>
      <c r="B31" s="41">
        <f>'9a'!B31-'9d'!B31</f>
        <v>27059.600000000006</v>
      </c>
      <c r="C31" s="41">
        <f>'9a'!C31-'9d'!C31</f>
        <v>7779.3999999999978</v>
      </c>
      <c r="D31" s="41">
        <f>'9a'!D31-'9d'!D31</f>
        <v>430.60000000000014</v>
      </c>
      <c r="E31" s="41">
        <f>'9a'!E31-'9d'!E31</f>
        <v>30.799999999999997</v>
      </c>
      <c r="F31" s="41">
        <f>'9a'!F31-'9d'!F31</f>
        <v>13.599999999999994</v>
      </c>
      <c r="G31" s="3" t="s">
        <v>29</v>
      </c>
      <c r="H31" s="41">
        <f>'9a'!H31-'9d'!H31</f>
        <v>37.899999999999991</v>
      </c>
      <c r="I31" s="41">
        <f>'9a'!I31-'9d'!I31</f>
        <v>89.6</v>
      </c>
      <c r="J31" s="41">
        <f>'9a'!J31-'9d'!J31</f>
        <v>96.800000000000011</v>
      </c>
      <c r="K31" s="41">
        <f>'9a'!K31-'9d'!K31</f>
        <v>17.900000000000006</v>
      </c>
      <c r="L31" s="41">
        <f>'9a'!L31-'9d'!L31</f>
        <v>90.5</v>
      </c>
      <c r="M31" s="3" t="s">
        <v>29</v>
      </c>
    </row>
    <row r="32" spans="1:13">
      <c r="A32" s="7">
        <v>1990</v>
      </c>
      <c r="B32" s="41">
        <f>'9a'!B32-'9d'!B32</f>
        <v>21661.300000000003</v>
      </c>
      <c r="C32" s="41">
        <f>'9a'!C32-'9d'!C32</f>
        <v>4639.3999999999978</v>
      </c>
      <c r="D32" s="41">
        <f>'9a'!D32-'9d'!D32</f>
        <v>214.10000000000014</v>
      </c>
      <c r="E32" s="41">
        <f>'9a'!E32-'9d'!E32</f>
        <v>8.7000000000000028</v>
      </c>
      <c r="F32" s="41">
        <f>'9a'!F32-'9d'!F32</f>
        <v>9.5999999999999943</v>
      </c>
      <c r="G32" s="3" t="s">
        <v>29</v>
      </c>
      <c r="H32" s="41">
        <f>'9a'!H32-'9d'!H32</f>
        <v>80</v>
      </c>
      <c r="I32" s="41">
        <f>'9a'!I32-'9d'!I32</f>
        <v>48.400000000000006</v>
      </c>
      <c r="J32" s="41">
        <f>'9a'!J32-'9d'!J32</f>
        <v>-10.799999999999983</v>
      </c>
      <c r="K32" s="41">
        <f>'9a'!K32-'9d'!K32</f>
        <v>7.4000000000000057</v>
      </c>
      <c r="L32" s="41">
        <f>'9a'!L32-'9d'!L32</f>
        <v>82</v>
      </c>
      <c r="M32" s="3" t="s">
        <v>29</v>
      </c>
    </row>
    <row r="33" spans="1:13">
      <c r="A33" s="7">
        <v>1991</v>
      </c>
      <c r="B33" s="41">
        <f>'9a'!B33-'9d'!B33</f>
        <v>16215.399999999994</v>
      </c>
      <c r="C33" s="41">
        <f>'9a'!C33-'9d'!C33</f>
        <v>1341.5999999999985</v>
      </c>
      <c r="D33" s="41">
        <f>'9a'!D33-'9d'!D33</f>
        <v>233.5</v>
      </c>
      <c r="E33" s="41">
        <f>'9a'!E33-'9d'!E33</f>
        <v>-3.9000000000000057</v>
      </c>
      <c r="F33" s="41">
        <f>'9a'!F33-'9d'!F33</f>
        <v>-5.0999999999999943</v>
      </c>
      <c r="G33" s="3" t="s">
        <v>29</v>
      </c>
      <c r="H33" s="41">
        <f>'9a'!H33-'9d'!H33</f>
        <v>69.399999999999977</v>
      </c>
      <c r="I33" s="41">
        <f>'9a'!I33-'9d'!I33</f>
        <v>70</v>
      </c>
      <c r="J33" s="41">
        <f>'9a'!J33-'9d'!J33</f>
        <v>19.599999999999994</v>
      </c>
      <c r="K33" s="41">
        <f>'9a'!K33-'9d'!K33</f>
        <v>6.5</v>
      </c>
      <c r="L33" s="41">
        <f>'9a'!L33-'9d'!L33</f>
        <v>45.400000000000006</v>
      </c>
      <c r="M33" s="3" t="s">
        <v>29</v>
      </c>
    </row>
    <row r="34" spans="1:13">
      <c r="A34" s="7">
        <v>1992</v>
      </c>
      <c r="B34" s="41">
        <f>'9a'!B34-'9d'!B34</f>
        <v>4173.5999999999913</v>
      </c>
      <c r="C34" s="41">
        <f>'9a'!C34-'9d'!C34</f>
        <v>-3950.3999999999978</v>
      </c>
      <c r="D34" s="41">
        <f>'9a'!D34-'9d'!D34</f>
        <v>129.09999999999991</v>
      </c>
      <c r="E34" s="41">
        <f>'9a'!E34-'9d'!E34</f>
        <v>6.7999999999999972</v>
      </c>
      <c r="F34" s="41">
        <f>'9a'!F34-'9d'!F34</f>
        <v>26</v>
      </c>
      <c r="G34" s="3" t="s">
        <v>29</v>
      </c>
      <c r="H34" s="41">
        <f>'9a'!H34-'9d'!H34</f>
        <v>-21.400000000000006</v>
      </c>
      <c r="I34" s="41">
        <f>'9a'!I34-'9d'!I34</f>
        <v>81.599999999999994</v>
      </c>
      <c r="J34" s="41">
        <f>'9a'!J34-'9d'!J34</f>
        <v>23.400000000000006</v>
      </c>
      <c r="K34" s="41">
        <f>'9a'!K34-'9d'!K34</f>
        <v>-26.900000000000006</v>
      </c>
      <c r="L34" s="41">
        <f>'9a'!L34-'9d'!L34</f>
        <v>90.899999999999977</v>
      </c>
      <c r="M34" s="3" t="s">
        <v>29</v>
      </c>
    </row>
    <row r="35" spans="1:13">
      <c r="A35" s="7">
        <v>1993</v>
      </c>
      <c r="B35" s="41">
        <f>'9a'!B35-'9d'!B35</f>
        <v>486.5</v>
      </c>
      <c r="C35" s="41">
        <f>'9a'!C35-'9d'!C35</f>
        <v>-4509.6999999999989</v>
      </c>
      <c r="D35" s="41">
        <f>'9a'!D35-'9d'!D35</f>
        <v>-122.39999999999986</v>
      </c>
      <c r="E35" s="41">
        <f>'9a'!E35-'9d'!E35</f>
        <v>-21.099999999999994</v>
      </c>
      <c r="F35" s="41">
        <f>'9a'!F35-'9d'!F35</f>
        <v>9.7999999999999972</v>
      </c>
      <c r="G35" s="3" t="s">
        <v>29</v>
      </c>
      <c r="H35" s="41">
        <f>'9a'!H35-'9d'!H35</f>
        <v>-5.7000000000000171</v>
      </c>
      <c r="I35" s="41">
        <f>'9a'!I35-'9d'!I35</f>
        <v>7</v>
      </c>
      <c r="J35" s="41">
        <f>'9a'!J35-'9d'!J35</f>
        <v>17.399999999999977</v>
      </c>
      <c r="K35" s="41">
        <f>'9a'!K35-'9d'!K35</f>
        <v>-22.200000000000003</v>
      </c>
      <c r="L35" s="41">
        <f>'9a'!L35-'9d'!L35</f>
        <v>20.400000000000006</v>
      </c>
      <c r="M35" s="3" t="s">
        <v>29</v>
      </c>
    </row>
    <row r="36" spans="1:13">
      <c r="A36" s="7">
        <v>1994</v>
      </c>
      <c r="B36" s="41">
        <f>'9a'!B36-'9d'!B36</f>
        <v>7862.1000000000058</v>
      </c>
      <c r="C36" s="41">
        <f>'9a'!C36-'9d'!C36</f>
        <v>-1538</v>
      </c>
      <c r="D36" s="41">
        <f>'9a'!D36-'9d'!D36</f>
        <v>-44.600000000000136</v>
      </c>
      <c r="E36" s="41">
        <f>'9a'!E36-'9d'!E36</f>
        <v>-37.300000000000004</v>
      </c>
      <c r="F36" s="41">
        <f>'9a'!F36-'9d'!F36</f>
        <v>32</v>
      </c>
      <c r="G36" s="3" t="s">
        <v>29</v>
      </c>
      <c r="H36" s="41">
        <f>'9a'!H36-'9d'!H36</f>
        <v>-22.600000000000009</v>
      </c>
      <c r="I36" s="41">
        <f>'9a'!I36-'9d'!I36</f>
        <v>7.1999999999999886</v>
      </c>
      <c r="J36" s="41">
        <f>'9a'!J36-'9d'!J36</f>
        <v>57.900000000000006</v>
      </c>
      <c r="K36" s="41">
        <f>'9a'!K36-'9d'!K36</f>
        <v>2.3000000000000114</v>
      </c>
      <c r="L36" s="41">
        <f>'9a'!L36-'9d'!L36</f>
        <v>49.199999999999989</v>
      </c>
      <c r="M36" s="3" t="s">
        <v>29</v>
      </c>
    </row>
    <row r="37" spans="1:13">
      <c r="A37" s="7">
        <v>1995</v>
      </c>
      <c r="B37" s="41">
        <f>'9a'!B37-'9d'!B37</f>
        <v>7013.4000000000087</v>
      </c>
      <c r="C37" s="41">
        <f>'9a'!C37-'9d'!C37</f>
        <v>293.59999999999854</v>
      </c>
      <c r="D37" s="41">
        <f>'9a'!D37-'9d'!D37</f>
        <v>-32</v>
      </c>
      <c r="E37" s="41">
        <f>'9a'!E37-'9d'!E37</f>
        <v>3.2000000000000028</v>
      </c>
      <c r="F37" s="41">
        <f>'9a'!F37-'9d'!F37</f>
        <v>61.100000000000009</v>
      </c>
      <c r="G37" s="3" t="s">
        <v>29</v>
      </c>
      <c r="H37" s="41">
        <f>'9a'!H37-'9d'!H37</f>
        <v>-30.300000000000011</v>
      </c>
      <c r="I37" s="41">
        <f>'9a'!I37-'9d'!I37</f>
        <v>-0.59999999999999432</v>
      </c>
      <c r="J37" s="41">
        <f>'9a'!J37-'9d'!J37</f>
        <v>30.200000000000017</v>
      </c>
      <c r="K37" s="41">
        <f>'9a'!K37-'9d'!K37</f>
        <v>-23.799999999999997</v>
      </c>
      <c r="L37" s="41">
        <f>'9a'!L37-'9d'!L37</f>
        <v>52.599999999999994</v>
      </c>
      <c r="M37" s="3" t="s">
        <v>29</v>
      </c>
    </row>
    <row r="38" spans="1:13">
      <c r="A38" s="7">
        <v>1996</v>
      </c>
      <c r="B38" s="41">
        <f>'9a'!B38-'9d'!B38</f>
        <v>5651.3999999999942</v>
      </c>
      <c r="C38" s="41">
        <f>'9a'!C38-'9d'!C38</f>
        <v>731.5</v>
      </c>
      <c r="D38" s="41">
        <f>'9a'!D38-'9d'!D38</f>
        <v>359.5</v>
      </c>
      <c r="E38" s="41">
        <f>'9a'!E38-'9d'!E38</f>
        <v>-0.20000000000000284</v>
      </c>
      <c r="F38" s="41">
        <f>'9a'!F38-'9d'!F38</f>
        <v>103.89999999999999</v>
      </c>
      <c r="G38" s="3" t="s">
        <v>29</v>
      </c>
      <c r="H38" s="41">
        <f>'9a'!H38-'9d'!H38</f>
        <v>140.70000000000002</v>
      </c>
      <c r="I38" s="41">
        <f>'9a'!I38-'9d'!I38</f>
        <v>-19.299999999999983</v>
      </c>
      <c r="J38" s="41">
        <f>'9a'!J38-'9d'!J38</f>
        <v>220.79999999999998</v>
      </c>
      <c r="K38" s="41">
        <f>'9a'!K38-'9d'!K38</f>
        <v>-7.2999999999999972</v>
      </c>
      <c r="L38" s="41">
        <f>'9a'!L38-'9d'!L38</f>
        <v>6.5</v>
      </c>
      <c r="M38" s="3" t="s">
        <v>29</v>
      </c>
    </row>
    <row r="39" spans="1:13">
      <c r="A39" s="7">
        <v>1997</v>
      </c>
      <c r="B39" s="41">
        <f>'9a'!B39-'9d'!B39</f>
        <v>20247.5</v>
      </c>
      <c r="C39" s="41">
        <f>'9a'!C39-'9d'!C39</f>
        <v>2354.5</v>
      </c>
      <c r="D39" s="41">
        <f>'9a'!D39-'9d'!D39</f>
        <v>-14.099999999999909</v>
      </c>
      <c r="E39" s="41">
        <f>'9a'!E39-'9d'!E39</f>
        <v>43.300000000000011</v>
      </c>
      <c r="F39" s="41">
        <f>'9a'!F39-'9d'!F39</f>
        <v>50.099999999999994</v>
      </c>
      <c r="G39" s="3" t="s">
        <v>29</v>
      </c>
      <c r="H39" s="41">
        <f>'9a'!H39-'9d'!H39</f>
        <v>13.599999999999994</v>
      </c>
      <c r="I39" s="41">
        <f>'9a'!I39-'9d'!I39</f>
        <v>0.70000000000001705</v>
      </c>
      <c r="J39" s="41">
        <f>'9a'!J39-'9d'!J39</f>
        <v>-34.900000000000006</v>
      </c>
      <c r="K39" s="41">
        <f>'9a'!K39-'9d'!K39</f>
        <v>17.5</v>
      </c>
      <c r="L39" s="41">
        <f>'9a'!L39-'9d'!L39</f>
        <v>71.199999999999989</v>
      </c>
      <c r="M39" s="3" t="s">
        <v>29</v>
      </c>
    </row>
    <row r="40" spans="1:13">
      <c r="A40" s="7">
        <v>1998</v>
      </c>
      <c r="B40" s="41">
        <f>'9a'!B40-'9d'!B40</f>
        <v>18171.300000000003</v>
      </c>
      <c r="C40" s="41">
        <f>'9a'!C40-'9d'!C40</f>
        <v>1381.2000000000007</v>
      </c>
      <c r="D40" s="41">
        <f>'9a'!D40-'9d'!D40</f>
        <v>38.599999999999909</v>
      </c>
      <c r="E40" s="41">
        <f>'9a'!E40-'9d'!E40</f>
        <v>72.7</v>
      </c>
      <c r="F40" s="41">
        <f>'9a'!F40-'9d'!F40</f>
        <v>-16.600000000000009</v>
      </c>
      <c r="G40" s="3" t="s">
        <v>29</v>
      </c>
      <c r="H40" s="41">
        <f>'9a'!H40-'9d'!H40</f>
        <v>54.899999999999977</v>
      </c>
      <c r="I40" s="41">
        <f>'9a'!I40-'9d'!I40</f>
        <v>1.6999999999999886</v>
      </c>
      <c r="J40" s="41">
        <f>'9a'!J40-'9d'!J40</f>
        <v>191.60000000000002</v>
      </c>
      <c r="K40" s="41">
        <f>'9a'!K40-'9d'!K40</f>
        <v>-17.700000000000003</v>
      </c>
      <c r="L40" s="41">
        <f>'9a'!L40-'9d'!L40</f>
        <v>-24.400000000000006</v>
      </c>
      <c r="M40" s="3" t="s">
        <v>29</v>
      </c>
    </row>
    <row r="41" spans="1:13">
      <c r="A41" s="7">
        <v>1999</v>
      </c>
      <c r="B41" s="41">
        <f>'9a'!B41-'9d'!B41</f>
        <v>21765.600000000006</v>
      </c>
      <c r="C41" s="41">
        <f>'9a'!C41-'9d'!C41</f>
        <v>730.40000000000146</v>
      </c>
      <c r="D41" s="41">
        <f>'9a'!D41-'9d'!D41</f>
        <v>200.79999999999995</v>
      </c>
      <c r="E41" s="41">
        <f>'9a'!E41-'9d'!E41</f>
        <v>12</v>
      </c>
      <c r="F41" s="41">
        <f>'9a'!F41-'9d'!F41</f>
        <v>8.5</v>
      </c>
      <c r="G41" s="3" t="s">
        <v>29</v>
      </c>
      <c r="H41" s="41">
        <f>'9a'!H41-'9d'!H41</f>
        <v>58.5</v>
      </c>
      <c r="I41" s="41">
        <f>'9a'!I41-'9d'!I41</f>
        <v>71.599999999999994</v>
      </c>
      <c r="J41" s="41">
        <f>'9a'!J41-'9d'!J41</f>
        <v>267.8</v>
      </c>
      <c r="K41" s="41">
        <f>'9a'!K41-'9d'!K41</f>
        <v>-12.699999999999996</v>
      </c>
      <c r="L41" s="41">
        <f>'9a'!L41-'9d'!L41</f>
        <v>1.7999999999999829</v>
      </c>
      <c r="M41" s="3" t="s">
        <v>29</v>
      </c>
    </row>
    <row r="42" spans="1:13">
      <c r="A42" s="7">
        <v>2000</v>
      </c>
      <c r="B42" s="41">
        <f>'9a'!B42-'9d'!B42</f>
        <v>20688.5</v>
      </c>
      <c r="C42" s="41">
        <f>'9a'!C42-'9d'!C42</f>
        <v>875.70000000000073</v>
      </c>
      <c r="D42" s="41">
        <f>'9a'!D42-'9d'!D42</f>
        <v>-205.90000000000009</v>
      </c>
      <c r="E42" s="41">
        <f>'9a'!E42-'9d'!E42</f>
        <v>-20.399999999999991</v>
      </c>
      <c r="F42" s="41">
        <f>'9a'!F42-'9d'!F42</f>
        <v>-46.599999999999994</v>
      </c>
      <c r="G42" s="3" t="s">
        <v>29</v>
      </c>
      <c r="H42" s="41">
        <f>'9a'!H42-'9d'!H42</f>
        <v>109.09999999999997</v>
      </c>
      <c r="I42" s="41">
        <f>'9a'!I42-'9d'!I42</f>
        <v>-42</v>
      </c>
      <c r="J42" s="41">
        <f>'9a'!J42-'9d'!J42</f>
        <v>21.900000000000006</v>
      </c>
      <c r="K42" s="41">
        <f>'9a'!K42-'9d'!K42</f>
        <v>-29.5</v>
      </c>
      <c r="L42" s="41">
        <f>'9a'!L42-'9d'!L42</f>
        <v>-61.3</v>
      </c>
      <c r="M42" s="3" t="s">
        <v>29</v>
      </c>
    </row>
    <row r="43" spans="1:13">
      <c r="A43" s="7">
        <v>2001</v>
      </c>
      <c r="B43" s="41">
        <f>'9a'!B43-'9d'!B43</f>
        <v>17165.899999999994</v>
      </c>
      <c r="C43" s="41">
        <f>'9a'!C43-'9d'!C43</f>
        <v>-4104.0999999999985</v>
      </c>
      <c r="D43" s="41">
        <f>'9a'!D43-'9d'!D43</f>
        <v>-262.70000000000005</v>
      </c>
      <c r="E43" s="41">
        <f>'9a'!E43-'9d'!E43</f>
        <v>-10.200000000000003</v>
      </c>
      <c r="F43" s="41">
        <f>'9a'!F43-'9d'!F43</f>
        <v>-49.2</v>
      </c>
      <c r="G43" s="3" t="s">
        <v>29</v>
      </c>
      <c r="H43" s="41">
        <f>'9a'!H43-'9d'!H43</f>
        <v>56.200000000000017</v>
      </c>
      <c r="I43" s="41">
        <f>'9a'!I43-'9d'!I43</f>
        <v>-30.099999999999994</v>
      </c>
      <c r="J43" s="41">
        <f>'9a'!J43-'9d'!J43</f>
        <v>-37.600000000000023</v>
      </c>
      <c r="K43" s="41">
        <f>'9a'!K43-'9d'!K43</f>
        <v>-8.1000000000000014</v>
      </c>
      <c r="L43" s="41">
        <f>'9a'!L43-'9d'!L43</f>
        <v>-40.800000000000011</v>
      </c>
      <c r="M43" s="3" t="s">
        <v>29</v>
      </c>
    </row>
    <row r="44" spans="1:13">
      <c r="A44" s="7">
        <v>2002</v>
      </c>
      <c r="B44" s="41">
        <f>'9a'!B44-'9d'!B44</f>
        <v>9106.3000000000175</v>
      </c>
      <c r="C44" s="41">
        <f>'9a'!C44-'9d'!C44</f>
        <v>-4495.2000000000007</v>
      </c>
      <c r="D44" s="41">
        <f>'9a'!D44-'9d'!D44</f>
        <v>229.90000000000009</v>
      </c>
      <c r="E44" s="41">
        <f>'9a'!E44-'9d'!E44</f>
        <v>-19.599999999999994</v>
      </c>
      <c r="F44" s="41">
        <f>'9a'!F44-'9d'!F44</f>
        <v>-33.700000000000003</v>
      </c>
      <c r="G44" s="3" t="s">
        <v>29</v>
      </c>
      <c r="H44" s="41">
        <f>'9a'!H44-'9d'!H44</f>
        <v>86.699999999999989</v>
      </c>
      <c r="I44" s="41">
        <f>'9a'!I44-'9d'!I44</f>
        <v>108.50000000000003</v>
      </c>
      <c r="J44" s="41">
        <f>'9a'!J44-'9d'!J44</f>
        <v>-47.200000000000017</v>
      </c>
      <c r="K44" s="41">
        <f>'9a'!K44-'9d'!K44</f>
        <v>28</v>
      </c>
      <c r="L44" s="41">
        <f>'9a'!L44-'9d'!L44</f>
        <v>41.599999999999994</v>
      </c>
      <c r="M44" s="3" t="s">
        <v>29</v>
      </c>
    </row>
    <row r="45" spans="1:13">
      <c r="A45" s="7">
        <v>2003</v>
      </c>
      <c r="B45" s="41">
        <f>'9a'!B45-'9d'!B45</f>
        <v>16440.799999999988</v>
      </c>
      <c r="C45" s="41">
        <f>'9a'!C45-'9d'!C45</f>
        <v>-1389.6000000000022</v>
      </c>
      <c r="D45" s="41">
        <f>'9a'!D45-'9d'!D45</f>
        <v>-24.299999999999955</v>
      </c>
      <c r="E45" s="41">
        <f>'9a'!E45-'9d'!E45</f>
        <v>1.9000000000000057</v>
      </c>
      <c r="F45" s="41">
        <f>'9a'!F45-'9d'!F45</f>
        <v>-16.899999999999991</v>
      </c>
      <c r="G45" s="3" t="s">
        <v>29</v>
      </c>
      <c r="H45" s="41">
        <f>'9a'!H45-'9d'!H45</f>
        <v>36.599999999999994</v>
      </c>
      <c r="I45" s="41">
        <f>'9a'!I45-'9d'!I45</f>
        <v>49.400000000000006</v>
      </c>
      <c r="J45" s="41">
        <f>'9a'!J45-'9d'!J45</f>
        <v>25</v>
      </c>
      <c r="K45" s="41">
        <f>'9a'!K45-'9d'!K45</f>
        <v>20.399999999999991</v>
      </c>
      <c r="L45" s="41">
        <f>'9a'!L45-'9d'!L45</f>
        <v>-4.9000000000000057</v>
      </c>
      <c r="M45" s="3" t="s">
        <v>29</v>
      </c>
    </row>
    <row r="46" spans="1:13">
      <c r="A46" s="7">
        <v>2004</v>
      </c>
      <c r="B46" s="41">
        <f>'9a'!B46-'9d'!B46</f>
        <v>26232.200000000012</v>
      </c>
      <c r="C46" s="41">
        <f>'9a'!C46-'9d'!C46</f>
        <v>-1738.9000000000015</v>
      </c>
      <c r="D46" s="41">
        <f>'9a'!D46-'9d'!D46</f>
        <v>-15.5</v>
      </c>
      <c r="E46" s="41">
        <f>'9a'!E46-'9d'!E46</f>
        <v>30.900000000000006</v>
      </c>
      <c r="F46" s="41">
        <f>'9a'!F46-'9d'!F46</f>
        <v>2.7000000000000028</v>
      </c>
      <c r="G46" s="3" t="s">
        <v>29</v>
      </c>
      <c r="H46" s="41">
        <f>'9a'!H46-'9d'!H46</f>
        <v>42</v>
      </c>
      <c r="I46" s="41">
        <f>'9a'!I46-'9d'!I46</f>
        <v>51.100000000000023</v>
      </c>
      <c r="J46" s="41">
        <f>'9a'!J46-'9d'!J46</f>
        <v>45</v>
      </c>
      <c r="K46" s="41">
        <f>'9a'!K46-'9d'!K46</f>
        <v>23.100000000000009</v>
      </c>
      <c r="L46" s="41">
        <f>'9a'!L46-'9d'!L46</f>
        <v>25.599999999999994</v>
      </c>
      <c r="M46" s="3" t="s">
        <v>29</v>
      </c>
    </row>
    <row r="47" spans="1:13">
      <c r="A47" s="7">
        <v>2005</v>
      </c>
      <c r="B47" s="41">
        <f>'9a'!B47-'9d'!B47</f>
        <v>41372.5</v>
      </c>
      <c r="C47" s="41">
        <f>'9a'!C47-'9d'!C47</f>
        <v>-181.29999999999927</v>
      </c>
      <c r="D47" s="41">
        <f>'9a'!D47-'9d'!D47</f>
        <v>-64.099999999999909</v>
      </c>
      <c r="E47" s="41">
        <f>'9a'!E47-'9d'!E47</f>
        <v>10.600000000000009</v>
      </c>
      <c r="F47" s="41">
        <f>'9a'!F47-'9d'!F47</f>
        <v>30</v>
      </c>
      <c r="G47" s="3" t="s">
        <v>29</v>
      </c>
      <c r="H47" s="41">
        <f>'9a'!H47-'9d'!H47</f>
        <v>62.599999999999994</v>
      </c>
      <c r="I47" s="41">
        <f>'9a'!I47-'9d'!I47</f>
        <v>45.599999999999966</v>
      </c>
      <c r="J47" s="41">
        <f>'9a'!J47-'9d'!J47</f>
        <v>143.19999999999999</v>
      </c>
      <c r="K47" s="41">
        <f>'9a'!K47-'9d'!K47</f>
        <v>7.2999999999999972</v>
      </c>
      <c r="L47" s="41">
        <f>'9a'!L47-'9d'!L47</f>
        <v>34.199999999999989</v>
      </c>
      <c r="M47" s="3" t="s">
        <v>29</v>
      </c>
    </row>
    <row r="48" spans="1:13">
      <c r="A48" s="7">
        <v>2006</v>
      </c>
      <c r="B48" s="41">
        <f>'9a'!B48-'9d'!B48</f>
        <v>49829.899999999994</v>
      </c>
      <c r="C48" s="41">
        <f>'9a'!C48-'9d'!C48</f>
        <v>-522.70000000000073</v>
      </c>
      <c r="D48" s="41">
        <f>'9a'!D48-'9d'!D48</f>
        <v>17.099999999999909</v>
      </c>
      <c r="E48" s="3" t="s">
        <v>29</v>
      </c>
      <c r="F48" s="3" t="s">
        <v>29</v>
      </c>
      <c r="G48" s="3" t="s">
        <v>29</v>
      </c>
      <c r="H48" s="3" t="s">
        <v>29</v>
      </c>
      <c r="I48" s="3" t="s">
        <v>29</v>
      </c>
      <c r="J48" s="3" t="s">
        <v>29</v>
      </c>
      <c r="K48" s="3" t="s">
        <v>29</v>
      </c>
      <c r="L48" s="3" t="s">
        <v>29</v>
      </c>
      <c r="M48" s="3" t="s">
        <v>29</v>
      </c>
    </row>
    <row r="49" spans="1:13">
      <c r="A49" s="7">
        <v>2007</v>
      </c>
      <c r="B49" s="41">
        <f>'9a'!B49-'9d'!B49</f>
        <v>46406.200000000012</v>
      </c>
      <c r="C49" s="41">
        <f>'9a'!C49-'9d'!C49</f>
        <v>589.89999999999782</v>
      </c>
      <c r="D49" s="41">
        <f>'9a'!D49-'9d'!D49</f>
        <v>-30.800000000000182</v>
      </c>
      <c r="E49" s="3" t="s">
        <v>29</v>
      </c>
      <c r="F49" s="3" t="s">
        <v>29</v>
      </c>
      <c r="G49" s="3" t="s">
        <v>29</v>
      </c>
      <c r="H49" s="3" t="s">
        <v>29</v>
      </c>
      <c r="I49" s="3" t="s">
        <v>29</v>
      </c>
      <c r="J49" s="3" t="s">
        <v>29</v>
      </c>
      <c r="K49" s="3" t="s">
        <v>29</v>
      </c>
      <c r="L49" s="3" t="s">
        <v>29</v>
      </c>
      <c r="M49" s="3" t="s">
        <v>29</v>
      </c>
    </row>
    <row r="50" spans="1:13">
      <c r="A50" s="7">
        <v>2008</v>
      </c>
      <c r="B50" s="41">
        <f>'9a'!B50-'9d'!B50</f>
        <v>43252.399999999994</v>
      </c>
      <c r="C50" s="41">
        <f>'9a'!C50-'9d'!C50</f>
        <v>-904.79999999999927</v>
      </c>
      <c r="D50" s="41">
        <f>'9a'!D50-'9d'!D50</f>
        <v>-40.899999999999864</v>
      </c>
      <c r="E50" s="3" t="s">
        <v>29</v>
      </c>
      <c r="F50" s="3" t="s">
        <v>29</v>
      </c>
      <c r="G50" s="3" t="s">
        <v>29</v>
      </c>
      <c r="H50" s="3" t="s">
        <v>29</v>
      </c>
      <c r="I50" s="3" t="s">
        <v>29</v>
      </c>
      <c r="J50" s="3" t="s">
        <v>29</v>
      </c>
      <c r="K50" s="3" t="s">
        <v>29</v>
      </c>
      <c r="L50" s="3" t="s">
        <v>29</v>
      </c>
      <c r="M50" s="3" t="s">
        <v>29</v>
      </c>
    </row>
    <row r="51" spans="1:13">
      <c r="A51" s="7">
        <v>2009</v>
      </c>
      <c r="B51" s="41">
        <f>'9a'!B51-'9d'!B51</f>
        <v>4556</v>
      </c>
      <c r="C51" s="41">
        <f>'9a'!C51-'9d'!C51</f>
        <v>-8301.3000000000011</v>
      </c>
      <c r="D51" s="41">
        <f>'9a'!D51-'9d'!D51</f>
        <v>-198.40000000000009</v>
      </c>
      <c r="E51" s="3" t="s">
        <v>29</v>
      </c>
      <c r="F51" s="3" t="s">
        <v>29</v>
      </c>
      <c r="G51" s="3" t="s">
        <v>29</v>
      </c>
      <c r="H51" s="3" t="s">
        <v>29</v>
      </c>
      <c r="I51" s="3" t="s">
        <v>29</v>
      </c>
      <c r="J51" s="3" t="s">
        <v>29</v>
      </c>
      <c r="K51" s="3" t="s">
        <v>29</v>
      </c>
      <c r="L51" s="3" t="s">
        <v>29</v>
      </c>
      <c r="M51" s="3" t="s">
        <v>29</v>
      </c>
    </row>
    <row r="52" spans="1:13">
      <c r="A52" s="7">
        <v>2010</v>
      </c>
      <c r="B52" s="41">
        <f>'9a'!B52-'9d'!B52</f>
        <v>20995.599999999977</v>
      </c>
      <c r="C52" s="41">
        <f>'9a'!C52-'9d'!C52</f>
        <v>-3980</v>
      </c>
      <c r="D52" s="41">
        <f>'9a'!D52-'9d'!D52</f>
        <v>134.20000000000005</v>
      </c>
      <c r="E52" s="3" t="s">
        <v>29</v>
      </c>
      <c r="F52" s="3" t="s">
        <v>29</v>
      </c>
      <c r="G52" s="3" t="s">
        <v>29</v>
      </c>
      <c r="H52" s="3" t="s">
        <v>29</v>
      </c>
      <c r="I52" s="3" t="s">
        <v>29</v>
      </c>
      <c r="J52" s="3" t="s">
        <v>29</v>
      </c>
      <c r="K52" s="3" t="s">
        <v>29</v>
      </c>
      <c r="L52" s="3" t="s">
        <v>29</v>
      </c>
      <c r="M52" s="3" t="s">
        <v>29</v>
      </c>
    </row>
    <row r="54" spans="1:13">
      <c r="A54" s="9" t="s">
        <v>71</v>
      </c>
    </row>
    <row r="55" spans="1:13">
      <c r="A55" s="7" t="s">
        <v>447</v>
      </c>
      <c r="B55" s="2">
        <f>(POWER(VLOOKUP(VALUE(RIGHT($A55,4)),$A$3:$M$52,COLUMN(B$52),0)/VLOOKUP(VALUE(LEFT($A55,4)),$A$3:$M$52,COLUMN(B$52),0),1/(VALUE(RIGHT($A55,4))-VALUE(LEFT($A55,4))))-1)*100</f>
        <v>-1.6933912492351877</v>
      </c>
      <c r="C55" s="2">
        <f>(POWER(VLOOKUP(VALUE(RIGHT($A55,4)),$A$3:$M$52,COLUMN(C$52),0)/VLOOKUP(VALUE(LEFT($A55,4)),$A$3:$M$52,COLUMN(C$52),0),1/(VALUE(RIGHT($A55,4))-VALUE(LEFT($A55,4))))-1)*100</f>
        <v>-198.29162730683697</v>
      </c>
      <c r="D55" s="2">
        <f>(POWER(VLOOKUP(VALUE(RIGHT($A55,4)),$A$3:$M$52,COLUMN(D$52),0)/VLOOKUP(VALUE(LEFT($A55,4)),$A$3:$M$52,COLUMN(D$52),0),1/(VALUE(RIGHT($A55,4))-VALUE(LEFT($A55,4))))-1)*100</f>
        <v>3.420579152996206</v>
      </c>
      <c r="E55" s="3" t="s">
        <v>29</v>
      </c>
      <c r="F55" s="3" t="s">
        <v>29</v>
      </c>
      <c r="G55" s="3" t="s">
        <v>29</v>
      </c>
      <c r="H55" s="3" t="s">
        <v>29</v>
      </c>
      <c r="I55" s="3" t="s">
        <v>29</v>
      </c>
      <c r="J55" s="3" t="s">
        <v>29</v>
      </c>
      <c r="K55" s="3" t="s">
        <v>29</v>
      </c>
      <c r="L55" s="3" t="s">
        <v>29</v>
      </c>
      <c r="M55" s="3" t="s">
        <v>29</v>
      </c>
    </row>
    <row r="56" spans="1:13">
      <c r="A56" s="7" t="s">
        <v>665</v>
      </c>
      <c r="B56" s="2">
        <f>(POWER(VLOOKUP(VALUE(RIGHT($A56,4)),$A$3:$M$52,COLUMN(B$52),0)/VLOOKUP(VALUE(LEFT($A56,4)),$A$3:$M$52,COLUMN(B$52),0),1/(VALUE(RIGHT($A56,4))-VALUE(LEFT($A56,4))))-1)*100</f>
        <v>0.7654754287335086</v>
      </c>
      <c r="C56" s="3" t="s">
        <v>29</v>
      </c>
      <c r="D56" s="3" t="s">
        <v>29</v>
      </c>
      <c r="E56" s="2">
        <f>(POWER(VLOOKUP(VALUE(RIGHT($A56,4)),$A$3:$M$52,COLUMN(E$52),0)/VLOOKUP(VALUE(LEFT($A56,4)),$A$3:$M$52,COLUMN(E$52),0),1/(VALUE(RIGHT($A56,4))-VALUE(LEFT($A56,4))))-1)*100</f>
        <v>-3.6072406752814978</v>
      </c>
      <c r="F56" s="2">
        <f>(POWER(VLOOKUP(VALUE(RIGHT($A56,4)),$A$3:$M$52,COLUMN(F$52),0)/VLOOKUP(VALUE(LEFT($A56,4)),$A$3:$M$52,COLUMN(F$52),0),1/(VALUE(RIGHT($A56,4))-VALUE(LEFT($A56,4))))-1)*100</f>
        <v>0.19932615698272649</v>
      </c>
      <c r="G56" s="3" t="s">
        <v>29</v>
      </c>
      <c r="H56" s="2">
        <f t="shared" ref="H56:L57" si="0">(POWER(VLOOKUP(VALUE(RIGHT($A56,4)),$A$3:$M$52,COLUMN(H$52),0)/VLOOKUP(VALUE(LEFT($A56,4)),$A$3:$M$52,COLUMN(H$52),0),1/(VALUE(RIGHT($A56,4))-VALUE(LEFT($A56,4))))-1)*100</f>
        <v>2.4521544090954306</v>
      </c>
      <c r="I56" s="2">
        <f t="shared" si="0"/>
        <v>-0.95431963544828635</v>
      </c>
      <c r="J56" s="2">
        <f t="shared" si="0"/>
        <v>7.2489353945916601</v>
      </c>
      <c r="K56" s="2">
        <f t="shared" si="0"/>
        <v>2.2297424945185496</v>
      </c>
      <c r="L56" s="2">
        <f t="shared" si="0"/>
        <v>2.6164560403133086</v>
      </c>
      <c r="M56" s="3" t="s">
        <v>29</v>
      </c>
    </row>
    <row r="57" spans="1:13">
      <c r="A57" s="7" t="s">
        <v>1</v>
      </c>
      <c r="B57" s="2">
        <f>(POWER(VLOOKUP(VALUE(RIGHT($A57,4)),$A$3:$M$52,COLUMN(B$52),0)/VLOOKUP(VALUE(LEFT($A57,4)),$A$3:$M$52,COLUMN(B$52),0),1/(VALUE(RIGHT($A57,4))-VALUE(LEFT($A57,4))))-1)*100</f>
        <v>-2.974368982001685</v>
      </c>
      <c r="C57" s="2">
        <f t="shared" ref="C57:D59" si="1">(POWER(VLOOKUP(VALUE(RIGHT($A57,4)),$A$3:$M$52,COLUMN(C$52),0)/VLOOKUP(VALUE(LEFT($A57,4)),$A$3:$M$52,COLUMN(C$52),0),1/(VALUE(RIGHT($A57,4))-VALUE(LEFT($A57,4))))-1)*100</f>
        <v>2.1539779163507911</v>
      </c>
      <c r="D57" s="2">
        <f t="shared" si="1"/>
        <v>30.689422411430691</v>
      </c>
      <c r="E57" s="2">
        <f>(POWER(VLOOKUP(VALUE(RIGHT($A57,4)),$A$3:$M$52,COLUMN(E$52),0)/VLOOKUP(VALUE(LEFT($A57,4)),$A$3:$M$52,COLUMN(E$52),0),1/(VALUE(RIGHT($A57,4))-VALUE(LEFT($A57,4))))-1)*100</f>
        <v>2.3384521113152923</v>
      </c>
      <c r="F57" s="2">
        <f>(POWER(VLOOKUP(VALUE(RIGHT($A57,4)),$A$3:$M$52,COLUMN(F$52),0)/VLOOKUP(VALUE(LEFT($A57,4)),$A$3:$M$52,COLUMN(F$52),0),1/(VALUE(RIGHT($A57,4))-VALUE(LEFT($A57,4))))-1)*100</f>
        <v>-8.8730972879675019</v>
      </c>
      <c r="G57" s="3" t="s">
        <v>29</v>
      </c>
      <c r="H57" s="2">
        <f t="shared" si="0"/>
        <v>1.0000050976421093</v>
      </c>
      <c r="I57" s="2">
        <f t="shared" si="0"/>
        <v>5.7242260653267873</v>
      </c>
      <c r="J57" s="2">
        <f t="shared" si="0"/>
        <v>17.468253558515489</v>
      </c>
      <c r="K57" s="2">
        <f t="shared" si="0"/>
        <v>19.515180557389989</v>
      </c>
      <c r="L57" s="2">
        <f t="shared" si="0"/>
        <v>22.03343740235222</v>
      </c>
      <c r="M57" s="3" t="s">
        <v>29</v>
      </c>
    </row>
    <row r="58" spans="1:13">
      <c r="A58" s="7" t="s">
        <v>603</v>
      </c>
      <c r="B58" s="2">
        <f>(POWER(VLOOKUP(VALUE(RIGHT($A58,4)),$A$3:$M$52,COLUMN(B$52),0)/VLOOKUP(VALUE(LEFT($A58,4)),$A$3:$M$52,COLUMN(B$52),0),1/(VALUE(RIGHT($A58,4))-VALUE(LEFT($A58,4))))-1)*100</f>
        <v>-1.2009632613688814</v>
      </c>
      <c r="C58" s="2">
        <f t="shared" si="1"/>
        <v>-196.85897206337214</v>
      </c>
      <c r="D58" s="2">
        <f t="shared" si="1"/>
        <v>-5.4003669205120231</v>
      </c>
      <c r="E58" s="3" t="s">
        <v>29</v>
      </c>
      <c r="F58" s="3" t="s">
        <v>29</v>
      </c>
      <c r="G58" s="3" t="s">
        <v>29</v>
      </c>
      <c r="H58" s="3" t="s">
        <v>29</v>
      </c>
      <c r="I58" s="3" t="s">
        <v>29</v>
      </c>
      <c r="J58" s="3" t="s">
        <v>29</v>
      </c>
      <c r="K58" s="3" t="s">
        <v>29</v>
      </c>
      <c r="L58" s="3" t="s">
        <v>29</v>
      </c>
      <c r="M58" s="3" t="s">
        <v>29</v>
      </c>
    </row>
    <row r="59" spans="1:13">
      <c r="A59" s="7" t="s">
        <v>2</v>
      </c>
      <c r="B59" s="2">
        <f>(POWER(VLOOKUP(VALUE(RIGHT($A59,4)),$A$3:$M$52,COLUMN(B$52),0)/VLOOKUP(VALUE(LEFT($A59,4)),$A$3:$M$52,COLUMN(B$52),0),1/(VALUE(RIGHT($A59,4))-VALUE(LEFT($A59,4))))-1)*100</f>
        <v>-2.4110391074841475</v>
      </c>
      <c r="C59" s="2">
        <f t="shared" si="1"/>
        <v>-18.009322131214887</v>
      </c>
      <c r="D59" s="2">
        <f t="shared" si="1"/>
        <v>-193.51281272152914</v>
      </c>
      <c r="E59" s="2">
        <f>(POWER(VLOOKUP(VALUE(RIGHT($A59,4)),$A$3:$M$52,COLUMN(E$52),0)/VLOOKUP(VALUE(LEFT($A59,4)),$A$3:$M$52,COLUMN(E$52),0),1/(VALUE(RIGHT($A59,4))-VALUE(LEFT($A59,4))))-1)*100</f>
        <v>-196.3239970089455</v>
      </c>
      <c r="F59" s="2">
        <f>(POWER(VLOOKUP(VALUE(RIGHT($A59,4)),$A$3:$M$52,COLUMN(F$52),0)/VLOOKUP(VALUE(LEFT($A59,4)),$A$3:$M$52,COLUMN(F$52),0),1/(VALUE(RIGHT($A59,4))-VALUE(LEFT($A59,4))))-1)*100</f>
        <v>-211.84651467572152</v>
      </c>
      <c r="G59" s="3" t="s">
        <v>29</v>
      </c>
      <c r="H59" s="2">
        <f>(POWER(VLOOKUP(VALUE(RIGHT($A59,4)),$A$3:$M$52,COLUMN(H$52),0)/VLOOKUP(VALUE(LEFT($A59,4)),$A$3:$M$52,COLUMN(H$52),0),1/(VALUE(RIGHT($A59,4))-VALUE(LEFT($A59,4))))-1)*100</f>
        <v>10.089054057882962</v>
      </c>
      <c r="I59" s="2">
        <f>(POWER(VLOOKUP(VALUE(RIGHT($A59,4)),$A$3:$M$52,COLUMN(I$52),0)/VLOOKUP(VALUE(LEFT($A59,4)),$A$3:$M$52,COLUMN(I$52),0),1/(VALUE(RIGHT($A59,4))-VALUE(LEFT($A59,4))))-1)*100</f>
        <v>-193.34382021651541</v>
      </c>
      <c r="J59" s="2">
        <f>(POWER(VLOOKUP(VALUE(RIGHT($A59,4)),$A$3:$M$52,COLUMN(J$52),0)/VLOOKUP(VALUE(LEFT($A59,4)),$A$3:$M$52,COLUMN(J$52),0),1/(VALUE(RIGHT($A59,4))-VALUE(LEFT($A59,4))))-1)*100</f>
        <v>-12.637624915791212</v>
      </c>
      <c r="K59" s="2">
        <f>(POWER(VLOOKUP(VALUE(RIGHT($A59,4)),$A$3:$M$52,COLUMN(K$52),0)/VLOOKUP(VALUE(LEFT($A59,4)),$A$3:$M$52,COLUMN(K$52),0),1/(VALUE(RIGHT($A59,4))-VALUE(LEFT($A59,4))))-1)*100</f>
        <v>-204.64643871222324</v>
      </c>
      <c r="L59" s="2">
        <f>(POWER(VLOOKUP(VALUE(RIGHT($A59,4)),$A$3:$M$52,COLUMN(L$52),0)/VLOOKUP(VALUE(LEFT($A59,4)),$A$3:$M$52,COLUMN(L$52),0),1/(VALUE(RIGHT($A59,4))-VALUE(LEFT($A59,4))))-1)*100</f>
        <v>-196.52043337384382</v>
      </c>
      <c r="M59" s="3" t="s">
        <v>29</v>
      </c>
    </row>
    <row r="60" spans="1:13">
      <c r="A60" s="7" t="s">
        <v>448</v>
      </c>
      <c r="B60" s="2">
        <f>(POWER(VLOOKUP(VALUE(RIGHT($A60,4)),$A$3:$M$52,COLUMN(B$52),0)/VLOOKUP(VALUE(LEFT($A60,4)),$A$3:$M$52,COLUMN(B$52),0),1/(VALUE(RIGHT($A60,4))-VALUE(LEFT($A60,4))))-1)*100</f>
        <v>0.1474576282337825</v>
      </c>
      <c r="C60" s="3" t="s">
        <v>29</v>
      </c>
      <c r="D60" s="3" t="s">
        <v>29</v>
      </c>
      <c r="E60" s="3" t="s">
        <v>29</v>
      </c>
      <c r="F60" s="3" t="s">
        <v>29</v>
      </c>
      <c r="G60" s="3" t="s">
        <v>29</v>
      </c>
      <c r="H60" s="3" t="s">
        <v>29</v>
      </c>
      <c r="I60" s="3" t="s">
        <v>29</v>
      </c>
      <c r="J60" s="3" t="s">
        <v>29</v>
      </c>
      <c r="K60" s="3" t="s">
        <v>29</v>
      </c>
      <c r="L60" s="3" t="s">
        <v>29</v>
      </c>
      <c r="M60" s="3" t="s">
        <v>29</v>
      </c>
    </row>
    <row r="61" spans="1:13">
      <c r="A61" s="29" t="s">
        <v>1148</v>
      </c>
    </row>
  </sheetData>
  <pageMargins left="0.7" right="0.7" top="0.75" bottom="0.75" header="0.3" footer="0.3"/>
  <pageSetup scale="53" orientation="landscape" horizontalDpi="0" verticalDpi="0" r:id="rId1"/>
</worksheet>
</file>

<file path=xl/worksheets/sheet6.xml><?xml version="1.0" encoding="utf-8"?>
<worksheet xmlns="http://schemas.openxmlformats.org/spreadsheetml/2006/main" xmlns:r="http://schemas.openxmlformats.org/officeDocument/2006/relationships">
  <sheetPr codeName="Sheet58"/>
  <dimension ref="A1:AN62"/>
  <sheetViews>
    <sheetView view="pageBreakPreview" zoomScale="85" zoomScaleNormal="100" zoomScaleSheetLayoutView="85" workbookViewId="0">
      <selection sqref="A1:K1"/>
    </sheetView>
  </sheetViews>
  <sheetFormatPr defaultRowHeight="15" outlineLevelCol="1"/>
  <cols>
    <col min="1" max="2" width="12" customWidth="1"/>
    <col min="3" max="3" width="14.28515625" customWidth="1"/>
    <col min="4" max="4" width="14" customWidth="1"/>
    <col min="5" max="10" width="14.28515625" customWidth="1"/>
    <col min="11" max="11" width="15.28515625" customWidth="1"/>
    <col min="12" max="23" width="0" hidden="1" customWidth="1" outlineLevel="1"/>
    <col min="24" max="39" width="9.140625" hidden="1" customWidth="1" outlineLevel="1"/>
    <col min="40" max="40" width="9.140625" collapsed="1"/>
  </cols>
  <sheetData>
    <row r="1" spans="1:39">
      <c r="A1" s="319" t="s">
        <v>432</v>
      </c>
      <c r="B1" s="319"/>
      <c r="C1" s="319"/>
      <c r="D1" s="319"/>
      <c r="E1" s="319"/>
      <c r="F1" s="319"/>
      <c r="G1" s="319"/>
      <c r="H1" s="319"/>
      <c r="I1" s="319"/>
      <c r="J1" s="319"/>
      <c r="K1" s="319"/>
      <c r="L1" s="18"/>
      <c r="M1" s="18"/>
      <c r="N1" s="18"/>
      <c r="O1" s="18"/>
      <c r="P1" s="18"/>
      <c r="Q1" s="18"/>
      <c r="R1" s="18"/>
    </row>
    <row r="2" spans="1:39">
      <c r="A2" s="320"/>
      <c r="B2" s="321" t="str">
        <f>Y6</f>
        <v xml:space="preserve"> Total economy</v>
      </c>
      <c r="C2" s="321" t="str">
        <f>Z6</f>
        <v xml:space="preserve"> Manufacturing [3A]</v>
      </c>
      <c r="D2" s="322" t="str">
        <f>AA6</f>
        <v xml:space="preserve"> Food manufacturing [311]</v>
      </c>
      <c r="E2" s="325" t="s">
        <v>46</v>
      </c>
      <c r="F2" s="326"/>
      <c r="G2" s="326"/>
      <c r="H2" s="326"/>
      <c r="I2" s="326"/>
      <c r="J2" s="326"/>
      <c r="K2" s="327"/>
      <c r="L2" s="26"/>
      <c r="M2" s="26"/>
      <c r="N2" s="26"/>
      <c r="O2" s="26"/>
      <c r="P2" s="26"/>
      <c r="Q2" s="26"/>
      <c r="R2" s="26"/>
    </row>
    <row r="3" spans="1:39" ht="15" customHeight="1">
      <c r="A3" s="320"/>
      <c r="B3" s="321"/>
      <c r="C3" s="321"/>
      <c r="D3" s="323"/>
      <c r="E3" s="333" t="str">
        <f t="shared" ref="E3:K3" si="0">AB6</f>
        <v xml:space="preserve"> Animal food manufacturing [3111]</v>
      </c>
      <c r="F3" s="315" t="str">
        <f t="shared" si="0"/>
        <v xml:space="preserve"> Sugar and confectionery product manufacturing [3113]</v>
      </c>
      <c r="G3" s="315" t="str">
        <f t="shared" si="0"/>
        <v xml:space="preserve"> Fruit and vegetable preserving and specialty food manufacturing [3114]</v>
      </c>
      <c r="H3" s="315" t="str">
        <f t="shared" si="0"/>
        <v xml:space="preserve"> Dairy product manufacturing [3115]</v>
      </c>
      <c r="I3" s="315" t="str">
        <f t="shared" si="0"/>
        <v xml:space="preserve"> Meat product manufacturing [3116]</v>
      </c>
      <c r="J3" s="315" t="str">
        <f t="shared" si="0"/>
        <v xml:space="preserve"> Seafood product preparation and packaging [3117]</v>
      </c>
      <c r="K3" s="315" t="str">
        <f t="shared" si="0"/>
        <v xml:space="preserve"> Miscellaneous food manufacturing [311A]</v>
      </c>
      <c r="L3" s="27"/>
      <c r="M3" s="27"/>
      <c r="N3" s="27"/>
      <c r="O3" s="311"/>
      <c r="P3" s="311"/>
      <c r="Q3" s="311"/>
      <c r="R3" s="311"/>
    </row>
    <row r="4" spans="1:39" ht="15" customHeight="1">
      <c r="A4" s="320"/>
      <c r="B4" s="321"/>
      <c r="C4" s="321"/>
      <c r="D4" s="323"/>
      <c r="E4" s="334"/>
      <c r="F4" s="317"/>
      <c r="G4" s="317"/>
      <c r="H4" s="317"/>
      <c r="I4" s="317"/>
      <c r="J4" s="317"/>
      <c r="K4" s="317"/>
      <c r="L4" s="311"/>
      <c r="M4" s="311"/>
      <c r="N4" s="311"/>
      <c r="O4" s="311"/>
      <c r="P4" s="311"/>
      <c r="Q4" s="311"/>
      <c r="R4" s="311"/>
    </row>
    <row r="5" spans="1:39" ht="102.75" customHeight="1">
      <c r="A5" s="320"/>
      <c r="B5" s="321"/>
      <c r="C5" s="321"/>
      <c r="D5" s="324"/>
      <c r="E5" s="335"/>
      <c r="F5" s="316"/>
      <c r="G5" s="316"/>
      <c r="H5" s="316"/>
      <c r="I5" s="316"/>
      <c r="J5" s="316"/>
      <c r="K5" s="316"/>
      <c r="L5" s="311"/>
      <c r="M5" s="311"/>
      <c r="N5" s="311"/>
      <c r="O5" s="311"/>
      <c r="P5" s="311"/>
      <c r="Q5" s="311"/>
      <c r="R5" s="311"/>
    </row>
    <row r="6" spans="1:39">
      <c r="A6" s="16">
        <v>1961</v>
      </c>
      <c r="B6" s="3">
        <f t="shared" ref="B6:B52" si="1">Y7/1000000</f>
        <v>38301</v>
      </c>
      <c r="C6" s="3">
        <f t="shared" ref="C6:C52" si="2">Z7/1000000</f>
        <v>8591</v>
      </c>
      <c r="D6" s="3">
        <f t="shared" ref="D6:D52" si="3">AA7/1000000</f>
        <v>1055</v>
      </c>
      <c r="E6" s="3">
        <f t="shared" ref="E6:E52" si="4">AB7/1000000</f>
        <v>64</v>
      </c>
      <c r="F6" s="3">
        <f t="shared" ref="F6:F52" si="5">AC7/1000000</f>
        <v>89</v>
      </c>
      <c r="G6" s="3">
        <f t="shared" ref="G6:G52" si="6">AD7/1000000</f>
        <v>98</v>
      </c>
      <c r="H6" s="3">
        <f t="shared" ref="H6:H52" si="7">AE7/1000000</f>
        <v>197</v>
      </c>
      <c r="I6" s="3">
        <f t="shared" ref="I6:I52" si="8">AF7/1000000</f>
        <v>192</v>
      </c>
      <c r="J6" s="3">
        <f t="shared" ref="J6:J52" si="9">AG7/1000000</f>
        <v>53</v>
      </c>
      <c r="K6" s="3">
        <f t="shared" ref="K6:K52" si="10">AH7/1000000</f>
        <v>361</v>
      </c>
      <c r="L6" s="3"/>
      <c r="M6" s="3"/>
      <c r="N6" s="3"/>
      <c r="O6" s="3"/>
      <c r="P6" s="3"/>
      <c r="Q6" s="3"/>
      <c r="R6" s="3"/>
      <c r="Y6" t="s">
        <v>433</v>
      </c>
      <c r="Z6" t="s">
        <v>434</v>
      </c>
      <c r="AA6" t="s">
        <v>7</v>
      </c>
      <c r="AB6" t="s">
        <v>8</v>
      </c>
      <c r="AC6" t="s">
        <v>11</v>
      </c>
      <c r="AD6" t="s">
        <v>12</v>
      </c>
      <c r="AE6" t="s">
        <v>13</v>
      </c>
      <c r="AF6" t="s">
        <v>14</v>
      </c>
      <c r="AG6" t="s">
        <v>15</v>
      </c>
      <c r="AH6" t="s">
        <v>55</v>
      </c>
      <c r="AI6" t="s">
        <v>229</v>
      </c>
      <c r="AJ6" t="s">
        <v>435</v>
      </c>
      <c r="AK6" t="s">
        <v>436</v>
      </c>
      <c r="AL6" t="s">
        <v>437</v>
      </c>
      <c r="AM6" t="s">
        <v>438</v>
      </c>
    </row>
    <row r="7" spans="1:39">
      <c r="A7" s="16">
        <v>1962</v>
      </c>
      <c r="B7" s="3">
        <f t="shared" si="1"/>
        <v>41356</v>
      </c>
      <c r="C7" s="3">
        <f t="shared" si="2"/>
        <v>9520</v>
      </c>
      <c r="D7" s="3">
        <f t="shared" si="3"/>
        <v>1137</v>
      </c>
      <c r="E7" s="3">
        <f t="shared" si="4"/>
        <v>64</v>
      </c>
      <c r="F7" s="3">
        <f t="shared" si="5"/>
        <v>99</v>
      </c>
      <c r="G7" s="3">
        <f t="shared" si="6"/>
        <v>107</v>
      </c>
      <c r="H7" s="3">
        <f t="shared" si="7"/>
        <v>224</v>
      </c>
      <c r="I7" s="3">
        <f t="shared" si="8"/>
        <v>202</v>
      </c>
      <c r="J7" s="3">
        <f t="shared" si="9"/>
        <v>62</v>
      </c>
      <c r="K7" s="3">
        <f t="shared" si="10"/>
        <v>378</v>
      </c>
      <c r="L7" s="3"/>
      <c r="M7" s="3"/>
      <c r="N7" s="3"/>
      <c r="O7" s="3"/>
      <c r="P7" s="3"/>
      <c r="Q7" s="3"/>
      <c r="R7" s="3"/>
      <c r="X7">
        <v>1961</v>
      </c>
      <c r="Y7">
        <v>38301000000</v>
      </c>
      <c r="Z7">
        <v>8591000000</v>
      </c>
      <c r="AA7">
        <v>1055000000</v>
      </c>
      <c r="AB7">
        <v>64000000</v>
      </c>
      <c r="AC7">
        <v>89000000</v>
      </c>
      <c r="AD7">
        <v>98000000</v>
      </c>
      <c r="AE7">
        <v>197000000</v>
      </c>
      <c r="AF7">
        <v>192000000</v>
      </c>
      <c r="AG7">
        <v>53000000</v>
      </c>
      <c r="AH7">
        <v>361000000</v>
      </c>
      <c r="AI7">
        <v>431000000</v>
      </c>
      <c r="AJ7">
        <v>90000000</v>
      </c>
      <c r="AK7">
        <v>144000000</v>
      </c>
      <c r="AL7">
        <v>8000000</v>
      </c>
      <c r="AM7">
        <v>96000000</v>
      </c>
    </row>
    <row r="8" spans="1:39">
      <c r="A8" s="16">
        <v>1963</v>
      </c>
      <c r="B8" s="3">
        <f t="shared" si="1"/>
        <v>44513</v>
      </c>
      <c r="C8" s="3">
        <f t="shared" si="2"/>
        <v>10312</v>
      </c>
      <c r="D8" s="3">
        <f t="shared" si="3"/>
        <v>1191</v>
      </c>
      <c r="E8" s="3">
        <f t="shared" si="4"/>
        <v>69</v>
      </c>
      <c r="F8" s="3">
        <f t="shared" si="5"/>
        <v>90</v>
      </c>
      <c r="G8" s="3">
        <f t="shared" si="6"/>
        <v>108</v>
      </c>
      <c r="H8" s="3">
        <f t="shared" si="7"/>
        <v>252</v>
      </c>
      <c r="I8" s="3">
        <f t="shared" si="8"/>
        <v>216</v>
      </c>
      <c r="J8" s="3">
        <f t="shared" si="9"/>
        <v>59</v>
      </c>
      <c r="K8" s="3">
        <f t="shared" si="10"/>
        <v>397</v>
      </c>
      <c r="L8" s="3"/>
      <c r="M8" s="3"/>
      <c r="N8" s="3"/>
      <c r="O8" s="3"/>
      <c r="P8" s="3"/>
      <c r="Q8" s="3"/>
      <c r="R8" s="3"/>
      <c r="X8">
        <v>1962</v>
      </c>
      <c r="Y8">
        <v>41356000000</v>
      </c>
      <c r="Z8">
        <v>9520000000</v>
      </c>
      <c r="AA8">
        <v>1137000000</v>
      </c>
      <c r="AB8">
        <v>64000000</v>
      </c>
      <c r="AC8">
        <v>99000000</v>
      </c>
      <c r="AD8">
        <v>107000000</v>
      </c>
      <c r="AE8">
        <v>224000000</v>
      </c>
      <c r="AF8">
        <v>202000000</v>
      </c>
      <c r="AG8">
        <v>62000000</v>
      </c>
      <c r="AH8">
        <v>378000000</v>
      </c>
      <c r="AI8">
        <v>432000000</v>
      </c>
      <c r="AJ8">
        <v>91000000</v>
      </c>
      <c r="AK8">
        <v>149000000</v>
      </c>
      <c r="AL8">
        <v>9000000</v>
      </c>
      <c r="AM8">
        <v>91000000</v>
      </c>
    </row>
    <row r="9" spans="1:39">
      <c r="A9" s="16">
        <v>1964</v>
      </c>
      <c r="B9" s="3">
        <f t="shared" si="1"/>
        <v>48551</v>
      </c>
      <c r="C9" s="3">
        <f t="shared" si="2"/>
        <v>11451</v>
      </c>
      <c r="D9" s="3">
        <f t="shared" si="3"/>
        <v>1319</v>
      </c>
      <c r="E9" s="3">
        <f t="shared" si="4"/>
        <v>79</v>
      </c>
      <c r="F9" s="3">
        <f t="shared" si="5"/>
        <v>112</v>
      </c>
      <c r="G9" s="3">
        <f t="shared" si="6"/>
        <v>129</v>
      </c>
      <c r="H9" s="3">
        <f t="shared" si="7"/>
        <v>252</v>
      </c>
      <c r="I9" s="3">
        <f t="shared" si="8"/>
        <v>242</v>
      </c>
      <c r="J9" s="3">
        <f t="shared" si="9"/>
        <v>68</v>
      </c>
      <c r="K9" s="3">
        <f t="shared" si="10"/>
        <v>438</v>
      </c>
      <c r="L9" s="3"/>
      <c r="M9" s="3"/>
      <c r="N9" s="3"/>
      <c r="O9" s="3"/>
      <c r="P9" s="3"/>
      <c r="Q9" s="3"/>
      <c r="R9" s="3"/>
      <c r="X9">
        <v>1963</v>
      </c>
      <c r="Y9">
        <v>44513000000</v>
      </c>
      <c r="Z9">
        <v>10312000000</v>
      </c>
      <c r="AA9">
        <v>1191000000</v>
      </c>
      <c r="AB9">
        <v>69000000</v>
      </c>
      <c r="AC9">
        <v>90000000</v>
      </c>
      <c r="AD9">
        <v>108000000</v>
      </c>
      <c r="AE9">
        <v>252000000</v>
      </c>
      <c r="AF9">
        <v>216000000</v>
      </c>
      <c r="AG9">
        <v>59000000</v>
      </c>
      <c r="AH9">
        <v>397000000</v>
      </c>
      <c r="AI9">
        <v>478000000</v>
      </c>
      <c r="AJ9">
        <v>103000000</v>
      </c>
      <c r="AK9">
        <v>160000000</v>
      </c>
      <c r="AL9">
        <v>11000000</v>
      </c>
      <c r="AM9">
        <v>104000000</v>
      </c>
    </row>
    <row r="10" spans="1:39">
      <c r="A10" s="16">
        <v>1965</v>
      </c>
      <c r="B10" s="3">
        <f t="shared" si="1"/>
        <v>53318</v>
      </c>
      <c r="C10" s="3">
        <f t="shared" si="2"/>
        <v>12655</v>
      </c>
      <c r="D10" s="3">
        <f t="shared" si="3"/>
        <v>1412</v>
      </c>
      <c r="E10" s="3">
        <f t="shared" si="4"/>
        <v>83</v>
      </c>
      <c r="F10" s="3">
        <f t="shared" si="5"/>
        <v>134</v>
      </c>
      <c r="G10" s="3">
        <f t="shared" si="6"/>
        <v>139</v>
      </c>
      <c r="H10" s="3">
        <f t="shared" si="7"/>
        <v>256</v>
      </c>
      <c r="I10" s="3">
        <f t="shared" si="8"/>
        <v>257</v>
      </c>
      <c r="J10" s="3">
        <f t="shared" si="9"/>
        <v>76</v>
      </c>
      <c r="K10" s="3">
        <f t="shared" si="10"/>
        <v>468</v>
      </c>
      <c r="L10" s="3"/>
      <c r="M10" s="3"/>
      <c r="N10" s="3"/>
      <c r="O10" s="3"/>
      <c r="P10" s="3"/>
      <c r="Q10" s="3"/>
      <c r="R10" s="3"/>
      <c r="X10">
        <v>1964</v>
      </c>
      <c r="Y10">
        <v>48551000000</v>
      </c>
      <c r="Z10">
        <v>11451000000</v>
      </c>
      <c r="AA10">
        <v>1319000000</v>
      </c>
      <c r="AB10">
        <v>79000000</v>
      </c>
      <c r="AC10">
        <v>112000000</v>
      </c>
      <c r="AD10">
        <v>129000000</v>
      </c>
      <c r="AE10">
        <v>252000000</v>
      </c>
      <c r="AF10">
        <v>242000000</v>
      </c>
      <c r="AG10">
        <v>68000000</v>
      </c>
      <c r="AH10">
        <v>438000000</v>
      </c>
      <c r="AI10">
        <v>505000000</v>
      </c>
      <c r="AJ10">
        <v>106000000</v>
      </c>
      <c r="AK10">
        <v>167000000</v>
      </c>
      <c r="AL10">
        <v>9000000</v>
      </c>
      <c r="AM10">
        <v>117000000</v>
      </c>
    </row>
    <row r="11" spans="1:39">
      <c r="A11" s="16">
        <v>1966</v>
      </c>
      <c r="B11" s="3">
        <f t="shared" si="1"/>
        <v>59725</v>
      </c>
      <c r="C11" s="3">
        <f t="shared" si="2"/>
        <v>13661</v>
      </c>
      <c r="D11" s="3">
        <f t="shared" si="3"/>
        <v>1489</v>
      </c>
      <c r="E11" s="3">
        <f t="shared" si="4"/>
        <v>100</v>
      </c>
      <c r="F11" s="3">
        <f t="shared" si="5"/>
        <v>124</v>
      </c>
      <c r="G11" s="3">
        <f t="shared" si="6"/>
        <v>146</v>
      </c>
      <c r="H11" s="3">
        <f t="shared" si="7"/>
        <v>269</v>
      </c>
      <c r="I11" s="3">
        <f t="shared" si="8"/>
        <v>278</v>
      </c>
      <c r="J11" s="3">
        <f t="shared" si="9"/>
        <v>82</v>
      </c>
      <c r="K11" s="3">
        <f t="shared" si="10"/>
        <v>490</v>
      </c>
      <c r="L11" s="3"/>
      <c r="M11" s="3"/>
      <c r="N11" s="3"/>
      <c r="O11" s="3"/>
      <c r="P11" s="3"/>
      <c r="Q11" s="3"/>
      <c r="R11" s="3"/>
      <c r="X11">
        <v>1965</v>
      </c>
      <c r="Y11">
        <v>53318000000</v>
      </c>
      <c r="Z11">
        <v>12655000000</v>
      </c>
      <c r="AA11">
        <v>1412000000</v>
      </c>
      <c r="AB11">
        <v>83000000</v>
      </c>
      <c r="AC11">
        <v>134000000</v>
      </c>
      <c r="AD11">
        <v>139000000</v>
      </c>
      <c r="AE11">
        <v>256000000</v>
      </c>
      <c r="AF11">
        <v>257000000</v>
      </c>
      <c r="AG11">
        <v>76000000</v>
      </c>
      <c r="AH11">
        <v>468000000</v>
      </c>
      <c r="AI11">
        <v>536000000</v>
      </c>
      <c r="AJ11">
        <v>114000000</v>
      </c>
      <c r="AK11">
        <v>166000000</v>
      </c>
      <c r="AL11">
        <v>11000000</v>
      </c>
      <c r="AM11">
        <v>131000000</v>
      </c>
    </row>
    <row r="12" spans="1:39">
      <c r="A12" s="16">
        <v>1967</v>
      </c>
      <c r="B12" s="3">
        <f t="shared" si="1"/>
        <v>64106</v>
      </c>
      <c r="C12" s="3">
        <f t="shared" si="2"/>
        <v>14231</v>
      </c>
      <c r="D12" s="3">
        <f t="shared" si="3"/>
        <v>1610</v>
      </c>
      <c r="E12" s="3">
        <f t="shared" si="4"/>
        <v>120</v>
      </c>
      <c r="F12" s="3">
        <f t="shared" si="5"/>
        <v>133</v>
      </c>
      <c r="G12" s="3">
        <f t="shared" si="6"/>
        <v>154</v>
      </c>
      <c r="H12" s="3">
        <f t="shared" si="7"/>
        <v>273</v>
      </c>
      <c r="I12" s="3">
        <f t="shared" si="8"/>
        <v>318</v>
      </c>
      <c r="J12" s="3">
        <f t="shared" si="9"/>
        <v>73</v>
      </c>
      <c r="K12" s="3">
        <f t="shared" si="10"/>
        <v>539</v>
      </c>
      <c r="L12" s="3"/>
      <c r="M12" s="3"/>
      <c r="N12" s="3"/>
      <c r="O12" s="3"/>
      <c r="P12" s="3"/>
      <c r="Q12" s="3"/>
      <c r="R12" s="3"/>
      <c r="X12">
        <v>1966</v>
      </c>
      <c r="Y12">
        <v>59725000000</v>
      </c>
      <c r="Z12">
        <v>13661000000</v>
      </c>
      <c r="AA12">
        <v>1489000000</v>
      </c>
      <c r="AB12">
        <v>100000000</v>
      </c>
      <c r="AC12">
        <v>124000000</v>
      </c>
      <c r="AD12">
        <v>146000000</v>
      </c>
      <c r="AE12">
        <v>269000000</v>
      </c>
      <c r="AF12">
        <v>278000000</v>
      </c>
      <c r="AG12">
        <v>82000000</v>
      </c>
      <c r="AH12">
        <v>490000000</v>
      </c>
      <c r="AI12">
        <v>586000000</v>
      </c>
      <c r="AJ12">
        <v>124000000</v>
      </c>
      <c r="AK12">
        <v>181000000</v>
      </c>
      <c r="AL12">
        <v>12000000</v>
      </c>
      <c r="AM12">
        <v>158000000</v>
      </c>
    </row>
    <row r="13" spans="1:39">
      <c r="A13" s="16">
        <v>1968</v>
      </c>
      <c r="B13" s="3">
        <f t="shared" si="1"/>
        <v>70100</v>
      </c>
      <c r="C13" s="3">
        <f t="shared" si="2"/>
        <v>15465</v>
      </c>
      <c r="D13" s="3">
        <f t="shared" si="3"/>
        <v>1677</v>
      </c>
      <c r="E13" s="3">
        <f t="shared" si="4"/>
        <v>124</v>
      </c>
      <c r="F13" s="3">
        <f t="shared" si="5"/>
        <v>139</v>
      </c>
      <c r="G13" s="3">
        <f t="shared" si="6"/>
        <v>159</v>
      </c>
      <c r="H13" s="3">
        <f t="shared" si="7"/>
        <v>292</v>
      </c>
      <c r="I13" s="3">
        <f t="shared" si="8"/>
        <v>309</v>
      </c>
      <c r="J13" s="3">
        <f t="shared" si="9"/>
        <v>84</v>
      </c>
      <c r="K13" s="3">
        <f t="shared" si="10"/>
        <v>570</v>
      </c>
      <c r="L13" s="3"/>
      <c r="M13" s="3"/>
      <c r="N13" s="3"/>
      <c r="O13" s="3"/>
      <c r="P13" s="3"/>
      <c r="Q13" s="3"/>
      <c r="R13" s="3"/>
      <c r="X13">
        <v>1967</v>
      </c>
      <c r="Y13">
        <v>64106000000</v>
      </c>
      <c r="Z13">
        <v>14231000000</v>
      </c>
      <c r="AA13">
        <v>1610000000</v>
      </c>
      <c r="AB13">
        <v>120000000</v>
      </c>
      <c r="AC13">
        <v>133000000</v>
      </c>
      <c r="AD13">
        <v>154000000</v>
      </c>
      <c r="AE13">
        <v>273000000</v>
      </c>
      <c r="AF13">
        <v>318000000</v>
      </c>
      <c r="AG13">
        <v>73000000</v>
      </c>
      <c r="AH13">
        <v>539000000</v>
      </c>
      <c r="AI13">
        <v>643000000</v>
      </c>
      <c r="AJ13">
        <v>139000000</v>
      </c>
      <c r="AK13">
        <v>192000000</v>
      </c>
      <c r="AL13">
        <v>12000000</v>
      </c>
      <c r="AM13">
        <v>168000000</v>
      </c>
    </row>
    <row r="14" spans="1:39">
      <c r="A14" s="16">
        <v>1969</v>
      </c>
      <c r="B14" s="3">
        <f t="shared" si="1"/>
        <v>77147</v>
      </c>
      <c r="C14" s="3">
        <f t="shared" si="2"/>
        <v>17058</v>
      </c>
      <c r="D14" s="3">
        <f t="shared" si="3"/>
        <v>1787</v>
      </c>
      <c r="E14" s="3">
        <f t="shared" si="4"/>
        <v>133</v>
      </c>
      <c r="F14" s="3">
        <f t="shared" si="5"/>
        <v>145</v>
      </c>
      <c r="G14" s="3">
        <f t="shared" si="6"/>
        <v>170</v>
      </c>
      <c r="H14" s="3">
        <f t="shared" si="7"/>
        <v>306</v>
      </c>
      <c r="I14" s="3">
        <f t="shared" si="8"/>
        <v>335</v>
      </c>
      <c r="J14" s="3">
        <f t="shared" si="9"/>
        <v>107</v>
      </c>
      <c r="K14" s="3">
        <f t="shared" si="10"/>
        <v>592</v>
      </c>
      <c r="L14" s="3"/>
      <c r="M14" s="3"/>
      <c r="N14" s="3"/>
      <c r="O14" s="3"/>
      <c r="P14" s="3"/>
      <c r="Q14" s="3"/>
      <c r="R14" s="3"/>
      <c r="X14">
        <v>1968</v>
      </c>
      <c r="Y14">
        <v>70100000000</v>
      </c>
      <c r="Z14">
        <v>15465000000</v>
      </c>
      <c r="AA14">
        <v>1677000000</v>
      </c>
      <c r="AB14">
        <v>124000000</v>
      </c>
      <c r="AC14">
        <v>139000000</v>
      </c>
      <c r="AD14">
        <v>159000000</v>
      </c>
      <c r="AE14">
        <v>292000000</v>
      </c>
      <c r="AF14">
        <v>309000000</v>
      </c>
      <c r="AG14">
        <v>84000000</v>
      </c>
      <c r="AH14">
        <v>570000000</v>
      </c>
      <c r="AI14">
        <v>662000000</v>
      </c>
      <c r="AJ14">
        <v>139000000</v>
      </c>
      <c r="AK14">
        <v>204000000</v>
      </c>
      <c r="AL14">
        <v>14000000</v>
      </c>
      <c r="AM14">
        <v>183000000</v>
      </c>
    </row>
    <row r="15" spans="1:39">
      <c r="A15" s="16">
        <v>1970</v>
      </c>
      <c r="B15" s="3">
        <f t="shared" si="1"/>
        <v>83221</v>
      </c>
      <c r="C15" s="3">
        <f t="shared" si="2"/>
        <v>16819</v>
      </c>
      <c r="D15" s="3">
        <f t="shared" si="3"/>
        <v>1847</v>
      </c>
      <c r="E15" s="3">
        <f t="shared" si="4"/>
        <v>133</v>
      </c>
      <c r="F15" s="3">
        <f t="shared" si="5"/>
        <v>148</v>
      </c>
      <c r="G15" s="3">
        <f t="shared" si="6"/>
        <v>165</v>
      </c>
      <c r="H15" s="3">
        <f t="shared" si="7"/>
        <v>309</v>
      </c>
      <c r="I15" s="3">
        <f t="shared" si="8"/>
        <v>360</v>
      </c>
      <c r="J15" s="3">
        <f t="shared" si="9"/>
        <v>113</v>
      </c>
      <c r="K15" s="3">
        <f t="shared" si="10"/>
        <v>620</v>
      </c>
      <c r="L15" s="3"/>
      <c r="M15" s="3"/>
      <c r="N15" s="3"/>
      <c r="O15" s="3"/>
      <c r="P15" s="3"/>
      <c r="Q15" s="3"/>
      <c r="R15" s="3"/>
      <c r="X15">
        <v>1969</v>
      </c>
      <c r="Y15">
        <v>77147000000</v>
      </c>
      <c r="Z15">
        <v>17058000000</v>
      </c>
      <c r="AA15">
        <v>1787000000</v>
      </c>
      <c r="AB15">
        <v>133000000</v>
      </c>
      <c r="AC15">
        <v>145000000</v>
      </c>
      <c r="AD15">
        <v>170000000</v>
      </c>
      <c r="AE15">
        <v>306000000</v>
      </c>
      <c r="AF15">
        <v>335000000</v>
      </c>
      <c r="AG15">
        <v>107000000</v>
      </c>
      <c r="AH15">
        <v>592000000</v>
      </c>
      <c r="AI15">
        <v>743000000</v>
      </c>
      <c r="AJ15">
        <v>149000000</v>
      </c>
      <c r="AK15">
        <v>215000000</v>
      </c>
      <c r="AL15">
        <v>15000000</v>
      </c>
      <c r="AM15">
        <v>211000000</v>
      </c>
    </row>
    <row r="16" spans="1:39">
      <c r="A16" s="16">
        <v>1971</v>
      </c>
      <c r="B16" s="3">
        <f t="shared" si="1"/>
        <v>90792</v>
      </c>
      <c r="C16" s="3">
        <f t="shared" si="2"/>
        <v>18464</v>
      </c>
      <c r="D16" s="3">
        <f t="shared" si="3"/>
        <v>2036</v>
      </c>
      <c r="E16" s="3">
        <f t="shared" si="4"/>
        <v>138</v>
      </c>
      <c r="F16" s="3">
        <f t="shared" si="5"/>
        <v>156</v>
      </c>
      <c r="G16" s="3">
        <f t="shared" si="6"/>
        <v>178</v>
      </c>
      <c r="H16" s="3">
        <f t="shared" si="7"/>
        <v>351</v>
      </c>
      <c r="I16" s="3">
        <f t="shared" si="8"/>
        <v>410</v>
      </c>
      <c r="J16" s="3">
        <f t="shared" si="9"/>
        <v>135</v>
      </c>
      <c r="K16" s="3">
        <f t="shared" si="10"/>
        <v>668</v>
      </c>
      <c r="L16" s="3"/>
      <c r="M16" s="3"/>
      <c r="N16" s="3"/>
      <c r="O16" s="3"/>
      <c r="P16" s="3"/>
      <c r="Q16" s="3"/>
      <c r="R16" s="3"/>
      <c r="X16">
        <v>1970</v>
      </c>
      <c r="Y16">
        <v>83221000000</v>
      </c>
      <c r="Z16">
        <v>16819000000</v>
      </c>
      <c r="AA16">
        <v>1847000000</v>
      </c>
      <c r="AB16">
        <v>133000000</v>
      </c>
      <c r="AC16">
        <v>148000000</v>
      </c>
      <c r="AD16">
        <v>165000000</v>
      </c>
      <c r="AE16">
        <v>309000000</v>
      </c>
      <c r="AF16">
        <v>360000000</v>
      </c>
      <c r="AG16">
        <v>113000000</v>
      </c>
      <c r="AH16">
        <v>620000000</v>
      </c>
      <c r="AI16">
        <v>784000000</v>
      </c>
      <c r="AJ16">
        <v>152000000</v>
      </c>
      <c r="AK16">
        <v>238000000</v>
      </c>
      <c r="AL16">
        <v>18000000</v>
      </c>
      <c r="AM16">
        <v>216000000</v>
      </c>
    </row>
    <row r="17" spans="1:39">
      <c r="A17" s="16">
        <v>1972</v>
      </c>
      <c r="B17" s="3">
        <f t="shared" si="1"/>
        <v>101092</v>
      </c>
      <c r="C17" s="3">
        <f t="shared" si="2"/>
        <v>20691</v>
      </c>
      <c r="D17" s="3">
        <f t="shared" si="3"/>
        <v>2184</v>
      </c>
      <c r="E17" s="3">
        <f t="shared" si="4"/>
        <v>145</v>
      </c>
      <c r="F17" s="3">
        <f t="shared" si="5"/>
        <v>171</v>
      </c>
      <c r="G17" s="3">
        <f t="shared" si="6"/>
        <v>200</v>
      </c>
      <c r="H17" s="3">
        <f t="shared" si="7"/>
        <v>358</v>
      </c>
      <c r="I17" s="3">
        <f t="shared" si="8"/>
        <v>420</v>
      </c>
      <c r="J17" s="3">
        <f t="shared" si="9"/>
        <v>159</v>
      </c>
      <c r="K17" s="3">
        <f t="shared" si="10"/>
        <v>732</v>
      </c>
      <c r="L17" s="3"/>
      <c r="M17" s="3"/>
      <c r="N17" s="3"/>
      <c r="O17" s="3"/>
      <c r="P17" s="3"/>
      <c r="Q17" s="3"/>
      <c r="R17" s="3"/>
      <c r="X17">
        <v>1971</v>
      </c>
      <c r="Y17">
        <v>90792000000</v>
      </c>
      <c r="Z17">
        <v>18464000000</v>
      </c>
      <c r="AA17">
        <v>2036000000</v>
      </c>
      <c r="AB17">
        <v>138000000</v>
      </c>
      <c r="AC17">
        <v>156000000</v>
      </c>
      <c r="AD17">
        <v>178000000</v>
      </c>
      <c r="AE17">
        <v>351000000</v>
      </c>
      <c r="AF17">
        <v>410000000</v>
      </c>
      <c r="AG17">
        <v>135000000</v>
      </c>
      <c r="AH17">
        <v>668000000</v>
      </c>
      <c r="AI17">
        <v>871000000</v>
      </c>
      <c r="AJ17">
        <v>167000000</v>
      </c>
      <c r="AK17">
        <v>268000000</v>
      </c>
      <c r="AL17">
        <v>22000000</v>
      </c>
      <c r="AM17">
        <v>237000000</v>
      </c>
    </row>
    <row r="18" spans="1:39">
      <c r="A18" s="16">
        <v>1973</v>
      </c>
      <c r="B18" s="3">
        <f t="shared" si="1"/>
        <v>118843</v>
      </c>
      <c r="C18" s="3">
        <f t="shared" si="2"/>
        <v>24206</v>
      </c>
      <c r="D18" s="3">
        <f t="shared" si="3"/>
        <v>2519</v>
      </c>
      <c r="E18" s="3">
        <f t="shared" si="4"/>
        <v>143</v>
      </c>
      <c r="F18" s="3">
        <f t="shared" si="5"/>
        <v>220</v>
      </c>
      <c r="G18" s="3">
        <f t="shared" si="6"/>
        <v>218</v>
      </c>
      <c r="H18" s="3">
        <f t="shared" si="7"/>
        <v>373</v>
      </c>
      <c r="I18" s="3">
        <f t="shared" si="8"/>
        <v>521</v>
      </c>
      <c r="J18" s="3">
        <f t="shared" si="9"/>
        <v>233</v>
      </c>
      <c r="K18" s="3">
        <f t="shared" si="10"/>
        <v>811</v>
      </c>
      <c r="L18" s="3"/>
      <c r="M18" s="3"/>
      <c r="N18" s="3"/>
      <c r="O18" s="3"/>
      <c r="P18" s="3"/>
      <c r="Q18" s="3"/>
      <c r="R18" s="3"/>
      <c r="X18">
        <v>1972</v>
      </c>
      <c r="Y18">
        <v>101092000000</v>
      </c>
      <c r="Z18">
        <v>20691000000</v>
      </c>
      <c r="AA18">
        <v>2184000000</v>
      </c>
      <c r="AB18">
        <v>145000000</v>
      </c>
      <c r="AC18">
        <v>171000000</v>
      </c>
      <c r="AD18">
        <v>200000000</v>
      </c>
      <c r="AE18">
        <v>358000000</v>
      </c>
      <c r="AF18">
        <v>420000000</v>
      </c>
      <c r="AG18">
        <v>159000000</v>
      </c>
      <c r="AH18">
        <v>732000000</v>
      </c>
      <c r="AI18">
        <v>944000000</v>
      </c>
      <c r="AJ18">
        <v>180000000</v>
      </c>
      <c r="AK18">
        <v>310000000</v>
      </c>
      <c r="AL18">
        <v>24000000</v>
      </c>
      <c r="AM18">
        <v>235000000</v>
      </c>
    </row>
    <row r="19" spans="1:39">
      <c r="A19" s="16">
        <v>1974</v>
      </c>
      <c r="B19" s="3">
        <f t="shared" si="1"/>
        <v>142090</v>
      </c>
      <c r="C19" s="3">
        <f t="shared" si="2"/>
        <v>28521</v>
      </c>
      <c r="D19" s="3">
        <f t="shared" si="3"/>
        <v>2837</v>
      </c>
      <c r="E19" s="3">
        <f t="shared" si="4"/>
        <v>191</v>
      </c>
      <c r="F19" s="3">
        <f t="shared" si="5"/>
        <v>244</v>
      </c>
      <c r="G19" s="3">
        <f t="shared" si="6"/>
        <v>244</v>
      </c>
      <c r="H19" s="3">
        <f t="shared" si="7"/>
        <v>418</v>
      </c>
      <c r="I19" s="3">
        <f t="shared" si="8"/>
        <v>655</v>
      </c>
      <c r="J19" s="3">
        <f t="shared" si="9"/>
        <v>212</v>
      </c>
      <c r="K19" s="3">
        <f t="shared" si="10"/>
        <v>873</v>
      </c>
      <c r="L19" s="3"/>
      <c r="M19" s="3"/>
      <c r="N19" s="3"/>
      <c r="O19" s="3"/>
      <c r="P19" s="3"/>
      <c r="Q19" s="3"/>
      <c r="R19" s="3"/>
      <c r="X19">
        <v>1973</v>
      </c>
      <c r="Y19">
        <v>118843000000</v>
      </c>
      <c r="Z19">
        <v>24206000000</v>
      </c>
      <c r="AA19">
        <v>2519000000</v>
      </c>
      <c r="AB19">
        <v>143000000</v>
      </c>
      <c r="AC19">
        <v>220000000</v>
      </c>
      <c r="AD19">
        <v>218000000</v>
      </c>
      <c r="AE19">
        <v>373000000</v>
      </c>
      <c r="AF19">
        <v>521000000</v>
      </c>
      <c r="AG19">
        <v>233000000</v>
      </c>
      <c r="AH19">
        <v>811000000</v>
      </c>
      <c r="AI19">
        <v>1017000000</v>
      </c>
      <c r="AJ19">
        <v>204000000</v>
      </c>
      <c r="AK19">
        <v>322000000</v>
      </c>
      <c r="AL19">
        <v>24000000</v>
      </c>
      <c r="AM19">
        <v>257000000</v>
      </c>
    </row>
    <row r="20" spans="1:39">
      <c r="A20" s="16">
        <v>1975</v>
      </c>
      <c r="B20" s="3">
        <f t="shared" si="1"/>
        <v>163439</v>
      </c>
      <c r="C20" s="3">
        <f t="shared" si="2"/>
        <v>30175</v>
      </c>
      <c r="D20" s="3">
        <f t="shared" si="3"/>
        <v>3330</v>
      </c>
      <c r="E20" s="3">
        <f t="shared" si="4"/>
        <v>232</v>
      </c>
      <c r="F20" s="3">
        <f t="shared" si="5"/>
        <v>268</v>
      </c>
      <c r="G20" s="3">
        <f t="shared" si="6"/>
        <v>289</v>
      </c>
      <c r="H20" s="3">
        <f t="shared" si="7"/>
        <v>508</v>
      </c>
      <c r="I20" s="3">
        <f t="shared" si="8"/>
        <v>764</v>
      </c>
      <c r="J20" s="3">
        <f t="shared" si="9"/>
        <v>205</v>
      </c>
      <c r="K20" s="3">
        <f t="shared" si="10"/>
        <v>1064</v>
      </c>
      <c r="L20" s="3"/>
      <c r="M20" s="3"/>
      <c r="N20" s="3"/>
      <c r="O20" s="3"/>
      <c r="P20" s="3"/>
      <c r="Q20" s="3"/>
      <c r="R20" s="3"/>
      <c r="X20">
        <v>1974</v>
      </c>
      <c r="Y20">
        <v>142090000000</v>
      </c>
      <c r="Z20">
        <v>28521000000</v>
      </c>
      <c r="AA20">
        <v>2837000000</v>
      </c>
      <c r="AB20">
        <v>191000000</v>
      </c>
      <c r="AC20">
        <v>244000000</v>
      </c>
      <c r="AD20">
        <v>244000000</v>
      </c>
      <c r="AE20">
        <v>418000000</v>
      </c>
      <c r="AF20">
        <v>655000000</v>
      </c>
      <c r="AG20">
        <v>212000000</v>
      </c>
      <c r="AH20">
        <v>873000000</v>
      </c>
      <c r="AI20">
        <v>1073000000</v>
      </c>
      <c r="AJ20">
        <v>206000000</v>
      </c>
      <c r="AK20">
        <v>340000000</v>
      </c>
      <c r="AL20">
        <v>24000000</v>
      </c>
      <c r="AM20">
        <v>278000000</v>
      </c>
    </row>
    <row r="21" spans="1:39">
      <c r="A21" s="16">
        <v>1976</v>
      </c>
      <c r="B21" s="3">
        <f t="shared" si="1"/>
        <v>187347</v>
      </c>
      <c r="C21" s="3">
        <f t="shared" si="2"/>
        <v>33765</v>
      </c>
      <c r="D21" s="3">
        <f t="shared" si="3"/>
        <v>3904</v>
      </c>
      <c r="E21" s="3">
        <f t="shared" si="4"/>
        <v>244</v>
      </c>
      <c r="F21" s="3">
        <f t="shared" si="5"/>
        <v>317</v>
      </c>
      <c r="G21" s="3">
        <f t="shared" si="6"/>
        <v>347</v>
      </c>
      <c r="H21" s="3">
        <f t="shared" si="7"/>
        <v>580</v>
      </c>
      <c r="I21" s="3">
        <f t="shared" si="8"/>
        <v>865</v>
      </c>
      <c r="J21" s="3">
        <f t="shared" si="9"/>
        <v>293</v>
      </c>
      <c r="K21" s="3">
        <f t="shared" si="10"/>
        <v>1258</v>
      </c>
      <c r="L21" s="3"/>
      <c r="M21" s="3"/>
      <c r="N21" s="3"/>
      <c r="O21" s="3"/>
      <c r="P21" s="3"/>
      <c r="Q21" s="3"/>
      <c r="R21" s="3"/>
      <c r="X21">
        <v>1975</v>
      </c>
      <c r="Y21">
        <v>163439000000</v>
      </c>
      <c r="Z21">
        <v>30175000000</v>
      </c>
      <c r="AA21">
        <v>3330000000</v>
      </c>
      <c r="AB21">
        <v>232000000</v>
      </c>
      <c r="AC21">
        <v>268000000</v>
      </c>
      <c r="AD21">
        <v>289000000</v>
      </c>
      <c r="AE21">
        <v>508000000</v>
      </c>
      <c r="AF21">
        <v>764000000</v>
      </c>
      <c r="AG21">
        <v>205000000</v>
      </c>
      <c r="AH21">
        <v>1064000000</v>
      </c>
      <c r="AI21">
        <v>1239000000</v>
      </c>
      <c r="AJ21">
        <v>274000000</v>
      </c>
      <c r="AK21">
        <v>380000000</v>
      </c>
      <c r="AL21">
        <v>26000000</v>
      </c>
      <c r="AM21">
        <v>282000000</v>
      </c>
    </row>
    <row r="22" spans="1:39">
      <c r="A22" s="16">
        <v>1977</v>
      </c>
      <c r="B22" s="3">
        <f t="shared" si="1"/>
        <v>207193</v>
      </c>
      <c r="C22" s="3">
        <f t="shared" si="2"/>
        <v>37115</v>
      </c>
      <c r="D22" s="3">
        <f t="shared" si="3"/>
        <v>4212</v>
      </c>
      <c r="E22" s="3">
        <f t="shared" si="4"/>
        <v>249</v>
      </c>
      <c r="F22" s="3">
        <f t="shared" si="5"/>
        <v>313</v>
      </c>
      <c r="G22" s="3">
        <f t="shared" si="6"/>
        <v>357</v>
      </c>
      <c r="H22" s="3">
        <f t="shared" si="7"/>
        <v>661</v>
      </c>
      <c r="I22" s="3">
        <f t="shared" si="8"/>
        <v>888</v>
      </c>
      <c r="J22" s="3">
        <f t="shared" si="9"/>
        <v>373</v>
      </c>
      <c r="K22" s="3">
        <f t="shared" si="10"/>
        <v>1372</v>
      </c>
      <c r="L22" s="3"/>
      <c r="M22" s="3"/>
      <c r="N22" s="3"/>
      <c r="O22" s="3"/>
      <c r="P22" s="3"/>
      <c r="Q22" s="3"/>
      <c r="R22" s="3"/>
      <c r="X22">
        <v>1976</v>
      </c>
      <c r="Y22">
        <v>187347000000</v>
      </c>
      <c r="Z22">
        <v>33765000000</v>
      </c>
      <c r="AA22">
        <v>3904000000</v>
      </c>
      <c r="AB22">
        <v>244000000</v>
      </c>
      <c r="AC22">
        <v>317000000</v>
      </c>
      <c r="AD22">
        <v>347000000</v>
      </c>
      <c r="AE22">
        <v>580000000</v>
      </c>
      <c r="AF22">
        <v>865000000</v>
      </c>
      <c r="AG22">
        <v>293000000</v>
      </c>
      <c r="AH22">
        <v>1258000000</v>
      </c>
      <c r="AI22">
        <v>1302000000</v>
      </c>
      <c r="AJ22">
        <v>319000000</v>
      </c>
      <c r="AK22">
        <v>395000000</v>
      </c>
      <c r="AL22">
        <v>23000000</v>
      </c>
      <c r="AM22">
        <v>277000000</v>
      </c>
    </row>
    <row r="23" spans="1:39">
      <c r="A23" s="16">
        <v>1978</v>
      </c>
      <c r="B23" s="3">
        <f t="shared" si="1"/>
        <v>230555</v>
      </c>
      <c r="C23" s="3">
        <f t="shared" si="2"/>
        <v>42164</v>
      </c>
      <c r="D23" s="3">
        <f t="shared" si="3"/>
        <v>4689</v>
      </c>
      <c r="E23" s="3">
        <f t="shared" si="4"/>
        <v>287</v>
      </c>
      <c r="F23" s="3">
        <f t="shared" si="5"/>
        <v>332</v>
      </c>
      <c r="G23" s="3">
        <f t="shared" si="6"/>
        <v>345</v>
      </c>
      <c r="H23" s="3">
        <f t="shared" si="7"/>
        <v>729</v>
      </c>
      <c r="I23" s="3">
        <f t="shared" si="8"/>
        <v>967</v>
      </c>
      <c r="J23" s="3">
        <f t="shared" si="9"/>
        <v>476</v>
      </c>
      <c r="K23" s="3">
        <f t="shared" si="10"/>
        <v>1552</v>
      </c>
      <c r="L23" s="3"/>
      <c r="M23" s="3"/>
      <c r="N23" s="3"/>
      <c r="O23" s="3"/>
      <c r="P23" s="3"/>
      <c r="Q23" s="3"/>
      <c r="R23" s="3"/>
      <c r="X23">
        <v>1977</v>
      </c>
      <c r="Y23">
        <v>207193000000</v>
      </c>
      <c r="Z23">
        <v>37115000000</v>
      </c>
      <c r="AA23">
        <v>4212000000</v>
      </c>
      <c r="AB23">
        <v>249000000</v>
      </c>
      <c r="AC23">
        <v>313000000</v>
      </c>
      <c r="AD23">
        <v>357000000</v>
      </c>
      <c r="AE23">
        <v>661000000</v>
      </c>
      <c r="AF23">
        <v>888000000</v>
      </c>
      <c r="AG23">
        <v>373000000</v>
      </c>
      <c r="AH23">
        <v>1372000000</v>
      </c>
      <c r="AI23">
        <v>1475000000</v>
      </c>
      <c r="AJ23">
        <v>350000000</v>
      </c>
      <c r="AK23">
        <v>451000000</v>
      </c>
      <c r="AL23">
        <v>34000000</v>
      </c>
      <c r="AM23">
        <v>302000000</v>
      </c>
    </row>
    <row r="24" spans="1:39">
      <c r="A24" s="16">
        <v>1979</v>
      </c>
      <c r="B24" s="3">
        <f t="shared" si="1"/>
        <v>264550</v>
      </c>
      <c r="C24" s="3">
        <f t="shared" si="2"/>
        <v>49356</v>
      </c>
      <c r="D24" s="3">
        <f t="shared" si="3"/>
        <v>5154</v>
      </c>
      <c r="E24" s="3">
        <f t="shared" si="4"/>
        <v>303</v>
      </c>
      <c r="F24" s="3">
        <f t="shared" si="5"/>
        <v>358</v>
      </c>
      <c r="G24" s="3">
        <f t="shared" si="6"/>
        <v>424</v>
      </c>
      <c r="H24" s="3">
        <f t="shared" si="7"/>
        <v>814</v>
      </c>
      <c r="I24" s="3">
        <f t="shared" si="8"/>
        <v>1049</v>
      </c>
      <c r="J24" s="3">
        <f t="shared" si="9"/>
        <v>504</v>
      </c>
      <c r="K24" s="3">
        <f t="shared" si="10"/>
        <v>1701</v>
      </c>
      <c r="L24" s="3"/>
      <c r="M24" s="3"/>
      <c r="N24" s="3"/>
      <c r="O24" s="3"/>
      <c r="P24" s="3"/>
      <c r="Q24" s="3"/>
      <c r="R24" s="3"/>
      <c r="X24">
        <v>1978</v>
      </c>
      <c r="Y24">
        <v>230555000000</v>
      </c>
      <c r="Z24">
        <v>42164000000</v>
      </c>
      <c r="AA24">
        <v>4689000000</v>
      </c>
      <c r="AB24">
        <v>287000000</v>
      </c>
      <c r="AC24">
        <v>332000000</v>
      </c>
      <c r="AD24">
        <v>345000000</v>
      </c>
      <c r="AE24">
        <v>729000000</v>
      </c>
      <c r="AF24">
        <v>967000000</v>
      </c>
      <c r="AG24">
        <v>476000000</v>
      </c>
      <c r="AH24">
        <v>1552000000</v>
      </c>
      <c r="AI24">
        <v>1553000000</v>
      </c>
      <c r="AJ24">
        <v>366000000</v>
      </c>
      <c r="AK24">
        <v>500000000</v>
      </c>
      <c r="AL24">
        <v>47000000</v>
      </c>
      <c r="AM24">
        <v>314000000</v>
      </c>
    </row>
    <row r="25" spans="1:39">
      <c r="A25" s="16">
        <v>1980</v>
      </c>
      <c r="B25" s="3">
        <f t="shared" si="1"/>
        <v>299782</v>
      </c>
      <c r="C25" s="3">
        <f t="shared" si="2"/>
        <v>52736</v>
      </c>
      <c r="D25" s="3">
        <f t="shared" si="3"/>
        <v>5463</v>
      </c>
      <c r="E25" s="3">
        <f t="shared" si="4"/>
        <v>357</v>
      </c>
      <c r="F25" s="3">
        <f t="shared" si="5"/>
        <v>302</v>
      </c>
      <c r="G25" s="3">
        <f t="shared" si="6"/>
        <v>460</v>
      </c>
      <c r="H25" s="3">
        <f t="shared" si="7"/>
        <v>800</v>
      </c>
      <c r="I25" s="3">
        <f t="shared" si="8"/>
        <v>1103</v>
      </c>
      <c r="J25" s="3">
        <f t="shared" si="9"/>
        <v>506</v>
      </c>
      <c r="K25" s="3">
        <f t="shared" si="10"/>
        <v>1936</v>
      </c>
      <c r="L25" s="3"/>
      <c r="M25" s="3"/>
      <c r="N25" s="3"/>
      <c r="O25" s="3"/>
      <c r="P25" s="3"/>
      <c r="Q25" s="3"/>
      <c r="R25" s="3"/>
      <c r="X25">
        <v>1979</v>
      </c>
      <c r="Y25">
        <v>264550000000</v>
      </c>
      <c r="Z25">
        <v>49356000000</v>
      </c>
      <c r="AA25">
        <v>5154000000</v>
      </c>
      <c r="AB25">
        <v>303000000</v>
      </c>
      <c r="AC25">
        <v>358000000</v>
      </c>
      <c r="AD25">
        <v>424000000</v>
      </c>
      <c r="AE25">
        <v>814000000</v>
      </c>
      <c r="AF25">
        <v>1049000000</v>
      </c>
      <c r="AG25">
        <v>504000000</v>
      </c>
      <c r="AH25">
        <v>1701000000</v>
      </c>
      <c r="AI25">
        <v>1707000000</v>
      </c>
      <c r="AJ25">
        <v>393000000</v>
      </c>
      <c r="AK25">
        <v>578000000</v>
      </c>
      <c r="AL25">
        <v>54000000</v>
      </c>
      <c r="AM25">
        <v>319000000</v>
      </c>
    </row>
    <row r="26" spans="1:39">
      <c r="A26" s="16">
        <v>1981</v>
      </c>
      <c r="B26" s="3">
        <f t="shared" si="1"/>
        <v>338521</v>
      </c>
      <c r="C26" s="3">
        <f t="shared" si="2"/>
        <v>59149</v>
      </c>
      <c r="D26" s="3">
        <f t="shared" si="3"/>
        <v>6208</v>
      </c>
      <c r="E26" s="3">
        <f t="shared" si="4"/>
        <v>373</v>
      </c>
      <c r="F26" s="3">
        <f t="shared" si="5"/>
        <v>422</v>
      </c>
      <c r="G26" s="3">
        <f t="shared" si="6"/>
        <v>501</v>
      </c>
      <c r="H26" s="3">
        <f t="shared" si="7"/>
        <v>932</v>
      </c>
      <c r="I26" s="3">
        <f t="shared" si="8"/>
        <v>1223</v>
      </c>
      <c r="J26" s="3">
        <f t="shared" si="9"/>
        <v>580</v>
      </c>
      <c r="K26" s="3">
        <f t="shared" si="10"/>
        <v>2178</v>
      </c>
      <c r="L26" s="3"/>
      <c r="M26" s="3"/>
      <c r="N26" s="3"/>
      <c r="O26" s="3"/>
      <c r="P26" s="3"/>
      <c r="Q26" s="3"/>
      <c r="R26" s="3"/>
      <c r="X26">
        <v>1980</v>
      </c>
      <c r="Y26">
        <v>299782000000</v>
      </c>
      <c r="Z26">
        <v>52736000000</v>
      </c>
      <c r="AA26">
        <v>5463000000</v>
      </c>
      <c r="AB26">
        <v>357000000</v>
      </c>
      <c r="AC26">
        <v>302000000</v>
      </c>
      <c r="AD26">
        <v>460000000</v>
      </c>
      <c r="AE26">
        <v>800000000</v>
      </c>
      <c r="AF26">
        <v>1103000000</v>
      </c>
      <c r="AG26">
        <v>506000000</v>
      </c>
      <c r="AH26">
        <v>1936000000</v>
      </c>
      <c r="AI26">
        <v>1872000000</v>
      </c>
      <c r="AJ26">
        <v>415000000</v>
      </c>
      <c r="AK26">
        <v>650000000</v>
      </c>
      <c r="AL26">
        <v>62000000</v>
      </c>
      <c r="AM26">
        <v>341000000</v>
      </c>
    </row>
    <row r="27" spans="1:39">
      <c r="A27" s="16">
        <v>1982</v>
      </c>
      <c r="B27" s="3">
        <f t="shared" si="1"/>
        <v>357273</v>
      </c>
      <c r="C27" s="3">
        <f t="shared" si="2"/>
        <v>55775</v>
      </c>
      <c r="D27" s="3">
        <f t="shared" si="3"/>
        <v>6836</v>
      </c>
      <c r="E27" s="3">
        <f t="shared" si="4"/>
        <v>457</v>
      </c>
      <c r="F27" s="3">
        <f t="shared" si="5"/>
        <v>533</v>
      </c>
      <c r="G27" s="3">
        <f t="shared" si="6"/>
        <v>621</v>
      </c>
      <c r="H27" s="3">
        <f t="shared" si="7"/>
        <v>1024</v>
      </c>
      <c r="I27" s="3">
        <f t="shared" si="8"/>
        <v>1193</v>
      </c>
      <c r="J27" s="3">
        <f t="shared" si="9"/>
        <v>663</v>
      </c>
      <c r="K27" s="3">
        <f t="shared" si="10"/>
        <v>2345</v>
      </c>
      <c r="L27" s="3"/>
      <c r="M27" s="3"/>
      <c r="N27" s="3"/>
      <c r="O27" s="3"/>
      <c r="P27" s="3"/>
      <c r="Q27" s="3"/>
      <c r="R27" s="3"/>
      <c r="X27">
        <v>1981</v>
      </c>
      <c r="Y27">
        <v>338521000000</v>
      </c>
      <c r="Z27">
        <v>59149000000</v>
      </c>
      <c r="AA27">
        <v>6208000000</v>
      </c>
      <c r="AB27">
        <v>373000000</v>
      </c>
      <c r="AC27">
        <v>422000000</v>
      </c>
      <c r="AD27">
        <v>501000000</v>
      </c>
      <c r="AE27">
        <v>932000000</v>
      </c>
      <c r="AF27">
        <v>1223000000</v>
      </c>
      <c r="AG27">
        <v>580000000</v>
      </c>
      <c r="AH27">
        <v>2178000000</v>
      </c>
      <c r="AI27">
        <v>2209000000</v>
      </c>
      <c r="AJ27">
        <v>525000000</v>
      </c>
      <c r="AK27">
        <v>765000000</v>
      </c>
      <c r="AL27">
        <v>57000000</v>
      </c>
      <c r="AM27">
        <v>389000000</v>
      </c>
    </row>
    <row r="28" spans="1:39">
      <c r="A28" s="16">
        <v>1983</v>
      </c>
      <c r="B28" s="3">
        <f t="shared" si="1"/>
        <v>388967</v>
      </c>
      <c r="C28" s="3">
        <f t="shared" si="2"/>
        <v>63018</v>
      </c>
      <c r="D28" s="3">
        <f t="shared" si="3"/>
        <v>7476</v>
      </c>
      <c r="E28" s="3">
        <f t="shared" si="4"/>
        <v>471</v>
      </c>
      <c r="F28" s="3">
        <f t="shared" si="5"/>
        <v>585</v>
      </c>
      <c r="G28" s="3">
        <f t="shared" si="6"/>
        <v>740</v>
      </c>
      <c r="H28" s="3">
        <f t="shared" si="7"/>
        <v>1136</v>
      </c>
      <c r="I28" s="3">
        <f t="shared" si="8"/>
        <v>1335</v>
      </c>
      <c r="J28" s="3">
        <f t="shared" si="9"/>
        <v>652</v>
      </c>
      <c r="K28" s="3">
        <f t="shared" si="10"/>
        <v>2557</v>
      </c>
      <c r="L28" s="3"/>
      <c r="M28" s="3"/>
      <c r="N28" s="3"/>
      <c r="O28" s="3"/>
      <c r="P28" s="3"/>
      <c r="Q28" s="3"/>
      <c r="R28" s="3"/>
      <c r="X28">
        <v>1982</v>
      </c>
      <c r="Y28">
        <v>357273000000</v>
      </c>
      <c r="Z28">
        <v>55775000000</v>
      </c>
      <c r="AA28">
        <v>6836000000</v>
      </c>
      <c r="AB28">
        <v>457000000</v>
      </c>
      <c r="AC28">
        <v>533000000</v>
      </c>
      <c r="AD28">
        <v>621000000</v>
      </c>
      <c r="AE28">
        <v>1024000000</v>
      </c>
      <c r="AF28">
        <v>1193000000</v>
      </c>
      <c r="AG28">
        <v>663000000</v>
      </c>
      <c r="AH28">
        <v>2345000000</v>
      </c>
      <c r="AI28">
        <v>2462000000</v>
      </c>
      <c r="AJ28">
        <v>547000000</v>
      </c>
      <c r="AK28">
        <v>913000000</v>
      </c>
      <c r="AL28">
        <v>80000000</v>
      </c>
      <c r="AM28">
        <v>383000000</v>
      </c>
    </row>
    <row r="29" spans="1:39">
      <c r="A29" s="16">
        <v>1984</v>
      </c>
      <c r="B29" s="3">
        <f t="shared" si="1"/>
        <v>425296</v>
      </c>
      <c r="C29" s="3">
        <f t="shared" si="2"/>
        <v>73547</v>
      </c>
      <c r="D29" s="3">
        <f t="shared" si="3"/>
        <v>7992</v>
      </c>
      <c r="E29" s="3">
        <f t="shared" si="4"/>
        <v>440</v>
      </c>
      <c r="F29" s="3">
        <f t="shared" si="5"/>
        <v>639</v>
      </c>
      <c r="G29" s="3">
        <f t="shared" si="6"/>
        <v>819</v>
      </c>
      <c r="H29" s="3">
        <f t="shared" si="7"/>
        <v>1235</v>
      </c>
      <c r="I29" s="3">
        <f t="shared" si="8"/>
        <v>1444</v>
      </c>
      <c r="J29" s="3">
        <f t="shared" si="9"/>
        <v>671</v>
      </c>
      <c r="K29" s="3">
        <f t="shared" si="10"/>
        <v>2745</v>
      </c>
      <c r="L29" s="3"/>
      <c r="M29" s="3"/>
      <c r="N29" s="3"/>
      <c r="O29" s="3"/>
      <c r="P29" s="3"/>
      <c r="Q29" s="3"/>
      <c r="R29" s="3"/>
      <c r="X29">
        <v>1983</v>
      </c>
      <c r="Y29">
        <v>388967000000</v>
      </c>
      <c r="Z29">
        <v>63018000000</v>
      </c>
      <c r="AA29">
        <v>7476000000</v>
      </c>
      <c r="AB29">
        <v>471000000</v>
      </c>
      <c r="AC29">
        <v>585000000</v>
      </c>
      <c r="AD29">
        <v>740000000</v>
      </c>
      <c r="AE29">
        <v>1136000000</v>
      </c>
      <c r="AF29">
        <v>1335000000</v>
      </c>
      <c r="AG29">
        <v>652000000</v>
      </c>
      <c r="AH29">
        <v>2557000000</v>
      </c>
      <c r="AI29">
        <v>2651000000</v>
      </c>
      <c r="AJ29">
        <v>581000000</v>
      </c>
      <c r="AK29">
        <v>1017000000</v>
      </c>
      <c r="AL29">
        <v>85000000</v>
      </c>
      <c r="AM29">
        <v>395000000</v>
      </c>
    </row>
    <row r="30" spans="1:39">
      <c r="A30" s="16">
        <v>1985</v>
      </c>
      <c r="B30" s="3">
        <f t="shared" si="1"/>
        <v>458468</v>
      </c>
      <c r="C30" s="3">
        <f t="shared" si="2"/>
        <v>79594</v>
      </c>
      <c r="D30" s="3">
        <f t="shared" si="3"/>
        <v>8726</v>
      </c>
      <c r="E30" s="3">
        <f t="shared" si="4"/>
        <v>490</v>
      </c>
      <c r="F30" s="3">
        <f t="shared" si="5"/>
        <v>626</v>
      </c>
      <c r="G30" s="3">
        <f t="shared" si="6"/>
        <v>842</v>
      </c>
      <c r="H30" s="3">
        <f t="shared" si="7"/>
        <v>1463</v>
      </c>
      <c r="I30" s="3">
        <f t="shared" si="8"/>
        <v>1405</v>
      </c>
      <c r="J30" s="3">
        <f t="shared" si="9"/>
        <v>732</v>
      </c>
      <c r="K30" s="3">
        <f t="shared" si="10"/>
        <v>3167</v>
      </c>
      <c r="L30" s="3"/>
      <c r="M30" s="3"/>
      <c r="N30" s="3"/>
      <c r="O30" s="3"/>
      <c r="P30" s="3"/>
      <c r="Q30" s="3"/>
      <c r="R30" s="3"/>
      <c r="X30">
        <v>1984</v>
      </c>
      <c r="Y30">
        <v>425296000000</v>
      </c>
      <c r="Z30">
        <v>73547000000</v>
      </c>
      <c r="AA30">
        <v>7992000000</v>
      </c>
      <c r="AB30">
        <v>440000000</v>
      </c>
      <c r="AC30">
        <v>639000000</v>
      </c>
      <c r="AD30">
        <v>819000000</v>
      </c>
      <c r="AE30">
        <v>1235000000</v>
      </c>
      <c r="AF30">
        <v>1444000000</v>
      </c>
      <c r="AG30">
        <v>671000000</v>
      </c>
      <c r="AH30">
        <v>2745000000</v>
      </c>
      <c r="AI30">
        <v>2841000000</v>
      </c>
      <c r="AJ30">
        <v>708000000</v>
      </c>
      <c r="AK30">
        <v>1055000000</v>
      </c>
      <c r="AL30">
        <v>95000000</v>
      </c>
      <c r="AM30">
        <v>384000000</v>
      </c>
    </row>
    <row r="31" spans="1:39">
      <c r="A31" s="16">
        <v>1986</v>
      </c>
      <c r="B31" s="3">
        <f t="shared" si="1"/>
        <v>479533</v>
      </c>
      <c r="C31" s="3">
        <f t="shared" si="2"/>
        <v>84811</v>
      </c>
      <c r="D31" s="3">
        <f t="shared" si="3"/>
        <v>9290</v>
      </c>
      <c r="E31" s="3">
        <f t="shared" si="4"/>
        <v>502</v>
      </c>
      <c r="F31" s="3">
        <f t="shared" si="5"/>
        <v>588</v>
      </c>
      <c r="G31" s="3">
        <f t="shared" si="6"/>
        <v>946</v>
      </c>
      <c r="H31" s="3">
        <f t="shared" si="7"/>
        <v>1484</v>
      </c>
      <c r="I31" s="3">
        <f t="shared" si="8"/>
        <v>1566</v>
      </c>
      <c r="J31" s="3">
        <f t="shared" si="9"/>
        <v>854</v>
      </c>
      <c r="K31" s="3">
        <f t="shared" si="10"/>
        <v>3352</v>
      </c>
      <c r="L31" s="3"/>
      <c r="M31" s="3"/>
      <c r="N31" s="3"/>
      <c r="O31" s="3"/>
      <c r="P31" s="3"/>
      <c r="Q31" s="3"/>
      <c r="R31" s="3"/>
      <c r="X31">
        <v>1985</v>
      </c>
      <c r="Y31">
        <v>458468000000</v>
      </c>
      <c r="Z31">
        <v>79594000000</v>
      </c>
      <c r="AA31">
        <v>8726000000</v>
      </c>
      <c r="AB31">
        <v>490000000</v>
      </c>
      <c r="AC31">
        <v>626000000</v>
      </c>
      <c r="AD31">
        <v>842000000</v>
      </c>
      <c r="AE31">
        <v>1463000000</v>
      </c>
      <c r="AF31">
        <v>1405000000</v>
      </c>
      <c r="AG31">
        <v>732000000</v>
      </c>
      <c r="AH31">
        <v>3167000000</v>
      </c>
      <c r="AI31">
        <v>2974000000</v>
      </c>
      <c r="AJ31">
        <v>776000000</v>
      </c>
      <c r="AK31">
        <v>1079000000</v>
      </c>
      <c r="AL31">
        <v>104000000</v>
      </c>
      <c r="AM31">
        <v>384000000</v>
      </c>
    </row>
    <row r="32" spans="1:39">
      <c r="A32" s="16">
        <v>1987</v>
      </c>
      <c r="B32" s="3">
        <f t="shared" si="1"/>
        <v>520897</v>
      </c>
      <c r="C32" s="3">
        <f t="shared" si="2"/>
        <v>92733</v>
      </c>
      <c r="D32" s="3">
        <f t="shared" si="3"/>
        <v>10097</v>
      </c>
      <c r="E32" s="3">
        <f t="shared" si="4"/>
        <v>428</v>
      </c>
      <c r="F32" s="3">
        <f t="shared" si="5"/>
        <v>633</v>
      </c>
      <c r="G32" s="3">
        <f t="shared" si="6"/>
        <v>1070</v>
      </c>
      <c r="H32" s="3">
        <f t="shared" si="7"/>
        <v>1648</v>
      </c>
      <c r="I32" s="3">
        <f t="shared" si="8"/>
        <v>1901</v>
      </c>
      <c r="J32" s="3">
        <f t="shared" si="9"/>
        <v>917</v>
      </c>
      <c r="K32" s="3">
        <f t="shared" si="10"/>
        <v>3500</v>
      </c>
      <c r="L32" s="3"/>
      <c r="M32" s="3"/>
      <c r="N32" s="3"/>
      <c r="O32" s="3"/>
      <c r="P32" s="3"/>
      <c r="Q32" s="3"/>
      <c r="R32" s="3"/>
      <c r="X32">
        <v>1986</v>
      </c>
      <c r="Y32">
        <v>479533000000</v>
      </c>
      <c r="Z32">
        <v>84811000000</v>
      </c>
      <c r="AA32">
        <v>9290000000</v>
      </c>
      <c r="AB32">
        <v>502000000</v>
      </c>
      <c r="AC32">
        <v>588000000</v>
      </c>
      <c r="AD32">
        <v>946000000</v>
      </c>
      <c r="AE32">
        <v>1484000000</v>
      </c>
      <c r="AF32">
        <v>1566000000</v>
      </c>
      <c r="AG32">
        <v>854000000</v>
      </c>
      <c r="AH32">
        <v>3352000000</v>
      </c>
      <c r="AI32">
        <v>3049000000</v>
      </c>
      <c r="AJ32">
        <v>762000000</v>
      </c>
      <c r="AK32">
        <v>1172000000</v>
      </c>
      <c r="AL32">
        <v>88000000</v>
      </c>
      <c r="AM32">
        <v>373000000</v>
      </c>
    </row>
    <row r="33" spans="1:39">
      <c r="A33" s="16">
        <v>1988</v>
      </c>
      <c r="B33" s="3">
        <f t="shared" si="1"/>
        <v>568887</v>
      </c>
      <c r="C33" s="3">
        <f t="shared" si="2"/>
        <v>103819</v>
      </c>
      <c r="D33" s="3">
        <f t="shared" si="3"/>
        <v>10210</v>
      </c>
      <c r="E33" s="3">
        <f t="shared" si="4"/>
        <v>472</v>
      </c>
      <c r="F33" s="3">
        <f t="shared" si="5"/>
        <v>593</v>
      </c>
      <c r="G33" s="3">
        <f t="shared" si="6"/>
        <v>1200</v>
      </c>
      <c r="H33" s="3">
        <f t="shared" si="7"/>
        <v>1699</v>
      </c>
      <c r="I33" s="3">
        <f t="shared" si="8"/>
        <v>1902</v>
      </c>
      <c r="J33" s="3">
        <f t="shared" si="9"/>
        <v>914</v>
      </c>
      <c r="K33" s="3">
        <f t="shared" si="10"/>
        <v>3430</v>
      </c>
      <c r="L33" s="3"/>
      <c r="M33" s="3"/>
      <c r="N33" s="3"/>
      <c r="O33" s="3"/>
      <c r="P33" s="3"/>
      <c r="Q33" s="3"/>
      <c r="R33" s="3"/>
      <c r="X33">
        <v>1987</v>
      </c>
      <c r="Y33">
        <v>520897000000</v>
      </c>
      <c r="Z33">
        <v>92733000000</v>
      </c>
      <c r="AA33">
        <v>10097000000</v>
      </c>
      <c r="AB33">
        <v>428000000</v>
      </c>
      <c r="AC33">
        <v>633000000</v>
      </c>
      <c r="AD33">
        <v>1070000000</v>
      </c>
      <c r="AE33">
        <v>1648000000</v>
      </c>
      <c r="AF33">
        <v>1901000000</v>
      </c>
      <c r="AG33">
        <v>917000000</v>
      </c>
      <c r="AH33">
        <v>3500000000</v>
      </c>
      <c r="AI33">
        <v>3287000000</v>
      </c>
      <c r="AJ33">
        <v>782000000</v>
      </c>
      <c r="AK33">
        <v>1235000000</v>
      </c>
      <c r="AL33">
        <v>113000000</v>
      </c>
      <c r="AM33">
        <v>380000000</v>
      </c>
    </row>
    <row r="34" spans="1:39">
      <c r="A34" s="16">
        <v>1989</v>
      </c>
      <c r="B34" s="3">
        <f t="shared" si="1"/>
        <v>607671</v>
      </c>
      <c r="C34" s="3">
        <f t="shared" si="2"/>
        <v>106946</v>
      </c>
      <c r="D34" s="3">
        <f t="shared" si="3"/>
        <v>10625</v>
      </c>
      <c r="E34" s="3">
        <f t="shared" si="4"/>
        <v>502</v>
      </c>
      <c r="F34" s="3">
        <f t="shared" si="5"/>
        <v>621</v>
      </c>
      <c r="G34" s="3">
        <f t="shared" si="6"/>
        <v>1155</v>
      </c>
      <c r="H34" s="3">
        <f t="shared" si="7"/>
        <v>1830</v>
      </c>
      <c r="I34" s="3">
        <f t="shared" si="8"/>
        <v>1780</v>
      </c>
      <c r="J34" s="3">
        <f t="shared" si="9"/>
        <v>886</v>
      </c>
      <c r="K34" s="3">
        <f t="shared" si="10"/>
        <v>3851</v>
      </c>
      <c r="L34" s="3"/>
      <c r="M34" s="3"/>
      <c r="N34" s="3"/>
      <c r="O34" s="3"/>
      <c r="P34" s="3"/>
      <c r="Q34" s="3"/>
      <c r="R34" s="3"/>
      <c r="X34">
        <v>1988</v>
      </c>
      <c r="Y34">
        <v>568887000000</v>
      </c>
      <c r="Z34">
        <v>103819000000</v>
      </c>
      <c r="AA34">
        <v>10210000000</v>
      </c>
      <c r="AB34">
        <v>472000000</v>
      </c>
      <c r="AC34">
        <v>593000000</v>
      </c>
      <c r="AD34">
        <v>1200000000</v>
      </c>
      <c r="AE34">
        <v>1699000000</v>
      </c>
      <c r="AF34">
        <v>1902000000</v>
      </c>
      <c r="AG34">
        <v>914000000</v>
      </c>
      <c r="AH34">
        <v>3430000000</v>
      </c>
      <c r="AI34">
        <v>3617000000</v>
      </c>
      <c r="AJ34">
        <v>736000000</v>
      </c>
      <c r="AK34">
        <v>1519000000</v>
      </c>
      <c r="AL34">
        <v>146000000</v>
      </c>
      <c r="AM34">
        <v>414000000</v>
      </c>
    </row>
    <row r="35" spans="1:39">
      <c r="A35" s="16">
        <v>1990</v>
      </c>
      <c r="B35" s="3">
        <f t="shared" si="1"/>
        <v>631401</v>
      </c>
      <c r="C35" s="3">
        <f t="shared" si="2"/>
        <v>103090</v>
      </c>
      <c r="D35" s="3">
        <f t="shared" si="3"/>
        <v>11538</v>
      </c>
      <c r="E35" s="3">
        <f t="shared" si="4"/>
        <v>598</v>
      </c>
      <c r="F35" s="3">
        <f t="shared" si="5"/>
        <v>695</v>
      </c>
      <c r="G35" s="3">
        <f t="shared" si="6"/>
        <v>1209</v>
      </c>
      <c r="H35" s="3">
        <f t="shared" si="7"/>
        <v>1931</v>
      </c>
      <c r="I35" s="3">
        <f t="shared" si="8"/>
        <v>1977</v>
      </c>
      <c r="J35" s="3">
        <f t="shared" si="9"/>
        <v>907</v>
      </c>
      <c r="K35" s="3">
        <f t="shared" si="10"/>
        <v>4220</v>
      </c>
      <c r="L35" s="3"/>
      <c r="M35" s="3"/>
      <c r="N35" s="3"/>
      <c r="O35" s="3"/>
      <c r="P35" s="3"/>
      <c r="Q35" s="3"/>
      <c r="R35" s="3"/>
      <c r="X35">
        <v>1989</v>
      </c>
      <c r="Y35">
        <v>607671000000</v>
      </c>
      <c r="Z35">
        <v>106946000000</v>
      </c>
      <c r="AA35">
        <v>10625000000</v>
      </c>
      <c r="AB35">
        <v>502000000</v>
      </c>
      <c r="AC35">
        <v>621000000</v>
      </c>
      <c r="AD35">
        <v>1155000000</v>
      </c>
      <c r="AE35">
        <v>1830000000</v>
      </c>
      <c r="AF35">
        <v>1780000000</v>
      </c>
      <c r="AG35">
        <v>886000000</v>
      </c>
      <c r="AH35">
        <v>3851000000</v>
      </c>
      <c r="AI35">
        <v>3750000000</v>
      </c>
      <c r="AJ35">
        <v>823000000</v>
      </c>
      <c r="AK35">
        <v>1552000000</v>
      </c>
      <c r="AL35">
        <v>112000000</v>
      </c>
      <c r="AM35">
        <v>409000000</v>
      </c>
    </row>
    <row r="36" spans="1:39">
      <c r="A36" s="16">
        <v>1991</v>
      </c>
      <c r="B36" s="3">
        <f t="shared" si="1"/>
        <v>636082</v>
      </c>
      <c r="C36" s="3">
        <f t="shared" si="2"/>
        <v>96557</v>
      </c>
      <c r="D36" s="3">
        <f t="shared" si="3"/>
        <v>12517</v>
      </c>
      <c r="E36" s="3">
        <f t="shared" si="4"/>
        <v>556</v>
      </c>
      <c r="F36" s="3">
        <f t="shared" si="5"/>
        <v>720</v>
      </c>
      <c r="G36" s="3">
        <f t="shared" si="6"/>
        <v>1407</v>
      </c>
      <c r="H36" s="3">
        <f t="shared" si="7"/>
        <v>1910</v>
      </c>
      <c r="I36" s="3">
        <f t="shared" si="8"/>
        <v>2096</v>
      </c>
      <c r="J36" s="3">
        <f t="shared" si="9"/>
        <v>917</v>
      </c>
      <c r="K36" s="3">
        <f t="shared" si="10"/>
        <v>4910</v>
      </c>
      <c r="L36" s="3"/>
      <c r="M36" s="3"/>
      <c r="N36" s="3"/>
      <c r="O36" s="3"/>
      <c r="P36" s="3"/>
      <c r="Q36" s="3"/>
      <c r="R36" s="3"/>
      <c r="X36">
        <v>1990</v>
      </c>
      <c r="Y36">
        <v>631401000000</v>
      </c>
      <c r="Z36">
        <v>103090000000</v>
      </c>
      <c r="AA36">
        <v>11538000000</v>
      </c>
      <c r="AB36">
        <v>598000000</v>
      </c>
      <c r="AC36">
        <v>695000000</v>
      </c>
      <c r="AD36">
        <v>1209000000</v>
      </c>
      <c r="AE36">
        <v>1931000000</v>
      </c>
      <c r="AF36">
        <v>1977000000</v>
      </c>
      <c r="AG36">
        <v>907000000</v>
      </c>
      <c r="AH36">
        <v>4220000000</v>
      </c>
      <c r="AI36">
        <v>3826000000</v>
      </c>
      <c r="AJ36">
        <v>752000000</v>
      </c>
      <c r="AK36">
        <v>1649000000</v>
      </c>
      <c r="AL36">
        <v>105000000</v>
      </c>
      <c r="AM36">
        <v>432000000</v>
      </c>
    </row>
    <row r="37" spans="1:39">
      <c r="A37" s="16">
        <v>1992</v>
      </c>
      <c r="B37" s="3">
        <f t="shared" si="1"/>
        <v>649098</v>
      </c>
      <c r="C37" s="3">
        <f t="shared" si="2"/>
        <v>96105</v>
      </c>
      <c r="D37" s="3">
        <f t="shared" si="3"/>
        <v>12755</v>
      </c>
      <c r="E37" s="3">
        <f t="shared" si="4"/>
        <v>551</v>
      </c>
      <c r="F37" s="3">
        <f t="shared" si="5"/>
        <v>844</v>
      </c>
      <c r="G37" s="3">
        <f t="shared" si="6"/>
        <v>1371</v>
      </c>
      <c r="H37" s="3">
        <f t="shared" si="7"/>
        <v>1775</v>
      </c>
      <c r="I37" s="3">
        <f t="shared" si="8"/>
        <v>2137</v>
      </c>
      <c r="J37" s="3">
        <f t="shared" si="9"/>
        <v>804</v>
      </c>
      <c r="K37" s="3">
        <f t="shared" si="10"/>
        <v>5273</v>
      </c>
      <c r="L37" s="3"/>
      <c r="M37" s="3"/>
      <c r="N37" s="3"/>
      <c r="O37" s="3"/>
      <c r="P37" s="3"/>
      <c r="Q37" s="3"/>
      <c r="R37" s="3"/>
      <c r="X37">
        <v>1991</v>
      </c>
      <c r="Y37">
        <v>636082000000</v>
      </c>
      <c r="Z37">
        <v>96557000000</v>
      </c>
      <c r="AA37">
        <v>12517000000</v>
      </c>
      <c r="AB37">
        <v>556000000</v>
      </c>
      <c r="AC37">
        <v>720000000</v>
      </c>
      <c r="AD37">
        <v>1407000000</v>
      </c>
      <c r="AE37">
        <v>1910000000</v>
      </c>
      <c r="AF37">
        <v>2096000000</v>
      </c>
      <c r="AG37">
        <v>917000000</v>
      </c>
      <c r="AH37">
        <v>4910000000</v>
      </c>
      <c r="AI37">
        <v>4091000000</v>
      </c>
      <c r="AJ37">
        <v>771000000</v>
      </c>
      <c r="AK37">
        <v>1839000000</v>
      </c>
      <c r="AL37">
        <v>99000000</v>
      </c>
      <c r="AM37">
        <v>418000000</v>
      </c>
    </row>
    <row r="38" spans="1:39">
      <c r="A38" s="16">
        <v>1993</v>
      </c>
      <c r="B38" s="3">
        <f t="shared" si="1"/>
        <v>672837</v>
      </c>
      <c r="C38" s="3">
        <f t="shared" si="2"/>
        <v>103374</v>
      </c>
      <c r="D38" s="3">
        <f t="shared" si="3"/>
        <v>12511</v>
      </c>
      <c r="E38" s="3">
        <f t="shared" si="4"/>
        <v>586</v>
      </c>
      <c r="F38" s="3">
        <f t="shared" si="5"/>
        <v>888</v>
      </c>
      <c r="G38" s="3">
        <f t="shared" si="6"/>
        <v>1460</v>
      </c>
      <c r="H38" s="3">
        <f t="shared" si="7"/>
        <v>1680</v>
      </c>
      <c r="I38" s="3">
        <f t="shared" si="8"/>
        <v>2035</v>
      </c>
      <c r="J38" s="3">
        <f t="shared" si="9"/>
        <v>802</v>
      </c>
      <c r="K38" s="3">
        <f t="shared" si="10"/>
        <v>5060</v>
      </c>
      <c r="L38" s="3"/>
      <c r="M38" s="3"/>
      <c r="N38" s="3"/>
      <c r="O38" s="3"/>
      <c r="P38" s="3"/>
      <c r="Q38" s="3"/>
      <c r="R38" s="3"/>
      <c r="X38">
        <v>1992</v>
      </c>
      <c r="Y38">
        <v>649098000000</v>
      </c>
      <c r="Z38">
        <v>96105000000</v>
      </c>
      <c r="AA38">
        <v>12755000000</v>
      </c>
      <c r="AB38">
        <v>551000000</v>
      </c>
      <c r="AC38">
        <v>844000000</v>
      </c>
      <c r="AD38">
        <v>1371000000</v>
      </c>
      <c r="AE38">
        <v>1775000000</v>
      </c>
      <c r="AF38">
        <v>2137000000</v>
      </c>
      <c r="AG38">
        <v>804000000</v>
      </c>
      <c r="AH38">
        <v>5273000000</v>
      </c>
      <c r="AI38">
        <v>4237000000</v>
      </c>
      <c r="AJ38">
        <v>907000000</v>
      </c>
      <c r="AK38">
        <v>1793000000</v>
      </c>
      <c r="AL38">
        <v>117000000</v>
      </c>
      <c r="AM38">
        <v>424000000</v>
      </c>
    </row>
    <row r="39" spans="1:39">
      <c r="A39" s="16">
        <v>1994</v>
      </c>
      <c r="B39" s="3">
        <f t="shared" si="1"/>
        <v>714150</v>
      </c>
      <c r="C39" s="3">
        <f t="shared" si="2"/>
        <v>118523</v>
      </c>
      <c r="D39" s="3">
        <f t="shared" si="3"/>
        <v>13079</v>
      </c>
      <c r="E39" s="3">
        <f t="shared" si="4"/>
        <v>650</v>
      </c>
      <c r="F39" s="3">
        <f t="shared" si="5"/>
        <v>862</v>
      </c>
      <c r="G39" s="3">
        <f t="shared" si="6"/>
        <v>1364</v>
      </c>
      <c r="H39" s="3">
        <f t="shared" si="7"/>
        <v>1815</v>
      </c>
      <c r="I39" s="3">
        <f t="shared" si="8"/>
        <v>2195</v>
      </c>
      <c r="J39" s="3">
        <f t="shared" si="9"/>
        <v>954</v>
      </c>
      <c r="K39" s="3">
        <f t="shared" si="10"/>
        <v>5240</v>
      </c>
      <c r="L39" s="3"/>
      <c r="M39" s="3"/>
      <c r="N39" s="3"/>
      <c r="O39" s="3"/>
      <c r="P39" s="3"/>
      <c r="Q39" s="3"/>
      <c r="R39" s="3"/>
      <c r="X39">
        <v>1993</v>
      </c>
      <c r="Y39">
        <v>672837000000</v>
      </c>
      <c r="Z39">
        <v>103374000000</v>
      </c>
      <c r="AA39">
        <v>12511000000</v>
      </c>
      <c r="AB39">
        <v>586000000</v>
      </c>
      <c r="AC39">
        <v>888000000</v>
      </c>
      <c r="AD39">
        <v>1460000000</v>
      </c>
      <c r="AE39">
        <v>1680000000</v>
      </c>
      <c r="AF39">
        <v>2035000000</v>
      </c>
      <c r="AG39">
        <v>802000000</v>
      </c>
      <c r="AH39">
        <v>5060000000</v>
      </c>
      <c r="AI39">
        <v>4225000000</v>
      </c>
      <c r="AJ39">
        <v>868000000</v>
      </c>
      <c r="AK39">
        <v>1887000000</v>
      </c>
      <c r="AL39">
        <v>120000000</v>
      </c>
      <c r="AM39">
        <v>379000000</v>
      </c>
    </row>
    <row r="40" spans="1:39">
      <c r="A40" s="16">
        <v>1995</v>
      </c>
      <c r="B40" s="3">
        <f t="shared" si="1"/>
        <v>750665</v>
      </c>
      <c r="C40" s="3">
        <f t="shared" si="2"/>
        <v>133846</v>
      </c>
      <c r="D40" s="3">
        <f t="shared" si="3"/>
        <v>13058</v>
      </c>
      <c r="E40" s="3">
        <f t="shared" si="4"/>
        <v>590</v>
      </c>
      <c r="F40" s="3">
        <f t="shared" si="5"/>
        <v>858</v>
      </c>
      <c r="G40" s="3">
        <f t="shared" si="6"/>
        <v>1524</v>
      </c>
      <c r="H40" s="3">
        <f t="shared" si="7"/>
        <v>1704</v>
      </c>
      <c r="I40" s="3">
        <f t="shared" si="8"/>
        <v>2183</v>
      </c>
      <c r="J40" s="3">
        <f t="shared" si="9"/>
        <v>881</v>
      </c>
      <c r="K40" s="3">
        <f t="shared" si="10"/>
        <v>5319</v>
      </c>
      <c r="L40" s="3"/>
      <c r="M40" s="3"/>
      <c r="N40" s="3"/>
      <c r="O40" s="3"/>
      <c r="P40" s="3"/>
      <c r="Q40" s="3"/>
      <c r="R40" s="3"/>
      <c r="X40">
        <v>1994</v>
      </c>
      <c r="Y40">
        <v>714150000000</v>
      </c>
      <c r="Z40">
        <v>118523000000</v>
      </c>
      <c r="AA40">
        <v>13079000000</v>
      </c>
      <c r="AB40">
        <v>650000000</v>
      </c>
      <c r="AC40">
        <v>862000000</v>
      </c>
      <c r="AD40">
        <v>1364000000</v>
      </c>
      <c r="AE40">
        <v>1815000000</v>
      </c>
      <c r="AF40">
        <v>2195000000</v>
      </c>
      <c r="AG40">
        <v>954000000</v>
      </c>
      <c r="AH40">
        <v>5240000000</v>
      </c>
      <c r="AI40">
        <v>4583000000</v>
      </c>
      <c r="AJ40">
        <v>671000000</v>
      </c>
      <c r="AK40">
        <v>2007000000</v>
      </c>
      <c r="AL40">
        <v>134000000</v>
      </c>
      <c r="AM40">
        <v>438000000</v>
      </c>
    </row>
    <row r="41" spans="1:39">
      <c r="A41" s="16">
        <v>1996</v>
      </c>
      <c r="B41" s="3">
        <f t="shared" si="1"/>
        <v>775816</v>
      </c>
      <c r="C41" s="3">
        <f t="shared" si="2"/>
        <v>135187</v>
      </c>
      <c r="D41" s="3">
        <f t="shared" si="3"/>
        <v>13478</v>
      </c>
      <c r="E41" s="3">
        <f t="shared" si="4"/>
        <v>579</v>
      </c>
      <c r="F41" s="3">
        <f t="shared" si="5"/>
        <v>990</v>
      </c>
      <c r="G41" s="3">
        <f t="shared" si="6"/>
        <v>1601</v>
      </c>
      <c r="H41" s="3">
        <f t="shared" si="7"/>
        <v>1877</v>
      </c>
      <c r="I41" s="3">
        <f t="shared" si="8"/>
        <v>2369</v>
      </c>
      <c r="J41" s="3">
        <f t="shared" si="9"/>
        <v>752</v>
      </c>
      <c r="K41" s="3">
        <f t="shared" si="10"/>
        <v>5310</v>
      </c>
      <c r="L41" s="3"/>
      <c r="M41" s="3"/>
      <c r="N41" s="3"/>
      <c r="O41" s="3"/>
      <c r="P41" s="3"/>
      <c r="Q41" s="3"/>
      <c r="R41" s="3"/>
      <c r="X41">
        <v>1995</v>
      </c>
      <c r="Y41">
        <v>750665000000</v>
      </c>
      <c r="Z41">
        <v>133846000000</v>
      </c>
      <c r="AA41">
        <v>13058000000</v>
      </c>
      <c r="AB41">
        <v>590000000</v>
      </c>
      <c r="AC41">
        <v>858000000</v>
      </c>
      <c r="AD41">
        <v>1524000000</v>
      </c>
      <c r="AE41">
        <v>1704000000</v>
      </c>
      <c r="AF41">
        <v>2183000000</v>
      </c>
      <c r="AG41">
        <v>881000000</v>
      </c>
      <c r="AH41">
        <v>5319000000</v>
      </c>
      <c r="AI41">
        <v>4515000000</v>
      </c>
      <c r="AJ41">
        <v>520000000</v>
      </c>
      <c r="AK41">
        <v>2121000000</v>
      </c>
      <c r="AL41">
        <v>121000000</v>
      </c>
      <c r="AM41">
        <v>420000000</v>
      </c>
    </row>
    <row r="42" spans="1:39">
      <c r="A42" s="16">
        <v>1997</v>
      </c>
      <c r="B42" s="3">
        <f t="shared" si="1"/>
        <v>816756</v>
      </c>
      <c r="C42" s="3">
        <f t="shared" si="2"/>
        <v>142274</v>
      </c>
      <c r="D42" s="3">
        <f t="shared" si="3"/>
        <v>13862</v>
      </c>
      <c r="E42" s="3">
        <f t="shared" si="4"/>
        <v>680</v>
      </c>
      <c r="F42" s="3">
        <f t="shared" si="5"/>
        <v>1000</v>
      </c>
      <c r="G42" s="3">
        <f t="shared" si="6"/>
        <v>1858</v>
      </c>
      <c r="H42" s="3">
        <f t="shared" si="7"/>
        <v>1961</v>
      </c>
      <c r="I42" s="3">
        <f t="shared" si="8"/>
        <v>2650</v>
      </c>
      <c r="J42" s="3">
        <f t="shared" si="9"/>
        <v>721</v>
      </c>
      <c r="K42" s="3">
        <f t="shared" si="10"/>
        <v>4992</v>
      </c>
      <c r="L42" s="3"/>
      <c r="M42" s="3"/>
      <c r="N42" s="3"/>
      <c r="O42" s="3"/>
      <c r="P42" s="3"/>
      <c r="Q42" s="3"/>
      <c r="R42" s="3"/>
      <c r="X42">
        <v>1996</v>
      </c>
      <c r="Y42">
        <v>775816000000</v>
      </c>
      <c r="Z42">
        <v>135187000000</v>
      </c>
      <c r="AA42">
        <v>13478000000</v>
      </c>
      <c r="AB42">
        <v>579000000</v>
      </c>
      <c r="AC42">
        <v>990000000</v>
      </c>
      <c r="AD42">
        <v>1601000000</v>
      </c>
      <c r="AE42">
        <v>1877000000</v>
      </c>
      <c r="AF42">
        <v>2369000000</v>
      </c>
      <c r="AG42">
        <v>752000000</v>
      </c>
      <c r="AH42">
        <v>5310000000</v>
      </c>
      <c r="AI42">
        <v>4725000000</v>
      </c>
      <c r="AJ42">
        <v>613000000</v>
      </c>
      <c r="AK42">
        <v>2091000000</v>
      </c>
      <c r="AL42">
        <v>170000000</v>
      </c>
      <c r="AM42">
        <v>431000000</v>
      </c>
    </row>
    <row r="43" spans="1:39">
      <c r="A43" s="16">
        <v>1998</v>
      </c>
      <c r="B43" s="3">
        <f t="shared" si="1"/>
        <v>846534</v>
      </c>
      <c r="C43" s="3">
        <f t="shared" si="2"/>
        <v>150086</v>
      </c>
      <c r="D43" s="3">
        <f t="shared" si="3"/>
        <v>14747</v>
      </c>
      <c r="E43" s="3">
        <f t="shared" si="4"/>
        <v>731</v>
      </c>
      <c r="F43" s="3">
        <f t="shared" si="5"/>
        <v>1140</v>
      </c>
      <c r="G43" s="3">
        <f t="shared" si="6"/>
        <v>1651</v>
      </c>
      <c r="H43" s="3">
        <f t="shared" si="7"/>
        <v>2229</v>
      </c>
      <c r="I43" s="3">
        <f t="shared" si="8"/>
        <v>2930</v>
      </c>
      <c r="J43" s="3">
        <f t="shared" si="9"/>
        <v>808</v>
      </c>
      <c r="K43" s="3">
        <f t="shared" si="10"/>
        <v>5258</v>
      </c>
      <c r="L43" s="3"/>
      <c r="M43" s="3"/>
      <c r="N43" s="3"/>
      <c r="O43" s="3"/>
      <c r="P43" s="3"/>
      <c r="Q43" s="3"/>
      <c r="R43" s="3"/>
      <c r="X43">
        <v>1997</v>
      </c>
      <c r="Y43">
        <v>816756000000</v>
      </c>
      <c r="Z43">
        <v>142274000000</v>
      </c>
      <c r="AA43">
        <v>13862000000</v>
      </c>
      <c r="AB43">
        <v>680000000</v>
      </c>
      <c r="AC43">
        <v>1000000000</v>
      </c>
      <c r="AD43">
        <v>1858000000</v>
      </c>
      <c r="AE43">
        <v>1961000000</v>
      </c>
      <c r="AF43">
        <v>2650000000</v>
      </c>
      <c r="AG43">
        <v>721000000</v>
      </c>
      <c r="AH43">
        <v>4992000000</v>
      </c>
      <c r="AI43">
        <v>4919000000</v>
      </c>
      <c r="AJ43">
        <v>726000000</v>
      </c>
      <c r="AK43">
        <v>2118000000</v>
      </c>
      <c r="AL43">
        <v>173000000</v>
      </c>
      <c r="AM43">
        <v>382000000</v>
      </c>
    </row>
    <row r="44" spans="1:39">
      <c r="A44" s="16">
        <v>1999</v>
      </c>
      <c r="B44" s="3">
        <f t="shared" si="1"/>
        <v>909694</v>
      </c>
      <c r="C44" s="3">
        <f t="shared" si="2"/>
        <v>170317</v>
      </c>
      <c r="D44" s="3">
        <f t="shared" si="3"/>
        <v>15472</v>
      </c>
      <c r="E44" s="3">
        <f t="shared" si="4"/>
        <v>868</v>
      </c>
      <c r="F44" s="3">
        <f t="shared" si="5"/>
        <v>1280</v>
      </c>
      <c r="G44" s="3">
        <f t="shared" si="6"/>
        <v>2021</v>
      </c>
      <c r="H44" s="3">
        <f t="shared" si="7"/>
        <v>2283</v>
      </c>
      <c r="I44" s="3">
        <f t="shared" si="8"/>
        <v>2836</v>
      </c>
      <c r="J44" s="3">
        <f t="shared" si="9"/>
        <v>1031</v>
      </c>
      <c r="K44" s="3">
        <f t="shared" si="10"/>
        <v>5153</v>
      </c>
      <c r="L44" s="3"/>
      <c r="M44" s="3"/>
      <c r="N44" s="3"/>
      <c r="O44" s="3"/>
      <c r="P44" s="3"/>
      <c r="Q44" s="3"/>
      <c r="R44" s="3"/>
      <c r="X44">
        <v>1998</v>
      </c>
      <c r="Y44">
        <v>846534000000</v>
      </c>
      <c r="Z44">
        <v>150086000000</v>
      </c>
      <c r="AA44">
        <v>14747000000</v>
      </c>
      <c r="AB44">
        <v>731000000</v>
      </c>
      <c r="AC44">
        <v>1140000000</v>
      </c>
      <c r="AD44">
        <v>1651000000</v>
      </c>
      <c r="AE44">
        <v>2229000000</v>
      </c>
      <c r="AF44">
        <v>2930000000</v>
      </c>
      <c r="AG44">
        <v>808000000</v>
      </c>
      <c r="AH44">
        <v>5258000000</v>
      </c>
      <c r="AI44">
        <v>5425000000</v>
      </c>
      <c r="AJ44">
        <v>878000000</v>
      </c>
      <c r="AK44">
        <v>2047000000</v>
      </c>
      <c r="AL44">
        <v>144000000</v>
      </c>
      <c r="AM44">
        <v>437000000</v>
      </c>
    </row>
    <row r="45" spans="1:39">
      <c r="A45" s="16">
        <v>2000</v>
      </c>
      <c r="B45" s="3">
        <f t="shared" si="1"/>
        <v>999930</v>
      </c>
      <c r="C45" s="3">
        <f t="shared" si="2"/>
        <v>187473</v>
      </c>
      <c r="D45" s="3">
        <f t="shared" si="3"/>
        <v>16037</v>
      </c>
      <c r="E45" s="3">
        <f t="shared" si="4"/>
        <v>999</v>
      </c>
      <c r="F45" s="3">
        <f t="shared" si="5"/>
        <v>1229</v>
      </c>
      <c r="G45" s="3">
        <f t="shared" si="6"/>
        <v>2081</v>
      </c>
      <c r="H45" s="3">
        <f t="shared" si="7"/>
        <v>2342</v>
      </c>
      <c r="I45" s="3">
        <f t="shared" si="8"/>
        <v>3372</v>
      </c>
      <c r="J45" s="3">
        <f t="shared" si="9"/>
        <v>944</v>
      </c>
      <c r="K45" s="3">
        <f t="shared" si="10"/>
        <v>5070</v>
      </c>
      <c r="L45" s="3"/>
      <c r="M45" s="3"/>
      <c r="N45" s="3"/>
      <c r="O45" s="3"/>
      <c r="P45" s="3"/>
      <c r="Q45" s="3"/>
      <c r="R45" s="3"/>
      <c r="X45">
        <v>1999</v>
      </c>
      <c r="Y45">
        <v>909694000000</v>
      </c>
      <c r="Z45">
        <v>170317000000</v>
      </c>
      <c r="AA45">
        <v>15472000000</v>
      </c>
      <c r="AB45">
        <v>868000000</v>
      </c>
      <c r="AC45">
        <v>1280000000</v>
      </c>
      <c r="AD45">
        <v>2021000000</v>
      </c>
      <c r="AE45">
        <v>2283000000</v>
      </c>
      <c r="AF45">
        <v>2836000000</v>
      </c>
      <c r="AG45">
        <v>1031000000</v>
      </c>
      <c r="AH45">
        <v>5153000000</v>
      </c>
      <c r="AI45">
        <v>5211000000</v>
      </c>
      <c r="AJ45">
        <v>803000000</v>
      </c>
      <c r="AK45">
        <v>2179000000</v>
      </c>
      <c r="AL45">
        <v>216000000</v>
      </c>
      <c r="AM45">
        <v>329000000</v>
      </c>
    </row>
    <row r="46" spans="1:39">
      <c r="A46" s="16">
        <v>2001</v>
      </c>
      <c r="B46" s="3">
        <f t="shared" si="1"/>
        <v>1032172</v>
      </c>
      <c r="C46" s="3">
        <f t="shared" si="2"/>
        <v>179951</v>
      </c>
      <c r="D46" s="3">
        <f t="shared" si="3"/>
        <v>17375</v>
      </c>
      <c r="E46" s="3">
        <f t="shared" si="4"/>
        <v>1199</v>
      </c>
      <c r="F46" s="3">
        <f t="shared" si="5"/>
        <v>1259</v>
      </c>
      <c r="G46" s="3">
        <f t="shared" si="6"/>
        <v>2437</v>
      </c>
      <c r="H46" s="3">
        <f t="shared" si="7"/>
        <v>2509</v>
      </c>
      <c r="I46" s="3">
        <f t="shared" si="8"/>
        <v>3530</v>
      </c>
      <c r="J46" s="3">
        <f t="shared" si="9"/>
        <v>941</v>
      </c>
      <c r="K46" s="3">
        <f t="shared" si="10"/>
        <v>5500</v>
      </c>
      <c r="L46" s="3"/>
      <c r="M46" s="3"/>
      <c r="N46" s="3"/>
      <c r="O46" s="3"/>
      <c r="P46" s="3"/>
      <c r="Q46" s="3"/>
      <c r="R46" s="3"/>
      <c r="X46">
        <v>2000</v>
      </c>
      <c r="Y46">
        <v>999930000000</v>
      </c>
      <c r="Z46">
        <v>187473000000</v>
      </c>
      <c r="AA46">
        <v>16037000000</v>
      </c>
      <c r="AB46">
        <v>999000000</v>
      </c>
      <c r="AC46">
        <v>1229000000</v>
      </c>
      <c r="AD46">
        <v>2081000000</v>
      </c>
      <c r="AE46">
        <v>2342000000</v>
      </c>
      <c r="AF46">
        <v>3372000000</v>
      </c>
      <c r="AG46">
        <v>944000000</v>
      </c>
      <c r="AH46">
        <v>5070000000</v>
      </c>
      <c r="AI46">
        <v>5385000000</v>
      </c>
      <c r="AJ46">
        <v>831000000</v>
      </c>
      <c r="AK46">
        <v>2208000000</v>
      </c>
      <c r="AL46">
        <v>307000000</v>
      </c>
      <c r="AM46">
        <v>410000000</v>
      </c>
    </row>
    <row r="47" spans="1:39">
      <c r="A47" s="16">
        <v>2002</v>
      </c>
      <c r="B47" s="3">
        <f t="shared" si="1"/>
        <v>1068765</v>
      </c>
      <c r="C47" s="3">
        <f t="shared" si="2"/>
        <v>182736</v>
      </c>
      <c r="D47" s="3">
        <f t="shared" si="3"/>
        <v>17296</v>
      </c>
      <c r="E47" s="3">
        <f t="shared" si="4"/>
        <v>1172</v>
      </c>
      <c r="F47" s="3">
        <f t="shared" si="5"/>
        <v>1347</v>
      </c>
      <c r="G47" s="3">
        <f t="shared" si="6"/>
        <v>2379</v>
      </c>
      <c r="H47" s="3">
        <f t="shared" si="7"/>
        <v>2182</v>
      </c>
      <c r="I47" s="3">
        <f t="shared" si="8"/>
        <v>3575</v>
      </c>
      <c r="J47" s="3">
        <f t="shared" si="9"/>
        <v>951</v>
      </c>
      <c r="K47" s="3">
        <f t="shared" si="10"/>
        <v>5691</v>
      </c>
      <c r="L47" s="3"/>
      <c r="M47" s="3"/>
      <c r="N47" s="3"/>
      <c r="O47" s="3"/>
      <c r="P47" s="3"/>
      <c r="Q47" s="3"/>
      <c r="R47" s="3"/>
      <c r="X47">
        <v>2001</v>
      </c>
      <c r="Y47">
        <v>1032172000000</v>
      </c>
      <c r="Z47">
        <v>179951000000</v>
      </c>
      <c r="AA47">
        <v>17375000000</v>
      </c>
      <c r="AB47">
        <v>1199000000</v>
      </c>
      <c r="AC47">
        <v>1259000000</v>
      </c>
      <c r="AD47">
        <v>2437000000</v>
      </c>
      <c r="AE47">
        <v>2509000000</v>
      </c>
      <c r="AF47">
        <v>3530000000</v>
      </c>
      <c r="AG47">
        <v>941000000</v>
      </c>
      <c r="AH47">
        <v>5500000000</v>
      </c>
      <c r="AI47">
        <v>5472000000</v>
      </c>
      <c r="AJ47">
        <v>811000000</v>
      </c>
      <c r="AK47">
        <v>2260000000</v>
      </c>
      <c r="AL47">
        <v>315000000</v>
      </c>
      <c r="AM47">
        <v>514000000</v>
      </c>
    </row>
    <row r="48" spans="1:39">
      <c r="A48" s="16">
        <v>2003</v>
      </c>
      <c r="B48" s="3">
        <f t="shared" si="1"/>
        <v>1128796</v>
      </c>
      <c r="C48" s="3">
        <f t="shared" si="2"/>
        <v>180653</v>
      </c>
      <c r="D48" s="3">
        <f t="shared" si="3"/>
        <v>18282</v>
      </c>
      <c r="E48" s="3">
        <f t="shared" si="4"/>
        <v>1188</v>
      </c>
      <c r="F48" s="3">
        <f t="shared" si="5"/>
        <v>1594</v>
      </c>
      <c r="G48" s="3">
        <f t="shared" si="6"/>
        <v>2472</v>
      </c>
      <c r="H48" s="3">
        <f t="shared" si="7"/>
        <v>2153</v>
      </c>
      <c r="I48" s="3">
        <f t="shared" si="8"/>
        <v>4092</v>
      </c>
      <c r="J48" s="3">
        <f t="shared" si="9"/>
        <v>985</v>
      </c>
      <c r="K48" s="3">
        <f t="shared" si="10"/>
        <v>5797</v>
      </c>
      <c r="L48" s="3"/>
      <c r="M48" s="3"/>
      <c r="N48" s="3"/>
      <c r="O48" s="3"/>
      <c r="P48" s="3"/>
      <c r="Q48" s="3"/>
      <c r="R48" s="3"/>
      <c r="X48">
        <v>2002</v>
      </c>
      <c r="Y48">
        <v>1068765000000</v>
      </c>
      <c r="Z48">
        <v>182736000000</v>
      </c>
      <c r="AA48">
        <v>17296000000</v>
      </c>
      <c r="AB48">
        <v>1172000000</v>
      </c>
      <c r="AC48">
        <v>1347000000</v>
      </c>
      <c r="AD48">
        <v>2379000000</v>
      </c>
      <c r="AE48">
        <v>2182000000</v>
      </c>
      <c r="AF48">
        <v>3575000000</v>
      </c>
      <c r="AG48">
        <v>951000000</v>
      </c>
      <c r="AH48">
        <v>5691000000</v>
      </c>
      <c r="AI48">
        <v>5878000000</v>
      </c>
      <c r="AJ48">
        <v>1079000000</v>
      </c>
      <c r="AK48">
        <v>2144000000</v>
      </c>
      <c r="AL48">
        <v>345000000</v>
      </c>
      <c r="AM48">
        <v>453000000</v>
      </c>
    </row>
    <row r="49" spans="1:39">
      <c r="A49" s="16">
        <v>2004</v>
      </c>
      <c r="B49" s="3">
        <f t="shared" si="1"/>
        <v>1201306</v>
      </c>
      <c r="C49" s="3">
        <f t="shared" si="2"/>
        <v>186433</v>
      </c>
      <c r="D49" s="3">
        <f t="shared" si="3"/>
        <v>18709</v>
      </c>
      <c r="E49" s="3">
        <f t="shared" si="4"/>
        <v>1081</v>
      </c>
      <c r="F49" s="3">
        <f t="shared" si="5"/>
        <v>1507</v>
      </c>
      <c r="G49" s="3">
        <f t="shared" si="6"/>
        <v>2415</v>
      </c>
      <c r="H49" s="3">
        <f t="shared" si="7"/>
        <v>2287</v>
      </c>
      <c r="I49" s="3">
        <f t="shared" si="8"/>
        <v>4334</v>
      </c>
      <c r="J49" s="3">
        <f t="shared" si="9"/>
        <v>991</v>
      </c>
      <c r="K49" s="3">
        <f t="shared" si="10"/>
        <v>6093</v>
      </c>
      <c r="L49" s="3"/>
      <c r="M49" s="3"/>
      <c r="N49" s="3"/>
      <c r="O49" s="3"/>
      <c r="P49" s="3"/>
      <c r="Q49" s="3"/>
      <c r="R49" s="3"/>
      <c r="X49">
        <v>2003</v>
      </c>
      <c r="Y49">
        <v>1128796000000</v>
      </c>
      <c r="Z49">
        <v>180653000000</v>
      </c>
      <c r="AA49">
        <v>18282000000</v>
      </c>
      <c r="AB49">
        <v>1188000000</v>
      </c>
      <c r="AC49">
        <v>1594000000</v>
      </c>
      <c r="AD49">
        <v>2472000000</v>
      </c>
      <c r="AE49">
        <v>2153000000</v>
      </c>
      <c r="AF49">
        <v>4092000000</v>
      </c>
      <c r="AG49">
        <v>985000000</v>
      </c>
      <c r="AH49">
        <v>5797000000</v>
      </c>
      <c r="AI49">
        <v>6258000000</v>
      </c>
      <c r="AJ49">
        <v>1086000000</v>
      </c>
      <c r="AK49">
        <v>2345000000</v>
      </c>
      <c r="AL49">
        <v>394000000</v>
      </c>
      <c r="AM49">
        <v>398000000</v>
      </c>
    </row>
    <row r="50" spans="1:39">
      <c r="A50" s="16">
        <v>2005</v>
      </c>
      <c r="B50" s="3">
        <f t="shared" si="1"/>
        <v>1280550</v>
      </c>
      <c r="C50" s="3">
        <f t="shared" si="2"/>
        <v>185042</v>
      </c>
      <c r="D50" s="3">
        <f t="shared" si="3"/>
        <v>19511</v>
      </c>
      <c r="E50" s="3">
        <f t="shared" si="4"/>
        <v>1094</v>
      </c>
      <c r="F50" s="3">
        <f t="shared" si="5"/>
        <v>1446</v>
      </c>
      <c r="G50" s="3">
        <f t="shared" si="6"/>
        <v>2197</v>
      </c>
      <c r="H50" s="3">
        <f t="shared" si="7"/>
        <v>2503</v>
      </c>
      <c r="I50" s="3">
        <f t="shared" si="8"/>
        <v>4962</v>
      </c>
      <c r="J50" s="3">
        <f t="shared" si="9"/>
        <v>999</v>
      </c>
      <c r="K50" s="3">
        <f t="shared" si="10"/>
        <v>6309</v>
      </c>
      <c r="L50" s="41"/>
      <c r="M50" s="3"/>
      <c r="N50" s="3"/>
      <c r="O50" s="3"/>
      <c r="P50" s="3"/>
      <c r="Q50" s="3"/>
      <c r="R50" s="3"/>
      <c r="X50">
        <v>2004</v>
      </c>
      <c r="Y50">
        <v>1201306000000</v>
      </c>
      <c r="Z50">
        <v>186433000000</v>
      </c>
      <c r="AA50">
        <v>18709000000</v>
      </c>
      <c r="AB50">
        <v>1081000000</v>
      </c>
      <c r="AC50">
        <v>1507000000</v>
      </c>
      <c r="AD50">
        <v>2415000000</v>
      </c>
      <c r="AE50">
        <v>2287000000</v>
      </c>
      <c r="AF50">
        <v>4334000000</v>
      </c>
      <c r="AG50">
        <v>991000000</v>
      </c>
      <c r="AH50">
        <v>6093000000</v>
      </c>
      <c r="AI50">
        <v>6688000000</v>
      </c>
      <c r="AJ50">
        <v>1342000000</v>
      </c>
      <c r="AK50">
        <v>2762000000</v>
      </c>
      <c r="AL50">
        <v>419000000</v>
      </c>
      <c r="AM50">
        <v>392000000</v>
      </c>
    </row>
    <row r="51" spans="1:39">
      <c r="A51" s="16">
        <v>2006</v>
      </c>
      <c r="B51" s="3">
        <f t="shared" si="1"/>
        <v>1354353</v>
      </c>
      <c r="C51" s="3">
        <f t="shared" si="2"/>
        <v>184505</v>
      </c>
      <c r="D51" s="3">
        <f t="shared" si="3"/>
        <v>20267</v>
      </c>
      <c r="E51" s="3">
        <f t="shared" si="4"/>
        <v>1174</v>
      </c>
      <c r="F51" s="3">
        <f t="shared" si="5"/>
        <v>1443</v>
      </c>
      <c r="G51" s="3">
        <f t="shared" si="6"/>
        <v>2273</v>
      </c>
      <c r="H51" s="3">
        <f t="shared" si="7"/>
        <v>2449</v>
      </c>
      <c r="I51" s="3">
        <f t="shared" si="8"/>
        <v>5402</v>
      </c>
      <c r="J51" s="3">
        <f t="shared" si="9"/>
        <v>976</v>
      </c>
      <c r="K51" s="3">
        <f t="shared" si="10"/>
        <v>6552</v>
      </c>
      <c r="L51" s="3"/>
      <c r="M51" s="3" t="str">
        <f>E3</f>
        <v xml:space="preserve"> Animal food manufacturing [3111]</v>
      </c>
      <c r="N51" s="3" t="str">
        <f t="shared" ref="N51:S51" si="11">F3</f>
        <v xml:space="preserve"> Sugar and confectionery product manufacturing [3113]</v>
      </c>
      <c r="O51" s="3" t="str">
        <f t="shared" si="11"/>
        <v xml:space="preserve"> Fruit and vegetable preserving and specialty food manufacturing [3114]</v>
      </c>
      <c r="P51" s="3" t="str">
        <f t="shared" si="11"/>
        <v xml:space="preserve"> Dairy product manufacturing [3115]</v>
      </c>
      <c r="Q51" s="3" t="str">
        <f t="shared" si="11"/>
        <v xml:space="preserve"> Meat product manufacturing [3116]</v>
      </c>
      <c r="R51" s="3" t="str">
        <f t="shared" si="11"/>
        <v xml:space="preserve"> Seafood product preparation and packaging [3117]</v>
      </c>
      <c r="S51" s="3" t="str">
        <f t="shared" si="11"/>
        <v xml:space="preserve"> Miscellaneous food manufacturing [311A]</v>
      </c>
      <c r="X51">
        <v>2005</v>
      </c>
      <c r="Y51">
        <v>1280550000000</v>
      </c>
      <c r="Z51">
        <v>185042000000</v>
      </c>
      <c r="AA51">
        <v>19511000000</v>
      </c>
      <c r="AB51">
        <v>1094000000</v>
      </c>
      <c r="AC51">
        <v>1446000000</v>
      </c>
      <c r="AD51">
        <v>2197000000</v>
      </c>
      <c r="AE51">
        <v>2503000000</v>
      </c>
      <c r="AF51">
        <v>4962000000</v>
      </c>
      <c r="AG51">
        <v>999000000</v>
      </c>
      <c r="AH51">
        <v>6309000000</v>
      </c>
      <c r="AI51">
        <v>6773000000</v>
      </c>
      <c r="AJ51">
        <v>1400000000</v>
      </c>
      <c r="AK51">
        <v>2949000000</v>
      </c>
      <c r="AL51">
        <v>433000000</v>
      </c>
      <c r="AM51">
        <v>323000000</v>
      </c>
    </row>
    <row r="52" spans="1:39">
      <c r="A52" s="16">
        <v>2007</v>
      </c>
      <c r="B52" s="3">
        <f t="shared" si="1"/>
        <v>1430770</v>
      </c>
      <c r="C52" s="3">
        <f t="shared" si="2"/>
        <v>184799</v>
      </c>
      <c r="D52" s="3">
        <f t="shared" si="3"/>
        <v>20915</v>
      </c>
      <c r="E52" s="3">
        <f t="shared" si="4"/>
        <v>1247</v>
      </c>
      <c r="F52" s="3">
        <f t="shared" si="5"/>
        <v>1305</v>
      </c>
      <c r="G52" s="3">
        <f t="shared" si="6"/>
        <v>2512</v>
      </c>
      <c r="H52" s="3">
        <f t="shared" si="7"/>
        <v>2385</v>
      </c>
      <c r="I52" s="3">
        <f t="shared" si="8"/>
        <v>5700</v>
      </c>
      <c r="J52" s="3">
        <f t="shared" si="9"/>
        <v>901</v>
      </c>
      <c r="K52" s="3">
        <f t="shared" si="10"/>
        <v>6864</v>
      </c>
      <c r="L52" s="3"/>
      <c r="M52" s="41">
        <f>100*E52/$D$52</f>
        <v>5.9622280659813534</v>
      </c>
      <c r="N52" s="41">
        <f t="shared" ref="N52:S52" si="12">100*F52/$D$52</f>
        <v>6.239540999282811</v>
      </c>
      <c r="O52" s="41">
        <f t="shared" si="12"/>
        <v>12.010518766435572</v>
      </c>
      <c r="P52" s="41">
        <f t="shared" si="12"/>
        <v>11.403299067654793</v>
      </c>
      <c r="Q52" s="41">
        <f t="shared" si="12"/>
        <v>27.253167583074347</v>
      </c>
      <c r="R52" s="41">
        <f t="shared" si="12"/>
        <v>4.3079129811140326</v>
      </c>
      <c r="S52" s="41">
        <f t="shared" si="12"/>
        <v>32.818551278986376</v>
      </c>
      <c r="T52" s="3"/>
      <c r="U52" s="3"/>
      <c r="V52" s="3"/>
      <c r="X52">
        <v>2006</v>
      </c>
      <c r="Y52">
        <v>1354353000000</v>
      </c>
      <c r="Z52">
        <v>184505000000</v>
      </c>
      <c r="AA52">
        <v>20267000000</v>
      </c>
      <c r="AB52">
        <v>1174000000</v>
      </c>
      <c r="AC52">
        <v>1443000000</v>
      </c>
      <c r="AD52">
        <v>2273000000</v>
      </c>
      <c r="AE52">
        <v>2449000000</v>
      </c>
      <c r="AF52">
        <v>5402000000</v>
      </c>
      <c r="AG52">
        <v>976000000</v>
      </c>
      <c r="AH52">
        <v>6552000000</v>
      </c>
      <c r="AI52">
        <v>7089000000</v>
      </c>
      <c r="AJ52">
        <v>1600000000</v>
      </c>
      <c r="AK52">
        <v>3142000000</v>
      </c>
      <c r="AL52">
        <v>435000000</v>
      </c>
      <c r="AM52">
        <v>340000000</v>
      </c>
    </row>
    <row r="53" spans="1:39">
      <c r="A53" s="9"/>
      <c r="B53" s="9"/>
      <c r="C53" s="3"/>
      <c r="D53" s="3"/>
      <c r="E53" s="173"/>
      <c r="F53" s="3"/>
      <c r="G53" s="3"/>
      <c r="H53" s="3"/>
      <c r="I53" s="3"/>
      <c r="J53" s="3"/>
      <c r="K53" s="3"/>
      <c r="L53" s="3"/>
      <c r="M53" s="3">
        <f>RANK(M52,$M$52:$S$52,0)</f>
        <v>6</v>
      </c>
      <c r="N53" s="3">
        <f t="shared" ref="N53:S53" si="13">RANK(N52,$M$52:$S$52,0)</f>
        <v>5</v>
      </c>
      <c r="O53" s="3">
        <f t="shared" si="13"/>
        <v>3</v>
      </c>
      <c r="P53" s="3">
        <f t="shared" si="13"/>
        <v>4</v>
      </c>
      <c r="Q53" s="3">
        <f t="shared" si="13"/>
        <v>2</v>
      </c>
      <c r="R53" s="3">
        <f t="shared" si="13"/>
        <v>7</v>
      </c>
      <c r="S53" s="3">
        <f t="shared" si="13"/>
        <v>1</v>
      </c>
      <c r="X53">
        <v>2007</v>
      </c>
      <c r="Y53">
        <v>1430770000000</v>
      </c>
      <c r="Z53">
        <v>184799000000</v>
      </c>
      <c r="AA53">
        <v>20915000000</v>
      </c>
      <c r="AB53">
        <v>1247000000</v>
      </c>
      <c r="AC53">
        <v>1305000000</v>
      </c>
      <c r="AD53">
        <v>2512000000</v>
      </c>
      <c r="AE53">
        <v>2385000000</v>
      </c>
      <c r="AF53">
        <v>5700000000</v>
      </c>
      <c r="AG53">
        <v>901000000</v>
      </c>
      <c r="AH53">
        <v>6864000000</v>
      </c>
      <c r="AI53">
        <v>6500000000</v>
      </c>
      <c r="AJ53">
        <v>1527000000</v>
      </c>
      <c r="AK53">
        <v>3021000000</v>
      </c>
      <c r="AL53">
        <v>450000000</v>
      </c>
      <c r="AM53">
        <v>371000000</v>
      </c>
    </row>
    <row r="54" spans="1:39">
      <c r="A54" s="165" t="s">
        <v>71</v>
      </c>
      <c r="B54" s="164"/>
      <c r="C54" s="3"/>
      <c r="D54" s="3"/>
      <c r="E54" s="3"/>
      <c r="F54" s="3"/>
      <c r="G54" s="3"/>
      <c r="H54" s="3"/>
      <c r="I54" s="3"/>
      <c r="J54" s="3"/>
      <c r="K54" s="3"/>
      <c r="L54" s="3"/>
      <c r="M54" s="3"/>
      <c r="N54" s="3"/>
      <c r="O54" s="3"/>
      <c r="P54" s="3"/>
      <c r="Q54" s="3"/>
      <c r="R54" s="3"/>
    </row>
    <row r="55" spans="1:39">
      <c r="A55" s="7" t="s">
        <v>509</v>
      </c>
      <c r="B55" s="2">
        <f>IF(ISERROR((POWER(VLOOKUP(VALUE(RIGHT($A55,4)),$A$3:$K$52,COLUMN(B$51),0)/VLOOKUP(VALUE(LEFT($A55,4)),$A$3:$K$52,COLUMN(B$51),0),1/(VALUE(RIGHT($A55,4))-VALUE(LEFT($A55,4))))-1)*100)=FALSE,(POWER(VLOOKUP(VALUE(RIGHT($A55,4)),$A$3:$K$52,COLUMN(B$51),0)/VLOOKUP(VALUE(LEFT($A55,4)),$A$3:$K$52,COLUMN(B$51),0),1/(VALUE(RIGHT($A55,4))-VALUE(LEFT($A55,4))))-1)*100,"n.a.")</f>
        <v>8.1886577882361635</v>
      </c>
      <c r="C55" s="2">
        <f t="shared" ref="C55:K58" si="14">IF(ISERROR((POWER(VLOOKUP(VALUE(RIGHT($A55,4)),$A$3:$K$52,COLUMN(C$51),0)/VLOOKUP(VALUE(LEFT($A55,4)),$A$3:$K$52,COLUMN(C$51),0),1/(VALUE(RIGHT($A55,4))-VALUE(LEFT($A55,4))))-1)*100)=FALSE,(POWER(VLOOKUP(VALUE(RIGHT($A55,4)),$A$3:$K$52,COLUMN(C$51),0)/VLOOKUP(VALUE(LEFT($A55,4)),$A$3:$K$52,COLUMN(C$51),0),1/(VALUE(RIGHT($A55,4))-VALUE(LEFT($A55,4))))-1)*100,"n.a.")</f>
        <v>6.8982954938045848</v>
      </c>
      <c r="D55" s="2">
        <f t="shared" si="14"/>
        <v>6.7087708946409252</v>
      </c>
      <c r="E55" s="2">
        <f t="shared" si="14"/>
        <v>6.6686165743257142</v>
      </c>
      <c r="F55" s="2">
        <f t="shared" si="14"/>
        <v>6.0114121510237428</v>
      </c>
      <c r="G55" s="2">
        <f t="shared" si="14"/>
        <v>7.3064795319859988</v>
      </c>
      <c r="H55" s="2">
        <f t="shared" si="14"/>
        <v>5.5708358192735119</v>
      </c>
      <c r="I55" s="2">
        <f t="shared" si="14"/>
        <v>7.6496123248951164</v>
      </c>
      <c r="J55" s="2">
        <f t="shared" si="14"/>
        <v>6.3527905306342225</v>
      </c>
      <c r="K55" s="2">
        <f t="shared" si="14"/>
        <v>6.6119461230953025</v>
      </c>
      <c r="L55" s="3"/>
      <c r="M55" s="3"/>
      <c r="N55" s="3"/>
      <c r="O55" s="3"/>
      <c r="P55" s="3"/>
      <c r="Q55" s="3"/>
      <c r="R55" s="3"/>
    </row>
    <row r="56" spans="1:39" s="163" customFormat="1">
      <c r="A56" s="7" t="s">
        <v>522</v>
      </c>
      <c r="B56" s="2">
        <f>IF(ISERROR((POWER(VLOOKUP(VALUE(RIGHT($A56,4)),$A$3:$K$52,COLUMN(B$51),0)/VLOOKUP(VALUE(LEFT($A56,4)),$A$3:$K$52,COLUMN(B$51),0),1/(VALUE(RIGHT($A56,4))-VALUE(LEFT($A56,4))))-1)*100)=FALSE,(POWER(VLOOKUP(VALUE(RIGHT($A56,4)),$A$3:$K$52,COLUMN(B$51),0)/VLOOKUP(VALUE(LEFT($A56,4)),$A$3:$K$52,COLUMN(B$51),0),1/(VALUE(RIGHT($A56,4))-VALUE(LEFT($A56,4))))-1)*100,"n.a.")</f>
        <v>10.375711011914589</v>
      </c>
      <c r="C56" s="2">
        <f t="shared" si="14"/>
        <v>9.4237157176942041</v>
      </c>
      <c r="D56" s="2">
        <f t="shared" si="14"/>
        <v>8.5985833437801631</v>
      </c>
      <c r="E56" s="2">
        <f t="shared" si="14"/>
        <v>7.6334538416307218</v>
      </c>
      <c r="F56" s="2">
        <f t="shared" si="14"/>
        <v>7.1845526667136728</v>
      </c>
      <c r="G56" s="2">
        <f t="shared" si="14"/>
        <v>9.2100764239446029</v>
      </c>
      <c r="H56" s="2">
        <f t="shared" si="14"/>
        <v>8.2856450614885233</v>
      </c>
      <c r="I56" s="2">
        <f t="shared" si="14"/>
        <v>8.2779329005228988</v>
      </c>
      <c r="J56" s="2">
        <f t="shared" si="14"/>
        <v>10.581941087985204</v>
      </c>
      <c r="K56" s="2">
        <f t="shared" si="14"/>
        <v>8.8219876680391671</v>
      </c>
      <c r="L56" s="17"/>
      <c r="M56" s="3"/>
      <c r="N56" s="3"/>
      <c r="O56" s="3"/>
      <c r="P56" s="3"/>
      <c r="Q56" s="3"/>
      <c r="R56" s="3"/>
    </row>
    <row r="57" spans="1:39" s="163" customFormat="1">
      <c r="A57" s="7" t="s">
        <v>2</v>
      </c>
      <c r="B57" s="2">
        <f>IF(ISERROR((POWER(VLOOKUP(VALUE(RIGHT($A57,4)),$A$3:$K$52,COLUMN(B$51),0)/VLOOKUP(VALUE(LEFT($A57,4)),$A$3:$K$52,COLUMN(B$51),0),1/(VALUE(RIGHT($A57,4))-VALUE(LEFT($A57,4))))-1)*100)=FALSE,(POWER(VLOOKUP(VALUE(RIGHT($A57,4)),$A$3:$K$52,COLUMN(B$51),0)/VLOOKUP(VALUE(LEFT($A57,4)),$A$3:$K$52,COLUMN(B$51),0),1/(VALUE(RIGHT($A57,4))-VALUE(LEFT($A57,4))))-1)*100,"n.a.")</f>
        <v>4.6318092965395019</v>
      </c>
      <c r="C57" s="2">
        <f t="shared" si="14"/>
        <v>5.2352626691217319</v>
      </c>
      <c r="D57" s="2">
        <f t="shared" si="14"/>
        <v>3.8135440048719715</v>
      </c>
      <c r="E57" s="2">
        <f t="shared" si="14"/>
        <v>6.4557813606011427</v>
      </c>
      <c r="F57" s="2">
        <f t="shared" si="14"/>
        <v>6.4022801524293627</v>
      </c>
      <c r="G57" s="2">
        <f t="shared" si="14"/>
        <v>5.4980796031788071</v>
      </c>
      <c r="H57" s="2">
        <f t="shared" si="14"/>
        <v>2.2679659740016955</v>
      </c>
      <c r="I57" s="2">
        <f t="shared" si="14"/>
        <v>5.9800997560712776</v>
      </c>
      <c r="J57" s="2">
        <f t="shared" si="14"/>
        <v>0.57811206919284874</v>
      </c>
      <c r="K57" s="2">
        <f t="shared" si="14"/>
        <v>2.5315862738225725</v>
      </c>
      <c r="L57" s="3"/>
      <c r="M57" s="3"/>
      <c r="N57" s="3"/>
      <c r="O57" s="3"/>
      <c r="P57" s="3"/>
      <c r="Q57" s="3"/>
      <c r="R57" s="3"/>
    </row>
    <row r="58" spans="1:39">
      <c r="A58" s="7" t="s">
        <v>3</v>
      </c>
      <c r="B58" s="2">
        <f>IF(ISERROR((POWER(VLOOKUP(VALUE(RIGHT($A58,4)),$A$3:$K$52,COLUMN(B$51),0)/VLOOKUP(VALUE(LEFT($A58,4)),$A$3:$K$52,COLUMN(B$51),0),1/(VALUE(RIGHT($A58,4))-VALUE(LEFT($A58,4))))-1)*100)=FALSE,(POWER(VLOOKUP(VALUE(RIGHT($A58,4)),$A$3:$K$52,COLUMN(B$51),0)/VLOOKUP(VALUE(LEFT($A58,4)),$A$3:$K$52,COLUMN(B$51),0),1/(VALUE(RIGHT($A58,4))-VALUE(LEFT($A58,4))))-1)*100,"n.a.")</f>
        <v>5.2515751129369237</v>
      </c>
      <c r="C58" s="2">
        <f t="shared" si="14"/>
        <v>-0.20501936337911086</v>
      </c>
      <c r="D58" s="2">
        <f t="shared" si="14"/>
        <v>3.8667138070795692</v>
      </c>
      <c r="E58" s="2">
        <f t="shared" si="14"/>
        <v>3.2184375545250221</v>
      </c>
      <c r="F58" s="2">
        <f t="shared" si="14"/>
        <v>0.86085869064418397</v>
      </c>
      <c r="G58" s="2">
        <f t="shared" si="14"/>
        <v>2.7254901421304822</v>
      </c>
      <c r="H58" s="2">
        <f t="shared" si="14"/>
        <v>0.26025033856003077</v>
      </c>
      <c r="I58" s="2">
        <f t="shared" si="14"/>
        <v>7.7878012305814925</v>
      </c>
      <c r="J58" s="2">
        <f t="shared" si="14"/>
        <v>-0.66380002823280826</v>
      </c>
      <c r="K58" s="2">
        <f t="shared" si="14"/>
        <v>4.4228678693801315</v>
      </c>
      <c r="L58" s="3"/>
      <c r="M58" s="3"/>
      <c r="N58" s="3"/>
      <c r="O58" s="3"/>
      <c r="P58" s="3"/>
      <c r="Q58" s="3"/>
      <c r="R58" s="3"/>
    </row>
    <row r="59" spans="1:39">
      <c r="A59" s="165"/>
      <c r="B59" s="165"/>
      <c r="C59" s="3"/>
      <c r="D59" s="3"/>
      <c r="E59" s="3"/>
      <c r="F59" s="3"/>
      <c r="G59" s="3"/>
      <c r="H59" s="3"/>
      <c r="I59" s="3"/>
      <c r="J59" s="3"/>
      <c r="K59" s="3"/>
      <c r="L59" s="3"/>
      <c r="M59" s="3"/>
      <c r="N59" s="3"/>
      <c r="O59" s="3"/>
      <c r="P59" s="3"/>
      <c r="Q59" s="3"/>
      <c r="R59" s="3"/>
    </row>
    <row r="60" spans="1:39">
      <c r="A60" s="165"/>
      <c r="B60" s="165"/>
      <c r="C60" s="3"/>
      <c r="D60" s="3"/>
      <c r="E60" s="3"/>
      <c r="F60" s="3"/>
      <c r="G60" s="3"/>
      <c r="H60" s="3"/>
      <c r="I60" s="3"/>
      <c r="J60" s="3"/>
      <c r="K60" s="3"/>
      <c r="L60" s="3"/>
      <c r="M60" s="3"/>
      <c r="N60" s="3"/>
      <c r="O60" s="3"/>
      <c r="P60" s="3"/>
      <c r="Q60" s="3"/>
      <c r="R60" s="3"/>
    </row>
    <row r="61" spans="1:39" ht="30" customHeight="1">
      <c r="A61" s="331" t="s">
        <v>1334</v>
      </c>
      <c r="B61" s="331"/>
      <c r="C61" s="331"/>
      <c r="D61" s="331"/>
      <c r="E61" s="331"/>
      <c r="F61" s="331"/>
      <c r="G61" s="331"/>
      <c r="H61" s="331"/>
      <c r="I61" s="331"/>
      <c r="J61" s="331"/>
      <c r="K61" s="331"/>
      <c r="L61" s="3"/>
      <c r="M61" s="3"/>
      <c r="N61" s="3"/>
      <c r="O61" s="3"/>
      <c r="P61" s="3"/>
      <c r="Q61" s="3"/>
      <c r="R61" s="3"/>
    </row>
    <row r="62" spans="1:39">
      <c r="A62" s="332" t="s">
        <v>439</v>
      </c>
      <c r="B62" s="332"/>
      <c r="C62" s="332"/>
      <c r="D62" s="332"/>
      <c r="E62" s="332"/>
      <c r="F62" s="332"/>
      <c r="G62" s="332"/>
      <c r="H62" s="332"/>
      <c r="I62" s="332"/>
      <c r="J62" s="3"/>
      <c r="K62" s="3"/>
      <c r="L62" s="3"/>
      <c r="M62" s="3"/>
      <c r="N62" s="3"/>
      <c r="O62" s="3"/>
      <c r="P62" s="3"/>
      <c r="Q62" s="3"/>
      <c r="R62" s="3"/>
    </row>
  </sheetData>
  <mergeCells count="22">
    <mergeCell ref="A1:K1"/>
    <mergeCell ref="A2:A5"/>
    <mergeCell ref="B2:B5"/>
    <mergeCell ref="C2:C5"/>
    <mergeCell ref="D2:D5"/>
    <mergeCell ref="E2:K2"/>
    <mergeCell ref="E3:E5"/>
    <mergeCell ref="F3:F5"/>
    <mergeCell ref="G3:G5"/>
    <mergeCell ref="H3:H5"/>
    <mergeCell ref="A62:I62"/>
    <mergeCell ref="I3:I5"/>
    <mergeCell ref="J3:J5"/>
    <mergeCell ref="K3:K5"/>
    <mergeCell ref="O3:O5"/>
    <mergeCell ref="R3:R5"/>
    <mergeCell ref="L4:L5"/>
    <mergeCell ref="M4:M5"/>
    <mergeCell ref="N4:N5"/>
    <mergeCell ref="A61:K61"/>
    <mergeCell ref="P3:P5"/>
    <mergeCell ref="Q3:Q5"/>
  </mergeCells>
  <pageMargins left="0.7" right="0.7" top="0.75" bottom="0.75" header="0.3" footer="0.3"/>
  <pageSetup scale="50" orientation="landscape" horizontalDpi="0" verticalDpi="0" r:id="rId1"/>
  <colBreaks count="1" manualBreakCount="1">
    <brk id="11" max="1048575" man="1"/>
  </colBreaks>
</worksheet>
</file>

<file path=xl/worksheets/sheet60.xml><?xml version="1.0" encoding="utf-8"?>
<worksheet xmlns="http://schemas.openxmlformats.org/spreadsheetml/2006/main" xmlns:r="http://schemas.openxmlformats.org/officeDocument/2006/relationships">
  <sheetPr codeName="Sheet108"/>
  <dimension ref="A1:AC71"/>
  <sheetViews>
    <sheetView view="pageBreakPreview" zoomScaleNormal="100" zoomScaleSheetLayoutView="100" workbookViewId="0"/>
  </sheetViews>
  <sheetFormatPr defaultRowHeight="15" outlineLevelRow="1" outlineLevelCol="1"/>
  <cols>
    <col min="1" max="1" width="9.42578125" bestFit="1" customWidth="1"/>
    <col min="2" max="13" width="11.85546875" customWidth="1"/>
    <col min="16" max="16" width="9.42578125" hidden="1" customWidth="1" outlineLevel="1"/>
    <col min="17" max="17" width="14.7109375" hidden="1" customWidth="1" outlineLevel="1"/>
    <col min="18" max="18" width="13.42578125" hidden="1" customWidth="1" outlineLevel="1"/>
    <col min="19" max="22" width="12" hidden="1" customWidth="1" outlineLevel="1"/>
    <col min="23" max="23" width="11" hidden="1" customWidth="1" outlineLevel="1"/>
    <col min="24" max="24" width="12" hidden="1" customWidth="1" outlineLevel="1"/>
    <col min="25" max="26" width="11" hidden="1" customWidth="1" outlineLevel="1"/>
    <col min="27" max="27" width="10" hidden="1" customWidth="1" outlineLevel="1"/>
    <col min="28" max="28" width="11" hidden="1" customWidth="1" outlineLevel="1"/>
    <col min="29" max="29" width="9.140625" collapsed="1"/>
  </cols>
  <sheetData>
    <row r="1" spans="1:28">
      <c r="A1" t="s">
        <v>705</v>
      </c>
    </row>
    <row r="3" spans="1:28">
      <c r="B3" s="357" t="s">
        <v>5</v>
      </c>
      <c r="C3" s="357"/>
      <c r="D3" s="357"/>
      <c r="E3" s="357"/>
      <c r="F3" s="357" t="s">
        <v>6</v>
      </c>
      <c r="G3" s="357" t="s">
        <v>6</v>
      </c>
      <c r="H3" s="357" t="s">
        <v>6</v>
      </c>
      <c r="I3" s="357" t="s">
        <v>6</v>
      </c>
      <c r="J3" s="357" t="s">
        <v>7</v>
      </c>
      <c r="K3" s="357" t="s">
        <v>7</v>
      </c>
      <c r="L3" s="357" t="s">
        <v>7</v>
      </c>
      <c r="M3" s="357" t="s">
        <v>7</v>
      </c>
    </row>
    <row r="4" spans="1:28" ht="45" customHeight="1">
      <c r="B4" s="55" t="s">
        <v>623</v>
      </c>
      <c r="C4" s="55" t="s">
        <v>624</v>
      </c>
      <c r="D4" s="55" t="s">
        <v>625</v>
      </c>
      <c r="E4" s="55" t="s">
        <v>626</v>
      </c>
      <c r="F4" s="55" t="s">
        <v>623</v>
      </c>
      <c r="G4" s="55" t="s">
        <v>624</v>
      </c>
      <c r="H4" s="55" t="s">
        <v>625</v>
      </c>
      <c r="I4" s="55" t="s">
        <v>626</v>
      </c>
      <c r="J4" s="55" t="s">
        <v>623</v>
      </c>
      <c r="K4" s="55" t="s">
        <v>624</v>
      </c>
      <c r="L4" s="55" t="s">
        <v>625</v>
      </c>
      <c r="M4" s="55" t="s">
        <v>626</v>
      </c>
    </row>
    <row r="5" spans="1:28" hidden="1" outlineLevel="1">
      <c r="A5">
        <v>1955</v>
      </c>
      <c r="B5" s="3">
        <f t="shared" ref="B5:B36" si="0">Q5/1000000</f>
        <v>4872.2</v>
      </c>
      <c r="C5" s="3">
        <f t="shared" ref="C5:M28" si="1">R5/1000000</f>
        <v>1322.9</v>
      </c>
      <c r="D5" s="3">
        <f t="shared" si="1"/>
        <v>1592.3</v>
      </c>
      <c r="E5" s="3">
        <f t="shared" si="1"/>
        <v>1956.9</v>
      </c>
      <c r="F5" s="3">
        <f t="shared" si="1"/>
        <v>838.1</v>
      </c>
      <c r="G5" s="3">
        <f t="shared" si="1"/>
        <v>233.1</v>
      </c>
      <c r="H5" s="3">
        <f t="shared" si="1"/>
        <v>105</v>
      </c>
      <c r="I5" s="3">
        <f t="shared" si="1"/>
        <v>500</v>
      </c>
      <c r="J5" s="3">
        <f t="shared" si="1"/>
        <v>74</v>
      </c>
      <c r="K5" s="3">
        <f t="shared" si="1"/>
        <v>23.4</v>
      </c>
      <c r="L5" s="3">
        <f>AA5/1000000</f>
        <v>0.3</v>
      </c>
      <c r="M5" s="3">
        <f t="shared" si="1"/>
        <v>50.3</v>
      </c>
      <c r="P5">
        <v>1955</v>
      </c>
      <c r="Q5">
        <v>4872200000</v>
      </c>
      <c r="R5">
        <v>1322900000</v>
      </c>
      <c r="S5">
        <v>1592300000</v>
      </c>
      <c r="T5">
        <v>1956900000</v>
      </c>
      <c r="U5">
        <v>838100000</v>
      </c>
      <c r="V5">
        <v>233100000</v>
      </c>
      <c r="W5">
        <v>105000000</v>
      </c>
      <c r="X5">
        <v>500000000</v>
      </c>
      <c r="Y5">
        <v>74000000</v>
      </c>
      <c r="Z5">
        <v>23400000</v>
      </c>
      <c r="AA5">
        <v>300000</v>
      </c>
      <c r="AB5">
        <v>50300000</v>
      </c>
    </row>
    <row r="6" spans="1:28" hidden="1" outlineLevel="1">
      <c r="A6">
        <v>1956</v>
      </c>
      <c r="B6" s="3">
        <f t="shared" si="0"/>
        <v>6483.1</v>
      </c>
      <c r="C6" s="3">
        <f t="shared" si="1"/>
        <v>1636.7</v>
      </c>
      <c r="D6" s="3">
        <f t="shared" si="1"/>
        <v>2236.5</v>
      </c>
      <c r="E6" s="3">
        <f t="shared" si="1"/>
        <v>2609.8000000000002</v>
      </c>
      <c r="F6" s="3">
        <f t="shared" si="1"/>
        <v>1247.7</v>
      </c>
      <c r="G6" s="3">
        <f t="shared" si="1"/>
        <v>366.7</v>
      </c>
      <c r="H6" s="3">
        <f t="shared" si="1"/>
        <v>110.8</v>
      </c>
      <c r="I6" s="3">
        <f t="shared" si="1"/>
        <v>770.2</v>
      </c>
      <c r="J6" s="3">
        <f t="shared" si="1"/>
        <v>84.5</v>
      </c>
      <c r="K6" s="3">
        <f t="shared" si="1"/>
        <v>21.9</v>
      </c>
      <c r="L6" s="3">
        <f t="shared" si="1"/>
        <v>1.5</v>
      </c>
      <c r="M6" s="3">
        <f t="shared" si="1"/>
        <v>61.1</v>
      </c>
      <c r="P6">
        <v>1956</v>
      </c>
      <c r="Q6">
        <v>6483100000</v>
      </c>
      <c r="R6">
        <v>1636700000</v>
      </c>
      <c r="S6">
        <v>2236500000</v>
      </c>
      <c r="T6">
        <v>2609800000</v>
      </c>
      <c r="U6">
        <v>1247700000</v>
      </c>
      <c r="V6">
        <v>366700000</v>
      </c>
      <c r="W6">
        <v>110800000</v>
      </c>
      <c r="X6">
        <v>770200000</v>
      </c>
      <c r="Y6">
        <v>84500000</v>
      </c>
      <c r="Z6">
        <v>21900000</v>
      </c>
      <c r="AA6">
        <v>1500000</v>
      </c>
      <c r="AB6">
        <v>61100000</v>
      </c>
    </row>
    <row r="7" spans="1:28" hidden="1" outlineLevel="1">
      <c r="A7">
        <v>1957</v>
      </c>
      <c r="B7" s="3">
        <f t="shared" si="0"/>
        <v>7271.4</v>
      </c>
      <c r="C7" s="3">
        <f t="shared" si="1"/>
        <v>1722.4</v>
      </c>
      <c r="D7" s="3">
        <f t="shared" si="1"/>
        <v>2773.2</v>
      </c>
      <c r="E7" s="3">
        <f t="shared" si="1"/>
        <v>2775.7</v>
      </c>
      <c r="F7" s="3">
        <f t="shared" si="1"/>
        <v>1298.2</v>
      </c>
      <c r="G7" s="3">
        <f t="shared" si="1"/>
        <v>346.3</v>
      </c>
      <c r="H7" s="3">
        <f t="shared" si="1"/>
        <v>133.9</v>
      </c>
      <c r="I7" s="3">
        <f t="shared" si="1"/>
        <v>817.9</v>
      </c>
      <c r="J7" s="3">
        <f t="shared" si="1"/>
        <v>88.4</v>
      </c>
      <c r="K7" s="3">
        <f t="shared" si="1"/>
        <v>24.7</v>
      </c>
      <c r="L7" s="3">
        <f t="shared" si="1"/>
        <v>1</v>
      </c>
      <c r="M7" s="3">
        <f t="shared" si="1"/>
        <v>62.7</v>
      </c>
      <c r="P7">
        <v>1957</v>
      </c>
      <c r="Q7">
        <v>7271400000</v>
      </c>
      <c r="R7">
        <v>1722400000</v>
      </c>
      <c r="S7">
        <v>2773200000</v>
      </c>
      <c r="T7">
        <v>2775700000</v>
      </c>
      <c r="U7">
        <v>1298200000</v>
      </c>
      <c r="V7">
        <v>346300000</v>
      </c>
      <c r="W7">
        <v>133900000</v>
      </c>
      <c r="X7">
        <v>817900000</v>
      </c>
      <c r="Y7">
        <v>88400000</v>
      </c>
      <c r="Z7">
        <v>24700000</v>
      </c>
      <c r="AA7">
        <v>1000000</v>
      </c>
      <c r="AB7">
        <v>62700000</v>
      </c>
    </row>
    <row r="8" spans="1:28" hidden="1" outlineLevel="1">
      <c r="A8">
        <v>1958</v>
      </c>
      <c r="B8" s="3">
        <f t="shared" si="0"/>
        <v>6578.7</v>
      </c>
      <c r="C8" s="3">
        <f t="shared" si="1"/>
        <v>1572.9</v>
      </c>
      <c r="D8" s="3">
        <f t="shared" si="1"/>
        <v>2606.3000000000002</v>
      </c>
      <c r="E8" s="3">
        <f t="shared" si="1"/>
        <v>2399.5</v>
      </c>
      <c r="F8" s="3">
        <f t="shared" si="1"/>
        <v>931.8</v>
      </c>
      <c r="G8" s="3">
        <f t="shared" si="1"/>
        <v>234.1</v>
      </c>
      <c r="H8" s="3">
        <f t="shared" si="1"/>
        <v>113.2</v>
      </c>
      <c r="I8" s="3">
        <f t="shared" si="1"/>
        <v>584.4</v>
      </c>
      <c r="J8" s="3">
        <f t="shared" si="1"/>
        <v>103.3</v>
      </c>
      <c r="K8" s="3">
        <f t="shared" si="1"/>
        <v>29.5</v>
      </c>
      <c r="L8" s="3">
        <f t="shared" si="1"/>
        <v>0.7</v>
      </c>
      <c r="M8" s="3">
        <f t="shared" si="1"/>
        <v>73.099999999999994</v>
      </c>
      <c r="P8">
        <v>1958</v>
      </c>
      <c r="Q8">
        <v>6578700000</v>
      </c>
      <c r="R8">
        <v>1572900000</v>
      </c>
      <c r="S8">
        <v>2606300000</v>
      </c>
      <c r="T8">
        <v>2399500000</v>
      </c>
      <c r="U8">
        <v>931800000</v>
      </c>
      <c r="V8">
        <v>234100000</v>
      </c>
      <c r="W8">
        <v>113200000</v>
      </c>
      <c r="X8">
        <v>584400000</v>
      </c>
      <c r="Y8">
        <v>103300000</v>
      </c>
      <c r="Z8">
        <v>29500000</v>
      </c>
      <c r="AA8">
        <v>700000</v>
      </c>
      <c r="AB8">
        <v>73100000</v>
      </c>
    </row>
    <row r="9" spans="1:28" hidden="1" outlineLevel="1">
      <c r="A9">
        <v>1959</v>
      </c>
      <c r="B9" s="3">
        <f t="shared" si="0"/>
        <v>6669.8</v>
      </c>
      <c r="C9" s="3">
        <f t="shared" si="1"/>
        <v>1738.9</v>
      </c>
      <c r="D9" s="3">
        <f t="shared" si="1"/>
        <v>2368.9</v>
      </c>
      <c r="E9" s="3">
        <f t="shared" si="1"/>
        <v>2562</v>
      </c>
      <c r="F9" s="3">
        <f t="shared" si="1"/>
        <v>977.9</v>
      </c>
      <c r="G9" s="3">
        <f t="shared" si="1"/>
        <v>240.4</v>
      </c>
      <c r="H9" s="3">
        <f t="shared" si="1"/>
        <v>100.2</v>
      </c>
      <c r="I9" s="3">
        <f t="shared" si="1"/>
        <v>637.4</v>
      </c>
      <c r="J9" s="3">
        <f t="shared" si="1"/>
        <v>96.8</v>
      </c>
      <c r="K9" s="3">
        <f t="shared" si="1"/>
        <v>29</v>
      </c>
      <c r="L9" s="3">
        <f t="shared" si="1"/>
        <v>0.9</v>
      </c>
      <c r="M9" s="3">
        <f t="shared" si="1"/>
        <v>66.900000000000006</v>
      </c>
      <c r="P9">
        <v>1959</v>
      </c>
      <c r="Q9">
        <v>6669800000</v>
      </c>
      <c r="R9">
        <v>1738900000</v>
      </c>
      <c r="S9">
        <v>2368900000</v>
      </c>
      <c r="T9">
        <v>2562000000</v>
      </c>
      <c r="U9">
        <v>977900000</v>
      </c>
      <c r="V9">
        <v>240400000</v>
      </c>
      <c r="W9">
        <v>100200000</v>
      </c>
      <c r="X9">
        <v>637400000</v>
      </c>
      <c r="Y9">
        <v>96800000</v>
      </c>
      <c r="Z9">
        <v>29000000</v>
      </c>
      <c r="AA9">
        <v>900000</v>
      </c>
      <c r="AB9">
        <v>66900000</v>
      </c>
    </row>
    <row r="10" spans="1:28" hidden="1" outlineLevel="1">
      <c r="A10">
        <v>1960</v>
      </c>
      <c r="B10" s="3">
        <f t="shared" si="0"/>
        <v>6800.1</v>
      </c>
      <c r="C10" s="3">
        <f t="shared" si="1"/>
        <v>1789</v>
      </c>
      <c r="D10" s="3">
        <f t="shared" si="1"/>
        <v>2367.1</v>
      </c>
      <c r="E10" s="3">
        <f t="shared" si="1"/>
        <v>2644</v>
      </c>
      <c r="F10" s="3">
        <f t="shared" si="1"/>
        <v>1040.8</v>
      </c>
      <c r="G10" s="3">
        <f t="shared" si="1"/>
        <v>260.39999999999998</v>
      </c>
      <c r="H10" s="3">
        <f t="shared" si="1"/>
        <v>71.099999999999994</v>
      </c>
      <c r="I10" s="3">
        <f t="shared" si="1"/>
        <v>709.3</v>
      </c>
      <c r="J10" s="3">
        <f t="shared" si="1"/>
        <v>113.3</v>
      </c>
      <c r="K10" s="3">
        <f t="shared" si="1"/>
        <v>35.799999999999997</v>
      </c>
      <c r="L10" s="3">
        <f t="shared" si="1"/>
        <v>1.2</v>
      </c>
      <c r="M10" s="3">
        <f t="shared" si="1"/>
        <v>76.3</v>
      </c>
      <c r="P10">
        <v>1960</v>
      </c>
      <c r="Q10">
        <v>6800100000</v>
      </c>
      <c r="R10">
        <v>1789000000</v>
      </c>
      <c r="S10">
        <v>2367100000</v>
      </c>
      <c r="T10">
        <v>2644000000</v>
      </c>
      <c r="U10">
        <v>1040800000</v>
      </c>
      <c r="V10">
        <v>260400000</v>
      </c>
      <c r="W10">
        <v>71100000</v>
      </c>
      <c r="X10">
        <v>709300000</v>
      </c>
      <c r="Y10">
        <v>113300000</v>
      </c>
      <c r="Z10">
        <v>35800000</v>
      </c>
      <c r="AA10">
        <v>1200000</v>
      </c>
      <c r="AB10">
        <v>76300000</v>
      </c>
    </row>
    <row r="11" spans="1:28" collapsed="1">
      <c r="A11" s="7">
        <v>1961</v>
      </c>
      <c r="B11" s="3">
        <f t="shared" si="0"/>
        <v>6775.4</v>
      </c>
      <c r="C11" s="3">
        <f t="shared" si="1"/>
        <v>1801.3</v>
      </c>
      <c r="D11" s="3">
        <f t="shared" si="1"/>
        <v>2457</v>
      </c>
      <c r="E11" s="3">
        <f t="shared" si="1"/>
        <v>2517.1</v>
      </c>
      <c r="F11" s="3">
        <f t="shared" si="1"/>
        <v>948.8</v>
      </c>
      <c r="G11" s="3">
        <f t="shared" si="1"/>
        <v>217.6</v>
      </c>
      <c r="H11" s="3">
        <f t="shared" si="1"/>
        <v>57.6</v>
      </c>
      <c r="I11" s="3">
        <f t="shared" si="1"/>
        <v>673.5</v>
      </c>
      <c r="J11" s="3">
        <f t="shared" si="1"/>
        <v>126.5</v>
      </c>
      <c r="K11" s="3">
        <f t="shared" si="1"/>
        <v>42.5</v>
      </c>
      <c r="L11" s="3">
        <f t="shared" si="1"/>
        <v>1.5</v>
      </c>
      <c r="M11" s="3">
        <f t="shared" si="1"/>
        <v>82.5</v>
      </c>
      <c r="P11">
        <v>1961</v>
      </c>
      <c r="Q11">
        <v>6775400000</v>
      </c>
      <c r="R11">
        <v>1801300000</v>
      </c>
      <c r="S11">
        <v>2457000000</v>
      </c>
      <c r="T11">
        <v>2517100000</v>
      </c>
      <c r="U11">
        <v>948800000</v>
      </c>
      <c r="V11">
        <v>217600000</v>
      </c>
      <c r="W11">
        <v>57600000</v>
      </c>
      <c r="X11">
        <v>673500000</v>
      </c>
      <c r="Y11">
        <v>126500000</v>
      </c>
      <c r="Z11">
        <v>42500000</v>
      </c>
      <c r="AA11">
        <v>1500000</v>
      </c>
      <c r="AB11">
        <v>82500000</v>
      </c>
    </row>
    <row r="12" spans="1:28">
      <c r="A12" s="7">
        <v>1962</v>
      </c>
      <c r="B12" s="3">
        <f t="shared" si="0"/>
        <v>7175.5</v>
      </c>
      <c r="C12" s="3">
        <f t="shared" si="1"/>
        <v>2026.5</v>
      </c>
      <c r="D12" s="3">
        <f t="shared" si="1"/>
        <v>2377.6999999999998</v>
      </c>
      <c r="E12" s="3">
        <f t="shared" si="1"/>
        <v>2771.3</v>
      </c>
      <c r="F12" s="3">
        <f t="shared" si="1"/>
        <v>1115.8</v>
      </c>
      <c r="G12" s="3">
        <f t="shared" si="1"/>
        <v>267.8</v>
      </c>
      <c r="H12" s="3">
        <f t="shared" si="1"/>
        <v>79.3</v>
      </c>
      <c r="I12" s="3">
        <f t="shared" si="1"/>
        <v>768.7</v>
      </c>
      <c r="J12" s="3">
        <f t="shared" si="1"/>
        <v>129.1</v>
      </c>
      <c r="K12" s="3">
        <f t="shared" si="1"/>
        <v>40.6</v>
      </c>
      <c r="L12" s="3">
        <f t="shared" si="1"/>
        <v>0.7</v>
      </c>
      <c r="M12" s="3">
        <f t="shared" si="1"/>
        <v>87.8</v>
      </c>
      <c r="P12">
        <v>1962</v>
      </c>
      <c r="Q12">
        <v>7175500000</v>
      </c>
      <c r="R12">
        <v>2026500000</v>
      </c>
      <c r="S12">
        <v>2377700000</v>
      </c>
      <c r="T12">
        <v>2771300000</v>
      </c>
      <c r="U12">
        <v>1115800000</v>
      </c>
      <c r="V12">
        <v>267800000</v>
      </c>
      <c r="W12">
        <v>79300000</v>
      </c>
      <c r="X12">
        <v>768700000</v>
      </c>
      <c r="Y12">
        <v>129100000</v>
      </c>
      <c r="Z12">
        <v>40600000</v>
      </c>
      <c r="AA12">
        <v>700000</v>
      </c>
      <c r="AB12">
        <v>87800000</v>
      </c>
    </row>
    <row r="13" spans="1:28">
      <c r="A13" s="7">
        <v>1963</v>
      </c>
      <c r="B13" s="3">
        <f t="shared" si="0"/>
        <v>7690.7</v>
      </c>
      <c r="C13" s="3">
        <f t="shared" si="1"/>
        <v>2065.4</v>
      </c>
      <c r="D13" s="3">
        <f t="shared" si="1"/>
        <v>2555.8000000000002</v>
      </c>
      <c r="E13" s="3">
        <f t="shared" si="1"/>
        <v>3069.6</v>
      </c>
      <c r="F13" s="3">
        <f t="shared" si="1"/>
        <v>1186.2</v>
      </c>
      <c r="G13" s="3">
        <f t="shared" si="1"/>
        <v>285.2</v>
      </c>
      <c r="H13" s="3">
        <f t="shared" si="1"/>
        <v>60.7</v>
      </c>
      <c r="I13" s="3">
        <f t="shared" si="1"/>
        <v>840.3</v>
      </c>
      <c r="J13" s="3">
        <f t="shared" si="1"/>
        <v>127.8</v>
      </c>
      <c r="K13" s="3">
        <f t="shared" si="1"/>
        <v>40.6</v>
      </c>
      <c r="L13" s="3">
        <f t="shared" si="1"/>
        <v>0.7</v>
      </c>
      <c r="M13" s="3">
        <f t="shared" si="1"/>
        <v>86.5</v>
      </c>
      <c r="P13">
        <v>1963</v>
      </c>
      <c r="Q13">
        <v>7690700000</v>
      </c>
      <c r="R13">
        <v>2065400000</v>
      </c>
      <c r="S13">
        <v>2555800000</v>
      </c>
      <c r="T13">
        <v>3069600000</v>
      </c>
      <c r="U13">
        <v>1186200000</v>
      </c>
      <c r="V13">
        <v>285200000</v>
      </c>
      <c r="W13">
        <v>60700000</v>
      </c>
      <c r="X13">
        <v>840300000</v>
      </c>
      <c r="Y13">
        <v>127800000</v>
      </c>
      <c r="Z13">
        <v>40600000</v>
      </c>
      <c r="AA13">
        <v>700000</v>
      </c>
      <c r="AB13">
        <v>86500000</v>
      </c>
    </row>
    <row r="14" spans="1:28">
      <c r="A14" s="7">
        <v>1964</v>
      </c>
      <c r="B14" s="3">
        <f t="shared" si="0"/>
        <v>8908.4</v>
      </c>
      <c r="C14" s="3">
        <f t="shared" si="1"/>
        <v>2209.9</v>
      </c>
      <c r="D14" s="3">
        <f t="shared" si="1"/>
        <v>2966.9</v>
      </c>
      <c r="E14" s="3">
        <f t="shared" si="1"/>
        <v>3731.7</v>
      </c>
      <c r="F14" s="3">
        <f t="shared" si="1"/>
        <v>1612.1</v>
      </c>
      <c r="G14" s="3">
        <f t="shared" si="1"/>
        <v>386.5</v>
      </c>
      <c r="H14" s="3">
        <f t="shared" si="1"/>
        <v>46</v>
      </c>
      <c r="I14" s="3">
        <f t="shared" si="1"/>
        <v>1179.5999999999999</v>
      </c>
      <c r="J14" s="3">
        <f t="shared" si="1"/>
        <v>128.5</v>
      </c>
      <c r="K14" s="3">
        <f t="shared" si="1"/>
        <v>31.7</v>
      </c>
      <c r="L14" s="3">
        <f t="shared" si="1"/>
        <v>0.4</v>
      </c>
      <c r="M14" s="3">
        <f t="shared" si="1"/>
        <v>96.4</v>
      </c>
      <c r="P14">
        <v>1964</v>
      </c>
      <c r="Q14">
        <v>8908400000</v>
      </c>
      <c r="R14">
        <v>2209900000</v>
      </c>
      <c r="S14">
        <v>2966900000</v>
      </c>
      <c r="T14">
        <v>3731700000</v>
      </c>
      <c r="U14">
        <v>1612100000</v>
      </c>
      <c r="V14">
        <v>386500000</v>
      </c>
      <c r="W14">
        <v>46000000</v>
      </c>
      <c r="X14">
        <v>1179600000</v>
      </c>
      <c r="Y14">
        <v>128500000</v>
      </c>
      <c r="Z14">
        <v>31700000</v>
      </c>
      <c r="AA14">
        <v>400000</v>
      </c>
      <c r="AB14">
        <v>96400000</v>
      </c>
    </row>
    <row r="15" spans="1:28">
      <c r="A15" s="7">
        <v>1965</v>
      </c>
      <c r="B15" s="3">
        <f t="shared" si="0"/>
        <v>10610.3</v>
      </c>
      <c r="C15" s="3">
        <f t="shared" si="1"/>
        <v>2793.9</v>
      </c>
      <c r="D15" s="3">
        <f t="shared" si="1"/>
        <v>3323</v>
      </c>
      <c r="E15" s="3">
        <f t="shared" si="1"/>
        <v>4493.3999999999996</v>
      </c>
      <c r="F15" s="3">
        <f t="shared" si="1"/>
        <v>2086.3000000000002</v>
      </c>
      <c r="G15" s="3">
        <f t="shared" si="1"/>
        <v>523.79999999999995</v>
      </c>
      <c r="H15" s="3">
        <f t="shared" si="1"/>
        <v>71</v>
      </c>
      <c r="I15" s="3">
        <f t="shared" si="1"/>
        <v>1491.5</v>
      </c>
      <c r="J15" s="3">
        <f t="shared" si="1"/>
        <v>152.30000000000001</v>
      </c>
      <c r="K15" s="3">
        <f t="shared" si="1"/>
        <v>42.1</v>
      </c>
      <c r="L15" s="3">
        <f t="shared" si="1"/>
        <v>0.9</v>
      </c>
      <c r="M15" s="3">
        <f t="shared" si="1"/>
        <v>109.3</v>
      </c>
      <c r="P15">
        <v>1965</v>
      </c>
      <c r="Q15">
        <v>10610300000</v>
      </c>
      <c r="R15">
        <v>2793900000</v>
      </c>
      <c r="S15">
        <v>3323000000</v>
      </c>
      <c r="T15">
        <v>4493400000</v>
      </c>
      <c r="U15">
        <v>2086300000</v>
      </c>
      <c r="V15">
        <v>523800000</v>
      </c>
      <c r="W15">
        <v>71000000</v>
      </c>
      <c r="X15">
        <v>1491500000</v>
      </c>
      <c r="Y15">
        <v>152300000</v>
      </c>
      <c r="Z15">
        <v>42100000</v>
      </c>
      <c r="AA15">
        <v>900000</v>
      </c>
      <c r="AB15">
        <v>109300000</v>
      </c>
    </row>
    <row r="16" spans="1:28">
      <c r="A16" s="7">
        <v>1966</v>
      </c>
      <c r="B16" s="3">
        <f t="shared" si="0"/>
        <v>12773.9</v>
      </c>
      <c r="C16" s="3">
        <f t="shared" si="1"/>
        <v>3436.3</v>
      </c>
      <c r="D16" s="3">
        <f t="shared" si="1"/>
        <v>3844.4</v>
      </c>
      <c r="E16" s="3">
        <f t="shared" si="1"/>
        <v>5493.2</v>
      </c>
      <c r="F16" s="3">
        <f t="shared" si="1"/>
        <v>2619.1999999999998</v>
      </c>
      <c r="G16" s="3">
        <f t="shared" si="1"/>
        <v>663</v>
      </c>
      <c r="H16" s="3">
        <f t="shared" si="1"/>
        <v>121.3</v>
      </c>
      <c r="I16" s="3">
        <f t="shared" si="1"/>
        <v>1834.9</v>
      </c>
      <c r="J16" s="3">
        <f t="shared" si="1"/>
        <v>193.6</v>
      </c>
      <c r="K16" s="3">
        <f t="shared" si="1"/>
        <v>60.6</v>
      </c>
      <c r="L16" s="3">
        <f t="shared" si="1"/>
        <v>1.3</v>
      </c>
      <c r="M16" s="3">
        <f t="shared" si="1"/>
        <v>131.69999999999999</v>
      </c>
      <c r="P16">
        <v>1966</v>
      </c>
      <c r="Q16">
        <v>12773900000</v>
      </c>
      <c r="R16">
        <v>3436300000</v>
      </c>
      <c r="S16">
        <v>3844400000</v>
      </c>
      <c r="T16">
        <v>5493200000</v>
      </c>
      <c r="U16">
        <v>2619200000</v>
      </c>
      <c r="V16">
        <v>663000000</v>
      </c>
      <c r="W16">
        <v>121300000</v>
      </c>
      <c r="X16">
        <v>1834900000</v>
      </c>
      <c r="Y16">
        <v>193600000</v>
      </c>
      <c r="Z16">
        <v>60600000</v>
      </c>
      <c r="AA16">
        <v>1300000</v>
      </c>
      <c r="AB16">
        <v>131700000</v>
      </c>
    </row>
    <row r="17" spans="1:28">
      <c r="A17" s="7">
        <v>1967</v>
      </c>
      <c r="B17" s="3">
        <f t="shared" si="0"/>
        <v>12926.3</v>
      </c>
      <c r="C17" s="3">
        <f t="shared" si="1"/>
        <v>3281.7</v>
      </c>
      <c r="D17" s="3">
        <f t="shared" si="1"/>
        <v>4075.5</v>
      </c>
      <c r="E17" s="3">
        <f t="shared" si="1"/>
        <v>5569.1</v>
      </c>
      <c r="F17" s="3">
        <f t="shared" si="1"/>
        <v>2266.3000000000002</v>
      </c>
      <c r="G17" s="3">
        <f t="shared" si="1"/>
        <v>526.4</v>
      </c>
      <c r="H17" s="3">
        <f t="shared" si="1"/>
        <v>148.69999999999999</v>
      </c>
      <c r="I17" s="3">
        <f t="shared" si="1"/>
        <v>1591.1</v>
      </c>
      <c r="J17" s="3">
        <f t="shared" si="1"/>
        <v>203</v>
      </c>
      <c r="K17" s="3">
        <f t="shared" si="1"/>
        <v>55.5</v>
      </c>
      <c r="L17" s="3">
        <f t="shared" si="1"/>
        <v>1.5</v>
      </c>
      <c r="M17" s="3">
        <f t="shared" si="1"/>
        <v>146.1</v>
      </c>
      <c r="P17">
        <v>1967</v>
      </c>
      <c r="Q17">
        <v>12926300000</v>
      </c>
      <c r="R17">
        <v>3281700000</v>
      </c>
      <c r="S17">
        <v>4075500000</v>
      </c>
      <c r="T17">
        <v>5569100000</v>
      </c>
      <c r="U17">
        <v>2266300000</v>
      </c>
      <c r="V17">
        <v>526400000</v>
      </c>
      <c r="W17">
        <v>148700000</v>
      </c>
      <c r="X17">
        <v>1591100000</v>
      </c>
      <c r="Y17">
        <v>203000000</v>
      </c>
      <c r="Z17">
        <v>55500000</v>
      </c>
      <c r="AA17">
        <v>1500000</v>
      </c>
      <c r="AB17">
        <v>146100000</v>
      </c>
    </row>
    <row r="18" spans="1:28">
      <c r="A18" s="7">
        <v>1968</v>
      </c>
      <c r="B18" s="3">
        <f t="shared" si="0"/>
        <v>12666.6</v>
      </c>
      <c r="C18" s="3">
        <f t="shared" si="1"/>
        <v>3172.1</v>
      </c>
      <c r="D18" s="3">
        <f t="shared" si="1"/>
        <v>4227.3</v>
      </c>
      <c r="E18" s="3">
        <f t="shared" si="1"/>
        <v>5267.1</v>
      </c>
      <c r="F18" s="3">
        <f t="shared" si="1"/>
        <v>1957.3</v>
      </c>
      <c r="G18" s="3">
        <f t="shared" si="1"/>
        <v>432.6</v>
      </c>
      <c r="H18" s="3">
        <f t="shared" si="1"/>
        <v>225.5</v>
      </c>
      <c r="I18" s="3">
        <f t="shared" si="1"/>
        <v>1299.3</v>
      </c>
      <c r="J18" s="3">
        <f t="shared" si="1"/>
        <v>164.6</v>
      </c>
      <c r="K18" s="3">
        <f t="shared" si="1"/>
        <v>46.2</v>
      </c>
      <c r="L18" s="3">
        <f t="shared" si="1"/>
        <v>1.2</v>
      </c>
      <c r="M18" s="3">
        <f t="shared" si="1"/>
        <v>117.2</v>
      </c>
      <c r="P18">
        <v>1968</v>
      </c>
      <c r="Q18">
        <v>12666600000</v>
      </c>
      <c r="R18">
        <v>3172100000</v>
      </c>
      <c r="S18">
        <v>4227300000</v>
      </c>
      <c r="T18">
        <v>5267100000</v>
      </c>
      <c r="U18">
        <v>1957300000</v>
      </c>
      <c r="V18">
        <v>432600000</v>
      </c>
      <c r="W18">
        <v>225500000</v>
      </c>
      <c r="X18">
        <v>1299300000</v>
      </c>
      <c r="Y18">
        <v>164600000</v>
      </c>
      <c r="Z18">
        <v>46200000</v>
      </c>
      <c r="AA18">
        <v>1200000</v>
      </c>
      <c r="AB18">
        <v>117200000</v>
      </c>
    </row>
    <row r="19" spans="1:28">
      <c r="A19" s="7">
        <v>1969</v>
      </c>
      <c r="B19" s="3">
        <f t="shared" si="0"/>
        <v>13563.7</v>
      </c>
      <c r="C19" s="3">
        <f t="shared" si="1"/>
        <v>3286.3</v>
      </c>
      <c r="D19" s="3">
        <f t="shared" si="1"/>
        <v>4490.3</v>
      </c>
      <c r="E19" s="3">
        <f t="shared" si="1"/>
        <v>5787</v>
      </c>
      <c r="F19" s="3">
        <f t="shared" si="1"/>
        <v>2323.6</v>
      </c>
      <c r="G19" s="3">
        <f t="shared" si="1"/>
        <v>547.9</v>
      </c>
      <c r="H19" s="3">
        <f t="shared" si="1"/>
        <v>222.9</v>
      </c>
      <c r="I19" s="3">
        <f t="shared" si="1"/>
        <v>1552.7</v>
      </c>
      <c r="J19" s="3">
        <f t="shared" si="1"/>
        <v>171</v>
      </c>
      <c r="K19" s="3">
        <f t="shared" si="1"/>
        <v>50.7</v>
      </c>
      <c r="L19" s="3">
        <f t="shared" si="1"/>
        <v>0.8</v>
      </c>
      <c r="M19" s="3">
        <f t="shared" si="1"/>
        <v>119.5</v>
      </c>
      <c r="P19">
        <v>1969</v>
      </c>
      <c r="Q19">
        <v>13563700000</v>
      </c>
      <c r="R19">
        <v>3286300000</v>
      </c>
      <c r="S19">
        <v>4490300000</v>
      </c>
      <c r="T19">
        <v>5787000000</v>
      </c>
      <c r="U19">
        <v>2323600000</v>
      </c>
      <c r="V19">
        <v>547900000</v>
      </c>
      <c r="W19">
        <v>222900000</v>
      </c>
      <c r="X19">
        <v>1552700000</v>
      </c>
      <c r="Y19">
        <v>171000000</v>
      </c>
      <c r="Z19">
        <v>50700000</v>
      </c>
      <c r="AA19">
        <v>800000</v>
      </c>
      <c r="AB19">
        <v>119500000</v>
      </c>
    </row>
    <row r="20" spans="1:28">
      <c r="A20" s="7">
        <v>1970</v>
      </c>
      <c r="B20" s="3">
        <f t="shared" si="0"/>
        <v>14687.1</v>
      </c>
      <c r="C20" s="3">
        <f t="shared" si="1"/>
        <v>3534.3</v>
      </c>
      <c r="D20" s="3">
        <f t="shared" si="1"/>
        <v>5028.8</v>
      </c>
      <c r="E20" s="3">
        <f t="shared" si="1"/>
        <v>6124</v>
      </c>
      <c r="F20" s="3">
        <f t="shared" si="1"/>
        <v>2894.2</v>
      </c>
      <c r="G20" s="3">
        <f t="shared" si="1"/>
        <v>705.6</v>
      </c>
      <c r="H20" s="3">
        <f t="shared" si="1"/>
        <v>288.8</v>
      </c>
      <c r="I20" s="3">
        <f t="shared" si="1"/>
        <v>1899.8</v>
      </c>
      <c r="J20" s="3">
        <f t="shared" si="1"/>
        <v>195.8</v>
      </c>
      <c r="K20" s="3">
        <f t="shared" si="1"/>
        <v>55.6</v>
      </c>
      <c r="L20" s="3">
        <f t="shared" si="1"/>
        <v>1.4</v>
      </c>
      <c r="M20" s="3">
        <f t="shared" si="1"/>
        <v>138.80000000000001</v>
      </c>
      <c r="P20">
        <v>1970</v>
      </c>
      <c r="Q20">
        <v>14687100000</v>
      </c>
      <c r="R20">
        <v>3534300000</v>
      </c>
      <c r="S20">
        <v>5028800000</v>
      </c>
      <c r="T20">
        <v>6124000000</v>
      </c>
      <c r="U20">
        <v>2894200000</v>
      </c>
      <c r="V20">
        <v>705600000</v>
      </c>
      <c r="W20">
        <v>288800000</v>
      </c>
      <c r="X20">
        <v>1899800000</v>
      </c>
      <c r="Y20">
        <v>195800000</v>
      </c>
      <c r="Z20">
        <v>55600000</v>
      </c>
      <c r="AA20">
        <v>1400000</v>
      </c>
      <c r="AB20">
        <v>138800000</v>
      </c>
    </row>
    <row r="21" spans="1:28">
      <c r="A21" s="7">
        <v>1971</v>
      </c>
      <c r="B21" s="3">
        <f t="shared" si="0"/>
        <v>16171</v>
      </c>
      <c r="C21" s="3">
        <f t="shared" si="1"/>
        <v>3845</v>
      </c>
      <c r="D21" s="3">
        <f t="shared" si="1"/>
        <v>5771.2</v>
      </c>
      <c r="E21" s="3">
        <f t="shared" si="1"/>
        <v>6554.8</v>
      </c>
      <c r="F21" s="3">
        <f t="shared" si="1"/>
        <v>2658.8</v>
      </c>
      <c r="G21" s="3">
        <f t="shared" si="1"/>
        <v>547.9</v>
      </c>
      <c r="H21" s="3">
        <f t="shared" si="1"/>
        <v>319.60000000000002</v>
      </c>
      <c r="I21" s="3">
        <f t="shared" si="1"/>
        <v>1791.2</v>
      </c>
      <c r="J21" s="3">
        <f t="shared" si="1"/>
        <v>198.5</v>
      </c>
      <c r="K21" s="3">
        <f t="shared" si="1"/>
        <v>63.7</v>
      </c>
      <c r="L21" s="3">
        <f t="shared" si="1"/>
        <v>1.2</v>
      </c>
      <c r="M21" s="3">
        <f t="shared" si="1"/>
        <v>133.6</v>
      </c>
      <c r="P21">
        <v>1971</v>
      </c>
      <c r="Q21">
        <v>16171000000</v>
      </c>
      <c r="R21">
        <v>3845000000</v>
      </c>
      <c r="S21">
        <v>5771200000</v>
      </c>
      <c r="T21">
        <v>6554800000</v>
      </c>
      <c r="U21">
        <v>2658800000</v>
      </c>
      <c r="V21">
        <v>547900000</v>
      </c>
      <c r="W21">
        <v>319600000</v>
      </c>
      <c r="X21">
        <v>1791200000</v>
      </c>
      <c r="Y21">
        <v>198500000</v>
      </c>
      <c r="Z21">
        <v>63700000</v>
      </c>
      <c r="AA21">
        <v>1200000</v>
      </c>
      <c r="AB21">
        <v>133600000</v>
      </c>
    </row>
    <row r="22" spans="1:28">
      <c r="A22" s="7">
        <v>1972</v>
      </c>
      <c r="B22" s="3">
        <f t="shared" si="0"/>
        <v>17364.3</v>
      </c>
      <c r="C22" s="3">
        <f t="shared" si="1"/>
        <v>3861.1</v>
      </c>
      <c r="D22" s="3">
        <f t="shared" si="1"/>
        <v>6149.3</v>
      </c>
      <c r="E22" s="3">
        <f t="shared" si="1"/>
        <v>7353.8</v>
      </c>
      <c r="F22" s="3">
        <f t="shared" si="1"/>
        <v>2605</v>
      </c>
      <c r="G22" s="3">
        <f t="shared" si="1"/>
        <v>512.9</v>
      </c>
      <c r="H22" s="3">
        <f t="shared" si="1"/>
        <v>309.60000000000002</v>
      </c>
      <c r="I22" s="3">
        <f t="shared" si="1"/>
        <v>1782.5</v>
      </c>
      <c r="J22" s="3">
        <f t="shared" si="1"/>
        <v>205.1</v>
      </c>
      <c r="K22" s="3">
        <f t="shared" si="1"/>
        <v>55.1</v>
      </c>
      <c r="L22" s="3">
        <f t="shared" si="1"/>
        <v>1.5</v>
      </c>
      <c r="M22" s="3">
        <f t="shared" si="1"/>
        <v>148.6</v>
      </c>
      <c r="P22">
        <v>1972</v>
      </c>
      <c r="Q22">
        <v>17364300000</v>
      </c>
      <c r="R22">
        <v>3861100000</v>
      </c>
      <c r="S22">
        <v>6149300000</v>
      </c>
      <c r="T22">
        <v>7353800000</v>
      </c>
      <c r="U22">
        <v>2605000000</v>
      </c>
      <c r="V22">
        <v>512900000</v>
      </c>
      <c r="W22">
        <v>309600000</v>
      </c>
      <c r="X22">
        <v>1782500000</v>
      </c>
      <c r="Y22">
        <v>205100000</v>
      </c>
      <c r="Z22">
        <v>55100000</v>
      </c>
      <c r="AA22">
        <v>1500000</v>
      </c>
      <c r="AB22">
        <v>148600000</v>
      </c>
    </row>
    <row r="23" spans="1:28">
      <c r="A23" s="7">
        <v>1973</v>
      </c>
      <c r="B23" s="3">
        <f t="shared" si="0"/>
        <v>20539.599999999999</v>
      </c>
      <c r="C23" s="3">
        <f t="shared" si="1"/>
        <v>4598.2</v>
      </c>
      <c r="D23" s="3">
        <f t="shared" si="1"/>
        <v>6791.4</v>
      </c>
      <c r="E23" s="3">
        <f t="shared" si="1"/>
        <v>9150</v>
      </c>
      <c r="F23" s="3">
        <f t="shared" si="1"/>
        <v>3253.4</v>
      </c>
      <c r="G23" s="3">
        <f t="shared" si="1"/>
        <v>656.5</v>
      </c>
      <c r="H23" s="3">
        <f t="shared" si="1"/>
        <v>326</v>
      </c>
      <c r="I23" s="3">
        <f t="shared" si="1"/>
        <v>2270.9</v>
      </c>
      <c r="J23" s="3">
        <f t="shared" si="1"/>
        <v>258.60000000000002</v>
      </c>
      <c r="K23" s="3">
        <f t="shared" si="1"/>
        <v>73.3</v>
      </c>
      <c r="L23" s="3">
        <f t="shared" si="1"/>
        <v>1.8</v>
      </c>
      <c r="M23" s="3">
        <f t="shared" si="1"/>
        <v>183.5</v>
      </c>
      <c r="P23">
        <v>1973</v>
      </c>
      <c r="Q23">
        <v>20539600000</v>
      </c>
      <c r="R23">
        <v>4598200000</v>
      </c>
      <c r="S23">
        <v>6791400000</v>
      </c>
      <c r="T23">
        <v>9150000000</v>
      </c>
      <c r="U23">
        <v>3253400000</v>
      </c>
      <c r="V23">
        <v>656500000</v>
      </c>
      <c r="W23">
        <v>326000000</v>
      </c>
      <c r="X23">
        <v>2270900000</v>
      </c>
      <c r="Y23">
        <v>258600000</v>
      </c>
      <c r="Z23">
        <v>73300000</v>
      </c>
      <c r="AA23">
        <v>1800000</v>
      </c>
      <c r="AB23">
        <v>183500000</v>
      </c>
    </row>
    <row r="24" spans="1:28">
      <c r="A24" s="7">
        <v>1974</v>
      </c>
      <c r="B24" s="3">
        <f t="shared" si="0"/>
        <v>25863.9</v>
      </c>
      <c r="C24" s="3">
        <f t="shared" si="1"/>
        <v>5964.7</v>
      </c>
      <c r="D24" s="3">
        <f t="shared" si="1"/>
        <v>8295.7000000000007</v>
      </c>
      <c r="E24" s="3">
        <f t="shared" si="1"/>
        <v>11603.5</v>
      </c>
      <c r="F24" s="3">
        <f t="shared" si="1"/>
        <v>4425.3</v>
      </c>
      <c r="G24" s="3">
        <f t="shared" si="1"/>
        <v>943.5</v>
      </c>
      <c r="H24" s="3">
        <f t="shared" si="1"/>
        <v>480.7</v>
      </c>
      <c r="I24" s="3">
        <f t="shared" si="1"/>
        <v>3001.1</v>
      </c>
      <c r="J24" s="3">
        <f t="shared" si="1"/>
        <v>318.2</v>
      </c>
      <c r="K24" s="3">
        <f t="shared" si="1"/>
        <v>97.9</v>
      </c>
      <c r="L24" s="3">
        <f t="shared" si="1"/>
        <v>2.9</v>
      </c>
      <c r="M24" s="3">
        <f t="shared" si="1"/>
        <v>217.4</v>
      </c>
      <c r="P24">
        <v>1974</v>
      </c>
      <c r="Q24">
        <v>25863900000</v>
      </c>
      <c r="R24">
        <v>5964700000</v>
      </c>
      <c r="S24">
        <v>8295700000</v>
      </c>
      <c r="T24">
        <v>11603500000</v>
      </c>
      <c r="U24">
        <v>4425300000</v>
      </c>
      <c r="V24">
        <v>943500000</v>
      </c>
      <c r="W24">
        <v>480700000</v>
      </c>
      <c r="X24">
        <v>3001100000</v>
      </c>
      <c r="Y24">
        <v>318200000</v>
      </c>
      <c r="Z24">
        <v>97900000</v>
      </c>
      <c r="AA24">
        <v>2900000</v>
      </c>
      <c r="AB24">
        <v>217400000</v>
      </c>
    </row>
    <row r="25" spans="1:28">
      <c r="A25" s="7">
        <v>1975</v>
      </c>
      <c r="B25" s="3">
        <f t="shared" si="0"/>
        <v>31061.7</v>
      </c>
      <c r="C25" s="3">
        <f t="shared" si="1"/>
        <v>7124.8</v>
      </c>
      <c r="D25" s="3">
        <f t="shared" si="1"/>
        <v>10382.799999999999</v>
      </c>
      <c r="E25" s="3">
        <f t="shared" si="1"/>
        <v>13554.1</v>
      </c>
      <c r="F25" s="3">
        <f t="shared" si="1"/>
        <v>4942.7</v>
      </c>
      <c r="G25" s="3">
        <f t="shared" si="1"/>
        <v>904.2</v>
      </c>
      <c r="H25" s="3">
        <f t="shared" si="1"/>
        <v>657.8</v>
      </c>
      <c r="I25" s="3">
        <f t="shared" si="1"/>
        <v>3380.7</v>
      </c>
      <c r="J25" s="3">
        <f t="shared" si="1"/>
        <v>320.2</v>
      </c>
      <c r="K25" s="3">
        <f t="shared" si="1"/>
        <v>89.2</v>
      </c>
      <c r="L25" s="3">
        <f t="shared" si="1"/>
        <v>3.5</v>
      </c>
      <c r="M25" s="3">
        <f t="shared" si="1"/>
        <v>227.5</v>
      </c>
      <c r="P25">
        <v>1975</v>
      </c>
      <c r="Q25">
        <v>31061700000</v>
      </c>
      <c r="R25">
        <v>7124800000</v>
      </c>
      <c r="S25">
        <v>10382800000</v>
      </c>
      <c r="T25">
        <v>13554100000</v>
      </c>
      <c r="U25">
        <v>4942700000</v>
      </c>
      <c r="V25">
        <v>904200000</v>
      </c>
      <c r="W25">
        <v>657800000</v>
      </c>
      <c r="X25">
        <v>3380700000</v>
      </c>
      <c r="Y25">
        <v>320200000</v>
      </c>
      <c r="Z25">
        <v>89200000</v>
      </c>
      <c r="AA25">
        <v>3500000</v>
      </c>
      <c r="AB25">
        <v>227500000</v>
      </c>
    </row>
    <row r="26" spans="1:28">
      <c r="A26" s="7">
        <v>1976</v>
      </c>
      <c r="B26" s="3">
        <f t="shared" si="0"/>
        <v>32687.4</v>
      </c>
      <c r="C26" s="3">
        <f t="shared" si="1"/>
        <v>6951.1</v>
      </c>
      <c r="D26" s="3">
        <f t="shared" si="1"/>
        <v>10977.9</v>
      </c>
      <c r="E26" s="3">
        <f t="shared" si="1"/>
        <v>14758.3</v>
      </c>
      <c r="F26" s="3">
        <f t="shared" si="1"/>
        <v>4841.6000000000004</v>
      </c>
      <c r="G26" s="3">
        <f t="shared" si="1"/>
        <v>802.3</v>
      </c>
      <c r="H26" s="3">
        <f t="shared" si="1"/>
        <v>634</v>
      </c>
      <c r="I26" s="3">
        <f t="shared" si="1"/>
        <v>3405.4</v>
      </c>
      <c r="J26" s="3">
        <f t="shared" si="1"/>
        <v>319.5</v>
      </c>
      <c r="K26" s="3">
        <f t="shared" si="1"/>
        <v>82.3</v>
      </c>
      <c r="L26" s="3">
        <f t="shared" si="1"/>
        <v>2.9</v>
      </c>
      <c r="M26" s="3">
        <f t="shared" si="1"/>
        <v>234.3</v>
      </c>
      <c r="P26">
        <v>1976</v>
      </c>
      <c r="Q26">
        <v>32687400000</v>
      </c>
      <c r="R26">
        <v>6951100000</v>
      </c>
      <c r="S26">
        <v>10977900000</v>
      </c>
      <c r="T26">
        <v>14758300000</v>
      </c>
      <c r="U26">
        <v>4841600000</v>
      </c>
      <c r="V26">
        <v>802300000</v>
      </c>
      <c r="W26">
        <v>634000000</v>
      </c>
      <c r="X26">
        <v>3405400000</v>
      </c>
      <c r="Y26">
        <v>319500000</v>
      </c>
      <c r="Z26">
        <v>82300000</v>
      </c>
      <c r="AA26">
        <v>2900000</v>
      </c>
      <c r="AB26">
        <v>234300000</v>
      </c>
    </row>
    <row r="27" spans="1:28">
      <c r="A27" s="7">
        <v>1977</v>
      </c>
      <c r="B27" s="3">
        <f t="shared" si="0"/>
        <v>35435.800000000003</v>
      </c>
      <c r="C27" s="3">
        <f t="shared" si="1"/>
        <v>7299.2</v>
      </c>
      <c r="D27" s="3">
        <f t="shared" si="1"/>
        <v>12513.6</v>
      </c>
      <c r="E27" s="3">
        <f t="shared" si="1"/>
        <v>15623</v>
      </c>
      <c r="F27" s="3">
        <f t="shared" si="1"/>
        <v>5392</v>
      </c>
      <c r="G27" s="3">
        <f t="shared" si="1"/>
        <v>1034.7</v>
      </c>
      <c r="H27" s="3">
        <f t="shared" si="1"/>
        <v>618.9</v>
      </c>
      <c r="I27" s="3">
        <f t="shared" si="1"/>
        <v>3738.4</v>
      </c>
      <c r="J27" s="3">
        <f t="shared" si="1"/>
        <v>377.8</v>
      </c>
      <c r="K27" s="3">
        <f t="shared" si="1"/>
        <v>108.4</v>
      </c>
      <c r="L27" s="3">
        <f t="shared" si="1"/>
        <v>8.3000000000000007</v>
      </c>
      <c r="M27" s="3">
        <f t="shared" si="1"/>
        <v>261.2</v>
      </c>
      <c r="P27">
        <v>1977</v>
      </c>
      <c r="Q27">
        <v>35435800000</v>
      </c>
      <c r="R27">
        <v>7299200000</v>
      </c>
      <c r="S27">
        <v>12513600000</v>
      </c>
      <c r="T27">
        <v>15623000000</v>
      </c>
      <c r="U27">
        <v>5392000000</v>
      </c>
      <c r="V27">
        <v>1034700000</v>
      </c>
      <c r="W27">
        <v>618900000</v>
      </c>
      <c r="X27">
        <v>3738400000</v>
      </c>
      <c r="Y27">
        <v>377800000</v>
      </c>
      <c r="Z27">
        <v>108400000</v>
      </c>
      <c r="AA27">
        <v>8300000</v>
      </c>
      <c r="AB27">
        <v>261200000</v>
      </c>
    </row>
    <row r="28" spans="1:28">
      <c r="A28" s="7">
        <v>1978</v>
      </c>
      <c r="B28" s="3">
        <f t="shared" si="0"/>
        <v>39019.5</v>
      </c>
      <c r="C28" s="3">
        <f t="shared" si="1"/>
        <v>7590.6</v>
      </c>
      <c r="D28" s="3">
        <f t="shared" si="1"/>
        <v>13870.9</v>
      </c>
      <c r="E28" s="3">
        <f t="shared" si="1"/>
        <v>17558</v>
      </c>
      <c r="F28" s="3">
        <f t="shared" ref="E28:M56" si="2">U28/1000000</f>
        <v>5428.8</v>
      </c>
      <c r="G28" s="3">
        <f t="shared" si="2"/>
        <v>913.8</v>
      </c>
      <c r="H28" s="3">
        <f t="shared" si="2"/>
        <v>620.9</v>
      </c>
      <c r="I28" s="3">
        <f t="shared" si="2"/>
        <v>3894.1</v>
      </c>
      <c r="J28" s="3">
        <f t="shared" si="2"/>
        <v>424.9</v>
      </c>
      <c r="K28" s="3">
        <f t="shared" si="2"/>
        <v>120.9</v>
      </c>
      <c r="L28" s="3">
        <f t="shared" si="2"/>
        <v>4.7</v>
      </c>
      <c r="M28" s="3">
        <f t="shared" si="2"/>
        <v>299.39999999999998</v>
      </c>
      <c r="P28">
        <v>1978</v>
      </c>
      <c r="Q28">
        <v>39019500000</v>
      </c>
      <c r="R28">
        <v>7590600000</v>
      </c>
      <c r="S28">
        <v>13870900000</v>
      </c>
      <c r="T28">
        <v>17558000000</v>
      </c>
      <c r="U28">
        <v>5428800000</v>
      </c>
      <c r="V28">
        <v>913800000</v>
      </c>
      <c r="W28">
        <v>620900000</v>
      </c>
      <c r="X28">
        <v>3894100000</v>
      </c>
      <c r="Y28">
        <v>424900000</v>
      </c>
      <c r="Z28">
        <v>120900000</v>
      </c>
      <c r="AA28">
        <v>4700000</v>
      </c>
      <c r="AB28">
        <v>299400000</v>
      </c>
    </row>
    <row r="29" spans="1:28">
      <c r="A29" s="7">
        <v>1979</v>
      </c>
      <c r="B29" s="3">
        <f t="shared" si="0"/>
        <v>46821</v>
      </c>
      <c r="C29" s="3">
        <f t="shared" ref="C29:C60" si="3">R29/1000000</f>
        <v>9382.6</v>
      </c>
      <c r="D29" s="3">
        <f t="shared" ref="D29:D60" si="4">S29/1000000</f>
        <v>15974.5</v>
      </c>
      <c r="E29" s="3">
        <f t="shared" si="2"/>
        <v>21463.9</v>
      </c>
      <c r="F29" s="3">
        <f t="shared" si="2"/>
        <v>6544.3</v>
      </c>
      <c r="G29" s="3">
        <f t="shared" si="2"/>
        <v>1225.5</v>
      </c>
      <c r="H29" s="3">
        <f t="shared" si="2"/>
        <v>365</v>
      </c>
      <c r="I29" s="3">
        <f t="shared" si="2"/>
        <v>4953.8999999999996</v>
      </c>
      <c r="J29" s="3">
        <f t="shared" si="2"/>
        <v>555.5</v>
      </c>
      <c r="K29" s="3">
        <f t="shared" si="2"/>
        <v>169.9</v>
      </c>
      <c r="L29" s="3">
        <f t="shared" si="2"/>
        <v>2.1</v>
      </c>
      <c r="M29" s="3">
        <f t="shared" si="2"/>
        <v>383.5</v>
      </c>
      <c r="P29">
        <v>1979</v>
      </c>
      <c r="Q29">
        <v>46821000000</v>
      </c>
      <c r="R29">
        <v>9382600000</v>
      </c>
      <c r="S29">
        <v>15974500000</v>
      </c>
      <c r="T29">
        <v>21463900000</v>
      </c>
      <c r="U29">
        <v>6544300000</v>
      </c>
      <c r="V29">
        <v>1225500000</v>
      </c>
      <c r="W29">
        <v>365000000</v>
      </c>
      <c r="X29">
        <v>4953900000</v>
      </c>
      <c r="Y29">
        <v>555500000</v>
      </c>
      <c r="Z29">
        <v>169900000</v>
      </c>
      <c r="AA29">
        <v>2100000</v>
      </c>
      <c r="AB29">
        <v>383500000</v>
      </c>
    </row>
    <row r="30" spans="1:28">
      <c r="A30" s="7">
        <v>1980</v>
      </c>
      <c r="B30" s="3">
        <f t="shared" si="0"/>
        <v>55461.1</v>
      </c>
      <c r="C30" s="3">
        <f t="shared" si="3"/>
        <v>11392.7</v>
      </c>
      <c r="D30" s="3">
        <f t="shared" si="4"/>
        <v>19348.599999999999</v>
      </c>
      <c r="E30" s="3">
        <f t="shared" si="2"/>
        <v>24719.8</v>
      </c>
      <c r="F30" s="3">
        <f t="shared" si="2"/>
        <v>8645.9</v>
      </c>
      <c r="G30" s="3">
        <f t="shared" si="2"/>
        <v>1853.2</v>
      </c>
      <c r="H30" s="3">
        <f t="shared" si="2"/>
        <v>397.7</v>
      </c>
      <c r="I30" s="3">
        <f t="shared" si="2"/>
        <v>6395.1</v>
      </c>
      <c r="J30" s="3">
        <f t="shared" si="2"/>
        <v>708.2</v>
      </c>
      <c r="K30" s="3">
        <f t="shared" si="2"/>
        <v>213.9</v>
      </c>
      <c r="L30" s="3">
        <f t="shared" si="2"/>
        <v>2.1</v>
      </c>
      <c r="M30" s="3">
        <f t="shared" si="2"/>
        <v>492.2</v>
      </c>
      <c r="P30">
        <v>1980</v>
      </c>
      <c r="Q30">
        <v>55461100000</v>
      </c>
      <c r="R30">
        <v>11392700000</v>
      </c>
      <c r="S30">
        <v>19348600000</v>
      </c>
      <c r="T30">
        <v>24719800000</v>
      </c>
      <c r="U30">
        <v>8645900000</v>
      </c>
      <c r="V30">
        <v>1853200000</v>
      </c>
      <c r="W30">
        <v>397700000</v>
      </c>
      <c r="X30">
        <v>6395100000</v>
      </c>
      <c r="Y30">
        <v>708200000</v>
      </c>
      <c r="Z30">
        <v>213900000</v>
      </c>
      <c r="AA30">
        <v>2100000</v>
      </c>
      <c r="AB30">
        <v>492200000</v>
      </c>
    </row>
    <row r="31" spans="1:28">
      <c r="A31" s="7">
        <v>1981</v>
      </c>
      <c r="B31" s="3">
        <f t="shared" si="0"/>
        <v>68313.100000000006</v>
      </c>
      <c r="C31" s="3">
        <f t="shared" si="3"/>
        <v>13306.6</v>
      </c>
      <c r="D31" s="3">
        <f t="shared" si="4"/>
        <v>23181.3</v>
      </c>
      <c r="E31" s="3">
        <f t="shared" si="2"/>
        <v>31825.200000000001</v>
      </c>
      <c r="F31" s="3">
        <f t="shared" si="2"/>
        <v>11568.4</v>
      </c>
      <c r="G31" s="3">
        <f t="shared" si="2"/>
        <v>2173.3000000000002</v>
      </c>
      <c r="H31" s="3">
        <f t="shared" si="2"/>
        <v>892.3</v>
      </c>
      <c r="I31" s="3">
        <f t="shared" si="2"/>
        <v>8502.9</v>
      </c>
      <c r="J31" s="3">
        <f t="shared" si="2"/>
        <v>609</v>
      </c>
      <c r="K31" s="3">
        <f t="shared" si="2"/>
        <v>180.1</v>
      </c>
      <c r="L31" s="3">
        <f t="shared" si="2"/>
        <v>7.4</v>
      </c>
      <c r="M31" s="3">
        <f t="shared" si="2"/>
        <v>421.5</v>
      </c>
      <c r="P31">
        <v>1981</v>
      </c>
      <c r="Q31">
        <v>68313100000</v>
      </c>
      <c r="R31">
        <v>13306600000</v>
      </c>
      <c r="S31">
        <v>23181300000</v>
      </c>
      <c r="T31">
        <v>31825200000</v>
      </c>
      <c r="U31">
        <v>11568400000</v>
      </c>
      <c r="V31">
        <v>2173300000</v>
      </c>
      <c r="W31">
        <v>892300000</v>
      </c>
      <c r="X31">
        <v>8502900000</v>
      </c>
      <c r="Y31">
        <v>609000000</v>
      </c>
      <c r="Z31">
        <v>180100000</v>
      </c>
      <c r="AA31">
        <v>7400000</v>
      </c>
      <c r="AB31">
        <v>421500000</v>
      </c>
    </row>
    <row r="32" spans="1:28">
      <c r="A32" s="7">
        <v>1982</v>
      </c>
      <c r="B32" s="3">
        <f t="shared" si="0"/>
        <v>66223.399999999994</v>
      </c>
      <c r="C32" s="3">
        <f t="shared" si="3"/>
        <v>12085.8</v>
      </c>
      <c r="D32" s="3">
        <f t="shared" si="4"/>
        <v>24725.4</v>
      </c>
      <c r="E32" s="3">
        <f t="shared" si="2"/>
        <v>29412.2</v>
      </c>
      <c r="F32" s="3">
        <f t="shared" si="2"/>
        <v>10457.4</v>
      </c>
      <c r="G32" s="3">
        <f t="shared" si="2"/>
        <v>1810.1</v>
      </c>
      <c r="H32" s="3">
        <f t="shared" si="2"/>
        <v>1096.2</v>
      </c>
      <c r="I32" s="3">
        <f t="shared" si="2"/>
        <v>7551.2</v>
      </c>
      <c r="J32" s="3">
        <f t="shared" si="2"/>
        <v>742.2</v>
      </c>
      <c r="K32" s="3">
        <f t="shared" si="2"/>
        <v>199.9</v>
      </c>
      <c r="L32" s="3">
        <f t="shared" si="2"/>
        <v>5.4</v>
      </c>
      <c r="M32" s="3">
        <f t="shared" si="2"/>
        <v>536.9</v>
      </c>
      <c r="P32">
        <v>1982</v>
      </c>
      <c r="Q32">
        <v>66223400000</v>
      </c>
      <c r="R32">
        <v>12085800000</v>
      </c>
      <c r="S32">
        <v>24725400000</v>
      </c>
      <c r="T32">
        <v>29412200000</v>
      </c>
      <c r="U32">
        <v>10457400000</v>
      </c>
      <c r="V32">
        <v>1810100000</v>
      </c>
      <c r="W32">
        <v>1096200000</v>
      </c>
      <c r="X32">
        <v>7551200000</v>
      </c>
      <c r="Y32">
        <v>742200000</v>
      </c>
      <c r="Z32">
        <v>199900000</v>
      </c>
      <c r="AA32">
        <v>5400000</v>
      </c>
      <c r="AB32">
        <v>536900000</v>
      </c>
    </row>
    <row r="33" spans="1:28">
      <c r="A33" s="7">
        <v>1983</v>
      </c>
      <c r="B33" s="3">
        <f t="shared" si="0"/>
        <v>62821</v>
      </c>
      <c r="C33" s="3">
        <f t="shared" si="3"/>
        <v>11545.2</v>
      </c>
      <c r="D33" s="3">
        <f t="shared" si="4"/>
        <v>22530.7</v>
      </c>
      <c r="E33" s="3">
        <f t="shared" si="2"/>
        <v>28745.1</v>
      </c>
      <c r="F33" s="3">
        <f t="shared" si="2"/>
        <v>7971.4</v>
      </c>
      <c r="G33" s="3">
        <f t="shared" si="2"/>
        <v>1097.5999999999999</v>
      </c>
      <c r="H33" s="3">
        <f t="shared" si="2"/>
        <v>784.8</v>
      </c>
      <c r="I33" s="3">
        <f t="shared" si="2"/>
        <v>6089</v>
      </c>
      <c r="J33" s="3">
        <f t="shared" si="2"/>
        <v>677.3</v>
      </c>
      <c r="K33" s="3">
        <f t="shared" si="2"/>
        <v>146.19999999999999</v>
      </c>
      <c r="L33" s="3">
        <f t="shared" si="2"/>
        <v>2.7</v>
      </c>
      <c r="M33" s="3">
        <f t="shared" si="2"/>
        <v>528.29999999999995</v>
      </c>
      <c r="P33">
        <v>1983</v>
      </c>
      <c r="Q33">
        <v>62821000000</v>
      </c>
      <c r="R33">
        <v>11545200000</v>
      </c>
      <c r="S33">
        <v>22530700000</v>
      </c>
      <c r="T33">
        <v>28745100000</v>
      </c>
      <c r="U33">
        <v>7971400000</v>
      </c>
      <c r="V33">
        <v>1097600000</v>
      </c>
      <c r="W33">
        <v>784800000</v>
      </c>
      <c r="X33">
        <v>6089000000</v>
      </c>
      <c r="Y33">
        <v>677300000</v>
      </c>
      <c r="Z33">
        <v>146200000</v>
      </c>
      <c r="AA33">
        <v>2700000</v>
      </c>
      <c r="AB33">
        <v>528300000</v>
      </c>
    </row>
    <row r="34" spans="1:28">
      <c r="A34" s="7">
        <v>1984</v>
      </c>
      <c r="B34" s="3">
        <f t="shared" si="0"/>
        <v>66126</v>
      </c>
      <c r="C34" s="3">
        <f t="shared" si="3"/>
        <v>12301.5</v>
      </c>
      <c r="D34" s="3">
        <f t="shared" si="4"/>
        <v>22742.3</v>
      </c>
      <c r="E34" s="3">
        <f t="shared" si="2"/>
        <v>31082.3</v>
      </c>
      <c r="F34" s="3">
        <f t="shared" si="2"/>
        <v>7955.2</v>
      </c>
      <c r="G34" s="3">
        <f t="shared" si="2"/>
        <v>1429.5</v>
      </c>
      <c r="H34" s="3">
        <f t="shared" si="2"/>
        <v>381.5</v>
      </c>
      <c r="I34" s="3">
        <f t="shared" si="2"/>
        <v>6144.1</v>
      </c>
      <c r="J34" s="3">
        <f t="shared" si="2"/>
        <v>694.3</v>
      </c>
      <c r="K34" s="3">
        <f t="shared" si="2"/>
        <v>125.5</v>
      </c>
      <c r="L34" s="3">
        <f t="shared" si="2"/>
        <v>1.7</v>
      </c>
      <c r="M34" s="3">
        <f t="shared" si="2"/>
        <v>567.1</v>
      </c>
      <c r="P34">
        <v>1984</v>
      </c>
      <c r="Q34">
        <v>66126000000</v>
      </c>
      <c r="R34">
        <v>12301500000</v>
      </c>
      <c r="S34">
        <v>22742300000</v>
      </c>
      <c r="T34">
        <v>31082300000</v>
      </c>
      <c r="U34">
        <v>7955200000</v>
      </c>
      <c r="V34">
        <v>1429500000</v>
      </c>
      <c r="W34">
        <v>381500000</v>
      </c>
      <c r="X34">
        <v>6144100000</v>
      </c>
      <c r="Y34">
        <v>694300000</v>
      </c>
      <c r="Z34">
        <v>125500000</v>
      </c>
      <c r="AA34">
        <v>1700000</v>
      </c>
      <c r="AB34">
        <v>567100000</v>
      </c>
    </row>
    <row r="35" spans="1:28">
      <c r="A35" s="7">
        <v>1985</v>
      </c>
      <c r="B35" s="3">
        <f t="shared" si="0"/>
        <v>73280.899999999994</v>
      </c>
      <c r="C35" s="3">
        <f t="shared" si="3"/>
        <v>14484.3</v>
      </c>
      <c r="D35" s="3">
        <f t="shared" si="4"/>
        <v>24305.3</v>
      </c>
      <c r="E35" s="3">
        <f t="shared" si="2"/>
        <v>34491.300000000003</v>
      </c>
      <c r="F35" s="3">
        <f t="shared" si="2"/>
        <v>10412.799999999999</v>
      </c>
      <c r="G35" s="3">
        <f t="shared" si="2"/>
        <v>2218.1</v>
      </c>
      <c r="H35" s="3">
        <f t="shared" si="2"/>
        <v>344.4</v>
      </c>
      <c r="I35" s="3">
        <f t="shared" si="2"/>
        <v>7850.2</v>
      </c>
      <c r="J35" s="3">
        <f t="shared" si="2"/>
        <v>757.3</v>
      </c>
      <c r="K35" s="3">
        <f t="shared" si="2"/>
        <v>173.9</v>
      </c>
      <c r="L35" s="3">
        <f t="shared" si="2"/>
        <v>3.3</v>
      </c>
      <c r="M35" s="3">
        <f t="shared" si="2"/>
        <v>580.1</v>
      </c>
      <c r="P35">
        <v>1985</v>
      </c>
      <c r="Q35">
        <v>73280900000</v>
      </c>
      <c r="R35">
        <v>14484300000</v>
      </c>
      <c r="S35">
        <v>24305300000</v>
      </c>
      <c r="T35">
        <v>34491300000</v>
      </c>
      <c r="U35">
        <v>10412800000</v>
      </c>
      <c r="V35">
        <v>2218100000</v>
      </c>
      <c r="W35">
        <v>344400000</v>
      </c>
      <c r="X35">
        <v>7850200000</v>
      </c>
      <c r="Y35">
        <v>757300000</v>
      </c>
      <c r="Z35">
        <v>173900000</v>
      </c>
      <c r="AA35">
        <v>3300000</v>
      </c>
      <c r="AB35">
        <v>580100000</v>
      </c>
    </row>
    <row r="36" spans="1:28">
      <c r="A36" s="7">
        <v>1986</v>
      </c>
      <c r="B36" s="3">
        <f t="shared" si="0"/>
        <v>75791.899999999994</v>
      </c>
      <c r="C36" s="3">
        <f t="shared" si="3"/>
        <v>15832.5</v>
      </c>
      <c r="D36" s="3">
        <f t="shared" si="4"/>
        <v>21312.7</v>
      </c>
      <c r="E36" s="3">
        <f t="shared" si="2"/>
        <v>38646.800000000003</v>
      </c>
      <c r="F36" s="3">
        <f t="shared" si="2"/>
        <v>12947.1</v>
      </c>
      <c r="G36" s="3">
        <f t="shared" si="2"/>
        <v>2144.9</v>
      </c>
      <c r="H36" s="3">
        <f t="shared" si="2"/>
        <v>380.8</v>
      </c>
      <c r="I36" s="3">
        <f t="shared" si="2"/>
        <v>10421.4</v>
      </c>
      <c r="J36" s="3">
        <f t="shared" si="2"/>
        <v>844.1</v>
      </c>
      <c r="K36" s="3">
        <f t="shared" si="2"/>
        <v>196.1</v>
      </c>
      <c r="L36" s="3">
        <f t="shared" si="2"/>
        <v>3.4</v>
      </c>
      <c r="M36" s="3">
        <f t="shared" si="2"/>
        <v>644.6</v>
      </c>
      <c r="P36">
        <v>1986</v>
      </c>
      <c r="Q36">
        <v>75791900000</v>
      </c>
      <c r="R36">
        <v>15832500000</v>
      </c>
      <c r="S36">
        <v>21312700000</v>
      </c>
      <c r="T36">
        <v>38646800000</v>
      </c>
      <c r="U36">
        <v>12947100000</v>
      </c>
      <c r="V36">
        <v>2144900000</v>
      </c>
      <c r="W36">
        <v>380800000</v>
      </c>
      <c r="X36">
        <v>10421400000</v>
      </c>
      <c r="Y36">
        <v>844100000</v>
      </c>
      <c r="Z36">
        <v>196100000</v>
      </c>
      <c r="AA36">
        <v>3400000</v>
      </c>
      <c r="AB36">
        <v>644600000</v>
      </c>
    </row>
    <row r="37" spans="1:28">
      <c r="A37" s="7">
        <v>1987</v>
      </c>
      <c r="B37" s="3">
        <f t="shared" ref="B37:B60" si="5">Q37/1000000</f>
        <v>82750.8</v>
      </c>
      <c r="C37" s="3">
        <f t="shared" si="3"/>
        <v>18428.599999999999</v>
      </c>
      <c r="D37" s="3">
        <f t="shared" si="4"/>
        <v>21309.1</v>
      </c>
      <c r="E37" s="3">
        <f t="shared" si="2"/>
        <v>43013.1</v>
      </c>
      <c r="F37" s="3">
        <f t="shared" si="2"/>
        <v>13774.6</v>
      </c>
      <c r="G37" s="3">
        <f t="shared" si="2"/>
        <v>2238.1</v>
      </c>
      <c r="H37" s="3">
        <f t="shared" si="2"/>
        <v>583.5</v>
      </c>
      <c r="I37" s="3">
        <f t="shared" si="2"/>
        <v>10953</v>
      </c>
      <c r="J37" s="3">
        <f t="shared" si="2"/>
        <v>1012</v>
      </c>
      <c r="K37" s="3">
        <f t="shared" si="2"/>
        <v>209.7</v>
      </c>
      <c r="L37" s="3">
        <f t="shared" si="2"/>
        <v>3.8</v>
      </c>
      <c r="M37" s="3">
        <f t="shared" si="2"/>
        <v>798.5</v>
      </c>
      <c r="P37">
        <v>1987</v>
      </c>
      <c r="Q37">
        <v>82750800000</v>
      </c>
      <c r="R37">
        <v>18428600000</v>
      </c>
      <c r="S37">
        <v>21309100000</v>
      </c>
      <c r="T37">
        <v>43013100000</v>
      </c>
      <c r="U37">
        <v>13774600000</v>
      </c>
      <c r="V37">
        <v>2238100000</v>
      </c>
      <c r="W37">
        <v>583500000</v>
      </c>
      <c r="X37">
        <v>10953000000</v>
      </c>
      <c r="Y37">
        <v>1012000000</v>
      </c>
      <c r="Z37">
        <v>209700000</v>
      </c>
      <c r="AA37">
        <v>3800000</v>
      </c>
      <c r="AB37">
        <v>798500000</v>
      </c>
    </row>
    <row r="38" spans="1:28">
      <c r="A38" s="7">
        <v>1988</v>
      </c>
      <c r="B38" s="3">
        <f t="shared" si="5"/>
        <v>94958.1</v>
      </c>
      <c r="C38" s="3">
        <f t="shared" si="3"/>
        <v>20784.400000000001</v>
      </c>
      <c r="D38" s="3">
        <f t="shared" si="4"/>
        <v>24258.400000000001</v>
      </c>
      <c r="E38" s="3">
        <f t="shared" si="2"/>
        <v>49915.3</v>
      </c>
      <c r="F38" s="3">
        <f t="shared" si="2"/>
        <v>15813</v>
      </c>
      <c r="G38" s="3">
        <f t="shared" si="2"/>
        <v>2603.1</v>
      </c>
      <c r="H38" s="3">
        <f t="shared" si="2"/>
        <v>602.20000000000005</v>
      </c>
      <c r="I38" s="3">
        <f t="shared" si="2"/>
        <v>12607.6</v>
      </c>
      <c r="J38" s="3">
        <f t="shared" si="2"/>
        <v>1095.5</v>
      </c>
      <c r="K38" s="3">
        <f t="shared" si="2"/>
        <v>237.7</v>
      </c>
      <c r="L38" s="3">
        <f t="shared" si="2"/>
        <v>6.5</v>
      </c>
      <c r="M38" s="3">
        <f t="shared" si="2"/>
        <v>851.4</v>
      </c>
      <c r="P38">
        <v>1988</v>
      </c>
      <c r="Q38">
        <v>94958100000</v>
      </c>
      <c r="R38">
        <v>20784400000</v>
      </c>
      <c r="S38">
        <v>24258400000</v>
      </c>
      <c r="T38">
        <v>49915300000</v>
      </c>
      <c r="U38">
        <v>15813000000</v>
      </c>
      <c r="V38">
        <v>2603100000</v>
      </c>
      <c r="W38">
        <v>602200000</v>
      </c>
      <c r="X38">
        <v>12607600000</v>
      </c>
      <c r="Y38">
        <v>1095500000</v>
      </c>
      <c r="Z38">
        <v>237700000</v>
      </c>
      <c r="AA38">
        <v>6500000</v>
      </c>
      <c r="AB38">
        <v>851400000</v>
      </c>
    </row>
    <row r="39" spans="1:28">
      <c r="A39" s="7">
        <v>1989</v>
      </c>
      <c r="B39" s="3">
        <f t="shared" si="5"/>
        <v>103156.6</v>
      </c>
      <c r="C39" s="3">
        <f t="shared" si="3"/>
        <v>23476.799999999999</v>
      </c>
      <c r="D39" s="3">
        <f t="shared" si="4"/>
        <v>25587.8</v>
      </c>
      <c r="E39" s="3">
        <f t="shared" si="2"/>
        <v>54092</v>
      </c>
      <c r="F39" s="3">
        <f t="shared" si="2"/>
        <v>18755.8</v>
      </c>
      <c r="G39" s="3">
        <f t="shared" si="2"/>
        <v>3328.4</v>
      </c>
      <c r="H39" s="3">
        <f t="shared" si="2"/>
        <v>806.1</v>
      </c>
      <c r="I39" s="3">
        <f t="shared" si="2"/>
        <v>14621.3</v>
      </c>
      <c r="J39" s="3">
        <f t="shared" si="2"/>
        <v>1214.0999999999999</v>
      </c>
      <c r="K39" s="3">
        <f t="shared" si="2"/>
        <v>264.3</v>
      </c>
      <c r="L39" s="3">
        <f t="shared" si="2"/>
        <v>2.9</v>
      </c>
      <c r="M39" s="3">
        <f t="shared" si="2"/>
        <v>946.9</v>
      </c>
      <c r="P39">
        <v>1989</v>
      </c>
      <c r="Q39">
        <v>103156600000</v>
      </c>
      <c r="R39">
        <v>23476800000</v>
      </c>
      <c r="S39">
        <v>25587800000</v>
      </c>
      <c r="T39">
        <v>54092000000</v>
      </c>
      <c r="U39">
        <v>18755800000</v>
      </c>
      <c r="V39">
        <v>3328400000</v>
      </c>
      <c r="W39">
        <v>806100000</v>
      </c>
      <c r="X39">
        <v>14621300000</v>
      </c>
      <c r="Y39">
        <v>1214100000</v>
      </c>
      <c r="Z39">
        <v>264300000</v>
      </c>
      <c r="AA39">
        <v>2900000</v>
      </c>
      <c r="AB39">
        <v>946900000</v>
      </c>
    </row>
    <row r="40" spans="1:28">
      <c r="A40" s="7">
        <v>1990</v>
      </c>
      <c r="B40" s="3">
        <f t="shared" si="5"/>
        <v>104155.9</v>
      </c>
      <c r="C40" s="3">
        <f t="shared" si="3"/>
        <v>23766.9</v>
      </c>
      <c r="D40" s="3">
        <f t="shared" si="4"/>
        <v>27971</v>
      </c>
      <c r="E40" s="3">
        <f t="shared" si="2"/>
        <v>52418</v>
      </c>
      <c r="F40" s="3">
        <f t="shared" si="2"/>
        <v>17837.2</v>
      </c>
      <c r="G40" s="3">
        <f t="shared" si="2"/>
        <v>3206</v>
      </c>
      <c r="H40" s="3">
        <f t="shared" si="2"/>
        <v>868.9</v>
      </c>
      <c r="I40" s="3">
        <f t="shared" si="2"/>
        <v>13762.3</v>
      </c>
      <c r="J40" s="3">
        <f t="shared" si="2"/>
        <v>1131.0999999999999</v>
      </c>
      <c r="K40" s="3">
        <f t="shared" si="2"/>
        <v>197.7</v>
      </c>
      <c r="L40" s="3">
        <f t="shared" si="2"/>
        <v>1.4</v>
      </c>
      <c r="M40" s="3">
        <f t="shared" si="2"/>
        <v>932</v>
      </c>
      <c r="P40">
        <v>1990</v>
      </c>
      <c r="Q40">
        <v>104155900000</v>
      </c>
      <c r="R40">
        <v>23766900000</v>
      </c>
      <c r="S40">
        <v>27971000000</v>
      </c>
      <c r="T40">
        <v>52418000000</v>
      </c>
      <c r="U40">
        <v>17837200000</v>
      </c>
      <c r="V40">
        <v>3206000000</v>
      </c>
      <c r="W40">
        <v>868900000</v>
      </c>
      <c r="X40">
        <v>13762300000</v>
      </c>
      <c r="Y40">
        <v>1131100000</v>
      </c>
      <c r="Z40">
        <v>197700000</v>
      </c>
      <c r="AA40">
        <v>1400000</v>
      </c>
      <c r="AB40">
        <v>932000000</v>
      </c>
    </row>
    <row r="41" spans="1:28">
      <c r="A41" s="7">
        <v>1991</v>
      </c>
      <c r="B41" s="3">
        <f t="shared" si="5"/>
        <v>98769.9</v>
      </c>
      <c r="C41" s="3">
        <f t="shared" si="3"/>
        <v>20265.8</v>
      </c>
      <c r="D41" s="3">
        <f t="shared" si="4"/>
        <v>29364.400000000001</v>
      </c>
      <c r="E41" s="3">
        <f t="shared" si="2"/>
        <v>49139.6</v>
      </c>
      <c r="F41" s="3">
        <f t="shared" si="2"/>
        <v>15771.6</v>
      </c>
      <c r="G41" s="3">
        <f t="shared" si="2"/>
        <v>2435.5</v>
      </c>
      <c r="H41" s="3">
        <f t="shared" si="2"/>
        <v>880.7</v>
      </c>
      <c r="I41" s="3">
        <f t="shared" si="2"/>
        <v>12455.4</v>
      </c>
      <c r="J41" s="3">
        <f t="shared" si="2"/>
        <v>1169.8</v>
      </c>
      <c r="K41" s="3">
        <f t="shared" si="2"/>
        <v>247.4</v>
      </c>
      <c r="L41" s="3">
        <f t="shared" si="2"/>
        <v>4.4000000000000004</v>
      </c>
      <c r="M41" s="3">
        <f t="shared" si="2"/>
        <v>918</v>
      </c>
      <c r="P41">
        <v>1991</v>
      </c>
      <c r="Q41">
        <v>98769900000</v>
      </c>
      <c r="R41">
        <v>20265800000</v>
      </c>
      <c r="S41">
        <v>29364400000</v>
      </c>
      <c r="T41">
        <v>49139600000</v>
      </c>
      <c r="U41">
        <v>15771600000</v>
      </c>
      <c r="V41">
        <v>2435500000</v>
      </c>
      <c r="W41">
        <v>880700000</v>
      </c>
      <c r="X41">
        <v>12455400000</v>
      </c>
      <c r="Y41">
        <v>1169800000</v>
      </c>
      <c r="Z41">
        <v>247400000</v>
      </c>
      <c r="AA41">
        <v>4400000</v>
      </c>
      <c r="AB41">
        <v>918000000</v>
      </c>
    </row>
    <row r="42" spans="1:28">
      <c r="A42" s="7">
        <v>1992</v>
      </c>
      <c r="B42" s="3">
        <f t="shared" si="5"/>
        <v>92157</v>
      </c>
      <c r="C42" s="3">
        <f t="shared" si="3"/>
        <v>17523.7</v>
      </c>
      <c r="D42" s="3">
        <f t="shared" si="4"/>
        <v>25957</v>
      </c>
      <c r="E42" s="3">
        <f t="shared" si="2"/>
        <v>48676.3</v>
      </c>
      <c r="F42" s="3">
        <f t="shared" si="2"/>
        <v>12505.3</v>
      </c>
      <c r="G42" s="3">
        <f t="shared" si="2"/>
        <v>1790.8</v>
      </c>
      <c r="H42" s="3">
        <f t="shared" si="2"/>
        <v>549.9</v>
      </c>
      <c r="I42" s="3">
        <f t="shared" si="2"/>
        <v>10164.6</v>
      </c>
      <c r="J42" s="3">
        <f t="shared" si="2"/>
        <v>1181.3</v>
      </c>
      <c r="K42" s="3">
        <f t="shared" si="2"/>
        <v>186</v>
      </c>
      <c r="L42" s="3">
        <f t="shared" si="2"/>
        <v>3.4</v>
      </c>
      <c r="M42" s="3">
        <f t="shared" si="2"/>
        <v>991.9</v>
      </c>
      <c r="P42">
        <v>1992</v>
      </c>
      <c r="Q42">
        <v>92157000000</v>
      </c>
      <c r="R42">
        <v>17523700000</v>
      </c>
      <c r="S42">
        <v>25957000000</v>
      </c>
      <c r="T42">
        <v>48676300000</v>
      </c>
      <c r="U42">
        <v>12505300000</v>
      </c>
      <c r="V42">
        <v>1790800000</v>
      </c>
      <c r="W42">
        <v>549900000</v>
      </c>
      <c r="X42">
        <v>10164600000</v>
      </c>
      <c r="Y42">
        <v>1181300000</v>
      </c>
      <c r="Z42">
        <v>186000000</v>
      </c>
      <c r="AA42">
        <v>3400000</v>
      </c>
      <c r="AB42">
        <v>991900000</v>
      </c>
    </row>
    <row r="43" spans="1:28">
      <c r="A43" s="7">
        <v>1993</v>
      </c>
      <c r="B43" s="3">
        <f t="shared" si="5"/>
        <v>92457.8</v>
      </c>
      <c r="C43" s="3">
        <f t="shared" si="3"/>
        <v>17053.400000000001</v>
      </c>
      <c r="D43" s="3">
        <f t="shared" si="4"/>
        <v>26593.1</v>
      </c>
      <c r="E43" s="3">
        <f t="shared" si="2"/>
        <v>48811.3</v>
      </c>
      <c r="F43" s="3">
        <f t="shared" si="2"/>
        <v>12260.7</v>
      </c>
      <c r="G43" s="3">
        <f t="shared" si="2"/>
        <v>1534.5</v>
      </c>
      <c r="H43" s="3">
        <f t="shared" si="2"/>
        <v>347.6</v>
      </c>
      <c r="I43" s="3">
        <f t="shared" si="2"/>
        <v>10378.700000000001</v>
      </c>
      <c r="J43" s="3">
        <f t="shared" si="2"/>
        <v>1056.7</v>
      </c>
      <c r="K43" s="3">
        <f t="shared" si="2"/>
        <v>154.80000000000001</v>
      </c>
      <c r="L43" s="3">
        <f t="shared" si="2"/>
        <v>3.3</v>
      </c>
      <c r="M43" s="3">
        <f t="shared" si="2"/>
        <v>898.6</v>
      </c>
      <c r="P43">
        <v>1993</v>
      </c>
      <c r="Q43">
        <v>92457800000</v>
      </c>
      <c r="R43">
        <v>17053400000</v>
      </c>
      <c r="S43">
        <v>26593100000</v>
      </c>
      <c r="T43">
        <v>48811300000</v>
      </c>
      <c r="U43">
        <v>12260700000</v>
      </c>
      <c r="V43">
        <v>1534500000</v>
      </c>
      <c r="W43">
        <v>347600000</v>
      </c>
      <c r="X43">
        <v>10378700000</v>
      </c>
      <c r="Y43">
        <v>1056700000</v>
      </c>
      <c r="Z43">
        <v>154800000</v>
      </c>
      <c r="AA43">
        <v>3300000</v>
      </c>
      <c r="AB43">
        <v>898600000</v>
      </c>
    </row>
    <row r="44" spans="1:28">
      <c r="A44" s="7">
        <v>1994</v>
      </c>
      <c r="B44" s="3">
        <f t="shared" si="5"/>
        <v>103708.9</v>
      </c>
      <c r="C44" s="3">
        <f t="shared" si="3"/>
        <v>18054</v>
      </c>
      <c r="D44" s="3">
        <f t="shared" si="4"/>
        <v>31150.1</v>
      </c>
      <c r="E44" s="3">
        <f t="shared" si="2"/>
        <v>54504.7</v>
      </c>
      <c r="F44" s="3">
        <f t="shared" si="2"/>
        <v>14971.4</v>
      </c>
      <c r="G44" s="3">
        <f t="shared" si="2"/>
        <v>2153.1999999999998</v>
      </c>
      <c r="H44" s="3">
        <f t="shared" si="2"/>
        <v>320.89999999999998</v>
      </c>
      <c r="I44" s="3">
        <f t="shared" si="2"/>
        <v>12497.3</v>
      </c>
      <c r="J44" s="3">
        <f t="shared" si="2"/>
        <v>1164.8</v>
      </c>
      <c r="K44" s="3">
        <f t="shared" si="2"/>
        <v>197.5</v>
      </c>
      <c r="L44" s="3">
        <f t="shared" si="2"/>
        <v>8.4</v>
      </c>
      <c r="M44" s="3">
        <f t="shared" si="2"/>
        <v>958.9</v>
      </c>
      <c r="P44">
        <v>1994</v>
      </c>
      <c r="Q44">
        <v>103708900000</v>
      </c>
      <c r="R44">
        <v>18054000000</v>
      </c>
      <c r="S44">
        <v>31150100000</v>
      </c>
      <c r="T44">
        <v>54504700000</v>
      </c>
      <c r="U44">
        <v>14971400000</v>
      </c>
      <c r="V44">
        <v>2153200000</v>
      </c>
      <c r="W44">
        <v>320900000</v>
      </c>
      <c r="X44">
        <v>12497300000</v>
      </c>
      <c r="Y44">
        <v>1164800000</v>
      </c>
      <c r="Z44">
        <v>197500000</v>
      </c>
      <c r="AA44">
        <v>8400000</v>
      </c>
      <c r="AB44">
        <v>958900000</v>
      </c>
    </row>
    <row r="45" spans="1:28">
      <c r="A45" s="7">
        <v>1995</v>
      </c>
      <c r="B45" s="3">
        <f t="shared" si="5"/>
        <v>108090.7</v>
      </c>
      <c r="C45" s="3">
        <f t="shared" si="3"/>
        <v>18056.5</v>
      </c>
      <c r="D45" s="3">
        <f t="shared" si="4"/>
        <v>31664.400000000001</v>
      </c>
      <c r="E45" s="3">
        <f t="shared" si="2"/>
        <v>58369.8</v>
      </c>
      <c r="F45" s="3">
        <f t="shared" si="2"/>
        <v>17199.5</v>
      </c>
      <c r="G45" s="3">
        <f t="shared" si="2"/>
        <v>2494.6</v>
      </c>
      <c r="H45" s="3">
        <f t="shared" si="2"/>
        <v>262.39999999999998</v>
      </c>
      <c r="I45" s="3">
        <f t="shared" si="2"/>
        <v>14442.5</v>
      </c>
      <c r="J45" s="3">
        <f t="shared" si="2"/>
        <v>1211.5999999999999</v>
      </c>
      <c r="K45" s="3">
        <f t="shared" si="2"/>
        <v>174.7</v>
      </c>
      <c r="L45" s="3">
        <f t="shared" si="2"/>
        <v>5.6</v>
      </c>
      <c r="M45" s="3">
        <f t="shared" si="2"/>
        <v>1031.2</v>
      </c>
      <c r="P45">
        <v>1995</v>
      </c>
      <c r="Q45">
        <v>108090700000</v>
      </c>
      <c r="R45">
        <v>18056500000</v>
      </c>
      <c r="S45">
        <v>31664400000</v>
      </c>
      <c r="T45">
        <v>58369800000</v>
      </c>
      <c r="U45">
        <v>17199500000</v>
      </c>
      <c r="V45">
        <v>2494600000</v>
      </c>
      <c r="W45">
        <v>262400000</v>
      </c>
      <c r="X45">
        <v>14442500000</v>
      </c>
      <c r="Y45">
        <v>1211600000</v>
      </c>
      <c r="Z45">
        <v>174700000</v>
      </c>
      <c r="AA45">
        <v>5600000</v>
      </c>
      <c r="AB45">
        <v>1031200000</v>
      </c>
    </row>
    <row r="46" spans="1:28">
      <c r="A46" s="7">
        <v>1996</v>
      </c>
      <c r="B46" s="3">
        <f t="shared" si="5"/>
        <v>111686.9</v>
      </c>
      <c r="C46" s="3">
        <f t="shared" si="3"/>
        <v>19557.3</v>
      </c>
      <c r="D46" s="3">
        <f t="shared" si="4"/>
        <v>31144.1</v>
      </c>
      <c r="E46" s="3">
        <f t="shared" si="2"/>
        <v>60985.5</v>
      </c>
      <c r="F46" s="3">
        <f t="shared" si="2"/>
        <v>18307</v>
      </c>
      <c r="G46" s="3">
        <f t="shared" si="2"/>
        <v>3241.6</v>
      </c>
      <c r="H46" s="3">
        <f t="shared" si="2"/>
        <v>463.6</v>
      </c>
      <c r="I46" s="3">
        <f t="shared" si="2"/>
        <v>14601.8</v>
      </c>
      <c r="J46" s="3">
        <f t="shared" si="2"/>
        <v>1620.2</v>
      </c>
      <c r="K46" s="3">
        <f t="shared" si="2"/>
        <v>409.5</v>
      </c>
      <c r="L46" s="3">
        <f t="shared" si="2"/>
        <v>7.9</v>
      </c>
      <c r="M46" s="3">
        <f t="shared" si="2"/>
        <v>1202.8</v>
      </c>
      <c r="P46">
        <v>1996</v>
      </c>
      <c r="Q46">
        <v>111686900000</v>
      </c>
      <c r="R46">
        <v>19557300000</v>
      </c>
      <c r="S46">
        <v>31144100000</v>
      </c>
      <c r="T46">
        <v>60985500000</v>
      </c>
      <c r="U46">
        <v>18307000000</v>
      </c>
      <c r="V46">
        <v>3241600000</v>
      </c>
      <c r="W46">
        <v>463600000</v>
      </c>
      <c r="X46">
        <v>14601800000</v>
      </c>
      <c r="Y46">
        <v>1620200000</v>
      </c>
      <c r="Z46">
        <v>409500000</v>
      </c>
      <c r="AA46">
        <v>7900000</v>
      </c>
      <c r="AB46">
        <v>1202800000</v>
      </c>
    </row>
    <row r="47" spans="1:28">
      <c r="A47" s="7">
        <v>1997</v>
      </c>
      <c r="B47" s="3">
        <f t="shared" si="5"/>
        <v>131073.9</v>
      </c>
      <c r="C47" s="3">
        <f t="shared" si="3"/>
        <v>22850.799999999999</v>
      </c>
      <c r="D47" s="3">
        <f t="shared" si="4"/>
        <v>34733.5</v>
      </c>
      <c r="E47" s="3">
        <f t="shared" si="2"/>
        <v>73489.600000000006</v>
      </c>
      <c r="F47" s="3">
        <f t="shared" si="2"/>
        <v>20747.5</v>
      </c>
      <c r="G47" s="3">
        <f t="shared" si="2"/>
        <v>3402.8</v>
      </c>
      <c r="H47" s="3">
        <f t="shared" si="2"/>
        <v>372.9</v>
      </c>
      <c r="I47" s="3">
        <f t="shared" si="2"/>
        <v>16971.8</v>
      </c>
      <c r="J47" s="3">
        <f t="shared" si="2"/>
        <v>1371.1</v>
      </c>
      <c r="K47" s="3">
        <f t="shared" si="2"/>
        <v>228.7</v>
      </c>
      <c r="L47" s="3">
        <f t="shared" si="2"/>
        <v>17.3</v>
      </c>
      <c r="M47" s="3">
        <f t="shared" si="2"/>
        <v>1125</v>
      </c>
      <c r="P47">
        <v>1997</v>
      </c>
      <c r="Q47">
        <v>131073900000</v>
      </c>
      <c r="R47">
        <v>22850800000</v>
      </c>
      <c r="S47">
        <v>34733500000</v>
      </c>
      <c r="T47">
        <v>73489600000</v>
      </c>
      <c r="U47">
        <v>20747500000</v>
      </c>
      <c r="V47">
        <v>3402800000</v>
      </c>
      <c r="W47">
        <v>372900000</v>
      </c>
      <c r="X47">
        <v>16971800000</v>
      </c>
      <c r="Y47">
        <v>1371100000</v>
      </c>
      <c r="Z47">
        <v>228700000</v>
      </c>
      <c r="AA47">
        <v>17300000</v>
      </c>
      <c r="AB47">
        <v>1125000000</v>
      </c>
    </row>
    <row r="48" spans="1:28">
      <c r="A48" s="7">
        <v>1998</v>
      </c>
      <c r="B48" s="3">
        <f t="shared" si="5"/>
        <v>139104.1</v>
      </c>
      <c r="C48" s="3">
        <f t="shared" si="3"/>
        <v>22645.7</v>
      </c>
      <c r="D48" s="3">
        <f t="shared" si="4"/>
        <v>35948.6</v>
      </c>
      <c r="E48" s="3">
        <f t="shared" si="2"/>
        <v>80509.899999999994</v>
      </c>
      <c r="F48" s="3">
        <f t="shared" si="2"/>
        <v>21886</v>
      </c>
      <c r="G48" s="3">
        <f t="shared" si="2"/>
        <v>2907.2</v>
      </c>
      <c r="H48" s="3">
        <f t="shared" si="2"/>
        <v>356.3</v>
      </c>
      <c r="I48" s="3">
        <f t="shared" si="2"/>
        <v>18622.400000000001</v>
      </c>
      <c r="J48" s="3">
        <f t="shared" si="2"/>
        <v>1552.1</v>
      </c>
      <c r="K48" s="3">
        <f t="shared" si="2"/>
        <v>244.8</v>
      </c>
      <c r="L48" s="3">
        <f t="shared" si="2"/>
        <v>11.1</v>
      </c>
      <c r="M48" s="3">
        <f t="shared" si="2"/>
        <v>1296.2</v>
      </c>
      <c r="P48">
        <v>1998</v>
      </c>
      <c r="Q48">
        <v>139104100000</v>
      </c>
      <c r="R48">
        <v>22645700000</v>
      </c>
      <c r="S48">
        <v>35948600000</v>
      </c>
      <c r="T48">
        <v>80509900000</v>
      </c>
      <c r="U48">
        <v>21886000000</v>
      </c>
      <c r="V48">
        <v>2907200000</v>
      </c>
      <c r="W48">
        <v>356300000</v>
      </c>
      <c r="X48">
        <v>18622400000</v>
      </c>
      <c r="Y48">
        <v>1552100000</v>
      </c>
      <c r="Z48">
        <v>244800000</v>
      </c>
      <c r="AA48">
        <v>11100000</v>
      </c>
      <c r="AB48">
        <v>1296200000</v>
      </c>
    </row>
    <row r="49" spans="1:28">
      <c r="A49" s="7">
        <v>1999</v>
      </c>
      <c r="B49" s="3">
        <f t="shared" si="5"/>
        <v>149113.1</v>
      </c>
      <c r="C49" s="3">
        <f t="shared" si="3"/>
        <v>25283.599999999999</v>
      </c>
      <c r="D49" s="3">
        <f t="shared" si="4"/>
        <v>36674.800000000003</v>
      </c>
      <c r="E49" s="3">
        <f t="shared" si="2"/>
        <v>87154.8</v>
      </c>
      <c r="F49" s="3">
        <f t="shared" si="2"/>
        <v>22120.2</v>
      </c>
      <c r="G49" s="3">
        <f t="shared" si="2"/>
        <v>3203.1</v>
      </c>
      <c r="H49" s="3">
        <f t="shared" si="2"/>
        <v>614.9</v>
      </c>
      <c r="I49" s="3">
        <f t="shared" si="2"/>
        <v>18302.099999999999</v>
      </c>
      <c r="J49" s="3">
        <f t="shared" si="2"/>
        <v>1767</v>
      </c>
      <c r="K49" s="3">
        <f t="shared" si="2"/>
        <v>343.3</v>
      </c>
      <c r="L49" s="3">
        <f t="shared" si="2"/>
        <v>15.7</v>
      </c>
      <c r="M49" s="3">
        <f t="shared" si="2"/>
        <v>1408</v>
      </c>
      <c r="P49">
        <v>1999</v>
      </c>
      <c r="Q49">
        <v>149113100000</v>
      </c>
      <c r="R49">
        <v>25283600000</v>
      </c>
      <c r="S49">
        <v>36674800000</v>
      </c>
      <c r="T49">
        <v>87154800000</v>
      </c>
      <c r="U49">
        <v>22120200000</v>
      </c>
      <c r="V49">
        <v>3203100000</v>
      </c>
      <c r="W49">
        <v>614900000</v>
      </c>
      <c r="X49">
        <v>18302100000</v>
      </c>
      <c r="Y49">
        <v>1767000000</v>
      </c>
      <c r="Z49">
        <v>343300000</v>
      </c>
      <c r="AA49">
        <v>15700000</v>
      </c>
      <c r="AB49">
        <v>1408000000</v>
      </c>
    </row>
    <row r="50" spans="1:28">
      <c r="A50" s="7">
        <v>2000</v>
      </c>
      <c r="B50" s="3">
        <f t="shared" si="5"/>
        <v>157431.5</v>
      </c>
      <c r="C50" s="3">
        <f t="shared" si="3"/>
        <v>23917.200000000001</v>
      </c>
      <c r="D50" s="3">
        <f t="shared" si="4"/>
        <v>41429.4</v>
      </c>
      <c r="E50" s="3">
        <f t="shared" si="2"/>
        <v>92084.9</v>
      </c>
      <c r="F50" s="3">
        <f t="shared" si="2"/>
        <v>22951.3</v>
      </c>
      <c r="G50" s="3">
        <f t="shared" si="2"/>
        <v>3554.2</v>
      </c>
      <c r="H50" s="3">
        <f t="shared" si="2"/>
        <v>956.8</v>
      </c>
      <c r="I50" s="3">
        <f t="shared" si="2"/>
        <v>18440.2</v>
      </c>
      <c r="J50" s="3">
        <f t="shared" si="2"/>
        <v>1389.2</v>
      </c>
      <c r="K50" s="3">
        <f t="shared" si="2"/>
        <v>236.5</v>
      </c>
      <c r="L50" s="3">
        <f t="shared" si="2"/>
        <v>10.3</v>
      </c>
      <c r="M50" s="3">
        <f t="shared" si="2"/>
        <v>1142.4000000000001</v>
      </c>
      <c r="P50">
        <v>2000</v>
      </c>
      <c r="Q50">
        <v>157431500000</v>
      </c>
      <c r="R50">
        <v>23917200000</v>
      </c>
      <c r="S50">
        <v>41429400000</v>
      </c>
      <c r="T50">
        <v>92084900000</v>
      </c>
      <c r="U50">
        <v>22951300000</v>
      </c>
      <c r="V50">
        <v>3554200000</v>
      </c>
      <c r="W50">
        <v>956800000</v>
      </c>
      <c r="X50">
        <v>18440200000</v>
      </c>
      <c r="Y50">
        <v>1389200000</v>
      </c>
      <c r="Z50">
        <v>236500000</v>
      </c>
      <c r="AA50">
        <v>10300000</v>
      </c>
      <c r="AB50">
        <v>1142400000</v>
      </c>
    </row>
    <row r="51" spans="1:28">
      <c r="A51" s="7">
        <v>2001</v>
      </c>
      <c r="B51" s="3">
        <f t="shared" si="5"/>
        <v>161902</v>
      </c>
      <c r="C51" s="3">
        <f t="shared" si="3"/>
        <v>26294.799999999999</v>
      </c>
      <c r="D51" s="3">
        <f t="shared" si="4"/>
        <v>44524.800000000003</v>
      </c>
      <c r="E51" s="3">
        <f t="shared" si="2"/>
        <v>91082.3</v>
      </c>
      <c r="F51" s="3">
        <f t="shared" si="2"/>
        <v>18740.8</v>
      </c>
      <c r="G51" s="3">
        <f t="shared" si="2"/>
        <v>2860.3</v>
      </c>
      <c r="H51" s="3">
        <f t="shared" si="2"/>
        <v>649.79999999999995</v>
      </c>
      <c r="I51" s="3">
        <f t="shared" si="2"/>
        <v>15230.7</v>
      </c>
      <c r="J51" s="3">
        <f t="shared" si="2"/>
        <v>1342.7</v>
      </c>
      <c r="K51" s="3">
        <f t="shared" si="2"/>
        <v>202.4</v>
      </c>
      <c r="L51" s="3">
        <f t="shared" si="2"/>
        <v>22.1</v>
      </c>
      <c r="M51" s="3">
        <f t="shared" si="2"/>
        <v>1118.2</v>
      </c>
      <c r="P51">
        <v>2001</v>
      </c>
      <c r="Q51">
        <v>161902000000</v>
      </c>
      <c r="R51">
        <v>26294800000</v>
      </c>
      <c r="S51">
        <v>44524800000</v>
      </c>
      <c r="T51">
        <v>91082300000</v>
      </c>
      <c r="U51">
        <v>18740800000</v>
      </c>
      <c r="V51">
        <v>2860300000</v>
      </c>
      <c r="W51">
        <v>649800000</v>
      </c>
      <c r="X51">
        <v>15230700000</v>
      </c>
      <c r="Y51">
        <v>1342700000</v>
      </c>
      <c r="Z51">
        <v>202400000</v>
      </c>
      <c r="AA51">
        <v>22100000</v>
      </c>
      <c r="AB51">
        <v>1118200000</v>
      </c>
    </row>
    <row r="52" spans="1:28">
      <c r="A52" s="7">
        <v>2002</v>
      </c>
      <c r="B52" s="3">
        <f t="shared" si="5"/>
        <v>159255.20000000001</v>
      </c>
      <c r="C52" s="3">
        <f t="shared" si="3"/>
        <v>27101.599999999999</v>
      </c>
      <c r="D52" s="3">
        <f t="shared" si="4"/>
        <v>42838.7</v>
      </c>
      <c r="E52" s="3">
        <f t="shared" si="2"/>
        <v>89314.9</v>
      </c>
      <c r="F52" s="3">
        <f t="shared" si="2"/>
        <v>17943.2</v>
      </c>
      <c r="G52" s="3">
        <f t="shared" si="2"/>
        <v>2412.4</v>
      </c>
      <c r="H52" s="3">
        <f t="shared" si="2"/>
        <v>854.5</v>
      </c>
      <c r="I52" s="3">
        <f t="shared" si="2"/>
        <v>14676.3</v>
      </c>
      <c r="J52" s="3">
        <f t="shared" si="2"/>
        <v>1863.2</v>
      </c>
      <c r="K52" s="3">
        <f t="shared" si="2"/>
        <v>319.8</v>
      </c>
      <c r="L52" s="3">
        <f t="shared" si="2"/>
        <v>25.1</v>
      </c>
      <c r="M52" s="3">
        <f t="shared" si="2"/>
        <v>1518.3</v>
      </c>
      <c r="P52">
        <v>2002</v>
      </c>
      <c r="Q52">
        <v>159255200000</v>
      </c>
      <c r="R52">
        <v>27101600000</v>
      </c>
      <c r="S52">
        <v>42838700000</v>
      </c>
      <c r="T52">
        <v>89314900000</v>
      </c>
      <c r="U52">
        <v>17943200000</v>
      </c>
      <c r="V52">
        <v>2412400000</v>
      </c>
      <c r="W52">
        <v>854500000</v>
      </c>
      <c r="X52">
        <v>14676300000</v>
      </c>
      <c r="Y52">
        <v>1863200000</v>
      </c>
      <c r="Z52">
        <v>319800000</v>
      </c>
      <c r="AA52">
        <v>25100000</v>
      </c>
      <c r="AB52">
        <v>1518300000</v>
      </c>
    </row>
    <row r="53" spans="1:28">
      <c r="A53" s="7">
        <v>2003</v>
      </c>
      <c r="B53" s="3">
        <f t="shared" si="5"/>
        <v>165164.79999999999</v>
      </c>
      <c r="C53" s="3">
        <f t="shared" si="3"/>
        <v>27091.9</v>
      </c>
      <c r="D53" s="3">
        <f t="shared" si="4"/>
        <v>47249.8</v>
      </c>
      <c r="E53" s="3">
        <f t="shared" si="2"/>
        <v>90898.9</v>
      </c>
      <c r="F53" s="3">
        <f t="shared" si="2"/>
        <v>19455.8</v>
      </c>
      <c r="G53" s="3">
        <f t="shared" si="2"/>
        <v>2292</v>
      </c>
      <c r="H53" s="3">
        <f t="shared" si="2"/>
        <v>578.5</v>
      </c>
      <c r="I53" s="3">
        <f t="shared" si="2"/>
        <v>16585.3</v>
      </c>
      <c r="J53" s="3">
        <f t="shared" si="2"/>
        <v>1550.1</v>
      </c>
      <c r="K53" s="3">
        <f t="shared" si="2"/>
        <v>239.6</v>
      </c>
      <c r="L53" s="3">
        <f t="shared" si="2"/>
        <v>18.399999999999999</v>
      </c>
      <c r="M53" s="3">
        <f t="shared" si="2"/>
        <v>1292</v>
      </c>
      <c r="P53">
        <v>2003</v>
      </c>
      <c r="Q53">
        <v>165164800000</v>
      </c>
      <c r="R53">
        <v>27091900000</v>
      </c>
      <c r="S53">
        <v>47249800000</v>
      </c>
      <c r="T53">
        <v>90898900000</v>
      </c>
      <c r="U53">
        <v>19455800000</v>
      </c>
      <c r="V53">
        <v>2292000000</v>
      </c>
      <c r="W53">
        <v>578500000</v>
      </c>
      <c r="X53">
        <v>16585300000</v>
      </c>
      <c r="Y53">
        <v>1550100000</v>
      </c>
      <c r="Z53">
        <v>239600000</v>
      </c>
      <c r="AA53">
        <v>18400000</v>
      </c>
      <c r="AB53">
        <v>1292000000</v>
      </c>
    </row>
    <row r="54" spans="1:28">
      <c r="A54" s="7">
        <v>2004</v>
      </c>
      <c r="B54" s="3">
        <f t="shared" si="5"/>
        <v>178929.6</v>
      </c>
      <c r="C54" s="3">
        <f t="shared" si="3"/>
        <v>30096.7</v>
      </c>
      <c r="D54" s="3">
        <f t="shared" si="4"/>
        <v>53902.2</v>
      </c>
      <c r="E54" s="3">
        <f t="shared" si="2"/>
        <v>94930.7</v>
      </c>
      <c r="F54" s="3">
        <f t="shared" si="2"/>
        <v>18504.5</v>
      </c>
      <c r="G54" s="3">
        <f t="shared" si="2"/>
        <v>2125.8000000000002</v>
      </c>
      <c r="H54" s="3">
        <f t="shared" si="2"/>
        <v>485.8</v>
      </c>
      <c r="I54" s="3">
        <f t="shared" si="2"/>
        <v>15892.9</v>
      </c>
      <c r="J54" s="3">
        <f t="shared" si="2"/>
        <v>1529</v>
      </c>
      <c r="K54" s="3">
        <f t="shared" si="2"/>
        <v>238</v>
      </c>
      <c r="L54" s="3">
        <f t="shared" si="2"/>
        <v>59.9</v>
      </c>
      <c r="M54" s="3">
        <f t="shared" si="2"/>
        <v>1231</v>
      </c>
      <c r="P54">
        <v>2004</v>
      </c>
      <c r="Q54">
        <v>178929600000</v>
      </c>
      <c r="R54">
        <v>30096700000</v>
      </c>
      <c r="S54">
        <v>53902200000</v>
      </c>
      <c r="T54">
        <v>94930700000</v>
      </c>
      <c r="U54">
        <v>18504500000</v>
      </c>
      <c r="V54">
        <v>2125800000</v>
      </c>
      <c r="W54">
        <v>485800000</v>
      </c>
      <c r="X54">
        <v>15892900000</v>
      </c>
      <c r="Y54">
        <v>1529000000</v>
      </c>
      <c r="Z54">
        <v>238000000</v>
      </c>
      <c r="AA54">
        <v>59900000</v>
      </c>
      <c r="AB54">
        <v>1231000000</v>
      </c>
    </row>
    <row r="55" spans="1:28">
      <c r="A55" s="7">
        <v>2005</v>
      </c>
      <c r="B55" s="3">
        <f t="shared" si="5"/>
        <v>202595.3</v>
      </c>
      <c r="C55" s="3">
        <f t="shared" si="3"/>
        <v>31211.7</v>
      </c>
      <c r="D55" s="3">
        <f t="shared" si="4"/>
        <v>66756.7</v>
      </c>
      <c r="E55" s="3">
        <f t="shared" si="2"/>
        <v>104626.9</v>
      </c>
      <c r="F55" s="3">
        <f t="shared" si="2"/>
        <v>19460</v>
      </c>
      <c r="G55" s="3">
        <f t="shared" si="2"/>
        <v>1846.9</v>
      </c>
      <c r="H55" s="3">
        <f t="shared" si="2"/>
        <v>388.8</v>
      </c>
      <c r="I55" s="3">
        <f t="shared" si="2"/>
        <v>17224.3</v>
      </c>
      <c r="J55" s="3">
        <f t="shared" si="2"/>
        <v>1449.7</v>
      </c>
      <c r="K55" s="3">
        <f t="shared" si="2"/>
        <v>199</v>
      </c>
      <c r="L55" s="3">
        <f t="shared" si="2"/>
        <v>6.7</v>
      </c>
      <c r="M55" s="3">
        <f t="shared" si="2"/>
        <v>1243.9000000000001</v>
      </c>
      <c r="P55">
        <v>2005</v>
      </c>
      <c r="Q55">
        <v>202595300000</v>
      </c>
      <c r="R55">
        <v>31211700000</v>
      </c>
      <c r="S55">
        <v>66756700000</v>
      </c>
      <c r="T55">
        <v>104626900000</v>
      </c>
      <c r="U55">
        <v>19460000000</v>
      </c>
      <c r="V55">
        <v>1846900000</v>
      </c>
      <c r="W55">
        <v>388800000</v>
      </c>
      <c r="X55">
        <v>17224300000</v>
      </c>
      <c r="Y55">
        <v>1449700000</v>
      </c>
      <c r="Z55">
        <v>199000000</v>
      </c>
      <c r="AA55">
        <v>6700000</v>
      </c>
      <c r="AB55">
        <v>1243900000</v>
      </c>
    </row>
    <row r="56" spans="1:28">
      <c r="A56" s="7">
        <v>2006</v>
      </c>
      <c r="B56" s="3">
        <f t="shared" si="5"/>
        <v>225646.3</v>
      </c>
      <c r="C56" s="3">
        <f t="shared" si="3"/>
        <v>37204.699999999997</v>
      </c>
      <c r="D56" s="3">
        <f t="shared" si="4"/>
        <v>76693.5</v>
      </c>
      <c r="E56" s="3">
        <f t="shared" si="2"/>
        <v>111748.2</v>
      </c>
      <c r="F56" s="3">
        <f t="shared" si="2"/>
        <v>19221.7</v>
      </c>
      <c r="G56" s="3">
        <f t="shared" si="2"/>
        <v>2239.5</v>
      </c>
      <c r="H56" s="3">
        <f t="shared" si="2"/>
        <v>426.9</v>
      </c>
      <c r="I56" s="3">
        <f t="shared" ref="H56:M60" si="6">X56/1000000</f>
        <v>16555.2</v>
      </c>
      <c r="J56" s="3">
        <f t="shared" si="6"/>
        <v>1522.5</v>
      </c>
      <c r="K56" s="3">
        <f t="shared" si="6"/>
        <v>242.3</v>
      </c>
      <c r="L56" s="3">
        <f t="shared" si="6"/>
        <v>25.9</v>
      </c>
      <c r="M56" s="3">
        <f t="shared" si="6"/>
        <v>1269.4000000000001</v>
      </c>
      <c r="P56">
        <v>2006</v>
      </c>
      <c r="Q56">
        <v>225646300000</v>
      </c>
      <c r="R56">
        <v>37204700000</v>
      </c>
      <c r="S56">
        <v>76693500000</v>
      </c>
      <c r="T56">
        <v>111748200000</v>
      </c>
      <c r="U56">
        <v>19221700000</v>
      </c>
      <c r="V56">
        <v>2239500000</v>
      </c>
      <c r="W56">
        <v>426900000</v>
      </c>
      <c r="X56">
        <v>16555200000</v>
      </c>
      <c r="Y56">
        <v>1522500000</v>
      </c>
      <c r="Z56">
        <v>242300000</v>
      </c>
      <c r="AA56">
        <v>25900000</v>
      </c>
      <c r="AB56">
        <v>1269400000</v>
      </c>
    </row>
    <row r="57" spans="1:28">
      <c r="A57" s="7">
        <v>2007</v>
      </c>
      <c r="B57" s="3">
        <f t="shared" si="5"/>
        <v>238059.8</v>
      </c>
      <c r="C57" s="3">
        <f t="shared" si="3"/>
        <v>38626</v>
      </c>
      <c r="D57" s="3">
        <f t="shared" si="4"/>
        <v>85682</v>
      </c>
      <c r="E57" s="3">
        <f t="shared" ref="E57:G60" si="7">T57/1000000</f>
        <v>113751.8</v>
      </c>
      <c r="F57" s="3">
        <f t="shared" si="7"/>
        <v>20366.7</v>
      </c>
      <c r="G57" s="3">
        <f t="shared" si="7"/>
        <v>2716.8</v>
      </c>
      <c r="H57" s="3">
        <f t="shared" si="6"/>
        <v>476.2</v>
      </c>
      <c r="I57" s="3">
        <f t="shared" si="6"/>
        <v>17173.7</v>
      </c>
      <c r="J57" s="3">
        <f t="shared" si="6"/>
        <v>1492.7</v>
      </c>
      <c r="K57" s="3">
        <f t="shared" si="6"/>
        <v>232.7</v>
      </c>
      <c r="L57" s="3">
        <f t="shared" si="6"/>
        <v>9</v>
      </c>
      <c r="M57" s="3">
        <f t="shared" si="6"/>
        <v>1250.9000000000001</v>
      </c>
      <c r="P57">
        <v>2007</v>
      </c>
      <c r="Q57">
        <v>238059800000</v>
      </c>
      <c r="R57">
        <v>38626000000</v>
      </c>
      <c r="S57">
        <v>85682000000</v>
      </c>
      <c r="T57">
        <v>113751800000</v>
      </c>
      <c r="U57">
        <v>20366700000</v>
      </c>
      <c r="V57">
        <v>2716800000</v>
      </c>
      <c r="W57">
        <v>476200000</v>
      </c>
      <c r="X57">
        <v>17173700000</v>
      </c>
      <c r="Y57">
        <v>1492700000</v>
      </c>
      <c r="Z57">
        <v>232700000</v>
      </c>
      <c r="AA57">
        <v>9000000</v>
      </c>
      <c r="AB57">
        <v>1250900000</v>
      </c>
    </row>
    <row r="58" spans="1:28">
      <c r="A58" s="7">
        <v>2008</v>
      </c>
      <c r="B58" s="3">
        <f t="shared" si="5"/>
        <v>256412.6</v>
      </c>
      <c r="C58" s="3">
        <f t="shared" si="3"/>
        <v>43794.9</v>
      </c>
      <c r="D58" s="3">
        <f t="shared" si="4"/>
        <v>98208.2</v>
      </c>
      <c r="E58" s="3">
        <f t="shared" si="7"/>
        <v>114409.5</v>
      </c>
      <c r="F58" s="3">
        <f t="shared" si="7"/>
        <v>19799.5</v>
      </c>
      <c r="G58" s="3">
        <f t="shared" si="7"/>
        <v>2324.5</v>
      </c>
      <c r="H58" s="3">
        <f t="shared" si="6"/>
        <v>429.9</v>
      </c>
      <c r="I58" s="3">
        <f t="shared" si="6"/>
        <v>17045</v>
      </c>
      <c r="J58" s="3">
        <f t="shared" si="6"/>
        <v>1593.3</v>
      </c>
      <c r="K58" s="3">
        <f t="shared" si="6"/>
        <v>332.8</v>
      </c>
      <c r="L58" s="3">
        <f t="shared" si="6"/>
        <v>21.7</v>
      </c>
      <c r="M58" s="3">
        <f t="shared" si="6"/>
        <v>1238.8</v>
      </c>
      <c r="P58">
        <v>2008</v>
      </c>
      <c r="Q58">
        <v>256412600000</v>
      </c>
      <c r="R58">
        <v>43794900000</v>
      </c>
      <c r="S58">
        <v>98208200000</v>
      </c>
      <c r="T58">
        <v>114409500000</v>
      </c>
      <c r="U58">
        <v>19799500000</v>
      </c>
      <c r="V58">
        <v>2324500000</v>
      </c>
      <c r="W58">
        <v>429900000</v>
      </c>
      <c r="X58">
        <v>17045000000</v>
      </c>
      <c r="Y58">
        <v>1593300000</v>
      </c>
      <c r="Z58">
        <v>332800000</v>
      </c>
      <c r="AA58">
        <v>21700000</v>
      </c>
      <c r="AB58">
        <v>1238800000</v>
      </c>
    </row>
    <row r="59" spans="1:28">
      <c r="A59" s="7">
        <v>2009</v>
      </c>
      <c r="B59" s="3">
        <f t="shared" si="5"/>
        <v>229469.3</v>
      </c>
      <c r="C59" s="3">
        <f t="shared" si="3"/>
        <v>41469.599999999999</v>
      </c>
      <c r="D59" s="3">
        <f t="shared" si="4"/>
        <v>88818.4</v>
      </c>
      <c r="E59" s="3">
        <f t="shared" si="7"/>
        <v>99181.2</v>
      </c>
      <c r="F59" s="3">
        <f t="shared" si="7"/>
        <v>13577.8</v>
      </c>
      <c r="G59" s="3">
        <f t="shared" si="7"/>
        <v>1728</v>
      </c>
      <c r="H59" s="3">
        <f t="shared" si="6"/>
        <v>157.5</v>
      </c>
      <c r="I59" s="3">
        <f t="shared" si="6"/>
        <v>11692.4</v>
      </c>
      <c r="J59" s="3">
        <f t="shared" si="6"/>
        <v>1494.5</v>
      </c>
      <c r="K59" s="3">
        <f t="shared" si="6"/>
        <v>259.5</v>
      </c>
      <c r="L59" s="3">
        <f t="shared" si="6"/>
        <v>16.5</v>
      </c>
      <c r="M59" s="3">
        <f t="shared" si="6"/>
        <v>1218.5</v>
      </c>
      <c r="P59">
        <v>2009</v>
      </c>
      <c r="Q59">
        <v>229469300000</v>
      </c>
      <c r="R59">
        <v>41469600000</v>
      </c>
      <c r="S59">
        <v>88818400000</v>
      </c>
      <c r="T59">
        <v>99181200000</v>
      </c>
      <c r="U59">
        <v>13577800000</v>
      </c>
      <c r="V59">
        <v>1728000000</v>
      </c>
      <c r="W59">
        <v>157500000</v>
      </c>
      <c r="X59">
        <v>11692400000</v>
      </c>
      <c r="Y59">
        <v>1494500000</v>
      </c>
      <c r="Z59">
        <v>259500000</v>
      </c>
      <c r="AA59">
        <v>16500000</v>
      </c>
      <c r="AB59">
        <v>1218500000</v>
      </c>
    </row>
    <row r="60" spans="1:28">
      <c r="A60" s="7">
        <v>2010</v>
      </c>
      <c r="B60" s="3">
        <f t="shared" si="5"/>
        <v>241553.7</v>
      </c>
      <c r="C60" s="3">
        <f t="shared" si="3"/>
        <v>43461.7</v>
      </c>
      <c r="D60" s="3">
        <f t="shared" si="4"/>
        <v>96142.5</v>
      </c>
      <c r="E60" s="3">
        <f t="shared" si="7"/>
        <v>101949.6</v>
      </c>
      <c r="F60" s="3">
        <f t="shared" si="7"/>
        <v>15548.9</v>
      </c>
      <c r="G60" s="3">
        <f t="shared" si="7"/>
        <v>2511.8000000000002</v>
      </c>
      <c r="H60" s="3">
        <f t="shared" si="6"/>
        <v>320.39999999999998</v>
      </c>
      <c r="I60" s="3">
        <f t="shared" si="6"/>
        <v>12716.7</v>
      </c>
      <c r="J60" s="3">
        <f t="shared" si="6"/>
        <v>1631.1</v>
      </c>
      <c r="K60" s="3">
        <f t="shared" si="6"/>
        <v>170.6</v>
      </c>
      <c r="L60" s="3">
        <f t="shared" si="6"/>
        <v>13.5</v>
      </c>
      <c r="M60" s="3">
        <f t="shared" si="6"/>
        <v>1447</v>
      </c>
      <c r="P60">
        <v>2010</v>
      </c>
      <c r="Q60">
        <v>241553700000</v>
      </c>
      <c r="R60">
        <v>43461700000</v>
      </c>
      <c r="S60">
        <v>96142500000</v>
      </c>
      <c r="T60">
        <v>101949600000</v>
      </c>
      <c r="U60">
        <v>15548900000</v>
      </c>
      <c r="V60">
        <v>2511800000</v>
      </c>
      <c r="W60">
        <v>320400000</v>
      </c>
      <c r="X60">
        <v>12716700000</v>
      </c>
      <c r="Y60">
        <v>1631100000</v>
      </c>
      <c r="Z60">
        <v>170600000</v>
      </c>
      <c r="AA60">
        <v>13500000</v>
      </c>
      <c r="AB60">
        <v>1447000000</v>
      </c>
    </row>
    <row r="62" spans="1:28">
      <c r="A62" s="9" t="s">
        <v>71</v>
      </c>
    </row>
    <row r="63" spans="1:28">
      <c r="A63" s="7" t="s">
        <v>706</v>
      </c>
      <c r="B63" s="2">
        <f>IF(ISERROR((POWER(VLOOKUP(VALUE(RIGHT($A63,4)),$A$5:$M$60,COLUMN(B$52),0)/VLOOKUP(VALUE(LEFT($A63,4)),$A$5:$M$60,COLUMN(B$52),0),1/(VALUE(RIGHT($A63,4))-VALUE(LEFT($A63,4))))-1)*100)=FALSE,((POWER(VLOOKUP(VALUE(RIGHT($A63,4)),$A$5:$M$60,COLUMN(B$52),0)/VLOOKUP(VALUE(LEFT($A63,4)),$A$5:$M$60,COLUMN(B$52),0),1/(VALUE(RIGHT($A63,4))-VALUE(LEFT($A63,4))))-1)*100),”n.a.”)</f>
        <v>7.5660142599640601</v>
      </c>
      <c r="C63" s="2">
        <f>IF(ISERROR((POWER(VLOOKUP(VALUE(RIGHT($A63,4)),$A$5:$M$60,COLUMN(C$52),0)/VLOOKUP(VALUE(LEFT($A63,4)),$A$5:$M$60,COLUMN(C$52),0),1/(VALUE(RIGHT($A63,4))-VALUE(LEFT($A63,4))))-1)*100)=FALSE,((POWER(VLOOKUP(VALUE(RIGHT($A63,4)),$A$5:$M$60,COLUMN(C$52),0)/VLOOKUP(VALUE(LEFT($A63,4)),$A$5:$M$60,COLUMN(C$52),0),1/(VALUE(RIGHT($A63,4))-VALUE(LEFT($A63,4))))-1)*100),”n.a.”)</f>
        <v>6.7123557487020591</v>
      </c>
      <c r="D63" s="2">
        <f>IF(ISERROR((POWER(VLOOKUP(VALUE(RIGHT($A63,4)),$A$5:$M$60,COLUMN(D$52),0)/VLOOKUP(VALUE(LEFT($A63,4)),$A$5:$M$60,COLUMN(D$52),0),1/(VALUE(RIGHT($A63,4))-VALUE(LEFT($A63,4))))-1)*100)=FALSE,((POWER(VLOOKUP(VALUE(RIGHT($A63,4)),$A$5:$M$60,COLUMN(D$52),0)/VLOOKUP(VALUE(LEFT($A63,4)),$A$5:$M$60,COLUMN(D$52),0),1/(VALUE(RIGHT($A63,4))-VALUE(LEFT($A63,4))))-1)*100),”n.a.”)</f>
        <v>7.7705773010701362</v>
      </c>
      <c r="E63" s="2">
        <f>IF(ISERROR((POWER(VLOOKUP(VALUE(RIGHT($A63,4)),$A$5:$M$60,COLUMN(E$52),0)/VLOOKUP(VALUE(LEFT($A63,4)),$A$5:$M$60,COLUMN(E$52),0),1/(VALUE(RIGHT($A63,4))-VALUE(LEFT($A63,4))))-1)*100)=FALSE,((POWER(VLOOKUP(VALUE(RIGHT($A63,4)),$A$5:$M$60,COLUMN(E$52),0)/VLOOKUP(VALUE(LEFT($A63,4)),$A$5:$M$60,COLUMN(E$52),0),1/(VALUE(RIGHT($A63,4))-VALUE(LEFT($A63,4))))-1)*100),”n.a.”)</f>
        <v>7.8464409488868458</v>
      </c>
      <c r="F63" s="2">
        <f>IF(ISERROR((POWER(VLOOKUP(VALUE(RIGHT($A63,4)),$A$5:$M$60,COLUMN(F$52),0)/VLOOKUP(VALUE(LEFT($A63,4)),$A$5:$M$60,COLUMN(F$52),0),1/(VALUE(RIGHT($A63,4))-VALUE(LEFT($A63,4))))-1)*100)=FALSE,((POWER(VLOOKUP(VALUE(RIGHT($A63,4)),$A$5:$M$60,COLUMN(F$52),0)/VLOOKUP(VALUE(LEFT($A63,4)),$A$5:$M$60,COLUMN(F$52),0),1/(VALUE(RIGHT($A63,4))-VALUE(LEFT($A63,4))))-1)*100),”n.a.”)</f>
        <v>5.8732450069715503</v>
      </c>
      <c r="G63" s="2">
        <f>IF(ISERROR((POWER(VLOOKUP(VALUE(RIGHT($A63,4)),$A$5:$M$60,COLUMN(G$52),0)/VLOOKUP(VALUE(LEFT($A63,4)),$A$5:$M$60,COLUMN(G$52),0),1/(VALUE(RIGHT($A63,4))-VALUE(LEFT($A63,4))))-1)*100)=FALSE,((POWER(VLOOKUP(VALUE(RIGHT($A63,4)),$A$5:$M$60,COLUMN(G$52),0)/VLOOKUP(VALUE(LEFT($A63,4)),$A$5:$M$60,COLUMN(G$52),0),1/(VALUE(RIGHT($A63,4))-VALUE(LEFT($A63,4))))-1)*100),”n.a.”)</f>
        <v>5.1187349698047502</v>
      </c>
      <c r="H63" s="2">
        <f>IF(ISERROR((POWER(VLOOKUP(VALUE(RIGHT($A63,4)),$A$5:$M$60,COLUMN(H$52),0)/VLOOKUP(VALUE(LEFT($A63,4)),$A$5:$M$60,COLUMN(H$52),0),1/(VALUE(RIGHT($A63,4))-VALUE(LEFT($A63,4))))-1)*100)=FALSE,((POWER(VLOOKUP(VALUE(RIGHT($A63,4)),$A$5:$M$60,COLUMN(H$52),0)/VLOOKUP(VALUE(LEFT($A63,4)),$A$5:$M$60,COLUMN(H$52),0),1/(VALUE(RIGHT($A63,4))-VALUE(LEFT($A63,4))))-1)*100),”n.a.”)</f>
        <v>3.5641851166758221</v>
      </c>
      <c r="I63" s="2">
        <f>IF(ISERROR((POWER(VLOOKUP(VALUE(RIGHT($A63,4)),$A$5:$M$60,COLUMN(I$52),0)/VLOOKUP(VALUE(LEFT($A63,4)),$A$5:$M$60,COLUMN(I$52),0),1/(VALUE(RIGHT($A63,4))-VALUE(LEFT($A63,4))))-1)*100)=FALSE,((POWER(VLOOKUP(VALUE(RIGHT($A63,4)),$A$5:$M$60,COLUMN(I$52),0)/VLOOKUP(VALUE(LEFT($A63,4)),$A$5:$M$60,COLUMN(I$52),0),1/(VALUE(RIGHT($A63,4))-VALUE(LEFT($A63,4))))-1)*100),”n.a.”)</f>
        <v>6.1797180734449952</v>
      </c>
      <c r="J63" s="2">
        <f>IF(ISERROR((POWER(VLOOKUP(VALUE(RIGHT($A63,4)),$A$5:$M$60,COLUMN(J$52),0)/VLOOKUP(VALUE(LEFT($A63,4)),$A$5:$M$60,COLUMN(J$52),0),1/(VALUE(RIGHT($A63,4))-VALUE(LEFT($A63,4))))-1)*100)=FALSE,((POWER(VLOOKUP(VALUE(RIGHT($A63,4)),$A$5:$M$60,COLUMN(J$52),0)/VLOOKUP(VALUE(LEFT($A63,4)),$A$5:$M$60,COLUMN(J$52),0),1/(VALUE(RIGHT($A63,4))-VALUE(LEFT($A63,4))))-1)*100),”n.a.”)</f>
        <v>5.3564240643460659</v>
      </c>
      <c r="K63" s="2">
        <f>IF(ISERROR((POWER(VLOOKUP(VALUE(RIGHT($A63,4)),$A$5:$M$60,COLUMN(K$52),0)/VLOOKUP(VALUE(LEFT($A63,4)),$A$5:$M$60,COLUMN(K$52),0),1/(VALUE(RIGHT($A63,4))-VALUE(LEFT($A63,4))))-1)*100)=FALSE,((POWER(VLOOKUP(VALUE(RIGHT($A63,4)),$A$5:$M$60,COLUMN(K$52),0)/VLOOKUP(VALUE(LEFT($A63,4)),$A$5:$M$60,COLUMN(K$52),0),1/(VALUE(RIGHT($A63,4))-VALUE(LEFT($A63,4))))-1)*100),”n.a.”)</f>
        <v>2.8769701416248905</v>
      </c>
      <c r="L63" s="2">
        <f>IF(ISERROR((POWER(VLOOKUP(VALUE(RIGHT($A63,4)),$A$5:$M$60,COLUMN(L$52),0)/VLOOKUP(VALUE(LEFT($A63,4)),$A$5:$M$60,COLUMN(L$52),0),1/(VALUE(RIGHT($A63,4))-VALUE(LEFT($A63,4))))-1)*100)=FALSE,((POWER(VLOOKUP(VALUE(RIGHT($A63,4)),$A$5:$M$60,COLUMN(L$52),0)/VLOOKUP(VALUE(LEFT($A63,4)),$A$5:$M$60,COLUMN(L$52),0),1/(VALUE(RIGHT($A63,4))-VALUE(LEFT($A63,4))))-1)*100),”n.a.”)</f>
        <v>4.5861887185088879</v>
      </c>
      <c r="M63" s="2">
        <f>IF(ISERROR((POWER(VLOOKUP(VALUE(RIGHT($A63,4)),$A$5:$M$60,COLUMN(M$52),0)/VLOOKUP(VALUE(LEFT($A63,4)),$A$5:$M$60,COLUMN(M$52),0),1/(VALUE(RIGHT($A63,4))-VALUE(LEFT($A63,4))))-1)*100)=FALSE,((POWER(VLOOKUP(VALUE(RIGHT($A63,4)),$A$5:$M$60,COLUMN(M$52),0)/VLOOKUP(VALUE(LEFT($A63,4)),$A$5:$M$60,COLUMN(M$52),0),1/(VALUE(RIGHT($A63,4))-VALUE(LEFT($A63,4))))-1)*100),”n.a.”)</f>
        <v>6.0200617172544435</v>
      </c>
    </row>
    <row r="64" spans="1:28">
      <c r="A64" s="7" t="s">
        <v>665</v>
      </c>
      <c r="B64" s="2">
        <f>IF(ISERROR((POWER(VLOOKUP(VALUE(RIGHT($A64,4)),$A$5:$M$60,COLUMN(B$52),0)/VLOOKUP(VALUE(LEFT($A64,4)),$A$5:$M$60,COLUMN(B$52),0),1/(VALUE(RIGHT($A64,4))-VALUE(LEFT($A64,4))))-1)*100)=FALSE,((POWER(VLOOKUP(VALUE(RIGHT($A64,4)),$A$5:$M$60,COLUMN(B$52),0)/VLOOKUP(VALUE(LEFT($A64,4)),$A$5:$M$60,COLUMN(B$52),0),1/(VALUE(RIGHT($A64,4))-VALUE(LEFT($A64,4))))-1)*100),”n.a.”)</f>
        <v>4.6337741172640001</v>
      </c>
      <c r="C64" s="2">
        <f>IF(ISERROR((POWER(VLOOKUP(VALUE(RIGHT($A64,4)),$A$5:$M$60,COLUMN(C$52),0)/VLOOKUP(VALUE(LEFT($A64,4)),$A$5:$M$60,COLUMN(C$52),0),1/(VALUE(RIGHT($A64,4))-VALUE(LEFT($A64,4))))-1)*100)=FALSE,((POWER(VLOOKUP(VALUE(RIGHT($A64,4)),$A$5:$M$60,COLUMN(C$52),0)/VLOOKUP(VALUE(LEFT($A64,4)),$A$5:$M$60,COLUMN(C$52),0),1/(VALUE(RIGHT($A64,4))-VALUE(LEFT($A64,4))))-1)*100),”n.a.”)</f>
        <v>3.6160653738075421</v>
      </c>
      <c r="D64" s="2">
        <f>IF(ISERROR((POWER(VLOOKUP(VALUE(RIGHT($A64,4)),$A$5:$M$60,COLUMN(D$52),0)/VLOOKUP(VALUE(LEFT($A64,4)),$A$5:$M$60,COLUMN(D$52),0),1/(VALUE(RIGHT($A64,4))-VALUE(LEFT($A64,4))))-1)*100)=FALSE,((POWER(VLOOKUP(VALUE(RIGHT($A64,4)),$A$5:$M$60,COLUMN(D$52),0)/VLOOKUP(VALUE(LEFT($A64,4)),$A$5:$M$60,COLUMN(D$52),0),1/(VALUE(RIGHT($A64,4))-VALUE(LEFT($A64,4))))-1)*100),”n.a.”)</f>
        <v>4.5056757999464514</v>
      </c>
      <c r="E64" s="2">
        <f>IF(ISERROR((POWER(VLOOKUP(VALUE(RIGHT($A64,4)),$A$5:$M$60,COLUMN(E$52),0)/VLOOKUP(VALUE(LEFT($A64,4)),$A$5:$M$60,COLUMN(E$52),0),1/(VALUE(RIGHT($A64,4))-VALUE(LEFT($A64,4))))-1)*100)=FALSE,((POWER(VLOOKUP(VALUE(RIGHT($A64,4)),$A$5:$M$60,COLUMN(E$52),0)/VLOOKUP(VALUE(LEFT($A64,4)),$A$5:$M$60,COLUMN(E$52),0),1/(VALUE(RIGHT($A64,4))-VALUE(LEFT($A64,4))))-1)*100),”n.a.”)</f>
        <v>5.0839386825802579</v>
      </c>
      <c r="F64" s="2">
        <f>IF(ISERROR((POWER(VLOOKUP(VALUE(RIGHT($A64,4)),$A$5:$M$60,COLUMN(F$52),0)/VLOOKUP(VALUE(LEFT($A64,4)),$A$5:$M$60,COLUMN(F$52),0),1/(VALUE(RIGHT($A64,4))-VALUE(LEFT($A64,4))))-1)*100)=FALSE,((POWER(VLOOKUP(VALUE(RIGHT($A64,4)),$A$5:$M$60,COLUMN(F$52),0)/VLOOKUP(VALUE(LEFT($A64,4)),$A$5:$M$60,COLUMN(F$52),0),1/(VALUE(RIGHT($A64,4))-VALUE(LEFT($A64,4))))-1)*100),”n.a.”)</f>
        <v>2.1906662917362318</v>
      </c>
      <c r="G64" s="2">
        <f>IF(ISERROR((POWER(VLOOKUP(VALUE(RIGHT($A64,4)),$A$5:$M$60,COLUMN(G$52),0)/VLOOKUP(VALUE(LEFT($A64,4)),$A$5:$M$60,COLUMN(G$52),0),1/(VALUE(RIGHT($A64,4))-VALUE(LEFT($A64,4))))-1)*100)=FALSE,((POWER(VLOOKUP(VALUE(RIGHT($A64,4)),$A$5:$M$60,COLUMN(G$52),0)/VLOOKUP(VALUE(LEFT($A64,4)),$A$5:$M$60,COLUMN(G$52),0),1/(VALUE(RIGHT($A64,4))-VALUE(LEFT($A64,4))))-1)*100),”n.a.”)</f>
        <v>-0.67578205271789926</v>
      </c>
      <c r="H64" s="2">
        <f>IF(ISERROR((POWER(VLOOKUP(VALUE(RIGHT($A64,4)),$A$5:$M$60,COLUMN(H$52),0)/VLOOKUP(VALUE(LEFT($A64,4)),$A$5:$M$60,COLUMN(H$52),0),1/(VALUE(RIGHT($A64,4))-VALUE(LEFT($A64,4))))-1)*100)=FALSE,((POWER(VLOOKUP(VALUE(RIGHT($A64,4)),$A$5:$M$60,COLUMN(H$52),0)/VLOOKUP(VALUE(LEFT($A64,4)),$A$5:$M$60,COLUMN(H$52),0),1/(VALUE(RIGHT($A64,4))-VALUE(LEFT($A64,4))))-1)*100),”n.a.”)</f>
        <v>-3.4021841489996429</v>
      </c>
      <c r="I64" s="2">
        <f>IF(ISERROR((POWER(VLOOKUP(VALUE(RIGHT($A64,4)),$A$5:$M$60,COLUMN(I$52),0)/VLOOKUP(VALUE(LEFT($A64,4)),$A$5:$M$60,COLUMN(I$52),0),1/(VALUE(RIGHT($A64,4))-VALUE(LEFT($A64,4))))-1)*100)=FALSE,((POWER(VLOOKUP(VALUE(RIGHT($A64,4)),$A$5:$M$60,COLUMN(I$52),0)/VLOOKUP(VALUE(LEFT($A64,4)),$A$5:$M$60,COLUMN(I$52),0),1/(VALUE(RIGHT($A64,4))-VALUE(LEFT($A64,4))))-1)*100),”n.a.”)</f>
        <v>2.9849915983445108</v>
      </c>
      <c r="J64" s="2">
        <f>IF(ISERROR((POWER(VLOOKUP(VALUE(RIGHT($A64,4)),$A$5:$M$60,COLUMN(J$52),0)/VLOOKUP(VALUE(LEFT($A64,4)),$A$5:$M$60,COLUMN(J$52),0),1/(VALUE(RIGHT($A64,4))-VALUE(LEFT($A64,4))))-1)*100)=FALSE,((POWER(VLOOKUP(VALUE(RIGHT($A64,4)),$A$5:$M$60,COLUMN(J$52),0)/VLOOKUP(VALUE(LEFT($A64,4)),$A$5:$M$60,COLUMN(J$52),0),1/(VALUE(RIGHT($A64,4))-VALUE(LEFT($A64,4))))-1)*100),”n.a.”)</f>
        <v>3.6798122139431788</v>
      </c>
      <c r="K64" s="2">
        <f>IF(ISERROR((POWER(VLOOKUP(VALUE(RIGHT($A64,4)),$A$5:$M$60,COLUMN(K$52),0)/VLOOKUP(VALUE(LEFT($A64,4)),$A$5:$M$60,COLUMN(K$52),0),1/(VALUE(RIGHT($A64,4))-VALUE(LEFT($A64,4))))-1)*100)=FALSE,((POWER(VLOOKUP(VALUE(RIGHT($A64,4)),$A$5:$M$60,COLUMN(K$52),0)/VLOOKUP(VALUE(LEFT($A64,4)),$A$5:$M$60,COLUMN(K$52),0),1/(VALUE(RIGHT($A64,4))-VALUE(LEFT($A64,4))))-1)*100),”n.a.”)</f>
        <v>0.41666804310576122</v>
      </c>
      <c r="L64" s="2">
        <f>IF(ISERROR((POWER(VLOOKUP(VALUE(RIGHT($A64,4)),$A$5:$M$60,COLUMN(L$52),0)/VLOOKUP(VALUE(LEFT($A64,4)),$A$5:$M$60,COLUMN(L$52),0),1/(VALUE(RIGHT($A64,4))-VALUE(LEFT($A64,4))))-1)*100)=FALSE,((POWER(VLOOKUP(VALUE(RIGHT($A64,4)),$A$5:$M$60,COLUMN(L$52),0)/VLOOKUP(VALUE(LEFT($A64,4)),$A$5:$M$60,COLUMN(L$52),0),1/(VALUE(RIGHT($A64,4))-VALUE(LEFT($A64,4))))-1)*100),”n.a.”)</f>
        <v>-0.41319596088913446</v>
      </c>
      <c r="M64" s="2">
        <f>IF(ISERROR((POWER(VLOOKUP(VALUE(RIGHT($A64,4)),$A$5:$M$60,COLUMN(M$52),0)/VLOOKUP(VALUE(LEFT($A64,4)),$A$5:$M$60,COLUMN(M$52),0),1/(VALUE(RIGHT($A64,4))-VALUE(LEFT($A64,4))))-1)*100)=FALSE,((POWER(VLOOKUP(VALUE(RIGHT($A64,4)),$A$5:$M$60,COLUMN(M$52),0)/VLOOKUP(VALUE(LEFT($A64,4)),$A$5:$M$60,COLUMN(M$52),0),1/(VALUE(RIGHT($A64,4))-VALUE(LEFT($A64,4))))-1)*100),”n.a.”)</f>
        <v>4.6123188194683307</v>
      </c>
    </row>
    <row r="65" spans="1:13">
      <c r="A65" s="7" t="s">
        <v>1</v>
      </c>
      <c r="B65" s="2">
        <f>IF(ISERROR((POWER(VLOOKUP(VALUE(RIGHT($A65,4)),$A$5:$M$60,COLUMN(B$52),0)/VLOOKUP(VALUE(LEFT($A65,4)),$A$5:$M$60,COLUMN(B$52),0),1/(VALUE(RIGHT($A65,4))-VALUE(LEFT($A65,4))))-1)*100)=FALSE,((POWER(VLOOKUP(VALUE(RIGHT($A65,4)),$A$5:$M$60,COLUMN(B$52),0)/VLOOKUP(VALUE(LEFT($A65,4)),$A$5:$M$60,COLUMN(B$52),0),1/(VALUE(RIGHT($A65,4))-VALUE(LEFT($A65,4))))-1)*100),”n.a.”)</f>
        <v>5.2868489523877349</v>
      </c>
      <c r="C65" s="2">
        <f>IF(ISERROR((POWER(VLOOKUP(VALUE(RIGHT($A65,4)),$A$5:$M$60,COLUMN(C$52),0)/VLOOKUP(VALUE(LEFT($A65,4)),$A$5:$M$60,COLUMN(C$52),0),1/(VALUE(RIGHT($A65,4))-VALUE(LEFT($A65,4))))-1)*100)=FALSE,((POWER(VLOOKUP(VALUE(RIGHT($A65,4)),$A$5:$M$60,COLUMN(C$52),0)/VLOOKUP(VALUE(LEFT($A65,4)),$A$5:$M$60,COLUMN(C$52),0),1/(VALUE(RIGHT($A65,4))-VALUE(LEFT($A65,4))))-1)*100),”n.a.”)</f>
        <v>7.3548018733615939</v>
      </c>
      <c r="D65" s="2">
        <f>IF(ISERROR((POWER(VLOOKUP(VALUE(RIGHT($A65,4)),$A$5:$M$60,COLUMN(D$52),0)/VLOOKUP(VALUE(LEFT($A65,4)),$A$5:$M$60,COLUMN(D$52),0),1/(VALUE(RIGHT($A65,4))-VALUE(LEFT($A65,4))))-1)*100)=FALSE,((POWER(VLOOKUP(VALUE(RIGHT($A65,4)),$A$5:$M$60,COLUMN(D$52),0)/VLOOKUP(VALUE(LEFT($A65,4)),$A$5:$M$60,COLUMN(D$52),0),1/(VALUE(RIGHT($A65,4))-VALUE(LEFT($A65,4))))-1)*100),”n.a.”)</f>
        <v>1.2422748720812171</v>
      </c>
      <c r="E65" s="2">
        <f>IF(ISERROR((POWER(VLOOKUP(VALUE(RIGHT($A65,4)),$A$5:$M$60,COLUMN(E$52),0)/VLOOKUP(VALUE(LEFT($A65,4)),$A$5:$M$60,COLUMN(E$52),0),1/(VALUE(RIGHT($A65,4))-VALUE(LEFT($A65,4))))-1)*100)=FALSE,((POWER(VLOOKUP(VALUE(RIGHT($A65,4)),$A$5:$M$60,COLUMN(E$52),0)/VLOOKUP(VALUE(LEFT($A65,4)),$A$5:$M$60,COLUMN(E$52),0),1/(VALUE(RIGHT($A65,4))-VALUE(LEFT($A65,4))))-1)*100),”n.a.”)</f>
        <v>6.8550956057123358</v>
      </c>
      <c r="F65" s="2">
        <f>IF(ISERROR((POWER(VLOOKUP(VALUE(RIGHT($A65,4)),$A$5:$M$60,COLUMN(F$52),0)/VLOOKUP(VALUE(LEFT($A65,4)),$A$5:$M$60,COLUMN(F$52),0),1/(VALUE(RIGHT($A65,4))-VALUE(LEFT($A65,4))))-1)*100)=FALSE,((POWER(VLOOKUP(VALUE(RIGHT($A65,4)),$A$5:$M$60,COLUMN(F$52),0)/VLOOKUP(VALUE(LEFT($A65,4)),$A$5:$M$60,COLUMN(F$52),0),1/(VALUE(RIGHT($A65,4))-VALUE(LEFT($A65,4))))-1)*100),”n.a.”)</f>
        <v>6.2264791250217222</v>
      </c>
      <c r="G65" s="2">
        <f>IF(ISERROR((POWER(VLOOKUP(VALUE(RIGHT($A65,4)),$A$5:$M$60,COLUMN(G$52),0)/VLOOKUP(VALUE(LEFT($A65,4)),$A$5:$M$60,COLUMN(G$52),0),1/(VALUE(RIGHT($A65,4))-VALUE(LEFT($A65,4))))-1)*100)=FALSE,((POWER(VLOOKUP(VALUE(RIGHT($A65,4)),$A$5:$M$60,COLUMN(G$52),0)/VLOOKUP(VALUE(LEFT($A65,4)),$A$5:$M$60,COLUMN(G$52),0),1/(VALUE(RIGHT($A65,4))-VALUE(LEFT($A65,4))))-1)*100),”n.a.”)</f>
        <v>5.4725580464944912</v>
      </c>
      <c r="H65" s="2">
        <f>IF(ISERROR((POWER(VLOOKUP(VALUE(RIGHT($A65,4)),$A$5:$M$60,COLUMN(H$52),0)/VLOOKUP(VALUE(LEFT($A65,4)),$A$5:$M$60,COLUMN(H$52),0),1/(VALUE(RIGHT($A65,4))-VALUE(LEFT($A65,4))))-1)*100)=FALSE,((POWER(VLOOKUP(VALUE(RIGHT($A65,4)),$A$5:$M$60,COLUMN(H$52),0)/VLOOKUP(VALUE(LEFT($A65,4)),$A$5:$M$60,COLUMN(H$52),0),1/(VALUE(RIGHT($A65,4))-VALUE(LEFT($A65,4))))-1)*100),”n.a.”)</f>
        <v>-1.2619028169608026</v>
      </c>
      <c r="I65" s="2">
        <f>IF(ISERROR((POWER(VLOOKUP(VALUE(RIGHT($A65,4)),$A$5:$M$60,COLUMN(I$52),0)/VLOOKUP(VALUE(LEFT($A65,4)),$A$5:$M$60,COLUMN(I$52),0),1/(VALUE(RIGHT($A65,4))-VALUE(LEFT($A65,4))))-1)*100)=FALSE,((POWER(VLOOKUP(VALUE(RIGHT($A65,4)),$A$5:$M$60,COLUMN(I$52),0)/VLOOKUP(VALUE(LEFT($A65,4)),$A$5:$M$60,COLUMN(I$52),0),1/(VALUE(RIGHT($A65,4))-VALUE(LEFT($A65,4))))-1)*100),”n.a.”)</f>
        <v>7.0107393275711916</v>
      </c>
      <c r="J65" s="2">
        <f>IF(ISERROR((POWER(VLOOKUP(VALUE(RIGHT($A65,4)),$A$5:$M$60,COLUMN(J$52),0)/VLOOKUP(VALUE(LEFT($A65,4)),$A$5:$M$60,COLUMN(J$52),0),1/(VALUE(RIGHT($A65,4))-VALUE(LEFT($A65,4))))-1)*100)=FALSE,((POWER(VLOOKUP(VALUE(RIGHT($A65,4)),$A$5:$M$60,COLUMN(J$52),0)/VLOOKUP(VALUE(LEFT($A65,4)),$A$5:$M$60,COLUMN(J$52),0),1/(VALUE(RIGHT($A65,4))-VALUE(LEFT($A65,4))))-1)*100),”n.a.”)</f>
        <v>9.0070648311142421</v>
      </c>
      <c r="K65" s="2">
        <f>IF(ISERROR((POWER(VLOOKUP(VALUE(RIGHT($A65,4)),$A$5:$M$60,COLUMN(K$52),0)/VLOOKUP(VALUE(LEFT($A65,4)),$A$5:$M$60,COLUMN(K$52),0),1/(VALUE(RIGHT($A65,4))-VALUE(LEFT($A65,4))))-1)*100)=FALSE,((POWER(VLOOKUP(VALUE(RIGHT($A65,4)),$A$5:$M$60,COLUMN(K$52),0)/VLOOKUP(VALUE(LEFT($A65,4)),$A$5:$M$60,COLUMN(K$52),0),1/(VALUE(RIGHT($A65,4))-VALUE(LEFT($A65,4))))-1)*100),”n.a.”)</f>
        <v>4.9114600870322933</v>
      </c>
      <c r="L65" s="2">
        <f>IF(ISERROR((POWER(VLOOKUP(VALUE(RIGHT($A65,4)),$A$5:$M$60,COLUMN(L$52),0)/VLOOKUP(VALUE(LEFT($A65,4)),$A$5:$M$60,COLUMN(L$52),0),1/(VALUE(RIGHT($A65,4))-VALUE(LEFT($A65,4))))-1)*100)=FALSE,((POWER(VLOOKUP(VALUE(RIGHT($A65,4)),$A$5:$M$60,COLUMN(L$52),0)/VLOOKUP(VALUE(LEFT($A65,4)),$A$5:$M$60,COLUMN(L$52),0),1/(VALUE(RIGHT($A65,4))-VALUE(LEFT($A65,4))))-1)*100),”n.a.”)</f>
        <v>-11.050034337002934</v>
      </c>
      <c r="M65" s="2">
        <f>IF(ISERROR((POWER(VLOOKUP(VALUE(RIGHT($A65,4)),$A$5:$M$60,COLUMN(M$52),0)/VLOOKUP(VALUE(LEFT($A65,4)),$A$5:$M$60,COLUMN(M$52),0),1/(VALUE(RIGHT($A65,4))-VALUE(LEFT($A65,4))))-1)*100)=FALSE,((POWER(VLOOKUP(VALUE(RIGHT($A65,4)),$A$5:$M$60,COLUMN(M$52),0)/VLOOKUP(VALUE(LEFT($A65,4)),$A$5:$M$60,COLUMN(M$52),0),1/(VALUE(RIGHT($A65,4))-VALUE(LEFT($A65,4))))-1)*100),”n.a.”)</f>
        <v>10.646662147532847</v>
      </c>
    </row>
    <row r="66" spans="1:13">
      <c r="A66" s="7" t="s">
        <v>603</v>
      </c>
      <c r="B66" s="2">
        <f>IF(ISERROR((POWER(VLOOKUP(VALUE(RIGHT($A66,4)),$A$5:$M$60,COLUMN(B$52),0)/VLOOKUP(VALUE(LEFT($A66,4)),$A$5:$M$60,COLUMN(B$52),0),1/(VALUE(RIGHT($A66,4))-VALUE(LEFT($A66,4))))-1)*100)=FALSE,((POWER(VLOOKUP(VALUE(RIGHT($A66,4)),$A$5:$M$60,COLUMN(B$52),0)/VLOOKUP(VALUE(LEFT($A66,4)),$A$5:$M$60,COLUMN(B$52),0),1/(VALUE(RIGHT($A66,4))-VALUE(LEFT($A66,4))))-1)*100),”n.a.”)</f>
        <v>4.134834734430326</v>
      </c>
      <c r="C66" s="2">
        <f>IF(ISERROR((POWER(VLOOKUP(VALUE(RIGHT($A66,4)),$A$5:$M$60,COLUMN(C$52),0)/VLOOKUP(VALUE(LEFT($A66,4)),$A$5:$M$60,COLUMN(C$52),0),1/(VALUE(RIGHT($A66,4))-VALUE(LEFT($A66,4))))-1)*100)=FALSE,((POWER(VLOOKUP(VALUE(RIGHT($A66,4)),$A$5:$M$60,COLUMN(C$52),0)/VLOOKUP(VALUE(LEFT($A66,4)),$A$5:$M$60,COLUMN(C$52),0),1/(VALUE(RIGHT($A66,4))-VALUE(LEFT($A66,4))))-1)*100),”n.a.”)</f>
        <v>2.9761290535403662</v>
      </c>
      <c r="D66" s="2">
        <f>IF(ISERROR((POWER(VLOOKUP(VALUE(RIGHT($A66,4)),$A$5:$M$60,COLUMN(D$52),0)/VLOOKUP(VALUE(LEFT($A66,4)),$A$5:$M$60,COLUMN(D$52),0),1/(VALUE(RIGHT($A66,4))-VALUE(LEFT($A66,4))))-1)*100)=FALSE,((POWER(VLOOKUP(VALUE(RIGHT($A66,4)),$A$5:$M$60,COLUMN(D$52),0)/VLOOKUP(VALUE(LEFT($A66,4)),$A$5:$M$60,COLUMN(D$52),0),1/(VALUE(RIGHT($A66,4))-VALUE(LEFT($A66,4))))-1)*100),”n.a.”)</f>
        <v>6.5063141567662131</v>
      </c>
      <c r="E66" s="2">
        <f>IF(ISERROR((POWER(VLOOKUP(VALUE(RIGHT($A66,4)),$A$5:$M$60,COLUMN(E$52),0)/VLOOKUP(VALUE(LEFT($A66,4)),$A$5:$M$60,COLUMN(E$52),0),1/(VALUE(RIGHT($A66,4))-VALUE(LEFT($A66,4))))-1)*100)=FALSE,((POWER(VLOOKUP(VALUE(RIGHT($A66,4)),$A$5:$M$60,COLUMN(E$52),0)/VLOOKUP(VALUE(LEFT($A66,4)),$A$5:$M$60,COLUMN(E$52),0),1/(VALUE(RIGHT($A66,4))-VALUE(LEFT($A66,4))))-1)*100),”n.a.”)</f>
        <v>3.0640634795221944</v>
      </c>
      <c r="F66" s="2">
        <f>IF(ISERROR((POWER(VLOOKUP(VALUE(RIGHT($A66,4)),$A$5:$M$60,COLUMN(F$52),0)/VLOOKUP(VALUE(LEFT($A66,4)),$A$5:$M$60,COLUMN(F$52),0),1/(VALUE(RIGHT($A66,4))-VALUE(LEFT($A66,4))))-1)*100)=FALSE,((POWER(VLOOKUP(VALUE(RIGHT($A66,4)),$A$5:$M$60,COLUMN(F$52),0)/VLOOKUP(VALUE(LEFT($A66,4)),$A$5:$M$60,COLUMN(F$52),0),1/(VALUE(RIGHT($A66,4))-VALUE(LEFT($A66,4))))-1)*100),”n.a.”)</f>
        <v>-0.88894503160070748</v>
      </c>
      <c r="G66" s="2">
        <f>IF(ISERROR((POWER(VLOOKUP(VALUE(RIGHT($A66,4)),$A$5:$M$60,COLUMN(G$52),0)/VLOOKUP(VALUE(LEFT($A66,4)),$A$5:$M$60,COLUMN(G$52),0),1/(VALUE(RIGHT($A66,4))-VALUE(LEFT($A66,4))))-1)*100)=FALSE,((POWER(VLOOKUP(VALUE(RIGHT($A66,4)),$A$5:$M$60,COLUMN(G$52),0)/VLOOKUP(VALUE(LEFT($A66,4)),$A$5:$M$60,COLUMN(G$52),0),1/(VALUE(RIGHT($A66,4))-VALUE(LEFT($A66,4))))-1)*100),”n.a.”)</f>
        <v>-1.3314946086818158</v>
      </c>
      <c r="H66" s="2">
        <f>IF(ISERROR((POWER(VLOOKUP(VALUE(RIGHT($A66,4)),$A$5:$M$60,COLUMN(H$52),0)/VLOOKUP(VALUE(LEFT($A66,4)),$A$5:$M$60,COLUMN(H$52),0),1/(VALUE(RIGHT($A66,4))-VALUE(LEFT($A66,4))))-1)*100)=FALSE,((POWER(VLOOKUP(VALUE(RIGHT($A66,4)),$A$5:$M$60,COLUMN(H$52),0)/VLOOKUP(VALUE(LEFT($A66,4)),$A$5:$M$60,COLUMN(H$52),0),1/(VALUE(RIGHT($A66,4))-VALUE(LEFT($A66,4))))-1)*100),”n.a.”)</f>
        <v>-4.2983956488867658</v>
      </c>
      <c r="I66" s="2">
        <f>IF(ISERROR((POWER(VLOOKUP(VALUE(RIGHT($A66,4)),$A$5:$M$60,COLUMN(I$52),0)/VLOOKUP(VALUE(LEFT($A66,4)),$A$5:$M$60,COLUMN(I$52),0),1/(VALUE(RIGHT($A66,4))-VALUE(LEFT($A66,4))))-1)*100)=FALSE,((POWER(VLOOKUP(VALUE(RIGHT($A66,4)),$A$5:$M$60,COLUMN(I$52),0)/VLOOKUP(VALUE(LEFT($A66,4)),$A$5:$M$60,COLUMN(I$52),0),1/(VALUE(RIGHT($A66,4))-VALUE(LEFT($A66,4))))-1)*100),”n.a.”)</f>
        <v>-0.66238354898647822</v>
      </c>
      <c r="J66" s="2">
        <f>IF(ISERROR((POWER(VLOOKUP(VALUE(RIGHT($A66,4)),$A$5:$M$60,COLUMN(J$52),0)/VLOOKUP(VALUE(LEFT($A66,4)),$A$5:$M$60,COLUMN(J$52),0),1/(VALUE(RIGHT($A66,4))-VALUE(LEFT($A66,4))))-1)*100)=FALSE,((POWER(VLOOKUP(VALUE(RIGHT($A66,4)),$A$5:$M$60,COLUMN(J$52),0)/VLOOKUP(VALUE(LEFT($A66,4)),$A$5:$M$60,COLUMN(J$52),0),1/(VALUE(RIGHT($A66,4))-VALUE(LEFT($A66,4))))-1)*100),”n.a.”)</f>
        <v>1.415889966863082</v>
      </c>
      <c r="K66" s="2">
        <f>IF(ISERROR((POWER(VLOOKUP(VALUE(RIGHT($A66,4)),$A$5:$M$60,COLUMN(K$52),0)/VLOOKUP(VALUE(LEFT($A66,4)),$A$5:$M$60,COLUMN(K$52),0),1/(VALUE(RIGHT($A66,4))-VALUE(LEFT($A66,4))))-1)*100)=FALSE,((POWER(VLOOKUP(VALUE(RIGHT($A66,4)),$A$5:$M$60,COLUMN(K$52),0)/VLOOKUP(VALUE(LEFT($A66,4)),$A$5:$M$60,COLUMN(K$52),0),1/(VALUE(RIGHT($A66,4))-VALUE(LEFT($A66,4))))-1)*100),”n.a.”)</f>
        <v>-2.0630092888037854</v>
      </c>
      <c r="L66" s="2">
        <f>IF(ISERROR((POWER(VLOOKUP(VALUE(RIGHT($A66,4)),$A$5:$M$60,COLUMN(L$52),0)/VLOOKUP(VALUE(LEFT($A66,4)),$A$5:$M$60,COLUMN(L$52),0),1/(VALUE(RIGHT($A66,4))-VALUE(LEFT($A66,4))))-1)*100)=FALSE,((POWER(VLOOKUP(VALUE(RIGHT($A66,4)),$A$5:$M$60,COLUMN(L$52),0)/VLOOKUP(VALUE(LEFT($A66,4)),$A$5:$M$60,COLUMN(L$52),0),1/(VALUE(RIGHT($A66,4))-VALUE(LEFT($A66,4))))-1)*100),”n.a.”)</f>
        <v>7.5985615099321002</v>
      </c>
      <c r="M66" s="2">
        <f>IF(ISERROR((POWER(VLOOKUP(VALUE(RIGHT($A66,4)),$A$5:$M$60,COLUMN(M$52),0)/VLOOKUP(VALUE(LEFT($A66,4)),$A$5:$M$60,COLUMN(M$52),0),1/(VALUE(RIGHT($A66,4))-VALUE(LEFT($A66,4))))-1)*100)=FALSE,((POWER(VLOOKUP(VALUE(RIGHT($A66,4)),$A$5:$M$60,COLUMN(M$52),0)/VLOOKUP(VALUE(LEFT($A66,4)),$A$5:$M$60,COLUMN(M$52),0),1/(VALUE(RIGHT($A66,4))-VALUE(LEFT($A66,4))))-1)*100),”n.a.”)</f>
        <v>2.0398317927677212</v>
      </c>
    </row>
    <row r="67" spans="1:13">
      <c r="A67" s="7" t="s">
        <v>2</v>
      </c>
      <c r="B67" s="2">
        <f>IF(ISERROR((POWER(VLOOKUP(VALUE(RIGHT($A67,4)),$A$5:$M$60,COLUMN(B$52),0)/VLOOKUP(VALUE(LEFT($A67,4)),$A$5:$M$60,COLUMN(B$52),0),1/(VALUE(RIGHT($A67,4))-VALUE(LEFT($A67,4))))-1)*100)=FALSE,((POWER(VLOOKUP(VALUE(RIGHT($A67,4)),$A$5:$M$60,COLUMN(B$52),0)/VLOOKUP(VALUE(LEFT($A67,4)),$A$5:$M$60,COLUMN(B$52),0),1/(VALUE(RIGHT($A67,4))-VALUE(LEFT($A67,4))))-1)*100),”n.a.”)</f>
        <v>3.9179137886758086</v>
      </c>
      <c r="C67" s="2">
        <f>IF(ISERROR((POWER(VLOOKUP(VALUE(RIGHT($A67,4)),$A$5:$M$60,COLUMN(C$52),0)/VLOOKUP(VALUE(LEFT($A67,4)),$A$5:$M$60,COLUMN(C$52),0),1/(VALUE(RIGHT($A67,4))-VALUE(LEFT($A67,4))))-1)*100)=FALSE,((POWER(VLOOKUP(VALUE(RIGHT($A67,4)),$A$5:$M$60,COLUMN(C$52),0)/VLOOKUP(VALUE(LEFT($A67,4)),$A$5:$M$60,COLUMN(C$52),0),1/(VALUE(RIGHT($A67,4))-VALUE(LEFT($A67,4))))-1)*100),”n.a.”)</f>
        <v>0.16909886482647796</v>
      </c>
      <c r="D67" s="2">
        <f>IF(ISERROR((POWER(VLOOKUP(VALUE(RIGHT($A67,4)),$A$5:$M$60,COLUMN(D$52),0)/VLOOKUP(VALUE(LEFT($A67,4)),$A$5:$M$60,COLUMN(D$52),0),1/(VALUE(RIGHT($A67,4))-VALUE(LEFT($A67,4))))-1)*100)=FALSE,((POWER(VLOOKUP(VALUE(RIGHT($A67,4)),$A$5:$M$60,COLUMN(D$52),0)/VLOOKUP(VALUE(LEFT($A67,4)),$A$5:$M$60,COLUMN(D$52),0),1/(VALUE(RIGHT($A67,4))-VALUE(LEFT($A67,4))))-1)*100),”n.a.”)</f>
        <v>4.4780512134412032</v>
      </c>
      <c r="E67" s="2">
        <f>IF(ISERROR((POWER(VLOOKUP(VALUE(RIGHT($A67,4)),$A$5:$M$60,COLUMN(E$52),0)/VLOOKUP(VALUE(LEFT($A67,4)),$A$5:$M$60,COLUMN(E$52),0),1/(VALUE(RIGHT($A67,4))-VALUE(LEFT($A67,4))))-1)*100)=FALSE,((POWER(VLOOKUP(VALUE(RIGHT($A67,4)),$A$5:$M$60,COLUMN(E$52),0)/VLOOKUP(VALUE(LEFT($A67,4)),$A$5:$M$60,COLUMN(E$52),0),1/(VALUE(RIGHT($A67,4))-VALUE(LEFT($A67,4))))-1)*100),”n.a.”)</f>
        <v>4.9554595829790715</v>
      </c>
      <c r="F67" s="2">
        <f>IF(ISERROR((POWER(VLOOKUP(VALUE(RIGHT($A67,4)),$A$5:$M$60,COLUMN(F$52),0)/VLOOKUP(VALUE(LEFT($A67,4)),$A$5:$M$60,COLUMN(F$52),0),1/(VALUE(RIGHT($A67,4))-VALUE(LEFT($A67,4))))-1)*100)=FALSE,((POWER(VLOOKUP(VALUE(RIGHT($A67,4)),$A$5:$M$60,COLUMN(F$52),0)/VLOOKUP(VALUE(LEFT($A67,4)),$A$5:$M$60,COLUMN(F$52),0),1/(VALUE(RIGHT($A67,4))-VALUE(LEFT($A67,4))))-1)*100),”n.a.”)</f>
        <v>1.8521390422219675</v>
      </c>
      <c r="G67" s="2">
        <f>IF(ISERROR((POWER(VLOOKUP(VALUE(RIGHT($A67,4)),$A$5:$M$60,COLUMN(G$52),0)/VLOOKUP(VALUE(LEFT($A67,4)),$A$5:$M$60,COLUMN(G$52),0),1/(VALUE(RIGHT($A67,4))-VALUE(LEFT($A67,4))))-1)*100)=FALSE,((POWER(VLOOKUP(VALUE(RIGHT($A67,4)),$A$5:$M$60,COLUMN(G$52),0)/VLOOKUP(VALUE(LEFT($A67,4)),$A$5:$M$60,COLUMN(G$52),0),1/(VALUE(RIGHT($A67,4))-VALUE(LEFT($A67,4))))-1)*100),”n.a.”)</f>
        <v>0.59849564133647171</v>
      </c>
      <c r="H67" s="2">
        <f>IF(ISERROR((POWER(VLOOKUP(VALUE(RIGHT($A67,4)),$A$5:$M$60,COLUMN(H$52),0)/VLOOKUP(VALUE(LEFT($A67,4)),$A$5:$M$60,COLUMN(H$52),0),1/(VALUE(RIGHT($A67,4))-VALUE(LEFT($A67,4))))-1)*100)=FALSE,((POWER(VLOOKUP(VALUE(RIGHT($A67,4)),$A$5:$M$60,COLUMN(H$52),0)/VLOOKUP(VALUE(LEFT($A67,4)),$A$5:$M$60,COLUMN(H$52),0),1/(VALUE(RIGHT($A67,4))-VALUE(LEFT($A67,4))))-1)*100),”n.a.”)</f>
        <v>1.5702608441938715</v>
      </c>
      <c r="I67" s="2">
        <f>IF(ISERROR((POWER(VLOOKUP(VALUE(RIGHT($A67,4)),$A$5:$M$60,COLUMN(I$52),0)/VLOOKUP(VALUE(LEFT($A67,4)),$A$5:$M$60,COLUMN(I$52),0),1/(VALUE(RIGHT($A67,4))-VALUE(LEFT($A67,4))))-1)*100)=FALSE,((POWER(VLOOKUP(VALUE(RIGHT($A67,4)),$A$5:$M$60,COLUMN(I$52),0)/VLOOKUP(VALUE(LEFT($A67,4)),$A$5:$M$60,COLUMN(I$52),0),1/(VALUE(RIGHT($A67,4))-VALUE(LEFT($A67,4))))-1)*100),”n.a.”)</f>
        <v>2.1319879591704893</v>
      </c>
      <c r="J67" s="2">
        <f>IF(ISERROR((POWER(VLOOKUP(VALUE(RIGHT($A67,4)),$A$5:$M$60,COLUMN(J$52),0)/VLOOKUP(VALUE(LEFT($A67,4)),$A$5:$M$60,COLUMN(J$52),0),1/(VALUE(RIGHT($A67,4))-VALUE(LEFT($A67,4))))-1)*100)=FALSE,((POWER(VLOOKUP(VALUE(RIGHT($A67,4)),$A$5:$M$60,COLUMN(J$52),0)/VLOOKUP(VALUE(LEFT($A67,4)),$A$5:$M$60,COLUMN(J$52),0),1/(VALUE(RIGHT($A67,4))-VALUE(LEFT($A67,4))))-1)*100),”n.a.”)</f>
        <v>1.232303602025886</v>
      </c>
      <c r="K67" s="2">
        <f>IF(ISERROR((POWER(VLOOKUP(VALUE(RIGHT($A67,4)),$A$5:$M$60,COLUMN(K$52),0)/VLOOKUP(VALUE(LEFT($A67,4)),$A$5:$M$60,COLUMN(K$52),0),1/(VALUE(RIGHT($A67,4))-VALUE(LEFT($A67,4))))-1)*100)=FALSE,((POWER(VLOOKUP(VALUE(RIGHT($A67,4)),$A$5:$M$60,COLUMN(K$52),0)/VLOOKUP(VALUE(LEFT($A67,4)),$A$5:$M$60,COLUMN(K$52),0),1/(VALUE(RIGHT($A67,4))-VALUE(LEFT($A67,4))))-1)*100),”n.a.”)</f>
        <v>-1.0052461346031105</v>
      </c>
      <c r="L67" s="2">
        <f>IF(ISERROR((POWER(VLOOKUP(VALUE(RIGHT($A67,4)),$A$5:$M$60,COLUMN(L$52),0)/VLOOKUP(VALUE(LEFT($A67,4)),$A$5:$M$60,COLUMN(L$52),0),1/(VALUE(RIGHT($A67,4))-VALUE(LEFT($A67,4))))-1)*100)=FALSE,((POWER(VLOOKUP(VALUE(RIGHT($A67,4)),$A$5:$M$60,COLUMN(L$52),0)/VLOOKUP(VALUE(LEFT($A67,4)),$A$5:$M$60,COLUMN(L$52),0),1/(VALUE(RIGHT($A67,4))-VALUE(LEFT($A67,4))))-1)*100),”n.a.”)</f>
        <v>12.212161916501341</v>
      </c>
      <c r="M67" s="2">
        <f>IF(ISERROR((POWER(VLOOKUP(VALUE(RIGHT($A67,4)),$A$5:$M$60,COLUMN(M$52),0)/VLOOKUP(VALUE(LEFT($A67,4)),$A$5:$M$60,COLUMN(M$52),0),1/(VALUE(RIGHT($A67,4))-VALUE(LEFT($A67,4))))-1)*100)=FALSE,((POWER(VLOOKUP(VALUE(RIGHT($A67,4)),$A$5:$M$60,COLUMN(M$52),0)/VLOOKUP(VALUE(LEFT($A67,4)),$A$5:$M$60,COLUMN(M$52),0),1/(VALUE(RIGHT($A67,4))-VALUE(LEFT($A67,4))))-1)*100),”n.a.”)</f>
        <v>1.7209413801574591</v>
      </c>
    </row>
    <row r="68" spans="1:13">
      <c r="A68" s="7" t="s">
        <v>448</v>
      </c>
      <c r="B68" s="2">
        <f>IF(ISERROR((POWER(VLOOKUP(VALUE(RIGHT($A68,4)),$A$5:$M$60,COLUMN(B$52),0)/VLOOKUP(VALUE(LEFT($A68,4)),$A$5:$M$60,COLUMN(B$52),0),1/(VALUE(RIGHT($A68,4))-VALUE(LEFT($A68,4))))-1)*100)=FALSE,((POWER(VLOOKUP(VALUE(RIGHT($A68,4)),$A$5:$M$60,COLUMN(B$52),0)/VLOOKUP(VALUE(LEFT($A68,4)),$A$5:$M$60,COLUMN(B$52),0),1/(VALUE(RIGHT($A68,4))-VALUE(LEFT($A68,4))))-1)*100),”n.a.”)</f>
        <v>4.3739708025284152</v>
      </c>
      <c r="C68" s="2">
        <f>IF(ISERROR((POWER(VLOOKUP(VALUE(RIGHT($A68,4)),$A$5:$M$60,COLUMN(C$52),0)/VLOOKUP(VALUE(LEFT($A68,4)),$A$5:$M$60,COLUMN(C$52),0),1/(VALUE(RIGHT($A68,4))-VALUE(LEFT($A68,4))))-1)*100)=FALSE,((POWER(VLOOKUP(VALUE(RIGHT($A68,4)),$A$5:$M$60,COLUMN(C$52),0)/VLOOKUP(VALUE(LEFT($A68,4)),$A$5:$M$60,COLUMN(C$52),0),1/(VALUE(RIGHT($A68,4))-VALUE(LEFT($A68,4))))-1)*100),”n.a.”)</f>
        <v>6.1548002487483933</v>
      </c>
      <c r="D68" s="2">
        <f>IF(ISERROR((POWER(VLOOKUP(VALUE(RIGHT($A68,4)),$A$5:$M$60,COLUMN(D$52),0)/VLOOKUP(VALUE(LEFT($A68,4)),$A$5:$M$60,COLUMN(D$52),0),1/(VALUE(RIGHT($A68,4))-VALUE(LEFT($A68,4))))-1)*100)=FALSE,((POWER(VLOOKUP(VALUE(RIGHT($A68,4)),$A$5:$M$60,COLUMN(D$52),0)/VLOOKUP(VALUE(LEFT($A68,4)),$A$5:$M$60,COLUMN(D$52),0),1/(VALUE(RIGHT($A68,4))-VALUE(LEFT($A68,4))))-1)*100),”n.a.”)</f>
        <v>8.7829111231567012</v>
      </c>
      <c r="E68" s="2">
        <f>IF(ISERROR((POWER(VLOOKUP(VALUE(RIGHT($A68,4)),$A$5:$M$60,COLUMN(E$52),0)/VLOOKUP(VALUE(LEFT($A68,4)),$A$5:$M$60,COLUMN(E$52),0),1/(VALUE(RIGHT($A68,4))-VALUE(LEFT($A68,4))))-1)*100)=FALSE,((POWER(VLOOKUP(VALUE(RIGHT($A68,4)),$A$5:$M$60,COLUMN(E$52),0)/VLOOKUP(VALUE(LEFT($A68,4)),$A$5:$M$60,COLUMN(E$52),0),1/(VALUE(RIGHT($A68,4))-VALUE(LEFT($A68,4))))-1)*100),”n.a.”)</f>
        <v>1.0228718920226143</v>
      </c>
      <c r="F68" s="2">
        <f>IF(ISERROR((POWER(VLOOKUP(VALUE(RIGHT($A68,4)),$A$5:$M$60,COLUMN(F$52),0)/VLOOKUP(VALUE(LEFT($A68,4)),$A$5:$M$60,COLUMN(F$52),0),1/(VALUE(RIGHT($A68,4))-VALUE(LEFT($A68,4))))-1)*100)=FALSE,((POWER(VLOOKUP(VALUE(RIGHT($A68,4)),$A$5:$M$60,COLUMN(F$52),0)/VLOOKUP(VALUE(LEFT($A68,4)),$A$5:$M$60,COLUMN(F$52),0),1/(VALUE(RIGHT($A68,4))-VALUE(LEFT($A68,4))))-1)*100),”n.a.”)</f>
        <v>-3.8190110896943019</v>
      </c>
      <c r="G68" s="2">
        <f>IF(ISERROR((POWER(VLOOKUP(VALUE(RIGHT($A68,4)),$A$5:$M$60,COLUMN(G$52),0)/VLOOKUP(VALUE(LEFT($A68,4)),$A$5:$M$60,COLUMN(G$52),0),1/(VALUE(RIGHT($A68,4))-VALUE(LEFT($A68,4))))-1)*100)=FALSE,((POWER(VLOOKUP(VALUE(RIGHT($A68,4)),$A$5:$M$60,COLUMN(G$52),0)/VLOOKUP(VALUE(LEFT($A68,4)),$A$5:$M$60,COLUMN(G$52),0),1/(VALUE(RIGHT($A68,4))-VALUE(LEFT($A68,4))))-1)*100),”n.a.”)</f>
        <v>-3.4117451452947756</v>
      </c>
      <c r="H68" s="2">
        <f>IF(ISERROR((POWER(VLOOKUP(VALUE(RIGHT($A68,4)),$A$5:$M$60,COLUMN(H$52),0)/VLOOKUP(VALUE(LEFT($A68,4)),$A$5:$M$60,COLUMN(H$52),0),1/(VALUE(RIGHT($A68,4))-VALUE(LEFT($A68,4))))-1)*100)=FALSE,((POWER(VLOOKUP(VALUE(RIGHT($A68,4)),$A$5:$M$60,COLUMN(H$52),0)/VLOOKUP(VALUE(LEFT($A68,4)),$A$5:$M$60,COLUMN(H$52),0),1/(VALUE(RIGHT($A68,4))-VALUE(LEFT($A68,4))))-1)*100),”n.a.”)</f>
        <v>-10.363036928882984</v>
      </c>
      <c r="I68" s="2">
        <f>IF(ISERROR((POWER(VLOOKUP(VALUE(RIGHT($A68,4)),$A$5:$M$60,COLUMN(I$52),0)/VLOOKUP(VALUE(LEFT($A68,4)),$A$5:$M$60,COLUMN(I$52),0),1/(VALUE(RIGHT($A68,4))-VALUE(LEFT($A68,4))))-1)*100)=FALSE,((POWER(VLOOKUP(VALUE(RIGHT($A68,4)),$A$5:$M$60,COLUMN(I$52),0)/VLOOKUP(VALUE(LEFT($A68,4)),$A$5:$M$60,COLUMN(I$52),0),1/(VALUE(RIGHT($A68,4))-VALUE(LEFT($A68,4))))-1)*100),”n.a.”)</f>
        <v>-3.647967595641799</v>
      </c>
      <c r="J68" s="2">
        <f>IF(ISERROR((POWER(VLOOKUP(VALUE(RIGHT($A68,4)),$A$5:$M$60,COLUMN(J$52),0)/VLOOKUP(VALUE(LEFT($A68,4)),$A$5:$M$60,COLUMN(J$52),0),1/(VALUE(RIGHT($A68,4))-VALUE(LEFT($A68,4))))-1)*100)=FALSE,((POWER(VLOOKUP(VALUE(RIGHT($A68,4)),$A$5:$M$60,COLUMN(J$52),0)/VLOOKUP(VALUE(LEFT($A68,4)),$A$5:$M$60,COLUMN(J$52),0),1/(VALUE(RIGHT($A68,4))-VALUE(LEFT($A68,4))))-1)*100),”n.a.”)</f>
        <v>1.6182195333573901</v>
      </c>
      <c r="K68" s="2">
        <f>IF(ISERROR((POWER(VLOOKUP(VALUE(RIGHT($A68,4)),$A$5:$M$60,COLUMN(K$52),0)/VLOOKUP(VALUE(LEFT($A68,4)),$A$5:$M$60,COLUMN(K$52),0),1/(VALUE(RIGHT($A68,4))-VALUE(LEFT($A68,4))))-1)*100)=FALSE,((POWER(VLOOKUP(VALUE(RIGHT($A68,4)),$A$5:$M$60,COLUMN(K$52),0)/VLOOKUP(VALUE(LEFT($A68,4)),$A$5:$M$60,COLUMN(K$52),0),1/(VALUE(RIGHT($A68,4))-VALUE(LEFT($A68,4))))-1)*100),”n.a.”)</f>
        <v>-3.2134993269584466</v>
      </c>
      <c r="L68" s="2">
        <f>IF(ISERROR((POWER(VLOOKUP(VALUE(RIGHT($A68,4)),$A$5:$M$60,COLUMN(L$52),0)/VLOOKUP(VALUE(LEFT($A68,4)),$A$5:$M$60,COLUMN(L$52),0),1/(VALUE(RIGHT($A68,4))-VALUE(LEFT($A68,4))))-1)*100)=FALSE,((POWER(VLOOKUP(VALUE(RIGHT($A68,4)),$A$5:$M$60,COLUMN(L$52),0)/VLOOKUP(VALUE(LEFT($A68,4)),$A$5:$M$60,COLUMN(L$52),0),1/(VALUE(RIGHT($A68,4))-VALUE(LEFT($A68,4))))-1)*100),”n.a.”)</f>
        <v>2.7423877022472398</v>
      </c>
      <c r="M68" s="2">
        <f>IF(ISERROR((POWER(VLOOKUP(VALUE(RIGHT($A68,4)),$A$5:$M$60,COLUMN(M$52),0)/VLOOKUP(VALUE(LEFT($A68,4)),$A$5:$M$60,COLUMN(M$52),0),1/(VALUE(RIGHT($A68,4))-VALUE(LEFT($A68,4))))-1)*100)=FALSE,((POWER(VLOOKUP(VALUE(RIGHT($A68,4)),$A$5:$M$60,COLUMN(M$52),0)/VLOOKUP(VALUE(LEFT($A68,4)),$A$5:$M$60,COLUMN(M$52),0),1/(VALUE(RIGHT($A68,4))-VALUE(LEFT($A68,4))))-1)*100),”n.a.”)</f>
        <v>2.3917660283236497</v>
      </c>
    </row>
    <row r="69" spans="1:13">
      <c r="A69" s="229" t="s">
        <v>1340</v>
      </c>
    </row>
    <row r="70" spans="1:13">
      <c r="A70" t="s">
        <v>524</v>
      </c>
    </row>
    <row r="71" spans="1:13">
      <c r="A71" t="s">
        <v>621</v>
      </c>
    </row>
  </sheetData>
  <mergeCells count="3">
    <mergeCell ref="B3:E3"/>
    <mergeCell ref="F3:I3"/>
    <mergeCell ref="J3:M3"/>
  </mergeCells>
  <pageMargins left="0.7" right="0.7" top="0.75" bottom="0.75" header="0.3" footer="0.3"/>
  <pageSetup scale="60" orientation="portrait" horizontalDpi="0" verticalDpi="0" r:id="rId1"/>
</worksheet>
</file>

<file path=xl/worksheets/sheet61.xml><?xml version="1.0" encoding="utf-8"?>
<worksheet xmlns="http://schemas.openxmlformats.org/spreadsheetml/2006/main" xmlns:r="http://schemas.openxmlformats.org/officeDocument/2006/relationships">
  <sheetPr codeName="Sheet109"/>
  <dimension ref="A1:AC64"/>
  <sheetViews>
    <sheetView view="pageBreakPreview" zoomScale="60" zoomScaleNormal="100" workbookViewId="0"/>
  </sheetViews>
  <sheetFormatPr defaultRowHeight="15" outlineLevelRow="1" outlineLevelCol="1"/>
  <cols>
    <col min="1" max="1" width="9.42578125" bestFit="1" customWidth="1"/>
    <col min="2" max="13" width="11.85546875" customWidth="1"/>
    <col min="16" max="16" width="9.42578125" hidden="1" customWidth="1" outlineLevel="1"/>
    <col min="17" max="17" width="14.7109375" hidden="1" customWidth="1" outlineLevel="1"/>
    <col min="18" max="18" width="13.42578125" hidden="1" customWidth="1" outlineLevel="1"/>
    <col min="19" max="22" width="12" hidden="1" customWidth="1" outlineLevel="1"/>
    <col min="23" max="23" width="11" hidden="1" customWidth="1" outlineLevel="1"/>
    <col min="24" max="24" width="12" hidden="1" customWidth="1" outlineLevel="1"/>
    <col min="25" max="26" width="11" hidden="1" customWidth="1" outlineLevel="1"/>
    <col min="27" max="27" width="10" hidden="1" customWidth="1" outlineLevel="1"/>
    <col min="28" max="28" width="11" hidden="1" customWidth="1" outlineLevel="1"/>
    <col min="29" max="29" width="9.140625" collapsed="1"/>
  </cols>
  <sheetData>
    <row r="1" spans="1:28">
      <c r="A1" t="s">
        <v>707</v>
      </c>
    </row>
    <row r="3" spans="1:28">
      <c r="B3" s="357" t="s">
        <v>5</v>
      </c>
      <c r="C3" s="357"/>
      <c r="D3" s="357"/>
      <c r="E3" s="357"/>
      <c r="F3" s="357" t="s">
        <v>6</v>
      </c>
      <c r="G3" s="357" t="s">
        <v>6</v>
      </c>
      <c r="H3" s="357" t="s">
        <v>6</v>
      </c>
      <c r="I3" s="357" t="s">
        <v>6</v>
      </c>
      <c r="J3" s="357" t="s">
        <v>7</v>
      </c>
      <c r="K3" s="357" t="s">
        <v>7</v>
      </c>
      <c r="L3" s="357" t="s">
        <v>7</v>
      </c>
      <c r="M3" s="357" t="s">
        <v>7</v>
      </c>
    </row>
    <row r="4" spans="1:28" ht="45" customHeight="1">
      <c r="B4" s="55" t="s">
        <v>623</v>
      </c>
      <c r="C4" s="55" t="s">
        <v>624</v>
      </c>
      <c r="D4" s="55" t="s">
        <v>625</v>
      </c>
      <c r="E4" s="55" t="s">
        <v>626</v>
      </c>
      <c r="F4" s="55" t="s">
        <v>623</v>
      </c>
      <c r="G4" s="55" t="s">
        <v>624</v>
      </c>
      <c r="H4" s="55" t="s">
        <v>625</v>
      </c>
      <c r="I4" s="55" t="s">
        <v>626</v>
      </c>
      <c r="J4" s="55" t="s">
        <v>623</v>
      </c>
      <c r="K4" s="55" t="s">
        <v>624</v>
      </c>
      <c r="L4" s="55" t="s">
        <v>625</v>
      </c>
      <c r="M4" s="55" t="s">
        <v>626</v>
      </c>
    </row>
    <row r="5" spans="1:28" hidden="1" outlineLevel="1">
      <c r="A5">
        <v>1955</v>
      </c>
      <c r="B5" s="3">
        <f>100*'9h_'!B5/'9h_'!$B5</f>
        <v>100</v>
      </c>
      <c r="C5" s="3">
        <f>100*'9h_'!C5/'9h_'!$B5</f>
        <v>27.152005254299908</v>
      </c>
      <c r="D5" s="3">
        <f>100*'9h_'!D5/'9h_'!$B5</f>
        <v>32.681334920569768</v>
      </c>
      <c r="E5" s="3">
        <f>100*'9h_'!E5/'9h_'!$B5</f>
        <v>40.16460736422971</v>
      </c>
      <c r="F5" s="3">
        <f>100*'9h_'!F5/'9h_'!$F5</f>
        <v>100</v>
      </c>
      <c r="G5" s="3">
        <f>100*'9h_'!G5/'9h_'!$F5</f>
        <v>27.812910153919578</v>
      </c>
      <c r="H5" s="3">
        <f>100*'9h_'!H5/'9h_'!$F5</f>
        <v>12.528337907170982</v>
      </c>
      <c r="I5" s="3">
        <f>100*'9h_'!I5/'9h_'!$F5</f>
        <v>59.65875193890944</v>
      </c>
      <c r="J5" s="3">
        <f>100*'9h_'!J5/'9h_'!$J5</f>
        <v>100</v>
      </c>
      <c r="K5" s="3">
        <f>100*'9h_'!K5/'9h_'!$J5</f>
        <v>31.621621621621621</v>
      </c>
      <c r="L5" s="3">
        <f>100*'9h_'!L5/'9h_'!$J5</f>
        <v>0.40540540540540543</v>
      </c>
      <c r="M5" s="3">
        <f>100*'9h_'!M5/'9h_'!$J5</f>
        <v>67.972972972972968</v>
      </c>
      <c r="P5">
        <v>1955</v>
      </c>
      <c r="Q5">
        <v>4872200000</v>
      </c>
      <c r="R5">
        <v>1322900000</v>
      </c>
      <c r="S5">
        <v>1592300000</v>
      </c>
      <c r="T5">
        <v>1956900000</v>
      </c>
      <c r="U5">
        <v>838100000</v>
      </c>
      <c r="V5">
        <v>233100000</v>
      </c>
      <c r="W5">
        <v>105000000</v>
      </c>
      <c r="X5">
        <v>500000000</v>
      </c>
      <c r="Y5">
        <v>74000000</v>
      </c>
      <c r="Z5">
        <v>23400000</v>
      </c>
      <c r="AA5">
        <v>300000</v>
      </c>
      <c r="AB5">
        <v>50300000</v>
      </c>
    </row>
    <row r="6" spans="1:28" hidden="1" outlineLevel="1">
      <c r="A6">
        <v>1956</v>
      </c>
      <c r="B6" s="3">
        <f>100*'9h_'!B6/'9h_'!$B6</f>
        <v>100</v>
      </c>
      <c r="C6" s="3">
        <f>100*'9h_'!C6/'9h_'!$B6</f>
        <v>25.245638660517344</v>
      </c>
      <c r="D6" s="3">
        <f>100*'9h_'!D6/'9h_'!$B6</f>
        <v>34.497385510018354</v>
      </c>
      <c r="E6" s="3">
        <f>100*'9h_'!E6/'9h_'!$B6</f>
        <v>40.255433357498731</v>
      </c>
      <c r="F6" s="3">
        <f>100*'9h_'!F6/'9h_'!$F6</f>
        <v>100</v>
      </c>
      <c r="G6" s="3">
        <f>100*'9h_'!G6/'9h_'!$F6</f>
        <v>29.390077743047208</v>
      </c>
      <c r="H6" s="3">
        <f>100*'9h_'!H6/'9h_'!$F6</f>
        <v>8.8803398252785115</v>
      </c>
      <c r="I6" s="3">
        <f>100*'9h_'!I6/'9h_'!$F6</f>
        <v>61.729582431674281</v>
      </c>
      <c r="J6" s="3">
        <f>100*'9h_'!J6/'9h_'!$J6</f>
        <v>100</v>
      </c>
      <c r="K6" s="3">
        <f>100*'9h_'!K6/'9h_'!$J6</f>
        <v>25.917159763313609</v>
      </c>
      <c r="L6" s="3">
        <f>100*'9h_'!L6/'9h_'!$J6</f>
        <v>1.7751479289940828</v>
      </c>
      <c r="M6" s="3">
        <f>100*'9h_'!M6/'9h_'!$J6</f>
        <v>72.307692307692307</v>
      </c>
      <c r="P6">
        <v>1956</v>
      </c>
      <c r="Q6">
        <v>6483100000</v>
      </c>
      <c r="R6">
        <v>1636700000</v>
      </c>
      <c r="S6">
        <v>2236500000</v>
      </c>
      <c r="T6">
        <v>2609800000</v>
      </c>
      <c r="U6">
        <v>1247700000</v>
      </c>
      <c r="V6">
        <v>366700000</v>
      </c>
      <c r="W6">
        <v>110800000</v>
      </c>
      <c r="X6">
        <v>770200000</v>
      </c>
      <c r="Y6">
        <v>84500000</v>
      </c>
      <c r="Z6">
        <v>21900000</v>
      </c>
      <c r="AA6">
        <v>1500000</v>
      </c>
      <c r="AB6">
        <v>61100000</v>
      </c>
    </row>
    <row r="7" spans="1:28" hidden="1" outlineLevel="1">
      <c r="A7">
        <v>1957</v>
      </c>
      <c r="B7" s="3">
        <f>100*'9h_'!B7/'9h_'!$B7</f>
        <v>100</v>
      </c>
      <c r="C7" s="3">
        <f>100*'9h_'!C7/'9h_'!$B7</f>
        <v>23.687322936435901</v>
      </c>
      <c r="D7" s="3">
        <f>100*'9h_'!D7/'9h_'!$B7</f>
        <v>38.138460268999097</v>
      </c>
      <c r="E7" s="3">
        <f>100*'9h_'!E7/'9h_'!$B7</f>
        <v>38.172841543581704</v>
      </c>
      <c r="F7" s="3">
        <f>100*'9h_'!F7/'9h_'!$F7</f>
        <v>100</v>
      </c>
      <c r="G7" s="3">
        <f>100*'9h_'!G7/'9h_'!$F7</f>
        <v>26.675396703127408</v>
      </c>
      <c r="H7" s="3">
        <f>100*'9h_'!H7/'9h_'!$F7</f>
        <v>10.314281312586658</v>
      </c>
      <c r="I7" s="3">
        <f>100*'9h_'!I7/'9h_'!$F7</f>
        <v>63.002619010938218</v>
      </c>
      <c r="J7" s="3">
        <f>100*'9h_'!J7/'9h_'!$J7</f>
        <v>100</v>
      </c>
      <c r="K7" s="3">
        <f>100*'9h_'!K7/'9h_'!$J7</f>
        <v>27.941176470588232</v>
      </c>
      <c r="L7" s="3">
        <f>100*'9h_'!L7/'9h_'!$J7</f>
        <v>1.1312217194570136</v>
      </c>
      <c r="M7" s="3">
        <f>100*'9h_'!M7/'9h_'!$J7</f>
        <v>70.927601809954751</v>
      </c>
      <c r="P7">
        <v>1957</v>
      </c>
      <c r="Q7">
        <v>7271400000</v>
      </c>
      <c r="R7">
        <v>1722400000</v>
      </c>
      <c r="S7">
        <v>2773200000</v>
      </c>
      <c r="T7">
        <v>2775700000</v>
      </c>
      <c r="U7">
        <v>1298200000</v>
      </c>
      <c r="V7">
        <v>346300000</v>
      </c>
      <c r="W7">
        <v>133900000</v>
      </c>
      <c r="X7">
        <v>817900000</v>
      </c>
      <c r="Y7">
        <v>88400000</v>
      </c>
      <c r="Z7">
        <v>24700000</v>
      </c>
      <c r="AA7">
        <v>1000000</v>
      </c>
      <c r="AB7">
        <v>62700000</v>
      </c>
    </row>
    <row r="8" spans="1:28" hidden="1" outlineLevel="1">
      <c r="A8">
        <v>1958</v>
      </c>
      <c r="B8" s="3">
        <f>100*'9h_'!B8/'9h_'!$B8</f>
        <v>100</v>
      </c>
      <c r="C8" s="3">
        <f>100*'9h_'!C8/'9h_'!$B8</f>
        <v>23.908978977609557</v>
      </c>
      <c r="D8" s="3">
        <f>100*'9h_'!D8/'9h_'!$B8</f>
        <v>39.61724960858529</v>
      </c>
      <c r="E8" s="3">
        <f>100*'9h_'!E8/'9h_'!$B8</f>
        <v>36.47377141380516</v>
      </c>
      <c r="F8" s="3">
        <f>100*'9h_'!F8/'9h_'!$F8</f>
        <v>100</v>
      </c>
      <c r="G8" s="3">
        <f>100*'9h_'!G8/'9h_'!$F8</f>
        <v>25.123417042283751</v>
      </c>
      <c r="H8" s="3">
        <f>100*'9h_'!H8/'9h_'!$F8</f>
        <v>12.148529727409317</v>
      </c>
      <c r="I8" s="3">
        <f>100*'9h_'!I8/'9h_'!$F8</f>
        <v>62.717321313586609</v>
      </c>
      <c r="J8" s="3">
        <f>100*'9h_'!J8/'9h_'!$J8</f>
        <v>100</v>
      </c>
      <c r="K8" s="3">
        <f>100*'9h_'!K8/'9h_'!$J8</f>
        <v>28.557599225556633</v>
      </c>
      <c r="L8" s="3">
        <f>100*'9h_'!L8/'9h_'!$J8</f>
        <v>0.67763794772507258</v>
      </c>
      <c r="M8" s="3">
        <f>100*'9h_'!M8/'9h_'!$J8</f>
        <v>70.764762826718282</v>
      </c>
      <c r="P8">
        <v>1958</v>
      </c>
      <c r="Q8">
        <v>6578700000</v>
      </c>
      <c r="R8">
        <v>1572900000</v>
      </c>
      <c r="S8">
        <v>2606300000</v>
      </c>
      <c r="T8">
        <v>2399500000</v>
      </c>
      <c r="U8">
        <v>931800000</v>
      </c>
      <c r="V8">
        <v>234100000</v>
      </c>
      <c r="W8">
        <v>113200000</v>
      </c>
      <c r="X8">
        <v>584400000</v>
      </c>
      <c r="Y8">
        <v>103300000</v>
      </c>
      <c r="Z8">
        <v>29500000</v>
      </c>
      <c r="AA8">
        <v>700000</v>
      </c>
      <c r="AB8">
        <v>73100000</v>
      </c>
    </row>
    <row r="9" spans="1:28" hidden="1" outlineLevel="1">
      <c r="A9">
        <v>1959</v>
      </c>
      <c r="B9" s="3">
        <f>100*'9h_'!B9/'9h_'!$B9</f>
        <v>100</v>
      </c>
      <c r="C9" s="3">
        <f>100*'9h_'!C9/'9h_'!$B9</f>
        <v>26.071246514138355</v>
      </c>
      <c r="D9" s="3">
        <f>100*'9h_'!D9/'9h_'!$B9</f>
        <v>35.516807100662689</v>
      </c>
      <c r="E9" s="3">
        <f>100*'9h_'!E9/'9h_'!$B9</f>
        <v>38.411946385198952</v>
      </c>
      <c r="F9" s="3">
        <f>100*'9h_'!F9/'9h_'!$F9</f>
        <v>100</v>
      </c>
      <c r="G9" s="3">
        <f>100*'9h_'!G9/'9h_'!$F9</f>
        <v>24.583290725023009</v>
      </c>
      <c r="H9" s="3">
        <f>100*'9h_'!H9/'9h_'!$F9</f>
        <v>10.246446466918908</v>
      </c>
      <c r="I9" s="3">
        <f>100*'9h_'!I9/'9h_'!$F9</f>
        <v>65.180488802536047</v>
      </c>
      <c r="J9" s="3">
        <f>100*'9h_'!J9/'9h_'!$J9</f>
        <v>100</v>
      </c>
      <c r="K9" s="3">
        <f>100*'9h_'!K9/'9h_'!$J9</f>
        <v>29.958677685950413</v>
      </c>
      <c r="L9" s="3">
        <f>100*'9h_'!L9/'9h_'!$J9</f>
        <v>0.92975206611570249</v>
      </c>
      <c r="M9" s="3">
        <f>100*'9h_'!M9/'9h_'!$J9</f>
        <v>69.111570247933898</v>
      </c>
      <c r="P9">
        <v>1959</v>
      </c>
      <c r="Q9">
        <v>6669800000</v>
      </c>
      <c r="R9">
        <v>1738900000</v>
      </c>
      <c r="S9">
        <v>2368900000</v>
      </c>
      <c r="T9">
        <v>2562000000</v>
      </c>
      <c r="U9">
        <v>977900000</v>
      </c>
      <c r="V9">
        <v>240400000</v>
      </c>
      <c r="W9">
        <v>100200000</v>
      </c>
      <c r="X9">
        <v>637400000</v>
      </c>
      <c r="Y9">
        <v>96800000</v>
      </c>
      <c r="Z9">
        <v>29000000</v>
      </c>
      <c r="AA9">
        <v>900000</v>
      </c>
      <c r="AB9">
        <v>66900000</v>
      </c>
    </row>
    <row r="10" spans="1:28" hidden="1" outlineLevel="1">
      <c r="A10">
        <v>1960</v>
      </c>
      <c r="B10" s="3">
        <f>100*'9h_'!B10/'9h_'!$B10</f>
        <v>100</v>
      </c>
      <c r="C10" s="3">
        <f>100*'9h_'!C10/'9h_'!$B10</f>
        <v>26.308436640637638</v>
      </c>
      <c r="D10" s="3">
        <f>100*'9h_'!D10/'9h_'!$B10</f>
        <v>34.809782209085157</v>
      </c>
      <c r="E10" s="3">
        <f>100*'9h_'!E10/'9h_'!$B10</f>
        <v>38.881781150277199</v>
      </c>
      <c r="F10" s="3">
        <f>100*'9h_'!F10/'9h_'!$F10</f>
        <v>100</v>
      </c>
      <c r="G10" s="3">
        <f>100*'9h_'!G10/'9h_'!$F10</f>
        <v>25.019215987701767</v>
      </c>
      <c r="H10" s="3">
        <f>100*'9h_'!H10/'9h_'!$F10</f>
        <v>6.8312836279784772</v>
      </c>
      <c r="I10" s="3">
        <f>100*'9h_'!I10/'9h_'!$F10</f>
        <v>68.149500384319751</v>
      </c>
      <c r="J10" s="3">
        <f>100*'9h_'!J10/'9h_'!$J10</f>
        <v>100</v>
      </c>
      <c r="K10" s="3">
        <f>100*'9h_'!K10/'9h_'!$J10</f>
        <v>31.597528684907321</v>
      </c>
      <c r="L10" s="3">
        <f>100*'9h_'!L10/'9h_'!$J10</f>
        <v>1.0591350397175641</v>
      </c>
      <c r="M10" s="3">
        <f>100*'9h_'!M10/'9h_'!$J10</f>
        <v>67.343336275375108</v>
      </c>
      <c r="P10">
        <v>1960</v>
      </c>
      <c r="Q10">
        <v>6800100000</v>
      </c>
      <c r="R10">
        <v>1789000000</v>
      </c>
      <c r="S10">
        <v>2367100000</v>
      </c>
      <c r="T10">
        <v>2644000000</v>
      </c>
      <c r="U10">
        <v>1040800000</v>
      </c>
      <c r="V10">
        <v>260400000</v>
      </c>
      <c r="W10">
        <v>71100000</v>
      </c>
      <c r="X10">
        <v>709300000</v>
      </c>
      <c r="Y10">
        <v>113300000</v>
      </c>
      <c r="Z10">
        <v>35800000</v>
      </c>
      <c r="AA10">
        <v>1200000</v>
      </c>
      <c r="AB10">
        <v>76300000</v>
      </c>
    </row>
    <row r="11" spans="1:28" collapsed="1">
      <c r="A11" s="7">
        <v>1961</v>
      </c>
      <c r="B11" s="3">
        <f>100*'9h_'!B11/'9h_'!$B11</f>
        <v>100</v>
      </c>
      <c r="C11" s="3">
        <f>100*'9h_'!C11/'9h_'!$B11</f>
        <v>26.58588422823745</v>
      </c>
      <c r="D11" s="3">
        <f>100*'9h_'!D11/'9h_'!$B11</f>
        <v>36.263541635918173</v>
      </c>
      <c r="E11" s="3">
        <f>100*'9h_'!E11/'9h_'!$B11</f>
        <v>37.15057413584438</v>
      </c>
      <c r="F11" s="3">
        <f>100*'9h_'!F11/'9h_'!$F11</f>
        <v>100</v>
      </c>
      <c r="G11" s="3">
        <f>100*'9h_'!G11/'9h_'!$F11</f>
        <v>22.934232715008434</v>
      </c>
      <c r="H11" s="3">
        <f>100*'9h_'!H11/'9h_'!$F11</f>
        <v>6.0708263069139967</v>
      </c>
      <c r="I11" s="3">
        <f>100*'9h_'!I11/'9h_'!$F11</f>
        <v>70.984401349072513</v>
      </c>
      <c r="J11" s="3">
        <f>100*'9h_'!J11/'9h_'!$J11</f>
        <v>100</v>
      </c>
      <c r="K11" s="3">
        <f>100*'9h_'!K11/'9h_'!$J11</f>
        <v>33.596837944664031</v>
      </c>
      <c r="L11" s="3">
        <f>100*'9h_'!L11/'9h_'!$J11</f>
        <v>1.1857707509881423</v>
      </c>
      <c r="M11" s="3">
        <f>100*'9h_'!M11/'9h_'!$J11</f>
        <v>65.217391304347828</v>
      </c>
      <c r="P11">
        <v>1961</v>
      </c>
      <c r="Q11">
        <v>6775400000</v>
      </c>
      <c r="R11">
        <v>1801300000</v>
      </c>
      <c r="S11">
        <v>2457000000</v>
      </c>
      <c r="T11">
        <v>2517100000</v>
      </c>
      <c r="U11">
        <v>948800000</v>
      </c>
      <c r="V11">
        <v>217600000</v>
      </c>
      <c r="W11">
        <v>57600000</v>
      </c>
      <c r="X11">
        <v>673500000</v>
      </c>
      <c r="Y11">
        <v>126500000</v>
      </c>
      <c r="Z11">
        <v>42500000</v>
      </c>
      <c r="AA11">
        <v>1500000</v>
      </c>
      <c r="AB11">
        <v>82500000</v>
      </c>
    </row>
    <row r="12" spans="1:28">
      <c r="A12" s="7">
        <v>1962</v>
      </c>
      <c r="B12" s="3">
        <f>100*'9h_'!B12/'9h_'!$B12</f>
        <v>100</v>
      </c>
      <c r="C12" s="3">
        <f>100*'9h_'!C12/'9h_'!$B12</f>
        <v>28.241934359974916</v>
      </c>
      <c r="D12" s="3">
        <f>100*'9h_'!D12/'9h_'!$B12</f>
        <v>33.136366803707055</v>
      </c>
      <c r="E12" s="3">
        <f>100*'9h_'!E12/'9h_'!$B12</f>
        <v>38.621698836318025</v>
      </c>
      <c r="F12" s="3">
        <f>100*'9h_'!F12/'9h_'!$F12</f>
        <v>100</v>
      </c>
      <c r="G12" s="3">
        <f>100*'9h_'!G12/'9h_'!$F12</f>
        <v>24.000716974368167</v>
      </c>
      <c r="H12" s="3">
        <f>100*'9h_'!H12/'9h_'!$F12</f>
        <v>7.1070084244488259</v>
      </c>
      <c r="I12" s="3">
        <f>100*'9h_'!I12/'9h_'!$F12</f>
        <v>68.892274601183004</v>
      </c>
      <c r="J12" s="3">
        <f>100*'9h_'!J12/'9h_'!$J12</f>
        <v>100</v>
      </c>
      <c r="K12" s="3">
        <f>100*'9h_'!K12/'9h_'!$J12</f>
        <v>31.448489542989932</v>
      </c>
      <c r="L12" s="3">
        <f>100*'9h_'!L12/'9h_'!$J12</f>
        <v>0.54221533694810231</v>
      </c>
      <c r="M12" s="3">
        <f>100*'9h_'!M12/'9h_'!$J12</f>
        <v>68.009295120061964</v>
      </c>
      <c r="P12">
        <v>1962</v>
      </c>
      <c r="Q12">
        <v>7175500000</v>
      </c>
      <c r="R12">
        <v>2026500000</v>
      </c>
      <c r="S12">
        <v>2377700000</v>
      </c>
      <c r="T12">
        <v>2771300000</v>
      </c>
      <c r="U12">
        <v>1115800000</v>
      </c>
      <c r="V12">
        <v>267800000</v>
      </c>
      <c r="W12">
        <v>79300000</v>
      </c>
      <c r="X12">
        <v>768700000</v>
      </c>
      <c r="Y12">
        <v>129100000</v>
      </c>
      <c r="Z12">
        <v>40600000</v>
      </c>
      <c r="AA12">
        <v>700000</v>
      </c>
      <c r="AB12">
        <v>87800000</v>
      </c>
    </row>
    <row r="13" spans="1:28">
      <c r="A13" s="7">
        <v>1963</v>
      </c>
      <c r="B13" s="3">
        <f>100*'9h_'!B13/'9h_'!$B13</f>
        <v>100</v>
      </c>
      <c r="C13" s="3">
        <f>100*'9h_'!C13/'9h_'!$B13</f>
        <v>26.855812864888762</v>
      </c>
      <c r="D13" s="3">
        <f>100*'9h_'!D13/'9h_'!$B13</f>
        <v>33.232345560222093</v>
      </c>
      <c r="E13" s="3">
        <f>100*'9h_'!E13/'9h_'!$B13</f>
        <v>39.913141846645949</v>
      </c>
      <c r="F13" s="3">
        <f>100*'9h_'!F13/'9h_'!$F13</f>
        <v>100</v>
      </c>
      <c r="G13" s="3">
        <f>100*'9h_'!G13/'9h_'!$F13</f>
        <v>24.043163041645592</v>
      </c>
      <c r="H13" s="3">
        <f>100*'9h_'!H13/'9h_'!$F13</f>
        <v>5.1171809138425219</v>
      </c>
      <c r="I13" s="3">
        <f>100*'9h_'!I13/'9h_'!$F13</f>
        <v>70.839656044511884</v>
      </c>
      <c r="J13" s="3">
        <f>100*'9h_'!J13/'9h_'!$J13</f>
        <v>100</v>
      </c>
      <c r="K13" s="3">
        <f>100*'9h_'!K13/'9h_'!$J13</f>
        <v>31.768388106416275</v>
      </c>
      <c r="L13" s="3">
        <f>100*'9h_'!L13/'9h_'!$J13</f>
        <v>0.54773082942097029</v>
      </c>
      <c r="M13" s="3">
        <f>100*'9h_'!M13/'9h_'!$J13</f>
        <v>67.683881064162762</v>
      </c>
      <c r="P13">
        <v>1963</v>
      </c>
      <c r="Q13">
        <v>7690700000</v>
      </c>
      <c r="R13">
        <v>2065400000</v>
      </c>
      <c r="S13">
        <v>2555800000</v>
      </c>
      <c r="T13">
        <v>3069600000</v>
      </c>
      <c r="U13">
        <v>1186200000</v>
      </c>
      <c r="V13">
        <v>285200000</v>
      </c>
      <c r="W13">
        <v>60700000</v>
      </c>
      <c r="X13">
        <v>840300000</v>
      </c>
      <c r="Y13">
        <v>127800000</v>
      </c>
      <c r="Z13">
        <v>40600000</v>
      </c>
      <c r="AA13">
        <v>700000</v>
      </c>
      <c r="AB13">
        <v>86500000</v>
      </c>
    </row>
    <row r="14" spans="1:28">
      <c r="A14" s="7">
        <v>1964</v>
      </c>
      <c r="B14" s="3">
        <f>100*'9h_'!B14/'9h_'!$B14</f>
        <v>100</v>
      </c>
      <c r="C14" s="3">
        <f>100*'9h_'!C14/'9h_'!$B14</f>
        <v>24.806923802254055</v>
      </c>
      <c r="D14" s="3">
        <f>100*'9h_'!D14/'9h_'!$B14</f>
        <v>33.304521575142566</v>
      </c>
      <c r="E14" s="3">
        <f>100*'9h_'!E14/'9h_'!$B14</f>
        <v>41.889677158636793</v>
      </c>
      <c r="F14" s="3">
        <f>100*'9h_'!F14/'9h_'!$F14</f>
        <v>100</v>
      </c>
      <c r="G14" s="3">
        <f>100*'9h_'!G14/'9h_'!$F14</f>
        <v>23.974939519880902</v>
      </c>
      <c r="H14" s="3">
        <f>100*'9h_'!H14/'9h_'!$F14</f>
        <v>2.8534210036598227</v>
      </c>
      <c r="I14" s="3">
        <f>100*'9h_'!I14/'9h_'!$F14</f>
        <v>73.171639476459276</v>
      </c>
      <c r="J14" s="3">
        <f>100*'9h_'!J14/'9h_'!$J14</f>
        <v>100</v>
      </c>
      <c r="K14" s="3">
        <f>100*'9h_'!K14/'9h_'!$J14</f>
        <v>24.669260700389106</v>
      </c>
      <c r="L14" s="3">
        <f>100*'9h_'!L14/'9h_'!$J14</f>
        <v>0.31128404669260701</v>
      </c>
      <c r="M14" s="3">
        <f>100*'9h_'!M14/'9h_'!$J14</f>
        <v>75.019455252918291</v>
      </c>
      <c r="P14">
        <v>1964</v>
      </c>
      <c r="Q14">
        <v>8908400000</v>
      </c>
      <c r="R14">
        <v>2209900000</v>
      </c>
      <c r="S14">
        <v>2966900000</v>
      </c>
      <c r="T14">
        <v>3731700000</v>
      </c>
      <c r="U14">
        <v>1612100000</v>
      </c>
      <c r="V14">
        <v>386500000</v>
      </c>
      <c r="W14">
        <v>46000000</v>
      </c>
      <c r="X14">
        <v>1179600000</v>
      </c>
      <c r="Y14">
        <v>128500000</v>
      </c>
      <c r="Z14">
        <v>31700000</v>
      </c>
      <c r="AA14">
        <v>400000</v>
      </c>
      <c r="AB14">
        <v>96400000</v>
      </c>
    </row>
    <row r="15" spans="1:28">
      <c r="A15" s="7">
        <v>1965</v>
      </c>
      <c r="B15" s="3">
        <f>100*'9h_'!B15/'9h_'!$B15</f>
        <v>100</v>
      </c>
      <c r="C15" s="3">
        <f>100*'9h_'!C15/'9h_'!$B15</f>
        <v>26.331960453521582</v>
      </c>
      <c r="D15" s="3">
        <f>100*'9h_'!D15/'9h_'!$B15</f>
        <v>31.318624355579015</v>
      </c>
      <c r="E15" s="3">
        <f>100*'9h_'!E15/'9h_'!$B15</f>
        <v>42.349415190899407</v>
      </c>
      <c r="F15" s="3">
        <f>100*'9h_'!F15/'9h_'!$F15</f>
        <v>100</v>
      </c>
      <c r="G15" s="3">
        <f>100*'9h_'!G15/'9h_'!$F15</f>
        <v>25.106648133058521</v>
      </c>
      <c r="H15" s="3">
        <f>100*'9h_'!H15/'9h_'!$F15</f>
        <v>3.4031539088338203</v>
      </c>
      <c r="I15" s="3">
        <f>100*'9h_'!I15/'9h_'!$F15</f>
        <v>71.490197958107643</v>
      </c>
      <c r="J15" s="3">
        <f>100*'9h_'!J15/'9h_'!$J15</f>
        <v>100</v>
      </c>
      <c r="K15" s="3">
        <f>100*'9h_'!K15/'9h_'!$J15</f>
        <v>27.642810242941561</v>
      </c>
      <c r="L15" s="3">
        <f>100*'9h_'!L15/'9h_'!$J15</f>
        <v>0.59093893630991456</v>
      </c>
      <c r="M15" s="3">
        <f>100*'9h_'!M15/'9h_'!$J15</f>
        <v>71.76625082074851</v>
      </c>
      <c r="P15">
        <v>1965</v>
      </c>
      <c r="Q15">
        <v>10610300000</v>
      </c>
      <c r="R15">
        <v>2793900000</v>
      </c>
      <c r="S15">
        <v>3323000000</v>
      </c>
      <c r="T15">
        <v>4493400000</v>
      </c>
      <c r="U15">
        <v>2086300000</v>
      </c>
      <c r="V15">
        <v>523800000</v>
      </c>
      <c r="W15">
        <v>71000000</v>
      </c>
      <c r="X15">
        <v>1491500000</v>
      </c>
      <c r="Y15">
        <v>152300000</v>
      </c>
      <c r="Z15">
        <v>42100000</v>
      </c>
      <c r="AA15">
        <v>900000</v>
      </c>
      <c r="AB15">
        <v>109300000</v>
      </c>
    </row>
    <row r="16" spans="1:28">
      <c r="A16" s="7">
        <v>1966</v>
      </c>
      <c r="B16" s="3">
        <f>100*'9h_'!B16/'9h_'!$B16</f>
        <v>100</v>
      </c>
      <c r="C16" s="3">
        <f>100*'9h_'!C16/'9h_'!$B16</f>
        <v>26.900946461143427</v>
      </c>
      <c r="D16" s="3">
        <f>100*'9h_'!D16/'9h_'!$B16</f>
        <v>30.095742099123996</v>
      </c>
      <c r="E16" s="3">
        <f>100*'9h_'!E16/'9h_'!$B16</f>
        <v>43.003311439732578</v>
      </c>
      <c r="F16" s="3">
        <f>100*'9h_'!F16/'9h_'!$F16</f>
        <v>100</v>
      </c>
      <c r="G16" s="3">
        <f>100*'9h_'!G16/'9h_'!$F16</f>
        <v>25.313072693952353</v>
      </c>
      <c r="H16" s="3">
        <f>100*'9h_'!H16/'9h_'!$F16</f>
        <v>4.6311850946854003</v>
      </c>
      <c r="I16" s="3">
        <f>100*'9h_'!I16/'9h_'!$F16</f>
        <v>70.055742211362258</v>
      </c>
      <c r="J16" s="3">
        <f>100*'9h_'!J16/'9h_'!$J16</f>
        <v>100</v>
      </c>
      <c r="K16" s="3">
        <f>100*'9h_'!K16/'9h_'!$J16</f>
        <v>31.301652892561986</v>
      </c>
      <c r="L16" s="3">
        <f>100*'9h_'!L16/'9h_'!$J16</f>
        <v>0.67148760330578516</v>
      </c>
      <c r="M16" s="3">
        <f>100*'9h_'!M16/'9h_'!$J16</f>
        <v>68.026859504132219</v>
      </c>
      <c r="P16">
        <v>1966</v>
      </c>
      <c r="Q16">
        <v>12773900000</v>
      </c>
      <c r="R16">
        <v>3436300000</v>
      </c>
      <c r="S16">
        <v>3844400000</v>
      </c>
      <c r="T16">
        <v>5493200000</v>
      </c>
      <c r="U16">
        <v>2619200000</v>
      </c>
      <c r="V16">
        <v>663000000</v>
      </c>
      <c r="W16">
        <v>121300000</v>
      </c>
      <c r="X16">
        <v>1834900000</v>
      </c>
      <c r="Y16">
        <v>193600000</v>
      </c>
      <c r="Z16">
        <v>60600000</v>
      </c>
      <c r="AA16">
        <v>1300000</v>
      </c>
      <c r="AB16">
        <v>131700000</v>
      </c>
    </row>
    <row r="17" spans="1:28">
      <c r="A17" s="7">
        <v>1967</v>
      </c>
      <c r="B17" s="3">
        <f>100*'9h_'!B17/'9h_'!$B17</f>
        <v>100</v>
      </c>
      <c r="C17" s="3">
        <f>100*'9h_'!C17/'9h_'!$B17</f>
        <v>25.387775310800464</v>
      </c>
      <c r="D17" s="3">
        <f>100*'9h_'!D17/'9h_'!$B17</f>
        <v>31.528743724035497</v>
      </c>
      <c r="E17" s="3">
        <f>100*'9h_'!E17/'9h_'!$B17</f>
        <v>43.08348096516405</v>
      </c>
      <c r="F17" s="3">
        <f>100*'9h_'!F17/'9h_'!$F17</f>
        <v>100</v>
      </c>
      <c r="G17" s="3">
        <f>100*'9h_'!G17/'9h_'!$F17</f>
        <v>23.227286766977009</v>
      </c>
      <c r="H17" s="3">
        <f>100*'9h_'!H17/'9h_'!$F17</f>
        <v>6.5613555133918711</v>
      </c>
      <c r="I17" s="3">
        <f>100*'9h_'!I17/'9h_'!$F17</f>
        <v>70.206945241141938</v>
      </c>
      <c r="J17" s="3">
        <f>100*'9h_'!J17/'9h_'!$J17</f>
        <v>100</v>
      </c>
      <c r="K17" s="3">
        <f>100*'9h_'!K17/'9h_'!$J17</f>
        <v>27.339901477832512</v>
      </c>
      <c r="L17" s="3">
        <f>100*'9h_'!L17/'9h_'!$J17</f>
        <v>0.73891625615763545</v>
      </c>
      <c r="M17" s="3">
        <f>100*'9h_'!M17/'9h_'!$J17</f>
        <v>71.970443349753694</v>
      </c>
      <c r="P17">
        <v>1967</v>
      </c>
      <c r="Q17">
        <v>12926300000</v>
      </c>
      <c r="R17">
        <v>3281700000</v>
      </c>
      <c r="S17">
        <v>4075500000</v>
      </c>
      <c r="T17">
        <v>5569100000</v>
      </c>
      <c r="U17">
        <v>2266300000</v>
      </c>
      <c r="V17">
        <v>526400000</v>
      </c>
      <c r="W17">
        <v>148700000</v>
      </c>
      <c r="X17">
        <v>1591100000</v>
      </c>
      <c r="Y17">
        <v>203000000</v>
      </c>
      <c r="Z17">
        <v>55500000</v>
      </c>
      <c r="AA17">
        <v>1500000</v>
      </c>
      <c r="AB17">
        <v>146100000</v>
      </c>
    </row>
    <row r="18" spans="1:28">
      <c r="A18" s="7">
        <v>1968</v>
      </c>
      <c r="B18" s="3">
        <f>100*'9h_'!B18/'9h_'!$B18</f>
        <v>100</v>
      </c>
      <c r="C18" s="3">
        <f>100*'9h_'!C18/'9h_'!$B18</f>
        <v>25.043026542244959</v>
      </c>
      <c r="D18" s="3">
        <f>100*'9h_'!D18/'9h_'!$B18</f>
        <v>33.373596703140542</v>
      </c>
      <c r="E18" s="3">
        <f>100*'9h_'!E18/'9h_'!$B18</f>
        <v>41.582587276775136</v>
      </c>
      <c r="F18" s="3">
        <f>100*'9h_'!F18/'9h_'!$F18</f>
        <v>100</v>
      </c>
      <c r="G18" s="3">
        <f>100*'9h_'!G18/'9h_'!$F18</f>
        <v>22.101875031931744</v>
      </c>
      <c r="H18" s="3">
        <f>100*'9h_'!H18/'9h_'!$F18</f>
        <v>11.52097276860982</v>
      </c>
      <c r="I18" s="3">
        <f>100*'9h_'!I18/'9h_'!$F18</f>
        <v>66.382261278291523</v>
      </c>
      <c r="J18" s="3">
        <f>100*'9h_'!J18/'9h_'!$J18</f>
        <v>100</v>
      </c>
      <c r="K18" s="3">
        <f>100*'9h_'!K18/'9h_'!$J18</f>
        <v>28.068043742405834</v>
      </c>
      <c r="L18" s="3">
        <f>100*'9h_'!L18/'9h_'!$J18</f>
        <v>0.72904009720534635</v>
      </c>
      <c r="M18" s="3">
        <f>100*'9h_'!M18/'9h_'!$J18</f>
        <v>71.202916160388824</v>
      </c>
      <c r="P18">
        <v>1968</v>
      </c>
      <c r="Q18">
        <v>12666600000</v>
      </c>
      <c r="R18">
        <v>3172100000</v>
      </c>
      <c r="S18">
        <v>4227300000</v>
      </c>
      <c r="T18">
        <v>5267100000</v>
      </c>
      <c r="U18">
        <v>1957300000</v>
      </c>
      <c r="V18">
        <v>432600000</v>
      </c>
      <c r="W18">
        <v>225500000</v>
      </c>
      <c r="X18">
        <v>1299300000</v>
      </c>
      <c r="Y18">
        <v>164600000</v>
      </c>
      <c r="Z18">
        <v>46200000</v>
      </c>
      <c r="AA18">
        <v>1200000</v>
      </c>
      <c r="AB18">
        <v>117200000</v>
      </c>
    </row>
    <row r="19" spans="1:28">
      <c r="A19" s="7">
        <v>1969</v>
      </c>
      <c r="B19" s="3">
        <f>100*'9h_'!B19/'9h_'!$B19</f>
        <v>100</v>
      </c>
      <c r="C19" s="3">
        <f>100*'9h_'!C19/'9h_'!$B19</f>
        <v>24.228639677963976</v>
      </c>
      <c r="D19" s="3">
        <f>100*'9h_'!D19/'9h_'!$B19</f>
        <v>33.105273634775173</v>
      </c>
      <c r="E19" s="3">
        <f>100*'9h_'!E19/'9h_'!$B19</f>
        <v>42.665349425304299</v>
      </c>
      <c r="F19" s="3">
        <f>100*'9h_'!F19/'9h_'!$F19</f>
        <v>100</v>
      </c>
      <c r="G19" s="3">
        <f>100*'9h_'!G19/'9h_'!$F19</f>
        <v>23.579789981063868</v>
      </c>
      <c r="H19" s="3">
        <f>100*'9h_'!H19/'9h_'!$F19</f>
        <v>9.5928731279049746</v>
      </c>
      <c r="I19" s="3">
        <f>100*'9h_'!I19/'9h_'!$F19</f>
        <v>66.82303322430711</v>
      </c>
      <c r="J19" s="3">
        <f>100*'9h_'!J19/'9h_'!$J19</f>
        <v>100</v>
      </c>
      <c r="K19" s="3">
        <f>100*'9h_'!K19/'9h_'!$J19</f>
        <v>29.649122807017545</v>
      </c>
      <c r="L19" s="3">
        <f>100*'9h_'!L19/'9h_'!$J19</f>
        <v>0.46783625730994149</v>
      </c>
      <c r="M19" s="3">
        <f>100*'9h_'!M19/'9h_'!$J19</f>
        <v>69.883040935672511</v>
      </c>
      <c r="P19">
        <v>1969</v>
      </c>
      <c r="Q19">
        <v>13563700000</v>
      </c>
      <c r="R19">
        <v>3286300000</v>
      </c>
      <c r="S19">
        <v>4490300000</v>
      </c>
      <c r="T19">
        <v>5787000000</v>
      </c>
      <c r="U19">
        <v>2323600000</v>
      </c>
      <c r="V19">
        <v>547900000</v>
      </c>
      <c r="W19">
        <v>222900000</v>
      </c>
      <c r="X19">
        <v>1552700000</v>
      </c>
      <c r="Y19">
        <v>171000000</v>
      </c>
      <c r="Z19">
        <v>50700000</v>
      </c>
      <c r="AA19">
        <v>800000</v>
      </c>
      <c r="AB19">
        <v>119500000</v>
      </c>
    </row>
    <row r="20" spans="1:28">
      <c r="A20" s="7">
        <v>1970</v>
      </c>
      <c r="B20" s="3">
        <f>100*'9h_'!B20/'9h_'!$B20</f>
        <v>100</v>
      </c>
      <c r="C20" s="3">
        <f>100*'9h_'!C20/'9h_'!$B20</f>
        <v>24.063974508241927</v>
      </c>
      <c r="D20" s="3">
        <f>100*'9h_'!D20/'9h_'!$B20</f>
        <v>34.239570779799962</v>
      </c>
      <c r="E20" s="3">
        <f>100*'9h_'!E20/'9h_'!$B20</f>
        <v>41.696454711958111</v>
      </c>
      <c r="F20" s="3">
        <f>100*'9h_'!F20/'9h_'!$F20</f>
        <v>100</v>
      </c>
      <c r="G20" s="3">
        <f>100*'9h_'!G20/'9h_'!$F20</f>
        <v>24.379794070900424</v>
      </c>
      <c r="H20" s="3">
        <f>100*'9h_'!H20/'9h_'!$F20</f>
        <v>9.978577845345864</v>
      </c>
      <c r="I20" s="3">
        <f>100*'9h_'!I20/'9h_'!$F20</f>
        <v>65.641628083753716</v>
      </c>
      <c r="J20" s="3">
        <f>100*'9h_'!J20/'9h_'!$J20</f>
        <v>100</v>
      </c>
      <c r="K20" s="3">
        <f>100*'9h_'!K20/'9h_'!$J20</f>
        <v>28.396322778345247</v>
      </c>
      <c r="L20" s="3">
        <f>100*'9h_'!L20/'9h_'!$J20</f>
        <v>0.71501532175689475</v>
      </c>
      <c r="M20" s="3">
        <f>100*'9h_'!M20/'9h_'!$J20</f>
        <v>70.888661899897855</v>
      </c>
      <c r="P20">
        <v>1970</v>
      </c>
      <c r="Q20">
        <v>14687100000</v>
      </c>
      <c r="R20">
        <v>3534300000</v>
      </c>
      <c r="S20">
        <v>5028800000</v>
      </c>
      <c r="T20">
        <v>6124000000</v>
      </c>
      <c r="U20">
        <v>2894200000</v>
      </c>
      <c r="V20">
        <v>705600000</v>
      </c>
      <c r="W20">
        <v>288800000</v>
      </c>
      <c r="X20">
        <v>1899800000</v>
      </c>
      <c r="Y20">
        <v>195800000</v>
      </c>
      <c r="Z20">
        <v>55600000</v>
      </c>
      <c r="AA20">
        <v>1400000</v>
      </c>
      <c r="AB20">
        <v>138800000</v>
      </c>
    </row>
    <row r="21" spans="1:28">
      <c r="A21" s="7">
        <v>1971</v>
      </c>
      <c r="B21" s="3">
        <f>100*'9h_'!B21/'9h_'!$B21</f>
        <v>100</v>
      </c>
      <c r="C21" s="3">
        <f>100*'9h_'!C21/'9h_'!$B21</f>
        <v>23.777131902788945</v>
      </c>
      <c r="D21" s="3">
        <f>100*'9h_'!D21/'9h_'!$B21</f>
        <v>35.688578319213406</v>
      </c>
      <c r="E21" s="3">
        <f>100*'9h_'!E21/'9h_'!$B21</f>
        <v>40.53428977799765</v>
      </c>
      <c r="F21" s="3">
        <f>100*'9h_'!F21/'9h_'!$F21</f>
        <v>100</v>
      </c>
      <c r="G21" s="3">
        <f>100*'9h_'!G21/'9h_'!$F21</f>
        <v>20.607040770272302</v>
      </c>
      <c r="H21" s="3">
        <f>100*'9h_'!H21/'9h_'!$F21</f>
        <v>12.020460358056267</v>
      </c>
      <c r="I21" s="3">
        <f>100*'9h_'!I21/'9h_'!$F21</f>
        <v>67.368737776440497</v>
      </c>
      <c r="J21" s="3">
        <f>100*'9h_'!J21/'9h_'!$J21</f>
        <v>100</v>
      </c>
      <c r="K21" s="3">
        <f>100*'9h_'!K21/'9h_'!$J21</f>
        <v>32.090680100755669</v>
      </c>
      <c r="L21" s="3">
        <f>100*'9h_'!L21/'9h_'!$J21</f>
        <v>0.60453400503778343</v>
      </c>
      <c r="M21" s="3">
        <f>100*'9h_'!M21/'9h_'!$J21</f>
        <v>67.304785894206546</v>
      </c>
      <c r="P21">
        <v>1971</v>
      </c>
      <c r="Q21">
        <v>16171000000</v>
      </c>
      <c r="R21">
        <v>3845000000</v>
      </c>
      <c r="S21">
        <v>5771200000</v>
      </c>
      <c r="T21">
        <v>6554800000</v>
      </c>
      <c r="U21">
        <v>2658800000</v>
      </c>
      <c r="V21">
        <v>547900000</v>
      </c>
      <c r="W21">
        <v>319600000</v>
      </c>
      <c r="X21">
        <v>1791200000</v>
      </c>
      <c r="Y21">
        <v>198500000</v>
      </c>
      <c r="Z21">
        <v>63700000</v>
      </c>
      <c r="AA21">
        <v>1200000</v>
      </c>
      <c r="AB21">
        <v>133600000</v>
      </c>
    </row>
    <row r="22" spans="1:28">
      <c r="A22" s="7">
        <v>1972</v>
      </c>
      <c r="B22" s="3">
        <f>100*'9h_'!B22/'9h_'!$B22</f>
        <v>100</v>
      </c>
      <c r="C22" s="3">
        <f>100*'9h_'!C22/'9h_'!$B22</f>
        <v>22.235851718756301</v>
      </c>
      <c r="D22" s="3">
        <f>100*'9h_'!D22/'9h_'!$B22</f>
        <v>35.41346325506931</v>
      </c>
      <c r="E22" s="3">
        <f>100*'9h_'!E22/'9h_'!$B22</f>
        <v>42.350109131954646</v>
      </c>
      <c r="F22" s="3">
        <f>100*'9h_'!F22/'9h_'!$F22</f>
        <v>100</v>
      </c>
      <c r="G22" s="3">
        <f>100*'9h_'!G22/'9h_'!$F22</f>
        <v>19.689059500959694</v>
      </c>
      <c r="H22" s="3">
        <f>100*'9h_'!H22/'9h_'!$F22</f>
        <v>11.884836852207295</v>
      </c>
      <c r="I22" s="3">
        <f>100*'9h_'!I22/'9h_'!$F22</f>
        <v>68.426103646833013</v>
      </c>
      <c r="J22" s="3">
        <f>100*'9h_'!J22/'9h_'!$J22</f>
        <v>100</v>
      </c>
      <c r="K22" s="3">
        <f>100*'9h_'!K22/'9h_'!$J22</f>
        <v>26.864943929790346</v>
      </c>
      <c r="L22" s="3">
        <f>100*'9h_'!L22/'9h_'!$J22</f>
        <v>0.73135056070209659</v>
      </c>
      <c r="M22" s="3">
        <f>100*'9h_'!M22/'9h_'!$J22</f>
        <v>72.452462213554369</v>
      </c>
      <c r="P22">
        <v>1972</v>
      </c>
      <c r="Q22">
        <v>17364300000</v>
      </c>
      <c r="R22">
        <v>3861100000</v>
      </c>
      <c r="S22">
        <v>6149300000</v>
      </c>
      <c r="T22">
        <v>7353800000</v>
      </c>
      <c r="U22">
        <v>2605000000</v>
      </c>
      <c r="V22">
        <v>512900000</v>
      </c>
      <c r="W22">
        <v>309600000</v>
      </c>
      <c r="X22">
        <v>1782500000</v>
      </c>
      <c r="Y22">
        <v>205100000</v>
      </c>
      <c r="Z22">
        <v>55100000</v>
      </c>
      <c r="AA22">
        <v>1500000</v>
      </c>
      <c r="AB22">
        <v>148600000</v>
      </c>
    </row>
    <row r="23" spans="1:28">
      <c r="A23" s="7">
        <v>1973</v>
      </c>
      <c r="B23" s="3">
        <f>100*'9h_'!B23/'9h_'!$B23</f>
        <v>100</v>
      </c>
      <c r="C23" s="3">
        <f>100*'9h_'!C23/'9h_'!$B23</f>
        <v>22.386998773101716</v>
      </c>
      <c r="D23" s="3">
        <f>100*'9h_'!D23/'9h_'!$B23</f>
        <v>33.064908761611719</v>
      </c>
      <c r="E23" s="3">
        <f>100*'9h_'!E23/'9h_'!$B23</f>
        <v>44.548092465286572</v>
      </c>
      <c r="F23" s="3">
        <f>100*'9h_'!F23/'9h_'!$F23</f>
        <v>100</v>
      </c>
      <c r="G23" s="3">
        <f>100*'9h_'!G23/'9h_'!$F23</f>
        <v>20.178889776848834</v>
      </c>
      <c r="H23" s="3">
        <f>100*'9h_'!H23/'9h_'!$F23</f>
        <v>10.020286469539558</v>
      </c>
      <c r="I23" s="3">
        <f>100*'9h_'!I23/'9h_'!$F23</f>
        <v>69.80082375361161</v>
      </c>
      <c r="J23" s="3">
        <f>100*'9h_'!J23/'9h_'!$J23</f>
        <v>100</v>
      </c>
      <c r="K23" s="3">
        <f>100*'9h_'!K23/'9h_'!$J23</f>
        <v>28.344934261407577</v>
      </c>
      <c r="L23" s="3">
        <f>100*'9h_'!L23/'9h_'!$J23</f>
        <v>0.6960556844547563</v>
      </c>
      <c r="M23" s="3">
        <f>100*'9h_'!M23/'9h_'!$J23</f>
        <v>70.959010054137664</v>
      </c>
      <c r="P23">
        <v>1973</v>
      </c>
      <c r="Q23">
        <v>20539600000</v>
      </c>
      <c r="R23">
        <v>4598200000</v>
      </c>
      <c r="S23">
        <v>6791400000</v>
      </c>
      <c r="T23">
        <v>9150000000</v>
      </c>
      <c r="U23">
        <v>3253400000</v>
      </c>
      <c r="V23">
        <v>656500000</v>
      </c>
      <c r="W23">
        <v>326000000</v>
      </c>
      <c r="X23">
        <v>2270900000</v>
      </c>
      <c r="Y23">
        <v>258600000</v>
      </c>
      <c r="Z23">
        <v>73300000</v>
      </c>
      <c r="AA23">
        <v>1800000</v>
      </c>
      <c r="AB23">
        <v>183500000</v>
      </c>
    </row>
    <row r="24" spans="1:28">
      <c r="A24" s="7">
        <v>1974</v>
      </c>
      <c r="B24" s="3">
        <f>100*'9h_'!B24/'9h_'!$B24</f>
        <v>100</v>
      </c>
      <c r="C24" s="3">
        <f>100*'9h_'!C24/'9h_'!$B24</f>
        <v>23.061873885995539</v>
      </c>
      <c r="D24" s="3">
        <f>100*'9h_'!D24/'9h_'!$B24</f>
        <v>32.074435796612271</v>
      </c>
      <c r="E24" s="3">
        <f>100*'9h_'!E24/'9h_'!$B24</f>
        <v>44.863690317392191</v>
      </c>
      <c r="F24" s="3">
        <f>100*'9h_'!F24/'9h_'!$F24</f>
        <v>100</v>
      </c>
      <c r="G24" s="3">
        <f>100*'9h_'!G24/'9h_'!$F24</f>
        <v>21.320588434682392</v>
      </c>
      <c r="H24" s="3">
        <f>100*'9h_'!H24/'9h_'!$F24</f>
        <v>10.862540392741735</v>
      </c>
      <c r="I24" s="3">
        <f>100*'9h_'!I24/'9h_'!$F24</f>
        <v>67.816871172575873</v>
      </c>
      <c r="J24" s="3">
        <f>100*'9h_'!J24/'9h_'!$J24</f>
        <v>100</v>
      </c>
      <c r="K24" s="3">
        <f>100*'9h_'!K24/'9h_'!$J24</f>
        <v>30.76681332495286</v>
      </c>
      <c r="L24" s="3">
        <f>100*'9h_'!L24/'9h_'!$J24</f>
        <v>0.91137649277184163</v>
      </c>
      <c r="M24" s="3">
        <f>100*'9h_'!M24/'9h_'!$J24</f>
        <v>68.3218101822753</v>
      </c>
      <c r="P24">
        <v>1974</v>
      </c>
      <c r="Q24">
        <v>25863900000</v>
      </c>
      <c r="R24">
        <v>5964700000</v>
      </c>
      <c r="S24">
        <v>8295700000</v>
      </c>
      <c r="T24">
        <v>11603500000</v>
      </c>
      <c r="U24">
        <v>4425300000</v>
      </c>
      <c r="V24">
        <v>943500000</v>
      </c>
      <c r="W24">
        <v>480700000</v>
      </c>
      <c r="X24">
        <v>3001100000</v>
      </c>
      <c r="Y24">
        <v>318200000</v>
      </c>
      <c r="Z24">
        <v>97900000</v>
      </c>
      <c r="AA24">
        <v>2900000</v>
      </c>
      <c r="AB24">
        <v>217400000</v>
      </c>
    </row>
    <row r="25" spans="1:28">
      <c r="A25" s="7">
        <v>1975</v>
      </c>
      <c r="B25" s="3">
        <f>100*'9h_'!B25/'9h_'!$B25</f>
        <v>100</v>
      </c>
      <c r="C25" s="3">
        <f>100*'9h_'!C25/'9h_'!$B25</f>
        <v>22.937572637685637</v>
      </c>
      <c r="D25" s="3">
        <f>100*'9h_'!D25/'9h_'!$B25</f>
        <v>33.426373958926902</v>
      </c>
      <c r="E25" s="3">
        <f>100*'9h_'!E25/'9h_'!$B25</f>
        <v>43.63605340338745</v>
      </c>
      <c r="F25" s="3">
        <f>100*'9h_'!F25/'9h_'!$F25</f>
        <v>100</v>
      </c>
      <c r="G25" s="3">
        <f>100*'9h_'!G25/'9h_'!$F25</f>
        <v>18.293645173690493</v>
      </c>
      <c r="H25" s="3">
        <f>100*'9h_'!H25/'9h_'!$F25</f>
        <v>13.308515588645882</v>
      </c>
      <c r="I25" s="3">
        <f>100*'9h_'!I25/'9h_'!$F25</f>
        <v>68.397839237663632</v>
      </c>
      <c r="J25" s="3">
        <f>100*'9h_'!J25/'9h_'!$J25</f>
        <v>100</v>
      </c>
      <c r="K25" s="3">
        <f>100*'9h_'!K25/'9h_'!$J25</f>
        <v>27.857589006870707</v>
      </c>
      <c r="L25" s="3">
        <f>100*'9h_'!L25/'9h_'!$J25</f>
        <v>1.0930668332292317</v>
      </c>
      <c r="M25" s="3">
        <f>100*'9h_'!M25/'9h_'!$J25</f>
        <v>71.049344159900059</v>
      </c>
      <c r="P25">
        <v>1975</v>
      </c>
      <c r="Q25">
        <v>31061700000</v>
      </c>
      <c r="R25">
        <v>7124800000</v>
      </c>
      <c r="S25">
        <v>10382800000</v>
      </c>
      <c r="T25">
        <v>13554100000</v>
      </c>
      <c r="U25">
        <v>4942700000</v>
      </c>
      <c r="V25">
        <v>904200000</v>
      </c>
      <c r="W25">
        <v>657800000</v>
      </c>
      <c r="X25">
        <v>3380700000</v>
      </c>
      <c r="Y25">
        <v>320200000</v>
      </c>
      <c r="Z25">
        <v>89200000</v>
      </c>
      <c r="AA25">
        <v>3500000</v>
      </c>
      <c r="AB25">
        <v>227500000</v>
      </c>
    </row>
    <row r="26" spans="1:28">
      <c r="A26" s="7">
        <v>1976</v>
      </c>
      <c r="B26" s="3">
        <f>100*'9h_'!B26/'9h_'!$B26</f>
        <v>100</v>
      </c>
      <c r="C26" s="3">
        <f>100*'9h_'!C26/'9h_'!$B26</f>
        <v>21.26538054418522</v>
      </c>
      <c r="D26" s="3">
        <f>100*'9h_'!D26/'9h_'!$B26</f>
        <v>33.584500449714568</v>
      </c>
      <c r="E26" s="3">
        <f>100*'9h_'!E26/'9h_'!$B26</f>
        <v>45.149813077822031</v>
      </c>
      <c r="F26" s="3">
        <f>100*'9h_'!F26/'9h_'!$F26</f>
        <v>100</v>
      </c>
      <c r="G26" s="3">
        <f>100*'9h_'!G26/'9h_'!$F26</f>
        <v>16.570968274950427</v>
      </c>
      <c r="H26" s="3">
        <f>100*'9h_'!H26/'9h_'!$F26</f>
        <v>13.09484467944481</v>
      </c>
      <c r="I26" s="3">
        <f>100*'9h_'!I26/'9h_'!$F26</f>
        <v>70.336252478519498</v>
      </c>
      <c r="J26" s="3">
        <f>100*'9h_'!J26/'9h_'!$J26</f>
        <v>100</v>
      </c>
      <c r="K26" s="3">
        <f>100*'9h_'!K26/'9h_'!$J26</f>
        <v>25.758998435054774</v>
      </c>
      <c r="L26" s="3">
        <f>100*'9h_'!L26/'9h_'!$J26</f>
        <v>0.90766823161189358</v>
      </c>
      <c r="M26" s="3">
        <f>100*'9h_'!M26/'9h_'!$J26</f>
        <v>73.333333333333329</v>
      </c>
      <c r="P26">
        <v>1976</v>
      </c>
      <c r="Q26">
        <v>32687400000</v>
      </c>
      <c r="R26">
        <v>6951100000</v>
      </c>
      <c r="S26">
        <v>10977900000</v>
      </c>
      <c r="T26">
        <v>14758300000</v>
      </c>
      <c r="U26">
        <v>4841600000</v>
      </c>
      <c r="V26">
        <v>802300000</v>
      </c>
      <c r="W26">
        <v>634000000</v>
      </c>
      <c r="X26">
        <v>3405400000</v>
      </c>
      <c r="Y26">
        <v>319500000</v>
      </c>
      <c r="Z26">
        <v>82300000</v>
      </c>
      <c r="AA26">
        <v>2900000</v>
      </c>
      <c r="AB26">
        <v>234300000</v>
      </c>
    </row>
    <row r="27" spans="1:28">
      <c r="A27" s="7">
        <v>1977</v>
      </c>
      <c r="B27" s="3">
        <f>100*'9h_'!B27/'9h_'!$B27</f>
        <v>100</v>
      </c>
      <c r="C27" s="3">
        <f>100*'9h_'!C27/'9h_'!$B27</f>
        <v>20.598377911603517</v>
      </c>
      <c r="D27" s="3">
        <f>100*'9h_'!D27/'9h_'!$B27</f>
        <v>35.313440080370697</v>
      </c>
      <c r="E27" s="3">
        <f>100*'9h_'!E27/'9h_'!$B27</f>
        <v>44.088182008025775</v>
      </c>
      <c r="F27" s="3">
        <f>100*'9h_'!F27/'9h_'!$F27</f>
        <v>100</v>
      </c>
      <c r="G27" s="3">
        <f>100*'9h_'!G27/'9h_'!$F27</f>
        <v>19.189540059347181</v>
      </c>
      <c r="H27" s="3">
        <f>100*'9h_'!H27/'9h_'!$F27</f>
        <v>11.478115727002967</v>
      </c>
      <c r="I27" s="3">
        <f>100*'9h_'!I27/'9h_'!$F27</f>
        <v>69.332344213649847</v>
      </c>
      <c r="J27" s="3">
        <f>100*'9h_'!J27/'9h_'!$J27</f>
        <v>100</v>
      </c>
      <c r="K27" s="3">
        <f>100*'9h_'!K27/'9h_'!$J27</f>
        <v>28.692429857067232</v>
      </c>
      <c r="L27" s="3">
        <f>100*'9h_'!L27/'9h_'!$J27</f>
        <v>2.1969295923769194</v>
      </c>
      <c r="M27" s="3">
        <f>100*'9h_'!M27/'9h_'!$J27</f>
        <v>69.137109581789304</v>
      </c>
      <c r="P27">
        <v>1977</v>
      </c>
      <c r="Q27">
        <v>35435800000</v>
      </c>
      <c r="R27">
        <v>7299200000</v>
      </c>
      <c r="S27">
        <v>12513600000</v>
      </c>
      <c r="T27">
        <v>15623000000</v>
      </c>
      <c r="U27">
        <v>5392000000</v>
      </c>
      <c r="V27">
        <v>1034700000</v>
      </c>
      <c r="W27">
        <v>618900000</v>
      </c>
      <c r="X27">
        <v>3738400000</v>
      </c>
      <c r="Y27">
        <v>377800000</v>
      </c>
      <c r="Z27">
        <v>108400000</v>
      </c>
      <c r="AA27">
        <v>8300000</v>
      </c>
      <c r="AB27">
        <v>261200000</v>
      </c>
    </row>
    <row r="28" spans="1:28">
      <c r="A28" s="7">
        <v>1978</v>
      </c>
      <c r="B28" s="3">
        <f>100*'9h_'!B28/'9h_'!$B28</f>
        <v>100</v>
      </c>
      <c r="C28" s="3">
        <f>100*'9h_'!C28/'9h_'!$B28</f>
        <v>19.453350247952947</v>
      </c>
      <c r="D28" s="3">
        <f>100*'9h_'!D28/'9h_'!$B28</f>
        <v>35.548635938441038</v>
      </c>
      <c r="E28" s="3">
        <f>100*'9h_'!E28/'9h_'!$B28</f>
        <v>44.998013813606015</v>
      </c>
      <c r="F28" s="3">
        <f>100*'9h_'!F28/'9h_'!$F28</f>
        <v>100</v>
      </c>
      <c r="G28" s="3">
        <f>100*'9h_'!G28/'9h_'!$F28</f>
        <v>16.832449160035367</v>
      </c>
      <c r="H28" s="3">
        <f>100*'9h_'!H28/'9h_'!$F28</f>
        <v>11.437150014736222</v>
      </c>
      <c r="I28" s="3">
        <f>100*'9h_'!I28/'9h_'!$F28</f>
        <v>71.730400825228415</v>
      </c>
      <c r="J28" s="3">
        <f>100*'9h_'!J28/'9h_'!$J28</f>
        <v>100</v>
      </c>
      <c r="K28" s="3">
        <f>100*'9h_'!K28/'9h_'!$J28</f>
        <v>28.453753824429278</v>
      </c>
      <c r="L28" s="3">
        <f>100*'9h_'!L28/'9h_'!$J28</f>
        <v>1.1061426217933632</v>
      </c>
      <c r="M28" s="3">
        <f>100*'9h_'!M28/'9h_'!$J28</f>
        <v>70.463638503177208</v>
      </c>
      <c r="P28">
        <v>1978</v>
      </c>
      <c r="Q28">
        <v>39019500000</v>
      </c>
      <c r="R28">
        <v>7590600000</v>
      </c>
      <c r="S28">
        <v>13870900000</v>
      </c>
      <c r="T28">
        <v>17558000000</v>
      </c>
      <c r="U28">
        <v>5428800000</v>
      </c>
      <c r="V28">
        <v>913800000</v>
      </c>
      <c r="W28">
        <v>620900000</v>
      </c>
      <c r="X28">
        <v>3894100000</v>
      </c>
      <c r="Y28">
        <v>424900000</v>
      </c>
      <c r="Z28">
        <v>120900000</v>
      </c>
      <c r="AA28">
        <v>4700000</v>
      </c>
      <c r="AB28">
        <v>299400000</v>
      </c>
    </row>
    <row r="29" spans="1:28">
      <c r="A29" s="7">
        <v>1979</v>
      </c>
      <c r="B29" s="3">
        <f>100*'9h_'!B29/'9h_'!$B29</f>
        <v>100</v>
      </c>
      <c r="C29" s="3">
        <f>100*'9h_'!C29/'9h_'!$B29</f>
        <v>20.039298605326671</v>
      </c>
      <c r="D29" s="3">
        <f>100*'9h_'!D29/'9h_'!$B29</f>
        <v>34.118237542982847</v>
      </c>
      <c r="E29" s="3">
        <f>100*'9h_'!E29/'9h_'!$B29</f>
        <v>45.842463851690482</v>
      </c>
      <c r="F29" s="3">
        <f>100*'9h_'!F29/'9h_'!$F29</f>
        <v>100</v>
      </c>
      <c r="G29" s="3">
        <f>100*'9h_'!G29/'9h_'!$F29</f>
        <v>18.726219763763886</v>
      </c>
      <c r="H29" s="3">
        <f>100*'9h_'!H29/'9h_'!$F29</f>
        <v>5.5773726754580322</v>
      </c>
      <c r="I29" s="3">
        <f>100*'9h_'!I29/'9h_'!$F29</f>
        <v>75.697935608086411</v>
      </c>
      <c r="J29" s="3">
        <f>100*'9h_'!J29/'9h_'!$J29</f>
        <v>100</v>
      </c>
      <c r="K29" s="3">
        <f>100*'9h_'!K29/'9h_'!$J29</f>
        <v>30.585058505850586</v>
      </c>
      <c r="L29" s="3">
        <f>100*'9h_'!L29/'9h_'!$J29</f>
        <v>0.37803780378037805</v>
      </c>
      <c r="M29" s="3">
        <f>100*'9h_'!M29/'9h_'!$J29</f>
        <v>69.03690369036903</v>
      </c>
      <c r="P29">
        <v>1979</v>
      </c>
      <c r="Q29">
        <v>46821000000</v>
      </c>
      <c r="R29">
        <v>9382600000</v>
      </c>
      <c r="S29">
        <v>15974500000</v>
      </c>
      <c r="T29">
        <v>21463900000</v>
      </c>
      <c r="U29">
        <v>6544300000</v>
      </c>
      <c r="V29">
        <v>1225500000</v>
      </c>
      <c r="W29">
        <v>365000000</v>
      </c>
      <c r="X29">
        <v>4953900000</v>
      </c>
      <c r="Y29">
        <v>555500000</v>
      </c>
      <c r="Z29">
        <v>169900000</v>
      </c>
      <c r="AA29">
        <v>2100000</v>
      </c>
      <c r="AB29">
        <v>383500000</v>
      </c>
    </row>
    <row r="30" spans="1:28">
      <c r="A30" s="7">
        <v>1980</v>
      </c>
      <c r="B30" s="3">
        <f>100*'9h_'!B30/'9h_'!$B30</f>
        <v>100</v>
      </c>
      <c r="C30" s="3">
        <f>100*'9h_'!C30/'9h_'!$B30</f>
        <v>20.541785143100299</v>
      </c>
      <c r="D30" s="3">
        <f>100*'9h_'!D30/'9h_'!$B30</f>
        <v>34.886794528056598</v>
      </c>
      <c r="E30" s="3">
        <f>100*'9h_'!E30/'9h_'!$B30</f>
        <v>44.571420328843104</v>
      </c>
      <c r="F30" s="3">
        <f>100*'9h_'!F30/'9h_'!$F30</f>
        <v>100</v>
      </c>
      <c r="G30" s="3">
        <f>100*'9h_'!G30/'9h_'!$F30</f>
        <v>21.434437132051031</v>
      </c>
      <c r="H30" s="3">
        <f>100*'9h_'!H30/'9h_'!$F30</f>
        <v>4.5998681455950221</v>
      </c>
      <c r="I30" s="3">
        <f>100*'9h_'!I30/'9h_'!$F30</f>
        <v>73.966851339941485</v>
      </c>
      <c r="J30" s="3">
        <f>100*'9h_'!J30/'9h_'!$J30</f>
        <v>100</v>
      </c>
      <c r="K30" s="3">
        <f>100*'9h_'!K30/'9h_'!$J30</f>
        <v>30.203332391979664</v>
      </c>
      <c r="L30" s="3">
        <f>100*'9h_'!L30/'9h_'!$J30</f>
        <v>0.29652640497034732</v>
      </c>
      <c r="M30" s="3">
        <f>100*'9h_'!M30/'9h_'!$J30</f>
        <v>69.500141203049978</v>
      </c>
      <c r="P30">
        <v>1980</v>
      </c>
      <c r="Q30">
        <v>55461100000</v>
      </c>
      <c r="R30">
        <v>11392700000</v>
      </c>
      <c r="S30">
        <v>19348600000</v>
      </c>
      <c r="T30">
        <v>24719800000</v>
      </c>
      <c r="U30">
        <v>8645900000</v>
      </c>
      <c r="V30">
        <v>1853200000</v>
      </c>
      <c r="W30">
        <v>397700000</v>
      </c>
      <c r="X30">
        <v>6395100000</v>
      </c>
      <c r="Y30">
        <v>708200000</v>
      </c>
      <c r="Z30">
        <v>213900000</v>
      </c>
      <c r="AA30">
        <v>2100000</v>
      </c>
      <c r="AB30">
        <v>492200000</v>
      </c>
    </row>
    <row r="31" spans="1:28">
      <c r="A31" s="7">
        <v>1981</v>
      </c>
      <c r="B31" s="3">
        <f>100*'9h_'!B31/'9h_'!$B31</f>
        <v>100</v>
      </c>
      <c r="C31" s="3">
        <f>100*'9h_'!C31/'9h_'!$B31</f>
        <v>19.478840807985581</v>
      </c>
      <c r="D31" s="3">
        <f>100*'9h_'!D31/'9h_'!$B31</f>
        <v>33.933901403976684</v>
      </c>
      <c r="E31" s="3">
        <f>100*'9h_'!E31/'9h_'!$B31</f>
        <v>46.587257788037725</v>
      </c>
      <c r="F31" s="3">
        <f>100*'9h_'!F31/'9h_'!$F31</f>
        <v>100</v>
      </c>
      <c r="G31" s="3">
        <f>100*'9h_'!G31/'9h_'!$F31</f>
        <v>18.786521904498464</v>
      </c>
      <c r="H31" s="3">
        <f>100*'9h_'!H31/'9h_'!$F31</f>
        <v>7.7132533453200098</v>
      </c>
      <c r="I31" s="3">
        <f>100*'9h_'!I31/'9h_'!$F31</f>
        <v>73.501089173956643</v>
      </c>
      <c r="J31" s="3">
        <f>100*'9h_'!J31/'9h_'!$J31</f>
        <v>100</v>
      </c>
      <c r="K31" s="3">
        <f>100*'9h_'!K31/'9h_'!$J31</f>
        <v>29.573070607553365</v>
      </c>
      <c r="L31" s="3">
        <f>100*'9h_'!L31/'9h_'!$J31</f>
        <v>1.2151067323481117</v>
      </c>
      <c r="M31" s="3">
        <f>100*'9h_'!M31/'9h_'!$J31</f>
        <v>69.21182266009852</v>
      </c>
      <c r="P31">
        <v>1981</v>
      </c>
      <c r="Q31">
        <v>68313100000</v>
      </c>
      <c r="R31">
        <v>13306600000</v>
      </c>
      <c r="S31">
        <v>23181300000</v>
      </c>
      <c r="T31">
        <v>31825200000</v>
      </c>
      <c r="U31">
        <v>11568400000</v>
      </c>
      <c r="V31">
        <v>2173300000</v>
      </c>
      <c r="W31">
        <v>892300000</v>
      </c>
      <c r="X31">
        <v>8502900000</v>
      </c>
      <c r="Y31">
        <v>609000000</v>
      </c>
      <c r="Z31">
        <v>180100000</v>
      </c>
      <c r="AA31">
        <v>7400000</v>
      </c>
      <c r="AB31">
        <v>421500000</v>
      </c>
    </row>
    <row r="32" spans="1:28">
      <c r="A32" s="7">
        <v>1982</v>
      </c>
      <c r="B32" s="3">
        <f>100*'9h_'!B32/'9h_'!$B32</f>
        <v>100</v>
      </c>
      <c r="C32" s="3">
        <f>100*'9h_'!C32/'9h_'!$B32</f>
        <v>18.250044546187603</v>
      </c>
      <c r="D32" s="3">
        <f>100*'9h_'!D32/'9h_'!$B32</f>
        <v>37.336349387074662</v>
      </c>
      <c r="E32" s="3">
        <f>100*'9h_'!E32/'9h_'!$B32</f>
        <v>44.413606066737742</v>
      </c>
      <c r="F32" s="3">
        <f>100*'9h_'!F32/'9h_'!$F32</f>
        <v>100</v>
      </c>
      <c r="G32" s="3">
        <f>100*'9h_'!G32/'9h_'!$F32</f>
        <v>17.309273815671201</v>
      </c>
      <c r="H32" s="3">
        <f>100*'9h_'!H32/'9h_'!$F32</f>
        <v>10.482529118136439</v>
      </c>
      <c r="I32" s="3">
        <f>100*'9h_'!I32/'9h_'!$F32</f>
        <v>72.209153326830759</v>
      </c>
      <c r="J32" s="3">
        <f>100*'9h_'!J32/'9h_'!$J32</f>
        <v>100</v>
      </c>
      <c r="K32" s="3">
        <f>100*'9h_'!K32/'9h_'!$J32</f>
        <v>26.933441120991645</v>
      </c>
      <c r="L32" s="3">
        <f>100*'9h_'!L32/'9h_'!$J32</f>
        <v>0.72756669361358117</v>
      </c>
      <c r="M32" s="3">
        <f>100*'9h_'!M32/'9h_'!$J32</f>
        <v>72.338992185394773</v>
      </c>
      <c r="P32">
        <v>1982</v>
      </c>
      <c r="Q32">
        <v>66223400000</v>
      </c>
      <c r="R32">
        <v>12085800000</v>
      </c>
      <c r="S32">
        <v>24725400000</v>
      </c>
      <c r="T32">
        <v>29412200000</v>
      </c>
      <c r="U32">
        <v>10457400000</v>
      </c>
      <c r="V32">
        <v>1810100000</v>
      </c>
      <c r="W32">
        <v>1096200000</v>
      </c>
      <c r="X32">
        <v>7551200000</v>
      </c>
      <c r="Y32">
        <v>742200000</v>
      </c>
      <c r="Z32">
        <v>199900000</v>
      </c>
      <c r="AA32">
        <v>5400000</v>
      </c>
      <c r="AB32">
        <v>536900000</v>
      </c>
    </row>
    <row r="33" spans="1:28">
      <c r="A33" s="7">
        <v>1983</v>
      </c>
      <c r="B33" s="3">
        <f>100*'9h_'!B33/'9h_'!$B33</f>
        <v>100</v>
      </c>
      <c r="C33" s="3">
        <f>100*'9h_'!C33/'9h_'!$B33</f>
        <v>18.377930946657965</v>
      </c>
      <c r="D33" s="3">
        <f>100*'9h_'!D33/'9h_'!$B33</f>
        <v>35.864917782270261</v>
      </c>
      <c r="E33" s="3">
        <f>100*'9h_'!E33/'9h_'!$B33</f>
        <v>45.757151271071777</v>
      </c>
      <c r="F33" s="3">
        <f>100*'9h_'!F33/'9h_'!$F33</f>
        <v>100</v>
      </c>
      <c r="G33" s="3">
        <f>100*'9h_'!G33/'9h_'!$F33</f>
        <v>13.769224979301001</v>
      </c>
      <c r="H33" s="3">
        <f>100*'9h_'!H33/'9h_'!$F33</f>
        <v>9.8451965777655115</v>
      </c>
      <c r="I33" s="3">
        <f>100*'9h_'!I33/'9h_'!$F33</f>
        <v>76.385578442933493</v>
      </c>
      <c r="J33" s="3">
        <f>100*'9h_'!J33/'9h_'!$J33</f>
        <v>100</v>
      </c>
      <c r="K33" s="3">
        <f>100*'9h_'!K33/'9h_'!$J33</f>
        <v>21.585707958068802</v>
      </c>
      <c r="L33" s="3">
        <f>100*'9h_'!L33/'9h_'!$J33</f>
        <v>0.3986416654362912</v>
      </c>
      <c r="M33" s="3">
        <f>100*'9h_'!M33/'9h_'!$J33</f>
        <v>78.000885870367625</v>
      </c>
      <c r="P33">
        <v>1983</v>
      </c>
      <c r="Q33">
        <v>62821000000</v>
      </c>
      <c r="R33">
        <v>11545200000</v>
      </c>
      <c r="S33">
        <v>22530700000</v>
      </c>
      <c r="T33">
        <v>28745100000</v>
      </c>
      <c r="U33">
        <v>7971400000</v>
      </c>
      <c r="V33">
        <v>1097600000</v>
      </c>
      <c r="W33">
        <v>784800000</v>
      </c>
      <c r="X33">
        <v>6089000000</v>
      </c>
      <c r="Y33">
        <v>677300000</v>
      </c>
      <c r="Z33">
        <v>146200000</v>
      </c>
      <c r="AA33">
        <v>2700000</v>
      </c>
      <c r="AB33">
        <v>528300000</v>
      </c>
    </row>
    <row r="34" spans="1:28">
      <c r="A34" s="7">
        <v>1984</v>
      </c>
      <c r="B34" s="3">
        <f>100*'9h_'!B34/'9h_'!$B34</f>
        <v>100</v>
      </c>
      <c r="C34" s="3">
        <f>100*'9h_'!C34/'9h_'!$B34</f>
        <v>18.603121313855368</v>
      </c>
      <c r="D34" s="3">
        <f>100*'9h_'!D34/'9h_'!$B34</f>
        <v>34.392372138039498</v>
      </c>
      <c r="E34" s="3">
        <f>100*'9h_'!E34/'9h_'!$B34</f>
        <v>47.00465777455161</v>
      </c>
      <c r="F34" s="3">
        <f>100*'9h_'!F34/'9h_'!$F34</f>
        <v>100</v>
      </c>
      <c r="G34" s="3">
        <f>100*'9h_'!G34/'9h_'!$F34</f>
        <v>17.969378519710379</v>
      </c>
      <c r="H34" s="3">
        <f>100*'9h_'!H34/'9h_'!$F34</f>
        <v>4.7956053901850364</v>
      </c>
      <c r="I34" s="3">
        <f>100*'9h_'!I34/'9h_'!$F34</f>
        <v>77.23375905068383</v>
      </c>
      <c r="J34" s="3">
        <f>100*'9h_'!J34/'9h_'!$J34</f>
        <v>100</v>
      </c>
      <c r="K34" s="3">
        <f>100*'9h_'!K34/'9h_'!$J34</f>
        <v>18.075759758029672</v>
      </c>
      <c r="L34" s="3">
        <f>100*'9h_'!L34/'9h_'!$J34</f>
        <v>0.2448509289932306</v>
      </c>
      <c r="M34" s="3">
        <f>100*'9h_'!M34/'9h_'!$J34</f>
        <v>81.679389312977108</v>
      </c>
      <c r="P34">
        <v>1984</v>
      </c>
      <c r="Q34">
        <v>66126000000</v>
      </c>
      <c r="R34">
        <v>12301500000</v>
      </c>
      <c r="S34">
        <v>22742300000</v>
      </c>
      <c r="T34">
        <v>31082300000</v>
      </c>
      <c r="U34">
        <v>7955200000</v>
      </c>
      <c r="V34">
        <v>1429500000</v>
      </c>
      <c r="W34">
        <v>381500000</v>
      </c>
      <c r="X34">
        <v>6144100000</v>
      </c>
      <c r="Y34">
        <v>694300000</v>
      </c>
      <c r="Z34">
        <v>125500000</v>
      </c>
      <c r="AA34">
        <v>1700000</v>
      </c>
      <c r="AB34">
        <v>567100000</v>
      </c>
    </row>
    <row r="35" spans="1:28">
      <c r="A35" s="7">
        <v>1985</v>
      </c>
      <c r="B35" s="3">
        <f>100*'9h_'!B35/'9h_'!$B35</f>
        <v>100</v>
      </c>
      <c r="C35" s="3">
        <f>100*'9h_'!C35/'9h_'!$B35</f>
        <v>19.765450478910605</v>
      </c>
      <c r="D35" s="3">
        <f>100*'9h_'!D35/'9h_'!$B35</f>
        <v>33.167305532546685</v>
      </c>
      <c r="E35" s="3">
        <f>100*'9h_'!E35/'9h_'!$B35</f>
        <v>47.067243988542728</v>
      </c>
      <c r="F35" s="3">
        <f>100*'9h_'!F35/'9h_'!$F35</f>
        <v>100</v>
      </c>
      <c r="G35" s="3">
        <f>100*'9h_'!G35/'9h_'!$F35</f>
        <v>21.301667178856793</v>
      </c>
      <c r="H35" s="3">
        <f>100*'9h_'!H35/'9h_'!$F35</f>
        <v>3.3074677320221268</v>
      </c>
      <c r="I35" s="3">
        <f>100*'9h_'!I35/'9h_'!$F35</f>
        <v>75.389904732636765</v>
      </c>
      <c r="J35" s="3">
        <f>100*'9h_'!J35/'9h_'!$J35</f>
        <v>100</v>
      </c>
      <c r="K35" s="3">
        <f>100*'9h_'!K35/'9h_'!$J35</f>
        <v>22.96315858972666</v>
      </c>
      <c r="L35" s="3">
        <f>100*'9h_'!L35/'9h_'!$J35</f>
        <v>0.43575861613627365</v>
      </c>
      <c r="M35" s="3">
        <f>100*'9h_'!M35/'9h_'!$J35</f>
        <v>76.601082794137071</v>
      </c>
      <c r="P35">
        <v>1985</v>
      </c>
      <c r="Q35">
        <v>73280900000</v>
      </c>
      <c r="R35">
        <v>14484300000</v>
      </c>
      <c r="S35">
        <v>24305300000</v>
      </c>
      <c r="T35">
        <v>34491300000</v>
      </c>
      <c r="U35">
        <v>10412800000</v>
      </c>
      <c r="V35">
        <v>2218100000</v>
      </c>
      <c r="W35">
        <v>344400000</v>
      </c>
      <c r="X35">
        <v>7850200000</v>
      </c>
      <c r="Y35">
        <v>757300000</v>
      </c>
      <c r="Z35">
        <v>173900000</v>
      </c>
      <c r="AA35">
        <v>3300000</v>
      </c>
      <c r="AB35">
        <v>580100000</v>
      </c>
    </row>
    <row r="36" spans="1:28">
      <c r="A36" s="7">
        <v>1986</v>
      </c>
      <c r="B36" s="3">
        <f>100*'9h_'!B36/'9h_'!$B36</f>
        <v>100</v>
      </c>
      <c r="C36" s="3">
        <f>100*'9h_'!C36/'9h_'!$B36</f>
        <v>20.889435414602353</v>
      </c>
      <c r="D36" s="3">
        <f>100*'9h_'!D36/'9h_'!$B36</f>
        <v>28.12002337980708</v>
      </c>
      <c r="E36" s="3">
        <f>100*'9h_'!E36/'9h_'!$B36</f>
        <v>50.990673145811108</v>
      </c>
      <c r="F36" s="3">
        <f>100*'9h_'!F36/'9h_'!$F36</f>
        <v>100</v>
      </c>
      <c r="G36" s="3">
        <f>100*'9h_'!G36/'9h_'!$F36</f>
        <v>16.566644267828316</v>
      </c>
      <c r="H36" s="3">
        <f>100*'9h_'!H36/'9h_'!$F36</f>
        <v>2.9411991874628294</v>
      </c>
      <c r="I36" s="3">
        <f>100*'9h_'!I36/'9h_'!$F36</f>
        <v>80.492156544708848</v>
      </c>
      <c r="J36" s="3">
        <f>100*'9h_'!J36/'9h_'!$J36</f>
        <v>100</v>
      </c>
      <c r="K36" s="3">
        <f>100*'9h_'!K36/'9h_'!$J36</f>
        <v>23.231844568179124</v>
      </c>
      <c r="L36" s="3">
        <f>100*'9h_'!L36/'9h_'!$J36</f>
        <v>0.4027958772657268</v>
      </c>
      <c r="M36" s="3">
        <f>100*'9h_'!M36/'9h_'!$J36</f>
        <v>76.365359554555141</v>
      </c>
      <c r="P36">
        <v>1986</v>
      </c>
      <c r="Q36">
        <v>75791900000</v>
      </c>
      <c r="R36">
        <v>15832500000</v>
      </c>
      <c r="S36">
        <v>21312700000</v>
      </c>
      <c r="T36">
        <v>38646800000</v>
      </c>
      <c r="U36">
        <v>12947100000</v>
      </c>
      <c r="V36">
        <v>2144900000</v>
      </c>
      <c r="W36">
        <v>380800000</v>
      </c>
      <c r="X36">
        <v>10421400000</v>
      </c>
      <c r="Y36">
        <v>844100000</v>
      </c>
      <c r="Z36">
        <v>196100000</v>
      </c>
      <c r="AA36">
        <v>3400000</v>
      </c>
      <c r="AB36">
        <v>644600000</v>
      </c>
    </row>
    <row r="37" spans="1:28">
      <c r="A37" s="7">
        <v>1987</v>
      </c>
      <c r="B37" s="3">
        <f>100*'9h_'!B37/'9h_'!$B37</f>
        <v>100</v>
      </c>
      <c r="C37" s="3">
        <f>100*'9h_'!C37/'9h_'!$B37</f>
        <v>22.269996181305796</v>
      </c>
      <c r="D37" s="3">
        <f>100*'9h_'!D37/'9h_'!$B37</f>
        <v>25.750929296151817</v>
      </c>
      <c r="E37" s="3">
        <f>100*'9h_'!E37/'9h_'!$B37</f>
        <v>51.979074522542376</v>
      </c>
      <c r="F37" s="3">
        <f>100*'9h_'!F37/'9h_'!$F37</f>
        <v>100</v>
      </c>
      <c r="G37" s="3">
        <f>100*'9h_'!G37/'9h_'!$F37</f>
        <v>16.248021721138908</v>
      </c>
      <c r="H37" s="3">
        <f>100*'9h_'!H37/'9h_'!$F37</f>
        <v>4.2360576713661375</v>
      </c>
      <c r="I37" s="3">
        <f>100*'9h_'!I37/'9h_'!$F37</f>
        <v>79.515920607494948</v>
      </c>
      <c r="J37" s="3">
        <f>100*'9h_'!J37/'9h_'!$J37</f>
        <v>100</v>
      </c>
      <c r="K37" s="3">
        <f>100*'9h_'!K37/'9h_'!$J37</f>
        <v>20.721343873517785</v>
      </c>
      <c r="L37" s="3">
        <f>100*'9h_'!L37/'9h_'!$J37</f>
        <v>0.37549407114624506</v>
      </c>
      <c r="M37" s="3">
        <f>100*'9h_'!M37/'9h_'!$J37</f>
        <v>78.903162055335969</v>
      </c>
      <c r="P37">
        <v>1987</v>
      </c>
      <c r="Q37">
        <v>82750800000</v>
      </c>
      <c r="R37">
        <v>18428600000</v>
      </c>
      <c r="S37">
        <v>21309100000</v>
      </c>
      <c r="T37">
        <v>43013100000</v>
      </c>
      <c r="U37">
        <v>13774600000</v>
      </c>
      <c r="V37">
        <v>2238100000</v>
      </c>
      <c r="W37">
        <v>583500000</v>
      </c>
      <c r="X37">
        <v>10953000000</v>
      </c>
      <c r="Y37">
        <v>1012000000</v>
      </c>
      <c r="Z37">
        <v>209700000</v>
      </c>
      <c r="AA37">
        <v>3800000</v>
      </c>
      <c r="AB37">
        <v>798500000</v>
      </c>
    </row>
    <row r="38" spans="1:28">
      <c r="A38" s="7">
        <v>1988</v>
      </c>
      <c r="B38" s="3">
        <f>100*'9h_'!B38/'9h_'!$B38</f>
        <v>100</v>
      </c>
      <c r="C38" s="3">
        <f>100*'9h_'!C38/'9h_'!$B38</f>
        <v>21.887969536037474</v>
      </c>
      <c r="D38" s="3">
        <f>100*'9h_'!D38/'9h_'!$B38</f>
        <v>25.546425212804383</v>
      </c>
      <c r="E38" s="3">
        <f>100*'9h_'!E38/'9h_'!$B38</f>
        <v>52.565605251158139</v>
      </c>
      <c r="F38" s="3">
        <f>100*'9h_'!F38/'9h_'!$F38</f>
        <v>100</v>
      </c>
      <c r="G38" s="3">
        <f>100*'9h_'!G38/'9h_'!$F38</f>
        <v>16.461771959779927</v>
      </c>
      <c r="H38" s="3">
        <f>100*'9h_'!H38/'9h_'!$F38</f>
        <v>3.8082590273825336</v>
      </c>
      <c r="I38" s="3">
        <f>100*'9h_'!I38/'9h_'!$F38</f>
        <v>79.729336621766905</v>
      </c>
      <c r="J38" s="3">
        <f>100*'9h_'!J38/'9h_'!$J38</f>
        <v>100</v>
      </c>
      <c r="K38" s="3">
        <f>100*'9h_'!K38/'9h_'!$J38</f>
        <v>21.697854860794159</v>
      </c>
      <c r="L38" s="3">
        <f>100*'9h_'!L38/'9h_'!$J38</f>
        <v>0.59333637608397993</v>
      </c>
      <c r="M38" s="3">
        <f>100*'9h_'!M38/'9h_'!$J38</f>
        <v>77.717937015061622</v>
      </c>
      <c r="P38">
        <v>1988</v>
      </c>
      <c r="Q38">
        <v>94958100000</v>
      </c>
      <c r="R38">
        <v>20784400000</v>
      </c>
      <c r="S38">
        <v>24258400000</v>
      </c>
      <c r="T38">
        <v>49915300000</v>
      </c>
      <c r="U38">
        <v>15813000000</v>
      </c>
      <c r="V38">
        <v>2603100000</v>
      </c>
      <c r="W38">
        <v>602200000</v>
      </c>
      <c r="X38">
        <v>12607600000</v>
      </c>
      <c r="Y38">
        <v>1095500000</v>
      </c>
      <c r="Z38">
        <v>237700000</v>
      </c>
      <c r="AA38">
        <v>6500000</v>
      </c>
      <c r="AB38">
        <v>851400000</v>
      </c>
    </row>
    <row r="39" spans="1:28">
      <c r="A39" s="7">
        <v>1989</v>
      </c>
      <c r="B39" s="3">
        <f>100*'9h_'!B39/'9h_'!$B39</f>
        <v>100</v>
      </c>
      <c r="C39" s="3">
        <f>100*'9h_'!C39/'9h_'!$B39</f>
        <v>22.758408090223988</v>
      </c>
      <c r="D39" s="3">
        <f>100*'9h_'!D39/'9h_'!$B39</f>
        <v>24.804811325693169</v>
      </c>
      <c r="E39" s="3">
        <f>100*'9h_'!E39/'9h_'!$B39</f>
        <v>52.43678058408284</v>
      </c>
      <c r="F39" s="3">
        <f>100*'9h_'!F39/'9h_'!$F39</f>
        <v>100</v>
      </c>
      <c r="G39" s="3">
        <f>100*'9h_'!G39/'9h_'!$F39</f>
        <v>17.745977244372408</v>
      </c>
      <c r="H39" s="3">
        <f>100*'9h_'!H39/'9h_'!$F39</f>
        <v>4.2978705253841483</v>
      </c>
      <c r="I39" s="3">
        <f>100*'9h_'!I39/'9h_'!$F39</f>
        <v>77.956152230243447</v>
      </c>
      <c r="J39" s="3">
        <f>100*'9h_'!J39/'9h_'!$J39</f>
        <v>100</v>
      </c>
      <c r="K39" s="3">
        <f>100*'9h_'!K39/'9h_'!$J39</f>
        <v>21.769211761798864</v>
      </c>
      <c r="L39" s="3">
        <f>100*'9h_'!L39/'9h_'!$J39</f>
        <v>0.23886006095049833</v>
      </c>
      <c r="M39" s="3">
        <f>100*'9h_'!M39/'9h_'!$J39</f>
        <v>77.991928177250642</v>
      </c>
      <c r="P39">
        <v>1989</v>
      </c>
      <c r="Q39">
        <v>103156600000</v>
      </c>
      <c r="R39">
        <v>23476800000</v>
      </c>
      <c r="S39">
        <v>25587800000</v>
      </c>
      <c r="T39">
        <v>54092000000</v>
      </c>
      <c r="U39">
        <v>18755800000</v>
      </c>
      <c r="V39">
        <v>3328400000</v>
      </c>
      <c r="W39">
        <v>806100000</v>
      </c>
      <c r="X39">
        <v>14621300000</v>
      </c>
      <c r="Y39">
        <v>1214100000</v>
      </c>
      <c r="Z39">
        <v>264300000</v>
      </c>
      <c r="AA39">
        <v>2900000</v>
      </c>
      <c r="AB39">
        <v>946900000</v>
      </c>
    </row>
    <row r="40" spans="1:28">
      <c r="A40" s="7">
        <v>1990</v>
      </c>
      <c r="B40" s="3">
        <f>100*'9h_'!B40/'9h_'!$B40</f>
        <v>100</v>
      </c>
      <c r="C40" s="3">
        <f>100*'9h_'!C40/'9h_'!$B40</f>
        <v>22.818582528690168</v>
      </c>
      <c r="D40" s="3">
        <f>100*'9h_'!D40/'9h_'!$B40</f>
        <v>26.854935726156658</v>
      </c>
      <c r="E40" s="3">
        <f>100*'9h_'!E40/'9h_'!$B40</f>
        <v>50.326481745153181</v>
      </c>
      <c r="F40" s="3">
        <f>100*'9h_'!F40/'9h_'!$F40</f>
        <v>100</v>
      </c>
      <c r="G40" s="3">
        <f>100*'9h_'!G40/'9h_'!$F40</f>
        <v>17.973672998004169</v>
      </c>
      <c r="H40" s="3">
        <f>100*'9h_'!H40/'9h_'!$F40</f>
        <v>4.8712802457784852</v>
      </c>
      <c r="I40" s="3">
        <f>100*'9h_'!I40/'9h_'!$F40</f>
        <v>77.155046756217345</v>
      </c>
      <c r="J40" s="3">
        <f>100*'9h_'!J40/'9h_'!$J40</f>
        <v>100</v>
      </c>
      <c r="K40" s="3">
        <f>100*'9h_'!K40/'9h_'!$J40</f>
        <v>17.478560693130582</v>
      </c>
      <c r="L40" s="3">
        <f>100*'9h_'!L40/'9h_'!$J40</f>
        <v>0.12377331800901778</v>
      </c>
      <c r="M40" s="3">
        <f>100*'9h_'!M40/'9h_'!$J40</f>
        <v>82.39766598886041</v>
      </c>
      <c r="P40">
        <v>1990</v>
      </c>
      <c r="Q40">
        <v>104155900000</v>
      </c>
      <c r="R40">
        <v>23766900000</v>
      </c>
      <c r="S40">
        <v>27971000000</v>
      </c>
      <c r="T40">
        <v>52418000000</v>
      </c>
      <c r="U40">
        <v>17837200000</v>
      </c>
      <c r="V40">
        <v>3206000000</v>
      </c>
      <c r="W40">
        <v>868900000</v>
      </c>
      <c r="X40">
        <v>13762300000</v>
      </c>
      <c r="Y40">
        <v>1131100000</v>
      </c>
      <c r="Z40">
        <v>197700000</v>
      </c>
      <c r="AA40">
        <v>1400000</v>
      </c>
      <c r="AB40">
        <v>932000000</v>
      </c>
    </row>
    <row r="41" spans="1:28">
      <c r="A41" s="7">
        <v>1991</v>
      </c>
      <c r="B41" s="3">
        <f>100*'9h_'!B41/'9h_'!$B41</f>
        <v>100</v>
      </c>
      <c r="C41" s="3">
        <f>100*'9h_'!C41/'9h_'!$B41</f>
        <v>20.518194308184984</v>
      </c>
      <c r="D41" s="3">
        <f>100*'9h_'!D41/'9h_'!$B41</f>
        <v>29.730110084145071</v>
      </c>
      <c r="E41" s="3">
        <f>100*'9h_'!E41/'9h_'!$B41</f>
        <v>49.751594362250039</v>
      </c>
      <c r="F41" s="3">
        <f>100*'9h_'!F41/'9h_'!$F41</f>
        <v>100</v>
      </c>
      <c r="G41" s="3">
        <f>100*'9h_'!G41/'9h_'!$F41</f>
        <v>15.442314032818484</v>
      </c>
      <c r="H41" s="3">
        <f>100*'9h_'!H41/'9h_'!$F41</f>
        <v>5.5840878541175272</v>
      </c>
      <c r="I41" s="3">
        <f>100*'9h_'!I41/'9h_'!$F41</f>
        <v>78.973598113063986</v>
      </c>
      <c r="J41" s="3">
        <f>100*'9h_'!J41/'9h_'!$J41</f>
        <v>100</v>
      </c>
      <c r="K41" s="3">
        <f>100*'9h_'!K41/'9h_'!$J41</f>
        <v>21.148914344332365</v>
      </c>
      <c r="L41" s="3">
        <f>100*'9h_'!L41/'9h_'!$J41</f>
        <v>0.37613267225166702</v>
      </c>
      <c r="M41" s="3">
        <f>100*'9h_'!M41/'9h_'!$J41</f>
        <v>78.474952983415974</v>
      </c>
      <c r="P41">
        <v>1991</v>
      </c>
      <c r="Q41">
        <v>98769900000</v>
      </c>
      <c r="R41">
        <v>20265800000</v>
      </c>
      <c r="S41">
        <v>29364400000</v>
      </c>
      <c r="T41">
        <v>49139600000</v>
      </c>
      <c r="U41">
        <v>15771600000</v>
      </c>
      <c r="V41">
        <v>2435500000</v>
      </c>
      <c r="W41">
        <v>880700000</v>
      </c>
      <c r="X41">
        <v>12455400000</v>
      </c>
      <c r="Y41">
        <v>1169800000</v>
      </c>
      <c r="Z41">
        <v>247400000</v>
      </c>
      <c r="AA41">
        <v>4400000</v>
      </c>
      <c r="AB41">
        <v>918000000</v>
      </c>
    </row>
    <row r="42" spans="1:28">
      <c r="A42" s="7">
        <v>1992</v>
      </c>
      <c r="B42" s="3">
        <f>100*'9h_'!B42/'9h_'!$B42</f>
        <v>100</v>
      </c>
      <c r="C42" s="3">
        <f>100*'9h_'!C42/'9h_'!$B42</f>
        <v>19.015050403116422</v>
      </c>
      <c r="D42" s="3">
        <f>100*'9h_'!D42/'9h_'!$B42</f>
        <v>28.166064433521058</v>
      </c>
      <c r="E42" s="3">
        <f>100*'9h_'!E42/'9h_'!$B42</f>
        <v>52.818885163362523</v>
      </c>
      <c r="F42" s="3">
        <f>100*'9h_'!F42/'9h_'!$F42</f>
        <v>100</v>
      </c>
      <c r="G42" s="3">
        <f>100*'9h_'!G42/'9h_'!$F42</f>
        <v>14.32032818085132</v>
      </c>
      <c r="H42" s="3">
        <f>100*'9h_'!H42/'9h_'!$F42</f>
        <v>4.3973355297353924</v>
      </c>
      <c r="I42" s="3">
        <f>100*'9h_'!I42/'9h_'!$F42</f>
        <v>81.282336289413294</v>
      </c>
      <c r="J42" s="3">
        <f>100*'9h_'!J42/'9h_'!$J42</f>
        <v>100</v>
      </c>
      <c r="K42" s="3">
        <f>100*'9h_'!K42/'9h_'!$J42</f>
        <v>15.745365275543893</v>
      </c>
      <c r="L42" s="3">
        <f>100*'9h_'!L42/'9h_'!$J42</f>
        <v>0.28781850503682382</v>
      </c>
      <c r="M42" s="3">
        <f>100*'9h_'!M42/'9h_'!$J42</f>
        <v>83.966816219419286</v>
      </c>
      <c r="P42">
        <v>1992</v>
      </c>
      <c r="Q42">
        <v>92157000000</v>
      </c>
      <c r="R42">
        <v>17523700000</v>
      </c>
      <c r="S42">
        <v>25957000000</v>
      </c>
      <c r="T42">
        <v>48676300000</v>
      </c>
      <c r="U42">
        <v>12505300000</v>
      </c>
      <c r="V42">
        <v>1790800000</v>
      </c>
      <c r="W42">
        <v>549900000</v>
      </c>
      <c r="X42">
        <v>10164600000</v>
      </c>
      <c r="Y42">
        <v>1181300000</v>
      </c>
      <c r="Z42">
        <v>186000000</v>
      </c>
      <c r="AA42">
        <v>3400000</v>
      </c>
      <c r="AB42">
        <v>991900000</v>
      </c>
    </row>
    <row r="43" spans="1:28">
      <c r="A43" s="7">
        <v>1993</v>
      </c>
      <c r="B43" s="3">
        <f>100*'9h_'!B43/'9h_'!$B43</f>
        <v>100</v>
      </c>
      <c r="C43" s="3">
        <f>100*'9h_'!C43/'9h_'!$B43</f>
        <v>18.444522798509158</v>
      </c>
      <c r="D43" s="3">
        <f>100*'9h_'!D43/'9h_'!$B43</f>
        <v>28.762419179344523</v>
      </c>
      <c r="E43" s="3">
        <f>100*'9h_'!E43/'9h_'!$B43</f>
        <v>52.793058022146319</v>
      </c>
      <c r="F43" s="3">
        <f>100*'9h_'!F43/'9h_'!$F43</f>
        <v>100</v>
      </c>
      <c r="G43" s="3">
        <f>100*'9h_'!G43/'9h_'!$F43</f>
        <v>12.515598619980913</v>
      </c>
      <c r="H43" s="3">
        <f>100*'9h_'!H43/'9h_'!$F43</f>
        <v>2.835074669472379</v>
      </c>
      <c r="I43" s="3">
        <f>100*'9h_'!I43/'9h_'!$F43</f>
        <v>84.650142324663364</v>
      </c>
      <c r="J43" s="3">
        <f>100*'9h_'!J43/'9h_'!$J43</f>
        <v>100</v>
      </c>
      <c r="K43" s="3">
        <f>100*'9h_'!K43/'9h_'!$J43</f>
        <v>14.649380145736728</v>
      </c>
      <c r="L43" s="3">
        <f>100*'9h_'!L43/'9h_'!$J43</f>
        <v>0.31229298760291474</v>
      </c>
      <c r="M43" s="3">
        <f>100*'9h_'!M43/'9h_'!$J43</f>
        <v>85.038326866660356</v>
      </c>
      <c r="P43">
        <v>1993</v>
      </c>
      <c r="Q43">
        <v>92457800000</v>
      </c>
      <c r="R43">
        <v>17053400000</v>
      </c>
      <c r="S43">
        <v>26593100000</v>
      </c>
      <c r="T43">
        <v>48811300000</v>
      </c>
      <c r="U43">
        <v>12260700000</v>
      </c>
      <c r="V43">
        <v>1534500000</v>
      </c>
      <c r="W43">
        <v>347600000</v>
      </c>
      <c r="X43">
        <v>10378700000</v>
      </c>
      <c r="Y43">
        <v>1056700000</v>
      </c>
      <c r="Z43">
        <v>154800000</v>
      </c>
      <c r="AA43">
        <v>3300000</v>
      </c>
      <c r="AB43">
        <v>898600000</v>
      </c>
    </row>
    <row r="44" spans="1:28">
      <c r="A44" s="7">
        <v>1994</v>
      </c>
      <c r="B44" s="3">
        <f>100*'9h_'!B44/'9h_'!$B44</f>
        <v>100</v>
      </c>
      <c r="C44" s="3">
        <f>100*'9h_'!C44/'9h_'!$B44</f>
        <v>17.408342003434615</v>
      </c>
      <c r="D44" s="3">
        <f>100*'9h_'!D44/'9h_'!$B44</f>
        <v>30.036091405848488</v>
      </c>
      <c r="E44" s="3">
        <f>100*'9h_'!E44/'9h_'!$B44</f>
        <v>52.555470166976995</v>
      </c>
      <c r="F44" s="3">
        <f>100*'9h_'!F44/'9h_'!$F44</f>
        <v>100</v>
      </c>
      <c r="G44" s="3">
        <f>100*'9h_'!G44/'9h_'!$F44</f>
        <v>14.382088515436097</v>
      </c>
      <c r="H44" s="3">
        <f>100*'9h_'!H44/'9h_'!$F44</f>
        <v>2.1434201210307653</v>
      </c>
      <c r="I44" s="3">
        <f>100*'9h_'!I44/'9h_'!$F44</f>
        <v>83.474491363533133</v>
      </c>
      <c r="J44" s="3">
        <f>100*'9h_'!J44/'9h_'!$J44</f>
        <v>100</v>
      </c>
      <c r="K44" s="3">
        <f>100*'9h_'!K44/'9h_'!$J44</f>
        <v>16.955700549450551</v>
      </c>
      <c r="L44" s="3">
        <f>100*'9h_'!L44/'9h_'!$J44</f>
        <v>0.72115384615384615</v>
      </c>
      <c r="M44" s="3">
        <f>100*'9h_'!M44/'9h_'!$J44</f>
        <v>82.323145604395606</v>
      </c>
      <c r="P44">
        <v>1994</v>
      </c>
      <c r="Q44">
        <v>103708900000</v>
      </c>
      <c r="R44">
        <v>18054000000</v>
      </c>
      <c r="S44">
        <v>31150100000</v>
      </c>
      <c r="T44">
        <v>54504700000</v>
      </c>
      <c r="U44">
        <v>14971400000</v>
      </c>
      <c r="V44">
        <v>2153200000</v>
      </c>
      <c r="W44">
        <v>320900000</v>
      </c>
      <c r="X44">
        <v>12497300000</v>
      </c>
      <c r="Y44">
        <v>1164800000</v>
      </c>
      <c r="Z44">
        <v>197500000</v>
      </c>
      <c r="AA44">
        <v>8400000</v>
      </c>
      <c r="AB44">
        <v>958900000</v>
      </c>
    </row>
    <row r="45" spans="1:28">
      <c r="A45" s="7">
        <v>1995</v>
      </c>
      <c r="B45" s="3">
        <f>100*'9h_'!B45/'9h_'!$B45</f>
        <v>100</v>
      </c>
      <c r="C45" s="3">
        <f>100*'9h_'!C45/'9h_'!$B45</f>
        <v>16.704952414962619</v>
      </c>
      <c r="D45" s="3">
        <f>100*'9h_'!D45/'9h_'!$B45</f>
        <v>29.294287112582303</v>
      </c>
      <c r="E45" s="3">
        <f>100*'9h_'!E45/'9h_'!$B45</f>
        <v>54.000760472455077</v>
      </c>
      <c r="F45" s="3">
        <f>100*'9h_'!F45/'9h_'!$F45</f>
        <v>100</v>
      </c>
      <c r="G45" s="3">
        <f>100*'9h_'!G45/'9h_'!$F45</f>
        <v>14.503909997383644</v>
      </c>
      <c r="H45" s="3">
        <f>100*'9h_'!H45/'9h_'!$F45</f>
        <v>1.5256257449344455</v>
      </c>
      <c r="I45" s="3">
        <f>100*'9h_'!I45/'9h_'!$F45</f>
        <v>83.970464257681911</v>
      </c>
      <c r="J45" s="3">
        <f>100*'9h_'!J45/'9h_'!$J45</f>
        <v>100</v>
      </c>
      <c r="K45" s="3">
        <f>100*'9h_'!K45/'9h_'!$J45</f>
        <v>14.418950148563884</v>
      </c>
      <c r="L45" s="3">
        <f>100*'9h_'!L45/'9h_'!$J45</f>
        <v>0.46219874546054807</v>
      </c>
      <c r="M45" s="3">
        <f>100*'9h_'!M45/'9h_'!$J45</f>
        <v>85.1105975569495</v>
      </c>
      <c r="P45">
        <v>1995</v>
      </c>
      <c r="Q45">
        <v>108090700000</v>
      </c>
      <c r="R45">
        <v>18056500000</v>
      </c>
      <c r="S45">
        <v>31664400000</v>
      </c>
      <c r="T45">
        <v>58369800000</v>
      </c>
      <c r="U45">
        <v>17199500000</v>
      </c>
      <c r="V45">
        <v>2494600000</v>
      </c>
      <c r="W45">
        <v>262400000</v>
      </c>
      <c r="X45">
        <v>14442500000</v>
      </c>
      <c r="Y45">
        <v>1211600000</v>
      </c>
      <c r="Z45">
        <v>174700000</v>
      </c>
      <c r="AA45">
        <v>5600000</v>
      </c>
      <c r="AB45">
        <v>1031200000</v>
      </c>
    </row>
    <row r="46" spans="1:28">
      <c r="A46" s="7">
        <v>1996</v>
      </c>
      <c r="B46" s="3">
        <f>100*'9h_'!B46/'9h_'!$B46</f>
        <v>100</v>
      </c>
      <c r="C46" s="3">
        <f>100*'9h_'!C46/'9h_'!$B46</f>
        <v>17.510827142664002</v>
      </c>
      <c r="D46" s="3">
        <f>100*'9h_'!D46/'9h_'!$B46</f>
        <v>27.885186176713653</v>
      </c>
      <c r="E46" s="3">
        <f>100*'9h_'!E46/'9h_'!$B46</f>
        <v>54.603986680622349</v>
      </c>
      <c r="F46" s="3">
        <f>100*'9h_'!F46/'9h_'!$F46</f>
        <v>100</v>
      </c>
      <c r="G46" s="3">
        <f>100*'9h_'!G46/'9h_'!$F46</f>
        <v>17.706888075599498</v>
      </c>
      <c r="H46" s="3">
        <f>100*'9h_'!H46/'9h_'!$F46</f>
        <v>2.5323646692521988</v>
      </c>
      <c r="I46" s="3">
        <f>100*'9h_'!I46/'9h_'!$F46</f>
        <v>79.760747255148303</v>
      </c>
      <c r="J46" s="3">
        <f>100*'9h_'!J46/'9h_'!$J46</f>
        <v>100</v>
      </c>
      <c r="K46" s="3">
        <f>100*'9h_'!K46/'9h_'!$J46</f>
        <v>25.274657449697568</v>
      </c>
      <c r="L46" s="3">
        <f>100*'9h_'!L46/'9h_'!$J46</f>
        <v>0.48759412418219972</v>
      </c>
      <c r="M46" s="3">
        <f>100*'9h_'!M46/'9h_'!$J46</f>
        <v>74.237748426120234</v>
      </c>
      <c r="P46">
        <v>1996</v>
      </c>
      <c r="Q46">
        <v>111686900000</v>
      </c>
      <c r="R46">
        <v>19557300000</v>
      </c>
      <c r="S46">
        <v>31144100000</v>
      </c>
      <c r="T46">
        <v>60985500000</v>
      </c>
      <c r="U46">
        <v>18307000000</v>
      </c>
      <c r="V46">
        <v>3241600000</v>
      </c>
      <c r="W46">
        <v>463600000</v>
      </c>
      <c r="X46">
        <v>14601800000</v>
      </c>
      <c r="Y46">
        <v>1620200000</v>
      </c>
      <c r="Z46">
        <v>409500000</v>
      </c>
      <c r="AA46">
        <v>7900000</v>
      </c>
      <c r="AB46">
        <v>1202800000</v>
      </c>
    </row>
    <row r="47" spans="1:28">
      <c r="A47" s="7">
        <v>1997</v>
      </c>
      <c r="B47" s="3">
        <f>100*'9h_'!B47/'9h_'!$B47</f>
        <v>100</v>
      </c>
      <c r="C47" s="3">
        <f>100*'9h_'!C47/'9h_'!$B47</f>
        <v>17.433524141724632</v>
      </c>
      <c r="D47" s="3">
        <f>100*'9h_'!D47/'9h_'!$B47</f>
        <v>26.499173367085287</v>
      </c>
      <c r="E47" s="3">
        <f>100*'9h_'!E47/'9h_'!$B47</f>
        <v>56.067302491190091</v>
      </c>
      <c r="F47" s="3">
        <f>100*'9h_'!F47/'9h_'!$F47</f>
        <v>100</v>
      </c>
      <c r="G47" s="3">
        <f>100*'9h_'!G47/'9h_'!$F47</f>
        <v>16.40101217014098</v>
      </c>
      <c r="H47" s="3">
        <f>100*'9h_'!H47/'9h_'!$F47</f>
        <v>1.797324978913122</v>
      </c>
      <c r="I47" s="3">
        <f>100*'9h_'!I47/'9h_'!$F47</f>
        <v>81.801662850945903</v>
      </c>
      <c r="J47" s="3">
        <f>100*'9h_'!J47/'9h_'!$J47</f>
        <v>100</v>
      </c>
      <c r="K47" s="3">
        <f>100*'9h_'!K47/'9h_'!$J47</f>
        <v>16.680037925753044</v>
      </c>
      <c r="L47" s="3">
        <f>100*'9h_'!L47/'9h_'!$J47</f>
        <v>1.2617606301509738</v>
      </c>
      <c r="M47" s="3">
        <f>100*'9h_'!M47/'9h_'!$J47</f>
        <v>82.050908030048873</v>
      </c>
      <c r="P47">
        <v>1997</v>
      </c>
      <c r="Q47">
        <v>131073900000</v>
      </c>
      <c r="R47">
        <v>22850800000</v>
      </c>
      <c r="S47">
        <v>34733500000</v>
      </c>
      <c r="T47">
        <v>73489600000</v>
      </c>
      <c r="U47">
        <v>20747500000</v>
      </c>
      <c r="V47">
        <v>3402800000</v>
      </c>
      <c r="W47">
        <v>372900000</v>
      </c>
      <c r="X47">
        <v>16971800000</v>
      </c>
      <c r="Y47">
        <v>1371100000</v>
      </c>
      <c r="Z47">
        <v>228700000</v>
      </c>
      <c r="AA47">
        <v>17300000</v>
      </c>
      <c r="AB47">
        <v>1125000000</v>
      </c>
    </row>
    <row r="48" spans="1:28">
      <c r="A48" s="7">
        <v>1998</v>
      </c>
      <c r="B48" s="3">
        <f>100*'9h_'!B48/'9h_'!$B48</f>
        <v>100</v>
      </c>
      <c r="C48" s="3">
        <f>100*'9h_'!C48/'9h_'!$B48</f>
        <v>16.279678312860657</v>
      </c>
      <c r="D48" s="3">
        <f>100*'9h_'!D48/'9h_'!$B48</f>
        <v>25.842947835469982</v>
      </c>
      <c r="E48" s="3">
        <f>100*'9h_'!E48/'9h_'!$B48</f>
        <v>57.877445740276521</v>
      </c>
      <c r="F48" s="3">
        <f>100*'9h_'!F48/'9h_'!$F48</f>
        <v>100</v>
      </c>
      <c r="G48" s="3">
        <f>100*'9h_'!G48/'9h_'!$F48</f>
        <v>13.283377501599196</v>
      </c>
      <c r="H48" s="3">
        <f>100*'9h_'!H48/'9h_'!$F48</f>
        <v>1.6279813579457187</v>
      </c>
      <c r="I48" s="3">
        <f>100*'9h_'!I48/'9h_'!$F48</f>
        <v>85.08818422735996</v>
      </c>
      <c r="J48" s="3">
        <f>100*'9h_'!J48/'9h_'!$J48</f>
        <v>100</v>
      </c>
      <c r="K48" s="3">
        <f>100*'9h_'!K48/'9h_'!$J48</f>
        <v>15.772179627601314</v>
      </c>
      <c r="L48" s="3">
        <f>100*'9h_'!L48/'9h_'!$J48</f>
        <v>0.71516010566329491</v>
      </c>
      <c r="M48" s="3">
        <f>100*'9h_'!M48/'9h_'!$J48</f>
        <v>83.512660266735395</v>
      </c>
      <c r="P48">
        <v>1998</v>
      </c>
      <c r="Q48">
        <v>139104100000</v>
      </c>
      <c r="R48">
        <v>22645700000</v>
      </c>
      <c r="S48">
        <v>35948600000</v>
      </c>
      <c r="T48">
        <v>80509900000</v>
      </c>
      <c r="U48">
        <v>21886000000</v>
      </c>
      <c r="V48">
        <v>2907200000</v>
      </c>
      <c r="W48">
        <v>356300000</v>
      </c>
      <c r="X48">
        <v>18622400000</v>
      </c>
      <c r="Y48">
        <v>1552100000</v>
      </c>
      <c r="Z48">
        <v>244800000</v>
      </c>
      <c r="AA48">
        <v>11100000</v>
      </c>
      <c r="AB48">
        <v>1296200000</v>
      </c>
    </row>
    <row r="49" spans="1:28">
      <c r="A49" s="7">
        <v>1999</v>
      </c>
      <c r="B49" s="3">
        <f>100*'9h_'!B49/'9h_'!$B49</f>
        <v>100</v>
      </c>
      <c r="C49" s="3">
        <f>100*'9h_'!C49/'9h_'!$B49</f>
        <v>16.955988440988751</v>
      </c>
      <c r="D49" s="3">
        <f>100*'9h_'!D49/'9h_'!$B49</f>
        <v>24.595290420492905</v>
      </c>
      <c r="E49" s="3">
        <f>100*'9h_'!E49/'9h_'!$B49</f>
        <v>58.448788201707295</v>
      </c>
      <c r="F49" s="3">
        <f>100*'9h_'!F49/'9h_'!$F49</f>
        <v>100</v>
      </c>
      <c r="G49" s="3">
        <f>100*'9h_'!G49/'9h_'!$F49</f>
        <v>14.480429652534786</v>
      </c>
      <c r="H49" s="3">
        <f>100*'9h_'!H49/'9h_'!$F49</f>
        <v>2.7798121174311263</v>
      </c>
      <c r="I49" s="3">
        <f>100*'9h_'!I49/'9h_'!$F49</f>
        <v>82.73930615455555</v>
      </c>
      <c r="J49" s="3">
        <f>100*'9h_'!J49/'9h_'!$J49</f>
        <v>100</v>
      </c>
      <c r="K49" s="3">
        <f>100*'9h_'!K49/'9h_'!$J49</f>
        <v>19.428409734012451</v>
      </c>
      <c r="L49" s="3">
        <f>100*'9h_'!L49/'9h_'!$J49</f>
        <v>0.88851160158460663</v>
      </c>
      <c r="M49" s="3">
        <f>100*'9h_'!M49/'9h_'!$J49</f>
        <v>79.683078664402942</v>
      </c>
      <c r="P49">
        <v>1999</v>
      </c>
      <c r="Q49">
        <v>149113100000</v>
      </c>
      <c r="R49">
        <v>25283600000</v>
      </c>
      <c r="S49">
        <v>36674800000</v>
      </c>
      <c r="T49">
        <v>87154800000</v>
      </c>
      <c r="U49">
        <v>22120200000</v>
      </c>
      <c r="V49">
        <v>3203100000</v>
      </c>
      <c r="W49">
        <v>614900000</v>
      </c>
      <c r="X49">
        <v>18302100000</v>
      </c>
      <c r="Y49">
        <v>1767000000</v>
      </c>
      <c r="Z49">
        <v>343300000</v>
      </c>
      <c r="AA49">
        <v>15700000</v>
      </c>
      <c r="AB49">
        <v>1408000000</v>
      </c>
    </row>
    <row r="50" spans="1:28">
      <c r="A50" s="7">
        <v>2000</v>
      </c>
      <c r="B50" s="3">
        <f>100*'9h_'!B50/'9h_'!$B50</f>
        <v>100</v>
      </c>
      <c r="C50" s="3">
        <f>100*'9h_'!C50/'9h_'!$B50</f>
        <v>15.192131180862788</v>
      </c>
      <c r="D50" s="3">
        <f>100*'9h_'!D50/'9h_'!$B50</f>
        <v>26.315826248241297</v>
      </c>
      <c r="E50" s="3">
        <f>100*'9h_'!E50/'9h_'!$B50</f>
        <v>58.492042570895912</v>
      </c>
      <c r="F50" s="3">
        <f>100*'9h_'!F50/'9h_'!$F50</f>
        <v>100</v>
      </c>
      <c r="G50" s="3">
        <f>100*'9h_'!G50/'9h_'!$F50</f>
        <v>15.485833046494099</v>
      </c>
      <c r="H50" s="3">
        <f>100*'9h_'!H50/'9h_'!$F50</f>
        <v>4.1688270381198453</v>
      </c>
      <c r="I50" s="3">
        <f>100*'9h_'!I50/'9h_'!$F50</f>
        <v>80.344904210219028</v>
      </c>
      <c r="J50" s="3">
        <f>100*'9h_'!J50/'9h_'!$J50</f>
        <v>100</v>
      </c>
      <c r="K50" s="3">
        <f>100*'9h_'!K50/'9h_'!$J50</f>
        <v>17.024186582205587</v>
      </c>
      <c r="L50" s="3">
        <f>100*'9h_'!L50/'9h_'!$J50</f>
        <v>0.74143391880218834</v>
      </c>
      <c r="M50" s="3">
        <f>100*'9h_'!M50/'9h_'!$J50</f>
        <v>82.23437949899224</v>
      </c>
      <c r="P50">
        <v>2000</v>
      </c>
      <c r="Q50">
        <v>157431500000</v>
      </c>
      <c r="R50">
        <v>23917200000</v>
      </c>
      <c r="S50">
        <v>41429400000</v>
      </c>
      <c r="T50">
        <v>92084900000</v>
      </c>
      <c r="U50">
        <v>22951300000</v>
      </c>
      <c r="V50">
        <v>3554200000</v>
      </c>
      <c r="W50">
        <v>956800000</v>
      </c>
      <c r="X50">
        <v>18440200000</v>
      </c>
      <c r="Y50">
        <v>1389200000</v>
      </c>
      <c r="Z50">
        <v>236500000</v>
      </c>
      <c r="AA50">
        <v>10300000</v>
      </c>
      <c r="AB50">
        <v>1142400000</v>
      </c>
    </row>
    <row r="51" spans="1:28">
      <c r="A51" s="7">
        <v>2001</v>
      </c>
      <c r="B51" s="3">
        <f>100*'9h_'!B51/'9h_'!$B51</f>
        <v>100</v>
      </c>
      <c r="C51" s="3">
        <f>100*'9h_'!C51/'9h_'!$B51</f>
        <v>16.241182937826586</v>
      </c>
      <c r="D51" s="3">
        <f>100*'9h_'!D51/'9h_'!$B51</f>
        <v>27.501080900791838</v>
      </c>
      <c r="E51" s="3">
        <f>100*'9h_'!E51/'9h_'!$B51</f>
        <v>56.25767439562204</v>
      </c>
      <c r="F51" s="3">
        <f>100*'9h_'!F51/'9h_'!$F51</f>
        <v>100</v>
      </c>
      <c r="G51" s="3">
        <f>100*'9h_'!G51/'9h_'!$F51</f>
        <v>15.262422095108001</v>
      </c>
      <c r="H51" s="3">
        <f>100*'9h_'!H51/'9h_'!$F51</f>
        <v>3.4673012891658836</v>
      </c>
      <c r="I51" s="3">
        <f>100*'9h_'!I51/'9h_'!$F51</f>
        <v>81.270276615726118</v>
      </c>
      <c r="J51" s="3">
        <f>100*'9h_'!J51/'9h_'!$J51</f>
        <v>100</v>
      </c>
      <c r="K51" s="3">
        <f>100*'9h_'!K51/'9h_'!$J51</f>
        <v>15.074104416474269</v>
      </c>
      <c r="L51" s="3">
        <f>100*'9h_'!L51/'9h_'!$J51</f>
        <v>1.6459372905339986</v>
      </c>
      <c r="M51" s="3">
        <f>100*'9h_'!M51/'9h_'!$J51</f>
        <v>83.279958292991736</v>
      </c>
      <c r="P51">
        <v>2001</v>
      </c>
      <c r="Q51">
        <v>161902000000</v>
      </c>
      <c r="R51">
        <v>26294800000</v>
      </c>
      <c r="S51">
        <v>44524800000</v>
      </c>
      <c r="T51">
        <v>91082300000</v>
      </c>
      <c r="U51">
        <v>18740800000</v>
      </c>
      <c r="V51">
        <v>2860300000</v>
      </c>
      <c r="W51">
        <v>649800000</v>
      </c>
      <c r="X51">
        <v>15230700000</v>
      </c>
      <c r="Y51">
        <v>1342700000</v>
      </c>
      <c r="Z51">
        <v>202400000</v>
      </c>
      <c r="AA51">
        <v>22100000</v>
      </c>
      <c r="AB51">
        <v>1118200000</v>
      </c>
    </row>
    <row r="52" spans="1:28">
      <c r="A52" s="7">
        <v>2002</v>
      </c>
      <c r="B52" s="3">
        <f>100*'9h_'!B52/'9h_'!$B52</f>
        <v>100</v>
      </c>
      <c r="C52" s="3">
        <f>100*'9h_'!C52/'9h_'!$B52</f>
        <v>17.017717474845405</v>
      </c>
      <c r="D52" s="3">
        <f>100*'9h_'!D52/'9h_'!$B52</f>
        <v>26.89940422667517</v>
      </c>
      <c r="E52" s="3">
        <f>100*'9h_'!E52/'9h_'!$B52</f>
        <v>56.082878298479415</v>
      </c>
      <c r="F52" s="3">
        <f>100*'9h_'!F52/'9h_'!$F52</f>
        <v>100</v>
      </c>
      <c r="G52" s="3">
        <f>100*'9h_'!G52/'9h_'!$F52</f>
        <v>13.444647554505327</v>
      </c>
      <c r="H52" s="3">
        <f>100*'9h_'!H52/'9h_'!$F52</f>
        <v>4.7622497659280398</v>
      </c>
      <c r="I52" s="3">
        <f>100*'9h_'!I52/'9h_'!$F52</f>
        <v>81.79310267956663</v>
      </c>
      <c r="J52" s="3">
        <f>100*'9h_'!J52/'9h_'!$J52</f>
        <v>100</v>
      </c>
      <c r="K52" s="3">
        <f>100*'9h_'!K52/'9h_'!$J52</f>
        <v>17.164018892228423</v>
      </c>
      <c r="L52" s="3">
        <f>100*'9h_'!L52/'9h_'!$J52</f>
        <v>1.3471446972949763</v>
      </c>
      <c r="M52" s="3">
        <f>100*'9h_'!M52/'9h_'!$J52</f>
        <v>81.488836410476594</v>
      </c>
      <c r="P52">
        <v>2002</v>
      </c>
      <c r="Q52">
        <v>159255200000</v>
      </c>
      <c r="R52">
        <v>27101600000</v>
      </c>
      <c r="S52">
        <v>42838700000</v>
      </c>
      <c r="T52">
        <v>89314900000</v>
      </c>
      <c r="U52">
        <v>17943200000</v>
      </c>
      <c r="V52">
        <v>2412400000</v>
      </c>
      <c r="W52">
        <v>854500000</v>
      </c>
      <c r="X52">
        <v>14676300000</v>
      </c>
      <c r="Y52">
        <v>1863200000</v>
      </c>
      <c r="Z52">
        <v>319800000</v>
      </c>
      <c r="AA52">
        <v>25100000</v>
      </c>
      <c r="AB52">
        <v>1518300000</v>
      </c>
    </row>
    <row r="53" spans="1:28">
      <c r="A53" s="7">
        <v>2003</v>
      </c>
      <c r="B53" s="3">
        <f>100*'9h_'!B53/'9h_'!$B53</f>
        <v>100</v>
      </c>
      <c r="C53" s="3">
        <f>100*'9h_'!C53/'9h_'!$B53</f>
        <v>16.402950265431862</v>
      </c>
      <c r="D53" s="3">
        <f>100*'9h_'!D53/'9h_'!$B53</f>
        <v>28.6076694307746</v>
      </c>
      <c r="E53" s="3">
        <f>100*'9h_'!E53/'9h_'!$B53</f>
        <v>55.035273859805486</v>
      </c>
      <c r="F53" s="3">
        <f>100*'9h_'!F53/'9h_'!$F53</f>
        <v>100</v>
      </c>
      <c r="G53" s="3">
        <f>100*'9h_'!G53/'9h_'!$F53</f>
        <v>11.780548730969686</v>
      </c>
      <c r="H53" s="3">
        <f>100*'9h_'!H53/'9h_'!$F53</f>
        <v>2.9734063878123749</v>
      </c>
      <c r="I53" s="3">
        <f>100*'9h_'!I53/'9h_'!$F53</f>
        <v>85.246044881217941</v>
      </c>
      <c r="J53" s="3">
        <f>100*'9h_'!J53/'9h_'!$J53</f>
        <v>100</v>
      </c>
      <c r="K53" s="3">
        <f>100*'9h_'!K53/'9h_'!$J53</f>
        <v>15.45706728598155</v>
      </c>
      <c r="L53" s="3">
        <f>100*'9h_'!L53/'9h_'!$J53</f>
        <v>1.1870201922456616</v>
      </c>
      <c r="M53" s="3">
        <f>100*'9h_'!M53/'9h_'!$J53</f>
        <v>83.349461325075808</v>
      </c>
      <c r="P53">
        <v>2003</v>
      </c>
      <c r="Q53">
        <v>165164800000</v>
      </c>
      <c r="R53">
        <v>27091900000</v>
      </c>
      <c r="S53">
        <v>47249800000</v>
      </c>
      <c r="T53">
        <v>90898900000</v>
      </c>
      <c r="U53">
        <v>19455800000</v>
      </c>
      <c r="V53">
        <v>2292000000</v>
      </c>
      <c r="W53">
        <v>578500000</v>
      </c>
      <c r="X53">
        <v>16585300000</v>
      </c>
      <c r="Y53">
        <v>1550100000</v>
      </c>
      <c r="Z53">
        <v>239600000</v>
      </c>
      <c r="AA53">
        <v>18400000</v>
      </c>
      <c r="AB53">
        <v>1292000000</v>
      </c>
    </row>
    <row r="54" spans="1:28">
      <c r="A54" s="7">
        <v>2004</v>
      </c>
      <c r="B54" s="3">
        <f>100*'9h_'!B54/'9h_'!$B54</f>
        <v>100</v>
      </c>
      <c r="C54" s="3">
        <f>100*'9h_'!C54/'9h_'!$B54</f>
        <v>16.82041428584203</v>
      </c>
      <c r="D54" s="3">
        <f>100*'9h_'!D54/'9h_'!$B54</f>
        <v>30.124808863374199</v>
      </c>
      <c r="E54" s="3">
        <f>100*'9h_'!E54/'9h_'!$B54</f>
        <v>53.054776850783767</v>
      </c>
      <c r="F54" s="3">
        <f>100*'9h_'!F54/'9h_'!$F54</f>
        <v>100</v>
      </c>
      <c r="G54" s="3">
        <f>100*'9h_'!G54/'9h_'!$F54</f>
        <v>11.488016428436328</v>
      </c>
      <c r="H54" s="3">
        <f>100*'9h_'!H54/'9h_'!$F54</f>
        <v>2.6253073576697559</v>
      </c>
      <c r="I54" s="3">
        <f>100*'9h_'!I54/'9h_'!$F54</f>
        <v>85.886676213893921</v>
      </c>
      <c r="J54" s="3">
        <f>100*'9h_'!J54/'9h_'!$J54</f>
        <v>100</v>
      </c>
      <c r="K54" s="3">
        <f>100*'9h_'!K54/'9h_'!$J54</f>
        <v>15.565729234793983</v>
      </c>
      <c r="L54" s="3">
        <f>100*'9h_'!L54/'9h_'!$J54</f>
        <v>3.9175931981687375</v>
      </c>
      <c r="M54" s="3">
        <f>100*'9h_'!M54/'9h_'!$J54</f>
        <v>80.510137344669715</v>
      </c>
      <c r="P54">
        <v>2004</v>
      </c>
      <c r="Q54">
        <v>178929600000</v>
      </c>
      <c r="R54">
        <v>30096700000</v>
      </c>
      <c r="S54">
        <v>53902200000</v>
      </c>
      <c r="T54">
        <v>94930700000</v>
      </c>
      <c r="U54">
        <v>18504500000</v>
      </c>
      <c r="V54">
        <v>2125800000</v>
      </c>
      <c r="W54">
        <v>485800000</v>
      </c>
      <c r="X54">
        <v>15892900000</v>
      </c>
      <c r="Y54">
        <v>1529000000</v>
      </c>
      <c r="Z54">
        <v>238000000</v>
      </c>
      <c r="AA54">
        <v>59900000</v>
      </c>
      <c r="AB54">
        <v>1231000000</v>
      </c>
    </row>
    <row r="55" spans="1:28">
      <c r="A55" s="7">
        <v>2005</v>
      </c>
      <c r="B55" s="3">
        <f>100*'9h_'!B55/'9h_'!$B55</f>
        <v>100</v>
      </c>
      <c r="C55" s="3">
        <f>100*'9h_'!C55/'9h_'!$B55</f>
        <v>15.405934885952439</v>
      </c>
      <c r="D55" s="3">
        <f>100*'9h_'!D55/'9h_'!$B55</f>
        <v>32.950764405689569</v>
      </c>
      <c r="E55" s="3">
        <f>100*'9h_'!E55/'9h_'!$B55</f>
        <v>51.643300708357998</v>
      </c>
      <c r="F55" s="3">
        <f>100*'9h_'!F55/'9h_'!$F55</f>
        <v>100</v>
      </c>
      <c r="G55" s="3">
        <f>100*'9h_'!G55/'9h_'!$F55</f>
        <v>9.4907502569373072</v>
      </c>
      <c r="H55" s="3">
        <f>100*'9h_'!H55/'9h_'!$F55</f>
        <v>1.997944501541624</v>
      </c>
      <c r="I55" s="3">
        <f>100*'9h_'!I55/'9h_'!$F55</f>
        <v>88.511305241521072</v>
      </c>
      <c r="J55" s="3">
        <f>100*'9h_'!J55/'9h_'!$J55</f>
        <v>100</v>
      </c>
      <c r="K55" s="3">
        <f>100*'9h_'!K55/'9h_'!$J55</f>
        <v>13.726977995447333</v>
      </c>
      <c r="L55" s="3">
        <f>100*'9h_'!L55/'9h_'!$J55</f>
        <v>0.46216458577636749</v>
      </c>
      <c r="M55" s="3">
        <f>100*'9h_'!M55/'9h_'!$J55</f>
        <v>85.803959439884125</v>
      </c>
      <c r="P55">
        <v>2005</v>
      </c>
      <c r="Q55">
        <v>202595300000</v>
      </c>
      <c r="R55">
        <v>31211700000</v>
      </c>
      <c r="S55">
        <v>66756700000</v>
      </c>
      <c r="T55">
        <v>104626900000</v>
      </c>
      <c r="U55">
        <v>19460000000</v>
      </c>
      <c r="V55">
        <v>1846900000</v>
      </c>
      <c r="W55">
        <v>388800000</v>
      </c>
      <c r="X55">
        <v>17224300000</v>
      </c>
      <c r="Y55">
        <v>1449700000</v>
      </c>
      <c r="Z55">
        <v>199000000</v>
      </c>
      <c r="AA55">
        <v>6700000</v>
      </c>
      <c r="AB55">
        <v>1243900000</v>
      </c>
    </row>
    <row r="56" spans="1:28">
      <c r="A56" s="7">
        <v>2006</v>
      </c>
      <c r="B56" s="3">
        <f>100*'9h_'!B56/'9h_'!$B56</f>
        <v>100</v>
      </c>
      <c r="C56" s="3">
        <f>100*'9h_'!C56/'9h_'!$B56</f>
        <v>16.488061182478948</v>
      </c>
      <c r="D56" s="3">
        <f>100*'9h_'!D56/'9h_'!$B56</f>
        <v>33.988370294571638</v>
      </c>
      <c r="E56" s="3">
        <f>100*'9h_'!E56/'9h_'!$B56</f>
        <v>49.523612840095318</v>
      </c>
      <c r="F56" s="3">
        <f>100*'9h_'!F56/'9h_'!$F56</f>
        <v>100</v>
      </c>
      <c r="G56" s="3">
        <f>100*'9h_'!G56/'9h_'!$F56</f>
        <v>11.650894561875379</v>
      </c>
      <c r="H56" s="3">
        <f>100*'9h_'!H56/'9h_'!$F56</f>
        <v>2.2209273893568207</v>
      </c>
      <c r="I56" s="3">
        <f>100*'9h_'!I56/'9h_'!$F56</f>
        <v>86.127657803420092</v>
      </c>
      <c r="J56" s="3">
        <f>100*'9h_'!J56/'9h_'!$J56</f>
        <v>100</v>
      </c>
      <c r="K56" s="3">
        <f>100*'9h_'!K56/'9h_'!$J56</f>
        <v>15.914614121510674</v>
      </c>
      <c r="L56" s="3">
        <f>100*'9h_'!L56/'9h_'!$J56</f>
        <v>1.7011494252873562</v>
      </c>
      <c r="M56" s="3">
        <f>100*'9h_'!M56/'9h_'!$J56</f>
        <v>83.376026272578002</v>
      </c>
      <c r="P56">
        <v>2006</v>
      </c>
      <c r="Q56">
        <v>225646300000</v>
      </c>
      <c r="R56">
        <v>37204700000</v>
      </c>
      <c r="S56">
        <v>76693500000</v>
      </c>
      <c r="T56">
        <v>111748200000</v>
      </c>
      <c r="U56">
        <v>19221700000</v>
      </c>
      <c r="V56">
        <v>2239500000</v>
      </c>
      <c r="W56">
        <v>426900000</v>
      </c>
      <c r="X56">
        <v>16555200000</v>
      </c>
      <c r="Y56">
        <v>1522500000</v>
      </c>
      <c r="Z56">
        <v>242300000</v>
      </c>
      <c r="AA56">
        <v>25900000</v>
      </c>
      <c r="AB56">
        <v>1269400000</v>
      </c>
    </row>
    <row r="57" spans="1:28">
      <c r="A57" s="7">
        <v>2007</v>
      </c>
      <c r="B57" s="3">
        <f>100*'9h_'!B57/'9h_'!$B57</f>
        <v>100</v>
      </c>
      <c r="C57" s="3">
        <f>100*'9h_'!C57/'9h_'!$B57</f>
        <v>16.225334978858253</v>
      </c>
      <c r="D57" s="3">
        <f>100*'9h_'!D57/'9h_'!$B57</f>
        <v>35.991797019068322</v>
      </c>
      <c r="E57" s="3">
        <f>100*'9h_'!E57/'9h_'!$B57</f>
        <v>47.782868002073428</v>
      </c>
      <c r="F57" s="3">
        <f>100*'9h_'!F57/'9h_'!$F57</f>
        <v>100</v>
      </c>
      <c r="G57" s="3">
        <f>100*'9h_'!G57/'9h_'!$F57</f>
        <v>13.339421703074136</v>
      </c>
      <c r="H57" s="3">
        <f>100*'9h_'!H57/'9h_'!$F57</f>
        <v>2.3381303794920139</v>
      </c>
      <c r="I57" s="3">
        <f>100*'9h_'!I57/'9h_'!$F57</f>
        <v>84.322447917433848</v>
      </c>
      <c r="J57" s="3">
        <f>100*'9h_'!J57/'9h_'!$J57</f>
        <v>100</v>
      </c>
      <c r="K57" s="3">
        <f>100*'9h_'!K57/'9h_'!$J57</f>
        <v>15.589200777115295</v>
      </c>
      <c r="L57" s="3">
        <f>100*'9h_'!L57/'9h_'!$J57</f>
        <v>0.60293428016346218</v>
      </c>
      <c r="M57" s="3">
        <f>100*'9h_'!M57/'9h_'!$J57</f>
        <v>83.80116567294165</v>
      </c>
      <c r="P57">
        <v>2007</v>
      </c>
      <c r="Q57">
        <v>238059800000</v>
      </c>
      <c r="R57">
        <v>38626000000</v>
      </c>
      <c r="S57">
        <v>85682000000</v>
      </c>
      <c r="T57">
        <v>113751800000</v>
      </c>
      <c r="U57">
        <v>20366700000</v>
      </c>
      <c r="V57">
        <v>2716800000</v>
      </c>
      <c r="W57">
        <v>476200000</v>
      </c>
      <c r="X57">
        <v>17173700000</v>
      </c>
      <c r="Y57">
        <v>1492700000</v>
      </c>
      <c r="Z57">
        <v>232700000</v>
      </c>
      <c r="AA57">
        <v>9000000</v>
      </c>
      <c r="AB57">
        <v>1250900000</v>
      </c>
    </row>
    <row r="58" spans="1:28">
      <c r="A58" s="7">
        <v>2008</v>
      </c>
      <c r="B58" s="3">
        <f>100*'9h_'!B58/'9h_'!$B58</f>
        <v>100</v>
      </c>
      <c r="C58" s="3">
        <f>100*'9h_'!C58/'9h_'!$B58</f>
        <v>17.079854890126303</v>
      </c>
      <c r="D58" s="3">
        <f>100*'9h_'!D58/'9h_'!$B58</f>
        <v>38.300847930249915</v>
      </c>
      <c r="E58" s="3">
        <f>100*'9h_'!E58/'9h_'!$B58</f>
        <v>44.619297179623779</v>
      </c>
      <c r="F58" s="3">
        <f>100*'9h_'!F58/'9h_'!$F58</f>
        <v>100</v>
      </c>
      <c r="G58" s="3">
        <f>100*'9h_'!G58/'9h_'!$F58</f>
        <v>11.740195459481299</v>
      </c>
      <c r="H58" s="3">
        <f>100*'9h_'!H58/'9h_'!$F58</f>
        <v>2.1712669511856362</v>
      </c>
      <c r="I58" s="3">
        <f>100*'9h_'!I58/'9h_'!$F58</f>
        <v>86.088032526073889</v>
      </c>
      <c r="J58" s="3">
        <f>100*'9h_'!J58/'9h_'!$J58</f>
        <v>100</v>
      </c>
      <c r="K58" s="3">
        <f>100*'9h_'!K58/'9h_'!$J58</f>
        <v>20.887466264984624</v>
      </c>
      <c r="L58" s="3">
        <f>100*'9h_'!L58/'9h_'!$J58</f>
        <v>1.3619531789367978</v>
      </c>
      <c r="M58" s="3">
        <f>100*'9h_'!M58/'9h_'!$J58</f>
        <v>77.750580556078575</v>
      </c>
      <c r="P58">
        <v>2008</v>
      </c>
      <c r="Q58">
        <v>256412600000</v>
      </c>
      <c r="R58">
        <v>43794900000</v>
      </c>
      <c r="S58">
        <v>98208200000</v>
      </c>
      <c r="T58">
        <v>114409500000</v>
      </c>
      <c r="U58">
        <v>19799500000</v>
      </c>
      <c r="V58">
        <v>2324500000</v>
      </c>
      <c r="W58">
        <v>429900000</v>
      </c>
      <c r="X58">
        <v>17045000000</v>
      </c>
      <c r="Y58">
        <v>1593300000</v>
      </c>
      <c r="Z58">
        <v>332800000</v>
      </c>
      <c r="AA58">
        <v>21700000</v>
      </c>
      <c r="AB58">
        <v>1238800000</v>
      </c>
    </row>
    <row r="59" spans="1:28">
      <c r="A59" s="7">
        <v>2009</v>
      </c>
      <c r="B59" s="3">
        <f>100*'9h_'!B59/'9h_'!$B59</f>
        <v>100</v>
      </c>
      <c r="C59" s="3">
        <f>100*'9h_'!C59/'9h_'!$B59</f>
        <v>18.071959952812861</v>
      </c>
      <c r="D59" s="3">
        <f>100*'9h_'!D59/'9h_'!$B59</f>
        <v>38.706005552812513</v>
      </c>
      <c r="E59" s="3">
        <f>100*'9h_'!E59/'9h_'!$B59</f>
        <v>43.221990915560383</v>
      </c>
      <c r="F59" s="3">
        <f>100*'9h_'!F59/'9h_'!$F59</f>
        <v>100</v>
      </c>
      <c r="G59" s="3">
        <f>100*'9h_'!G59/'9h_'!$F59</f>
        <v>12.726656748515961</v>
      </c>
      <c r="H59" s="3">
        <f>100*'9h_'!H59/'9h_'!$F59</f>
        <v>1.1599817348907777</v>
      </c>
      <c r="I59" s="3">
        <f>100*'9h_'!I59/'9h_'!$F59</f>
        <v>86.114098012932885</v>
      </c>
      <c r="J59" s="3">
        <f>100*'9h_'!J59/'9h_'!$J59</f>
        <v>100</v>
      </c>
      <c r="K59" s="3">
        <f>100*'9h_'!K59/'9h_'!$J59</f>
        <v>17.363666778186683</v>
      </c>
      <c r="L59" s="3">
        <f>100*'9h_'!L59/'9h_'!$J59</f>
        <v>1.1040481766477082</v>
      </c>
      <c r="M59" s="3">
        <f>100*'9h_'!M59/'9h_'!$J59</f>
        <v>81.532285045165608</v>
      </c>
      <c r="P59">
        <v>2009</v>
      </c>
      <c r="Q59">
        <v>229469300000</v>
      </c>
      <c r="R59">
        <v>41469600000</v>
      </c>
      <c r="S59">
        <v>88818400000</v>
      </c>
      <c r="T59">
        <v>99181200000</v>
      </c>
      <c r="U59">
        <v>13577800000</v>
      </c>
      <c r="V59">
        <v>1728000000</v>
      </c>
      <c r="W59">
        <v>157500000</v>
      </c>
      <c r="X59">
        <v>11692400000</v>
      </c>
      <c r="Y59">
        <v>1494500000</v>
      </c>
      <c r="Z59">
        <v>259500000</v>
      </c>
      <c r="AA59">
        <v>16500000</v>
      </c>
      <c r="AB59">
        <v>1218500000</v>
      </c>
    </row>
    <row r="60" spans="1:28">
      <c r="A60" s="7">
        <v>2010</v>
      </c>
      <c r="B60" s="3">
        <f>100*'9h_'!B60/'9h_'!$B60</f>
        <v>100</v>
      </c>
      <c r="C60" s="3">
        <f>100*'9h_'!C60/'9h_'!$B60</f>
        <v>17.99256231637106</v>
      </c>
      <c r="D60" s="3">
        <f>100*'9h_'!D60/'9h_'!$B60</f>
        <v>39.801708688378604</v>
      </c>
      <c r="E60" s="41">
        <f>100*'9h_'!E60/'9h_'!$B60</f>
        <v>42.20577039391241</v>
      </c>
      <c r="F60" s="3">
        <f>100*'9h_'!F60/'9h_'!$F60</f>
        <v>100</v>
      </c>
      <c r="G60" s="3">
        <f>100*'9h_'!G60/'9h_'!$F60</f>
        <v>16.154197403031727</v>
      </c>
      <c r="H60" s="3">
        <f>100*'9h_'!H60/'9h_'!$F60</f>
        <v>2.0605959263999383</v>
      </c>
      <c r="I60" s="41">
        <f>100*'9h_'!I60/'9h_'!$F60</f>
        <v>81.785206670568343</v>
      </c>
      <c r="J60" s="3">
        <f>100*'9h_'!J60/'9h_'!$J60</f>
        <v>100</v>
      </c>
      <c r="K60" s="3">
        <f>100*'9h_'!K60/'9h_'!$J60</f>
        <v>10.459199313346822</v>
      </c>
      <c r="L60" s="3">
        <f>100*'9h_'!L60/'9h_'!$J60</f>
        <v>0.82766231377597943</v>
      </c>
      <c r="M60" s="3">
        <f>100*'9h_'!M60/'9h_'!$J60</f>
        <v>88.713138372877211</v>
      </c>
      <c r="P60">
        <v>2010</v>
      </c>
      <c r="Q60">
        <v>241553700000</v>
      </c>
      <c r="R60">
        <v>43461700000</v>
      </c>
      <c r="S60">
        <v>96142500000</v>
      </c>
      <c r="T60">
        <v>101949600000</v>
      </c>
      <c r="U60">
        <v>15548900000</v>
      </c>
      <c r="V60">
        <v>2511800000</v>
      </c>
      <c r="W60">
        <v>320400000</v>
      </c>
      <c r="X60">
        <v>12716700000</v>
      </c>
      <c r="Y60">
        <v>1631100000</v>
      </c>
      <c r="Z60">
        <v>170600000</v>
      </c>
      <c r="AA60">
        <v>13500000</v>
      </c>
      <c r="AB60">
        <v>1447000000</v>
      </c>
    </row>
    <row r="62" spans="1:28">
      <c r="A62" s="29" t="s">
        <v>1149</v>
      </c>
    </row>
    <row r="63" spans="1:28">
      <c r="A63" t="s">
        <v>524</v>
      </c>
    </row>
    <row r="64" spans="1:28">
      <c r="A64" t="s">
        <v>621</v>
      </c>
    </row>
  </sheetData>
  <mergeCells count="3">
    <mergeCell ref="B3:E3"/>
    <mergeCell ref="F3:I3"/>
    <mergeCell ref="J3:M3"/>
  </mergeCells>
  <pageMargins left="0.7" right="0.7" top="0.75" bottom="0.75" header="0.3" footer="0.3"/>
  <pageSetup scale="60" orientation="portrait" horizontalDpi="0" verticalDpi="0" r:id="rId1"/>
</worksheet>
</file>

<file path=xl/worksheets/sheet62.xml><?xml version="1.0" encoding="utf-8"?>
<worksheet xmlns="http://schemas.openxmlformats.org/spreadsheetml/2006/main" xmlns:r="http://schemas.openxmlformats.org/officeDocument/2006/relationships">
  <sheetPr codeName="Sheet110"/>
  <dimension ref="A1:AC72"/>
  <sheetViews>
    <sheetView view="pageBreakPreview" zoomScaleNormal="100" zoomScaleSheetLayoutView="100" workbookViewId="0"/>
  </sheetViews>
  <sheetFormatPr defaultRowHeight="15" outlineLevelRow="1" outlineLevelCol="1"/>
  <cols>
    <col min="1" max="1" width="9.42578125" bestFit="1" customWidth="1"/>
    <col min="2" max="13" width="11.85546875" customWidth="1"/>
    <col min="16" max="16" width="9.42578125" hidden="1" customWidth="1" outlineLevel="1"/>
    <col min="17" max="17" width="14.7109375" hidden="1" customWidth="1" outlineLevel="1"/>
    <col min="18" max="18" width="13.42578125" hidden="1" customWidth="1" outlineLevel="1"/>
    <col min="19" max="22" width="12" hidden="1" customWidth="1" outlineLevel="1"/>
    <col min="23" max="23" width="11" hidden="1" customWidth="1" outlineLevel="1"/>
    <col min="24" max="24" width="12" hidden="1" customWidth="1" outlineLevel="1"/>
    <col min="25" max="26" width="11" hidden="1" customWidth="1" outlineLevel="1"/>
    <col min="27" max="27" width="10" hidden="1" customWidth="1" outlineLevel="1"/>
    <col min="28" max="28" width="11" hidden="1" customWidth="1" outlineLevel="1"/>
    <col min="29" max="29" width="9.140625" collapsed="1"/>
  </cols>
  <sheetData>
    <row r="1" spans="1:28">
      <c r="A1" t="s">
        <v>708</v>
      </c>
    </row>
    <row r="3" spans="1:28">
      <c r="B3" s="357" t="s">
        <v>5</v>
      </c>
      <c r="C3" s="357"/>
      <c r="D3" s="357"/>
      <c r="E3" s="357"/>
      <c r="F3" s="357" t="s">
        <v>6</v>
      </c>
      <c r="G3" s="357" t="s">
        <v>6</v>
      </c>
      <c r="H3" s="357" t="s">
        <v>6</v>
      </c>
      <c r="I3" s="357" t="s">
        <v>6</v>
      </c>
      <c r="J3" s="357" t="s">
        <v>7</v>
      </c>
      <c r="K3" s="357" t="s">
        <v>7</v>
      </c>
      <c r="L3" s="357" t="s">
        <v>7</v>
      </c>
      <c r="M3" s="357" t="s">
        <v>7</v>
      </c>
    </row>
    <row r="4" spans="1:28" ht="45" customHeight="1">
      <c r="B4" s="55" t="s">
        <v>623</v>
      </c>
      <c r="C4" s="55" t="s">
        <v>624</v>
      </c>
      <c r="D4" s="55" t="s">
        <v>625</v>
      </c>
      <c r="E4" s="55" t="s">
        <v>626</v>
      </c>
      <c r="F4" s="55" t="s">
        <v>623</v>
      </c>
      <c r="G4" s="55" t="s">
        <v>624</v>
      </c>
      <c r="H4" s="55" t="s">
        <v>625</v>
      </c>
      <c r="I4" s="55" t="s">
        <v>626</v>
      </c>
      <c r="J4" s="55" t="s">
        <v>623</v>
      </c>
      <c r="K4" s="55" t="s">
        <v>624</v>
      </c>
      <c r="L4" s="55" t="s">
        <v>625</v>
      </c>
      <c r="M4" s="55" t="s">
        <v>626</v>
      </c>
    </row>
    <row r="5" spans="1:28" hidden="1" outlineLevel="1">
      <c r="A5">
        <v>1955</v>
      </c>
      <c r="B5" s="3">
        <f t="shared" ref="B5:B36" si="0">Q5/1000000</f>
        <v>29306.1</v>
      </c>
      <c r="C5" s="3">
        <f t="shared" ref="C5:M28" si="1">R5/1000000</f>
        <v>10626.9</v>
      </c>
      <c r="D5" s="3">
        <f t="shared" si="1"/>
        <v>17412.599999999999</v>
      </c>
      <c r="E5" s="3">
        <f t="shared" si="1"/>
        <v>6908.4</v>
      </c>
      <c r="F5" s="3">
        <f t="shared" si="1"/>
        <v>5164.3</v>
      </c>
      <c r="G5" s="3">
        <f t="shared" si="1"/>
        <v>1364.2</v>
      </c>
      <c r="H5" s="3">
        <f t="shared" si="1"/>
        <v>428.9</v>
      </c>
      <c r="I5" s="3">
        <f t="shared" si="1"/>
        <v>3412.1</v>
      </c>
      <c r="J5" s="3">
        <f t="shared" si="1"/>
        <v>525.4</v>
      </c>
      <c r="K5" s="3">
        <f t="shared" si="1"/>
        <v>253</v>
      </c>
      <c r="L5" s="3">
        <f>AA5/1000000</f>
        <v>10</v>
      </c>
      <c r="M5" s="3">
        <f t="shared" si="1"/>
        <v>300.8</v>
      </c>
      <c r="P5">
        <v>1955</v>
      </c>
      <c r="Q5">
        <v>29306100000</v>
      </c>
      <c r="R5">
        <v>10626900000</v>
      </c>
      <c r="S5">
        <v>17412600000</v>
      </c>
      <c r="T5">
        <v>6908400000</v>
      </c>
      <c r="U5">
        <v>5164300000</v>
      </c>
      <c r="V5">
        <v>1364200000</v>
      </c>
      <c r="W5">
        <v>428900000</v>
      </c>
      <c r="X5">
        <v>3412100000</v>
      </c>
      <c r="Y5">
        <v>525400000</v>
      </c>
      <c r="Z5">
        <v>253000000</v>
      </c>
      <c r="AA5">
        <v>10000000</v>
      </c>
      <c r="AB5">
        <v>300800000</v>
      </c>
    </row>
    <row r="6" spans="1:28" hidden="1" outlineLevel="1">
      <c r="A6">
        <v>1956</v>
      </c>
      <c r="B6" s="3">
        <f t="shared" si="0"/>
        <v>30724.5</v>
      </c>
      <c r="C6" s="3">
        <f t="shared" si="1"/>
        <v>12011.7</v>
      </c>
      <c r="D6" s="3">
        <f t="shared" si="1"/>
        <v>16509.5</v>
      </c>
      <c r="E6" s="3">
        <f t="shared" si="1"/>
        <v>7520</v>
      </c>
      <c r="F6" s="3">
        <f t="shared" si="1"/>
        <v>6060.6</v>
      </c>
      <c r="G6" s="3">
        <f t="shared" si="1"/>
        <v>1688.7</v>
      </c>
      <c r="H6" s="3">
        <f t="shared" si="1"/>
        <v>582.4</v>
      </c>
      <c r="I6" s="3">
        <f t="shared" si="1"/>
        <v>3879.7</v>
      </c>
      <c r="J6" s="3">
        <f t="shared" si="1"/>
        <v>532.4</v>
      </c>
      <c r="K6" s="3">
        <f t="shared" si="1"/>
        <v>243.1</v>
      </c>
      <c r="L6" s="3">
        <f t="shared" si="1"/>
        <v>4.3</v>
      </c>
      <c r="M6" s="3">
        <f t="shared" si="1"/>
        <v>316.10000000000002</v>
      </c>
      <c r="P6">
        <v>1956</v>
      </c>
      <c r="Q6">
        <v>30724500000</v>
      </c>
      <c r="R6">
        <v>12011700000</v>
      </c>
      <c r="S6">
        <v>16509500000</v>
      </c>
      <c r="T6">
        <v>7520000000</v>
      </c>
      <c r="U6">
        <v>6060600000</v>
      </c>
      <c r="V6">
        <v>1688700000</v>
      </c>
      <c r="W6">
        <v>582400000</v>
      </c>
      <c r="X6">
        <v>3879700000</v>
      </c>
      <c r="Y6">
        <v>532400000</v>
      </c>
      <c r="Z6">
        <v>243100000</v>
      </c>
      <c r="AA6">
        <v>4300000</v>
      </c>
      <c r="AB6">
        <v>316100000</v>
      </c>
    </row>
    <row r="7" spans="1:28" hidden="1" outlineLevel="1">
      <c r="A7">
        <v>1957</v>
      </c>
      <c r="B7" s="3">
        <f t="shared" si="0"/>
        <v>31962.5</v>
      </c>
      <c r="C7" s="3">
        <f t="shared" si="1"/>
        <v>12039.9</v>
      </c>
      <c r="D7" s="3">
        <f t="shared" si="1"/>
        <v>17018.599999999999</v>
      </c>
      <c r="E7" s="3">
        <f t="shared" si="1"/>
        <v>8091.8</v>
      </c>
      <c r="F7" s="3">
        <f t="shared" si="1"/>
        <v>6195.8</v>
      </c>
      <c r="G7" s="3">
        <f t="shared" si="1"/>
        <v>1770.5</v>
      </c>
      <c r="H7" s="3">
        <f t="shared" si="1"/>
        <v>432.8</v>
      </c>
      <c r="I7" s="3">
        <f t="shared" si="1"/>
        <v>4042.3</v>
      </c>
      <c r="J7" s="3">
        <f t="shared" si="1"/>
        <v>513.70000000000005</v>
      </c>
      <c r="K7" s="3">
        <f t="shared" si="1"/>
        <v>239</v>
      </c>
      <c r="L7" s="3">
        <f t="shared" si="1"/>
        <v>4.5999999999999996</v>
      </c>
      <c r="M7" s="3">
        <f t="shared" si="1"/>
        <v>302.2</v>
      </c>
      <c r="P7">
        <v>1957</v>
      </c>
      <c r="Q7">
        <v>31962500000</v>
      </c>
      <c r="R7">
        <v>12039900000</v>
      </c>
      <c r="S7">
        <v>17018600000</v>
      </c>
      <c r="T7">
        <v>8091800000</v>
      </c>
      <c r="U7">
        <v>6195800000</v>
      </c>
      <c r="V7">
        <v>1770500000</v>
      </c>
      <c r="W7">
        <v>432800000</v>
      </c>
      <c r="X7">
        <v>4042300000</v>
      </c>
      <c r="Y7">
        <v>513700000</v>
      </c>
      <c r="Z7">
        <v>239000000</v>
      </c>
      <c r="AA7">
        <v>4600000</v>
      </c>
      <c r="AB7">
        <v>302200000</v>
      </c>
    </row>
    <row r="8" spans="1:28" hidden="1" outlineLevel="1">
      <c r="A8">
        <v>1958</v>
      </c>
      <c r="B8" s="3">
        <f t="shared" si="0"/>
        <v>36146.1</v>
      </c>
      <c r="C8" s="3">
        <f t="shared" si="1"/>
        <v>12685.1</v>
      </c>
      <c r="D8" s="3">
        <f t="shared" si="1"/>
        <v>18962</v>
      </c>
      <c r="E8" s="3">
        <f t="shared" si="1"/>
        <v>9685.2999999999993</v>
      </c>
      <c r="F8" s="3">
        <f t="shared" si="1"/>
        <v>8209.2000000000007</v>
      </c>
      <c r="G8" s="3">
        <f t="shared" si="1"/>
        <v>2366.4</v>
      </c>
      <c r="H8" s="3">
        <f t="shared" si="1"/>
        <v>316.89999999999998</v>
      </c>
      <c r="I8" s="3">
        <f t="shared" si="1"/>
        <v>5513.3</v>
      </c>
      <c r="J8" s="3">
        <f t="shared" si="1"/>
        <v>508.6</v>
      </c>
      <c r="K8" s="3">
        <f t="shared" si="1"/>
        <v>184</v>
      </c>
      <c r="L8" s="3">
        <f t="shared" si="1"/>
        <v>2.2999999999999998</v>
      </c>
      <c r="M8" s="3">
        <f t="shared" si="1"/>
        <v>331.6</v>
      </c>
      <c r="P8">
        <v>1958</v>
      </c>
      <c r="Q8">
        <v>36146100000</v>
      </c>
      <c r="R8">
        <v>12685100000</v>
      </c>
      <c r="S8">
        <v>18962000000</v>
      </c>
      <c r="T8">
        <v>9685300000</v>
      </c>
      <c r="U8">
        <v>8209200000</v>
      </c>
      <c r="V8">
        <v>2366400000</v>
      </c>
      <c r="W8">
        <v>316900000</v>
      </c>
      <c r="X8">
        <v>5513300000</v>
      </c>
      <c r="Y8">
        <v>508600000</v>
      </c>
      <c r="Z8">
        <v>184000000</v>
      </c>
      <c r="AA8">
        <v>2300000</v>
      </c>
      <c r="AB8">
        <v>331600000</v>
      </c>
    </row>
    <row r="9" spans="1:28" hidden="1" outlineLevel="1">
      <c r="A9">
        <v>1959</v>
      </c>
      <c r="B9" s="3">
        <f t="shared" si="0"/>
        <v>41115.699999999997</v>
      </c>
      <c r="C9" s="3">
        <f t="shared" si="1"/>
        <v>15347.6</v>
      </c>
      <c r="D9" s="3">
        <f t="shared" si="1"/>
        <v>19825.900000000001</v>
      </c>
      <c r="E9" s="3">
        <f t="shared" si="1"/>
        <v>11320.5</v>
      </c>
      <c r="F9" s="3">
        <f t="shared" si="1"/>
        <v>10146.4</v>
      </c>
      <c r="G9" s="3">
        <f t="shared" si="1"/>
        <v>3059.5</v>
      </c>
      <c r="H9" s="3">
        <f t="shared" si="1"/>
        <v>461.7</v>
      </c>
      <c r="I9" s="3">
        <f t="shared" si="1"/>
        <v>6663.6</v>
      </c>
      <c r="J9" s="3">
        <f t="shared" si="1"/>
        <v>579.29999999999995</v>
      </c>
      <c r="K9" s="3">
        <f t="shared" si="1"/>
        <v>233.3</v>
      </c>
      <c r="L9" s="3">
        <f t="shared" si="1"/>
        <v>5.4</v>
      </c>
      <c r="M9" s="3">
        <f t="shared" si="1"/>
        <v>361.9</v>
      </c>
      <c r="P9">
        <v>1959</v>
      </c>
      <c r="Q9">
        <v>41115700000</v>
      </c>
      <c r="R9">
        <v>15347600000</v>
      </c>
      <c r="S9">
        <v>19825900000</v>
      </c>
      <c r="T9">
        <v>11320500000</v>
      </c>
      <c r="U9">
        <v>10146400000</v>
      </c>
      <c r="V9">
        <v>3059500000</v>
      </c>
      <c r="W9">
        <v>461700000</v>
      </c>
      <c r="X9">
        <v>6663600000</v>
      </c>
      <c r="Y9">
        <v>579300000</v>
      </c>
      <c r="Z9">
        <v>233300000</v>
      </c>
      <c r="AA9">
        <v>5400000</v>
      </c>
      <c r="AB9">
        <v>361900000</v>
      </c>
    </row>
    <row r="10" spans="1:28" hidden="1" outlineLevel="1">
      <c r="A10">
        <v>1960</v>
      </c>
      <c r="B10" s="3">
        <f t="shared" si="0"/>
        <v>47473.8</v>
      </c>
      <c r="C10" s="3">
        <f t="shared" si="1"/>
        <v>17697.900000000001</v>
      </c>
      <c r="D10" s="3">
        <f t="shared" si="1"/>
        <v>21647.1</v>
      </c>
      <c r="E10" s="3">
        <f t="shared" si="1"/>
        <v>13618.7</v>
      </c>
      <c r="F10" s="3">
        <f t="shared" si="1"/>
        <v>12353.7</v>
      </c>
      <c r="G10" s="3">
        <f t="shared" si="1"/>
        <v>3638.5</v>
      </c>
      <c r="H10" s="3">
        <f t="shared" si="1"/>
        <v>744.6</v>
      </c>
      <c r="I10" s="3">
        <f t="shared" si="1"/>
        <v>8053.1</v>
      </c>
      <c r="J10" s="3">
        <f t="shared" si="1"/>
        <v>717.5</v>
      </c>
      <c r="K10" s="3">
        <f t="shared" si="1"/>
        <v>315.7</v>
      </c>
      <c r="L10" s="3">
        <f t="shared" si="1"/>
        <v>7.2</v>
      </c>
      <c r="M10" s="3">
        <f t="shared" si="1"/>
        <v>431.7</v>
      </c>
      <c r="P10">
        <v>1960</v>
      </c>
      <c r="Q10">
        <v>47473800000</v>
      </c>
      <c r="R10">
        <v>17697900000</v>
      </c>
      <c r="S10">
        <v>21647100000</v>
      </c>
      <c r="T10">
        <v>13618700000</v>
      </c>
      <c r="U10">
        <v>12353700000</v>
      </c>
      <c r="V10">
        <v>3638500000</v>
      </c>
      <c r="W10">
        <v>744600000</v>
      </c>
      <c r="X10">
        <v>8053100000</v>
      </c>
      <c r="Y10">
        <v>717500000</v>
      </c>
      <c r="Z10">
        <v>315700000</v>
      </c>
      <c r="AA10">
        <v>7200000</v>
      </c>
      <c r="AB10">
        <v>431700000</v>
      </c>
    </row>
    <row r="11" spans="1:28" collapsed="1">
      <c r="A11" s="7">
        <v>1961</v>
      </c>
      <c r="B11" s="3">
        <f t="shared" si="0"/>
        <v>46971.5</v>
      </c>
      <c r="C11" s="3">
        <f t="shared" si="1"/>
        <v>16267.6</v>
      </c>
      <c r="D11" s="3">
        <f t="shared" si="1"/>
        <v>22378.5</v>
      </c>
      <c r="E11" s="3">
        <f t="shared" si="1"/>
        <v>13655.5</v>
      </c>
      <c r="F11" s="3">
        <f t="shared" si="1"/>
        <v>10613.2</v>
      </c>
      <c r="G11" s="3">
        <f t="shared" si="1"/>
        <v>2770.1</v>
      </c>
      <c r="H11" s="3">
        <f t="shared" si="1"/>
        <v>872.7</v>
      </c>
      <c r="I11" s="3">
        <f t="shared" si="1"/>
        <v>7039.3</v>
      </c>
      <c r="J11" s="3">
        <f t="shared" si="1"/>
        <v>743.4</v>
      </c>
      <c r="K11" s="3">
        <f t="shared" si="1"/>
        <v>277</v>
      </c>
      <c r="L11" s="3">
        <f t="shared" si="1"/>
        <v>7.8</v>
      </c>
      <c r="M11" s="3">
        <f t="shared" si="1"/>
        <v>479.2</v>
      </c>
      <c r="P11">
        <v>1961</v>
      </c>
      <c r="Q11">
        <v>46971500000</v>
      </c>
      <c r="R11">
        <v>16267600000</v>
      </c>
      <c r="S11">
        <v>22378500000</v>
      </c>
      <c r="T11">
        <v>13655500000</v>
      </c>
      <c r="U11">
        <v>10613200000</v>
      </c>
      <c r="V11">
        <v>2770100000</v>
      </c>
      <c r="W11">
        <v>872700000</v>
      </c>
      <c r="X11">
        <v>7039300000</v>
      </c>
      <c r="Y11">
        <v>743400000</v>
      </c>
      <c r="Z11">
        <v>277000000</v>
      </c>
      <c r="AA11">
        <v>7800000</v>
      </c>
      <c r="AB11">
        <v>479200000</v>
      </c>
    </row>
    <row r="12" spans="1:28">
      <c r="A12" s="7">
        <v>1962</v>
      </c>
      <c r="B12" s="3">
        <f t="shared" si="0"/>
        <v>45634.3</v>
      </c>
      <c r="C12" s="3">
        <f t="shared" si="1"/>
        <v>15766.2</v>
      </c>
      <c r="D12" s="3">
        <f t="shared" si="1"/>
        <v>22965.7</v>
      </c>
      <c r="E12" s="3">
        <f t="shared" si="1"/>
        <v>12739.5</v>
      </c>
      <c r="F12" s="3">
        <f t="shared" si="1"/>
        <v>9139</v>
      </c>
      <c r="G12" s="3">
        <f t="shared" si="1"/>
        <v>2276.4</v>
      </c>
      <c r="H12" s="3">
        <f t="shared" si="1"/>
        <v>1309.0999999999999</v>
      </c>
      <c r="I12" s="3">
        <f t="shared" si="1"/>
        <v>5731</v>
      </c>
      <c r="J12" s="3">
        <f t="shared" si="1"/>
        <v>597.9</v>
      </c>
      <c r="K12" s="3">
        <f t="shared" si="1"/>
        <v>230.7</v>
      </c>
      <c r="L12" s="3">
        <f t="shared" si="1"/>
        <v>6.2</v>
      </c>
      <c r="M12" s="3">
        <f t="shared" si="1"/>
        <v>380.3</v>
      </c>
      <c r="P12">
        <v>1962</v>
      </c>
      <c r="Q12">
        <v>45634300000</v>
      </c>
      <c r="R12">
        <v>15766200000</v>
      </c>
      <c r="S12">
        <v>22965700000</v>
      </c>
      <c r="T12">
        <v>12739500000</v>
      </c>
      <c r="U12">
        <v>9139000000</v>
      </c>
      <c r="V12">
        <v>2276400000</v>
      </c>
      <c r="W12">
        <v>1309100000</v>
      </c>
      <c r="X12">
        <v>5731000000</v>
      </c>
      <c r="Y12">
        <v>597900000</v>
      </c>
      <c r="Z12">
        <v>230700000</v>
      </c>
      <c r="AA12">
        <v>6200000</v>
      </c>
      <c r="AB12">
        <v>380300000</v>
      </c>
    </row>
    <row r="13" spans="1:28">
      <c r="A13" s="7">
        <v>1963</v>
      </c>
      <c r="B13" s="3">
        <f t="shared" si="0"/>
        <v>46914</v>
      </c>
      <c r="C13" s="3">
        <f t="shared" si="1"/>
        <v>15557.4</v>
      </c>
      <c r="D13" s="3">
        <f t="shared" si="1"/>
        <v>23172.9</v>
      </c>
      <c r="E13" s="3">
        <f t="shared" si="1"/>
        <v>13613.5</v>
      </c>
      <c r="F13" s="3">
        <f t="shared" si="1"/>
        <v>10457.799999999999</v>
      </c>
      <c r="G13" s="3">
        <f t="shared" si="1"/>
        <v>2756.4</v>
      </c>
      <c r="H13" s="3">
        <f t="shared" si="1"/>
        <v>1227.5999999999999</v>
      </c>
      <c r="I13" s="3">
        <f t="shared" si="1"/>
        <v>6637.8</v>
      </c>
      <c r="J13" s="3">
        <f t="shared" si="1"/>
        <v>603.79999999999995</v>
      </c>
      <c r="K13" s="3">
        <f t="shared" si="1"/>
        <v>241.9</v>
      </c>
      <c r="L13" s="3">
        <f t="shared" si="1"/>
        <v>4.2</v>
      </c>
      <c r="M13" s="3">
        <f t="shared" si="1"/>
        <v>379.5</v>
      </c>
      <c r="P13">
        <v>1963</v>
      </c>
      <c r="Q13">
        <v>46914000000</v>
      </c>
      <c r="R13">
        <v>15557400000</v>
      </c>
      <c r="S13">
        <v>23172900000</v>
      </c>
      <c r="T13">
        <v>13613500000</v>
      </c>
      <c r="U13">
        <v>10457800000</v>
      </c>
      <c r="V13">
        <v>2756400000</v>
      </c>
      <c r="W13">
        <v>1227600000</v>
      </c>
      <c r="X13">
        <v>6637800000</v>
      </c>
      <c r="Y13">
        <v>603800000</v>
      </c>
      <c r="Z13">
        <v>241900000</v>
      </c>
      <c r="AA13">
        <v>4200000</v>
      </c>
      <c r="AB13">
        <v>379500000</v>
      </c>
    </row>
    <row r="14" spans="1:28">
      <c r="A14" s="7">
        <v>1964</v>
      </c>
      <c r="B14" s="3">
        <f t="shared" si="0"/>
        <v>48412.6</v>
      </c>
      <c r="C14" s="3">
        <f t="shared" si="1"/>
        <v>15932.8</v>
      </c>
      <c r="D14" s="3">
        <f t="shared" si="1"/>
        <v>24708.5</v>
      </c>
      <c r="E14" s="3">
        <f t="shared" si="1"/>
        <v>13745.9</v>
      </c>
      <c r="F14" s="3">
        <f t="shared" si="1"/>
        <v>12299.6</v>
      </c>
      <c r="G14" s="3">
        <f t="shared" si="1"/>
        <v>3382.1</v>
      </c>
      <c r="H14" s="3">
        <f t="shared" si="1"/>
        <v>1514.5</v>
      </c>
      <c r="I14" s="3">
        <f t="shared" si="1"/>
        <v>7634</v>
      </c>
      <c r="J14" s="3">
        <f t="shared" si="1"/>
        <v>660.7</v>
      </c>
      <c r="K14" s="3">
        <f t="shared" si="1"/>
        <v>253</v>
      </c>
      <c r="L14" s="3">
        <f t="shared" si="1"/>
        <v>6.7</v>
      </c>
      <c r="M14" s="3">
        <f t="shared" si="1"/>
        <v>421.7</v>
      </c>
      <c r="P14">
        <v>1964</v>
      </c>
      <c r="Q14">
        <v>48412600000</v>
      </c>
      <c r="R14">
        <v>15932800000</v>
      </c>
      <c r="S14">
        <v>24708500000</v>
      </c>
      <c r="T14">
        <v>13745900000</v>
      </c>
      <c r="U14">
        <v>12299600000</v>
      </c>
      <c r="V14">
        <v>3382100000</v>
      </c>
      <c r="W14">
        <v>1514500000</v>
      </c>
      <c r="X14">
        <v>7634000000</v>
      </c>
      <c r="Y14">
        <v>660700000</v>
      </c>
      <c r="Z14">
        <v>253000000</v>
      </c>
      <c r="AA14">
        <v>6700000</v>
      </c>
      <c r="AB14">
        <v>421700000</v>
      </c>
    </row>
    <row r="15" spans="1:28">
      <c r="A15" s="7">
        <v>1965</v>
      </c>
      <c r="B15" s="3">
        <f t="shared" si="0"/>
        <v>50740.1</v>
      </c>
      <c r="C15" s="3">
        <f t="shared" si="1"/>
        <v>16472.8</v>
      </c>
      <c r="D15" s="3">
        <f t="shared" si="1"/>
        <v>26605.3</v>
      </c>
      <c r="E15" s="3">
        <f t="shared" si="1"/>
        <v>14192.3</v>
      </c>
      <c r="F15" s="3">
        <f t="shared" si="1"/>
        <v>10878.2</v>
      </c>
      <c r="G15" s="3">
        <f t="shared" si="1"/>
        <v>2491.5</v>
      </c>
      <c r="H15" s="3">
        <f t="shared" si="1"/>
        <v>1571.5</v>
      </c>
      <c r="I15" s="3">
        <f t="shared" si="1"/>
        <v>6994.8</v>
      </c>
      <c r="J15" s="3">
        <f t="shared" si="1"/>
        <v>644.5</v>
      </c>
      <c r="K15" s="3">
        <f t="shared" si="1"/>
        <v>275</v>
      </c>
      <c r="L15" s="3">
        <f t="shared" si="1"/>
        <v>5.4</v>
      </c>
      <c r="M15" s="3">
        <f t="shared" si="1"/>
        <v>393.1</v>
      </c>
      <c r="P15">
        <v>1965</v>
      </c>
      <c r="Q15">
        <v>50740100000</v>
      </c>
      <c r="R15">
        <v>16472800000</v>
      </c>
      <c r="S15">
        <v>26605300000</v>
      </c>
      <c r="T15">
        <v>14192300000</v>
      </c>
      <c r="U15">
        <v>10878200000</v>
      </c>
      <c r="V15">
        <v>2491500000</v>
      </c>
      <c r="W15">
        <v>1571500000</v>
      </c>
      <c r="X15">
        <v>6994800000</v>
      </c>
      <c r="Y15">
        <v>644500000</v>
      </c>
      <c r="Z15">
        <v>275000000</v>
      </c>
      <c r="AA15">
        <v>5400000</v>
      </c>
      <c r="AB15">
        <v>393100000</v>
      </c>
    </row>
    <row r="16" spans="1:28">
      <c r="A16" s="7">
        <v>1966</v>
      </c>
      <c r="B16" s="3">
        <f t="shared" si="0"/>
        <v>52148.3</v>
      </c>
      <c r="C16" s="3">
        <f t="shared" si="1"/>
        <v>15628.5</v>
      </c>
      <c r="D16" s="3">
        <f t="shared" si="1"/>
        <v>26775.1</v>
      </c>
      <c r="E16" s="3">
        <f t="shared" si="1"/>
        <v>15524.7</v>
      </c>
      <c r="F16" s="3">
        <f t="shared" si="1"/>
        <v>10347.1</v>
      </c>
      <c r="G16" s="3">
        <f t="shared" si="1"/>
        <v>2277.1999999999998</v>
      </c>
      <c r="H16" s="3">
        <f t="shared" si="1"/>
        <v>1436.7</v>
      </c>
      <c r="I16" s="3">
        <f t="shared" si="1"/>
        <v>6779.6</v>
      </c>
      <c r="J16" s="3">
        <f t="shared" si="1"/>
        <v>651.70000000000005</v>
      </c>
      <c r="K16" s="3">
        <f t="shared" si="1"/>
        <v>230.9</v>
      </c>
      <c r="L16" s="3">
        <f t="shared" si="1"/>
        <v>6.1</v>
      </c>
      <c r="M16" s="3">
        <f t="shared" si="1"/>
        <v>429.4</v>
      </c>
      <c r="P16">
        <v>1966</v>
      </c>
      <c r="Q16">
        <v>52148300000</v>
      </c>
      <c r="R16">
        <v>15628500000</v>
      </c>
      <c r="S16">
        <v>26775100000</v>
      </c>
      <c r="T16">
        <v>15524700000</v>
      </c>
      <c r="U16">
        <v>10347100000</v>
      </c>
      <c r="V16">
        <v>2277200000</v>
      </c>
      <c r="W16">
        <v>1436700000</v>
      </c>
      <c r="X16">
        <v>6779600000</v>
      </c>
      <c r="Y16">
        <v>651700000</v>
      </c>
      <c r="Z16">
        <v>230900000</v>
      </c>
      <c r="AA16">
        <v>6100000</v>
      </c>
      <c r="AB16">
        <v>429400000</v>
      </c>
    </row>
    <row r="17" spans="1:28">
      <c r="A17" s="7">
        <v>1967</v>
      </c>
      <c r="B17" s="3">
        <f t="shared" si="0"/>
        <v>57469</v>
      </c>
      <c r="C17" s="3">
        <f t="shared" si="1"/>
        <v>16419.2</v>
      </c>
      <c r="D17" s="3">
        <f t="shared" si="1"/>
        <v>27086.5</v>
      </c>
      <c r="E17" s="3">
        <f t="shared" si="1"/>
        <v>18756.8</v>
      </c>
      <c r="F17" s="3">
        <f t="shared" si="1"/>
        <v>11970.6</v>
      </c>
      <c r="G17" s="3">
        <f t="shared" si="1"/>
        <v>2474.4</v>
      </c>
      <c r="H17" s="3">
        <f t="shared" si="1"/>
        <v>1403.7</v>
      </c>
      <c r="I17" s="3">
        <f t="shared" si="1"/>
        <v>8202.7999999999993</v>
      </c>
      <c r="J17" s="3">
        <f t="shared" si="1"/>
        <v>767</v>
      </c>
      <c r="K17" s="3">
        <f t="shared" si="1"/>
        <v>262.7</v>
      </c>
      <c r="L17" s="3">
        <f t="shared" si="1"/>
        <v>6.9</v>
      </c>
      <c r="M17" s="3">
        <f t="shared" si="1"/>
        <v>512.20000000000005</v>
      </c>
      <c r="P17">
        <v>1967</v>
      </c>
      <c r="Q17">
        <v>57469000000</v>
      </c>
      <c r="R17">
        <v>16419200000</v>
      </c>
      <c r="S17">
        <v>27086500000</v>
      </c>
      <c r="T17">
        <v>18756800000</v>
      </c>
      <c r="U17">
        <v>11970600000</v>
      </c>
      <c r="V17">
        <v>2474400000</v>
      </c>
      <c r="W17">
        <v>1403700000</v>
      </c>
      <c r="X17">
        <v>8202800000</v>
      </c>
      <c r="Y17">
        <v>767000000</v>
      </c>
      <c r="Z17">
        <v>262700000</v>
      </c>
      <c r="AA17">
        <v>6900000</v>
      </c>
      <c r="AB17">
        <v>512200000</v>
      </c>
    </row>
    <row r="18" spans="1:28">
      <c r="A18" s="7">
        <v>1968</v>
      </c>
      <c r="B18" s="3">
        <f t="shared" si="0"/>
        <v>62174.7</v>
      </c>
      <c r="C18" s="3">
        <f t="shared" si="1"/>
        <v>17681.2</v>
      </c>
      <c r="D18" s="3">
        <f t="shared" si="1"/>
        <v>27251.8</v>
      </c>
      <c r="E18" s="3">
        <f t="shared" si="1"/>
        <v>21446.3</v>
      </c>
      <c r="F18" s="3">
        <f t="shared" si="1"/>
        <v>13960.7</v>
      </c>
      <c r="G18" s="3">
        <f t="shared" si="1"/>
        <v>2893.2</v>
      </c>
      <c r="H18" s="3">
        <f t="shared" si="1"/>
        <v>1730.9</v>
      </c>
      <c r="I18" s="3">
        <f t="shared" si="1"/>
        <v>9478.7000000000007</v>
      </c>
      <c r="J18" s="3">
        <f t="shared" si="1"/>
        <v>821.8</v>
      </c>
      <c r="K18" s="3">
        <f t="shared" si="1"/>
        <v>287.10000000000002</v>
      </c>
      <c r="L18" s="3">
        <f t="shared" si="1"/>
        <v>9.1999999999999993</v>
      </c>
      <c r="M18" s="3">
        <f t="shared" si="1"/>
        <v>542.79999999999995</v>
      </c>
      <c r="P18">
        <v>1968</v>
      </c>
      <c r="Q18">
        <v>62174700000</v>
      </c>
      <c r="R18">
        <v>17681200000</v>
      </c>
      <c r="S18">
        <v>27251800000</v>
      </c>
      <c r="T18">
        <v>21446300000</v>
      </c>
      <c r="U18">
        <v>13960700000</v>
      </c>
      <c r="V18">
        <v>2893200000</v>
      </c>
      <c r="W18">
        <v>1730900000</v>
      </c>
      <c r="X18">
        <v>9478700000</v>
      </c>
      <c r="Y18">
        <v>821800000</v>
      </c>
      <c r="Z18">
        <v>287100000</v>
      </c>
      <c r="AA18">
        <v>9200000</v>
      </c>
      <c r="AB18">
        <v>542800000</v>
      </c>
    </row>
    <row r="19" spans="1:28">
      <c r="A19" s="7">
        <v>1969</v>
      </c>
      <c r="B19" s="3">
        <f t="shared" si="0"/>
        <v>66157.3</v>
      </c>
      <c r="C19" s="3">
        <f t="shared" si="1"/>
        <v>19150.599999999999</v>
      </c>
      <c r="D19" s="3">
        <f t="shared" si="1"/>
        <v>29884</v>
      </c>
      <c r="E19" s="3">
        <f t="shared" si="1"/>
        <v>22112.3</v>
      </c>
      <c r="F19" s="3">
        <f t="shared" si="1"/>
        <v>13672</v>
      </c>
      <c r="G19" s="3">
        <f t="shared" si="1"/>
        <v>2623.7</v>
      </c>
      <c r="H19" s="3">
        <f t="shared" si="1"/>
        <v>2060.6999999999998</v>
      </c>
      <c r="I19" s="3">
        <f t="shared" si="1"/>
        <v>9169.5</v>
      </c>
      <c r="J19" s="3">
        <f t="shared" si="1"/>
        <v>751</v>
      </c>
      <c r="K19" s="3">
        <f t="shared" si="1"/>
        <v>246.5</v>
      </c>
      <c r="L19" s="3">
        <f t="shared" si="1"/>
        <v>10</v>
      </c>
      <c r="M19" s="3">
        <f t="shared" si="1"/>
        <v>507.9</v>
      </c>
      <c r="P19">
        <v>1969</v>
      </c>
      <c r="Q19">
        <v>66157300000</v>
      </c>
      <c r="R19">
        <v>19150600000</v>
      </c>
      <c r="S19">
        <v>29884000000</v>
      </c>
      <c r="T19">
        <v>22112300000</v>
      </c>
      <c r="U19">
        <v>13672000000</v>
      </c>
      <c r="V19">
        <v>2623700000</v>
      </c>
      <c r="W19">
        <v>2060700000</v>
      </c>
      <c r="X19">
        <v>9169500000</v>
      </c>
      <c r="Y19">
        <v>751000000</v>
      </c>
      <c r="Z19">
        <v>246500000</v>
      </c>
      <c r="AA19">
        <v>10000000</v>
      </c>
      <c r="AB19">
        <v>507900000</v>
      </c>
    </row>
    <row r="20" spans="1:28">
      <c r="A20" s="7">
        <v>1970</v>
      </c>
      <c r="B20" s="3">
        <f t="shared" si="0"/>
        <v>65344.6</v>
      </c>
      <c r="C20" s="3">
        <f t="shared" si="1"/>
        <v>18110.7</v>
      </c>
      <c r="D20" s="3">
        <f t="shared" si="1"/>
        <v>29106.2</v>
      </c>
      <c r="E20" s="3">
        <f t="shared" si="1"/>
        <v>22561.7</v>
      </c>
      <c r="F20" s="3">
        <f t="shared" si="1"/>
        <v>12618.6</v>
      </c>
      <c r="G20" s="3">
        <f t="shared" si="1"/>
        <v>2269.1</v>
      </c>
      <c r="H20" s="3">
        <f t="shared" si="1"/>
        <v>1831.5</v>
      </c>
      <c r="I20" s="3">
        <f t="shared" si="1"/>
        <v>8664.5</v>
      </c>
      <c r="J20" s="3">
        <f t="shared" si="1"/>
        <v>715.5</v>
      </c>
      <c r="K20" s="3">
        <f t="shared" si="1"/>
        <v>221.7</v>
      </c>
      <c r="L20" s="3">
        <f t="shared" si="1"/>
        <v>7.7</v>
      </c>
      <c r="M20" s="3">
        <f t="shared" si="1"/>
        <v>495.8</v>
      </c>
      <c r="P20">
        <v>1970</v>
      </c>
      <c r="Q20">
        <v>65344600000</v>
      </c>
      <c r="R20">
        <v>18110700000</v>
      </c>
      <c r="S20">
        <v>29106200000</v>
      </c>
      <c r="T20">
        <v>22561700000</v>
      </c>
      <c r="U20">
        <v>12618600000</v>
      </c>
      <c r="V20">
        <v>2269100000</v>
      </c>
      <c r="W20">
        <v>1831500000</v>
      </c>
      <c r="X20">
        <v>8664500000</v>
      </c>
      <c r="Y20">
        <v>715500000</v>
      </c>
      <c r="Z20">
        <v>221700000</v>
      </c>
      <c r="AA20">
        <v>7700000</v>
      </c>
      <c r="AB20">
        <v>495800000</v>
      </c>
    </row>
    <row r="21" spans="1:28">
      <c r="A21" s="7">
        <v>1971</v>
      </c>
      <c r="B21" s="3">
        <f t="shared" si="0"/>
        <v>66585.5</v>
      </c>
      <c r="C21" s="3">
        <f t="shared" si="1"/>
        <v>18402.2</v>
      </c>
      <c r="D21" s="3">
        <f t="shared" si="1"/>
        <v>30876.400000000001</v>
      </c>
      <c r="E21" s="3">
        <f t="shared" si="1"/>
        <v>22318.2</v>
      </c>
      <c r="F21" s="3">
        <f t="shared" si="1"/>
        <v>13041.1</v>
      </c>
      <c r="G21" s="3">
        <f t="shared" si="1"/>
        <v>2857.1</v>
      </c>
      <c r="H21" s="3">
        <f t="shared" si="1"/>
        <v>1669.2</v>
      </c>
      <c r="I21" s="3">
        <f t="shared" si="1"/>
        <v>8703.7000000000007</v>
      </c>
      <c r="J21" s="3">
        <f t="shared" si="1"/>
        <v>794.9</v>
      </c>
      <c r="K21" s="3">
        <f t="shared" si="1"/>
        <v>284.89999999999998</v>
      </c>
      <c r="L21" s="3">
        <f t="shared" si="1"/>
        <v>20.6</v>
      </c>
      <c r="M21" s="3">
        <f t="shared" si="1"/>
        <v>511.9</v>
      </c>
      <c r="P21">
        <v>1971</v>
      </c>
      <c r="Q21">
        <v>66585500000</v>
      </c>
      <c r="R21">
        <v>18402200000</v>
      </c>
      <c r="S21">
        <v>30876400000</v>
      </c>
      <c r="T21">
        <v>22318200000</v>
      </c>
      <c r="U21">
        <v>13041100000</v>
      </c>
      <c r="V21">
        <v>2857100000</v>
      </c>
      <c r="W21">
        <v>1669200000</v>
      </c>
      <c r="X21">
        <v>8703700000</v>
      </c>
      <c r="Y21">
        <v>794900000</v>
      </c>
      <c r="Z21">
        <v>284900000</v>
      </c>
      <c r="AA21">
        <v>20600000</v>
      </c>
      <c r="AB21">
        <v>511900000</v>
      </c>
    </row>
    <row r="22" spans="1:28">
      <c r="A22" s="7">
        <v>1972</v>
      </c>
      <c r="B22" s="3">
        <f t="shared" si="0"/>
        <v>68256.800000000003</v>
      </c>
      <c r="C22" s="3">
        <f t="shared" si="1"/>
        <v>18238.2</v>
      </c>
      <c r="D22" s="3">
        <f t="shared" si="1"/>
        <v>31566.5</v>
      </c>
      <c r="E22" s="3">
        <f t="shared" si="1"/>
        <v>23275.7</v>
      </c>
      <c r="F22" s="3">
        <f t="shared" si="1"/>
        <v>12043.1</v>
      </c>
      <c r="G22" s="3">
        <f t="shared" si="1"/>
        <v>2403.5</v>
      </c>
      <c r="H22" s="3">
        <f t="shared" si="1"/>
        <v>1554.5</v>
      </c>
      <c r="I22" s="3">
        <f t="shared" si="1"/>
        <v>8219.6</v>
      </c>
      <c r="J22" s="3">
        <f t="shared" si="1"/>
        <v>837.4</v>
      </c>
      <c r="K22" s="3">
        <f t="shared" si="1"/>
        <v>302.8</v>
      </c>
      <c r="L22" s="3">
        <f t="shared" si="1"/>
        <v>10.9</v>
      </c>
      <c r="M22" s="3">
        <f t="shared" si="1"/>
        <v>545.79999999999995</v>
      </c>
      <c r="P22">
        <v>1972</v>
      </c>
      <c r="Q22">
        <v>68256800000</v>
      </c>
      <c r="R22">
        <v>18238200000</v>
      </c>
      <c r="S22">
        <v>31566500000</v>
      </c>
      <c r="T22">
        <v>23275700000</v>
      </c>
      <c r="U22">
        <v>12043100000</v>
      </c>
      <c r="V22">
        <v>2403500000</v>
      </c>
      <c r="W22">
        <v>1554500000</v>
      </c>
      <c r="X22">
        <v>8219600000</v>
      </c>
      <c r="Y22">
        <v>837400000</v>
      </c>
      <c r="Z22">
        <v>302800000</v>
      </c>
      <c r="AA22">
        <v>10900000</v>
      </c>
      <c r="AB22">
        <v>545800000</v>
      </c>
    </row>
    <row r="23" spans="1:28">
      <c r="A23" s="7">
        <v>1973</v>
      </c>
      <c r="B23" s="3">
        <f t="shared" si="0"/>
        <v>75126.2</v>
      </c>
      <c r="C23" s="3">
        <f t="shared" si="1"/>
        <v>20812.599999999999</v>
      </c>
      <c r="D23" s="3">
        <f t="shared" si="1"/>
        <v>33215.699999999997</v>
      </c>
      <c r="E23" s="3">
        <f t="shared" si="1"/>
        <v>26103.4</v>
      </c>
      <c r="F23" s="3">
        <f t="shared" si="1"/>
        <v>13141.5</v>
      </c>
      <c r="G23" s="3">
        <f t="shared" si="1"/>
        <v>2958.9</v>
      </c>
      <c r="H23" s="3">
        <f t="shared" si="1"/>
        <v>833.5</v>
      </c>
      <c r="I23" s="3">
        <f t="shared" si="1"/>
        <v>9425.4</v>
      </c>
      <c r="J23" s="3">
        <f t="shared" si="1"/>
        <v>1002.6</v>
      </c>
      <c r="K23" s="3">
        <f t="shared" si="1"/>
        <v>393.2</v>
      </c>
      <c r="L23" s="3">
        <f t="shared" si="1"/>
        <v>4.4000000000000004</v>
      </c>
      <c r="M23" s="3">
        <f t="shared" si="1"/>
        <v>637.9</v>
      </c>
      <c r="P23">
        <v>1973</v>
      </c>
      <c r="Q23">
        <v>75126200000</v>
      </c>
      <c r="R23">
        <v>20812600000</v>
      </c>
      <c r="S23">
        <v>33215700000</v>
      </c>
      <c r="T23">
        <v>26103400000</v>
      </c>
      <c r="U23">
        <v>13141500000</v>
      </c>
      <c r="V23">
        <v>2958900000</v>
      </c>
      <c r="W23">
        <v>833500000</v>
      </c>
      <c r="X23">
        <v>9425400000</v>
      </c>
      <c r="Y23">
        <v>1002600000</v>
      </c>
      <c r="Z23">
        <v>393200000</v>
      </c>
      <c r="AA23">
        <v>4400000</v>
      </c>
      <c r="AB23">
        <v>637900000</v>
      </c>
    </row>
    <row r="24" spans="1:28">
      <c r="A24" s="7">
        <v>1974</v>
      </c>
      <c r="B24" s="3">
        <f t="shared" si="0"/>
        <v>81783.3</v>
      </c>
      <c r="C24" s="3">
        <f t="shared" si="1"/>
        <v>22720.1</v>
      </c>
      <c r="D24" s="3">
        <f t="shared" si="1"/>
        <v>36299.9</v>
      </c>
      <c r="E24" s="3">
        <f t="shared" si="1"/>
        <v>28294.3</v>
      </c>
      <c r="F24" s="3">
        <f t="shared" si="1"/>
        <v>15678</v>
      </c>
      <c r="G24" s="3">
        <f t="shared" si="1"/>
        <v>3910.9</v>
      </c>
      <c r="H24" s="3">
        <f t="shared" si="1"/>
        <v>819.5</v>
      </c>
      <c r="I24" s="3">
        <f t="shared" si="1"/>
        <v>11084.7</v>
      </c>
      <c r="J24" s="3">
        <f t="shared" si="1"/>
        <v>1176.8</v>
      </c>
      <c r="K24" s="3">
        <f t="shared" si="1"/>
        <v>434.6</v>
      </c>
      <c r="L24" s="3">
        <f t="shared" si="1"/>
        <v>4.0999999999999996</v>
      </c>
      <c r="M24" s="3">
        <f t="shared" si="1"/>
        <v>769.4</v>
      </c>
      <c r="P24">
        <v>1974</v>
      </c>
      <c r="Q24">
        <v>81783300000</v>
      </c>
      <c r="R24">
        <v>22720100000</v>
      </c>
      <c r="S24">
        <v>36299900000</v>
      </c>
      <c r="T24">
        <v>28294300000</v>
      </c>
      <c r="U24">
        <v>15678000000</v>
      </c>
      <c r="V24">
        <v>3910900000</v>
      </c>
      <c r="W24">
        <v>819500000</v>
      </c>
      <c r="X24">
        <v>11084700000</v>
      </c>
      <c r="Y24">
        <v>1176800000</v>
      </c>
      <c r="Z24">
        <v>434600000</v>
      </c>
      <c r="AA24">
        <v>4100000</v>
      </c>
      <c r="AB24">
        <v>769400000</v>
      </c>
    </row>
    <row r="25" spans="1:28">
      <c r="A25" s="7">
        <v>1975</v>
      </c>
      <c r="B25" s="3">
        <f t="shared" si="0"/>
        <v>91369</v>
      </c>
      <c r="C25" s="3">
        <f t="shared" si="1"/>
        <v>23457.200000000001</v>
      </c>
      <c r="D25" s="3">
        <f t="shared" si="1"/>
        <v>38701.1</v>
      </c>
      <c r="E25" s="3">
        <f t="shared" si="1"/>
        <v>33896.6</v>
      </c>
      <c r="F25" s="3">
        <f t="shared" si="1"/>
        <v>18956.900000000001</v>
      </c>
      <c r="G25" s="3">
        <f t="shared" si="1"/>
        <v>4198.3999999999996</v>
      </c>
      <c r="H25" s="3">
        <f t="shared" si="1"/>
        <v>1654.8</v>
      </c>
      <c r="I25" s="3">
        <f t="shared" si="1"/>
        <v>13275.7</v>
      </c>
      <c r="J25" s="3">
        <f t="shared" si="1"/>
        <v>924.1</v>
      </c>
      <c r="K25" s="3">
        <f t="shared" si="1"/>
        <v>332.3</v>
      </c>
      <c r="L25" s="3">
        <f t="shared" si="1"/>
        <v>12.9</v>
      </c>
      <c r="M25" s="3">
        <f t="shared" si="1"/>
        <v>603.20000000000005</v>
      </c>
      <c r="P25">
        <v>1975</v>
      </c>
      <c r="Q25">
        <v>91369000000</v>
      </c>
      <c r="R25">
        <v>23457200000</v>
      </c>
      <c r="S25">
        <v>38701100000</v>
      </c>
      <c r="T25">
        <v>33896600000</v>
      </c>
      <c r="U25">
        <v>18956900000</v>
      </c>
      <c r="V25">
        <v>4198400000</v>
      </c>
      <c r="W25">
        <v>1654800000</v>
      </c>
      <c r="X25">
        <v>13275700000</v>
      </c>
      <c r="Y25">
        <v>924100000</v>
      </c>
      <c r="Z25">
        <v>332300000</v>
      </c>
      <c r="AA25">
        <v>12900000</v>
      </c>
      <c r="AB25">
        <v>603200000</v>
      </c>
    </row>
    <row r="26" spans="1:28">
      <c r="A26" s="7">
        <v>1976</v>
      </c>
      <c r="B26" s="3">
        <f t="shared" si="0"/>
        <v>82376.3</v>
      </c>
      <c r="C26" s="3">
        <f t="shared" si="1"/>
        <v>19712.400000000001</v>
      </c>
      <c r="D26" s="3">
        <f t="shared" si="1"/>
        <v>37919.5</v>
      </c>
      <c r="E26" s="3">
        <f t="shared" si="1"/>
        <v>29480.6</v>
      </c>
      <c r="F26" s="3">
        <f t="shared" si="1"/>
        <v>15836.9</v>
      </c>
      <c r="G26" s="3">
        <f t="shared" si="1"/>
        <v>3238</v>
      </c>
      <c r="H26" s="3">
        <f t="shared" si="1"/>
        <v>1842.4</v>
      </c>
      <c r="I26" s="3">
        <f t="shared" si="1"/>
        <v>10917.4</v>
      </c>
      <c r="J26" s="3">
        <f t="shared" si="1"/>
        <v>1050.9000000000001</v>
      </c>
      <c r="K26" s="3">
        <f t="shared" si="1"/>
        <v>341.8</v>
      </c>
      <c r="L26" s="3">
        <f t="shared" si="1"/>
        <v>8.6999999999999993</v>
      </c>
      <c r="M26" s="3">
        <f t="shared" si="1"/>
        <v>719</v>
      </c>
      <c r="P26">
        <v>1976</v>
      </c>
      <c r="Q26">
        <v>82376300000</v>
      </c>
      <c r="R26">
        <v>19712400000</v>
      </c>
      <c r="S26">
        <v>37919500000</v>
      </c>
      <c r="T26">
        <v>29480600000</v>
      </c>
      <c r="U26">
        <v>15836900000</v>
      </c>
      <c r="V26">
        <v>3238000000</v>
      </c>
      <c r="W26">
        <v>1842400000</v>
      </c>
      <c r="X26">
        <v>10917400000</v>
      </c>
      <c r="Y26">
        <v>1050900000</v>
      </c>
      <c r="Z26">
        <v>341800000</v>
      </c>
      <c r="AA26">
        <v>8700000</v>
      </c>
      <c r="AB26">
        <v>719000000</v>
      </c>
    </row>
    <row r="27" spans="1:28">
      <c r="A27" s="7">
        <v>1977</v>
      </c>
      <c r="B27" s="3">
        <f t="shared" si="0"/>
        <v>77444.800000000003</v>
      </c>
      <c r="C27" s="3">
        <f t="shared" si="1"/>
        <v>18701.099999999999</v>
      </c>
      <c r="D27" s="3">
        <f t="shared" si="1"/>
        <v>33301</v>
      </c>
      <c r="E27" s="3">
        <f t="shared" si="1"/>
        <v>29173.7</v>
      </c>
      <c r="F27" s="3">
        <f t="shared" si="1"/>
        <v>11967.2</v>
      </c>
      <c r="G27" s="3">
        <f t="shared" si="1"/>
        <v>1947.6</v>
      </c>
      <c r="H27" s="3">
        <f t="shared" si="1"/>
        <v>1260.7</v>
      </c>
      <c r="I27" s="3">
        <f t="shared" si="1"/>
        <v>8767.9</v>
      </c>
      <c r="J27" s="3">
        <f t="shared" si="1"/>
        <v>958.5</v>
      </c>
      <c r="K27" s="3">
        <f t="shared" si="1"/>
        <v>246.8</v>
      </c>
      <c r="L27" s="3">
        <f t="shared" si="1"/>
        <v>4.2</v>
      </c>
      <c r="M27" s="3">
        <f t="shared" si="1"/>
        <v>710.1</v>
      </c>
      <c r="P27">
        <v>1977</v>
      </c>
      <c r="Q27">
        <v>77444800000</v>
      </c>
      <c r="R27">
        <v>18701100000</v>
      </c>
      <c r="S27">
        <v>33301000000</v>
      </c>
      <c r="T27">
        <v>29173700000</v>
      </c>
      <c r="U27">
        <v>11967200000</v>
      </c>
      <c r="V27">
        <v>1947600000</v>
      </c>
      <c r="W27">
        <v>1260700000</v>
      </c>
      <c r="X27">
        <v>8767900000</v>
      </c>
      <c r="Y27">
        <v>958500000</v>
      </c>
      <c r="Z27">
        <v>246800000</v>
      </c>
      <c r="AA27">
        <v>4200000</v>
      </c>
      <c r="AB27">
        <v>710100000</v>
      </c>
    </row>
    <row r="28" spans="1:28">
      <c r="A28" s="7">
        <v>1978</v>
      </c>
      <c r="B28" s="3">
        <f t="shared" si="0"/>
        <v>79788.899999999994</v>
      </c>
      <c r="C28" s="3">
        <f t="shared" si="1"/>
        <v>20057.5</v>
      </c>
      <c r="D28" s="3">
        <f t="shared" si="1"/>
        <v>32307.200000000001</v>
      </c>
      <c r="E28" s="3">
        <f t="shared" si="1"/>
        <v>30955.8</v>
      </c>
      <c r="F28" s="3">
        <f t="shared" ref="E28:M56" si="2">U28/1000000</f>
        <v>11551.7</v>
      </c>
      <c r="G28" s="3">
        <f t="shared" si="2"/>
        <v>2499</v>
      </c>
      <c r="H28" s="3">
        <f t="shared" si="2"/>
        <v>592.70000000000005</v>
      </c>
      <c r="I28" s="3">
        <f t="shared" si="2"/>
        <v>8526.1</v>
      </c>
      <c r="J28" s="3">
        <f t="shared" si="2"/>
        <v>954.6</v>
      </c>
      <c r="K28" s="3">
        <f t="shared" si="2"/>
        <v>208.7</v>
      </c>
      <c r="L28" s="3">
        <f t="shared" si="2"/>
        <v>2.5</v>
      </c>
      <c r="M28" s="3">
        <f t="shared" si="2"/>
        <v>738</v>
      </c>
      <c r="P28">
        <v>1978</v>
      </c>
      <c r="Q28">
        <v>79788900000</v>
      </c>
      <c r="R28">
        <v>20057500000</v>
      </c>
      <c r="S28">
        <v>32307200000</v>
      </c>
      <c r="T28">
        <v>30955800000</v>
      </c>
      <c r="U28">
        <v>11551700000</v>
      </c>
      <c r="V28">
        <v>2499000000</v>
      </c>
      <c r="W28">
        <v>592700000</v>
      </c>
      <c r="X28">
        <v>8526100000</v>
      </c>
      <c r="Y28">
        <v>954600000</v>
      </c>
      <c r="Z28">
        <v>208700000</v>
      </c>
      <c r="AA28">
        <v>2500000</v>
      </c>
      <c r="AB28">
        <v>738000000</v>
      </c>
    </row>
    <row r="29" spans="1:28">
      <c r="A29" s="7">
        <v>1979</v>
      </c>
      <c r="B29" s="3">
        <f t="shared" si="0"/>
        <v>86282.5</v>
      </c>
      <c r="C29" s="3">
        <f t="shared" ref="C29:C60" si="3">R29/1000000</f>
        <v>23014.799999999999</v>
      </c>
      <c r="D29" s="3">
        <f t="shared" ref="D29:D60" si="4">S29/1000000</f>
        <v>33482.199999999997</v>
      </c>
      <c r="E29" s="3">
        <f t="shared" si="2"/>
        <v>33689.599999999999</v>
      </c>
      <c r="F29" s="3">
        <f t="shared" si="2"/>
        <v>14461.5</v>
      </c>
      <c r="G29" s="3">
        <f t="shared" si="2"/>
        <v>3703.2</v>
      </c>
      <c r="H29" s="3">
        <f t="shared" si="2"/>
        <v>520.1</v>
      </c>
      <c r="I29" s="3">
        <f t="shared" si="2"/>
        <v>10414.4</v>
      </c>
      <c r="J29" s="3">
        <f t="shared" si="2"/>
        <v>1000.5</v>
      </c>
      <c r="K29" s="3">
        <f t="shared" si="2"/>
        <v>278.3</v>
      </c>
      <c r="L29" s="3">
        <f t="shared" si="2"/>
        <v>4.5999999999999996</v>
      </c>
      <c r="M29" s="3">
        <f t="shared" si="2"/>
        <v>725.2</v>
      </c>
      <c r="P29">
        <v>1979</v>
      </c>
      <c r="Q29">
        <v>86282500000</v>
      </c>
      <c r="R29">
        <v>23014800000</v>
      </c>
      <c r="S29">
        <v>33482200000</v>
      </c>
      <c r="T29">
        <v>33689600000</v>
      </c>
      <c r="U29">
        <v>14461500000</v>
      </c>
      <c r="V29">
        <v>3703200000</v>
      </c>
      <c r="W29">
        <v>520100000</v>
      </c>
      <c r="X29">
        <v>10414400000</v>
      </c>
      <c r="Y29">
        <v>1000500000</v>
      </c>
      <c r="Z29">
        <v>278300000</v>
      </c>
      <c r="AA29">
        <v>4600000</v>
      </c>
      <c r="AB29">
        <v>725200000</v>
      </c>
    </row>
    <row r="30" spans="1:28">
      <c r="A30" s="7">
        <v>1980</v>
      </c>
      <c r="B30" s="3">
        <f t="shared" si="0"/>
        <v>87678.6</v>
      </c>
      <c r="C30" s="3">
        <f t="shared" si="3"/>
        <v>24098.7</v>
      </c>
      <c r="D30" s="3">
        <f t="shared" si="4"/>
        <v>29019.599999999999</v>
      </c>
      <c r="E30" s="3">
        <f t="shared" si="2"/>
        <v>37333.9</v>
      </c>
      <c r="F30" s="3">
        <f t="shared" si="2"/>
        <v>17516.900000000001</v>
      </c>
      <c r="G30" s="3">
        <f t="shared" si="2"/>
        <v>3394.9</v>
      </c>
      <c r="H30" s="3">
        <f t="shared" si="2"/>
        <v>562.29999999999995</v>
      </c>
      <c r="I30" s="3">
        <f t="shared" si="2"/>
        <v>13555.5</v>
      </c>
      <c r="J30" s="3">
        <f t="shared" si="2"/>
        <v>1085.4000000000001</v>
      </c>
      <c r="K30" s="3">
        <f t="shared" si="2"/>
        <v>299.5</v>
      </c>
      <c r="L30" s="3">
        <f t="shared" si="2"/>
        <v>4.7</v>
      </c>
      <c r="M30" s="3">
        <f t="shared" si="2"/>
        <v>789</v>
      </c>
      <c r="P30">
        <v>1980</v>
      </c>
      <c r="Q30">
        <v>87678600000</v>
      </c>
      <c r="R30">
        <v>24098700000</v>
      </c>
      <c r="S30">
        <v>29019600000</v>
      </c>
      <c r="T30">
        <v>37333900000</v>
      </c>
      <c r="U30">
        <v>17516900000</v>
      </c>
      <c r="V30">
        <v>3394900000</v>
      </c>
      <c r="W30">
        <v>562300000</v>
      </c>
      <c r="X30">
        <v>13555500000</v>
      </c>
      <c r="Y30">
        <v>1085400000</v>
      </c>
      <c r="Z30">
        <v>299500000</v>
      </c>
      <c r="AA30">
        <v>4700000</v>
      </c>
      <c r="AB30">
        <v>789000000</v>
      </c>
    </row>
    <row r="31" spans="1:28">
      <c r="A31" s="7">
        <v>1981</v>
      </c>
      <c r="B31" s="3">
        <f t="shared" si="0"/>
        <v>95344</v>
      </c>
      <c r="C31" s="3">
        <f t="shared" si="3"/>
        <v>26575</v>
      </c>
      <c r="D31" s="3">
        <f t="shared" si="4"/>
        <v>28778.1</v>
      </c>
      <c r="E31" s="3">
        <f t="shared" si="2"/>
        <v>42347.9</v>
      </c>
      <c r="F31" s="3">
        <f t="shared" si="2"/>
        <v>18556.3</v>
      </c>
      <c r="G31" s="3">
        <f t="shared" si="2"/>
        <v>3327.3</v>
      </c>
      <c r="H31" s="3">
        <f t="shared" si="2"/>
        <v>842.7</v>
      </c>
      <c r="I31" s="3">
        <f t="shared" si="2"/>
        <v>14368.2</v>
      </c>
      <c r="J31" s="3">
        <f t="shared" si="2"/>
        <v>1292.2</v>
      </c>
      <c r="K31" s="3">
        <f t="shared" si="2"/>
        <v>302.7</v>
      </c>
      <c r="L31" s="3">
        <f t="shared" si="2"/>
        <v>5.2</v>
      </c>
      <c r="M31" s="3">
        <f t="shared" si="2"/>
        <v>984.2</v>
      </c>
      <c r="P31">
        <v>1981</v>
      </c>
      <c r="Q31">
        <v>95344000000</v>
      </c>
      <c r="R31">
        <v>26575000000</v>
      </c>
      <c r="S31">
        <v>28778100000</v>
      </c>
      <c r="T31">
        <v>42347900000</v>
      </c>
      <c r="U31">
        <v>18556300000</v>
      </c>
      <c r="V31">
        <v>3327300000</v>
      </c>
      <c r="W31">
        <v>842700000</v>
      </c>
      <c r="X31">
        <v>14368200000</v>
      </c>
      <c r="Y31">
        <v>1292200000</v>
      </c>
      <c r="Z31">
        <v>302700000</v>
      </c>
      <c r="AA31">
        <v>5200000</v>
      </c>
      <c r="AB31">
        <v>984200000</v>
      </c>
    </row>
    <row r="32" spans="1:28">
      <c r="A32" s="7">
        <v>1982</v>
      </c>
      <c r="B32" s="3">
        <f t="shared" si="0"/>
        <v>107855.1</v>
      </c>
      <c r="C32" s="3">
        <f t="shared" si="3"/>
        <v>28359.200000000001</v>
      </c>
      <c r="D32" s="3">
        <f t="shared" si="4"/>
        <v>31471.1</v>
      </c>
      <c r="E32" s="3">
        <f t="shared" si="2"/>
        <v>49922.400000000001</v>
      </c>
      <c r="F32" s="3">
        <f t="shared" si="2"/>
        <v>21283</v>
      </c>
      <c r="G32" s="3">
        <f t="shared" si="2"/>
        <v>3639.2</v>
      </c>
      <c r="H32" s="3">
        <f t="shared" si="2"/>
        <v>827.1</v>
      </c>
      <c r="I32" s="3">
        <f t="shared" si="2"/>
        <v>16773.2</v>
      </c>
      <c r="J32" s="3">
        <f t="shared" si="2"/>
        <v>1390.1</v>
      </c>
      <c r="K32" s="3">
        <f t="shared" si="2"/>
        <v>324.10000000000002</v>
      </c>
      <c r="L32" s="3">
        <f t="shared" si="2"/>
        <v>8.6</v>
      </c>
      <c r="M32" s="3">
        <f t="shared" si="2"/>
        <v>1057.4000000000001</v>
      </c>
      <c r="P32">
        <v>1982</v>
      </c>
      <c r="Q32">
        <v>107855100000</v>
      </c>
      <c r="R32">
        <v>28359200000</v>
      </c>
      <c r="S32">
        <v>31471100000</v>
      </c>
      <c r="T32">
        <v>49922400000</v>
      </c>
      <c r="U32">
        <v>21283000000</v>
      </c>
      <c r="V32">
        <v>3639200000</v>
      </c>
      <c r="W32">
        <v>827100000</v>
      </c>
      <c r="X32">
        <v>16773200000</v>
      </c>
      <c r="Y32">
        <v>1390100000</v>
      </c>
      <c r="Z32">
        <v>324100000</v>
      </c>
      <c r="AA32">
        <v>8600000</v>
      </c>
      <c r="AB32">
        <v>1057400000</v>
      </c>
    </row>
    <row r="33" spans="1:28">
      <c r="A33" s="7">
        <v>1983</v>
      </c>
      <c r="B33" s="3">
        <f t="shared" si="0"/>
        <v>114677.1</v>
      </c>
      <c r="C33" s="3">
        <f t="shared" si="3"/>
        <v>29937.8</v>
      </c>
      <c r="D33" s="3">
        <f t="shared" si="4"/>
        <v>32233.7</v>
      </c>
      <c r="E33" s="3">
        <f t="shared" si="2"/>
        <v>54202.3</v>
      </c>
      <c r="F33" s="3">
        <f t="shared" si="2"/>
        <v>24570</v>
      </c>
      <c r="G33" s="3">
        <f t="shared" si="2"/>
        <v>4353.8</v>
      </c>
      <c r="H33" s="3">
        <f t="shared" si="2"/>
        <v>1068.7</v>
      </c>
      <c r="I33" s="3">
        <f t="shared" si="2"/>
        <v>19103.8</v>
      </c>
      <c r="J33" s="3">
        <f t="shared" si="2"/>
        <v>1499.3</v>
      </c>
      <c r="K33" s="3">
        <f t="shared" si="2"/>
        <v>337</v>
      </c>
      <c r="L33" s="3">
        <f t="shared" si="2"/>
        <v>3.8</v>
      </c>
      <c r="M33" s="3">
        <f t="shared" si="2"/>
        <v>1157.3</v>
      </c>
      <c r="P33">
        <v>1983</v>
      </c>
      <c r="Q33">
        <v>114677100000</v>
      </c>
      <c r="R33">
        <v>29937800000</v>
      </c>
      <c r="S33">
        <v>32233700000</v>
      </c>
      <c r="T33">
        <v>54202300000</v>
      </c>
      <c r="U33">
        <v>24570000000</v>
      </c>
      <c r="V33">
        <v>4353800000</v>
      </c>
      <c r="W33">
        <v>1068700000</v>
      </c>
      <c r="X33">
        <v>19103800000</v>
      </c>
      <c r="Y33">
        <v>1499300000</v>
      </c>
      <c r="Z33">
        <v>337000000</v>
      </c>
      <c r="AA33">
        <v>3800000</v>
      </c>
      <c r="AB33">
        <v>1157300000</v>
      </c>
    </row>
    <row r="34" spans="1:28">
      <c r="A34" s="7">
        <v>1984</v>
      </c>
      <c r="B34" s="3">
        <f t="shared" si="0"/>
        <v>113685</v>
      </c>
      <c r="C34" s="3">
        <f t="shared" si="3"/>
        <v>29333.4</v>
      </c>
      <c r="D34" s="3">
        <f t="shared" si="4"/>
        <v>33935.5</v>
      </c>
      <c r="E34" s="3">
        <f t="shared" si="2"/>
        <v>52404.7</v>
      </c>
      <c r="F34" s="3">
        <f t="shared" si="2"/>
        <v>22983.7</v>
      </c>
      <c r="G34" s="3">
        <f t="shared" si="2"/>
        <v>4063.5</v>
      </c>
      <c r="H34" s="3">
        <f t="shared" si="2"/>
        <v>1107.5</v>
      </c>
      <c r="I34" s="3">
        <f t="shared" si="2"/>
        <v>17772</v>
      </c>
      <c r="J34" s="3">
        <f t="shared" si="2"/>
        <v>1377.7</v>
      </c>
      <c r="K34" s="3">
        <f t="shared" si="2"/>
        <v>244</v>
      </c>
      <c r="L34" s="3">
        <f t="shared" si="2"/>
        <v>1.7</v>
      </c>
      <c r="M34" s="3">
        <f t="shared" si="2"/>
        <v>1128.7</v>
      </c>
      <c r="P34">
        <v>1984</v>
      </c>
      <c r="Q34">
        <v>113685000000</v>
      </c>
      <c r="R34">
        <v>29333400000</v>
      </c>
      <c r="S34">
        <v>33935500000</v>
      </c>
      <c r="T34">
        <v>52404700000</v>
      </c>
      <c r="U34">
        <v>22983700000</v>
      </c>
      <c r="V34">
        <v>4063500000</v>
      </c>
      <c r="W34">
        <v>1107500000</v>
      </c>
      <c r="X34">
        <v>17772000000</v>
      </c>
      <c r="Y34">
        <v>1377700000</v>
      </c>
      <c r="Z34">
        <v>244000000</v>
      </c>
      <c r="AA34">
        <v>1700000</v>
      </c>
      <c r="AB34">
        <v>1128700000</v>
      </c>
    </row>
    <row r="35" spans="1:28">
      <c r="A35" s="7">
        <v>1985</v>
      </c>
      <c r="B35" s="3">
        <f t="shared" si="0"/>
        <v>111905.60000000001</v>
      </c>
      <c r="C35" s="3">
        <f t="shared" si="3"/>
        <v>25790.799999999999</v>
      </c>
      <c r="D35" s="3">
        <f t="shared" si="4"/>
        <v>35831.9</v>
      </c>
      <c r="E35" s="3">
        <f t="shared" si="2"/>
        <v>52061</v>
      </c>
      <c r="F35" s="3">
        <f t="shared" si="2"/>
        <v>20732.400000000001</v>
      </c>
      <c r="G35" s="3">
        <f t="shared" si="2"/>
        <v>3168.6</v>
      </c>
      <c r="H35" s="3">
        <f t="shared" si="2"/>
        <v>1102.2</v>
      </c>
      <c r="I35" s="3">
        <f t="shared" si="2"/>
        <v>16429.2</v>
      </c>
      <c r="J35" s="3">
        <f t="shared" si="2"/>
        <v>1466.7</v>
      </c>
      <c r="K35" s="3">
        <f t="shared" si="2"/>
        <v>313.60000000000002</v>
      </c>
      <c r="L35" s="3">
        <f t="shared" si="2"/>
        <v>5.4</v>
      </c>
      <c r="M35" s="3">
        <f t="shared" si="2"/>
        <v>1145.3</v>
      </c>
      <c r="P35">
        <v>1985</v>
      </c>
      <c r="Q35">
        <v>111905600000</v>
      </c>
      <c r="R35">
        <v>25790800000</v>
      </c>
      <c r="S35">
        <v>35831900000</v>
      </c>
      <c r="T35">
        <v>52061000000</v>
      </c>
      <c r="U35">
        <v>20732400000</v>
      </c>
      <c r="V35">
        <v>3168600000</v>
      </c>
      <c r="W35">
        <v>1102200000</v>
      </c>
      <c r="X35">
        <v>16429200000</v>
      </c>
      <c r="Y35">
        <v>1466700000</v>
      </c>
      <c r="Z35">
        <v>313600000</v>
      </c>
      <c r="AA35">
        <v>5400000</v>
      </c>
      <c r="AB35">
        <v>1145300000</v>
      </c>
    </row>
    <row r="36" spans="1:28">
      <c r="A36" s="7">
        <v>1986</v>
      </c>
      <c r="B36" s="3">
        <f t="shared" si="0"/>
        <v>104457.4</v>
      </c>
      <c r="C36" s="3">
        <f t="shared" si="3"/>
        <v>22259.1</v>
      </c>
      <c r="D36" s="3">
        <f t="shared" si="4"/>
        <v>32109</v>
      </c>
      <c r="E36" s="3">
        <f t="shared" si="2"/>
        <v>51249.1</v>
      </c>
      <c r="F36" s="3">
        <f t="shared" si="2"/>
        <v>16015.8</v>
      </c>
      <c r="G36" s="3">
        <f t="shared" si="2"/>
        <v>2320.9</v>
      </c>
      <c r="H36" s="3">
        <f t="shared" si="2"/>
        <v>682</v>
      </c>
      <c r="I36" s="3">
        <f t="shared" si="2"/>
        <v>12994.7</v>
      </c>
      <c r="J36" s="3">
        <f t="shared" si="2"/>
        <v>1451</v>
      </c>
      <c r="K36" s="3">
        <f t="shared" si="2"/>
        <v>235.3</v>
      </c>
      <c r="L36" s="3">
        <f t="shared" si="2"/>
        <v>4.2</v>
      </c>
      <c r="M36" s="3">
        <f t="shared" si="2"/>
        <v>1206.9000000000001</v>
      </c>
      <c r="P36">
        <v>1986</v>
      </c>
      <c r="Q36">
        <v>104457400000</v>
      </c>
      <c r="R36">
        <v>22259100000</v>
      </c>
      <c r="S36">
        <v>32109000000</v>
      </c>
      <c r="T36">
        <v>51249100000</v>
      </c>
      <c r="U36">
        <v>16015800000</v>
      </c>
      <c r="V36">
        <v>2320900000</v>
      </c>
      <c r="W36">
        <v>682000000</v>
      </c>
      <c r="X36">
        <v>12994700000</v>
      </c>
      <c r="Y36">
        <v>1451000000</v>
      </c>
      <c r="Z36">
        <v>235300000</v>
      </c>
      <c r="AA36">
        <v>4200000</v>
      </c>
      <c r="AB36">
        <v>1206900000</v>
      </c>
    </row>
    <row r="37" spans="1:28">
      <c r="A37" s="7">
        <v>1987</v>
      </c>
      <c r="B37" s="3">
        <f t="shared" ref="B37:B60" si="5">Q37/1000000</f>
        <v>103282.2</v>
      </c>
      <c r="C37" s="3">
        <f t="shared" si="3"/>
        <v>21505.200000000001</v>
      </c>
      <c r="D37" s="3">
        <f t="shared" si="4"/>
        <v>32761.9</v>
      </c>
      <c r="E37" s="3">
        <f t="shared" si="2"/>
        <v>50233.1</v>
      </c>
      <c r="F37" s="3">
        <f t="shared" si="2"/>
        <v>15126.4</v>
      </c>
      <c r="G37" s="3">
        <f t="shared" si="2"/>
        <v>1973.4</v>
      </c>
      <c r="H37" s="3">
        <f t="shared" si="2"/>
        <v>428.5</v>
      </c>
      <c r="I37" s="3">
        <f t="shared" si="2"/>
        <v>12704.3</v>
      </c>
      <c r="J37" s="3">
        <f t="shared" si="2"/>
        <v>1254.9000000000001</v>
      </c>
      <c r="K37" s="3">
        <f t="shared" si="2"/>
        <v>194.7</v>
      </c>
      <c r="L37" s="3">
        <f t="shared" si="2"/>
        <v>4.0999999999999996</v>
      </c>
      <c r="M37" s="3">
        <f t="shared" si="2"/>
        <v>1051.7</v>
      </c>
      <c r="P37">
        <v>1987</v>
      </c>
      <c r="Q37">
        <v>103282200000</v>
      </c>
      <c r="R37">
        <v>21505200000</v>
      </c>
      <c r="S37">
        <v>32761900000</v>
      </c>
      <c r="T37">
        <v>50233100000</v>
      </c>
      <c r="U37">
        <v>15126400000</v>
      </c>
      <c r="V37">
        <v>1973400000</v>
      </c>
      <c r="W37">
        <v>428500000</v>
      </c>
      <c r="X37">
        <v>12704300000</v>
      </c>
      <c r="Y37">
        <v>1254900000</v>
      </c>
      <c r="Z37">
        <v>194700000</v>
      </c>
      <c r="AA37">
        <v>4100000</v>
      </c>
      <c r="AB37">
        <v>1051700000</v>
      </c>
    </row>
    <row r="38" spans="1:28">
      <c r="A38" s="7">
        <v>1988</v>
      </c>
      <c r="B38" s="3">
        <f t="shared" si="5"/>
        <v>113034.7</v>
      </c>
      <c r="C38" s="3">
        <f t="shared" si="3"/>
        <v>22276.5</v>
      </c>
      <c r="D38" s="3">
        <f t="shared" si="4"/>
        <v>37074.1</v>
      </c>
      <c r="E38" s="3">
        <f t="shared" si="2"/>
        <v>54979</v>
      </c>
      <c r="F38" s="3">
        <f t="shared" si="2"/>
        <v>17733.900000000001</v>
      </c>
      <c r="G38" s="3">
        <f t="shared" si="2"/>
        <v>2703</v>
      </c>
      <c r="H38" s="3">
        <f t="shared" si="2"/>
        <v>381.6</v>
      </c>
      <c r="I38" s="3">
        <f t="shared" si="2"/>
        <v>14646.8</v>
      </c>
      <c r="J38" s="3">
        <f t="shared" si="2"/>
        <v>1335.8</v>
      </c>
      <c r="K38" s="3">
        <f t="shared" si="2"/>
        <v>242.5</v>
      </c>
      <c r="L38" s="3">
        <f t="shared" si="2"/>
        <v>9.9</v>
      </c>
      <c r="M38" s="3">
        <f t="shared" si="2"/>
        <v>1081.5</v>
      </c>
      <c r="P38">
        <v>1988</v>
      </c>
      <c r="Q38">
        <v>113034700000</v>
      </c>
      <c r="R38">
        <v>22276500000</v>
      </c>
      <c r="S38">
        <v>37074100000</v>
      </c>
      <c r="T38">
        <v>54979000000</v>
      </c>
      <c r="U38">
        <v>17733900000</v>
      </c>
      <c r="V38">
        <v>2703000000</v>
      </c>
      <c r="W38">
        <v>381600000</v>
      </c>
      <c r="X38">
        <v>14646800000</v>
      </c>
      <c r="Y38">
        <v>1335800000</v>
      </c>
      <c r="Z38">
        <v>242500000</v>
      </c>
      <c r="AA38">
        <v>9900000</v>
      </c>
      <c r="AB38">
        <v>1081500000</v>
      </c>
    </row>
    <row r="39" spans="1:28">
      <c r="A39" s="7">
        <v>1989</v>
      </c>
      <c r="B39" s="3">
        <f t="shared" si="5"/>
        <v>115758.3</v>
      </c>
      <c r="C39" s="3">
        <f t="shared" si="3"/>
        <v>21481.1</v>
      </c>
      <c r="D39" s="3">
        <f t="shared" si="4"/>
        <v>37126.699999999997</v>
      </c>
      <c r="E39" s="3">
        <f t="shared" si="2"/>
        <v>58115.9</v>
      </c>
      <c r="F39" s="3">
        <f t="shared" si="2"/>
        <v>19767.8</v>
      </c>
      <c r="G39" s="3">
        <f t="shared" si="2"/>
        <v>3031.9</v>
      </c>
      <c r="H39" s="3">
        <f t="shared" si="2"/>
        <v>309.10000000000002</v>
      </c>
      <c r="I39" s="3">
        <f t="shared" si="2"/>
        <v>16422.3</v>
      </c>
      <c r="J39" s="3">
        <f t="shared" si="2"/>
        <v>1351.5</v>
      </c>
      <c r="K39" s="3">
        <f t="shared" si="2"/>
        <v>207.9</v>
      </c>
      <c r="L39" s="3">
        <f t="shared" si="2"/>
        <v>6.6</v>
      </c>
      <c r="M39" s="3">
        <f t="shared" si="2"/>
        <v>1132.0999999999999</v>
      </c>
      <c r="P39">
        <v>1989</v>
      </c>
      <c r="Q39">
        <v>115758300000</v>
      </c>
      <c r="R39">
        <v>21481100000</v>
      </c>
      <c r="S39">
        <v>37126700000</v>
      </c>
      <c r="T39">
        <v>58115900000</v>
      </c>
      <c r="U39">
        <v>19767800000</v>
      </c>
      <c r="V39">
        <v>3031900000</v>
      </c>
      <c r="W39">
        <v>309100000</v>
      </c>
      <c r="X39">
        <v>16422300000</v>
      </c>
      <c r="Y39">
        <v>1351500000</v>
      </c>
      <c r="Z39">
        <v>207900000</v>
      </c>
      <c r="AA39">
        <v>6600000</v>
      </c>
      <c r="AB39">
        <v>1132100000</v>
      </c>
    </row>
    <row r="40" spans="1:28">
      <c r="A40" s="7">
        <v>1990</v>
      </c>
      <c r="B40" s="3">
        <f t="shared" si="5"/>
        <v>118239</v>
      </c>
      <c r="C40" s="3">
        <f t="shared" si="3"/>
        <v>22804.1</v>
      </c>
      <c r="D40" s="3">
        <f t="shared" si="4"/>
        <v>35134.1</v>
      </c>
      <c r="E40" s="3">
        <f t="shared" si="2"/>
        <v>61047.9</v>
      </c>
      <c r="F40" s="3">
        <f t="shared" si="2"/>
        <v>20753.3</v>
      </c>
      <c r="G40" s="3">
        <f t="shared" si="2"/>
        <v>3869.1</v>
      </c>
      <c r="H40" s="3">
        <f t="shared" si="2"/>
        <v>526.5</v>
      </c>
      <c r="I40" s="3">
        <f t="shared" si="2"/>
        <v>16400.8</v>
      </c>
      <c r="J40" s="3">
        <f t="shared" si="2"/>
        <v>1792.6</v>
      </c>
      <c r="K40" s="3">
        <f t="shared" si="2"/>
        <v>479.5</v>
      </c>
      <c r="L40" s="3">
        <f t="shared" si="2"/>
        <v>8.9</v>
      </c>
      <c r="M40" s="3">
        <f t="shared" si="2"/>
        <v>1312.9</v>
      </c>
      <c r="P40">
        <v>1990</v>
      </c>
      <c r="Q40">
        <v>118239000000</v>
      </c>
      <c r="R40">
        <v>22804100000</v>
      </c>
      <c r="S40">
        <v>35134100000</v>
      </c>
      <c r="T40">
        <v>61047900000</v>
      </c>
      <c r="U40">
        <v>20753300000</v>
      </c>
      <c r="V40">
        <v>3869100000</v>
      </c>
      <c r="W40">
        <v>526500000</v>
      </c>
      <c r="X40">
        <v>16400800000</v>
      </c>
      <c r="Y40">
        <v>1792600000</v>
      </c>
      <c r="Z40">
        <v>479500000</v>
      </c>
      <c r="AA40">
        <v>8900000</v>
      </c>
      <c r="AB40">
        <v>1312900000</v>
      </c>
    </row>
    <row r="41" spans="1:28">
      <c r="A41" s="7">
        <v>1991</v>
      </c>
      <c r="B41" s="3">
        <f t="shared" si="5"/>
        <v>136617.20000000001</v>
      </c>
      <c r="C41" s="3">
        <f t="shared" si="3"/>
        <v>26085</v>
      </c>
      <c r="D41" s="3">
        <f t="shared" si="4"/>
        <v>37931.1</v>
      </c>
      <c r="E41" s="3">
        <f t="shared" si="2"/>
        <v>73160</v>
      </c>
      <c r="F41" s="3">
        <f t="shared" si="2"/>
        <v>22977.5</v>
      </c>
      <c r="G41" s="3">
        <f t="shared" si="2"/>
        <v>3967.4</v>
      </c>
      <c r="H41" s="3">
        <f t="shared" si="2"/>
        <v>404.2</v>
      </c>
      <c r="I41" s="3">
        <f t="shared" si="2"/>
        <v>18635.3</v>
      </c>
      <c r="J41" s="3">
        <f t="shared" si="2"/>
        <v>1490.4</v>
      </c>
      <c r="K41" s="3">
        <f t="shared" si="2"/>
        <v>262.5</v>
      </c>
      <c r="L41" s="3">
        <f t="shared" si="2"/>
        <v>18.7</v>
      </c>
      <c r="M41" s="3">
        <f t="shared" si="2"/>
        <v>1207.8</v>
      </c>
      <c r="P41">
        <v>1991</v>
      </c>
      <c r="Q41">
        <v>136617200000</v>
      </c>
      <c r="R41">
        <v>26085000000</v>
      </c>
      <c r="S41">
        <v>37931100000</v>
      </c>
      <c r="T41">
        <v>73160000000</v>
      </c>
      <c r="U41">
        <v>22977500000</v>
      </c>
      <c r="V41">
        <v>3967400000</v>
      </c>
      <c r="W41">
        <v>404200000</v>
      </c>
      <c r="X41">
        <v>18635300000</v>
      </c>
      <c r="Y41">
        <v>1490400000</v>
      </c>
      <c r="Z41">
        <v>262500000</v>
      </c>
      <c r="AA41">
        <v>18700000</v>
      </c>
      <c r="AB41">
        <v>1207800000</v>
      </c>
    </row>
    <row r="42" spans="1:28">
      <c r="A42" s="7">
        <v>1992</v>
      </c>
      <c r="B42" s="3">
        <f t="shared" si="5"/>
        <v>142743.9</v>
      </c>
      <c r="C42" s="3">
        <f t="shared" si="3"/>
        <v>25397.7</v>
      </c>
      <c r="D42" s="3">
        <f t="shared" si="4"/>
        <v>38370.699999999997</v>
      </c>
      <c r="E42" s="3">
        <f t="shared" si="2"/>
        <v>79211.3</v>
      </c>
      <c r="F42" s="3">
        <f t="shared" si="2"/>
        <v>23134.9</v>
      </c>
      <c r="G42" s="3">
        <f t="shared" si="2"/>
        <v>3319.5</v>
      </c>
      <c r="H42" s="3">
        <f t="shared" si="2"/>
        <v>378.5</v>
      </c>
      <c r="I42" s="3">
        <f t="shared" si="2"/>
        <v>19415.900000000001</v>
      </c>
      <c r="J42" s="3">
        <f t="shared" si="2"/>
        <v>1627.7</v>
      </c>
      <c r="K42" s="3">
        <f t="shared" si="2"/>
        <v>275.5</v>
      </c>
      <c r="L42" s="3">
        <f t="shared" si="2"/>
        <v>11.8</v>
      </c>
      <c r="M42" s="3">
        <f t="shared" si="2"/>
        <v>1337.9</v>
      </c>
      <c r="P42">
        <v>1992</v>
      </c>
      <c r="Q42">
        <v>142743900000</v>
      </c>
      <c r="R42">
        <v>25397700000</v>
      </c>
      <c r="S42">
        <v>38370700000</v>
      </c>
      <c r="T42">
        <v>79211300000</v>
      </c>
      <c r="U42">
        <v>23134900000</v>
      </c>
      <c r="V42">
        <v>3319500000</v>
      </c>
      <c r="W42">
        <v>378500000</v>
      </c>
      <c r="X42">
        <v>19415900000</v>
      </c>
      <c r="Y42">
        <v>1627700000</v>
      </c>
      <c r="Z42">
        <v>275500000</v>
      </c>
      <c r="AA42">
        <v>11800000</v>
      </c>
      <c r="AB42">
        <v>1337900000</v>
      </c>
    </row>
    <row r="43" spans="1:28">
      <c r="A43" s="7">
        <v>1993</v>
      </c>
      <c r="B43" s="3">
        <f t="shared" si="5"/>
        <v>154030.79999999999</v>
      </c>
      <c r="C43" s="3">
        <f t="shared" si="3"/>
        <v>27707.3</v>
      </c>
      <c r="D43" s="3">
        <f t="shared" si="4"/>
        <v>38654.6</v>
      </c>
      <c r="E43" s="3">
        <f t="shared" si="2"/>
        <v>87775</v>
      </c>
      <c r="F43" s="3">
        <f t="shared" si="2"/>
        <v>23327.9</v>
      </c>
      <c r="G43" s="3">
        <f t="shared" si="2"/>
        <v>3579</v>
      </c>
      <c r="H43" s="3">
        <f t="shared" si="2"/>
        <v>646.5</v>
      </c>
      <c r="I43" s="3">
        <f t="shared" si="2"/>
        <v>19103</v>
      </c>
      <c r="J43" s="3">
        <f t="shared" si="2"/>
        <v>1870.4</v>
      </c>
      <c r="K43" s="3">
        <f t="shared" si="2"/>
        <v>378.5</v>
      </c>
      <c r="L43" s="3">
        <f t="shared" si="2"/>
        <v>16.5</v>
      </c>
      <c r="M43" s="3">
        <f t="shared" si="2"/>
        <v>1476.6</v>
      </c>
      <c r="P43">
        <v>1993</v>
      </c>
      <c r="Q43">
        <v>154030800000</v>
      </c>
      <c r="R43">
        <v>27707300000</v>
      </c>
      <c r="S43">
        <v>38654600000</v>
      </c>
      <c r="T43">
        <v>87775000000</v>
      </c>
      <c r="U43">
        <v>23327900000</v>
      </c>
      <c r="V43">
        <v>3579000000</v>
      </c>
      <c r="W43">
        <v>646500000</v>
      </c>
      <c r="X43">
        <v>19103000000</v>
      </c>
      <c r="Y43">
        <v>1870400000</v>
      </c>
      <c r="Z43">
        <v>378500000</v>
      </c>
      <c r="AA43">
        <v>16500000</v>
      </c>
      <c r="AB43">
        <v>1476600000</v>
      </c>
    </row>
    <row r="44" spans="1:28">
      <c r="A44" s="7">
        <v>1994</v>
      </c>
      <c r="B44" s="3">
        <f t="shared" si="5"/>
        <v>160644.5</v>
      </c>
      <c r="C44" s="3">
        <f t="shared" si="3"/>
        <v>25020.7</v>
      </c>
      <c r="D44" s="3">
        <f t="shared" si="4"/>
        <v>42410.3</v>
      </c>
      <c r="E44" s="3">
        <f t="shared" si="2"/>
        <v>93158.2</v>
      </c>
      <c r="F44" s="3">
        <f t="shared" si="2"/>
        <v>23883.1</v>
      </c>
      <c r="G44" s="3">
        <f t="shared" si="2"/>
        <v>3749.4</v>
      </c>
      <c r="H44" s="3">
        <f t="shared" si="2"/>
        <v>980</v>
      </c>
      <c r="I44" s="3">
        <f t="shared" si="2"/>
        <v>19156.5</v>
      </c>
      <c r="J44" s="3">
        <f t="shared" si="2"/>
        <v>1456.2</v>
      </c>
      <c r="K44" s="3">
        <f t="shared" si="2"/>
        <v>247.9</v>
      </c>
      <c r="L44" s="3">
        <f t="shared" si="2"/>
        <v>10.5</v>
      </c>
      <c r="M44" s="3">
        <f t="shared" si="2"/>
        <v>1197.8</v>
      </c>
      <c r="P44">
        <v>1994</v>
      </c>
      <c r="Q44">
        <v>160644500000</v>
      </c>
      <c r="R44">
        <v>25020700000</v>
      </c>
      <c r="S44">
        <v>42410300000</v>
      </c>
      <c r="T44">
        <v>93158200000</v>
      </c>
      <c r="U44">
        <v>23883100000</v>
      </c>
      <c r="V44">
        <v>3749400000</v>
      </c>
      <c r="W44">
        <v>980000000</v>
      </c>
      <c r="X44">
        <v>19156500000</v>
      </c>
      <c r="Y44">
        <v>1456200000</v>
      </c>
      <c r="Z44">
        <v>247900000</v>
      </c>
      <c r="AA44">
        <v>10500000</v>
      </c>
      <c r="AB44">
        <v>1197800000</v>
      </c>
    </row>
    <row r="45" spans="1:28">
      <c r="A45" s="7">
        <v>1995</v>
      </c>
      <c r="B45" s="3">
        <f t="shared" si="5"/>
        <v>163178.79999999999</v>
      </c>
      <c r="C45" s="3">
        <f t="shared" si="3"/>
        <v>26779.8</v>
      </c>
      <c r="D45" s="3">
        <f t="shared" si="4"/>
        <v>45056.5</v>
      </c>
      <c r="E45" s="3">
        <f t="shared" si="2"/>
        <v>91340.1</v>
      </c>
      <c r="F45" s="3">
        <f t="shared" si="2"/>
        <v>18976.7</v>
      </c>
      <c r="G45" s="3">
        <f t="shared" si="2"/>
        <v>2922.9</v>
      </c>
      <c r="H45" s="3">
        <f t="shared" si="2"/>
        <v>657</v>
      </c>
      <c r="I45" s="3">
        <f t="shared" si="2"/>
        <v>15399.1</v>
      </c>
      <c r="J45" s="3">
        <f t="shared" si="2"/>
        <v>1366.8</v>
      </c>
      <c r="K45" s="3">
        <f t="shared" si="2"/>
        <v>206.5</v>
      </c>
      <c r="L45" s="3">
        <f t="shared" si="2"/>
        <v>22.2</v>
      </c>
      <c r="M45" s="3">
        <f t="shared" si="2"/>
        <v>1137.9000000000001</v>
      </c>
      <c r="P45">
        <v>1995</v>
      </c>
      <c r="Q45">
        <v>163178800000</v>
      </c>
      <c r="R45">
        <v>26779800000</v>
      </c>
      <c r="S45">
        <v>45056500000</v>
      </c>
      <c r="T45">
        <v>91340100000</v>
      </c>
      <c r="U45">
        <v>18976700000</v>
      </c>
      <c r="V45">
        <v>2922900000</v>
      </c>
      <c r="W45">
        <v>657000000</v>
      </c>
      <c r="X45">
        <v>15399100000</v>
      </c>
      <c r="Y45">
        <v>1366800000</v>
      </c>
      <c r="Z45">
        <v>206500000</v>
      </c>
      <c r="AA45">
        <v>22200000</v>
      </c>
      <c r="AB45">
        <v>1137900000</v>
      </c>
    </row>
    <row r="46" spans="1:28">
      <c r="A46" s="7">
        <v>1996</v>
      </c>
      <c r="B46" s="3">
        <f t="shared" si="5"/>
        <v>159255.20000000001</v>
      </c>
      <c r="C46" s="3">
        <f t="shared" si="3"/>
        <v>27101.599999999999</v>
      </c>
      <c r="D46" s="3">
        <f t="shared" si="4"/>
        <v>42838.7</v>
      </c>
      <c r="E46" s="3">
        <f t="shared" si="2"/>
        <v>89314.9</v>
      </c>
      <c r="F46" s="3">
        <f t="shared" si="2"/>
        <v>17943.2</v>
      </c>
      <c r="G46" s="3">
        <f t="shared" si="2"/>
        <v>2412.4</v>
      </c>
      <c r="H46" s="3">
        <f t="shared" si="2"/>
        <v>854.5</v>
      </c>
      <c r="I46" s="3">
        <f t="shared" si="2"/>
        <v>14676.3</v>
      </c>
      <c r="J46" s="3">
        <f t="shared" si="2"/>
        <v>1863.2</v>
      </c>
      <c r="K46" s="3">
        <f t="shared" si="2"/>
        <v>319.8</v>
      </c>
      <c r="L46" s="3">
        <f t="shared" si="2"/>
        <v>25.1</v>
      </c>
      <c r="M46" s="3">
        <f t="shared" si="2"/>
        <v>1518.3</v>
      </c>
      <c r="P46">
        <v>1996</v>
      </c>
      <c r="Q46">
        <v>159255200000</v>
      </c>
      <c r="R46">
        <v>27101600000</v>
      </c>
      <c r="S46">
        <v>42838700000</v>
      </c>
      <c r="T46">
        <v>89314900000</v>
      </c>
      <c r="U46">
        <v>17943200000</v>
      </c>
      <c r="V46">
        <v>2412400000</v>
      </c>
      <c r="W46">
        <v>854500000</v>
      </c>
      <c r="X46">
        <v>14676300000</v>
      </c>
      <c r="Y46">
        <v>1863200000</v>
      </c>
      <c r="Z46">
        <v>319800000</v>
      </c>
      <c r="AA46">
        <v>25100000</v>
      </c>
      <c r="AB46">
        <v>1518300000</v>
      </c>
    </row>
    <row r="47" spans="1:28">
      <c r="A47" s="7">
        <v>1997</v>
      </c>
      <c r="B47" s="3">
        <f t="shared" si="5"/>
        <v>170457.4</v>
      </c>
      <c r="C47" s="3">
        <f t="shared" si="3"/>
        <v>26283</v>
      </c>
      <c r="D47" s="3">
        <f t="shared" si="4"/>
        <v>46539.7</v>
      </c>
      <c r="E47" s="3">
        <f t="shared" si="2"/>
        <v>97747.6</v>
      </c>
      <c r="F47" s="3">
        <f t="shared" si="2"/>
        <v>20699.400000000001</v>
      </c>
      <c r="G47" s="3">
        <f t="shared" si="2"/>
        <v>2224.8000000000002</v>
      </c>
      <c r="H47" s="3">
        <f t="shared" si="2"/>
        <v>575.20000000000005</v>
      </c>
      <c r="I47" s="3">
        <f t="shared" si="2"/>
        <v>17949.5</v>
      </c>
      <c r="J47" s="3">
        <f t="shared" si="2"/>
        <v>1647</v>
      </c>
      <c r="K47" s="3">
        <f t="shared" si="2"/>
        <v>232.8</v>
      </c>
      <c r="L47" s="3">
        <f t="shared" si="2"/>
        <v>18.399999999999999</v>
      </c>
      <c r="M47" s="3">
        <f t="shared" si="2"/>
        <v>1398.9</v>
      </c>
      <c r="P47">
        <v>1997</v>
      </c>
      <c r="Q47">
        <v>170457400000</v>
      </c>
      <c r="R47">
        <v>26283000000</v>
      </c>
      <c r="S47">
        <v>46539700000</v>
      </c>
      <c r="T47">
        <v>97747600000</v>
      </c>
      <c r="U47">
        <v>20699400000</v>
      </c>
      <c r="V47">
        <v>2224800000</v>
      </c>
      <c r="W47">
        <v>575200000</v>
      </c>
      <c r="X47">
        <v>17949500000</v>
      </c>
      <c r="Y47">
        <v>1647000000</v>
      </c>
      <c r="Z47">
        <v>232800000</v>
      </c>
      <c r="AA47">
        <v>18400000</v>
      </c>
      <c r="AB47">
        <v>1398900000</v>
      </c>
    </row>
    <row r="48" spans="1:28">
      <c r="A48" s="7">
        <v>1998</v>
      </c>
      <c r="B48" s="3">
        <f t="shared" si="5"/>
        <v>185373</v>
      </c>
      <c r="C48" s="3">
        <f t="shared" si="3"/>
        <v>27390.3</v>
      </c>
      <c r="D48" s="3">
        <f t="shared" si="4"/>
        <v>50437.9</v>
      </c>
      <c r="E48" s="3">
        <f t="shared" si="2"/>
        <v>107899.2</v>
      </c>
      <c r="F48" s="3">
        <f t="shared" si="2"/>
        <v>20279.099999999999</v>
      </c>
      <c r="G48" s="3">
        <f t="shared" si="2"/>
        <v>1926.1</v>
      </c>
      <c r="H48" s="3">
        <f t="shared" si="2"/>
        <v>460.6</v>
      </c>
      <c r="I48" s="3">
        <f t="shared" si="2"/>
        <v>18001.599999999999</v>
      </c>
      <c r="J48" s="3">
        <f t="shared" si="2"/>
        <v>1667.2</v>
      </c>
      <c r="K48" s="3">
        <f t="shared" si="2"/>
        <v>215.4</v>
      </c>
      <c r="L48" s="3">
        <f t="shared" si="2"/>
        <v>57.3</v>
      </c>
      <c r="M48" s="3">
        <f t="shared" si="2"/>
        <v>1396.1</v>
      </c>
      <c r="P48">
        <v>1998</v>
      </c>
      <c r="Q48">
        <v>185373000000</v>
      </c>
      <c r="R48">
        <v>27390300000</v>
      </c>
      <c r="S48">
        <v>50437900000</v>
      </c>
      <c r="T48">
        <v>107899200000</v>
      </c>
      <c r="U48">
        <v>20279100000</v>
      </c>
      <c r="V48">
        <v>1926100000</v>
      </c>
      <c r="W48">
        <v>460600000</v>
      </c>
      <c r="X48">
        <v>18001600000</v>
      </c>
      <c r="Y48">
        <v>1667200000</v>
      </c>
      <c r="Z48">
        <v>215400000</v>
      </c>
      <c r="AA48">
        <v>57300000</v>
      </c>
      <c r="AB48">
        <v>1396100000</v>
      </c>
    </row>
    <row r="49" spans="1:28">
      <c r="A49" s="7">
        <v>1999</v>
      </c>
      <c r="B49" s="3">
        <f t="shared" si="5"/>
        <v>208305</v>
      </c>
      <c r="C49" s="3">
        <f t="shared" si="3"/>
        <v>26912.799999999999</v>
      </c>
      <c r="D49" s="3">
        <f t="shared" si="4"/>
        <v>58532.5</v>
      </c>
      <c r="E49" s="3">
        <f t="shared" si="2"/>
        <v>123931.1</v>
      </c>
      <c r="F49" s="3">
        <f t="shared" si="2"/>
        <v>21901.1</v>
      </c>
      <c r="G49" s="3">
        <f t="shared" si="2"/>
        <v>1579.3</v>
      </c>
      <c r="H49" s="3">
        <f t="shared" si="2"/>
        <v>353.1</v>
      </c>
      <c r="I49" s="3">
        <f t="shared" si="2"/>
        <v>20277.400000000001</v>
      </c>
      <c r="J49" s="3">
        <f t="shared" si="2"/>
        <v>1620</v>
      </c>
      <c r="K49" s="3">
        <f t="shared" si="2"/>
        <v>170.1</v>
      </c>
      <c r="L49" s="3">
        <f t="shared" si="2"/>
        <v>6.2</v>
      </c>
      <c r="M49" s="3">
        <f t="shared" si="2"/>
        <v>1469</v>
      </c>
      <c r="P49">
        <v>1999</v>
      </c>
      <c r="Q49">
        <v>208305000000</v>
      </c>
      <c r="R49">
        <v>26912800000</v>
      </c>
      <c r="S49">
        <v>58532500000</v>
      </c>
      <c r="T49">
        <v>123931100000</v>
      </c>
      <c r="U49">
        <v>21901100000</v>
      </c>
      <c r="V49">
        <v>1579300000</v>
      </c>
      <c r="W49">
        <v>353100000</v>
      </c>
      <c r="X49">
        <v>20277400000</v>
      </c>
      <c r="Y49">
        <v>1620000000</v>
      </c>
      <c r="Z49">
        <v>170100000</v>
      </c>
      <c r="AA49">
        <v>6200000</v>
      </c>
      <c r="AB49">
        <v>1469000000</v>
      </c>
    </row>
    <row r="50" spans="1:28">
      <c r="A50" s="7">
        <v>2000</v>
      </c>
      <c r="B50" s="3">
        <f t="shared" si="5"/>
        <v>227636.5</v>
      </c>
      <c r="C50" s="3">
        <f t="shared" si="3"/>
        <v>29823.5</v>
      </c>
      <c r="D50" s="3">
        <f t="shared" si="4"/>
        <v>62263.5</v>
      </c>
      <c r="E50" s="3">
        <f t="shared" si="2"/>
        <v>137262.20000000001</v>
      </c>
      <c r="F50" s="3">
        <f t="shared" si="2"/>
        <v>22116.799999999999</v>
      </c>
      <c r="G50" s="3">
        <f t="shared" si="2"/>
        <v>1776.7</v>
      </c>
      <c r="H50" s="3">
        <f t="shared" si="2"/>
        <v>367.6</v>
      </c>
      <c r="I50" s="3">
        <f t="shared" si="2"/>
        <v>20197.5</v>
      </c>
      <c r="J50" s="3">
        <f t="shared" si="2"/>
        <v>1735.1</v>
      </c>
      <c r="K50" s="3">
        <f t="shared" si="2"/>
        <v>191.8</v>
      </c>
      <c r="L50" s="3">
        <f t="shared" si="2"/>
        <v>9.4</v>
      </c>
      <c r="M50" s="3">
        <f t="shared" si="2"/>
        <v>1555.5</v>
      </c>
      <c r="P50">
        <v>2000</v>
      </c>
      <c r="Q50">
        <v>227636500000</v>
      </c>
      <c r="R50">
        <v>29823500000</v>
      </c>
      <c r="S50">
        <v>62263500000</v>
      </c>
      <c r="T50">
        <v>137262200000</v>
      </c>
      <c r="U50">
        <v>22116800000</v>
      </c>
      <c r="V50">
        <v>1776700000</v>
      </c>
      <c r="W50">
        <v>367600000</v>
      </c>
      <c r="X50">
        <v>20197500000</v>
      </c>
      <c r="Y50">
        <v>1735100000</v>
      </c>
      <c r="Z50">
        <v>191800000</v>
      </c>
      <c r="AA50">
        <v>9400000</v>
      </c>
      <c r="AB50">
        <v>1555500000</v>
      </c>
    </row>
    <row r="51" spans="1:28">
      <c r="A51" s="7">
        <v>2001</v>
      </c>
      <c r="B51" s="3">
        <f t="shared" si="5"/>
        <v>235418.5</v>
      </c>
      <c r="C51" s="3">
        <f t="shared" si="3"/>
        <v>28335.5</v>
      </c>
      <c r="D51" s="3">
        <f t="shared" si="4"/>
        <v>66055.399999999994</v>
      </c>
      <c r="E51" s="3">
        <f t="shared" si="2"/>
        <v>143415.1</v>
      </c>
      <c r="F51" s="3">
        <f t="shared" si="2"/>
        <v>23681.7</v>
      </c>
      <c r="G51" s="3">
        <f t="shared" si="2"/>
        <v>1975.9</v>
      </c>
      <c r="H51" s="3">
        <f t="shared" si="2"/>
        <v>393.2</v>
      </c>
      <c r="I51" s="3">
        <f t="shared" si="2"/>
        <v>21507.4</v>
      </c>
      <c r="J51" s="3">
        <f t="shared" si="2"/>
        <v>1715.8</v>
      </c>
      <c r="K51" s="3">
        <f t="shared" si="2"/>
        <v>168.8</v>
      </c>
      <c r="L51" s="3">
        <f t="shared" si="2"/>
        <v>7.4</v>
      </c>
      <c r="M51" s="3">
        <f t="shared" si="2"/>
        <v>1575.2</v>
      </c>
      <c r="P51">
        <v>2001</v>
      </c>
      <c r="Q51">
        <v>235418500000</v>
      </c>
      <c r="R51">
        <v>28335500000</v>
      </c>
      <c r="S51">
        <v>66055400000</v>
      </c>
      <c r="T51">
        <v>143415100000</v>
      </c>
      <c r="U51">
        <v>23681700000</v>
      </c>
      <c r="V51">
        <v>1975900000</v>
      </c>
      <c r="W51">
        <v>393200000</v>
      </c>
      <c r="X51">
        <v>21507400000</v>
      </c>
      <c r="Y51">
        <v>1715800000</v>
      </c>
      <c r="Z51">
        <v>168800000</v>
      </c>
      <c r="AA51">
        <v>7400000</v>
      </c>
      <c r="AB51">
        <v>1575200000</v>
      </c>
    </row>
    <row r="52" spans="1:28">
      <c r="A52" s="7">
        <v>2002</v>
      </c>
      <c r="B52" s="3">
        <f t="shared" si="5"/>
        <v>244408.8</v>
      </c>
      <c r="C52" s="3">
        <f t="shared" si="3"/>
        <v>29600.400000000001</v>
      </c>
      <c r="D52" s="3">
        <f t="shared" si="4"/>
        <v>72202.7</v>
      </c>
      <c r="E52" s="3">
        <f t="shared" si="2"/>
        <v>142533.1</v>
      </c>
      <c r="F52" s="3">
        <f t="shared" si="2"/>
        <v>22338.3</v>
      </c>
      <c r="G52" s="3">
        <f t="shared" si="2"/>
        <v>1523.3</v>
      </c>
      <c r="H52" s="3">
        <f t="shared" si="2"/>
        <v>337.7</v>
      </c>
      <c r="I52" s="3">
        <f t="shared" si="2"/>
        <v>20951.099999999999</v>
      </c>
      <c r="J52" s="3">
        <f t="shared" si="2"/>
        <v>1764.4</v>
      </c>
      <c r="K52" s="3">
        <f t="shared" si="2"/>
        <v>215</v>
      </c>
      <c r="L52" s="3">
        <f t="shared" si="2"/>
        <v>16.8</v>
      </c>
      <c r="M52" s="3">
        <f t="shared" si="2"/>
        <v>1530.4</v>
      </c>
      <c r="P52">
        <v>2002</v>
      </c>
      <c r="Q52">
        <v>244408800000</v>
      </c>
      <c r="R52">
        <v>29600400000</v>
      </c>
      <c r="S52">
        <v>72202700000</v>
      </c>
      <c r="T52">
        <v>142533100000</v>
      </c>
      <c r="U52">
        <v>22338300000</v>
      </c>
      <c r="V52">
        <v>1523300000</v>
      </c>
      <c r="W52">
        <v>337700000</v>
      </c>
      <c r="X52">
        <v>20951100000</v>
      </c>
      <c r="Y52">
        <v>1764400000</v>
      </c>
      <c r="Z52">
        <v>215000000</v>
      </c>
      <c r="AA52">
        <v>16800000</v>
      </c>
      <c r="AB52">
        <v>1530400000</v>
      </c>
    </row>
    <row r="53" spans="1:28">
      <c r="A53" s="7">
        <v>2003</v>
      </c>
      <c r="B53" s="3">
        <f t="shared" si="5"/>
        <v>212186.7</v>
      </c>
      <c r="C53" s="3">
        <f t="shared" si="3"/>
        <v>29084</v>
      </c>
      <c r="D53" s="3">
        <f t="shared" si="4"/>
        <v>63152.9</v>
      </c>
      <c r="E53" s="3">
        <f t="shared" si="2"/>
        <v>116982.9</v>
      </c>
      <c r="F53" s="3">
        <f t="shared" si="2"/>
        <v>14605.3</v>
      </c>
      <c r="G53" s="3">
        <f t="shared" si="2"/>
        <v>1183.9000000000001</v>
      </c>
      <c r="H53" s="3">
        <f t="shared" si="2"/>
        <v>119.7</v>
      </c>
      <c r="I53" s="3">
        <f t="shared" si="2"/>
        <v>13518.1</v>
      </c>
      <c r="J53" s="3">
        <f t="shared" si="2"/>
        <v>1594</v>
      </c>
      <c r="K53" s="3">
        <f t="shared" si="2"/>
        <v>179</v>
      </c>
      <c r="L53" s="3">
        <f t="shared" si="2"/>
        <v>12.6</v>
      </c>
      <c r="M53" s="3">
        <f t="shared" si="2"/>
        <v>1413.9</v>
      </c>
      <c r="P53">
        <v>2003</v>
      </c>
      <c r="Q53">
        <v>212186700000</v>
      </c>
      <c r="R53">
        <v>29084000000</v>
      </c>
      <c r="S53">
        <v>63152900000</v>
      </c>
      <c r="T53">
        <v>116982900000</v>
      </c>
      <c r="U53">
        <v>14605300000</v>
      </c>
      <c r="V53">
        <v>1183900000</v>
      </c>
      <c r="W53">
        <v>119700000</v>
      </c>
      <c r="X53">
        <v>13518100000</v>
      </c>
      <c r="Y53">
        <v>1594000000</v>
      </c>
      <c r="Z53">
        <v>179000000</v>
      </c>
      <c r="AA53">
        <v>12600000</v>
      </c>
      <c r="AB53">
        <v>1413900000</v>
      </c>
    </row>
    <row r="54" spans="1:28">
      <c r="A54" s="7">
        <v>2004</v>
      </c>
      <c r="B54" s="3">
        <f t="shared" si="5"/>
        <v>226876.5</v>
      </c>
      <c r="C54" s="3">
        <f t="shared" si="3"/>
        <v>30796.799999999999</v>
      </c>
      <c r="D54" s="3">
        <f t="shared" si="4"/>
        <v>65725.100000000006</v>
      </c>
      <c r="E54" s="3">
        <f t="shared" si="2"/>
        <v>128749.3</v>
      </c>
      <c r="F54" s="3">
        <f t="shared" si="2"/>
        <v>17860</v>
      </c>
      <c r="G54" s="3">
        <f t="shared" si="2"/>
        <v>1750.3</v>
      </c>
      <c r="H54" s="3">
        <f t="shared" si="2"/>
        <v>234.6</v>
      </c>
      <c r="I54" s="3">
        <f t="shared" si="2"/>
        <v>15863.1</v>
      </c>
      <c r="J54" s="3">
        <f t="shared" si="2"/>
        <v>1867.2</v>
      </c>
      <c r="K54" s="3">
        <f t="shared" si="2"/>
        <v>121.2</v>
      </c>
      <c r="L54" s="3">
        <f t="shared" si="2"/>
        <v>10</v>
      </c>
      <c r="M54" s="3">
        <f t="shared" si="2"/>
        <v>1816.3</v>
      </c>
      <c r="P54">
        <v>2004</v>
      </c>
      <c r="Q54">
        <v>226876500000</v>
      </c>
      <c r="R54">
        <v>30796800000</v>
      </c>
      <c r="S54">
        <v>65725100000</v>
      </c>
      <c r="T54">
        <v>128749300000</v>
      </c>
      <c r="U54">
        <v>17860000000</v>
      </c>
      <c r="V54">
        <v>1750300000</v>
      </c>
      <c r="W54">
        <v>234600000</v>
      </c>
      <c r="X54">
        <v>15863100000</v>
      </c>
      <c r="Y54">
        <v>1867200000</v>
      </c>
      <c r="Z54">
        <v>121200000</v>
      </c>
      <c r="AA54">
        <v>10000000</v>
      </c>
      <c r="AB54">
        <v>1816300000</v>
      </c>
    </row>
    <row r="55" spans="1:28">
      <c r="A55" s="7">
        <v>2005</v>
      </c>
      <c r="B55" s="3">
        <f t="shared" si="5"/>
        <v>202595.3</v>
      </c>
      <c r="C55" s="3">
        <f t="shared" si="3"/>
        <v>31211.7</v>
      </c>
      <c r="D55" s="3">
        <f t="shared" si="4"/>
        <v>66756.7</v>
      </c>
      <c r="E55" s="3">
        <f t="shared" si="2"/>
        <v>104626.9</v>
      </c>
      <c r="F55" s="3">
        <f t="shared" si="2"/>
        <v>19460</v>
      </c>
      <c r="G55" s="3">
        <f t="shared" si="2"/>
        <v>1846.9</v>
      </c>
      <c r="H55" s="3">
        <f t="shared" si="2"/>
        <v>388.8</v>
      </c>
      <c r="I55" s="3">
        <f t="shared" si="2"/>
        <v>17224.3</v>
      </c>
      <c r="J55" s="3">
        <f t="shared" si="2"/>
        <v>1449.7</v>
      </c>
      <c r="K55" s="3">
        <f t="shared" si="2"/>
        <v>199</v>
      </c>
      <c r="L55" s="3">
        <f t="shared" si="2"/>
        <v>6.7</v>
      </c>
      <c r="M55" s="3">
        <f t="shared" si="2"/>
        <v>1243.9000000000001</v>
      </c>
      <c r="P55">
        <v>2005</v>
      </c>
      <c r="Q55">
        <v>202595300000</v>
      </c>
      <c r="R55">
        <v>31211700000</v>
      </c>
      <c r="S55">
        <v>66756700000</v>
      </c>
      <c r="T55">
        <v>104626900000</v>
      </c>
      <c r="U55">
        <v>19460000000</v>
      </c>
      <c r="V55">
        <v>1846900000</v>
      </c>
      <c r="W55">
        <v>388800000</v>
      </c>
      <c r="X55">
        <v>17224300000</v>
      </c>
      <c r="Y55">
        <v>1449700000</v>
      </c>
      <c r="Z55">
        <v>199000000</v>
      </c>
      <c r="AA55">
        <v>6700000</v>
      </c>
      <c r="AB55">
        <v>1243900000</v>
      </c>
    </row>
    <row r="56" spans="1:28">
      <c r="A56" s="7">
        <v>2006</v>
      </c>
      <c r="B56" s="3">
        <f t="shared" si="5"/>
        <v>225646.3</v>
      </c>
      <c r="C56" s="3">
        <f t="shared" si="3"/>
        <v>37204.699999999997</v>
      </c>
      <c r="D56" s="3">
        <f t="shared" si="4"/>
        <v>76693.5</v>
      </c>
      <c r="E56" s="3">
        <f t="shared" si="2"/>
        <v>111748.2</v>
      </c>
      <c r="F56" s="3">
        <f t="shared" si="2"/>
        <v>19221.7</v>
      </c>
      <c r="G56" s="3">
        <f t="shared" si="2"/>
        <v>2239.5</v>
      </c>
      <c r="H56" s="3">
        <f t="shared" si="2"/>
        <v>426.9</v>
      </c>
      <c r="I56" s="3">
        <f t="shared" ref="H56:M60" si="6">X56/1000000</f>
        <v>16555.2</v>
      </c>
      <c r="J56" s="3">
        <f t="shared" si="6"/>
        <v>1522.5</v>
      </c>
      <c r="K56" s="3">
        <f t="shared" si="6"/>
        <v>242.3</v>
      </c>
      <c r="L56" s="3">
        <f t="shared" si="6"/>
        <v>25.9</v>
      </c>
      <c r="M56" s="3">
        <f t="shared" si="6"/>
        <v>1269.4000000000001</v>
      </c>
      <c r="P56">
        <v>2006</v>
      </c>
      <c r="Q56">
        <v>225646300000</v>
      </c>
      <c r="R56">
        <v>37204700000</v>
      </c>
      <c r="S56">
        <v>76693500000</v>
      </c>
      <c r="T56">
        <v>111748200000</v>
      </c>
      <c r="U56">
        <v>19221700000</v>
      </c>
      <c r="V56">
        <v>2239500000</v>
      </c>
      <c r="W56">
        <v>426900000</v>
      </c>
      <c r="X56">
        <v>16555200000</v>
      </c>
      <c r="Y56">
        <v>1522500000</v>
      </c>
      <c r="Z56">
        <v>242300000</v>
      </c>
      <c r="AA56">
        <v>25900000</v>
      </c>
      <c r="AB56">
        <v>1269400000</v>
      </c>
    </row>
    <row r="57" spans="1:28">
      <c r="A57" s="7">
        <v>2007</v>
      </c>
      <c r="B57" s="3">
        <f t="shared" si="5"/>
        <v>238059.8</v>
      </c>
      <c r="C57" s="3">
        <f t="shared" si="3"/>
        <v>38626</v>
      </c>
      <c r="D57" s="3">
        <f t="shared" si="4"/>
        <v>85682</v>
      </c>
      <c r="E57" s="3">
        <f t="shared" ref="E57:G60" si="7">T57/1000000</f>
        <v>113751.8</v>
      </c>
      <c r="F57" s="3">
        <f t="shared" si="7"/>
        <v>20366.7</v>
      </c>
      <c r="G57" s="3">
        <f t="shared" si="7"/>
        <v>2716.8</v>
      </c>
      <c r="H57" s="3">
        <f t="shared" si="6"/>
        <v>476.2</v>
      </c>
      <c r="I57" s="3">
        <f t="shared" si="6"/>
        <v>17173.7</v>
      </c>
      <c r="J57" s="3">
        <f t="shared" si="6"/>
        <v>1492.7</v>
      </c>
      <c r="K57" s="3">
        <f t="shared" si="6"/>
        <v>232.7</v>
      </c>
      <c r="L57" s="3">
        <f t="shared" si="6"/>
        <v>9</v>
      </c>
      <c r="M57" s="3">
        <f t="shared" si="6"/>
        <v>1250.9000000000001</v>
      </c>
      <c r="P57">
        <v>2007</v>
      </c>
      <c r="Q57">
        <v>238059800000</v>
      </c>
      <c r="R57">
        <v>38626000000</v>
      </c>
      <c r="S57">
        <v>85682000000</v>
      </c>
      <c r="T57">
        <v>113751800000</v>
      </c>
      <c r="U57">
        <v>20366700000</v>
      </c>
      <c r="V57">
        <v>2716800000</v>
      </c>
      <c r="W57">
        <v>476200000</v>
      </c>
      <c r="X57">
        <v>17173700000</v>
      </c>
      <c r="Y57">
        <v>1492700000</v>
      </c>
      <c r="Z57">
        <v>232700000</v>
      </c>
      <c r="AA57">
        <v>9000000</v>
      </c>
      <c r="AB57">
        <v>1250900000</v>
      </c>
    </row>
    <row r="58" spans="1:28">
      <c r="A58" s="7">
        <v>2008</v>
      </c>
      <c r="B58" s="3">
        <f t="shared" si="5"/>
        <v>256412.6</v>
      </c>
      <c r="C58" s="3">
        <f t="shared" si="3"/>
        <v>43794.9</v>
      </c>
      <c r="D58" s="3">
        <f t="shared" si="4"/>
        <v>98208.2</v>
      </c>
      <c r="E58" s="3">
        <f t="shared" si="7"/>
        <v>114409.5</v>
      </c>
      <c r="F58" s="3">
        <f t="shared" si="7"/>
        <v>19799.5</v>
      </c>
      <c r="G58" s="3">
        <f t="shared" si="7"/>
        <v>2324.5</v>
      </c>
      <c r="H58" s="3">
        <f t="shared" si="6"/>
        <v>429.9</v>
      </c>
      <c r="I58" s="3">
        <f t="shared" si="6"/>
        <v>17045</v>
      </c>
      <c r="J58" s="3">
        <f t="shared" si="6"/>
        <v>1593.3</v>
      </c>
      <c r="K58" s="3">
        <f t="shared" si="6"/>
        <v>332.8</v>
      </c>
      <c r="L58" s="3">
        <f t="shared" si="6"/>
        <v>21.7</v>
      </c>
      <c r="M58" s="3">
        <f t="shared" si="6"/>
        <v>1238.8</v>
      </c>
      <c r="P58">
        <v>2008</v>
      </c>
      <c r="Q58">
        <v>256412600000</v>
      </c>
      <c r="R58">
        <v>43794900000</v>
      </c>
      <c r="S58">
        <v>98208200000</v>
      </c>
      <c r="T58">
        <v>114409500000</v>
      </c>
      <c r="U58">
        <v>19799500000</v>
      </c>
      <c r="V58">
        <v>2324500000</v>
      </c>
      <c r="W58">
        <v>429900000</v>
      </c>
      <c r="X58">
        <v>17045000000</v>
      </c>
      <c r="Y58">
        <v>1593300000</v>
      </c>
      <c r="Z58">
        <v>332800000</v>
      </c>
      <c r="AA58">
        <v>21700000</v>
      </c>
      <c r="AB58">
        <v>1238800000</v>
      </c>
    </row>
    <row r="59" spans="1:28">
      <c r="A59" s="7">
        <v>2009</v>
      </c>
      <c r="B59" s="3">
        <f t="shared" si="5"/>
        <v>229469.3</v>
      </c>
      <c r="C59" s="3">
        <f t="shared" si="3"/>
        <v>41469.599999999999</v>
      </c>
      <c r="D59" s="3">
        <f t="shared" si="4"/>
        <v>88818.4</v>
      </c>
      <c r="E59" s="3">
        <f t="shared" si="7"/>
        <v>99181.2</v>
      </c>
      <c r="F59" s="3">
        <f t="shared" si="7"/>
        <v>13577.8</v>
      </c>
      <c r="G59" s="3">
        <f t="shared" si="7"/>
        <v>1728</v>
      </c>
      <c r="H59" s="3">
        <f t="shared" si="6"/>
        <v>157.5</v>
      </c>
      <c r="I59" s="3">
        <f t="shared" si="6"/>
        <v>11692.4</v>
      </c>
      <c r="J59" s="3">
        <f t="shared" si="6"/>
        <v>1494.5</v>
      </c>
      <c r="K59" s="3">
        <f t="shared" si="6"/>
        <v>259.5</v>
      </c>
      <c r="L59" s="3">
        <f t="shared" si="6"/>
        <v>16.5</v>
      </c>
      <c r="M59" s="3">
        <f t="shared" si="6"/>
        <v>1218.5</v>
      </c>
      <c r="P59">
        <v>2009</v>
      </c>
      <c r="Q59">
        <v>229469300000</v>
      </c>
      <c r="R59">
        <v>41469600000</v>
      </c>
      <c r="S59">
        <v>88818400000</v>
      </c>
      <c r="T59">
        <v>99181200000</v>
      </c>
      <c r="U59">
        <v>13577800000</v>
      </c>
      <c r="V59">
        <v>1728000000</v>
      </c>
      <c r="W59">
        <v>157500000</v>
      </c>
      <c r="X59">
        <v>11692400000</v>
      </c>
      <c r="Y59">
        <v>1494500000</v>
      </c>
      <c r="Z59">
        <v>259500000</v>
      </c>
      <c r="AA59">
        <v>16500000</v>
      </c>
      <c r="AB59">
        <v>1218500000</v>
      </c>
    </row>
    <row r="60" spans="1:28">
      <c r="A60" s="7">
        <v>2010</v>
      </c>
      <c r="B60" s="3">
        <f t="shared" si="5"/>
        <v>241553.7</v>
      </c>
      <c r="C60" s="3">
        <f t="shared" si="3"/>
        <v>43461.7</v>
      </c>
      <c r="D60" s="3">
        <f t="shared" si="4"/>
        <v>96142.5</v>
      </c>
      <c r="E60" s="3">
        <f t="shared" si="7"/>
        <v>101949.6</v>
      </c>
      <c r="F60" s="3">
        <f t="shared" si="7"/>
        <v>15548.9</v>
      </c>
      <c r="G60" s="3">
        <f t="shared" si="7"/>
        <v>2511.8000000000002</v>
      </c>
      <c r="H60" s="3">
        <f t="shared" si="6"/>
        <v>320.39999999999998</v>
      </c>
      <c r="I60" s="3">
        <f t="shared" si="6"/>
        <v>12716.7</v>
      </c>
      <c r="J60" s="3">
        <f t="shared" si="6"/>
        <v>1631.1</v>
      </c>
      <c r="K60" s="3">
        <f t="shared" si="6"/>
        <v>170.6</v>
      </c>
      <c r="L60" s="3">
        <f t="shared" si="6"/>
        <v>13.5</v>
      </c>
      <c r="M60" s="3">
        <f t="shared" si="6"/>
        <v>1447</v>
      </c>
      <c r="P60">
        <v>2010</v>
      </c>
      <c r="Q60">
        <v>241553700000</v>
      </c>
      <c r="R60">
        <v>43461700000</v>
      </c>
      <c r="S60">
        <v>96142500000</v>
      </c>
      <c r="T60">
        <v>101949600000</v>
      </c>
      <c r="U60">
        <v>15548900000</v>
      </c>
      <c r="V60">
        <v>2511800000</v>
      </c>
      <c r="W60">
        <v>320400000</v>
      </c>
      <c r="X60">
        <v>12716700000</v>
      </c>
      <c r="Y60">
        <v>1631100000</v>
      </c>
      <c r="Z60">
        <v>170600000</v>
      </c>
      <c r="AA60">
        <v>13500000</v>
      </c>
      <c r="AB60">
        <v>1447000000</v>
      </c>
    </row>
    <row r="62" spans="1:28">
      <c r="A62" s="9" t="s">
        <v>71</v>
      </c>
    </row>
    <row r="63" spans="1:28">
      <c r="A63" s="7" t="s">
        <v>706</v>
      </c>
      <c r="B63" s="2">
        <f>IF(ISERROR((POWER(VLOOKUP(VALUE(RIGHT($A63,4)),$A$5:$M$60,COLUMN(B$52),0)/VLOOKUP(VALUE(LEFT($A63,4)),$A$5:$M$60,COLUMN(B$52),0),1/(VALUE(RIGHT($A63,4))-VALUE(LEFT($A63,4))))-1)*100)=FALSE,((POWER(VLOOKUP(VALUE(RIGHT($A63,4)),$A$5:$M$60,COLUMN(B$52),0)/VLOOKUP(VALUE(LEFT($A63,4)),$A$5:$M$60,COLUMN(B$52),0),1/(VALUE(RIGHT($A63,4))-VALUE(LEFT($A63,4))))-1)*100),”n.a.”)</f>
        <v>3.3984104916874536</v>
      </c>
      <c r="C63" s="2">
        <f>IF(ISERROR((POWER(VLOOKUP(VALUE(RIGHT($A63,4)),$A$5:$M$60,COLUMN(C$52),0)/VLOOKUP(VALUE(LEFT($A63,4)),$A$5:$M$60,COLUMN(C$52),0),1/(VALUE(RIGHT($A63,4))-VALUE(LEFT($A63,4))))-1)*100)=FALSE,((POWER(VLOOKUP(VALUE(RIGHT($A63,4)),$A$5:$M$60,COLUMN(C$52),0)/VLOOKUP(VALUE(LEFT($A63,4)),$A$5:$M$60,COLUMN(C$52),0),1/(VALUE(RIGHT($A63,4))-VALUE(LEFT($A63,4))))-1)*100),”n.a.”)</f>
        <v>2.0257654423374127</v>
      </c>
      <c r="D63" s="2">
        <f>IF(ISERROR((POWER(VLOOKUP(VALUE(RIGHT($A63,4)),$A$5:$M$60,COLUMN(D$52),0)/VLOOKUP(VALUE(LEFT($A63,4)),$A$5:$M$60,COLUMN(D$52),0),1/(VALUE(RIGHT($A63,4))-VALUE(LEFT($A63,4))))-1)*100)=FALSE,((POWER(VLOOKUP(VALUE(RIGHT($A63,4)),$A$5:$M$60,COLUMN(D$52),0)/VLOOKUP(VALUE(LEFT($A63,4)),$A$5:$M$60,COLUMN(D$52),0),1/(VALUE(RIGHT($A63,4))-VALUE(LEFT($A63,4))))-1)*100),”n.a.”)</f>
        <v>3.0196548626489905</v>
      </c>
      <c r="E63" s="2">
        <f>IF(ISERROR((POWER(VLOOKUP(VALUE(RIGHT($A63,4)),$A$5:$M$60,COLUMN(E$52),0)/VLOOKUP(VALUE(LEFT($A63,4)),$A$5:$M$60,COLUMN(E$52),0),1/(VALUE(RIGHT($A63,4))-VALUE(LEFT($A63,4))))-1)*100)=FALSE,((POWER(VLOOKUP(VALUE(RIGHT($A63,4)),$A$5:$M$60,COLUMN(E$52),0)/VLOOKUP(VALUE(LEFT($A63,4)),$A$5:$M$60,COLUMN(E$52),0),1/(VALUE(RIGHT($A63,4))-VALUE(LEFT($A63,4))))-1)*100),”n.a.”)</f>
        <v>4.1880516658071798</v>
      </c>
      <c r="F63" s="2">
        <f>IF(ISERROR((POWER(VLOOKUP(VALUE(RIGHT($A63,4)),$A$5:$M$60,COLUMN(F$52),0)/VLOOKUP(VALUE(LEFT($A63,4)),$A$5:$M$60,COLUMN(F$52),0),1/(VALUE(RIGHT($A63,4))-VALUE(LEFT($A63,4))))-1)*100)=FALSE,((POWER(VLOOKUP(VALUE(RIGHT($A63,4)),$A$5:$M$60,COLUMN(F$52),0)/VLOOKUP(VALUE(LEFT($A63,4)),$A$5:$M$60,COLUMN(F$52),0),1/(VALUE(RIGHT($A63,4))-VALUE(LEFT($A63,4))))-1)*100),”n.a.”)</f>
        <v>0.78241517269803662</v>
      </c>
      <c r="G63" s="2">
        <f>IF(ISERROR((POWER(VLOOKUP(VALUE(RIGHT($A63,4)),$A$5:$M$60,COLUMN(G$52),0)/VLOOKUP(VALUE(LEFT($A63,4)),$A$5:$M$60,COLUMN(G$52),0),1/(VALUE(RIGHT($A63,4))-VALUE(LEFT($A63,4))))-1)*100)=FALSE,((POWER(VLOOKUP(VALUE(RIGHT($A63,4)),$A$5:$M$60,COLUMN(G$52),0)/VLOOKUP(VALUE(LEFT($A63,4)),$A$5:$M$60,COLUMN(G$52),0),1/(VALUE(RIGHT($A63,4))-VALUE(LEFT($A63,4))))-1)*100),”n.a.”)</f>
        <v>-0.19956344974204621</v>
      </c>
      <c r="H63" s="2">
        <f>IF(ISERROR((POWER(VLOOKUP(VALUE(RIGHT($A63,4)),$A$5:$M$60,COLUMN(H$52),0)/VLOOKUP(VALUE(LEFT($A63,4)),$A$5:$M$60,COLUMN(H$52),0),1/(VALUE(RIGHT($A63,4))-VALUE(LEFT($A63,4))))-1)*100)=FALSE,((POWER(VLOOKUP(VALUE(RIGHT($A63,4)),$A$5:$M$60,COLUMN(H$52),0)/VLOOKUP(VALUE(LEFT($A63,4)),$A$5:$M$60,COLUMN(H$52),0),1/(VALUE(RIGHT($A63,4))-VALUE(LEFT($A63,4))))-1)*100),”n.a.”)</f>
        <v>-2.0241749785591456</v>
      </c>
      <c r="I63" s="2">
        <f>IF(ISERROR((POWER(VLOOKUP(VALUE(RIGHT($A63,4)),$A$5:$M$60,COLUMN(I$52),0)/VLOOKUP(VALUE(LEFT($A63,4)),$A$5:$M$60,COLUMN(I$52),0),1/(VALUE(RIGHT($A63,4))-VALUE(LEFT($A63,4))))-1)*100)=FALSE,((POWER(VLOOKUP(VALUE(RIGHT($A63,4)),$A$5:$M$60,COLUMN(I$52),0)/VLOOKUP(VALUE(LEFT($A63,4)),$A$5:$M$60,COLUMN(I$52),0),1/(VALUE(RIGHT($A63,4))-VALUE(LEFT($A63,4))))-1)*100),”n.a.”)</f>
        <v>1.2142668690211744</v>
      </c>
      <c r="J63" s="2">
        <f>IF(ISERROR((POWER(VLOOKUP(VALUE(RIGHT($A63,4)),$A$5:$M$60,COLUMN(J$52),0)/VLOOKUP(VALUE(LEFT($A63,4)),$A$5:$M$60,COLUMN(J$52),0),1/(VALUE(RIGHT($A63,4))-VALUE(LEFT($A63,4))))-1)*100)=FALSE,((POWER(VLOOKUP(VALUE(RIGHT($A63,4)),$A$5:$M$60,COLUMN(J$52),0)/VLOOKUP(VALUE(LEFT($A63,4)),$A$5:$M$60,COLUMN(J$52),0),1/(VALUE(RIGHT($A63,4))-VALUE(LEFT($A63,4))))-1)*100),”n.a.”)</f>
        <v>1.616550839852926</v>
      </c>
      <c r="K63" s="2">
        <f>IF(ISERROR((POWER(VLOOKUP(VALUE(RIGHT($A63,4)),$A$5:$M$60,COLUMN(K$52),0)/VLOOKUP(VALUE(LEFT($A63,4)),$A$5:$M$60,COLUMN(K$52),0),1/(VALUE(RIGHT($A63,4))-VALUE(LEFT($A63,4))))-1)*100)=FALSE,((POWER(VLOOKUP(VALUE(RIGHT($A63,4)),$A$5:$M$60,COLUMN(K$52),0)/VLOOKUP(VALUE(LEFT($A63,4)),$A$5:$M$60,COLUMN(K$52),0),1/(VALUE(RIGHT($A63,4))-VALUE(LEFT($A63,4))))-1)*100),”n.a.”)</f>
        <v>-0.98429900030900797</v>
      </c>
      <c r="L63" s="2">
        <f>IF(ISERROR((POWER(VLOOKUP(VALUE(RIGHT($A63,4)),$A$5:$M$60,COLUMN(L$52),0)/VLOOKUP(VALUE(LEFT($A63,4)),$A$5:$M$60,COLUMN(L$52),0),1/(VALUE(RIGHT($A63,4))-VALUE(LEFT($A63,4))))-1)*100)=FALSE,((POWER(VLOOKUP(VALUE(RIGHT($A63,4)),$A$5:$M$60,COLUMN(L$52),0)/VLOOKUP(VALUE(LEFT($A63,4)),$A$5:$M$60,COLUMN(L$52),0),1/(VALUE(RIGHT($A63,4))-VALUE(LEFT($A63,4))))-1)*100),”n.a.”)</f>
        <v>1.1258124530938884</v>
      </c>
      <c r="M63" s="2">
        <f>IF(ISERROR((POWER(VLOOKUP(VALUE(RIGHT($A63,4)),$A$5:$M$60,COLUMN(M$52),0)/VLOOKUP(VALUE(LEFT($A63,4)),$A$5:$M$60,COLUMN(M$52),0),1/(VALUE(RIGHT($A63,4))-VALUE(LEFT($A63,4))))-1)*100)=FALSE,((POWER(VLOOKUP(VALUE(RIGHT($A63,4)),$A$5:$M$60,COLUMN(M$52),0)/VLOOKUP(VALUE(LEFT($A63,4)),$A$5:$M$60,COLUMN(M$52),0),1/(VALUE(RIGHT($A63,4))-VALUE(LEFT($A63,4))))-1)*100),”n.a.”)</f>
        <v>2.2809923765568785</v>
      </c>
    </row>
    <row r="64" spans="1:28">
      <c r="A64" s="7" t="s">
        <v>665</v>
      </c>
      <c r="B64" s="2">
        <f>IF(ISERROR((POWER(VLOOKUP(VALUE(RIGHT($A64,4)),$A$5:$M$60,COLUMN(B$52),0)/VLOOKUP(VALUE(LEFT($A64,4)),$A$5:$M$60,COLUMN(B$52),0),1/(VALUE(RIGHT($A64,4))-VALUE(LEFT($A64,4))))-1)*100)=FALSE,((POWER(VLOOKUP(VALUE(RIGHT($A64,4)),$A$5:$M$60,COLUMN(B$52),0)/VLOOKUP(VALUE(LEFT($A64,4)),$A$5:$M$60,COLUMN(B$52),0),1/(VALUE(RIGHT($A64,4))-VALUE(LEFT($A64,4))))-1)*100),”n.a.”)</f>
        <v>3.1903296657969982</v>
      </c>
      <c r="C64" s="2">
        <f>IF(ISERROR((POWER(VLOOKUP(VALUE(RIGHT($A64,4)),$A$5:$M$60,COLUMN(C$52),0)/VLOOKUP(VALUE(LEFT($A64,4)),$A$5:$M$60,COLUMN(C$52),0),1/(VALUE(RIGHT($A64,4))-VALUE(LEFT($A64,4))))-1)*100)=FALSE,((POWER(VLOOKUP(VALUE(RIGHT($A64,4)),$A$5:$M$60,COLUMN(C$52),0)/VLOOKUP(VALUE(LEFT($A64,4)),$A$5:$M$60,COLUMN(C$52),0),1/(VALUE(RIGHT($A64,4))-VALUE(LEFT($A64,4))))-1)*100),”n.a.”)</f>
        <v>0.67234222475693883</v>
      </c>
      <c r="D64" s="2">
        <f>IF(ISERROR((POWER(VLOOKUP(VALUE(RIGHT($A64,4)),$A$5:$M$60,COLUMN(D$52),0)/VLOOKUP(VALUE(LEFT($A64,4)),$A$5:$M$60,COLUMN(D$52),0),1/(VALUE(RIGHT($A64,4))-VALUE(LEFT($A64,4))))-1)*100)=FALSE,((POWER(VLOOKUP(VALUE(RIGHT($A64,4)),$A$5:$M$60,COLUMN(D$52),0)/VLOOKUP(VALUE(LEFT($A64,4)),$A$5:$M$60,COLUMN(D$52),0),1/(VALUE(RIGHT($A64,4))-VALUE(LEFT($A64,4))))-1)*100),”n.a.”)</f>
        <v>3.5681847223305807</v>
      </c>
      <c r="E64" s="2">
        <f>IF(ISERROR((POWER(VLOOKUP(VALUE(RIGHT($A64,4)),$A$5:$M$60,COLUMN(E$52),0)/VLOOKUP(VALUE(LEFT($A64,4)),$A$5:$M$60,COLUMN(E$52),0),1/(VALUE(RIGHT($A64,4))-VALUE(LEFT($A64,4))))-1)*100)=FALSE,((POWER(VLOOKUP(VALUE(RIGHT($A64,4)),$A$5:$M$60,COLUMN(E$52),0)/VLOOKUP(VALUE(LEFT($A64,4)),$A$5:$M$60,COLUMN(E$52),0),1/(VALUE(RIGHT($A64,4))-VALUE(LEFT($A64,4))))-1)*100),”n.a.”)</f>
        <v>3.8405895031880855</v>
      </c>
      <c r="F64" s="2">
        <f>IF(ISERROR((POWER(VLOOKUP(VALUE(RIGHT($A64,4)),$A$5:$M$60,COLUMN(F$52),0)/VLOOKUP(VALUE(LEFT($A64,4)),$A$5:$M$60,COLUMN(F$52),0),1/(VALUE(RIGHT($A64,4))-VALUE(LEFT($A64,4))))-1)*100)=FALSE,((POWER(VLOOKUP(VALUE(RIGHT($A64,4)),$A$5:$M$60,COLUMN(F$52),0)/VLOOKUP(VALUE(LEFT($A64,4)),$A$5:$M$60,COLUMN(F$52),0),1/(VALUE(RIGHT($A64,4))-VALUE(LEFT($A64,4))))-1)*100),”n.a.”)</f>
        <v>0.19832858950326049</v>
      </c>
      <c r="G64" s="2">
        <f>IF(ISERROR((POWER(VLOOKUP(VALUE(RIGHT($A64,4)),$A$5:$M$60,COLUMN(G$52),0)/VLOOKUP(VALUE(LEFT($A64,4)),$A$5:$M$60,COLUMN(G$52),0),1/(VALUE(RIGHT($A64,4))-VALUE(LEFT($A64,4))))-1)*100)=FALSE,((POWER(VLOOKUP(VALUE(RIGHT($A64,4)),$A$5:$M$60,COLUMN(G$52),0)/VLOOKUP(VALUE(LEFT($A64,4)),$A$5:$M$60,COLUMN(G$52),0),1/(VALUE(RIGHT($A64,4))-VALUE(LEFT($A64,4))))-1)*100),”n.a.”)</f>
        <v>-2.4228844546422379</v>
      </c>
      <c r="H64" s="2">
        <f>IF(ISERROR((POWER(VLOOKUP(VALUE(RIGHT($A64,4)),$A$5:$M$60,COLUMN(H$52),0)/VLOOKUP(VALUE(LEFT($A64,4)),$A$5:$M$60,COLUMN(H$52),0),1/(VALUE(RIGHT($A64,4))-VALUE(LEFT($A64,4))))-1)*100)=FALSE,((POWER(VLOOKUP(VALUE(RIGHT($A64,4)),$A$5:$M$60,COLUMN(H$52),0)/VLOOKUP(VALUE(LEFT($A64,4)),$A$5:$M$60,COLUMN(H$52),0),1/(VALUE(RIGHT($A64,4))-VALUE(LEFT($A64,4))))-1)*100),”n.a.”)</f>
        <v>-3.1717195783740659</v>
      </c>
      <c r="I64" s="2">
        <f>IF(ISERROR((POWER(VLOOKUP(VALUE(RIGHT($A64,4)),$A$5:$M$60,COLUMN(I$52),0)/VLOOKUP(VALUE(LEFT($A64,4)),$A$5:$M$60,COLUMN(I$52),0),1/(VALUE(RIGHT($A64,4))-VALUE(LEFT($A64,4))))-1)*100)=FALSE,((POWER(VLOOKUP(VALUE(RIGHT($A64,4)),$A$5:$M$60,COLUMN(I$52),0)/VLOOKUP(VALUE(LEFT($A64,4)),$A$5:$M$60,COLUMN(I$52),0),1/(VALUE(RIGHT($A64,4))-VALUE(LEFT($A64,4))))-1)*100),”n.a.”)</f>
        <v>0.75829286410893371</v>
      </c>
      <c r="J64" s="2">
        <f>IF(ISERROR((POWER(VLOOKUP(VALUE(RIGHT($A64,4)),$A$5:$M$60,COLUMN(J$52),0)/VLOOKUP(VALUE(LEFT($A64,4)),$A$5:$M$60,COLUMN(J$52),0),1/(VALUE(RIGHT($A64,4))-VALUE(LEFT($A64,4))))-1)*100)=FALSE,((POWER(VLOOKUP(VALUE(RIGHT($A64,4)),$A$5:$M$60,COLUMN(J$52),0)/VLOOKUP(VALUE(LEFT($A64,4)),$A$5:$M$60,COLUMN(J$52),0),1/(VALUE(RIGHT($A64,4))-VALUE(LEFT($A64,4))))-1)*100),”n.a.”)</f>
        <v>0.48036024141471234</v>
      </c>
      <c r="K64" s="2">
        <f>IF(ISERROR((POWER(VLOOKUP(VALUE(RIGHT($A64,4)),$A$5:$M$60,COLUMN(K$52),0)/VLOOKUP(VALUE(LEFT($A64,4)),$A$5:$M$60,COLUMN(K$52),0),1/(VALUE(RIGHT($A64,4))-VALUE(LEFT($A64,4))))-1)*100)=FALSE,((POWER(VLOOKUP(VALUE(RIGHT($A64,4)),$A$5:$M$60,COLUMN(K$52),0)/VLOOKUP(VALUE(LEFT($A64,4)),$A$5:$M$60,COLUMN(K$52),0),1/(VALUE(RIGHT($A64,4))-VALUE(LEFT($A64,4))))-1)*100),”n.a.”)</f>
        <v>-1.7324728702687975</v>
      </c>
      <c r="L64" s="2">
        <f>IF(ISERROR((POWER(VLOOKUP(VALUE(RIGHT($A64,4)),$A$5:$M$60,COLUMN(L$52),0)/VLOOKUP(VALUE(LEFT($A64,4)),$A$5:$M$60,COLUMN(L$52),0),1/(VALUE(RIGHT($A64,4))-VALUE(LEFT($A64,4))))-1)*100)=FALSE,((POWER(VLOOKUP(VALUE(RIGHT($A64,4)),$A$5:$M$60,COLUMN(L$52),0)/VLOOKUP(VALUE(LEFT($A64,4)),$A$5:$M$60,COLUMN(L$52),0),1/(VALUE(RIGHT($A64,4))-VALUE(LEFT($A64,4))))-1)*100),”n.a.”)</f>
        <v>1.0616328387410112</v>
      </c>
      <c r="M64" s="2">
        <f>IF(ISERROR((POWER(VLOOKUP(VALUE(RIGHT($A64,4)),$A$5:$M$60,COLUMN(M$52),0)/VLOOKUP(VALUE(LEFT($A64,4)),$A$5:$M$60,COLUMN(M$52),0),1/(VALUE(RIGHT($A64,4))-VALUE(LEFT($A64,4))))-1)*100)=FALSE,((POWER(VLOOKUP(VALUE(RIGHT($A64,4)),$A$5:$M$60,COLUMN(M$52),0)/VLOOKUP(VALUE(LEFT($A64,4)),$A$5:$M$60,COLUMN(M$52),0),1/(VALUE(RIGHT($A64,4))-VALUE(LEFT($A64,4))))-1)*100),”n.a.”)</f>
        <v>0.98051651890072034</v>
      </c>
    </row>
    <row r="65" spans="1:13">
      <c r="A65" s="7" t="s">
        <v>1</v>
      </c>
      <c r="B65" s="2">
        <f>IF(ISERROR((POWER(VLOOKUP(VALUE(RIGHT($A65,4)),$A$5:$M$60,COLUMN(B$52),0)/VLOOKUP(VALUE(LEFT($A65,4)),$A$5:$M$60,COLUMN(B$52),0),1/(VALUE(RIGHT($A65,4))-VALUE(LEFT($A65,4))))-1)*100)=FALSE,((POWER(VLOOKUP(VALUE(RIGHT($A65,4)),$A$5:$M$60,COLUMN(B$52),0)/VLOOKUP(VALUE(LEFT($A65,4)),$A$5:$M$60,COLUMN(B$52),0),1/(VALUE(RIGHT($A65,4))-VALUE(LEFT($A65,4))))-1)*100),”n.a.”)</f>
        <v>2.4548086430389526</v>
      </c>
      <c r="C65" s="2">
        <f>IF(ISERROR((POWER(VLOOKUP(VALUE(RIGHT($A65,4)),$A$5:$M$60,COLUMN(C$52),0)/VLOOKUP(VALUE(LEFT($A65,4)),$A$5:$M$60,COLUMN(C$52),0),1/(VALUE(RIGHT($A65,4))-VALUE(LEFT($A65,4))))-1)*100)=FALSE,((POWER(VLOOKUP(VALUE(RIGHT($A65,4)),$A$5:$M$60,COLUMN(C$52),0)/VLOOKUP(VALUE(LEFT($A65,4)),$A$5:$M$60,COLUMN(C$52),0),1/(VALUE(RIGHT($A65,4))-VALUE(LEFT($A65,4))))-1)*100),”n.a.”)</f>
        <v>-2.6249025165341111</v>
      </c>
      <c r="D65" s="2">
        <f>IF(ISERROR((POWER(VLOOKUP(VALUE(RIGHT($A65,4)),$A$5:$M$60,COLUMN(D$52),0)/VLOOKUP(VALUE(LEFT($A65,4)),$A$5:$M$60,COLUMN(D$52),0),1/(VALUE(RIGHT($A65,4))-VALUE(LEFT($A65,4))))-1)*100)=FALSE,((POWER(VLOOKUP(VALUE(RIGHT($A65,4)),$A$5:$M$60,COLUMN(D$52),0)/VLOOKUP(VALUE(LEFT($A65,4)),$A$5:$M$60,COLUMN(D$52),0),1/(VALUE(RIGHT($A65,4))-VALUE(LEFT($A65,4))))-1)*100),”n.a.”)</f>
        <v>3.235253588293685</v>
      </c>
      <c r="E65" s="2">
        <f>IF(ISERROR((POWER(VLOOKUP(VALUE(RIGHT($A65,4)),$A$5:$M$60,COLUMN(E$52),0)/VLOOKUP(VALUE(LEFT($A65,4)),$A$5:$M$60,COLUMN(E$52),0),1/(VALUE(RIGHT($A65,4))-VALUE(LEFT($A65,4))))-1)*100)=FALSE,((POWER(VLOOKUP(VALUE(RIGHT($A65,4)),$A$5:$M$60,COLUMN(E$52),0)/VLOOKUP(VALUE(LEFT($A65,4)),$A$5:$M$60,COLUMN(E$52),0),1/(VALUE(RIGHT($A65,4))-VALUE(LEFT($A65,4))))-1)*100),”n.a.”)</f>
        <v>4.0358179710128006</v>
      </c>
      <c r="F65" s="2">
        <f>IF(ISERROR((POWER(VLOOKUP(VALUE(RIGHT($A65,4)),$A$5:$M$60,COLUMN(F$52),0)/VLOOKUP(VALUE(LEFT($A65,4)),$A$5:$M$60,COLUMN(F$52),0),1/(VALUE(RIGHT($A65,4))-VALUE(LEFT($A65,4))))-1)*100)=FALSE,((POWER(VLOOKUP(VALUE(RIGHT($A65,4)),$A$5:$M$60,COLUMN(F$52),0)/VLOOKUP(VALUE(LEFT($A65,4)),$A$5:$M$60,COLUMN(F$52),0),1/(VALUE(RIGHT($A65,4))-VALUE(LEFT($A65,4))))-1)*100),”n.a.”)</f>
        <v>0.79369566170990336</v>
      </c>
      <c r="G65" s="2">
        <f>IF(ISERROR((POWER(VLOOKUP(VALUE(RIGHT($A65,4)),$A$5:$M$60,COLUMN(G$52),0)/VLOOKUP(VALUE(LEFT($A65,4)),$A$5:$M$60,COLUMN(G$52),0),1/(VALUE(RIGHT($A65,4))-VALUE(LEFT($A65,4))))-1)*100)=FALSE,((POWER(VLOOKUP(VALUE(RIGHT($A65,4)),$A$5:$M$60,COLUMN(G$52),0)/VLOOKUP(VALUE(LEFT($A65,4)),$A$5:$M$60,COLUMN(G$52),0),1/(VALUE(RIGHT($A65,4))-VALUE(LEFT($A65,4))))-1)*100),”n.a.”)</f>
        <v>-1.1554191497184729</v>
      </c>
      <c r="H65" s="2">
        <f>IF(ISERROR((POWER(VLOOKUP(VALUE(RIGHT($A65,4)),$A$5:$M$60,COLUMN(H$52),0)/VLOOKUP(VALUE(LEFT($A65,4)),$A$5:$M$60,COLUMN(H$52),0),1/(VALUE(RIGHT($A65,4))-VALUE(LEFT($A65,4))))-1)*100)=FALSE,((POWER(VLOOKUP(VALUE(RIGHT($A65,4)),$A$5:$M$60,COLUMN(H$52),0)/VLOOKUP(VALUE(LEFT($A65,4)),$A$5:$M$60,COLUMN(H$52),0),1/(VALUE(RIGHT($A65,4))-VALUE(LEFT($A65,4))))-1)*100),”n.a.”)</f>
        <v>-11.782803621784687</v>
      </c>
      <c r="I65" s="2">
        <f>IF(ISERROR((POWER(VLOOKUP(VALUE(RIGHT($A65,4)),$A$5:$M$60,COLUMN(I$52),0)/VLOOKUP(VALUE(LEFT($A65,4)),$A$5:$M$60,COLUMN(I$52),0),1/(VALUE(RIGHT($A65,4))-VALUE(LEFT($A65,4))))-1)*100)=FALSE,((POWER(VLOOKUP(VALUE(RIGHT($A65,4)),$A$5:$M$60,COLUMN(I$52),0)/VLOOKUP(VALUE(LEFT($A65,4)),$A$5:$M$60,COLUMN(I$52),0),1/(VALUE(RIGHT($A65,4))-VALUE(LEFT($A65,4))))-1)*100),”n.a.”)</f>
        <v>1.6843114361027922</v>
      </c>
      <c r="J65" s="2">
        <f>IF(ISERROR((POWER(VLOOKUP(VALUE(RIGHT($A65,4)),$A$5:$M$60,COLUMN(J$52),0)/VLOOKUP(VALUE(LEFT($A65,4)),$A$5:$M$60,COLUMN(J$52),0),1/(VALUE(RIGHT($A65,4))-VALUE(LEFT($A65,4))))-1)*100)=FALSE,((POWER(VLOOKUP(VALUE(RIGHT($A65,4)),$A$5:$M$60,COLUMN(J$52),0)/VLOOKUP(VALUE(LEFT($A65,4)),$A$5:$M$60,COLUMN(J$52),0),1/(VALUE(RIGHT($A65,4))-VALUE(LEFT($A65,4))))-1)*100),”n.a.”)</f>
        <v>0.56243695332016674</v>
      </c>
      <c r="K65" s="2">
        <f>IF(ISERROR((POWER(VLOOKUP(VALUE(RIGHT($A65,4)),$A$5:$M$60,COLUMN(K$52),0)/VLOOKUP(VALUE(LEFT($A65,4)),$A$5:$M$60,COLUMN(K$52),0),1/(VALUE(RIGHT($A65,4))-VALUE(LEFT($A65,4))))-1)*100)=FALSE,((POWER(VLOOKUP(VALUE(RIGHT($A65,4)),$A$5:$M$60,COLUMN(K$52),0)/VLOOKUP(VALUE(LEFT($A65,4)),$A$5:$M$60,COLUMN(K$52),0),1/(VALUE(RIGHT($A65,4))-VALUE(LEFT($A65,4))))-1)*100),”n.a.”)</f>
        <v>-4.5875037002837455</v>
      </c>
      <c r="L65" s="2">
        <f>IF(ISERROR((POWER(VLOOKUP(VALUE(RIGHT($A65,4)),$A$5:$M$60,COLUMN(L$52),0)/VLOOKUP(VALUE(LEFT($A65,4)),$A$5:$M$60,COLUMN(L$52),0),1/(VALUE(RIGHT($A65,4))-VALUE(LEFT($A65,4))))-1)*100)=FALSE,((POWER(VLOOKUP(VALUE(RIGHT($A65,4)),$A$5:$M$60,COLUMN(L$52),0)/VLOOKUP(VALUE(LEFT($A65,4)),$A$5:$M$60,COLUMN(L$52),0),1/(VALUE(RIGHT($A65,4))-VALUE(LEFT($A65,4))))-1)*100),”n.a.”)</f>
        <v>3.0249883266330269</v>
      </c>
      <c r="M65" s="2">
        <f>IF(ISERROR((POWER(VLOOKUP(VALUE(RIGHT($A65,4)),$A$5:$M$60,COLUMN(M$52),0)/VLOOKUP(VALUE(LEFT($A65,4)),$A$5:$M$60,COLUMN(M$52),0),1/(VALUE(RIGHT($A65,4))-VALUE(LEFT($A65,4))))-1)*100)=FALSE,((POWER(VLOOKUP(VALUE(RIGHT($A65,4)),$A$5:$M$60,COLUMN(M$52),0)/VLOOKUP(VALUE(LEFT($A65,4)),$A$5:$M$60,COLUMN(M$52),0),1/(VALUE(RIGHT($A65,4))-VALUE(LEFT($A65,4))))-1)*100),”n.a.”)</f>
        <v>1.7654081384866016</v>
      </c>
    </row>
    <row r="66" spans="1:13">
      <c r="A66" s="7" t="s">
        <v>603</v>
      </c>
      <c r="B66" s="2">
        <f>IF(ISERROR((POWER(VLOOKUP(VALUE(RIGHT($A66,4)),$A$5:$M$60,COLUMN(B$52),0)/VLOOKUP(VALUE(LEFT($A66,4)),$A$5:$M$60,COLUMN(B$52),0),1/(VALUE(RIGHT($A66,4))-VALUE(LEFT($A66,4))))-1)*100)=FALSE,((POWER(VLOOKUP(VALUE(RIGHT($A66,4)),$A$5:$M$60,COLUMN(B$52),0)/VLOOKUP(VALUE(LEFT($A66,4)),$A$5:$M$60,COLUMN(B$52),0),1/(VALUE(RIGHT($A66,4))-VALUE(LEFT($A66,4))))-1)*100),”n.a.”)</f>
        <v>3.5648677557479136</v>
      </c>
      <c r="C66" s="2">
        <f>IF(ISERROR((POWER(VLOOKUP(VALUE(RIGHT($A66,4)),$A$5:$M$60,COLUMN(C$52),0)/VLOOKUP(VALUE(LEFT($A66,4)),$A$5:$M$60,COLUMN(C$52),0),1/(VALUE(RIGHT($A66,4))-VALUE(LEFT($A66,4))))-1)*100)=FALSE,((POWER(VLOOKUP(VALUE(RIGHT($A66,4)),$A$5:$M$60,COLUMN(C$52),0)/VLOOKUP(VALUE(LEFT($A66,4)),$A$5:$M$60,COLUMN(C$52),0),1/(VALUE(RIGHT($A66,4))-VALUE(LEFT($A66,4))))-1)*100),”n.a.”)</f>
        <v>3.4126860571894957</v>
      </c>
      <c r="D66" s="2">
        <f>IF(ISERROR((POWER(VLOOKUP(VALUE(RIGHT($A66,4)),$A$5:$M$60,COLUMN(D$52),0)/VLOOKUP(VALUE(LEFT($A66,4)),$A$5:$M$60,COLUMN(D$52),0),1/(VALUE(RIGHT($A66,4))-VALUE(LEFT($A66,4))))-1)*100)=FALSE,((POWER(VLOOKUP(VALUE(RIGHT($A66,4)),$A$5:$M$60,COLUMN(D$52),0)/VLOOKUP(VALUE(LEFT($A66,4)),$A$5:$M$60,COLUMN(D$52),0),1/(VALUE(RIGHT($A66,4))-VALUE(LEFT($A66,4))))-1)*100),”n.a.”)</f>
        <v>4.6351435331926982</v>
      </c>
      <c r="E66" s="2">
        <f>IF(ISERROR((POWER(VLOOKUP(VALUE(RIGHT($A66,4)),$A$5:$M$60,COLUMN(E$52),0)/VLOOKUP(VALUE(LEFT($A66,4)),$A$5:$M$60,COLUMN(E$52),0),1/(VALUE(RIGHT($A66,4))-VALUE(LEFT($A66,4))))-1)*100)=FALSE,((POWER(VLOOKUP(VALUE(RIGHT($A66,4)),$A$5:$M$60,COLUMN(E$52),0)/VLOOKUP(VALUE(LEFT($A66,4)),$A$5:$M$60,COLUMN(E$52),0),1/(VALUE(RIGHT($A66,4))-VALUE(LEFT($A66,4))))-1)*100),”n.a.”)</f>
        <v>2.7125141760685256</v>
      </c>
      <c r="F66" s="2">
        <f>IF(ISERROR((POWER(VLOOKUP(VALUE(RIGHT($A66,4)),$A$5:$M$60,COLUMN(F$52),0)/VLOOKUP(VALUE(LEFT($A66,4)),$A$5:$M$60,COLUMN(F$52),0),1/(VALUE(RIGHT($A66,4))-VALUE(LEFT($A66,4))))-1)*100)=FALSE,((POWER(VLOOKUP(VALUE(RIGHT($A66,4)),$A$5:$M$60,COLUMN(F$52),0)/VLOOKUP(VALUE(LEFT($A66,4)),$A$5:$M$60,COLUMN(F$52),0),1/(VALUE(RIGHT($A66,4))-VALUE(LEFT($A66,4))))-1)*100),”n.a.”)</f>
        <v>-1.1366547771245572</v>
      </c>
      <c r="G66" s="2">
        <f>IF(ISERROR((POWER(VLOOKUP(VALUE(RIGHT($A66,4)),$A$5:$M$60,COLUMN(G$52),0)/VLOOKUP(VALUE(LEFT($A66,4)),$A$5:$M$60,COLUMN(G$52),0),1/(VALUE(RIGHT($A66,4))-VALUE(LEFT($A66,4))))-1)*100)=FALSE,((POWER(VLOOKUP(VALUE(RIGHT($A66,4)),$A$5:$M$60,COLUMN(G$52),0)/VLOOKUP(VALUE(LEFT($A66,4)),$A$5:$M$60,COLUMN(G$52),0),1/(VALUE(RIGHT($A66,4))-VALUE(LEFT($A66,4))))-1)*100),”n.a.”)</f>
        <v>-0.89213879500414928</v>
      </c>
      <c r="H66" s="2">
        <f>IF(ISERROR((POWER(VLOOKUP(VALUE(RIGHT($A66,4)),$A$5:$M$60,COLUMN(H$52),0)/VLOOKUP(VALUE(LEFT($A66,4)),$A$5:$M$60,COLUMN(H$52),0),1/(VALUE(RIGHT($A66,4))-VALUE(LEFT($A66,4))))-1)*100)=FALSE,((POWER(VLOOKUP(VALUE(RIGHT($A66,4)),$A$5:$M$60,COLUMN(H$52),0)/VLOOKUP(VALUE(LEFT($A66,4)),$A$5:$M$60,COLUMN(H$52),0),1/(VALUE(RIGHT($A66,4))-VALUE(LEFT($A66,4))))-1)*100),”n.a.”)</f>
        <v>0.17112418420974773</v>
      </c>
      <c r="I66" s="2">
        <f>IF(ISERROR((POWER(VLOOKUP(VALUE(RIGHT($A66,4)),$A$5:$M$60,COLUMN(I$52),0)/VLOOKUP(VALUE(LEFT($A66,4)),$A$5:$M$60,COLUMN(I$52),0),1/(VALUE(RIGHT($A66,4))-VALUE(LEFT($A66,4))))-1)*100)=FALSE,((POWER(VLOOKUP(VALUE(RIGHT($A66,4)),$A$5:$M$60,COLUMN(I$52),0)/VLOOKUP(VALUE(LEFT($A66,4)),$A$5:$M$60,COLUMN(I$52),0),1/(VALUE(RIGHT($A66,4))-VALUE(LEFT($A66,4))))-1)*100),”n.a.”)</f>
        <v>-1.2103493275955501</v>
      </c>
      <c r="J66" s="2">
        <f>IF(ISERROR((POWER(VLOOKUP(VALUE(RIGHT($A66,4)),$A$5:$M$60,COLUMN(J$52),0)/VLOOKUP(VALUE(LEFT($A66,4)),$A$5:$M$60,COLUMN(J$52),0),1/(VALUE(RIGHT($A66,4))-VALUE(LEFT($A66,4))))-1)*100)=FALSE,((POWER(VLOOKUP(VALUE(RIGHT($A66,4)),$A$5:$M$60,COLUMN(J$52),0)/VLOOKUP(VALUE(LEFT($A66,4)),$A$5:$M$60,COLUMN(J$52),0),1/(VALUE(RIGHT($A66,4))-VALUE(LEFT($A66,4))))-1)*100),”n.a.”)</f>
        <v>0.8994473496434674</v>
      </c>
      <c r="K66" s="2">
        <f>IF(ISERROR((POWER(VLOOKUP(VALUE(RIGHT($A66,4)),$A$5:$M$60,COLUMN(K$52),0)/VLOOKUP(VALUE(LEFT($A66,4)),$A$5:$M$60,COLUMN(K$52),0),1/(VALUE(RIGHT($A66,4))-VALUE(LEFT($A66,4))))-1)*100)=FALSE,((POWER(VLOOKUP(VALUE(RIGHT($A66,4)),$A$5:$M$60,COLUMN(K$52),0)/VLOOKUP(VALUE(LEFT($A66,4)),$A$5:$M$60,COLUMN(K$52),0),1/(VALUE(RIGHT($A66,4))-VALUE(LEFT($A66,4))))-1)*100),”n.a.”)</f>
        <v>-0.93717875186810629</v>
      </c>
      <c r="L66" s="2">
        <f>IF(ISERROR((POWER(VLOOKUP(VALUE(RIGHT($A66,4)),$A$5:$M$60,COLUMN(L$52),0)/VLOOKUP(VALUE(LEFT($A66,4)),$A$5:$M$60,COLUMN(L$52),0),1/(VALUE(RIGHT($A66,4))-VALUE(LEFT($A66,4))))-1)*100)=FALSE,((POWER(VLOOKUP(VALUE(RIGHT($A66,4)),$A$5:$M$60,COLUMN(L$52),0)/VLOOKUP(VALUE(LEFT($A66,4)),$A$5:$M$60,COLUMN(L$52),0),1/(VALUE(RIGHT($A66,4))-VALUE(LEFT($A66,4))))-1)*100),”n.a.”)</f>
        <v>3.4664422413142937</v>
      </c>
      <c r="M66" s="2">
        <f>IF(ISERROR((POWER(VLOOKUP(VALUE(RIGHT($A66,4)),$A$5:$M$60,COLUMN(M$52),0)/VLOOKUP(VALUE(LEFT($A66,4)),$A$5:$M$60,COLUMN(M$52),0),1/(VALUE(RIGHT($A66,4))-VALUE(LEFT($A66,4))))-1)*100)=FALSE,((POWER(VLOOKUP(VALUE(RIGHT($A66,4)),$A$5:$M$60,COLUMN(M$52),0)/VLOOKUP(VALUE(LEFT($A66,4)),$A$5:$M$60,COLUMN(M$52),0),1/(VALUE(RIGHT($A66,4))-VALUE(LEFT($A66,4))))-1)*100),”n.a.”)</f>
        <v>1.175513258689076</v>
      </c>
    </row>
    <row r="67" spans="1:13">
      <c r="A67" s="7" t="s">
        <v>2</v>
      </c>
      <c r="B67" s="2">
        <f>IF(ISERROR((POWER(VLOOKUP(VALUE(RIGHT($A67,4)),$A$5:$M$60,COLUMN(B$52),0)/VLOOKUP(VALUE(LEFT($A67,4)),$A$5:$M$60,COLUMN(B$52),0),1/(VALUE(RIGHT($A67,4))-VALUE(LEFT($A67,4))))-1)*100)=FALSE,((POWER(VLOOKUP(VALUE(RIGHT($A67,4)),$A$5:$M$60,COLUMN(B$52),0)/VLOOKUP(VALUE(LEFT($A67,4)),$A$5:$M$60,COLUMN(B$52),0),1/(VALUE(RIGHT($A67,4))-VALUE(LEFT($A67,4))))-1)*100),”n.a.”)</f>
        <v>6.3405908540861589</v>
      </c>
      <c r="C67" s="2">
        <f>IF(ISERROR((POWER(VLOOKUP(VALUE(RIGHT($A67,4)),$A$5:$M$60,COLUMN(C$52),0)/VLOOKUP(VALUE(LEFT($A67,4)),$A$5:$M$60,COLUMN(C$52),0),1/(VALUE(RIGHT($A67,4))-VALUE(LEFT($A67,4))))-1)*100)=FALSE,((POWER(VLOOKUP(VALUE(RIGHT($A67,4)),$A$5:$M$60,COLUMN(C$52),0)/VLOOKUP(VALUE(LEFT($A67,4)),$A$5:$M$60,COLUMN(C$52),0),1/(VALUE(RIGHT($A67,4))-VALUE(LEFT($A67,4))))-1)*100),”n.a.”)</f>
        <v>3.0278734164865373</v>
      </c>
      <c r="D67" s="2">
        <f>IF(ISERROR((POWER(VLOOKUP(VALUE(RIGHT($A67,4)),$A$5:$M$60,COLUMN(D$52),0)/VLOOKUP(VALUE(LEFT($A67,4)),$A$5:$M$60,COLUMN(D$52),0),1/(VALUE(RIGHT($A67,4))-VALUE(LEFT($A67,4))))-1)*100)=FALSE,((POWER(VLOOKUP(VALUE(RIGHT($A67,4)),$A$5:$M$60,COLUMN(D$52),0)/VLOOKUP(VALUE(LEFT($A67,4)),$A$5:$M$60,COLUMN(D$52),0),1/(VALUE(RIGHT($A67,4))-VALUE(LEFT($A67,4))))-1)*100),”n.a.”)</f>
        <v>4.8125724391203661</v>
      </c>
      <c r="E67" s="2">
        <f>IF(ISERROR((POWER(VLOOKUP(VALUE(RIGHT($A67,4)),$A$5:$M$60,COLUMN(E$52),0)/VLOOKUP(VALUE(LEFT($A67,4)),$A$5:$M$60,COLUMN(E$52),0),1/(VALUE(RIGHT($A67,4))-VALUE(LEFT($A67,4))))-1)*100)=FALSE,((POWER(VLOOKUP(VALUE(RIGHT($A67,4)),$A$5:$M$60,COLUMN(E$52),0)/VLOOKUP(VALUE(LEFT($A67,4)),$A$5:$M$60,COLUMN(E$52),0),1/(VALUE(RIGHT($A67,4))-VALUE(LEFT($A67,4))))-1)*100),”n.a.”)</f>
        <v>8.1265540712847972</v>
      </c>
      <c r="F67" s="2">
        <f>IF(ISERROR((POWER(VLOOKUP(VALUE(RIGHT($A67,4)),$A$5:$M$60,COLUMN(F$52),0)/VLOOKUP(VALUE(LEFT($A67,4)),$A$5:$M$60,COLUMN(F$52),0),1/(VALUE(RIGHT($A67,4))-VALUE(LEFT($A67,4))))-1)*100)=FALSE,((POWER(VLOOKUP(VALUE(RIGHT($A67,4)),$A$5:$M$60,COLUMN(F$52),0)/VLOOKUP(VALUE(LEFT($A67,4)),$A$5:$M$60,COLUMN(F$52),0),1/(VALUE(RIGHT($A67,4))-VALUE(LEFT($A67,4))))-1)*100),”n.a.”)</f>
        <v>1.0259833886873126</v>
      </c>
      <c r="G67" s="2">
        <f>IF(ISERROR((POWER(VLOOKUP(VALUE(RIGHT($A67,4)),$A$5:$M$60,COLUMN(G$52),0)/VLOOKUP(VALUE(LEFT($A67,4)),$A$5:$M$60,COLUMN(G$52),0),1/(VALUE(RIGHT($A67,4))-VALUE(LEFT($A67,4))))-1)*100)=FALSE,((POWER(VLOOKUP(VALUE(RIGHT($A67,4)),$A$5:$M$60,COLUMN(G$52),0)/VLOOKUP(VALUE(LEFT($A67,4)),$A$5:$M$60,COLUMN(G$52),0),1/(VALUE(RIGHT($A67,4))-VALUE(LEFT($A67,4))))-1)*100),”n.a.”)</f>
        <v>-4.7423353817874663</v>
      </c>
      <c r="H67" s="2">
        <f>IF(ISERROR((POWER(VLOOKUP(VALUE(RIGHT($A67,4)),$A$5:$M$60,COLUMN(H$52),0)/VLOOKUP(VALUE(LEFT($A67,4)),$A$5:$M$60,COLUMN(H$52),0),1/(VALUE(RIGHT($A67,4))-VALUE(LEFT($A67,4))))-1)*100)=FALSE,((POWER(VLOOKUP(VALUE(RIGHT($A67,4)),$A$5:$M$60,COLUMN(H$52),0)/VLOOKUP(VALUE(LEFT($A67,4)),$A$5:$M$60,COLUMN(H$52),0),1/(VALUE(RIGHT($A67,4))-VALUE(LEFT($A67,4))))-1)*100),”n.a.”)</f>
        <v>1.5882123187160424</v>
      </c>
      <c r="I67" s="2">
        <f>IF(ISERROR((POWER(VLOOKUP(VALUE(RIGHT($A67,4)),$A$5:$M$60,COLUMN(I$52),0)/VLOOKUP(VALUE(LEFT($A67,4)),$A$5:$M$60,COLUMN(I$52),0),1/(VALUE(RIGHT($A67,4))-VALUE(LEFT($A67,4))))-1)*100)=FALSE,((POWER(VLOOKUP(VALUE(RIGHT($A67,4)),$A$5:$M$60,COLUMN(I$52),0)/VLOOKUP(VALUE(LEFT($A67,4)),$A$5:$M$60,COLUMN(I$52),0),1/(VALUE(RIGHT($A67,4))-VALUE(LEFT($A67,4))))-1)*100),”n.a.”)</f>
        <v>1.89888253764392</v>
      </c>
      <c r="J67" s="2">
        <f>IF(ISERROR((POWER(VLOOKUP(VALUE(RIGHT($A67,4)),$A$5:$M$60,COLUMN(J$52),0)/VLOOKUP(VALUE(LEFT($A67,4)),$A$5:$M$60,COLUMN(J$52),0),1/(VALUE(RIGHT($A67,4))-VALUE(LEFT($A67,4))))-1)*100)=FALSE,((POWER(VLOOKUP(VALUE(RIGHT($A67,4)),$A$5:$M$60,COLUMN(J$52),0)/VLOOKUP(VALUE(LEFT($A67,4)),$A$5:$M$60,COLUMN(J$52),0),1/(VALUE(RIGHT($A67,4))-VALUE(LEFT($A67,4))))-1)*100),”n.a.”)</f>
        <v>2.2973551627987421</v>
      </c>
      <c r="K67" s="2">
        <f>IF(ISERROR((POWER(VLOOKUP(VALUE(RIGHT($A67,4)),$A$5:$M$60,COLUMN(K$52),0)/VLOOKUP(VALUE(LEFT($A67,4)),$A$5:$M$60,COLUMN(K$52),0),1/(VALUE(RIGHT($A67,4))-VALUE(LEFT($A67,4))))-1)*100)=FALSE,((POWER(VLOOKUP(VALUE(RIGHT($A67,4)),$A$5:$M$60,COLUMN(K$52),0)/VLOOKUP(VALUE(LEFT($A67,4)),$A$5:$M$60,COLUMN(K$52),0),1/(VALUE(RIGHT($A67,4))-VALUE(LEFT($A67,4))))-1)*100),”n.a.”)</f>
        <v>-0.7300857616944656</v>
      </c>
      <c r="L67" s="2">
        <f>IF(ISERROR((POWER(VLOOKUP(VALUE(RIGHT($A67,4)),$A$5:$M$60,COLUMN(L$52),0)/VLOOKUP(VALUE(LEFT($A67,4)),$A$5:$M$60,COLUMN(L$52),0),1/(VALUE(RIGHT($A67,4))-VALUE(LEFT($A67,4))))-1)*100)=FALSE,((POWER(VLOOKUP(VALUE(RIGHT($A67,4)),$A$5:$M$60,COLUMN(L$52),0)/VLOOKUP(VALUE(LEFT($A67,4)),$A$5:$M$60,COLUMN(L$52),0),1/(VALUE(RIGHT($A67,4))-VALUE(LEFT($A67,4))))-1)*100),”n.a.”)</f>
        <v>3.267145953269357</v>
      </c>
      <c r="M67" s="2">
        <f>IF(ISERROR((POWER(VLOOKUP(VALUE(RIGHT($A67,4)),$A$5:$M$60,COLUMN(M$52),0)/VLOOKUP(VALUE(LEFT($A67,4)),$A$5:$M$60,COLUMN(M$52),0),1/(VALUE(RIGHT($A67,4))-VALUE(LEFT($A67,4))))-1)*100)=FALSE,((POWER(VLOOKUP(VALUE(RIGHT($A67,4)),$A$5:$M$60,COLUMN(M$52),0)/VLOOKUP(VALUE(LEFT($A67,4)),$A$5:$M$60,COLUMN(M$52),0),1/(VALUE(RIGHT($A67,4))-VALUE(LEFT($A67,4))))-1)*100),”n.a.”)</f>
        <v>2.9305068585063987</v>
      </c>
    </row>
    <row r="68" spans="1:13">
      <c r="A68" s="7" t="s">
        <v>448</v>
      </c>
      <c r="B68" s="2">
        <f>IF(ISERROR((POWER(VLOOKUP(VALUE(RIGHT($A68,4)),$A$5:$M$60,COLUMN(B$52),0)/VLOOKUP(VALUE(LEFT($A68,4)),$A$5:$M$60,COLUMN(B$52),0),1/(VALUE(RIGHT($A68,4))-VALUE(LEFT($A68,4))))-1)*100)=FALSE,((POWER(VLOOKUP(VALUE(RIGHT($A68,4)),$A$5:$M$60,COLUMN(B$52),0)/VLOOKUP(VALUE(LEFT($A68,4)),$A$5:$M$60,COLUMN(B$52),0),1/(VALUE(RIGHT($A68,4))-VALUE(LEFT($A68,4))))-1)*100),”n.a.”)</f>
        <v>0.5951817112364699</v>
      </c>
      <c r="C68" s="2">
        <f>IF(ISERROR((POWER(VLOOKUP(VALUE(RIGHT($A68,4)),$A$5:$M$60,COLUMN(C$52),0)/VLOOKUP(VALUE(LEFT($A68,4)),$A$5:$M$60,COLUMN(C$52),0),1/(VALUE(RIGHT($A68,4))-VALUE(LEFT($A68,4))))-1)*100)=FALSE,((POWER(VLOOKUP(VALUE(RIGHT($A68,4)),$A$5:$M$60,COLUMN(C$52),0)/VLOOKUP(VALUE(LEFT($A68,4)),$A$5:$M$60,COLUMN(C$52),0),1/(VALUE(RIGHT($A68,4))-VALUE(LEFT($A68,4))))-1)*100),”n.a.”)</f>
        <v>3.8376402365841056</v>
      </c>
      <c r="D68" s="2">
        <f>IF(ISERROR((POWER(VLOOKUP(VALUE(RIGHT($A68,4)),$A$5:$M$60,COLUMN(D$52),0)/VLOOKUP(VALUE(LEFT($A68,4)),$A$5:$M$60,COLUMN(D$52),0),1/(VALUE(RIGHT($A68,4))-VALUE(LEFT($A68,4))))-1)*100)=FALSE,((POWER(VLOOKUP(VALUE(RIGHT($A68,4)),$A$5:$M$60,COLUMN(D$52),0)/VLOOKUP(VALUE(LEFT($A68,4)),$A$5:$M$60,COLUMN(D$52),0),1/(VALUE(RIGHT($A68,4))-VALUE(LEFT($A68,4))))-1)*100),”n.a.”)</f>
        <v>4.4403186275163709</v>
      </c>
      <c r="E68" s="2">
        <f>IF(ISERROR((POWER(VLOOKUP(VALUE(RIGHT($A68,4)),$A$5:$M$60,COLUMN(E$52),0)/VLOOKUP(VALUE(LEFT($A68,4)),$A$5:$M$60,COLUMN(E$52),0),1/(VALUE(RIGHT($A68,4))-VALUE(LEFT($A68,4))))-1)*100)=FALSE,((POWER(VLOOKUP(VALUE(RIGHT($A68,4)),$A$5:$M$60,COLUMN(E$52),0)/VLOOKUP(VALUE(LEFT($A68,4)),$A$5:$M$60,COLUMN(E$52),0),1/(VALUE(RIGHT($A68,4))-VALUE(LEFT($A68,4))))-1)*100),”n.a.”)</f>
        <v>-2.9303514817547338</v>
      </c>
      <c r="F68" s="2">
        <f>IF(ISERROR((POWER(VLOOKUP(VALUE(RIGHT($A68,4)),$A$5:$M$60,COLUMN(F$52),0)/VLOOKUP(VALUE(LEFT($A68,4)),$A$5:$M$60,COLUMN(F$52),0),1/(VALUE(RIGHT($A68,4))-VALUE(LEFT($A68,4))))-1)*100)=FALSE,((POWER(VLOOKUP(VALUE(RIGHT($A68,4)),$A$5:$M$60,COLUMN(F$52),0)/VLOOKUP(VALUE(LEFT($A68,4)),$A$5:$M$60,COLUMN(F$52),0),1/(VALUE(RIGHT($A68,4))-VALUE(LEFT($A68,4))))-1)*100),”n.a.”)</f>
        <v>-3.4621243064776097</v>
      </c>
      <c r="G68" s="2">
        <f>IF(ISERROR((POWER(VLOOKUP(VALUE(RIGHT($A68,4)),$A$5:$M$60,COLUMN(G$52),0)/VLOOKUP(VALUE(LEFT($A68,4)),$A$5:$M$60,COLUMN(G$52),0),1/(VALUE(RIGHT($A68,4))-VALUE(LEFT($A68,4))))-1)*100)=FALSE,((POWER(VLOOKUP(VALUE(RIGHT($A68,4)),$A$5:$M$60,COLUMN(G$52),0)/VLOOKUP(VALUE(LEFT($A68,4)),$A$5:$M$60,COLUMN(G$52),0),1/(VALUE(RIGHT($A68,4))-VALUE(LEFT($A68,4))))-1)*100),”n.a.”)</f>
        <v>3.5230587392114598</v>
      </c>
      <c r="H68" s="2">
        <f>IF(ISERROR((POWER(VLOOKUP(VALUE(RIGHT($A68,4)),$A$5:$M$60,COLUMN(H$52),0)/VLOOKUP(VALUE(LEFT($A68,4)),$A$5:$M$60,COLUMN(H$52),0),1/(VALUE(RIGHT($A68,4))-VALUE(LEFT($A68,4))))-1)*100)=FALSE,((POWER(VLOOKUP(VALUE(RIGHT($A68,4)),$A$5:$M$60,COLUMN(H$52),0)/VLOOKUP(VALUE(LEFT($A68,4)),$A$5:$M$60,COLUMN(H$52),0),1/(VALUE(RIGHT($A68,4))-VALUE(LEFT($A68,4))))-1)*100),”n.a.”)</f>
        <v>-1.364852021396068</v>
      </c>
      <c r="I68" s="2">
        <f>IF(ISERROR((POWER(VLOOKUP(VALUE(RIGHT($A68,4)),$A$5:$M$60,COLUMN(I$52),0)/VLOOKUP(VALUE(LEFT($A68,4)),$A$5:$M$60,COLUMN(I$52),0),1/(VALUE(RIGHT($A68,4))-VALUE(LEFT($A68,4))))-1)*100)=FALSE,((POWER(VLOOKUP(VALUE(RIGHT($A68,4)),$A$5:$M$60,COLUMN(I$52),0)/VLOOKUP(VALUE(LEFT($A68,4)),$A$5:$M$60,COLUMN(I$52),0),1/(VALUE(RIGHT($A68,4))-VALUE(LEFT($A68,4))))-1)*100),”n.a.”)</f>
        <v>-4.5210397610950022</v>
      </c>
      <c r="J68" s="2">
        <f>IF(ISERROR((POWER(VLOOKUP(VALUE(RIGHT($A68,4)),$A$5:$M$60,COLUMN(J$52),0)/VLOOKUP(VALUE(LEFT($A68,4)),$A$5:$M$60,COLUMN(J$52),0),1/(VALUE(RIGHT($A68,4))-VALUE(LEFT($A68,4))))-1)*100)=FALSE,((POWER(VLOOKUP(VALUE(RIGHT($A68,4)),$A$5:$M$60,COLUMN(J$52),0)/VLOOKUP(VALUE(LEFT($A68,4)),$A$5:$M$60,COLUMN(J$52),0),1/(VALUE(RIGHT($A68,4))-VALUE(LEFT($A68,4))))-1)*100),”n.a.”)</f>
        <v>-0.61619781392032724</v>
      </c>
      <c r="K68" s="2">
        <f>IF(ISERROR((POWER(VLOOKUP(VALUE(RIGHT($A68,4)),$A$5:$M$60,COLUMN(K$52),0)/VLOOKUP(VALUE(LEFT($A68,4)),$A$5:$M$60,COLUMN(K$52),0),1/(VALUE(RIGHT($A68,4))-VALUE(LEFT($A68,4))))-1)*100)=FALSE,((POWER(VLOOKUP(VALUE(RIGHT($A68,4)),$A$5:$M$60,COLUMN(K$52),0)/VLOOKUP(VALUE(LEFT($A68,4)),$A$5:$M$60,COLUMN(K$52),0),1/(VALUE(RIGHT($A68,4))-VALUE(LEFT($A68,4))))-1)*100),”n.a.”)</f>
        <v>-1.1644820819912471</v>
      </c>
      <c r="L68" s="2">
        <f>IF(ISERROR((POWER(VLOOKUP(VALUE(RIGHT($A68,4)),$A$5:$M$60,COLUMN(L$52),0)/VLOOKUP(VALUE(LEFT($A68,4)),$A$5:$M$60,COLUMN(L$52),0),1/(VALUE(RIGHT($A68,4))-VALUE(LEFT($A68,4))))-1)*100)=FALSE,((POWER(VLOOKUP(VALUE(RIGHT($A68,4)),$A$5:$M$60,COLUMN(L$52),0)/VLOOKUP(VALUE(LEFT($A68,4)),$A$5:$M$60,COLUMN(L$52),0),1/(VALUE(RIGHT($A68,4))-VALUE(LEFT($A68,4))))-1)*100),”n.a.”)</f>
        <v>3.6861124273116941</v>
      </c>
      <c r="M68" s="2">
        <f>IF(ISERROR((POWER(VLOOKUP(VALUE(RIGHT($A68,4)),$A$5:$M$60,COLUMN(M$52),0)/VLOOKUP(VALUE(LEFT($A68,4)),$A$5:$M$60,COLUMN(M$52),0),1/(VALUE(RIGHT($A68,4))-VALUE(LEFT($A68,4))))-1)*100)=FALSE,((POWER(VLOOKUP(VALUE(RIGHT($A68,4)),$A$5:$M$60,COLUMN(M$52),0)/VLOOKUP(VALUE(LEFT($A68,4)),$A$5:$M$60,COLUMN(M$52),0),1/(VALUE(RIGHT($A68,4))-VALUE(LEFT($A68,4))))-1)*100),”n.a.”)</f>
        <v>-0.72043820892822019</v>
      </c>
    </row>
    <row r="70" spans="1:13">
      <c r="A70" s="229" t="s">
        <v>1340</v>
      </c>
    </row>
    <row r="71" spans="1:13">
      <c r="A71" t="s">
        <v>524</v>
      </c>
    </row>
    <row r="72" spans="1:13">
      <c r="A72" t="s">
        <v>621</v>
      </c>
    </row>
  </sheetData>
  <mergeCells count="3">
    <mergeCell ref="B3:E3"/>
    <mergeCell ref="F3:I3"/>
    <mergeCell ref="J3:M3"/>
  </mergeCells>
  <pageMargins left="0.7" right="0.7" top="0.75" bottom="0.75" header="0.3" footer="0.3"/>
  <pageSetup scale="60" orientation="portrait" horizontalDpi="0" verticalDpi="0" r:id="rId1"/>
</worksheet>
</file>

<file path=xl/worksheets/sheet63.xml><?xml version="1.0" encoding="utf-8"?>
<worksheet xmlns="http://schemas.openxmlformats.org/spreadsheetml/2006/main" xmlns:r="http://schemas.openxmlformats.org/officeDocument/2006/relationships">
  <dimension ref="A1:M71"/>
  <sheetViews>
    <sheetView view="pageBreakPreview" zoomScaleNormal="100" zoomScaleSheetLayoutView="100" workbookViewId="0"/>
  </sheetViews>
  <sheetFormatPr defaultRowHeight="15" outlineLevelRow="1"/>
  <cols>
    <col min="1" max="1" width="9.42578125" style="179" bestFit="1" customWidth="1"/>
    <col min="2" max="13" width="11.85546875" style="179" customWidth="1"/>
    <col min="14" max="15" width="9.140625" style="179"/>
    <col min="16" max="16" width="9.42578125" style="179" bestFit="1" customWidth="1"/>
    <col min="17" max="17" width="14.7109375" style="179" bestFit="1" customWidth="1"/>
    <col min="18" max="18" width="13.42578125" style="179" bestFit="1" customWidth="1"/>
    <col min="19" max="22" width="12" style="179" bestFit="1" customWidth="1"/>
    <col min="23" max="23" width="11" style="179" bestFit="1" customWidth="1"/>
    <col min="24" max="24" width="12" style="179" bestFit="1" customWidth="1"/>
    <col min="25" max="26" width="11" style="179" bestFit="1" customWidth="1"/>
    <col min="27" max="27" width="10" style="179" bestFit="1" customWidth="1"/>
    <col min="28" max="28" width="11" style="179" bestFit="1" customWidth="1"/>
    <col min="29" max="16384" width="9.140625" style="179"/>
  </cols>
  <sheetData>
    <row r="1" spans="1:13">
      <c r="A1" s="179" t="s">
        <v>1250</v>
      </c>
    </row>
    <row r="3" spans="1:13">
      <c r="B3" s="357" t="s">
        <v>5</v>
      </c>
      <c r="C3" s="357"/>
      <c r="D3" s="357"/>
      <c r="E3" s="357"/>
      <c r="F3" s="357" t="s">
        <v>6</v>
      </c>
      <c r="G3" s="357" t="s">
        <v>6</v>
      </c>
      <c r="H3" s="357" t="s">
        <v>6</v>
      </c>
      <c r="I3" s="357" t="s">
        <v>6</v>
      </c>
      <c r="J3" s="357" t="s">
        <v>7</v>
      </c>
      <c r="K3" s="357" t="s">
        <v>7</v>
      </c>
      <c r="L3" s="357" t="s">
        <v>7</v>
      </c>
      <c r="M3" s="357" t="s">
        <v>7</v>
      </c>
    </row>
    <row r="4" spans="1:13" ht="45" customHeight="1">
      <c r="B4" s="55" t="s">
        <v>623</v>
      </c>
      <c r="C4" s="55" t="s">
        <v>624</v>
      </c>
      <c r="D4" s="55" t="s">
        <v>625</v>
      </c>
      <c r="E4" s="55" t="s">
        <v>626</v>
      </c>
      <c r="F4" s="55" t="s">
        <v>623</v>
      </c>
      <c r="G4" s="55" t="s">
        <v>624</v>
      </c>
      <c r="H4" s="55" t="s">
        <v>625</v>
      </c>
      <c r="I4" s="55" t="s">
        <v>626</v>
      </c>
      <c r="J4" s="55" t="s">
        <v>623</v>
      </c>
      <c r="K4" s="55" t="s">
        <v>624</v>
      </c>
      <c r="L4" s="55" t="s">
        <v>625</v>
      </c>
      <c r="M4" s="55" t="s">
        <v>626</v>
      </c>
    </row>
    <row r="5" spans="1:13" hidden="1" outlineLevel="1">
      <c r="A5" s="179">
        <v>1955</v>
      </c>
    </row>
    <row r="6" spans="1:13" hidden="1" outlineLevel="1">
      <c r="A6" s="179">
        <v>1956</v>
      </c>
      <c r="B6" s="3"/>
      <c r="C6" s="3"/>
      <c r="D6" s="3"/>
      <c r="E6" s="3"/>
      <c r="F6" s="3"/>
      <c r="G6" s="3"/>
      <c r="H6" s="3"/>
      <c r="I6" s="3"/>
      <c r="J6" s="3"/>
      <c r="K6" s="3"/>
      <c r="L6" s="3"/>
      <c r="M6" s="3"/>
    </row>
    <row r="7" spans="1:13" hidden="1" outlineLevel="1">
      <c r="A7" s="179">
        <v>1957</v>
      </c>
      <c r="B7" s="3"/>
      <c r="C7" s="3"/>
      <c r="D7" s="3"/>
      <c r="E7" s="3"/>
      <c r="F7" s="3"/>
      <c r="G7" s="3"/>
      <c r="H7" s="3"/>
      <c r="I7" s="3"/>
      <c r="J7" s="3"/>
      <c r="K7" s="3"/>
      <c r="L7" s="3"/>
      <c r="M7" s="3"/>
    </row>
    <row r="8" spans="1:13" hidden="1" outlineLevel="1">
      <c r="A8" s="179">
        <v>1958</v>
      </c>
      <c r="B8" s="3"/>
      <c r="C8" s="3"/>
      <c r="D8" s="3"/>
      <c r="E8" s="3"/>
      <c r="F8" s="3"/>
      <c r="G8" s="3"/>
      <c r="H8" s="3"/>
      <c r="I8" s="3"/>
      <c r="J8" s="3"/>
      <c r="K8" s="3"/>
      <c r="L8" s="3"/>
      <c r="M8" s="3"/>
    </row>
    <row r="9" spans="1:13" hidden="1" outlineLevel="1">
      <c r="A9" s="179">
        <v>1959</v>
      </c>
      <c r="B9" s="3"/>
      <c r="C9" s="3"/>
      <c r="D9" s="3"/>
      <c r="E9" s="3"/>
      <c r="F9" s="3"/>
      <c r="G9" s="3"/>
      <c r="H9" s="3"/>
      <c r="I9" s="3"/>
      <c r="J9" s="3"/>
      <c r="K9" s="3"/>
      <c r="L9" s="3"/>
      <c r="M9" s="3"/>
    </row>
    <row r="10" spans="1:13" hidden="1" outlineLevel="1">
      <c r="A10" s="179">
        <v>1960</v>
      </c>
      <c r="B10" s="3"/>
      <c r="C10" s="3"/>
      <c r="D10" s="3"/>
      <c r="E10" s="3"/>
      <c r="F10" s="3"/>
      <c r="G10" s="3"/>
      <c r="H10" s="3"/>
      <c r="I10" s="3"/>
      <c r="J10" s="3"/>
      <c r="K10" s="3"/>
      <c r="L10" s="3"/>
      <c r="M10" s="3"/>
    </row>
    <row r="11" spans="1:13" collapsed="1">
      <c r="A11" s="7">
        <v>1961</v>
      </c>
      <c r="B11" s="17">
        <f>'9j'!B11/'7n'!$R11</f>
        <v>3.5870908551327356</v>
      </c>
      <c r="C11" s="17">
        <f>'9j'!C11/'7n'!$R11</f>
        <v>1.242314152091317</v>
      </c>
      <c r="D11" s="17">
        <f>'9j'!D11/'7n'!$R11</f>
        <v>1.7089876350891056</v>
      </c>
      <c r="E11" s="17">
        <f>'9j'!E11/'7n'!$R11</f>
        <v>1.0428348929087867</v>
      </c>
      <c r="F11" s="17">
        <f>'9j'!F11/'7n'!$S11</f>
        <v>3.6837033375432746</v>
      </c>
      <c r="G11" s="17">
        <f>'9j'!G11/'7n'!$S11</f>
        <v>0.96146559146427324</v>
      </c>
      <c r="H11" s="17">
        <f>'9j'!H11/'7n'!$S11</f>
        <v>0.3029027911161587</v>
      </c>
      <c r="I11" s="17">
        <f>'9j'!I11/'7n'!$S11</f>
        <v>2.4432492465955953</v>
      </c>
      <c r="J11" s="17">
        <f>'9j'!J11/'7n'!$T11</f>
        <v>1.7591531049708187</v>
      </c>
      <c r="K11" s="17">
        <f>'9j'!K11/'7n'!$T11</f>
        <v>0.65548212278304652</v>
      </c>
      <c r="L11" s="17">
        <f>'9j'!L11/'7n'!$T11</f>
        <v>1.845761934190528E-2</v>
      </c>
      <c r="M11" s="17">
        <f>'9j'!M11/'7n'!$T11</f>
        <v>1.1339604088001296</v>
      </c>
    </row>
    <row r="12" spans="1:13">
      <c r="A12" s="7">
        <v>1962</v>
      </c>
      <c r="B12" s="17">
        <f>'9j'!B12/'7n'!$R12</f>
        <v>3.3801627416099835</v>
      </c>
      <c r="C12" s="17">
        <f>'9j'!C12/'7n'!$R12</f>
        <v>1.1678128472831033</v>
      </c>
      <c r="D12" s="17">
        <f>'9j'!D12/'7n'!$R12</f>
        <v>1.7010845674195154</v>
      </c>
      <c r="E12" s="17">
        <f>'9j'!E12/'7n'!$R12</f>
        <v>0.943623179203809</v>
      </c>
      <c r="F12" s="17">
        <f>'9j'!F12/'7n'!$S12</f>
        <v>3.0615875498912111</v>
      </c>
      <c r="G12" s="17">
        <f>'9j'!G12/'7n'!$S12</f>
        <v>0.762599616869718</v>
      </c>
      <c r="H12" s="17">
        <f>'9j'!H12/'7n'!$S12</f>
        <v>0.43855173011955179</v>
      </c>
      <c r="I12" s="17">
        <f>'9j'!I12/'7n'!$S12</f>
        <v>1.919899140871707</v>
      </c>
      <c r="J12" s="17">
        <f>'9j'!J12/'7n'!$T12</f>
        <v>1.4087862551804955</v>
      </c>
      <c r="K12" s="17">
        <f>'9j'!K12/'7n'!$T12</f>
        <v>0.54358084808519869</v>
      </c>
      <c r="L12" s="17">
        <f>'9j'!L12/'7n'!$T12</f>
        <v>1.4608588028297495E-2</v>
      </c>
      <c r="M12" s="17">
        <f>'9j'!M12/'7n'!$T12</f>
        <v>0.89607193986476419</v>
      </c>
    </row>
    <row r="13" spans="1:13">
      <c r="A13" s="7">
        <v>1963</v>
      </c>
      <c r="B13" s="17">
        <f>'9j'!B13/'7n'!$R13</f>
        <v>3.419361778516754</v>
      </c>
      <c r="C13" s="17">
        <f>'9j'!C13/'7n'!$R13</f>
        <v>1.133912668565813</v>
      </c>
      <c r="D13" s="17">
        <f>'9j'!D13/'7n'!$R13</f>
        <v>1.6889740494818368</v>
      </c>
      <c r="E13" s="17">
        <f>'9j'!E13/'7n'!$R13</f>
        <v>0.99223007144643027</v>
      </c>
      <c r="F13" s="17">
        <f>'9j'!F13/'7n'!$S13</f>
        <v>3.4163504344999556</v>
      </c>
      <c r="G13" s="17">
        <f>'9j'!G13/'7n'!$S13</f>
        <v>0.90045978481666111</v>
      </c>
      <c r="H13" s="17">
        <f>'9j'!H13/'7n'!$S13</f>
        <v>0.40103193725182595</v>
      </c>
      <c r="I13" s="17">
        <f>'9j'!I13/'7n'!$S13</f>
        <v>2.1684341748860954</v>
      </c>
      <c r="J13" s="17">
        <f>'9j'!J13/'7n'!$T13</f>
        <v>1.4342024560815827</v>
      </c>
      <c r="K13" s="17">
        <f>'9j'!K13/'7n'!$T13</f>
        <v>0.57458359411416837</v>
      </c>
      <c r="L13" s="17">
        <f>'9j'!L13/'7n'!$T13</f>
        <v>9.9762343748636094E-3</v>
      </c>
      <c r="M13" s="17">
        <f>'9j'!M13/'7n'!$T13</f>
        <v>0.90142403458589049</v>
      </c>
    </row>
    <row r="14" spans="1:13">
      <c r="A14" s="7">
        <v>1964</v>
      </c>
      <c r="B14" s="17">
        <f>'9j'!B14/'7n'!$R14</f>
        <v>3.4195649851162266</v>
      </c>
      <c r="C14" s="17">
        <f>'9j'!C14/'7n'!$R14</f>
        <v>1.1253939056125846</v>
      </c>
      <c r="D14" s="17">
        <f>'9j'!D14/'7n'!$R14</f>
        <v>1.7452547773667244</v>
      </c>
      <c r="E14" s="17">
        <f>'9j'!E14/'7n'!$R14</f>
        <v>0.97092488998544058</v>
      </c>
      <c r="F14" s="17">
        <f>'9j'!F14/'7n'!$S14</f>
        <v>3.826384699440939</v>
      </c>
      <c r="G14" s="17">
        <f>'9j'!G14/'7n'!$S14</f>
        <v>1.0521655738381084</v>
      </c>
      <c r="H14" s="17">
        <f>'9j'!H14/'7n'!$S14</f>
        <v>0.47115838135413363</v>
      </c>
      <c r="I14" s="17">
        <f>'9j'!I14/'7n'!$S14</f>
        <v>2.3749244524644806</v>
      </c>
      <c r="J14" s="17">
        <f>'9j'!J14/'7n'!$T14</f>
        <v>1.5250846698202787</v>
      </c>
      <c r="K14" s="17">
        <f>'9j'!K14/'7n'!$T14</f>
        <v>0.58399639997658614</v>
      </c>
      <c r="L14" s="17">
        <f>'9j'!L14/'7n'!$T14</f>
        <v>1.5465517311632914E-2</v>
      </c>
      <c r="M14" s="17">
        <f>'9j'!M14/'7n'!$T14</f>
        <v>0.97340427616650738</v>
      </c>
    </row>
    <row r="15" spans="1:13">
      <c r="A15" s="7">
        <v>1965</v>
      </c>
      <c r="B15" s="17">
        <f>'9j'!B15/'7n'!$R15</f>
        <v>3.4834615376076141</v>
      </c>
      <c r="C15" s="17">
        <f>'9j'!C15/'7n'!$R15</f>
        <v>1.1309076098924264</v>
      </c>
      <c r="D15" s="17">
        <f>'9j'!D15/'7n'!$R15</f>
        <v>1.8265344224097284</v>
      </c>
      <c r="E15" s="17">
        <f>'9j'!E15/'7n'!$R15</f>
        <v>0.97434437811885555</v>
      </c>
      <c r="F15" s="17">
        <f>'9j'!F15/'7n'!$S15</f>
        <v>3.2296570959154245</v>
      </c>
      <c r="G15" s="17">
        <f>'9j'!G15/'7n'!$S15</f>
        <v>0.73970791624287846</v>
      </c>
      <c r="H15" s="17">
        <f>'9j'!H15/'7n'!$S15</f>
        <v>0.46656672300850227</v>
      </c>
      <c r="I15" s="17">
        <f>'9j'!I15/'7n'!$S15</f>
        <v>2.0767043678650157</v>
      </c>
      <c r="J15" s="17">
        <f>'9j'!J15/'7n'!$T15</f>
        <v>1.4592995868354037</v>
      </c>
      <c r="K15" s="17">
        <f>'9j'!K15/'7n'!$T15</f>
        <v>0.62266468018578125</v>
      </c>
      <c r="L15" s="17">
        <f>'9j'!L15/'7n'!$T15</f>
        <v>1.2226870083648068E-2</v>
      </c>
      <c r="M15" s="17">
        <f>'9j'!M15/'7n'!$T15</f>
        <v>0.89007085738556591</v>
      </c>
    </row>
    <row r="16" spans="1:13">
      <c r="A16" s="7">
        <v>1966</v>
      </c>
      <c r="B16" s="17">
        <f>'9j'!B16/'7n'!$R16</f>
        <v>3.4231259013254856</v>
      </c>
      <c r="C16" s="17">
        <f>'9j'!C16/'7n'!$R16</f>
        <v>1.0258881526121724</v>
      </c>
      <c r="D16" s="17">
        <f>'9j'!D16/'7n'!$R16</f>
        <v>1.7575748072435726</v>
      </c>
      <c r="E16" s="17">
        <f>'9j'!E16/'7n'!$R16</f>
        <v>1.0190744986952167</v>
      </c>
      <c r="F16" s="17">
        <f>'9j'!F16/'7n'!$S16</f>
        <v>2.9293472436880115</v>
      </c>
      <c r="G16" s="17">
        <f>'9j'!G16/'7n'!$S16</f>
        <v>0.64469363815236536</v>
      </c>
      <c r="H16" s="17">
        <f>'9j'!H16/'7n'!$S16</f>
        <v>0.40674132703912846</v>
      </c>
      <c r="I16" s="17">
        <f>'9j'!I16/'7n'!$S16</f>
        <v>1.9193592961609769</v>
      </c>
      <c r="J16" s="17">
        <f>'9j'!J16/'7n'!$T16</f>
        <v>1.4520068464617175</v>
      </c>
      <c r="K16" s="17">
        <f>'9j'!K16/'7n'!$T16</f>
        <v>0.51445201910082949</v>
      </c>
      <c r="L16" s="17">
        <f>'9j'!L16/'7n'!$T16</f>
        <v>1.3590980149480552E-2</v>
      </c>
      <c r="M16" s="17">
        <f>'9j'!M16/'7n'!$T16</f>
        <v>0.95671588134212282</v>
      </c>
    </row>
    <row r="17" spans="1:13">
      <c r="A17" s="7">
        <v>1967</v>
      </c>
      <c r="B17" s="17">
        <f>'9j'!B17/'7n'!$R17</f>
        <v>3.6797956841906956</v>
      </c>
      <c r="C17" s="17">
        <f>'9j'!C17/'7n'!$R17</f>
        <v>1.0513372652710831</v>
      </c>
      <c r="D17" s="17">
        <f>'9j'!D17/'7n'!$R17</f>
        <v>1.7343748072844711</v>
      </c>
      <c r="E17" s="17">
        <f>'9j'!E17/'7n'!$R17</f>
        <v>1.2010160554251514</v>
      </c>
      <c r="F17" s="17">
        <f>'9j'!F17/'7n'!$S17</f>
        <v>3.355150749369967</v>
      </c>
      <c r="G17" s="17">
        <f>'9j'!G17/'7n'!$S17</f>
        <v>0.69353123604840583</v>
      </c>
      <c r="H17" s="17">
        <f>'9j'!H17/'7n'!$S17</f>
        <v>0.39343266894647078</v>
      </c>
      <c r="I17" s="17">
        <f>'9j'!I17/'7n'!$S17</f>
        <v>2.2991020138449172</v>
      </c>
      <c r="J17" s="17">
        <f>'9j'!J17/'7n'!$T17</f>
        <v>1.6576409758501651</v>
      </c>
      <c r="K17" s="17">
        <f>'9j'!K17/'7n'!$T17</f>
        <v>0.56774743723055854</v>
      </c>
      <c r="L17" s="17">
        <f>'9j'!L17/'7n'!$T17</f>
        <v>1.4912285180399139E-2</v>
      </c>
      <c r="M17" s="17">
        <f>'9j'!M17/'7n'!$T17</f>
        <v>1.1069670245507883</v>
      </c>
    </row>
    <row r="18" spans="1:13">
      <c r="A18" s="7">
        <v>1968</v>
      </c>
      <c r="B18" s="17">
        <f>'9j'!B18/'7n'!$R18</f>
        <v>3.9843883079961677</v>
      </c>
      <c r="C18" s="17">
        <f>'9j'!C18/'7n'!$R18</f>
        <v>1.1330777076743732</v>
      </c>
      <c r="D18" s="17">
        <f>'9j'!D18/'7n'!$R18</f>
        <v>1.7463977034364455</v>
      </c>
      <c r="E18" s="17">
        <f>'9j'!E18/'7n'!$R18</f>
        <v>1.3743594576214797</v>
      </c>
      <c r="F18" s="17">
        <f>'9j'!F18/'7n'!$S18</f>
        <v>3.9041948647002371</v>
      </c>
      <c r="G18" s="17">
        <f>'9j'!G18/'7n'!$S18</f>
        <v>0.80910101803997825</v>
      </c>
      <c r="H18" s="17">
        <f>'9j'!H18/'7n'!$S18</f>
        <v>0.48405673722017095</v>
      </c>
      <c r="I18" s="17">
        <f>'9j'!I18/'7n'!$S18</f>
        <v>2.6507762407353597</v>
      </c>
      <c r="J18" s="17">
        <f>'9j'!J18/'7n'!$T18</f>
        <v>1.7680001558747165</v>
      </c>
      <c r="K18" s="17">
        <f>'9j'!K18/'7n'!$T18</f>
        <v>0.61765982568950006</v>
      </c>
      <c r="L18" s="17">
        <f>'9j'!L18/'7n'!$T18</f>
        <v>1.9792652024881226E-2</v>
      </c>
      <c r="M18" s="17">
        <f>'9j'!M18/'7n'!$T18</f>
        <v>1.1677664694679923</v>
      </c>
    </row>
    <row r="19" spans="1:13">
      <c r="A19" s="7">
        <v>1969</v>
      </c>
      <c r="B19" s="17">
        <f>'9j'!B19/'7n'!$R19</f>
        <v>4.1539935554935408</v>
      </c>
      <c r="C19" s="17">
        <f>'9j'!C19/'7n'!$R19</f>
        <v>1.2024594260018864</v>
      </c>
      <c r="D19" s="17">
        <f>'9j'!D19/'7n'!$R19</f>
        <v>1.876405829929108</v>
      </c>
      <c r="E19" s="17">
        <f>'9j'!E19/'7n'!$R19</f>
        <v>1.3884235254029385</v>
      </c>
      <c r="F19" s="17">
        <f>'9j'!F19/'7n'!$S19</f>
        <v>3.7689881156737131</v>
      </c>
      <c r="G19" s="17">
        <f>'9j'!G19/'7n'!$S19</f>
        <v>0.72328072842986546</v>
      </c>
      <c r="H19" s="17">
        <f>'9j'!H19/'7n'!$S19</f>
        <v>0.5680773705360459</v>
      </c>
      <c r="I19" s="17">
        <f>'9j'!I19/'7n'!$S19</f>
        <v>2.5277747605814889</v>
      </c>
      <c r="J19" s="17">
        <f>'9j'!J19/'7n'!$T19</f>
        <v>1.6584127722608366</v>
      </c>
      <c r="K19" s="17">
        <f>'9j'!K19/'7n'!$T19</f>
        <v>0.54433921220012815</v>
      </c>
      <c r="L19" s="17">
        <f>'9j'!L19/'7n'!$T19</f>
        <v>2.2082726661262805E-2</v>
      </c>
      <c r="M19" s="17">
        <f>'9j'!M19/'7n'!$T19</f>
        <v>1.1215816871255377</v>
      </c>
    </row>
    <row r="20" spans="1:13">
      <c r="A20" s="7">
        <v>1970</v>
      </c>
      <c r="B20" s="17">
        <f>'9j'!B20/'7n'!$R20</f>
        <v>4.1096348355780092</v>
      </c>
      <c r="C20" s="17">
        <f>'9j'!C20/'7n'!$R20</f>
        <v>1.1390132255259449</v>
      </c>
      <c r="D20" s="17">
        <f>'9j'!D20/'7n'!$R20</f>
        <v>1.8305392251433272</v>
      </c>
      <c r="E20" s="17">
        <f>'9j'!E20/'7n'!$R20</f>
        <v>1.4189443086323947</v>
      </c>
      <c r="F20" s="17">
        <f>'9j'!F20/'7n'!$S20</f>
        <v>3.5624320167294536</v>
      </c>
      <c r="G20" s="17">
        <f>'9j'!G20/'7n'!$S20</f>
        <v>0.64060311676103554</v>
      </c>
      <c r="H20" s="17">
        <f>'9j'!H20/'7n'!$S20</f>
        <v>0.51706165807934268</v>
      </c>
      <c r="I20" s="17">
        <f>'9j'!I20/'7n'!$S20</f>
        <v>2.4461265282164701</v>
      </c>
      <c r="J20" s="17">
        <f>'9j'!J20/'7n'!$T20</f>
        <v>1.5919525962171093</v>
      </c>
      <c r="K20" s="17">
        <f>'9j'!K20/'7n'!$T20</f>
        <v>0.49327168494945234</v>
      </c>
      <c r="L20" s="17">
        <f>'9j'!L20/'7n'!$T20</f>
        <v>1.7132124375781609E-2</v>
      </c>
      <c r="M20" s="17">
        <f>'9j'!M20/'7n'!$T20</f>
        <v>1.103130813702925</v>
      </c>
    </row>
    <row r="21" spans="1:13">
      <c r="A21" s="7">
        <v>1971</v>
      </c>
      <c r="B21" s="17">
        <f>'9j'!B21/'7n'!$R21</f>
        <v>4.1368799537949981</v>
      </c>
      <c r="C21" s="17">
        <f>'9j'!C21/'7n'!$R21</f>
        <v>1.1433073609979096</v>
      </c>
      <c r="D21" s="17">
        <f>'9j'!D21/'7n'!$R21</f>
        <v>1.9183149515338307</v>
      </c>
      <c r="E21" s="17">
        <f>'9j'!E21/'7n'!$R21</f>
        <v>1.3866039030237443</v>
      </c>
      <c r="F21" s="17">
        <f>'9j'!F21/'7n'!$S21</f>
        <v>3.6740892370666147</v>
      </c>
      <c r="G21" s="17">
        <f>'9j'!G21/'7n'!$S21</f>
        <v>0.80493519405748171</v>
      </c>
      <c r="H21" s="17">
        <f>'9j'!H21/'7n'!$S21</f>
        <v>0.47026629306665796</v>
      </c>
      <c r="I21" s="17">
        <f>'9j'!I21/'7n'!$S21</f>
        <v>2.4521068385839153</v>
      </c>
      <c r="J21" s="17">
        <f>'9j'!J21/'7n'!$T21</f>
        <v>1.7913513380227906</v>
      </c>
      <c r="K21" s="17">
        <f>'9j'!K21/'7n'!$T21</f>
        <v>0.64203798742318907</v>
      </c>
      <c r="L21" s="17">
        <f>'9j'!L21/'7n'!$T21</f>
        <v>4.6423245141866257E-2</v>
      </c>
      <c r="M21" s="17">
        <f>'9j'!M21/'7n'!$T21</f>
        <v>1.1535951062194822</v>
      </c>
    </row>
    <row r="22" spans="1:13">
      <c r="A22" s="7">
        <v>1972</v>
      </c>
      <c r="B22" s="17">
        <f>'9j'!B22/'7n'!$R22</f>
        <v>4.1522433472973574</v>
      </c>
      <c r="C22" s="17">
        <f>'9j'!C22/'7n'!$R22</f>
        <v>1.1094783906757812</v>
      </c>
      <c r="D22" s="17">
        <f>'9j'!D22/'7n'!$R22</f>
        <v>1.9202744579655366</v>
      </c>
      <c r="E22" s="17">
        <f>'9j'!E22/'7n'!$R22</f>
        <v>1.4159229626746215</v>
      </c>
      <c r="F22" s="17">
        <f>'9j'!F22/'7n'!$S22</f>
        <v>3.2874360316506746</v>
      </c>
      <c r="G22" s="17">
        <f>'9j'!G22/'7n'!$S22</f>
        <v>0.65608958674032392</v>
      </c>
      <c r="H22" s="17">
        <f>'9j'!H22/'7n'!$S22</f>
        <v>0.42433586960176145</v>
      </c>
      <c r="I22" s="17">
        <f>'9j'!I22/'7n'!$S22</f>
        <v>2.2437253867987383</v>
      </c>
      <c r="J22" s="17">
        <f>'9j'!J22/'7n'!$T22</f>
        <v>1.8825409460559399</v>
      </c>
      <c r="K22" s="17">
        <f>'9j'!K22/'7n'!$T22</f>
        <v>0.68071817347234131</v>
      </c>
      <c r="L22" s="17">
        <f>'9j'!L22/'7n'!$T22</f>
        <v>2.4504055782194587E-2</v>
      </c>
      <c r="M22" s="17">
        <f>'9j'!M22/'7n'!$T22</f>
        <v>1.2270012519194315</v>
      </c>
    </row>
    <row r="23" spans="1:13">
      <c r="A23" s="7">
        <v>1973</v>
      </c>
      <c r="B23" s="17">
        <f>'9j'!B23/'7n'!$R23</f>
        <v>4.3835423199462245</v>
      </c>
      <c r="C23" s="17">
        <f>'9j'!C23/'7n'!$R23</f>
        <v>1.2143954158218144</v>
      </c>
      <c r="D23" s="17">
        <f>'9j'!D23/'7n'!$R23</f>
        <v>1.9381045046420264</v>
      </c>
      <c r="E23" s="17">
        <f>'9j'!E23/'7n'!$R23</f>
        <v>1.5231085639162407</v>
      </c>
      <c r="F23" s="17">
        <f>'9j'!F23/'7n'!$S23</f>
        <v>3.4599182372915362</v>
      </c>
      <c r="G23" s="17">
        <f>'9j'!G23/'7n'!$S23</f>
        <v>0.77902462217569735</v>
      </c>
      <c r="H23" s="17">
        <f>'9j'!H23/'7n'!$S23</f>
        <v>0.21944540963988093</v>
      </c>
      <c r="I23" s="17">
        <f>'9j'!I23/'7n'!$S23</f>
        <v>2.4815366095017799</v>
      </c>
      <c r="J23" s="17">
        <f>'9j'!J23/'7n'!$T23</f>
        <v>2.257464114968613</v>
      </c>
      <c r="K23" s="17">
        <f>'9j'!K23/'7n'!$T23</f>
        <v>0.88533302414288706</v>
      </c>
      <c r="L23" s="17">
        <f>'9j'!L23/'7n'!$T23</f>
        <v>9.9070836882723893E-3</v>
      </c>
      <c r="M23" s="17">
        <f>'9j'!M23/'7n'!$T23</f>
        <v>1.436301973806581</v>
      </c>
    </row>
    <row r="24" spans="1:13">
      <c r="A24" s="7">
        <v>1974</v>
      </c>
      <c r="B24" s="17">
        <f>'9j'!B24/'7n'!$R24</f>
        <v>4.6135366060590908</v>
      </c>
      <c r="C24" s="17">
        <f>'9j'!C24/'7n'!$R24</f>
        <v>1.2816799156224208</v>
      </c>
      <c r="D24" s="17">
        <f>'9j'!D24/'7n'!$R24</f>
        <v>2.0477397885177582</v>
      </c>
      <c r="E24" s="17">
        <f>'9j'!E24/'7n'!$R24</f>
        <v>1.5961301242774224</v>
      </c>
      <c r="F24" s="17">
        <f>'9j'!F24/'7n'!$S24</f>
        <v>4.1049466683922313</v>
      </c>
      <c r="G24" s="17">
        <f>'9j'!G24/'7n'!$S24</f>
        <v>1.023984942302282</v>
      </c>
      <c r="H24" s="17">
        <f>'9j'!H24/'7n'!$S24</f>
        <v>0.21456842676026491</v>
      </c>
      <c r="I24" s="17">
        <f>'9j'!I24/'7n'!$S24</f>
        <v>2.9022899818297851</v>
      </c>
      <c r="J24" s="17">
        <f>'9j'!J24/'7n'!$T24</f>
        <v>2.7034763476951542</v>
      </c>
      <c r="K24" s="17">
        <f>'9j'!K24/'7n'!$T24</f>
        <v>0.99841164234221114</v>
      </c>
      <c r="L24" s="17">
        <f>'9j'!L24/'7n'!$T24</f>
        <v>9.4189777579453873E-3</v>
      </c>
      <c r="M24" s="17">
        <f>'9j'!M24/'7n'!$T24</f>
        <v>1.7675515821861416</v>
      </c>
    </row>
    <row r="25" spans="1:13">
      <c r="A25" s="7">
        <v>1975</v>
      </c>
      <c r="B25" s="17">
        <f>'9j'!B25/'7n'!$R25</f>
        <v>5.1297885538288268</v>
      </c>
      <c r="C25" s="17">
        <f>'9j'!C25/'7n'!$R25</f>
        <v>1.3169726719661325</v>
      </c>
      <c r="D25" s="17">
        <f>'9j'!D25/'7n'!$R25</f>
        <v>2.1728207575937661</v>
      </c>
      <c r="E25" s="17">
        <f>'9j'!E25/'7n'!$R25</f>
        <v>1.9030786228777179</v>
      </c>
      <c r="F25" s="17">
        <f>'9j'!F25/'7n'!$S25</f>
        <v>5.1628135641352726</v>
      </c>
      <c r="G25" s="17">
        <f>'9j'!G25/'7n'!$S25</f>
        <v>1.1434125024484765</v>
      </c>
      <c r="H25" s="17">
        <f>'9j'!H25/'7n'!$S25</f>
        <v>0.45067621214075337</v>
      </c>
      <c r="I25" s="17">
        <f>'9j'!I25/'7n'!$S25</f>
        <v>3.6155681590022963</v>
      </c>
      <c r="J25" s="17">
        <f>'9j'!J25/'7n'!$T25</f>
        <v>2.1366805040334178</v>
      </c>
      <c r="K25" s="17">
        <f>'9j'!K25/'7n'!$T25</f>
        <v>0.76833560382026278</v>
      </c>
      <c r="L25" s="17">
        <f>'9j'!L25/'7n'!$T25</f>
        <v>2.9827051728201593E-2</v>
      </c>
      <c r="M25" s="17">
        <f>'9j'!M25/'7n'!$T25</f>
        <v>1.3947036901124963</v>
      </c>
    </row>
    <row r="26" spans="1:13">
      <c r="A26" s="7">
        <v>1976</v>
      </c>
      <c r="B26" s="17">
        <f>'9j'!B26/'7n'!$R26</f>
        <v>4.5840121483872034</v>
      </c>
      <c r="C26" s="17">
        <f>'9j'!C26/'7n'!$R26</f>
        <v>1.0969402737664584</v>
      </c>
      <c r="D26" s="17">
        <f>'9j'!D26/'7n'!$R26</f>
        <v>2.1101147861796239</v>
      </c>
      <c r="E26" s="17">
        <f>'9j'!E26/'7n'!$R26</f>
        <v>1.6405134552261242</v>
      </c>
      <c r="F26" s="17">
        <f>'9j'!F26/'7n'!$S26</f>
        <v>4.3133861700230005</v>
      </c>
      <c r="G26" s="17">
        <f>'9j'!G26/'7n'!$S26</f>
        <v>0.88191151163008397</v>
      </c>
      <c r="H26" s="17">
        <f>'9j'!H26/'7n'!$S26</f>
        <v>0.50180165813071853</v>
      </c>
      <c r="I26" s="17">
        <f>'9j'!I26/'7n'!$S26</f>
        <v>2.9734962128073743</v>
      </c>
      <c r="J26" s="17">
        <f>'9j'!J26/'7n'!$T26</f>
        <v>2.4558044493522475</v>
      </c>
      <c r="K26" s="17">
        <f>'9j'!K26/'7n'!$T26</f>
        <v>0.79873818706689337</v>
      </c>
      <c r="L26" s="17">
        <f>'9j'!L26/'7n'!$T26</f>
        <v>2.0330667722299505E-2</v>
      </c>
      <c r="M26" s="17">
        <f>'9j'!M26/'7n'!$T26</f>
        <v>1.6802011600383158</v>
      </c>
    </row>
    <row r="27" spans="1:13">
      <c r="A27" s="7">
        <v>1977</v>
      </c>
      <c r="B27" s="17">
        <f>'9j'!B27/'7n'!$R27</f>
        <v>4.2782225412804733</v>
      </c>
      <c r="C27" s="17">
        <f>'9j'!C27/'7n'!$R27</f>
        <v>1.0330902470758558</v>
      </c>
      <c r="D27" s="17">
        <f>'9j'!D27/'7n'!$R27</f>
        <v>1.8396211088049945</v>
      </c>
      <c r="E27" s="17">
        <f>'9j'!E27/'7n'!$R27</f>
        <v>1.6116199015628441</v>
      </c>
      <c r="F27" s="17">
        <f>'9j'!F27/'7n'!$S27</f>
        <v>3.3277514309336524</v>
      </c>
      <c r="G27" s="17">
        <f>'9j'!G27/'7n'!$S27</f>
        <v>0.5415743604925447</v>
      </c>
      <c r="H27" s="17">
        <f>'9j'!H27/'7n'!$S27</f>
        <v>0.35056623345294263</v>
      </c>
      <c r="I27" s="17">
        <f>'9j'!I27/'7n'!$S27</f>
        <v>2.4381134911494056</v>
      </c>
      <c r="J27" s="17">
        <f>'9j'!J27/'7n'!$T27</f>
        <v>2.2230299716556945</v>
      </c>
      <c r="K27" s="17">
        <f>'9j'!K27/'7n'!$T27</f>
        <v>0.57239832760002651</v>
      </c>
      <c r="L27" s="17">
        <f>'9j'!L27/'7n'!$T27</f>
        <v>9.7409764016211965E-3</v>
      </c>
      <c r="M27" s="17">
        <f>'9j'!M27/'7n'!$T27</f>
        <v>1.6469207959026695</v>
      </c>
    </row>
    <row r="28" spans="1:13">
      <c r="A28" s="7">
        <v>1978</v>
      </c>
      <c r="B28" s="17">
        <f>'9j'!B28/'7n'!$R28</f>
        <v>4.2784861644942831</v>
      </c>
      <c r="C28" s="17">
        <f>'9j'!C28/'7n'!$R28</f>
        <v>1.0755347704297726</v>
      </c>
      <c r="D28" s="17">
        <f>'9j'!D28/'7n'!$R28</f>
        <v>1.7323952105311606</v>
      </c>
      <c r="E28" s="17">
        <f>'9j'!E28/'7n'!$R28</f>
        <v>1.6599296645379511</v>
      </c>
      <c r="F28" s="17">
        <f>'9j'!F28/'7n'!$S28</f>
        <v>3.0974983773111653</v>
      </c>
      <c r="G28" s="17">
        <f>'9j'!G28/'7n'!$S28</f>
        <v>0.6700873849650355</v>
      </c>
      <c r="H28" s="17">
        <f>'9j'!H28/'7n'!$S28</f>
        <v>0.15892788838286379</v>
      </c>
      <c r="I28" s="17">
        <f>'9j'!I28/'7n'!$S28</f>
        <v>2.2862073041017967</v>
      </c>
      <c r="J28" s="17">
        <f>'9j'!J28/'7n'!$T28</f>
        <v>2.1719518138412197</v>
      </c>
      <c r="K28" s="17">
        <f>'9j'!K28/'7n'!$T28</f>
        <v>0.47484427356868059</v>
      </c>
      <c r="L28" s="17">
        <f>'9j'!L28/'7n'!$T28</f>
        <v>5.6881201912875011E-3</v>
      </c>
      <c r="M28" s="17">
        <f>'9j'!M28/'7n'!$T28</f>
        <v>1.6791330804680704</v>
      </c>
    </row>
    <row r="29" spans="1:13">
      <c r="A29" s="7">
        <v>1979</v>
      </c>
      <c r="B29" s="17">
        <f>'9j'!B29/'7n'!$R29</f>
        <v>4.4477704038975086</v>
      </c>
      <c r="C29" s="17">
        <f>'9j'!C29/'7n'!$R29</f>
        <v>1.1863882744660896</v>
      </c>
      <c r="D29" s="17">
        <f>'9j'!D29/'7n'!$R29</f>
        <v>1.725971526293016</v>
      </c>
      <c r="E29" s="17">
        <f>'9j'!E29/'7n'!$R29</f>
        <v>1.7366627740172746</v>
      </c>
      <c r="F29" s="17">
        <f>'9j'!F29/'7n'!$S29</f>
        <v>3.7631971783578155</v>
      </c>
      <c r="G29" s="17">
        <f>'9j'!G29/'7n'!$S29</f>
        <v>0.96365327185248151</v>
      </c>
      <c r="H29" s="17">
        <f>'9j'!H29/'7n'!$S29</f>
        <v>0.13534134442927082</v>
      </c>
      <c r="I29" s="17">
        <f>'9j'!I29/'7n'!$S29</f>
        <v>2.7100536385775769</v>
      </c>
      <c r="J29" s="17">
        <f>'9j'!J29/'7n'!$T29</f>
        <v>2.2407946886245051</v>
      </c>
      <c r="K29" s="17">
        <f>'9j'!K29/'7n'!$T29</f>
        <v>0.62330151108865539</v>
      </c>
      <c r="L29" s="17">
        <f>'9j'!L29/'7n'!$T29</f>
        <v>1.0302504315514965E-2</v>
      </c>
      <c r="M29" s="17">
        <f>'9j'!M29/'7n'!$T29</f>
        <v>1.6242122020894465</v>
      </c>
    </row>
    <row r="30" spans="1:13">
      <c r="A30" s="7">
        <v>1980</v>
      </c>
      <c r="B30" s="17">
        <f>'9j'!B30/'7n'!$R30</f>
        <v>4.4513657585633739</v>
      </c>
      <c r="C30" s="17">
        <f>'9j'!C30/'7n'!$R30</f>
        <v>1.2234699003621314</v>
      </c>
      <c r="D30" s="17">
        <f>'9j'!D30/'7n'!$R30</f>
        <v>1.4732996850680289</v>
      </c>
      <c r="E30" s="17">
        <f>'9j'!E30/'7n'!$R30</f>
        <v>1.8954094168204003</v>
      </c>
      <c r="F30" s="17">
        <f>'9j'!F30/'7n'!$S30</f>
        <v>4.6236601449664638</v>
      </c>
      <c r="G30" s="17">
        <f>'9j'!G30/'7n'!$S30</f>
        <v>0.89609827230541073</v>
      </c>
      <c r="H30" s="17">
        <f>'9j'!H30/'7n'!$S30</f>
        <v>0.14842147294981661</v>
      </c>
      <c r="I30" s="17">
        <f>'9j'!I30/'7n'!$S30</f>
        <v>3.5780317918748694</v>
      </c>
      <c r="J30" s="17">
        <f>'9j'!J30/'7n'!$T30</f>
        <v>2.4608531889025693</v>
      </c>
      <c r="K30" s="17">
        <f>'9j'!K30/'7n'!$T30</f>
        <v>0.67903586703180341</v>
      </c>
      <c r="L30" s="17">
        <f>'9j'!L30/'7n'!$T30</f>
        <v>1.0655988564438985E-2</v>
      </c>
      <c r="M30" s="17">
        <f>'9j'!M30/'7n'!$T30</f>
        <v>1.7888457398600763</v>
      </c>
    </row>
    <row r="31" spans="1:13">
      <c r="A31" s="7">
        <v>1981</v>
      </c>
      <c r="B31" s="17">
        <f>'9j'!B31/'7n'!$R31</f>
        <v>4.6999008253915795</v>
      </c>
      <c r="C31" s="17">
        <f>'9j'!C31/'7n'!$R31</f>
        <v>1.3099918656106437</v>
      </c>
      <c r="D31" s="17">
        <f>'9j'!D31/'7n'!$R31</f>
        <v>1.4185917933294325</v>
      </c>
      <c r="E31" s="17">
        <f>'9j'!E31/'7n'!$R31</f>
        <v>2.0875034628670925</v>
      </c>
      <c r="F31" s="17">
        <f>'9j'!F31/'7n'!$S31</f>
        <v>4.9584454145222487</v>
      </c>
      <c r="G31" s="17">
        <f>'9j'!G31/'7n'!$S31</f>
        <v>0.88909079006805669</v>
      </c>
      <c r="H31" s="17">
        <f>'9j'!H31/'7n'!$S31</f>
        <v>0.22517861593194222</v>
      </c>
      <c r="I31" s="17">
        <f>'9j'!I31/'7n'!$S31</f>
        <v>3.8393394914362551</v>
      </c>
      <c r="J31" s="17">
        <f>'9j'!J31/'7n'!$T31</f>
        <v>3.0238354781878556</v>
      </c>
      <c r="K31" s="17">
        <f>'9j'!K31/'7n'!$T31</f>
        <v>0.70833849191105391</v>
      </c>
      <c r="L31" s="17">
        <f>'9j'!L31/'7n'!$T31</f>
        <v>1.2168352024900827E-2</v>
      </c>
      <c r="M31" s="17">
        <f>'9j'!M31/'7n'!$T31</f>
        <v>2.3030946274821913</v>
      </c>
    </row>
    <row r="32" spans="1:13">
      <c r="A32" s="7">
        <v>1982</v>
      </c>
      <c r="B32" s="17">
        <f>'9j'!B32/'7n'!$R32</f>
        <v>5.5416413212770061</v>
      </c>
      <c r="C32" s="17">
        <f>'9j'!C32/'7n'!$R32</f>
        <v>1.4571078656304512</v>
      </c>
      <c r="D32" s="17">
        <f>'9j'!D32/'7n'!$R32</f>
        <v>1.6169986230233042</v>
      </c>
      <c r="E32" s="17">
        <f>'9j'!E32/'7n'!$R32</f>
        <v>2.5650343349300981</v>
      </c>
      <c r="F32" s="17">
        <f>'9j'!F32/'7n'!$S32</f>
        <v>6.3125907824942402</v>
      </c>
      <c r="G32" s="17">
        <f>'9j'!G32/'7n'!$S32</f>
        <v>1.0793957795260554</v>
      </c>
      <c r="H32" s="17">
        <f>'9j'!H32/'7n'!$S32</f>
        <v>0.24531991900582559</v>
      </c>
      <c r="I32" s="17">
        <f>'9j'!I32/'7n'!$S32</f>
        <v>4.9749728756722451</v>
      </c>
      <c r="J32" s="17">
        <f>'9j'!J32/'7n'!$T32</f>
        <v>3.3816335995694997</v>
      </c>
      <c r="K32" s="17">
        <f>'9j'!K32/'7n'!$T32</f>
        <v>0.78842345847095541</v>
      </c>
      <c r="L32" s="17">
        <f>'9j'!L32/'7n'!$T32</f>
        <v>2.0920832282783755E-2</v>
      </c>
      <c r="M32" s="17">
        <f>'9j'!M32/'7n'!$T32</f>
        <v>2.5722893088157615</v>
      </c>
    </row>
    <row r="33" spans="1:13">
      <c r="A33" s="7">
        <v>1983</v>
      </c>
      <c r="B33" s="17">
        <f>'9j'!B33/'7n'!$R33</f>
        <v>5.856655683895144</v>
      </c>
      <c r="C33" s="17">
        <f>'9j'!C33/'7n'!$R33</f>
        <v>1.5289485567154735</v>
      </c>
      <c r="D33" s="17">
        <f>'9j'!D33/'7n'!$R33</f>
        <v>1.6462020954311793</v>
      </c>
      <c r="E33" s="17">
        <f>'9j'!E33/'7n'!$R33</f>
        <v>2.7681569238774766</v>
      </c>
      <c r="F33" s="17">
        <f>'9j'!F33/'7n'!$S33</f>
        <v>7.3817028294501457</v>
      </c>
      <c r="G33" s="17">
        <f>'9j'!G33/'7n'!$S33</f>
        <v>1.3080365396361435</v>
      </c>
      <c r="H33" s="17">
        <f>'9j'!H33/'7n'!$S33</f>
        <v>0.32107553169854991</v>
      </c>
      <c r="I33" s="17">
        <f>'9j'!I33/'7n'!$S33</f>
        <v>5.7394617221509847</v>
      </c>
      <c r="J33" s="17">
        <f>'9j'!J33/'7n'!$T33</f>
        <v>3.7459718996111877</v>
      </c>
      <c r="K33" s="17">
        <f>'9j'!K33/'7n'!$T33</f>
        <v>0.84198794782163022</v>
      </c>
      <c r="L33" s="17">
        <f>'9j'!L33/'7n'!$T33</f>
        <v>9.4942261178700138E-3</v>
      </c>
      <c r="M33" s="17">
        <f>'9j'!M33/'7n'!$T33</f>
        <v>2.8914915490028861</v>
      </c>
    </row>
    <row r="34" spans="1:13">
      <c r="A34" s="7">
        <v>1984</v>
      </c>
      <c r="B34" s="17">
        <f>'9j'!B34/'7n'!$R34</f>
        <v>5.6598109515937267</v>
      </c>
      <c r="C34" s="17">
        <f>'9j'!C34/'7n'!$R34</f>
        <v>1.4603641515369612</v>
      </c>
      <c r="D34" s="17">
        <f>'9j'!D34/'7n'!$R34</f>
        <v>1.6894798306531988</v>
      </c>
      <c r="E34" s="17">
        <f>'9j'!E34/'7n'!$R34</f>
        <v>2.6089694768437677</v>
      </c>
      <c r="F34" s="17">
        <f>'9j'!F34/'7n'!$S34</f>
        <v>6.7262747868453259</v>
      </c>
      <c r="G34" s="17">
        <f>'9j'!G34/'7n'!$S34</f>
        <v>1.1892000677152061</v>
      </c>
      <c r="H34" s="17">
        <f>'9j'!H34/'7n'!$S34</f>
        <v>0.32411445182591131</v>
      </c>
      <c r="I34" s="17">
        <f>'9j'!I34/'7n'!$S34</f>
        <v>5.2010492441084386</v>
      </c>
      <c r="J34" s="17">
        <f>'9j'!J34/'7n'!$T34</f>
        <v>3.5048917535741033</v>
      </c>
      <c r="K34" s="17">
        <f>'9j'!K34/'7n'!$T34</f>
        <v>0.62074006523341885</v>
      </c>
      <c r="L34" s="17">
        <f>'9j'!L34/'7n'!$T34</f>
        <v>4.3248283233475902E-3</v>
      </c>
      <c r="M34" s="17">
        <f>'9j'!M34/'7n'!$T34</f>
        <v>2.871431605036721</v>
      </c>
    </row>
    <row r="35" spans="1:13">
      <c r="A35" s="7">
        <v>1985</v>
      </c>
      <c r="B35" s="17">
        <f>'9j'!B35/'7n'!$R35</f>
        <v>5.3788661964914048</v>
      </c>
      <c r="C35" s="17">
        <f>'9j'!C35/'7n'!$R35</f>
        <v>1.2396632724409726</v>
      </c>
      <c r="D35" s="17">
        <f>'9j'!D35/'7n'!$R35</f>
        <v>1.7222998283022508</v>
      </c>
      <c r="E35" s="17">
        <f>'9j'!E35/'7n'!$R35</f>
        <v>2.5023694350911749</v>
      </c>
      <c r="F35" s="17">
        <f>'9j'!F35/'7n'!$S35</f>
        <v>5.8935987267040444</v>
      </c>
      <c r="G35" s="17">
        <f>'9j'!G35/'7n'!$S35</f>
        <v>0.9007378270453219</v>
      </c>
      <c r="H35" s="17">
        <f>'9j'!H35/'7n'!$S35</f>
        <v>0.31332236096994065</v>
      </c>
      <c r="I35" s="17">
        <f>'9j'!I35/'7n'!$S35</f>
        <v>4.670328191659725</v>
      </c>
      <c r="J35" s="17">
        <f>'9j'!J35/'7n'!$T35</f>
        <v>3.6049362650481749</v>
      </c>
      <c r="K35" s="17">
        <f>'9j'!K35/'7n'!$T35</f>
        <v>0.77078339995848344</v>
      </c>
      <c r="L35" s="17">
        <f>'9j'!L35/'7n'!$T35</f>
        <v>1.3272418239081029E-2</v>
      </c>
      <c r="M35" s="17">
        <f>'9j'!M35/'7n'!$T35</f>
        <v>2.8149815942999075</v>
      </c>
    </row>
    <row r="36" spans="1:13">
      <c r="A36" s="7">
        <v>1986</v>
      </c>
      <c r="B36" s="17">
        <f>'9j'!B36/'7n'!$R36</f>
        <v>4.8763934833055984</v>
      </c>
      <c r="C36" s="17">
        <f>'9j'!C36/'7n'!$R36</f>
        <v>1.0391234147532644</v>
      </c>
      <c r="D36" s="17">
        <f>'9j'!D36/'7n'!$R36</f>
        <v>1.4989471148569606</v>
      </c>
      <c r="E36" s="17">
        <f>'9j'!E36/'7n'!$R36</f>
        <v>2.3924659934602714</v>
      </c>
      <c r="F36" s="17">
        <f>'9j'!F36/'7n'!$S36</f>
        <v>4.384838175724596</v>
      </c>
      <c r="G36" s="17">
        <f>'9j'!G36/'7n'!$S36</f>
        <v>0.63542070468157796</v>
      </c>
      <c r="H36" s="17">
        <f>'9j'!H36/'7n'!$S36</f>
        <v>0.18671934189014441</v>
      </c>
      <c r="I36" s="17">
        <f>'9j'!I36/'7n'!$S36</f>
        <v>3.5577152962754539</v>
      </c>
      <c r="J36" s="17">
        <f>'9j'!J36/'7n'!$T36</f>
        <v>3.4743988873354872</v>
      </c>
      <c r="K36" s="17">
        <f>'9j'!K36/'7n'!$T36</f>
        <v>0.56342250736736055</v>
      </c>
      <c r="L36" s="17">
        <f>'9j'!L36/'7n'!$T36</f>
        <v>1.0056840335498998E-2</v>
      </c>
      <c r="M36" s="17">
        <f>'9j'!M36/'7n'!$T36</f>
        <v>2.8899049049794621</v>
      </c>
    </row>
    <row r="37" spans="1:13">
      <c r="A37" s="7">
        <v>1987</v>
      </c>
      <c r="B37" s="17">
        <f>'9j'!B37/'7n'!$R37</f>
        <v>4.6529113732547112</v>
      </c>
      <c r="C37" s="17">
        <f>'9j'!C37/'7n'!$R37</f>
        <v>0.9688193092722388</v>
      </c>
      <c r="D37" s="17">
        <f>'9j'!D37/'7n'!$R37</f>
        <v>1.475938904471763</v>
      </c>
      <c r="E37" s="17">
        <f>'9j'!E37/'7n'!$R37</f>
        <v>2.2630246286760083</v>
      </c>
      <c r="F37" s="17">
        <f>'9j'!F37/'7n'!$S37</f>
        <v>3.9898455334272582</v>
      </c>
      <c r="G37" s="17">
        <f>'9j'!G37/'7n'!$S37</f>
        <v>0.5205178479787228</v>
      </c>
      <c r="H37" s="17">
        <f>'9j'!H37/'7n'!$S37</f>
        <v>0.11302417039570421</v>
      </c>
      <c r="I37" s="17">
        <f>'9j'!I37/'7n'!$S37</f>
        <v>3.3509754211391947</v>
      </c>
      <c r="J37" s="17">
        <f>'9j'!J37/'7n'!$T37</f>
        <v>2.9411767011374632</v>
      </c>
      <c r="K37" s="17">
        <f>'9j'!K37/'7n'!$T37</f>
        <v>0.45632887378393816</v>
      </c>
      <c r="L37" s="17">
        <f>'9j'!L37/'7n'!$T37</f>
        <v>9.6093907679206288E-3</v>
      </c>
      <c r="M37" s="17">
        <f>'9j'!M37/'7n'!$T37</f>
        <v>2.4649259196639335</v>
      </c>
    </row>
    <row r="38" spans="1:13">
      <c r="A38" s="7">
        <v>1988</v>
      </c>
      <c r="B38" s="17">
        <f>'9j'!B38/'7n'!$R38</f>
        <v>4.8946953008018328</v>
      </c>
      <c r="C38" s="17">
        <f>'9j'!C38/'7n'!$R38</f>
        <v>0.96463015223035076</v>
      </c>
      <c r="D38" s="17">
        <f>'9j'!D38/'7n'!$R38</f>
        <v>1.6054045620633064</v>
      </c>
      <c r="E38" s="17">
        <f>'9j'!E38/'7n'!$R38</f>
        <v>2.3807331106534892</v>
      </c>
      <c r="F38" s="17">
        <f>'9j'!F38/'7n'!$S38</f>
        <v>4.4268027181146863</v>
      </c>
      <c r="G38" s="17">
        <f>'9j'!G38/'7n'!$S38</f>
        <v>0.67473301118558227</v>
      </c>
      <c r="H38" s="17">
        <f>'9j'!H38/'7n'!$S38</f>
        <v>9.5256425108552784E-2</v>
      </c>
      <c r="I38" s="17">
        <f>'9j'!I38/'7n'!$S38</f>
        <v>3.6561892224317369</v>
      </c>
      <c r="J38" s="17">
        <f>'9j'!J38/'7n'!$T38</f>
        <v>3.0590181032583721</v>
      </c>
      <c r="K38" s="17">
        <f>'9j'!K38/'7n'!$T38</f>
        <v>0.55533155415492985</v>
      </c>
      <c r="L38" s="17">
        <f>'9j'!L38/'7n'!$T38</f>
        <v>2.2671267571685798E-2</v>
      </c>
      <c r="M38" s="17">
        <f>'9j'!M38/'7n'!$T38</f>
        <v>2.4766642301796149</v>
      </c>
    </row>
    <row r="39" spans="1:13">
      <c r="A39" s="7">
        <v>1989</v>
      </c>
      <c r="B39" s="17">
        <f>'9j'!B39/'7n'!$R39</f>
        <v>4.9123436555201216</v>
      </c>
      <c r="C39" s="17">
        <f>'9j'!C39/'7n'!$R39</f>
        <v>0.91157649428674459</v>
      </c>
      <c r="D39" s="17">
        <f>'9j'!D39/'7n'!$R39</f>
        <v>1.5755164786922309</v>
      </c>
      <c r="E39" s="17">
        <f>'9j'!E39/'7n'!$R39</f>
        <v>2.4662186007382783</v>
      </c>
      <c r="F39" s="17">
        <f>'9j'!F39/'7n'!$S39</f>
        <v>4.9730469821896577</v>
      </c>
      <c r="G39" s="17">
        <f>'9j'!G39/'7n'!$S39</f>
        <v>0.76274452115565838</v>
      </c>
      <c r="H39" s="17">
        <f>'9j'!H39/'7n'!$S39</f>
        <v>7.7761249213105316E-2</v>
      </c>
      <c r="I39" s="17">
        <f>'9j'!I39/'7n'!$S39</f>
        <v>4.1314091328126148</v>
      </c>
      <c r="J39" s="17">
        <f>'9j'!J39/'7n'!$T39</f>
        <v>3.0963536462534949</v>
      </c>
      <c r="K39" s="17">
        <f>'9j'!K39/'7n'!$T39</f>
        <v>0.47630922904632012</v>
      </c>
      <c r="L39" s="17">
        <f>'9j'!L39/'7n'!$T39</f>
        <v>1.5120927906232384E-2</v>
      </c>
      <c r="M39" s="17">
        <f>'9j'!M39/'7n'!$T39</f>
        <v>2.5936973458554062</v>
      </c>
    </row>
    <row r="40" spans="1:13">
      <c r="A40" s="7">
        <v>1990</v>
      </c>
      <c r="B40" s="17">
        <f>'9j'!B40/'7n'!$R40</f>
        <v>5.0234891684379459</v>
      </c>
      <c r="C40" s="17">
        <f>'9j'!C40/'7n'!$R40</f>
        <v>0.9688524881466839</v>
      </c>
      <c r="D40" s="17">
        <f>'9j'!D40/'7n'!$R40</f>
        <v>1.4927035140082006</v>
      </c>
      <c r="E40" s="17">
        <f>'9j'!E40/'7n'!$R40</f>
        <v>2.5936743748330322</v>
      </c>
      <c r="F40" s="17">
        <f>'9j'!F40/'7n'!$S40</f>
        <v>5.5316129373203049</v>
      </c>
      <c r="G40" s="17">
        <f>'9j'!G40/'7n'!$S40</f>
        <v>1.0312752003674592</v>
      </c>
      <c r="H40" s="17">
        <f>'9j'!H40/'7n'!$S40</f>
        <v>0.14033402935914485</v>
      </c>
      <c r="I40" s="17">
        <f>'9j'!I40/'7n'!$S40</f>
        <v>4.3714916404814108</v>
      </c>
      <c r="J40" s="17">
        <f>'9j'!J40/'7n'!$T40</f>
        <v>4.2348307728394614</v>
      </c>
      <c r="K40" s="17">
        <f>'9j'!K40/'7n'!$T40</f>
        <v>1.1327688026199498</v>
      </c>
      <c r="L40" s="17">
        <f>'9j'!L40/'7n'!$T40</f>
        <v>2.1025322926626806E-2</v>
      </c>
      <c r="M40" s="17">
        <f>'9j'!M40/'7n'!$T40</f>
        <v>3.1015894910526218</v>
      </c>
    </row>
    <row r="41" spans="1:13">
      <c r="A41" s="7">
        <v>1991</v>
      </c>
      <c r="B41" s="17">
        <f>'9j'!B41/'7n'!$R41</f>
        <v>5.9788647899438319</v>
      </c>
      <c r="C41" s="17">
        <f>'9j'!C41/'7n'!$R41</f>
        <v>1.1415743262611504</v>
      </c>
      <c r="D41" s="17">
        <f>'9j'!D41/'7n'!$R41</f>
        <v>1.6600026807300869</v>
      </c>
      <c r="E41" s="17">
        <f>'9j'!E41/'7n'!$R41</f>
        <v>3.2017472765675969</v>
      </c>
      <c r="F41" s="17">
        <f>'9j'!F41/'7n'!$S41</f>
        <v>6.6913773460783501</v>
      </c>
      <c r="G41" s="17">
        <f>'9j'!G41/'7n'!$S41</f>
        <v>1.1553637463967465</v>
      </c>
      <c r="H41" s="17">
        <f>'9j'!H41/'7n'!$S41</f>
        <v>0.11770883356696199</v>
      </c>
      <c r="I41" s="17">
        <f>'9j'!I41/'7n'!$S41</f>
        <v>5.4268664675170868</v>
      </c>
      <c r="J41" s="17">
        <f>'9j'!J41/'7n'!$T41</f>
        <v>3.6427886567290635</v>
      </c>
      <c r="K41" s="17">
        <f>'9j'!K41/'7n'!$T41</f>
        <v>0.64159421792228877</v>
      </c>
      <c r="L41" s="17">
        <f>'9j'!L41/'7n'!$T41</f>
        <v>4.5705950000559235E-2</v>
      </c>
      <c r="M41" s="17">
        <f>'9j'!M41/'7n'!$T41</f>
        <v>2.9520666529772965</v>
      </c>
    </row>
    <row r="42" spans="1:13">
      <c r="A42" s="7">
        <v>1992</v>
      </c>
      <c r="B42" s="17">
        <f>'9j'!B42/'7n'!$R42</f>
        <v>6.3200360447520865</v>
      </c>
      <c r="C42" s="17">
        <f>'9j'!C42/'7n'!$R42</f>
        <v>1.124492041017515</v>
      </c>
      <c r="D42" s="17">
        <f>'9j'!D42/'7n'!$R42</f>
        <v>1.6988761485595452</v>
      </c>
      <c r="E42" s="17">
        <f>'9j'!E42/'7n'!$R42</f>
        <v>3.5071079825594715</v>
      </c>
      <c r="F42" s="17">
        <f>'9j'!F42/'7n'!$S42</f>
        <v>6.9982956419148117</v>
      </c>
      <c r="G42" s="17">
        <f>'9j'!G42/'7n'!$S42</f>
        <v>1.0041470844194795</v>
      </c>
      <c r="H42" s="17">
        <f>'9j'!H42/'7n'!$S42</f>
        <v>0.11449606008518542</v>
      </c>
      <c r="I42" s="17">
        <f>'9j'!I42/'7n'!$S42</f>
        <v>5.8733000079470328</v>
      </c>
      <c r="J42" s="17">
        <f>'9j'!J42/'7n'!$T42</f>
        <v>3.9520546930680593</v>
      </c>
      <c r="K42" s="17">
        <f>'9j'!K42/'7n'!$T42</f>
        <v>0.66891384649520813</v>
      </c>
      <c r="L42" s="17">
        <f>'9j'!L42/'7n'!$T42</f>
        <v>2.8650393425203109E-2</v>
      </c>
      <c r="M42" s="17">
        <f>'9j'!M42/'7n'!$T42</f>
        <v>3.2484204545406135</v>
      </c>
    </row>
    <row r="43" spans="1:13">
      <c r="A43" s="7">
        <v>1993</v>
      </c>
      <c r="B43" s="17">
        <f>'9j'!B43/'7n'!$R43</f>
        <v>6.7317953821801879</v>
      </c>
      <c r="C43" s="17">
        <f>'9j'!C43/'7n'!$R43</f>
        <v>1.2109258290723746</v>
      </c>
      <c r="D43" s="17">
        <f>'9j'!D43/'7n'!$R43</f>
        <v>1.6893689949024631</v>
      </c>
      <c r="E43" s="17">
        <f>'9j'!E43/'7n'!$R43</f>
        <v>3.8361375755424629</v>
      </c>
      <c r="F43" s="17">
        <f>'9j'!F43/'7n'!$S43</f>
        <v>7.0495063097553103</v>
      </c>
      <c r="G43" s="17">
        <f>'9j'!G43/'7n'!$S43</f>
        <v>1.0815454062566392</v>
      </c>
      <c r="H43" s="17">
        <f>'9j'!H43/'7n'!$S43</f>
        <v>0.19536717103797632</v>
      </c>
      <c r="I43" s="17">
        <f>'9j'!I43/'7n'!$S43</f>
        <v>5.7727750477006365</v>
      </c>
      <c r="J43" s="17">
        <f>'9j'!J43/'7n'!$T43</f>
        <v>4.6560834938172677</v>
      </c>
      <c r="K43" s="17">
        <f>'9j'!K43/'7n'!$T43</f>
        <v>0.94221963345264947</v>
      </c>
      <c r="L43" s="17">
        <f>'9j'!L43/'7n'!$T43</f>
        <v>4.1074303704012466E-2</v>
      </c>
      <c r="M43" s="17">
        <f>'9j'!M43/'7n'!$T43</f>
        <v>3.6757767787481694</v>
      </c>
    </row>
    <row r="44" spans="1:13">
      <c r="A44" s="7">
        <v>1994</v>
      </c>
      <c r="B44" s="17">
        <f>'9j'!B44/'7n'!$R44</f>
        <v>6.8285593827944826</v>
      </c>
      <c r="C44" s="17">
        <f>'9j'!C44/'7n'!$R44</f>
        <v>1.0635616890032706</v>
      </c>
      <c r="D44" s="17">
        <f>'9j'!D44/'7n'!$R44</f>
        <v>1.8027461381630174</v>
      </c>
      <c r="E44" s="17">
        <f>'9j'!E44/'7n'!$R44</f>
        <v>3.9599009035120711</v>
      </c>
      <c r="F44" s="17">
        <f>'9j'!F44/'7n'!$S44</f>
        <v>7.0155665692839726</v>
      </c>
      <c r="G44" s="17">
        <f>'9j'!G44/'7n'!$S44</f>
        <v>1.1013714842241304</v>
      </c>
      <c r="H44" s="17">
        <f>'9j'!H44/'7n'!$S44</f>
        <v>0.28787114059306762</v>
      </c>
      <c r="I44" s="17">
        <f>'9j'!I44/'7n'!$S44</f>
        <v>5.627146433439898</v>
      </c>
      <c r="J44" s="17">
        <f>'9j'!J44/'7n'!$T44</f>
        <v>3.5860007484559606</v>
      </c>
      <c r="K44" s="17">
        <f>'9j'!K44/'7n'!$T44</f>
        <v>0.61047217795785791</v>
      </c>
      <c r="L44" s="17">
        <f>'9j'!L44/'7n'!$T44</f>
        <v>2.5857030530687806E-2</v>
      </c>
      <c r="M44" s="17">
        <f>'9j'!M44/'7n'!$T44</f>
        <v>2.9496715399674147</v>
      </c>
    </row>
    <row r="45" spans="1:13">
      <c r="A45" s="7">
        <v>1995</v>
      </c>
      <c r="B45" s="17">
        <f>'9j'!B45/'7n'!$R45</f>
        <v>6.8432179472205616</v>
      </c>
      <c r="C45" s="17">
        <f>'9j'!C45/'7n'!$R45</f>
        <v>1.1230626036162614</v>
      </c>
      <c r="D45" s="17">
        <f>'9j'!D45/'7n'!$R45</f>
        <v>1.8895312959706976</v>
      </c>
      <c r="E45" s="17">
        <f>'9j'!E45/'7n'!$R45</f>
        <v>3.8305233990011014</v>
      </c>
      <c r="F45" s="17">
        <f>'9j'!F45/'7n'!$S45</f>
        <v>5.394155332850648</v>
      </c>
      <c r="G45" s="17">
        <f>'9j'!G45/'7n'!$S45</f>
        <v>0.83083869283854195</v>
      </c>
      <c r="H45" s="17">
        <f>'9j'!H45/'7n'!$S45</f>
        <v>0.18675323178860789</v>
      </c>
      <c r="I45" s="17">
        <f>'9j'!I45/'7n'!$S45</f>
        <v>4.3772171866605056</v>
      </c>
      <c r="J45" s="17">
        <f>'9j'!J45/'7n'!$T45</f>
        <v>3.3696382943662591</v>
      </c>
      <c r="K45" s="17">
        <f>'9j'!K45/'7n'!$T45</f>
        <v>0.50909445989657043</v>
      </c>
      <c r="L45" s="17">
        <f>'9j'!L45/'7n'!$T45</f>
        <v>5.4730736124473919E-2</v>
      </c>
      <c r="M45" s="17">
        <f>'9j'!M45/'7n'!$T45</f>
        <v>2.8053200286503999</v>
      </c>
    </row>
    <row r="46" spans="1:13">
      <c r="A46" s="7">
        <v>1996</v>
      </c>
      <c r="B46" s="17">
        <f>'9j'!B46/'7n'!$R46</f>
        <v>6.5841236134557821</v>
      </c>
      <c r="C46" s="17">
        <f>'9j'!C46/'7n'!$R46</f>
        <v>1.1204675547324872</v>
      </c>
      <c r="D46" s="17">
        <f>'9j'!D46/'7n'!$R46</f>
        <v>1.7710900255674424</v>
      </c>
      <c r="E46" s="17">
        <f>'9j'!E46/'7n'!$R46</f>
        <v>3.6925660331558516</v>
      </c>
      <c r="F46" s="17">
        <f>'9j'!F46/'7n'!$S46</f>
        <v>4.9788979682647252</v>
      </c>
      <c r="G46" s="17">
        <f>'9j'!G46/'7n'!$S46</f>
        <v>0.66939528393161885</v>
      </c>
      <c r="H46" s="17">
        <f>'9j'!H46/'7n'!$S46</f>
        <v>0.23710755683948281</v>
      </c>
      <c r="I46" s="17">
        <f>'9j'!I46/'7n'!$S46</f>
        <v>4.0723951274936239</v>
      </c>
      <c r="J46" s="17">
        <f>'9j'!J46/'7n'!$T46</f>
        <v>4.4714987330158911</v>
      </c>
      <c r="K46" s="17">
        <f>'9j'!K46/'7n'!$T46</f>
        <v>0.76748888730060216</v>
      </c>
      <c r="L46" s="17">
        <f>'9j'!L46/'7n'!$T46</f>
        <v>6.0237558071435625E-2</v>
      </c>
      <c r="M46" s="17">
        <f>'9j'!M46/'7n'!$T46</f>
        <v>3.643772287643853</v>
      </c>
    </row>
    <row r="47" spans="1:13">
      <c r="A47" s="7">
        <v>1997</v>
      </c>
      <c r="B47" s="17">
        <f>'9j'!B47/'7n'!$R47</f>
        <v>6.8787217182103157</v>
      </c>
      <c r="C47" s="17">
        <f>'9j'!C47/'7n'!$R47</f>
        <v>1.0606371029930159</v>
      </c>
      <c r="D47" s="17">
        <f>'9j'!D47/'7n'!$R47</f>
        <v>1.8780859331949953</v>
      </c>
      <c r="E47" s="17">
        <f>'9j'!E47/'7n'!$R47</f>
        <v>3.944554704125105</v>
      </c>
      <c r="F47" s="17">
        <f>'9j'!F47/'7n'!$S47</f>
        <v>5.5684728141698345</v>
      </c>
      <c r="G47" s="17">
        <f>'9j'!G47/'7n'!$S47</f>
        <v>0.59850712179894339</v>
      </c>
      <c r="H47" s="17">
        <f>'9j'!H47/'7n'!$S47</f>
        <v>0.1547380872252572</v>
      </c>
      <c r="I47" s="17">
        <f>'9j'!I47/'7n'!$S47</f>
        <v>4.8287053140642451</v>
      </c>
      <c r="J47" s="17">
        <f>'9j'!J47/'7n'!$T47</f>
        <v>3.9586302706626317</v>
      </c>
      <c r="K47" s="17">
        <f>'9j'!K47/'7n'!$T47</f>
        <v>0.55954409654539206</v>
      </c>
      <c r="L47" s="17">
        <f>'9j'!L47/'7n'!$T47</f>
        <v>4.4225134778501776E-2</v>
      </c>
      <c r="M47" s="17">
        <f>'9j'!M47/'7n'!$T47</f>
        <v>3.3623120131329425</v>
      </c>
    </row>
    <row r="48" spans="1:13">
      <c r="A48" s="7">
        <v>1998</v>
      </c>
      <c r="B48" s="17">
        <f>'9j'!B48/'7n'!$R48</f>
        <v>7.3190972082934689</v>
      </c>
      <c r="C48" s="17">
        <f>'9j'!C48/'7n'!$R48</f>
        <v>1.0814534385499539</v>
      </c>
      <c r="D48" s="17">
        <f>'9j'!D48/'7n'!$R48</f>
        <v>1.9914437004428107</v>
      </c>
      <c r="E48" s="17">
        <f>'9j'!E48/'7n'!$R48</f>
        <v>4.2601928732722598</v>
      </c>
      <c r="F48" s="17">
        <f>'9j'!F48/'7n'!$S48</f>
        <v>5.4401426303452176</v>
      </c>
      <c r="G48" s="17">
        <f>'9j'!G48/'7n'!$S48</f>
        <v>0.51670235465616932</v>
      </c>
      <c r="H48" s="17">
        <f>'9j'!H48/'7n'!$S48</f>
        <v>0.12356217462989025</v>
      </c>
      <c r="I48" s="17">
        <f>'9j'!I48/'7n'!$S48</f>
        <v>4.8291724768072779</v>
      </c>
      <c r="J48" s="17">
        <f>'9j'!J48/'7n'!$T48</f>
        <v>4.0659646179134619</v>
      </c>
      <c r="K48" s="17">
        <f>'9j'!K48/'7n'!$T48</f>
        <v>0.52531716572610343</v>
      </c>
      <c r="L48" s="17">
        <f>'9j'!L48/'7n'!$T48</f>
        <v>0.13974314575722249</v>
      </c>
      <c r="M48" s="17">
        <f>'9j'!M48/'7n'!$T48</f>
        <v>3.4048063837985745</v>
      </c>
    </row>
    <row r="49" spans="1:13">
      <c r="A49" s="7">
        <v>1999</v>
      </c>
      <c r="B49" s="17">
        <f>'9j'!B49/'7n'!$R49</f>
        <v>8.0008947881471144</v>
      </c>
      <c r="C49" s="17">
        <f>'9j'!C49/'7n'!$R49</f>
        <v>1.0337076942677597</v>
      </c>
      <c r="D49" s="17">
        <f>'9j'!D49/'7n'!$R49</f>
        <v>2.2482051519993327</v>
      </c>
      <c r="E49" s="17">
        <f>'9j'!E49/'7n'!$R49</f>
        <v>4.7601339001912528</v>
      </c>
      <c r="F49" s="17">
        <f>'9j'!F49/'7n'!$S49</f>
        <v>5.6555090025241928</v>
      </c>
      <c r="G49" s="17">
        <f>'9j'!G49/'7n'!$S49</f>
        <v>0.40782177003376346</v>
      </c>
      <c r="H49" s="17">
        <f>'9j'!H49/'7n'!$S49</f>
        <v>9.1180818716470519E-2</v>
      </c>
      <c r="I49" s="17">
        <f>'9j'!I49/'7n'!$S49</f>
        <v>5.236221844920304</v>
      </c>
      <c r="J49" s="17">
        <f>'9j'!J49/'7n'!$T49</f>
        <v>3.6663943274995416</v>
      </c>
      <c r="K49" s="17">
        <f>'9j'!K49/'7n'!$T49</f>
        <v>0.38497140438745187</v>
      </c>
      <c r="L49" s="17">
        <f>'9j'!L49/'7n'!$T49</f>
        <v>1.4031879524998247E-2</v>
      </c>
      <c r="M49" s="17">
        <f>'9j'!M49/'7n'!$T49</f>
        <v>3.3246501648745843</v>
      </c>
    </row>
    <row r="50" spans="1:13">
      <c r="A50" s="7">
        <v>2000</v>
      </c>
      <c r="B50" s="17">
        <f>'9j'!B50/'7n'!$R50</f>
        <v>8.5558181566769385</v>
      </c>
      <c r="C50" s="17">
        <f>'9j'!C50/'7n'!$R50</f>
        <v>1.1209293887212934</v>
      </c>
      <c r="D50" s="17">
        <f>'9j'!D50/'7n'!$R50</f>
        <v>2.340201082859096</v>
      </c>
      <c r="E50" s="17">
        <f>'9j'!E50/'7n'!$R50</f>
        <v>5.1590602692688625</v>
      </c>
      <c r="F50" s="17">
        <f>'9j'!F50/'7n'!$S50</f>
        <v>5.5017093338859056</v>
      </c>
      <c r="G50" s="17">
        <f>'9j'!G50/'7n'!$S50</f>
        <v>0.44196660337458804</v>
      </c>
      <c r="H50" s="17">
        <f>'9j'!H50/'7n'!$S50</f>
        <v>9.1443081781110241E-2</v>
      </c>
      <c r="I50" s="17">
        <f>'9j'!I50/'7n'!$S50</f>
        <v>5.0242699789825194</v>
      </c>
      <c r="J50" s="17">
        <f>'9j'!J50/'7n'!$T50</f>
        <v>4.0717239178286642</v>
      </c>
      <c r="K50" s="17">
        <f>'9j'!K50/'7n'!$T50</f>
        <v>0.4500931631834118</v>
      </c>
      <c r="L50" s="17">
        <f>'9j'!L50/'7n'!$T50</f>
        <v>2.2058789019416429E-2</v>
      </c>
      <c r="M50" s="17">
        <f>'9j'!M50/'7n'!$T50</f>
        <v>3.6502602467768352</v>
      </c>
    </row>
    <row r="51" spans="1:13">
      <c r="A51" s="7">
        <v>2001</v>
      </c>
      <c r="B51" s="17">
        <f>'9j'!B51/'7n'!$R51</f>
        <v>8.7866405188234129</v>
      </c>
      <c r="C51" s="17">
        <f>'9j'!C51/'7n'!$R51</f>
        <v>1.0575798096628806</v>
      </c>
      <c r="D51" s="17">
        <f>'9j'!D51/'7n'!$R51</f>
        <v>2.4654181983450241</v>
      </c>
      <c r="E51" s="17">
        <f>'9j'!E51/'7n'!$R51</f>
        <v>5.3527523481421886</v>
      </c>
      <c r="F51" s="17">
        <f>'9j'!F51/'7n'!$S51</f>
        <v>5.9995667853573451</v>
      </c>
      <c r="G51" s="17">
        <f>'9j'!G51/'7n'!$S51</f>
        <v>0.50057825287828062</v>
      </c>
      <c r="H51" s="17">
        <f>'9j'!H51/'7n'!$S51</f>
        <v>9.9614033621003045E-2</v>
      </c>
      <c r="I51" s="17">
        <f>'9j'!I51/'7n'!$S51</f>
        <v>5.4487255002552422</v>
      </c>
      <c r="J51" s="17">
        <f>'9j'!J51/'7n'!$T51</f>
        <v>4.0323376653897673</v>
      </c>
      <c r="K51" s="17">
        <f>'9j'!K51/'7n'!$T51</f>
        <v>0.39670043007214872</v>
      </c>
      <c r="L51" s="17">
        <f>'9j'!L51/'7n'!$T51</f>
        <v>1.7390895631125003E-2</v>
      </c>
      <c r="M51" s="17">
        <f>'9j'!M51/'7n'!$T51</f>
        <v>3.7019106483983926</v>
      </c>
    </row>
    <row r="52" spans="1:13">
      <c r="A52" s="7">
        <v>2002</v>
      </c>
      <c r="B52" s="17">
        <f>'9j'!B52/'7n'!$R52</f>
        <v>8.9894910601185511</v>
      </c>
      <c r="C52" s="17">
        <f>'9j'!C52/'7n'!$R52</f>
        <v>1.088719109851745</v>
      </c>
      <c r="D52" s="17">
        <f>'9j'!D52/'7n'!$R52</f>
        <v>2.655655304417933</v>
      </c>
      <c r="E52" s="17">
        <f>'9j'!E52/'7n'!$R52</f>
        <v>5.2424463776303618</v>
      </c>
      <c r="F52" s="17">
        <f>'9j'!F52/'7n'!$S52</f>
        <v>5.7054273623901484</v>
      </c>
      <c r="G52" s="17">
        <f>'9j'!G52/'7n'!$S52</f>
        <v>0.38906620025377547</v>
      </c>
      <c r="H52" s="17">
        <f>'9j'!H52/'7n'!$S52</f>
        <v>8.625198964465304E-2</v>
      </c>
      <c r="I52" s="17">
        <f>'9j'!I52/'7n'!$S52</f>
        <v>5.3511224762928347</v>
      </c>
      <c r="J52" s="17">
        <f>'9j'!J52/'7n'!$T52</f>
        <v>4.2131403942357055</v>
      </c>
      <c r="K52" s="17">
        <f>'9j'!K52/'7n'!$T52</f>
        <v>0.51338992561815722</v>
      </c>
      <c r="L52" s="17">
        <f>'9j'!L52/'7n'!$T52</f>
        <v>4.0116050001790894E-2</v>
      </c>
      <c r="M52" s="17">
        <f>'9j'!M52/'7n'!$T52</f>
        <v>3.6543811263536181</v>
      </c>
    </row>
    <row r="53" spans="1:13">
      <c r="A53" s="7">
        <v>2003</v>
      </c>
      <c r="B53" s="17">
        <f>'9j'!B53/'7n'!$R53</f>
        <v>7.687437599056234</v>
      </c>
      <c r="C53" s="17">
        <f>'9j'!C53/'7n'!$R53</f>
        <v>1.053701457871542</v>
      </c>
      <c r="D53" s="17">
        <f>'9j'!D53/'7n'!$R53</f>
        <v>2.2880038096140729</v>
      </c>
      <c r="E53" s="17">
        <f>'9j'!E53/'7n'!$R53</f>
        <v>4.2382427546431298</v>
      </c>
      <c r="F53" s="17">
        <f>'9j'!F53/'7n'!$S53</f>
        <v>3.7698373776408967</v>
      </c>
      <c r="G53" s="17">
        <f>'9j'!G53/'7n'!$S53</f>
        <v>0.30558156774520606</v>
      </c>
      <c r="H53" s="17">
        <f>'9j'!H53/'7n'!$S53</f>
        <v>3.0896286560605765E-2</v>
      </c>
      <c r="I53" s="17">
        <f>'9j'!I53/'7n'!$S53</f>
        <v>3.4892154666242674</v>
      </c>
      <c r="J53" s="17">
        <f>'9j'!J53/'7n'!$T53</f>
        <v>3.7462690074972382</v>
      </c>
      <c r="K53" s="17">
        <f>'9j'!K53/'7n'!$T53</f>
        <v>0.42069143810665349</v>
      </c>
      <c r="L53" s="17">
        <f>'9j'!L53/'7n'!$T53</f>
        <v>2.961291687231192E-2</v>
      </c>
      <c r="M53" s="17">
        <f>'9j'!M53/'7n'!$T53</f>
        <v>3.3229923147430025</v>
      </c>
    </row>
    <row r="54" spans="1:13">
      <c r="A54" s="7">
        <v>2004</v>
      </c>
      <c r="B54" s="17">
        <f>'9j'!B54/'7n'!$R54</f>
        <v>7.9968991798857401</v>
      </c>
      <c r="C54" s="17">
        <f>'9j'!C54/'7n'!$R54</f>
        <v>1.0855196755199641</v>
      </c>
      <c r="D54" s="17">
        <f>'9j'!D54/'7n'!$R54</f>
        <v>2.3166656673913266</v>
      </c>
      <c r="E54" s="17">
        <f>'9j'!E54/'7n'!$R54</f>
        <v>4.5381305317248062</v>
      </c>
      <c r="F54" s="17">
        <f>'9j'!F54/'7n'!$S54</f>
        <v>4.5724385895383834</v>
      </c>
      <c r="G54" s="17">
        <f>'9j'!G54/'7n'!$S54</f>
        <v>0.4481041020867319</v>
      </c>
      <c r="H54" s="17">
        <f>'9j'!H54/'7n'!$S54</f>
        <v>6.0061259412413477E-2</v>
      </c>
      <c r="I54" s="17">
        <f>'9j'!I54/'7n'!$S54</f>
        <v>4.0612010408570169</v>
      </c>
      <c r="J54" s="17">
        <f>'9j'!J54/'7n'!$T54</f>
        <v>4.3752724000731087</v>
      </c>
      <c r="K54" s="17">
        <f>'9j'!K54/'7n'!$T54</f>
        <v>0.28399904396361436</v>
      </c>
      <c r="L54" s="17">
        <f>'9j'!L54/'7n'!$T54</f>
        <v>2.343226435343353E-2</v>
      </c>
      <c r="M54" s="17">
        <f>'9j'!M54/'7n'!$T54</f>
        <v>4.2560021745141317</v>
      </c>
    </row>
    <row r="55" spans="1:13">
      <c r="A55" s="7">
        <v>2005</v>
      </c>
      <c r="B55" s="17">
        <f>'9j'!B55/'7n'!$R55</f>
        <v>7.0829862408926356</v>
      </c>
      <c r="C55" s="17">
        <f>'9j'!C55/'7n'!$R55</f>
        <v>1.09120024825289</v>
      </c>
      <c r="D55" s="17">
        <f>'9j'!D55/'7n'!$R55</f>
        <v>2.3338981091239401</v>
      </c>
      <c r="E55" s="17">
        <f>'9j'!E55/'7n'!$R55</f>
        <v>3.657887883515806</v>
      </c>
      <c r="F55" s="17">
        <f>'9j'!F55/'7n'!$S55</f>
        <v>5.0762308490322168</v>
      </c>
      <c r="G55" s="17">
        <f>'9j'!G55/'7n'!$S55</f>
        <v>0.48177239234725594</v>
      </c>
      <c r="H55" s="17">
        <f>'9j'!H55/'7n'!$S55</f>
        <v>0.10142027513379887</v>
      </c>
      <c r="I55" s="17">
        <f>'9j'!I55/'7n'!$S55</f>
        <v>4.4930381815511611</v>
      </c>
      <c r="J55" s="17">
        <f>'9j'!J55/'7n'!$T55</f>
        <v>3.4572394073303876</v>
      </c>
      <c r="K55" s="17">
        <f>'9j'!K55/'7n'!$T55</f>
        <v>0.47457449269417612</v>
      </c>
      <c r="L55" s="17">
        <f>'9j'!L55/'7n'!$T55</f>
        <v>1.5978136186185828E-2</v>
      </c>
      <c r="M55" s="17">
        <f>'9j'!M55/'7n'!$T55</f>
        <v>2.9664482988054557</v>
      </c>
    </row>
    <row r="56" spans="1:13">
      <c r="A56" s="7">
        <v>2006</v>
      </c>
      <c r="B56" s="17">
        <f>'9j'!B56/'7n'!$R56</f>
        <v>7.7512713804971032</v>
      </c>
      <c r="C56" s="17">
        <f>'9j'!C56/'7n'!$R56</f>
        <v>1.278034367636343</v>
      </c>
      <c r="D56" s="17">
        <f>'9j'!D56/'7n'!$R56</f>
        <v>2.6345308193405104</v>
      </c>
      <c r="E56" s="17">
        <f>'9j'!E56/'7n'!$R56</f>
        <v>3.8387096286624969</v>
      </c>
      <c r="F56" s="17">
        <f>'9j'!F56/'7n'!$S56</f>
        <v>5.1543182233815878</v>
      </c>
      <c r="G56" s="17">
        <f>'9j'!G56/'7n'!$S56</f>
        <v>0.6005241815897171</v>
      </c>
      <c r="H56" s="17">
        <f>'9j'!H56/'7n'!$S56</f>
        <v>0.11447366515769156</v>
      </c>
      <c r="I56" s="17">
        <f>'9j'!I56/'7n'!$S56</f>
        <v>4.4392935615334164</v>
      </c>
      <c r="J56" s="17">
        <f>'9j'!J56/'7n'!$T56</f>
        <v>3.6859944316668685</v>
      </c>
      <c r="K56" s="17">
        <f>'9j'!K56/'7n'!$T56</f>
        <v>0.58661179034015254</v>
      </c>
      <c r="L56" s="17">
        <f>'9j'!L56/'7n'!$T56</f>
        <v>6.2704273090424881E-2</v>
      </c>
      <c r="M56" s="17">
        <f>'9j'!M56/'7n'!$T56</f>
        <v>3.0732356857523304</v>
      </c>
    </row>
    <row r="57" spans="1:13">
      <c r="A57" s="7">
        <v>2007</v>
      </c>
      <c r="B57" s="17">
        <f>'9j'!B57/'7n'!$R57</f>
        <v>8.0200729057109701</v>
      </c>
      <c r="C57" s="17">
        <f>'9j'!C57/'7n'!$R57</f>
        <v>1.3012836945002555</v>
      </c>
      <c r="D57" s="17">
        <f>'9j'!D57/'7n'!$R57</f>
        <v>2.8865683610047865</v>
      </c>
      <c r="E57" s="17">
        <f>'9j'!E57/'7n'!$R57</f>
        <v>3.8322208502059278</v>
      </c>
      <c r="F57" s="17">
        <f>'9j'!F57/'7n'!$S57</f>
        <v>5.6365941484499347</v>
      </c>
      <c r="G57" s="17">
        <f>'9j'!G57/'7n'!$S57</f>
        <v>0.75188906315253734</v>
      </c>
      <c r="H57" s="17">
        <f>'9j'!H57/'7n'!$S57</f>
        <v>0.1317909201535771</v>
      </c>
      <c r="I57" s="17">
        <f>'9j'!I57/'7n'!$S57</f>
        <v>4.75291416514382</v>
      </c>
      <c r="J57" s="17">
        <f>'9j'!J57/'7n'!$T57</f>
        <v>3.6979598914914966</v>
      </c>
      <c r="K57" s="17">
        <f>'9j'!K57/'7n'!$T57</f>
        <v>0.5764823921418043</v>
      </c>
      <c r="L57" s="17">
        <f>'9j'!L57/'7n'!$T57</f>
        <v>2.2296267852497803E-2</v>
      </c>
      <c r="M57" s="17">
        <f>'9j'!M57/'7n'!$T57</f>
        <v>3.0989334951877225</v>
      </c>
    </row>
    <row r="58" spans="1:13">
      <c r="A58" s="7">
        <v>2008</v>
      </c>
      <c r="B58" s="17">
        <f>'9j'!B58/'7n'!$R58</f>
        <v>8.5500110554479978</v>
      </c>
      <c r="C58" s="17">
        <f>'9j'!C58/'7n'!$R58</f>
        <v>1.4603294813602745</v>
      </c>
      <c r="D58" s="17">
        <f>'9j'!D58/'7n'!$R58</f>
        <v>3.2747267323666938</v>
      </c>
      <c r="E58" s="17">
        <f>'9j'!E58/'7n'!$R58</f>
        <v>3.8149548417210299</v>
      </c>
      <c r="F58" s="17">
        <f>'9j'!F58/'7n'!$S58</f>
        <v>5.6827672905431195</v>
      </c>
      <c r="G58" s="17">
        <f>'9j'!G58/'7n'!$S58</f>
        <v>0.66716798741723182</v>
      </c>
      <c r="H58" s="17">
        <f>'9j'!H58/'7n'!$S58</f>
        <v>0.12338804809235016</v>
      </c>
      <c r="I58" s="17">
        <f>'9j'!I58/'7n'!$S58</f>
        <v>4.892182553463849</v>
      </c>
      <c r="J58" s="17">
        <f>'9j'!J58/'7n'!$T58</f>
        <v>3.7846864266270135</v>
      </c>
      <c r="K58" s="17">
        <f>'9j'!K58/'7n'!$T58</f>
        <v>0.79052510059716952</v>
      </c>
      <c r="L58" s="17">
        <f>'9j'!L58/'7n'!$T58</f>
        <v>5.1545657100236113E-2</v>
      </c>
      <c r="M58" s="17">
        <f>'9j'!M58/'7n'!$T58</f>
        <v>2.9426156689296081</v>
      </c>
    </row>
    <row r="59" spans="1:13">
      <c r="A59" s="7">
        <v>2009</v>
      </c>
      <c r="B59" s="17">
        <f>'9j'!B59/'7n'!$R59</f>
        <v>7.91534654711917</v>
      </c>
      <c r="C59" s="17">
        <f>'9j'!C59/'7n'!$R59</f>
        <v>1.4304582581217318</v>
      </c>
      <c r="D59" s="17">
        <f>'9j'!D59/'7n'!$R59</f>
        <v>3.0637144740522992</v>
      </c>
      <c r="E59" s="17">
        <f>'9j'!E59/'7n'!$R59</f>
        <v>3.42117036553097</v>
      </c>
      <c r="F59" s="17">
        <f>'9j'!F59/'7n'!$S59</f>
        <v>4.4322865065931962</v>
      </c>
      <c r="G59" s="17">
        <f>'9j'!G59/'7n'!$S59</f>
        <v>0.56408188980490537</v>
      </c>
      <c r="H59" s="17">
        <f>'9j'!H59/'7n'!$S59</f>
        <v>5.14137139145096E-2</v>
      </c>
      <c r="I59" s="17">
        <f>'9j'!I59/'7n'!$S59</f>
        <v>3.8168235465016638</v>
      </c>
      <c r="J59" s="17">
        <f>'9j'!J59/'7n'!$T59</f>
        <v>3.8745320488224744</v>
      </c>
      <c r="K59" s="17">
        <f>'9j'!K59/'7n'!$T59</f>
        <v>0.67276083417158383</v>
      </c>
      <c r="L59" s="17">
        <f>'9j'!L59/'7n'!$T59</f>
        <v>4.277670043865562E-2</v>
      </c>
      <c r="M59" s="17">
        <f>'9j'!M59/'7n'!$T59</f>
        <v>3.1589945142122349</v>
      </c>
    </row>
    <row r="61" spans="1:13">
      <c r="A61" s="180" t="s">
        <v>71</v>
      </c>
    </row>
    <row r="62" spans="1:13">
      <c r="A62" s="7" t="s">
        <v>502</v>
      </c>
      <c r="B62" s="2">
        <f>IF(ISERROR((POWER(VLOOKUP(VALUE(RIGHT($A62,4)),$A$5:$M$59,COLUMN(B$52),0)/VLOOKUP(VALUE(LEFT($A62,4)),$A$5:$M$59,COLUMN(B$52),0),1/(VALUE(RIGHT($A62,4))-VALUE(LEFT($A62,4))))-1)*100)=FALSE,((POWER(VLOOKUP(VALUE(RIGHT($A62,4)),$A$5:$M$59,COLUMN(B$52),0)/VLOOKUP(VALUE(LEFT($A62,4)),$A$5:$M$59,COLUMN(B$52),0),1/(VALUE(RIGHT($A62,4))-VALUE(LEFT($A62,4))))-1)*100),”n.a.”)</f>
        <v>1.6625480959099326</v>
      </c>
      <c r="C62" s="2">
        <f>IF(ISERROR((POWER(VLOOKUP(VALUE(RIGHT($A62,4)),$A$5:$M$59,COLUMN(C$52),0)/VLOOKUP(VALUE(LEFT($A62,4)),$A$5:$M$59,COLUMN(C$52),0),1/(VALUE(RIGHT($A62,4))-VALUE(LEFT($A62,4))))-1)*100)=FALSE,((POWER(VLOOKUP(VALUE(RIGHT($A62,4)),$A$5:$M$59,COLUMN(C$52),0)/VLOOKUP(VALUE(LEFT($A62,4)),$A$5:$M$59,COLUMN(C$52),0),1/(VALUE(RIGHT($A62,4))-VALUE(LEFT($A62,4))))-1)*100),”n.a.”)</f>
        <v>0.2942214866734405</v>
      </c>
      <c r="D62" s="2">
        <f>IF(ISERROR((POWER(VLOOKUP(VALUE(RIGHT($A62,4)),$A$5:$M$59,COLUMN(D$52),0)/VLOOKUP(VALUE(LEFT($A62,4)),$A$5:$M$59,COLUMN(D$52),0),1/(VALUE(RIGHT($A62,4))-VALUE(LEFT($A62,4))))-1)*100)=FALSE,((POWER(VLOOKUP(VALUE(RIGHT($A62,4)),$A$5:$M$59,COLUMN(D$52),0)/VLOOKUP(VALUE(LEFT($A62,4)),$A$5:$M$59,COLUMN(D$52),0),1/(VALUE(RIGHT($A62,4))-VALUE(LEFT($A62,4))))-1)*100),”n.a.”)</f>
        <v>1.223522224135265</v>
      </c>
      <c r="E62" s="2">
        <f>IF(ISERROR((POWER(VLOOKUP(VALUE(RIGHT($A62,4)),$A$5:$M$59,COLUMN(E$52),0)/VLOOKUP(VALUE(LEFT($A62,4)),$A$5:$M$59,COLUMN(E$52),0),1/(VALUE(RIGHT($A62,4))-VALUE(LEFT($A62,4))))-1)*100)=FALSE,((POWER(VLOOKUP(VALUE(RIGHT($A62,4)),$A$5:$M$59,COLUMN(E$52),0)/VLOOKUP(VALUE(LEFT($A62,4)),$A$5:$M$59,COLUMN(E$52),0),1/(VALUE(RIGHT($A62,4))-VALUE(LEFT($A62,4))))-1)*100),”n.a.”)</f>
        <v>2.505967461120906</v>
      </c>
      <c r="F62" s="2">
        <f>IF(ISERROR((POWER(VLOOKUP(VALUE(RIGHT($A62,4)),$A$5:$M$59,COLUMN(F$52),0)/VLOOKUP(VALUE(LEFT($A62,4)),$A$5:$M$59,COLUMN(F$52),0),1/(VALUE(RIGHT($A62,4))-VALUE(LEFT($A62,4))))-1)*100)=FALSE,((POWER(VLOOKUP(VALUE(RIGHT($A62,4)),$A$5:$M$59,COLUMN(F$52),0)/VLOOKUP(VALUE(LEFT($A62,4)),$A$5:$M$59,COLUMN(F$52),0),1/(VALUE(RIGHT($A62,4))-VALUE(LEFT($A62,4))))-1)*100),”n.a.”)</f>
        <v>0.38615408702196152</v>
      </c>
      <c r="G62" s="2">
        <f>IF(ISERROR((POWER(VLOOKUP(VALUE(RIGHT($A62,4)),$A$5:$M$59,COLUMN(G$52),0)/VLOOKUP(VALUE(LEFT($A62,4)),$A$5:$M$59,COLUMN(G$52),0),1/(VALUE(RIGHT($A62,4))-VALUE(LEFT($A62,4))))-1)*100)=FALSE,((POWER(VLOOKUP(VALUE(RIGHT($A62,4)),$A$5:$M$59,COLUMN(G$52),0)/VLOOKUP(VALUE(LEFT($A62,4)),$A$5:$M$59,COLUMN(G$52),0),1/(VALUE(RIGHT($A62,4))-VALUE(LEFT($A62,4))))-1)*100),”n.a.”)</f>
        <v>-1.1048086260513679</v>
      </c>
      <c r="H62" s="2">
        <f>IF(ISERROR((POWER(VLOOKUP(VALUE(RIGHT($A62,4)),$A$5:$M$59,COLUMN(H$52),0)/VLOOKUP(VALUE(LEFT($A62,4)),$A$5:$M$59,COLUMN(H$52),0),1/(VALUE(RIGHT($A62,4))-VALUE(LEFT($A62,4))))-1)*100)=FALSE,((POWER(VLOOKUP(VALUE(RIGHT($A62,4)),$A$5:$M$59,COLUMN(H$52),0)/VLOOKUP(VALUE(LEFT($A62,4)),$A$5:$M$59,COLUMN(H$52),0),1/(VALUE(RIGHT($A62,4))-VALUE(LEFT($A62,4))))-1)*100),”n.a.”)</f>
        <v>-3.627381218269532</v>
      </c>
      <c r="I62" s="2">
        <f>IF(ISERROR((POWER(VLOOKUP(VALUE(RIGHT($A62,4)),$A$5:$M$59,COLUMN(I$52),0)/VLOOKUP(VALUE(LEFT($A62,4)),$A$5:$M$59,COLUMN(I$52),0),1/(VALUE(RIGHT($A62,4))-VALUE(LEFT($A62,4))))-1)*100)=FALSE,((POWER(VLOOKUP(VALUE(RIGHT($A62,4)),$A$5:$M$59,COLUMN(I$52),0)/VLOOKUP(VALUE(LEFT($A62,4)),$A$5:$M$59,COLUMN(I$52),0),1/(VALUE(RIGHT($A62,4))-VALUE(LEFT($A62,4))))-1)*100),”n.a.”)</f>
        <v>0.93368550918579984</v>
      </c>
      <c r="J62" s="2">
        <f>IF(ISERROR((POWER(VLOOKUP(VALUE(RIGHT($A62,4)),$A$5:$M$59,COLUMN(J$52),0)/VLOOKUP(VALUE(LEFT($A62,4)),$A$5:$M$59,COLUMN(J$52),0),1/(VALUE(RIGHT($A62,4))-VALUE(LEFT($A62,4))))-1)*100)=FALSE,((POWER(VLOOKUP(VALUE(RIGHT($A62,4)),$A$5:$M$59,COLUMN(J$52),0)/VLOOKUP(VALUE(LEFT($A62,4)),$A$5:$M$59,COLUMN(J$52),0),1/(VALUE(RIGHT($A62,4))-VALUE(LEFT($A62,4))))-1)*100),”n.a.”)</f>
        <v>1.6585885063688632</v>
      </c>
      <c r="K62" s="2">
        <f>IF(ISERROR((POWER(VLOOKUP(VALUE(RIGHT($A62,4)),$A$5:$M$59,COLUMN(K$52),0)/VLOOKUP(VALUE(LEFT($A62,4)),$A$5:$M$59,COLUMN(K$52),0),1/(VALUE(RIGHT($A62,4))-VALUE(LEFT($A62,4))))-1)*100)=FALSE,((POWER(VLOOKUP(VALUE(RIGHT($A62,4)),$A$5:$M$59,COLUMN(K$52),0)/VLOOKUP(VALUE(LEFT($A62,4)),$A$5:$M$59,COLUMN(K$52),0),1/(VALUE(RIGHT($A62,4))-VALUE(LEFT($A62,4))))-1)*100),”n.a.”)</f>
        <v>5.4220659907855406E-2</v>
      </c>
      <c r="L62" s="2">
        <f>IF(ISERROR((POWER(VLOOKUP(VALUE(RIGHT($A62,4)),$A$5:$M$59,COLUMN(L$52),0)/VLOOKUP(VALUE(LEFT($A62,4)),$A$5:$M$59,COLUMN(L$52),0),1/(VALUE(RIGHT($A62,4))-VALUE(LEFT($A62,4))))-1)*100)=FALSE,((POWER(VLOOKUP(VALUE(RIGHT($A62,4)),$A$5:$M$59,COLUMN(L$52),0)/VLOOKUP(VALUE(LEFT($A62,4)),$A$5:$M$59,COLUMN(L$52),0),1/(VALUE(RIGHT($A62,4))-VALUE(LEFT($A62,4))))-1)*100),”n.a.”)</f>
        <v>1.7664968655702884</v>
      </c>
      <c r="M62" s="2">
        <f>IF(ISERROR((POWER(VLOOKUP(VALUE(RIGHT($A62,4)),$A$5:$M$59,COLUMN(M$52),0)/VLOOKUP(VALUE(LEFT($A62,4)),$A$5:$M$59,COLUMN(M$52),0),1/(VALUE(RIGHT($A62,4))-VALUE(LEFT($A62,4))))-1)*100)=FALSE,((POWER(VLOOKUP(VALUE(RIGHT($A62,4)),$A$5:$M$59,COLUMN(M$52),0)/VLOOKUP(VALUE(LEFT($A62,4)),$A$5:$M$59,COLUMN(M$52),0),1/(VALUE(RIGHT($A62,4))-VALUE(LEFT($A62,4))))-1)*100),”n.a.”)</f>
        <v>2.1573955025263825</v>
      </c>
    </row>
    <row r="63" spans="1:13">
      <c r="A63" s="7" t="s">
        <v>529</v>
      </c>
      <c r="B63" s="2">
        <f>IF(ISERROR((POWER(VLOOKUP(VALUE(RIGHT($A63,4)),$A$5:$M$59,COLUMN(B$52),0)/VLOOKUP(VALUE(LEFT($A63,4)),$A$5:$M$59,COLUMN(B$52),0),1/(VALUE(RIGHT($A63,4))-VALUE(LEFT($A63,4))))-1)*100)=FALSE,((POWER(VLOOKUP(VALUE(RIGHT($A63,4)),$A$5:$M$59,COLUMN(B$52),0)/VLOOKUP(VALUE(LEFT($A63,4)),$A$5:$M$59,COLUMN(B$52),0),1/(VALUE(RIGHT($A63,4))-VALUE(LEFT($A63,4))))-1)*100),”n.a.”)</f>
        <v>1.36016663488705</v>
      </c>
      <c r="C63" s="2">
        <f>IF(ISERROR((POWER(VLOOKUP(VALUE(RIGHT($A63,4)),$A$5:$M$59,COLUMN(C$52),0)/VLOOKUP(VALUE(LEFT($A63,4)),$A$5:$M$59,COLUMN(C$52),0),1/(VALUE(RIGHT($A63,4))-VALUE(LEFT($A63,4))))-1)*100)=FALSE,((POWER(VLOOKUP(VALUE(RIGHT($A63,4)),$A$5:$M$59,COLUMN(C$52),0)/VLOOKUP(VALUE(LEFT($A63,4)),$A$5:$M$59,COLUMN(C$52),0),1/(VALUE(RIGHT($A63,4))-VALUE(LEFT($A63,4))))-1)*100),”n.a.”)</f>
        <v>0.2655772117189148</v>
      </c>
      <c r="D63" s="2">
        <f>IF(ISERROR((POWER(VLOOKUP(VALUE(RIGHT($A63,4)),$A$5:$M$59,COLUMN(D$52),0)/VLOOKUP(VALUE(LEFT($A63,4)),$A$5:$M$59,COLUMN(D$52),0),1/(VALUE(RIGHT($A63,4))-VALUE(LEFT($A63,4))))-1)*100)=FALSE,((POWER(VLOOKUP(VALUE(RIGHT($A63,4)),$A$5:$M$59,COLUMN(D$52),0)/VLOOKUP(VALUE(LEFT($A63,4)),$A$5:$M$59,COLUMN(D$52),0),1/(VALUE(RIGHT($A63,4))-VALUE(LEFT($A63,4))))-1)*100),”n.a.”)</f>
        <v>-0.92686034344321433</v>
      </c>
      <c r="E63" s="2">
        <f>IF(ISERROR((POWER(VLOOKUP(VALUE(RIGHT($A63,4)),$A$5:$M$59,COLUMN(E$52),0)/VLOOKUP(VALUE(LEFT($A63,4)),$A$5:$M$59,COLUMN(E$52),0),1/(VALUE(RIGHT($A63,4))-VALUE(LEFT($A63,4))))-1)*100)=FALSE,((POWER(VLOOKUP(VALUE(RIGHT($A63,4)),$A$5:$M$59,COLUMN(E$52),0)/VLOOKUP(VALUE(LEFT($A63,4)),$A$5:$M$59,COLUMN(E$52),0),1/(VALUE(RIGHT($A63,4))-VALUE(LEFT($A63,4))))-1)*100),”n.a.”)</f>
        <v>3.5310414005501833</v>
      </c>
      <c r="F63" s="2">
        <f>IF(ISERROR((POWER(VLOOKUP(VALUE(RIGHT($A63,4)),$A$5:$M$59,COLUMN(F$52),0)/VLOOKUP(VALUE(LEFT($A63,4)),$A$5:$M$59,COLUMN(F$52),0),1/(VALUE(RIGHT($A63,4))-VALUE(LEFT($A63,4))))-1)*100)=FALSE,((POWER(VLOOKUP(VALUE(RIGHT($A63,4)),$A$5:$M$59,COLUMN(F$52),0)/VLOOKUP(VALUE(LEFT($A63,4)),$A$5:$M$59,COLUMN(F$52),0),1/(VALUE(RIGHT($A63,4))-VALUE(LEFT($A63,4))))-1)*100),”n.a.”)</f>
        <v>1.4969622994614129</v>
      </c>
      <c r="G63" s="2">
        <f>IF(ISERROR((POWER(VLOOKUP(VALUE(RIGHT($A63,4)),$A$5:$M$59,COLUMN(G$52),0)/VLOOKUP(VALUE(LEFT($A63,4)),$A$5:$M$59,COLUMN(G$52),0),1/(VALUE(RIGHT($A63,4))-VALUE(LEFT($A63,4))))-1)*100)=FALSE,((POWER(VLOOKUP(VALUE(RIGHT($A63,4)),$A$5:$M$59,COLUMN(G$52),0)/VLOOKUP(VALUE(LEFT($A63,4)),$A$5:$M$59,COLUMN(G$52),0),1/(VALUE(RIGHT($A63,4))-VALUE(LEFT($A63,4))))-1)*100),”n.a.”)</f>
        <v>-0.39053253903371665</v>
      </c>
      <c r="H63" s="2">
        <f>IF(ISERROR((POWER(VLOOKUP(VALUE(RIGHT($A63,4)),$A$5:$M$59,COLUMN(H$52),0)/VLOOKUP(VALUE(LEFT($A63,4)),$A$5:$M$59,COLUMN(H$52),0),1/(VALUE(RIGHT($A63,4))-VALUE(LEFT($A63,4))))-1)*100)=FALSE,((POWER(VLOOKUP(VALUE(RIGHT($A63,4)),$A$5:$M$59,COLUMN(H$52),0)/VLOOKUP(VALUE(LEFT($A63,4)),$A$5:$M$59,COLUMN(H$52),0),1/(VALUE(RIGHT($A63,4))-VALUE(LEFT($A63,4))))-1)*100),”n.a.”)</f>
        <v>-1.4716537318820277</v>
      </c>
      <c r="I63" s="2">
        <f>IF(ISERROR((POWER(VLOOKUP(VALUE(RIGHT($A63,4)),$A$5:$M$59,COLUMN(I$52),0)/VLOOKUP(VALUE(LEFT($A63,4)),$A$5:$M$59,COLUMN(I$52),0),1/(VALUE(RIGHT($A63,4))-VALUE(LEFT($A63,4))))-1)*100)=FALSE,((POWER(VLOOKUP(VALUE(RIGHT($A63,4)),$A$5:$M$59,COLUMN(I$52),0)/VLOOKUP(VALUE(LEFT($A63,4)),$A$5:$M$59,COLUMN(I$52),0),1/(VALUE(RIGHT($A63,4))-VALUE(LEFT($A63,4))))-1)*100),”n.a.”)</f>
        <v>2.285585887285313</v>
      </c>
      <c r="J63" s="2">
        <f>IF(ISERROR((POWER(VLOOKUP(VALUE(RIGHT($A63,4)),$A$5:$M$59,COLUMN(J$52),0)/VLOOKUP(VALUE(LEFT($A63,4)),$A$5:$M$59,COLUMN(J$52),0),1/(VALUE(RIGHT($A63,4))-VALUE(LEFT($A63,4))))-1)*100)=FALSE,((POWER(VLOOKUP(VALUE(RIGHT($A63,4)),$A$5:$M$59,COLUMN(J$52),0)/VLOOKUP(VALUE(LEFT($A63,4)),$A$5:$M$59,COLUMN(J$52),0),1/(VALUE(RIGHT($A63,4))-VALUE(LEFT($A63,4))))-1)*100),”n.a.”)</f>
        <v>2.7454801311675103</v>
      </c>
      <c r="K63" s="2">
        <f>IF(ISERROR((POWER(VLOOKUP(VALUE(RIGHT($A63,4)),$A$5:$M$59,COLUMN(K$52),0)/VLOOKUP(VALUE(LEFT($A63,4)),$A$5:$M$59,COLUMN(K$52),0),1/(VALUE(RIGHT($A63,4))-VALUE(LEFT($A63,4))))-1)*100)=FALSE,((POWER(VLOOKUP(VALUE(RIGHT($A63,4)),$A$5:$M$59,COLUMN(K$52),0)/VLOOKUP(VALUE(LEFT($A63,4)),$A$5:$M$59,COLUMN(K$52),0),1/(VALUE(RIGHT($A63,4))-VALUE(LEFT($A63,4))))-1)*100),”n.a.”)</f>
        <v>0.38850796905607332</v>
      </c>
      <c r="L63" s="2">
        <f>IF(ISERROR((POWER(VLOOKUP(VALUE(RIGHT($A63,4)),$A$5:$M$59,COLUMN(L$52),0)/VLOOKUP(VALUE(LEFT($A63,4)),$A$5:$M$59,COLUMN(L$52),0),1/(VALUE(RIGHT($A63,4))-VALUE(LEFT($A63,4))))-1)*100)=FALSE,((POWER(VLOOKUP(VALUE(RIGHT($A63,4)),$A$5:$M$59,COLUMN(L$52),0)/VLOOKUP(VALUE(LEFT($A63,4)),$A$5:$M$59,COLUMN(L$52),0),1/(VALUE(RIGHT($A63,4))-VALUE(LEFT($A63,4))))-1)*100),”n.a.”)</f>
        <v>-2.0616452728848378</v>
      </c>
      <c r="M63" s="2">
        <f>IF(ISERROR((POWER(VLOOKUP(VALUE(RIGHT($A63,4)),$A$5:$M$59,COLUMN(M$52),0)/VLOOKUP(VALUE(LEFT($A63,4)),$A$5:$M$59,COLUMN(M$52),0),1/(VALUE(RIGHT($A63,4))-VALUE(LEFT($A63,4))))-1)*100)=FALSE,((POWER(VLOOKUP(VALUE(RIGHT($A63,4)),$A$5:$M$59,COLUMN(M$52),0)/VLOOKUP(VALUE(LEFT($A63,4)),$A$5:$M$59,COLUMN(M$52),0),1/(VALUE(RIGHT($A63,4))-VALUE(LEFT($A63,4))))-1)*100),”n.a.”)</f>
        <v>3.6061879031129562</v>
      </c>
    </row>
    <row r="64" spans="1:13">
      <c r="A64" s="7" t="s">
        <v>1</v>
      </c>
      <c r="B64" s="2">
        <f>IF(ISERROR((POWER(VLOOKUP(VALUE(RIGHT($A64,4)),$A$5:$M$59,COLUMN(B$52),0)/VLOOKUP(VALUE(LEFT($A64,4)),$A$5:$M$59,COLUMN(B$52),0),1/(VALUE(RIGHT($A64,4))-VALUE(LEFT($A64,4))))-1)*100)=FALSE,((POWER(VLOOKUP(VALUE(RIGHT($A64,4)),$A$5:$M$59,COLUMN(B$52),0)/VLOOKUP(VALUE(LEFT($A64,4)),$A$5:$M$59,COLUMN(B$52),0),1/(VALUE(RIGHT($A64,4))-VALUE(LEFT($A64,4))))-1)*100),”n.a.”)</f>
        <v>0.55415156247031749</v>
      </c>
      <c r="C64" s="2">
        <f>IF(ISERROR((POWER(VLOOKUP(VALUE(RIGHT($A64,4)),$A$5:$M$59,COLUMN(C$52),0)/VLOOKUP(VALUE(LEFT($A64,4)),$A$5:$M$59,COLUMN(C$52),0),1/(VALUE(RIGHT($A64,4))-VALUE(LEFT($A64,4))))-1)*100)=FALSE,((POWER(VLOOKUP(VALUE(RIGHT($A64,4)),$A$5:$M$59,COLUMN(C$52),0)/VLOOKUP(VALUE(LEFT($A64,4)),$A$5:$M$59,COLUMN(C$52),0),1/(VALUE(RIGHT($A64,4))-VALUE(LEFT($A64,4))))-1)*100),”n.a.”)</f>
        <v>-4.4313249866383071</v>
      </c>
      <c r="D64" s="2">
        <f>IF(ISERROR((POWER(VLOOKUP(VALUE(RIGHT($A64,4)),$A$5:$M$59,COLUMN(D$52),0)/VLOOKUP(VALUE(LEFT($A64,4)),$A$5:$M$59,COLUMN(D$52),0),1/(VALUE(RIGHT($A64,4))-VALUE(LEFT($A64,4))))-1)*100)=FALSE,((POWER(VLOOKUP(VALUE(RIGHT($A64,4)),$A$5:$M$59,COLUMN(D$52),0)/VLOOKUP(VALUE(LEFT($A64,4)),$A$5:$M$59,COLUMN(D$52),0),1/(VALUE(RIGHT($A64,4))-VALUE(LEFT($A64,4))))-1)*100),”n.a.”)</f>
        <v>1.3201183369994318</v>
      </c>
      <c r="E64" s="2">
        <f>IF(ISERROR((POWER(VLOOKUP(VALUE(RIGHT($A64,4)),$A$5:$M$59,COLUMN(E$52),0)/VLOOKUP(VALUE(LEFT($A64,4)),$A$5:$M$59,COLUMN(E$52),0),1/(VALUE(RIGHT($A64,4))-VALUE(LEFT($A64,4))))-1)*100)=FALSE,((POWER(VLOOKUP(VALUE(RIGHT($A64,4)),$A$5:$M$59,COLUMN(E$52),0)/VLOOKUP(VALUE(LEFT($A64,4)),$A$5:$M$59,COLUMN(E$52),0),1/(VALUE(RIGHT($A64,4))-VALUE(LEFT($A64,4))))-1)*100),”n.a.”)</f>
        <v>2.1058313097884751</v>
      </c>
      <c r="F64" s="2">
        <f>IF(ISERROR((POWER(VLOOKUP(VALUE(RIGHT($A64,4)),$A$5:$M$59,COLUMN(F$52),0)/VLOOKUP(VALUE(LEFT($A64,4)),$A$5:$M$59,COLUMN(F$52),0),1/(VALUE(RIGHT($A64,4))-VALUE(LEFT($A64,4))))-1)*100)=FALSE,((POWER(VLOOKUP(VALUE(RIGHT($A64,4)),$A$5:$M$59,COLUMN(F$52),0)/VLOOKUP(VALUE(LEFT($A64,4)),$A$5:$M$59,COLUMN(F$52),0),1/(VALUE(RIGHT($A64,4))-VALUE(LEFT($A64,4))))-1)*100),”n.a.”)</f>
        <v>3.6762506060172839E-2</v>
      </c>
      <c r="G64" s="2">
        <f>IF(ISERROR((POWER(VLOOKUP(VALUE(RIGHT($A64,4)),$A$5:$M$59,COLUMN(G$52),0)/VLOOKUP(VALUE(LEFT($A64,4)),$A$5:$M$59,COLUMN(G$52),0),1/(VALUE(RIGHT($A64,4))-VALUE(LEFT($A64,4))))-1)*100)=FALSE,((POWER(VLOOKUP(VALUE(RIGHT($A64,4)),$A$5:$M$59,COLUMN(G$52),0)/VLOOKUP(VALUE(LEFT($A64,4)),$A$5:$M$59,COLUMN(G$52),0),1/(VALUE(RIGHT($A64,4))-VALUE(LEFT($A64,4))))-1)*100),”n.a.”)</f>
        <v>-1.8977149848963926</v>
      </c>
      <c r="H64" s="2">
        <f>IF(ISERROR((POWER(VLOOKUP(VALUE(RIGHT($A64,4)),$A$5:$M$59,COLUMN(H$52),0)/VLOOKUP(VALUE(LEFT($A64,4)),$A$5:$M$59,COLUMN(H$52),0),1/(VALUE(RIGHT($A64,4))-VALUE(LEFT($A64,4))))-1)*100)=FALSE,((POWER(VLOOKUP(VALUE(RIGHT($A64,4)),$A$5:$M$59,COLUMN(H$52),0)/VLOOKUP(VALUE(LEFT($A64,4)),$A$5:$M$59,COLUMN(H$52),0),1/(VALUE(RIGHT($A64,4))-VALUE(LEFT($A64,4))))-1)*100),”n.a.”)</f>
        <v>-12.445290698965072</v>
      </c>
      <c r="I64" s="2">
        <f>IF(ISERROR((POWER(VLOOKUP(VALUE(RIGHT($A64,4)),$A$5:$M$59,COLUMN(I$52),0)/VLOOKUP(VALUE(LEFT($A64,4)),$A$5:$M$59,COLUMN(I$52),0),1/(VALUE(RIGHT($A64,4))-VALUE(LEFT($A64,4))))-1)*100)=FALSE,((POWER(VLOOKUP(VALUE(RIGHT($A64,4)),$A$5:$M$59,COLUMN(I$52),0)/VLOOKUP(VALUE(LEFT($A64,4)),$A$5:$M$59,COLUMN(I$52),0),1/(VALUE(RIGHT($A64,4))-VALUE(LEFT($A64,4))))-1)*100),”n.a.”)</f>
        <v>0.92068999896721682</v>
      </c>
      <c r="J64" s="2">
        <f>IF(ISERROR((POWER(VLOOKUP(VALUE(RIGHT($A64,4)),$A$5:$M$59,COLUMN(J$52),0)/VLOOKUP(VALUE(LEFT($A64,4)),$A$5:$M$59,COLUMN(J$52),0),1/(VALUE(RIGHT($A64,4))-VALUE(LEFT($A64,4))))-1)*100)=FALSE,((POWER(VLOOKUP(VALUE(RIGHT($A64,4)),$A$5:$M$59,COLUMN(J$52),0)/VLOOKUP(VALUE(LEFT($A64,4)),$A$5:$M$59,COLUMN(J$52),0),1/(VALUE(RIGHT($A64,4))-VALUE(LEFT($A64,4))))-1)*100),”n.a.”)</f>
        <v>0.29667827842805305</v>
      </c>
      <c r="K64" s="2">
        <f>IF(ISERROR((POWER(VLOOKUP(VALUE(RIGHT($A64,4)),$A$5:$M$59,COLUMN(K$52),0)/VLOOKUP(VALUE(LEFT($A64,4)),$A$5:$M$59,COLUMN(K$52),0),1/(VALUE(RIGHT($A64,4))-VALUE(LEFT($A64,4))))-1)*100)=FALSE,((POWER(VLOOKUP(VALUE(RIGHT($A64,4)),$A$5:$M$59,COLUMN(K$52),0)/VLOOKUP(VALUE(LEFT($A64,4)),$A$5:$M$59,COLUMN(K$52),0),1/(VALUE(RIGHT($A64,4))-VALUE(LEFT($A64,4))))-1)*100),”n.a.”)</f>
        <v>-4.8396525080590669</v>
      </c>
      <c r="L64" s="2">
        <f>IF(ISERROR((POWER(VLOOKUP(VALUE(RIGHT($A64,4)),$A$5:$M$59,COLUMN(L$52),0)/VLOOKUP(VALUE(LEFT($A64,4)),$A$5:$M$59,COLUMN(L$52),0),1/(VALUE(RIGHT($A64,4))-VALUE(LEFT($A64,4))))-1)*100)=FALSE,((POWER(VLOOKUP(VALUE(RIGHT($A64,4)),$A$5:$M$59,COLUMN(L$52),0)/VLOOKUP(VALUE(LEFT($A64,4)),$A$5:$M$59,COLUMN(L$52),0),1/(VALUE(RIGHT($A64,4))-VALUE(LEFT($A64,4))))-1)*100),”n.a.”)</f>
        <v>2.7527218103475137</v>
      </c>
      <c r="M64" s="2">
        <f>IF(ISERROR((POWER(VLOOKUP(VALUE(RIGHT($A64,4)),$A$5:$M$59,COLUMN(M$52),0)/VLOOKUP(VALUE(LEFT($A64,4)),$A$5:$M$59,COLUMN(M$52),0),1/(VALUE(RIGHT($A64,4))-VALUE(LEFT($A64,4))))-1)*100)=FALSE,((POWER(VLOOKUP(VALUE(RIGHT($A64,4)),$A$5:$M$59,COLUMN(M$52),0)/VLOOKUP(VALUE(LEFT($A64,4)),$A$5:$M$59,COLUMN(M$52),0),1/(VALUE(RIGHT($A64,4))-VALUE(LEFT($A64,4))))-1)*100),”n.a.”)</f>
        <v>1.4964703438576477</v>
      </c>
    </row>
    <row r="65" spans="1:13">
      <c r="A65" s="7" t="s">
        <v>2</v>
      </c>
      <c r="B65" s="2">
        <f>IF(ISERROR((POWER(VLOOKUP(VALUE(RIGHT($A65,4)),$A$5:$M$59,COLUMN(B$52),0)/VLOOKUP(VALUE(LEFT($A65,4)),$A$5:$M$59,COLUMN(B$52),0),1/(VALUE(RIGHT($A65,4))-VALUE(LEFT($A65,4))))-1)*100)=FALSE,((POWER(VLOOKUP(VALUE(RIGHT($A65,4)),$A$5:$M$59,COLUMN(B$52),0)/VLOOKUP(VALUE(LEFT($A65,4)),$A$5:$M$59,COLUMN(B$52),0),1/(VALUE(RIGHT($A65,4))-VALUE(LEFT($A65,4))))-1)*100),”n.a.”)</f>
        <v>5.1735706668331494</v>
      </c>
      <c r="C65" s="2">
        <f>IF(ISERROR((POWER(VLOOKUP(VALUE(RIGHT($A65,4)),$A$5:$M$59,COLUMN(C$52),0)/VLOOKUP(VALUE(LEFT($A65,4)),$A$5:$M$59,COLUMN(C$52),0),1/(VALUE(RIGHT($A65,4))-VALUE(LEFT($A65,4))))-1)*100)=FALSE,((POWER(VLOOKUP(VALUE(RIGHT($A65,4)),$A$5:$M$59,COLUMN(C$52),0)/VLOOKUP(VALUE(LEFT($A65,4)),$A$5:$M$59,COLUMN(C$52),0),1/(VALUE(RIGHT($A65,4))-VALUE(LEFT($A65,4))))-1)*100),”n.a.”)</f>
        <v>1.8972081910904492</v>
      </c>
      <c r="D65" s="2">
        <f>IF(ISERROR((POWER(VLOOKUP(VALUE(RIGHT($A65,4)),$A$5:$M$59,COLUMN(D$52),0)/VLOOKUP(VALUE(LEFT($A65,4)),$A$5:$M$59,COLUMN(D$52),0),1/(VALUE(RIGHT($A65,4))-VALUE(LEFT($A65,4))))-1)*100)=FALSE,((POWER(VLOOKUP(VALUE(RIGHT($A65,4)),$A$5:$M$59,COLUMN(D$52),0)/VLOOKUP(VALUE(LEFT($A65,4)),$A$5:$M$59,COLUMN(D$52),0),1/(VALUE(RIGHT($A65,4))-VALUE(LEFT($A65,4))))-1)*100),”n.a.”)</f>
        <v>3.6623212797845195</v>
      </c>
      <c r="E65" s="2">
        <f>IF(ISERROR((POWER(VLOOKUP(VALUE(RIGHT($A65,4)),$A$5:$M$59,COLUMN(E$52),0)/VLOOKUP(VALUE(LEFT($A65,4)),$A$5:$M$59,COLUMN(E$52),0),1/(VALUE(RIGHT($A65,4))-VALUE(LEFT($A65,4))))-1)*100)=FALSE,((POWER(VLOOKUP(VALUE(RIGHT($A65,4)),$A$5:$M$59,COLUMN(E$52),0)/VLOOKUP(VALUE(LEFT($A65,4)),$A$5:$M$59,COLUMN(E$52),0),1/(VALUE(RIGHT($A65,4))-VALUE(LEFT($A65,4))))-1)*100),”n.a.”)</f>
        <v>6.9399340763626638</v>
      </c>
      <c r="F65" s="2">
        <f>IF(ISERROR((POWER(VLOOKUP(VALUE(RIGHT($A65,4)),$A$5:$M$59,COLUMN(F$52),0)/VLOOKUP(VALUE(LEFT($A65,4)),$A$5:$M$59,COLUMN(F$52),0),1/(VALUE(RIGHT($A65,4))-VALUE(LEFT($A65,4))))-1)*100)=FALSE,((POWER(VLOOKUP(VALUE(RIGHT($A65,4)),$A$5:$M$59,COLUMN(F$52),0)/VLOOKUP(VALUE(LEFT($A65,4)),$A$5:$M$59,COLUMN(F$52),0),1/(VALUE(RIGHT($A65,4))-VALUE(LEFT($A65,4))))-1)*100),”n.a.”)</f>
        <v>0.92264954404144284</v>
      </c>
      <c r="G65" s="2">
        <f>IF(ISERROR((POWER(VLOOKUP(VALUE(RIGHT($A65,4)),$A$5:$M$59,COLUMN(G$52),0)/VLOOKUP(VALUE(LEFT($A65,4)),$A$5:$M$59,COLUMN(G$52),0),1/(VALUE(RIGHT($A65,4))-VALUE(LEFT($A65,4))))-1)*100)=FALSE,((POWER(VLOOKUP(VALUE(RIGHT($A65,4)),$A$5:$M$59,COLUMN(G$52),0)/VLOOKUP(VALUE(LEFT($A65,4)),$A$5:$M$59,COLUMN(G$52),0),1/(VALUE(RIGHT($A65,4))-VALUE(LEFT($A65,4))))-1)*100),”n.a.”)</f>
        <v>-4.8397691348360805</v>
      </c>
      <c r="H65" s="2">
        <f>IF(ISERROR((POWER(VLOOKUP(VALUE(RIGHT($A65,4)),$A$5:$M$59,COLUMN(H$52),0)/VLOOKUP(VALUE(LEFT($A65,4)),$A$5:$M$59,COLUMN(H$52),0),1/(VALUE(RIGHT($A65,4))-VALUE(LEFT($A65,4))))-1)*100)=FALSE,((POWER(VLOOKUP(VALUE(RIGHT($A65,4)),$A$5:$M$59,COLUMN(H$52),0)/VLOOKUP(VALUE(LEFT($A65,4)),$A$5:$M$59,COLUMN(H$52),0),1/(VALUE(RIGHT($A65,4))-VALUE(LEFT($A65,4))))-1)*100),”n.a.”)</f>
        <v>1.484303401450604</v>
      </c>
      <c r="I65" s="2">
        <f>IF(ISERROR((POWER(VLOOKUP(VALUE(RIGHT($A65,4)),$A$5:$M$59,COLUMN(I$52),0)/VLOOKUP(VALUE(LEFT($A65,4)),$A$5:$M$59,COLUMN(I$52),0),1/(VALUE(RIGHT($A65,4))-VALUE(LEFT($A65,4))))-1)*100)=FALSE,((POWER(VLOOKUP(VALUE(RIGHT($A65,4)),$A$5:$M$59,COLUMN(I$52),0)/VLOOKUP(VALUE(LEFT($A65,4)),$A$5:$M$59,COLUMN(I$52),0),1/(VALUE(RIGHT($A65,4))-VALUE(LEFT($A65,4))))-1)*100),”n.a.”)</f>
        <v>1.7946558531362289</v>
      </c>
      <c r="J65" s="2">
        <f>IF(ISERROR((POWER(VLOOKUP(VALUE(RIGHT($A65,4)),$A$5:$M$59,COLUMN(J$52),0)/VLOOKUP(VALUE(LEFT($A65,4)),$A$5:$M$59,COLUMN(J$52),0),1/(VALUE(RIGHT($A65,4))-VALUE(LEFT($A65,4))))-1)*100)=FALSE,((POWER(VLOOKUP(VALUE(RIGHT($A65,4)),$A$5:$M$59,COLUMN(J$52),0)/VLOOKUP(VALUE(LEFT($A65,4)),$A$5:$M$59,COLUMN(J$52),0),1/(VALUE(RIGHT($A65,4))-VALUE(LEFT($A65,4))))-1)*100),”n.a.”)</f>
        <v>2.5207123318795599</v>
      </c>
      <c r="K65" s="2">
        <f>IF(ISERROR((POWER(VLOOKUP(VALUE(RIGHT($A65,4)),$A$5:$M$59,COLUMN(K$52),0)/VLOOKUP(VALUE(LEFT($A65,4)),$A$5:$M$59,COLUMN(K$52),0),1/(VALUE(RIGHT($A65,4))-VALUE(LEFT($A65,4))))-1)*100)=FALSE,((POWER(VLOOKUP(VALUE(RIGHT($A65,4)),$A$5:$M$59,COLUMN(K$52),0)/VLOOKUP(VALUE(LEFT($A65,4)),$A$5:$M$59,COLUMN(K$52),0),1/(VALUE(RIGHT($A65,4))-VALUE(LEFT($A65,4))))-1)*100),”n.a.”)</f>
        <v>-0.51333874038703708</v>
      </c>
      <c r="L65" s="2">
        <f>IF(ISERROR((POWER(VLOOKUP(VALUE(RIGHT($A65,4)),$A$5:$M$59,COLUMN(L$52),0)/VLOOKUP(VALUE(LEFT($A65,4)),$A$5:$M$59,COLUMN(L$52),0),1/(VALUE(RIGHT($A65,4))-VALUE(LEFT($A65,4))))-1)*100)=FALSE,((POWER(VLOOKUP(VALUE(RIGHT($A65,4)),$A$5:$M$59,COLUMN(L$52),0)/VLOOKUP(VALUE(LEFT($A65,4)),$A$5:$M$59,COLUMN(L$52),0),1/(VALUE(RIGHT($A65,4))-VALUE(LEFT($A65,4))))-1)*100),”n.a.”)</f>
        <v>3.492620574216021</v>
      </c>
      <c r="M65" s="2">
        <f>IF(ISERROR((POWER(VLOOKUP(VALUE(RIGHT($A65,4)),$A$5:$M$59,COLUMN(M$52),0)/VLOOKUP(VALUE(LEFT($A65,4)),$A$5:$M$59,COLUMN(M$52),0),1/(VALUE(RIGHT($A65,4))-VALUE(LEFT($A65,4))))-1)*100)=FALSE,((POWER(VLOOKUP(VALUE(RIGHT($A65,4)),$A$5:$M$59,COLUMN(M$52),0)/VLOOKUP(VALUE(LEFT($A65,4)),$A$5:$M$59,COLUMN(M$52),0),1/(VALUE(RIGHT($A65,4))-VALUE(LEFT($A65,4))))-1)*100),”n.a.”)</f>
        <v>3.1552464579553074</v>
      </c>
    </row>
    <row r="66" spans="1:13">
      <c r="A66" s="7" t="s">
        <v>3</v>
      </c>
      <c r="B66" s="2">
        <f>IF(ISERROR((POWER(VLOOKUP(VALUE(RIGHT($A66,4)),$A$5:$M$59,COLUMN(B$52),0)/VLOOKUP(VALUE(LEFT($A66,4)),$A$5:$M$59,COLUMN(B$52),0),1/(VALUE(RIGHT($A66,4))-VALUE(LEFT($A66,4))))-1)*100)=FALSE,((POWER(VLOOKUP(VALUE(RIGHT($A66,4)),$A$5:$M$59,COLUMN(B$52),0)/VLOOKUP(VALUE(LEFT($A66,4)),$A$5:$M$59,COLUMN(B$52),0),1/(VALUE(RIGHT($A66,4))-VALUE(LEFT($A66,4))))-1)*100),”n.a.”)</f>
        <v>-0.91951812736291716</v>
      </c>
      <c r="C66" s="2">
        <f>IF(ISERROR((POWER(VLOOKUP(VALUE(RIGHT($A66,4)),$A$5:$M$59,COLUMN(C$52),0)/VLOOKUP(VALUE(LEFT($A66,4)),$A$5:$M$59,COLUMN(C$52),0),1/(VALUE(RIGHT($A66,4))-VALUE(LEFT($A66,4))))-1)*100)=FALSE,((POWER(VLOOKUP(VALUE(RIGHT($A66,4)),$A$5:$M$59,COLUMN(C$52),0)/VLOOKUP(VALUE(LEFT($A66,4)),$A$5:$M$59,COLUMN(C$52),0),1/(VALUE(RIGHT($A66,4))-VALUE(LEFT($A66,4))))-1)*100),”n.a.”)</f>
        <v>2.1542048004405512</v>
      </c>
      <c r="D66" s="2">
        <f>IF(ISERROR((POWER(VLOOKUP(VALUE(RIGHT($A66,4)),$A$5:$M$59,COLUMN(D$52),0)/VLOOKUP(VALUE(LEFT($A66,4)),$A$5:$M$59,COLUMN(D$52),0),1/(VALUE(RIGHT($A66,4))-VALUE(LEFT($A66,4))))-1)*100)=FALSE,((POWER(VLOOKUP(VALUE(RIGHT($A66,4)),$A$5:$M$59,COLUMN(D$52),0)/VLOOKUP(VALUE(LEFT($A66,4)),$A$5:$M$59,COLUMN(D$52),0),1/(VALUE(RIGHT($A66,4))-VALUE(LEFT($A66,4))))-1)*100),”n.a.”)</f>
        <v>3.0429732642773155</v>
      </c>
      <c r="E66" s="2">
        <f>IF(ISERROR((POWER(VLOOKUP(VALUE(RIGHT($A66,4)),$A$5:$M$59,COLUMN(E$52),0)/VLOOKUP(VALUE(LEFT($A66,4)),$A$5:$M$59,COLUMN(E$52),0),1/(VALUE(RIGHT($A66,4))-VALUE(LEFT($A66,4))))-1)*100)=FALSE,((POWER(VLOOKUP(VALUE(RIGHT($A66,4)),$A$5:$M$59,COLUMN(E$52),0)/VLOOKUP(VALUE(LEFT($A66,4)),$A$5:$M$59,COLUMN(E$52),0),1/(VALUE(RIGHT($A66,4))-VALUE(LEFT($A66,4))))-1)*100),”n.a.”)</f>
        <v>-4.1583514229652563</v>
      </c>
      <c r="F66" s="2">
        <f>IF(ISERROR((POWER(VLOOKUP(VALUE(RIGHT($A66,4)),$A$5:$M$59,COLUMN(F$52),0)/VLOOKUP(VALUE(LEFT($A66,4)),$A$5:$M$59,COLUMN(F$52),0),1/(VALUE(RIGHT($A66,4))-VALUE(LEFT($A66,4))))-1)*100)=FALSE,((POWER(VLOOKUP(VALUE(RIGHT($A66,4)),$A$5:$M$59,COLUMN(F$52),0)/VLOOKUP(VALUE(LEFT($A66,4)),$A$5:$M$59,COLUMN(F$52),0),1/(VALUE(RIGHT($A66,4))-VALUE(LEFT($A66,4))))-1)*100),”n.a.”)</f>
        <v>0.34661614041415767</v>
      </c>
      <c r="G66" s="2">
        <f>IF(ISERROR((POWER(VLOOKUP(VALUE(RIGHT($A66,4)),$A$5:$M$59,COLUMN(G$52),0)/VLOOKUP(VALUE(LEFT($A66,4)),$A$5:$M$59,COLUMN(G$52),0),1/(VALUE(RIGHT($A66,4))-VALUE(LEFT($A66,4))))-1)*100)=FALSE,((POWER(VLOOKUP(VALUE(RIGHT($A66,4)),$A$5:$M$59,COLUMN(G$52),0)/VLOOKUP(VALUE(LEFT($A66,4)),$A$5:$M$59,COLUMN(G$52),0),1/(VALUE(RIGHT($A66,4))-VALUE(LEFT($A66,4))))-1)*100),”n.a.”)</f>
        <v>7.8863078267935371</v>
      </c>
      <c r="H66" s="2">
        <f>IF(ISERROR((POWER(VLOOKUP(VALUE(RIGHT($A66,4)),$A$5:$M$59,COLUMN(H$52),0)/VLOOKUP(VALUE(LEFT($A66,4)),$A$5:$M$59,COLUMN(H$52),0),1/(VALUE(RIGHT($A66,4))-VALUE(LEFT($A66,4))))-1)*100)=FALSE,((POWER(VLOOKUP(VALUE(RIGHT($A66,4)),$A$5:$M$59,COLUMN(H$52),0)/VLOOKUP(VALUE(LEFT($A66,4)),$A$5:$M$59,COLUMN(H$52),0),1/(VALUE(RIGHT($A66,4))-VALUE(LEFT($A66,4))))-1)*100),”n.a.”)</f>
        <v>5.3601491113620225</v>
      </c>
      <c r="I66" s="2">
        <f>IF(ISERROR((POWER(VLOOKUP(VALUE(RIGHT($A66,4)),$A$5:$M$59,COLUMN(I$52),0)/VLOOKUP(VALUE(LEFT($A66,4)),$A$5:$M$59,COLUMN(I$52),0),1/(VALUE(RIGHT($A66,4))-VALUE(LEFT($A66,4))))-1)*100)=FALSE,((POWER(VLOOKUP(VALUE(RIGHT($A66,4)),$A$5:$M$59,COLUMN(I$52),0)/VLOOKUP(VALUE(LEFT($A66,4)),$A$5:$M$59,COLUMN(I$52),0),1/(VALUE(RIGHT($A66,4))-VALUE(LEFT($A66,4))))-1)*100),”n.a.”)</f>
        <v>-0.79003734425836525</v>
      </c>
      <c r="J66" s="2">
        <f>IF(ISERROR((POWER(VLOOKUP(VALUE(RIGHT($A66,4)),$A$5:$M$59,COLUMN(J$52),0)/VLOOKUP(VALUE(LEFT($A66,4)),$A$5:$M$59,COLUMN(J$52),0),1/(VALUE(RIGHT($A66,4))-VALUE(LEFT($A66,4))))-1)*100)=FALSE,((POWER(VLOOKUP(VALUE(RIGHT($A66,4)),$A$5:$M$59,COLUMN(J$52),0)/VLOOKUP(VALUE(LEFT($A66,4)),$A$5:$M$59,COLUMN(J$52),0),1/(VALUE(RIGHT($A66,4))-VALUE(LEFT($A66,4))))-1)*100),”n.a.”)</f>
        <v>-1.3660858999575476</v>
      </c>
      <c r="K66" s="2">
        <f>IF(ISERROR((POWER(VLOOKUP(VALUE(RIGHT($A66,4)),$A$5:$M$59,COLUMN(K$52),0)/VLOOKUP(VALUE(LEFT($A66,4)),$A$5:$M$59,COLUMN(K$52),0),1/(VALUE(RIGHT($A66,4))-VALUE(LEFT($A66,4))))-1)*100)=FALSE,((POWER(VLOOKUP(VALUE(RIGHT($A66,4)),$A$5:$M$59,COLUMN(K$52),0)/VLOOKUP(VALUE(LEFT($A66,4)),$A$5:$M$59,COLUMN(K$52),0),1/(VALUE(RIGHT($A66,4))-VALUE(LEFT($A66,4))))-1)*100),”n.a.”)</f>
        <v>3.598818952862981</v>
      </c>
      <c r="L66" s="2">
        <f>IF(ISERROR((POWER(VLOOKUP(VALUE(RIGHT($A66,4)),$A$5:$M$59,COLUMN(L$52),0)/VLOOKUP(VALUE(LEFT($A66,4)),$A$5:$M$59,COLUMN(L$52),0),1/(VALUE(RIGHT($A66,4))-VALUE(LEFT($A66,4))))-1)*100)=FALSE,((POWER(VLOOKUP(VALUE(RIGHT($A66,4)),$A$5:$M$59,COLUMN(L$52),0)/VLOOKUP(VALUE(LEFT($A66,4)),$A$5:$M$59,COLUMN(L$52),0),1/(VALUE(RIGHT($A66,4))-VALUE(LEFT($A66,4))))-1)*100),”n.a.”)</f>
        <v>0.15309115254686922</v>
      </c>
      <c r="M66" s="2">
        <f>IF(ISERROR((POWER(VLOOKUP(VALUE(RIGHT($A66,4)),$A$5:$M$59,COLUMN(M$52),0)/VLOOKUP(VALUE(LEFT($A66,4)),$A$5:$M$59,COLUMN(M$52),0),1/(VALUE(RIGHT($A66,4))-VALUE(LEFT($A66,4))))-1)*100)=FALSE,((POWER(VLOOKUP(VALUE(RIGHT($A66,4)),$A$5:$M$59,COLUMN(M$52),0)/VLOOKUP(VALUE(LEFT($A66,4)),$A$5:$M$59,COLUMN(M$52),0),1/(VALUE(RIGHT($A66,4))-VALUE(LEFT($A66,4))))-1)*100),”n.a.”)</f>
        <v>-2.3120032216157993</v>
      </c>
    </row>
    <row r="67" spans="1:13">
      <c r="A67" s="7" t="s">
        <v>533</v>
      </c>
      <c r="B67" s="2">
        <f>IF(ISERROR((POWER(VLOOKUP(VALUE(RIGHT($A67,4)),$A$5:$M$59,COLUMN(B$52),0)/VLOOKUP(VALUE(LEFT($A67,4)),$A$5:$M$59,COLUMN(B$52),0),1/(VALUE(RIGHT($A67,4))-VALUE(LEFT($A67,4))))-1)*100)=FALSE,((POWER(VLOOKUP(VALUE(RIGHT($A67,4)),$A$5:$M$59,COLUMN(B$52),0)/VLOOKUP(VALUE(LEFT($A67,4)),$A$5:$M$59,COLUMN(B$52),0),1/(VALUE(RIGHT($A67,4))-VALUE(LEFT($A67,4))))-1)*100),”n.a.”)</f>
        <v>-0.8608076699990419</v>
      </c>
      <c r="C67" s="2">
        <f>IF(ISERROR((POWER(VLOOKUP(VALUE(RIGHT($A67,4)),$A$5:$M$59,COLUMN(C$52),0)/VLOOKUP(VALUE(LEFT($A67,4)),$A$5:$M$59,COLUMN(C$52),0),1/(VALUE(RIGHT($A67,4))-VALUE(LEFT($A67,4))))-1)*100)=FALSE,((POWER(VLOOKUP(VALUE(RIGHT($A67,4)),$A$5:$M$59,COLUMN(C$52),0)/VLOOKUP(VALUE(LEFT($A67,4)),$A$5:$M$59,COLUMN(C$52),0),1/(VALUE(RIGHT($A67,4))-VALUE(LEFT($A67,4))))-1)*100),”n.a.”)</f>
        <v>2.746331823164927</v>
      </c>
      <c r="D67" s="2">
        <f>IF(ISERROR((POWER(VLOOKUP(VALUE(RIGHT($A67,4)),$A$5:$M$59,COLUMN(D$52),0)/VLOOKUP(VALUE(LEFT($A67,4)),$A$5:$M$59,COLUMN(D$52),0),1/(VALUE(RIGHT($A67,4))-VALUE(LEFT($A67,4))))-1)*100)=FALSE,((POWER(VLOOKUP(VALUE(RIGHT($A67,4)),$A$5:$M$59,COLUMN(D$52),0)/VLOOKUP(VALUE(LEFT($A67,4)),$A$5:$M$59,COLUMN(D$52),0),1/(VALUE(RIGHT($A67,4))-VALUE(LEFT($A67,4))))-1)*100),”n.a.”)</f>
        <v>3.0384831980381222</v>
      </c>
      <c r="E67" s="2">
        <f>IF(ISERROR((POWER(VLOOKUP(VALUE(RIGHT($A67,4)),$A$5:$M$59,COLUMN(E$52),0)/VLOOKUP(VALUE(LEFT($A67,4)),$A$5:$M$59,COLUMN(E$52),0),1/(VALUE(RIGHT($A67,4))-VALUE(LEFT($A67,4))))-1)*100)=FALSE,((POWER(VLOOKUP(VALUE(RIGHT($A67,4)),$A$5:$M$59,COLUMN(E$52),0)/VLOOKUP(VALUE(LEFT($A67,4)),$A$5:$M$59,COLUMN(E$52),0),1/(VALUE(RIGHT($A67,4))-VALUE(LEFT($A67,4))))-1)*100),”n.a.”)</f>
        <v>-4.4615407042133075</v>
      </c>
      <c r="F67" s="2">
        <f>IF(ISERROR((POWER(VLOOKUP(VALUE(RIGHT($A67,4)),$A$5:$M$59,COLUMN(F$52),0)/VLOOKUP(VALUE(LEFT($A67,4)),$A$5:$M$59,COLUMN(F$52),0),1/(VALUE(RIGHT($A67,4))-VALUE(LEFT($A67,4))))-1)*100)=FALSE,((POWER(VLOOKUP(VALUE(RIGHT($A67,4)),$A$5:$M$59,COLUMN(F$52),0)/VLOOKUP(VALUE(LEFT($A67,4)),$A$5:$M$59,COLUMN(F$52),0),1/(VALUE(RIGHT($A67,4))-VALUE(LEFT($A67,4))))-1)*100),”n.a.”)</f>
        <v>-2.372982820321079</v>
      </c>
      <c r="G67" s="2">
        <f>IF(ISERROR((POWER(VLOOKUP(VALUE(RIGHT($A67,4)),$A$5:$M$59,COLUMN(G$52),0)/VLOOKUP(VALUE(LEFT($A67,4)),$A$5:$M$59,COLUMN(G$52),0),1/(VALUE(RIGHT($A67,4))-VALUE(LEFT($A67,4))))-1)*100)=FALSE,((POWER(VLOOKUP(VALUE(RIGHT($A67,4)),$A$5:$M$59,COLUMN(G$52),0)/VLOOKUP(VALUE(LEFT($A67,4)),$A$5:$M$59,COLUMN(G$52),0),1/(VALUE(RIGHT($A67,4))-VALUE(LEFT($A67,4))))-1)*100),”n.a.”)</f>
        <v>2.7477978388659619</v>
      </c>
      <c r="H67" s="2">
        <f>IF(ISERROR((POWER(VLOOKUP(VALUE(RIGHT($A67,4)),$A$5:$M$59,COLUMN(H$52),0)/VLOOKUP(VALUE(LEFT($A67,4)),$A$5:$M$59,COLUMN(H$52),0),1/(VALUE(RIGHT($A67,4))-VALUE(LEFT($A67,4))))-1)*100)=FALSE,((POWER(VLOOKUP(VALUE(RIGHT($A67,4)),$A$5:$M$59,COLUMN(H$52),0)/VLOOKUP(VALUE(LEFT($A67,4)),$A$5:$M$59,COLUMN(H$52),0),1/(VALUE(RIGHT($A67,4))-VALUE(LEFT($A67,4))))-1)*100),”n.a.”)</f>
        <v>-6.1975383154534658</v>
      </c>
      <c r="I67" s="2">
        <f>IF(ISERROR((POWER(VLOOKUP(VALUE(RIGHT($A67,4)),$A$5:$M$59,COLUMN(I$52),0)/VLOOKUP(VALUE(LEFT($A67,4)),$A$5:$M$59,COLUMN(I$52),0),1/(VALUE(RIGHT($A67,4))-VALUE(LEFT($A67,4))))-1)*100)=FALSE,((POWER(VLOOKUP(VALUE(RIGHT($A67,4)),$A$5:$M$59,COLUMN(I$52),0)/VLOOKUP(VALUE(LEFT($A67,4)),$A$5:$M$59,COLUMN(I$52),0),1/(VALUE(RIGHT($A67,4))-VALUE(LEFT($A67,4))))-1)*100),”n.a.”)</f>
        <v>-3.0078540289593003</v>
      </c>
      <c r="J67" s="2">
        <f>IF(ISERROR((POWER(VLOOKUP(VALUE(RIGHT($A67,4)),$A$5:$M$59,COLUMN(J$52),0)/VLOOKUP(VALUE(LEFT($A67,4)),$A$5:$M$59,COLUMN(J$52),0),1/(VALUE(RIGHT($A67,4))-VALUE(LEFT($A67,4))))-1)*100)=FALSE,((POWER(VLOOKUP(VALUE(RIGHT($A67,4)),$A$5:$M$59,COLUMN(J$52),0)/VLOOKUP(VALUE(LEFT($A67,4)),$A$5:$M$59,COLUMN(J$52),0),1/(VALUE(RIGHT($A67,4))-VALUE(LEFT($A67,4))))-1)*100),”n.a.”)</f>
        <v>-0.5500547714928028</v>
      </c>
      <c r="K67" s="2">
        <f>IF(ISERROR((POWER(VLOOKUP(VALUE(RIGHT($A67,4)),$A$5:$M$59,COLUMN(K$52),0)/VLOOKUP(VALUE(LEFT($A67,4)),$A$5:$M$59,COLUMN(K$52),0),1/(VALUE(RIGHT($A67,4))-VALUE(LEFT($A67,4))))-1)*100)=FALSE,((POWER(VLOOKUP(VALUE(RIGHT($A67,4)),$A$5:$M$59,COLUMN(K$52),0)/VLOOKUP(VALUE(LEFT($A67,4)),$A$5:$M$59,COLUMN(K$52),0),1/(VALUE(RIGHT($A67,4))-VALUE(LEFT($A67,4))))-1)*100),”n.a.”)</f>
        <v>4.5671725182702572</v>
      </c>
      <c r="L67" s="2">
        <f>IF(ISERROR((POWER(VLOOKUP(VALUE(RIGHT($A67,4)),$A$5:$M$59,COLUMN(L$52),0)/VLOOKUP(VALUE(LEFT($A67,4)),$A$5:$M$59,COLUMN(L$52),0),1/(VALUE(RIGHT($A67,4))-VALUE(LEFT($A67,4))))-1)*100)=FALSE,((POWER(VLOOKUP(VALUE(RIGHT($A67,4)),$A$5:$M$59,COLUMN(L$52),0)/VLOOKUP(VALUE(LEFT($A67,4)),$A$5:$M$59,COLUMN(L$52),0),1/(VALUE(RIGHT($A67,4))-VALUE(LEFT($A67,4))))-1)*100),”n.a.”)</f>
        <v>7.6362110883123835</v>
      </c>
      <c r="M67" s="2">
        <f>IF(ISERROR((POWER(VLOOKUP(VALUE(RIGHT($A67,4)),$A$5:$M$59,COLUMN(M$52),0)/VLOOKUP(VALUE(LEFT($A67,4)),$A$5:$M$59,COLUMN(M$52),0),1/(VALUE(RIGHT($A67,4))-VALUE(LEFT($A67,4))))-1)*100)=FALSE,((POWER(VLOOKUP(VALUE(RIGHT($A67,4)),$A$5:$M$59,COLUMN(M$52),0)/VLOOKUP(VALUE(LEFT($A67,4)),$A$5:$M$59,COLUMN(M$52),0),1/(VALUE(RIGHT($A67,4))-VALUE(LEFT($A67,4))))-1)*100),”n.a.”)</f>
        <v>-1.5932237558436757</v>
      </c>
    </row>
    <row r="69" spans="1:13">
      <c r="A69" s="229" t="s">
        <v>1340</v>
      </c>
    </row>
    <row r="70" spans="1:13">
      <c r="A70" s="179" t="s">
        <v>524</v>
      </c>
    </row>
    <row r="71" spans="1:13">
      <c r="A71" s="179" t="s">
        <v>621</v>
      </c>
    </row>
  </sheetData>
  <mergeCells count="3">
    <mergeCell ref="B3:E3"/>
    <mergeCell ref="F3:I3"/>
    <mergeCell ref="J3:M3"/>
  </mergeCells>
  <pageMargins left="0.7" right="0.7" top="0.75" bottom="0.75" header="0.3" footer="0.3"/>
</worksheet>
</file>

<file path=xl/worksheets/sheet64.xml><?xml version="1.0" encoding="utf-8"?>
<worksheet xmlns="http://schemas.openxmlformats.org/spreadsheetml/2006/main" xmlns:r="http://schemas.openxmlformats.org/officeDocument/2006/relationships">
  <dimension ref="A1:M71"/>
  <sheetViews>
    <sheetView view="pageBreakPreview" zoomScaleNormal="100" zoomScaleSheetLayoutView="100" workbookViewId="0"/>
  </sheetViews>
  <sheetFormatPr defaultRowHeight="15" outlineLevelRow="1"/>
  <cols>
    <col min="1" max="1" width="9.42578125" style="179" bestFit="1" customWidth="1"/>
    <col min="2" max="13" width="11.85546875" style="179" customWidth="1"/>
    <col min="14" max="15" width="9.140625" style="179"/>
    <col min="16" max="16" width="9.42578125" style="179" bestFit="1" customWidth="1"/>
    <col min="17" max="17" width="14.7109375" style="179" bestFit="1" customWidth="1"/>
    <col min="18" max="18" width="13.42578125" style="179" bestFit="1" customWidth="1"/>
    <col min="19" max="22" width="12" style="179" bestFit="1" customWidth="1"/>
    <col min="23" max="23" width="11" style="179" bestFit="1" customWidth="1"/>
    <col min="24" max="24" width="12" style="179" bestFit="1" customWidth="1"/>
    <col min="25" max="26" width="11" style="179" bestFit="1" customWidth="1"/>
    <col min="27" max="27" width="10" style="179" bestFit="1" customWidth="1"/>
    <col min="28" max="28" width="11" style="179" bestFit="1" customWidth="1"/>
    <col min="29" max="16384" width="9.140625" style="179"/>
  </cols>
  <sheetData>
    <row r="1" spans="1:13">
      <c r="A1" s="179" t="s">
        <v>1251</v>
      </c>
    </row>
    <row r="3" spans="1:13">
      <c r="B3" s="357" t="s">
        <v>5</v>
      </c>
      <c r="C3" s="357"/>
      <c r="D3" s="357"/>
      <c r="E3" s="357"/>
      <c r="F3" s="357" t="s">
        <v>6</v>
      </c>
      <c r="G3" s="357" t="s">
        <v>6</v>
      </c>
      <c r="H3" s="357" t="s">
        <v>6</v>
      </c>
      <c r="I3" s="357" t="s">
        <v>6</v>
      </c>
      <c r="J3" s="357" t="s">
        <v>7</v>
      </c>
      <c r="K3" s="357" t="s">
        <v>7</v>
      </c>
      <c r="L3" s="357" t="s">
        <v>7</v>
      </c>
      <c r="M3" s="357" t="s">
        <v>7</v>
      </c>
    </row>
    <row r="4" spans="1:13" ht="45" customHeight="1">
      <c r="B4" s="55" t="s">
        <v>623</v>
      </c>
      <c r="C4" s="55" t="s">
        <v>624</v>
      </c>
      <c r="D4" s="55" t="s">
        <v>625</v>
      </c>
      <c r="E4" s="55" t="s">
        <v>626</v>
      </c>
      <c r="F4" s="55" t="s">
        <v>623</v>
      </c>
      <c r="G4" s="55" t="s">
        <v>624</v>
      </c>
      <c r="H4" s="55" t="s">
        <v>625</v>
      </c>
      <c r="I4" s="55" t="s">
        <v>626</v>
      </c>
      <c r="J4" s="55" t="s">
        <v>623</v>
      </c>
      <c r="K4" s="55" t="s">
        <v>624</v>
      </c>
      <c r="L4" s="55" t="s">
        <v>625</v>
      </c>
      <c r="M4" s="55" t="s">
        <v>626</v>
      </c>
    </row>
    <row r="5" spans="1:13" hidden="1" outlineLevel="1">
      <c r="A5" s="179">
        <v>1955</v>
      </c>
    </row>
    <row r="6" spans="1:13" hidden="1" outlineLevel="1">
      <c r="A6" s="179">
        <v>1956</v>
      </c>
      <c r="B6" s="3"/>
      <c r="C6" s="3"/>
      <c r="D6" s="3"/>
      <c r="E6" s="3"/>
      <c r="F6" s="3"/>
      <c r="G6" s="3"/>
      <c r="H6" s="3"/>
      <c r="I6" s="3"/>
      <c r="J6" s="3"/>
      <c r="K6" s="3"/>
      <c r="L6" s="3"/>
      <c r="M6" s="3"/>
    </row>
    <row r="7" spans="1:13" hidden="1" outlineLevel="1">
      <c r="A7" s="179">
        <v>1957</v>
      </c>
      <c r="B7" s="3"/>
      <c r="C7" s="3"/>
      <c r="D7" s="3"/>
      <c r="E7" s="3"/>
      <c r="F7" s="3"/>
      <c r="G7" s="3"/>
      <c r="H7" s="3"/>
      <c r="I7" s="3"/>
      <c r="J7" s="3"/>
      <c r="K7" s="3"/>
      <c r="L7" s="3"/>
      <c r="M7" s="3"/>
    </row>
    <row r="8" spans="1:13" hidden="1" outlineLevel="1">
      <c r="A8" s="179">
        <v>1958</v>
      </c>
      <c r="B8" s="3"/>
      <c r="C8" s="3"/>
      <c r="D8" s="3"/>
      <c r="E8" s="3"/>
      <c r="F8" s="3"/>
      <c r="G8" s="3"/>
      <c r="H8" s="3"/>
      <c r="I8" s="3"/>
      <c r="J8" s="3"/>
      <c r="K8" s="3"/>
      <c r="L8" s="3"/>
      <c r="M8" s="3"/>
    </row>
    <row r="9" spans="1:13" hidden="1" outlineLevel="1">
      <c r="A9" s="179">
        <v>1959</v>
      </c>
      <c r="B9" s="3"/>
      <c r="C9" s="3"/>
      <c r="D9" s="3"/>
      <c r="E9" s="3"/>
      <c r="F9" s="3"/>
      <c r="G9" s="3"/>
      <c r="H9" s="3"/>
      <c r="I9" s="3"/>
      <c r="J9" s="3"/>
      <c r="K9" s="3"/>
      <c r="L9" s="3"/>
      <c r="M9" s="3"/>
    </row>
    <row r="10" spans="1:13" hidden="1" outlineLevel="1">
      <c r="A10" s="179">
        <v>1960</v>
      </c>
      <c r="B10" s="3"/>
      <c r="C10" s="3"/>
      <c r="D10" s="3"/>
      <c r="E10" s="3"/>
      <c r="F10" s="3"/>
      <c r="G10" s="3"/>
      <c r="H10" s="3"/>
      <c r="I10" s="3"/>
      <c r="J10" s="3"/>
      <c r="K10" s="3"/>
      <c r="L10" s="3"/>
      <c r="M10" s="3"/>
    </row>
    <row r="11" spans="1:13" collapsed="1">
      <c r="A11" s="7">
        <v>1961</v>
      </c>
      <c r="B11" s="17">
        <f>'9h_'!B11/'7n'!$R11</f>
        <v>0.51741961359263244</v>
      </c>
      <c r="C11" s="17">
        <f>'9h_'!C11/'7n'!$R11</f>
        <v>0.13756057944393082</v>
      </c>
      <c r="D11" s="17">
        <f>'9h_'!D11/'7n'!$R11</f>
        <v>0.18763467700757122</v>
      </c>
      <c r="E11" s="17">
        <f>'9h_'!E11/'7n'!$R11</f>
        <v>0.19222435714113045</v>
      </c>
      <c r="F11" s="17">
        <f>'9h_'!F11/'7n'!$S11</f>
        <v>0.32931610887018603</v>
      </c>
      <c r="G11" s="17">
        <f>'9h_'!G11/'7n'!$S11</f>
        <v>7.5526122776298998E-2</v>
      </c>
      <c r="H11" s="17">
        <f>'9h_'!H11/'7n'!$S11</f>
        <v>1.9992208970196795E-2</v>
      </c>
      <c r="I11" s="17">
        <f>'9h_'!I11/'7n'!$S11</f>
        <v>0.23376306842756148</v>
      </c>
      <c r="J11" s="17">
        <f>'9h_'!J11/'7n'!$T11</f>
        <v>0.29934472394243822</v>
      </c>
      <c r="K11" s="17">
        <f>'9h_'!K11/'7n'!$T11</f>
        <v>0.10057036179884288</v>
      </c>
      <c r="L11" s="17">
        <f>'9h_'!L11/'7n'!$T11</f>
        <v>3.5495421811356309E-3</v>
      </c>
      <c r="M11" s="17">
        <f>'9h_'!M11/'7n'!$T11</f>
        <v>0.19522481996245972</v>
      </c>
    </row>
    <row r="12" spans="1:13">
      <c r="A12" s="7">
        <v>1962</v>
      </c>
      <c r="B12" s="17">
        <f>'9h_'!B12/'7n'!$R12</f>
        <v>0.5314940242848567</v>
      </c>
      <c r="C12" s="17">
        <f>'9h_'!C12/'7n'!$R12</f>
        <v>0.15010419346571835</v>
      </c>
      <c r="D12" s="17">
        <f>'9h_'!D12/'7n'!$R12</f>
        <v>0.17611780942681396</v>
      </c>
      <c r="E12" s="17">
        <f>'9h_'!E12/'7n'!$R12</f>
        <v>0.20527202139232437</v>
      </c>
      <c r="F12" s="17">
        <f>'9h_'!F12/'7n'!$S12</f>
        <v>0.37379575316430824</v>
      </c>
      <c r="G12" s="17">
        <f>'9h_'!G12/'7n'!$S12</f>
        <v>8.9713660779173462E-2</v>
      </c>
      <c r="H12" s="17">
        <f>'9h_'!H12/'7n'!$S12</f>
        <v>2.6565695667619325E-2</v>
      </c>
      <c r="I12" s="17">
        <f>'9h_'!I12/'7n'!$S12</f>
        <v>0.25751639671751547</v>
      </c>
      <c r="J12" s="17">
        <f>'9h_'!J12/'7n'!$T12</f>
        <v>0.30418850233116235</v>
      </c>
      <c r="K12" s="17">
        <f>'9h_'!K12/'7n'!$T12</f>
        <v>9.5662689346593277E-2</v>
      </c>
      <c r="L12" s="17">
        <f>'9h_'!L12/'7n'!$T12</f>
        <v>1.6493567128722977E-3</v>
      </c>
      <c r="M12" s="17">
        <f>'9h_'!M12/'7n'!$T12</f>
        <v>0.20687645627169679</v>
      </c>
    </row>
    <row r="13" spans="1:13">
      <c r="A13" s="7">
        <v>1963</v>
      </c>
      <c r="B13" s="17">
        <f>'9h_'!B13/'7n'!$R13</f>
        <v>0.56054238883997953</v>
      </c>
      <c r="C13" s="17">
        <f>'9h_'!C13/'7n'!$R13</f>
        <v>0.150538214975242</v>
      </c>
      <c r="D13" s="17">
        <f>'9h_'!D13/'7n'!$R13</f>
        <v>0.18628138367082578</v>
      </c>
      <c r="E13" s="17">
        <f>'9h_'!E13/'7n'!$R13</f>
        <v>0.22373007876827872</v>
      </c>
      <c r="F13" s="17">
        <f>'9h_'!F13/'7n'!$S13</f>
        <v>0.38750739977852394</v>
      </c>
      <c r="G13" s="17">
        <f>'9h_'!G13/'7n'!$S13</f>
        <v>9.316903592719189E-2</v>
      </c>
      <c r="H13" s="17">
        <f>'9h_'!H13/'7n'!$S13</f>
        <v>1.9829454701194068E-2</v>
      </c>
      <c r="I13" s="17">
        <f>'9h_'!I13/'7n'!$S13</f>
        <v>0.27450890915013793</v>
      </c>
      <c r="J13" s="17">
        <f>'9h_'!J13/'7n'!$T13</f>
        <v>0.30356256026370698</v>
      </c>
      <c r="K13" s="17">
        <f>'9h_'!K13/'7n'!$T13</f>
        <v>9.6436932290348235E-2</v>
      </c>
      <c r="L13" s="17">
        <f>'9h_'!L13/'7n'!$T13</f>
        <v>1.6627057291439349E-3</v>
      </c>
      <c r="M13" s="17">
        <f>'9h_'!M13/'7n'!$T13</f>
        <v>0.20546292224421481</v>
      </c>
    </row>
    <row r="14" spans="1:13">
      <c r="A14" s="7">
        <v>1964</v>
      </c>
      <c r="B14" s="17">
        <f>'9h_'!B14/'7n'!$R14</f>
        <v>0.62923397449030605</v>
      </c>
      <c r="C14" s="17">
        <f>'9h_'!C14/'7n'!$R14</f>
        <v>0.15609359258970495</v>
      </c>
      <c r="D14" s="17">
        <f>'9h_'!D14/'7n'!$R14</f>
        <v>0.20956336479225104</v>
      </c>
      <c r="E14" s="17">
        <f>'9h_'!E14/'7n'!$R14</f>
        <v>0.26358408048644821</v>
      </c>
      <c r="F14" s="17">
        <f>'9h_'!F14/'7n'!$S14</f>
        <v>0.50152157582106227</v>
      </c>
      <c r="G14" s="17">
        <f>'9h_'!G14/'7n'!$S14</f>
        <v>0.12023949448225332</v>
      </c>
      <c r="H14" s="17">
        <f>'9h_'!H14/'7n'!$S14</f>
        <v>1.4310521982363914E-2</v>
      </c>
      <c r="I14" s="17">
        <f>'9h_'!I14/'7n'!$S14</f>
        <v>0.36697155935644504</v>
      </c>
      <c r="J14" s="17">
        <f>'9h_'!J14/'7n'!$T14</f>
        <v>0.29661477232012379</v>
      </c>
      <c r="K14" s="17">
        <f>'9h_'!K14/'7n'!$T14</f>
        <v>7.3172671459516919E-2</v>
      </c>
      <c r="L14" s="17">
        <f>'9h_'!L14/'7n'!$T14</f>
        <v>9.2331446636614411E-4</v>
      </c>
      <c r="M14" s="17">
        <f>'9h_'!M14/'7n'!$T14</f>
        <v>0.22251878639424075</v>
      </c>
    </row>
    <row r="15" spans="1:13">
      <c r="A15" s="7">
        <v>1965</v>
      </c>
      <c r="B15" s="17">
        <f>'9h_'!B15/'7n'!$R15</f>
        <v>0.72842922959312395</v>
      </c>
      <c r="C15" s="17">
        <f>'9h_'!C15/'7n'!$R15</f>
        <v>0.19180969666835332</v>
      </c>
      <c r="D15" s="17">
        <f>'9h_'!D15/'7n'!$R15</f>
        <v>0.22813401411250869</v>
      </c>
      <c r="E15" s="17">
        <f>'9h_'!E15/'7n'!$R15</f>
        <v>0.30848551881226194</v>
      </c>
      <c r="F15" s="17">
        <f>'9h_'!F15/'7n'!$S15</f>
        <v>0.61940703417921628</v>
      </c>
      <c r="G15" s="17">
        <f>'9h_'!G15/'7n'!$S15</f>
        <v>0.15551234458278937</v>
      </c>
      <c r="H15" s="17">
        <f>'9h_'!H15/'7n'!$S15</f>
        <v>2.1079374695261638E-2</v>
      </c>
      <c r="I15" s="17">
        <f>'9h_'!I15/'7n'!$S15</f>
        <v>0.44281531490116521</v>
      </c>
      <c r="J15" s="17">
        <f>'9h_'!J15/'7n'!$T15</f>
        <v>0.34484302106288905</v>
      </c>
      <c r="K15" s="17">
        <f>'9h_'!K15/'7n'!$T15</f>
        <v>9.5324301948441423E-2</v>
      </c>
      <c r="L15" s="17">
        <f>'9h_'!L15/'7n'!$T15</f>
        <v>2.0378116806080114E-3</v>
      </c>
      <c r="M15" s="17">
        <f>'9h_'!M15/'7n'!$T15</f>
        <v>0.2474809074338396</v>
      </c>
    </row>
    <row r="16" spans="1:13">
      <c r="A16" s="7">
        <v>1966</v>
      </c>
      <c r="B16" s="17">
        <f>'9h_'!B16/'7n'!$R16</f>
        <v>0.83850610568209549</v>
      </c>
      <c r="C16" s="17">
        <f>'9h_'!C16/'7n'!$R16</f>
        <v>0.22556607856295921</v>
      </c>
      <c r="D16" s="17">
        <f>'9h_'!D16/'7n'!$R16</f>
        <v>0.25235463505149153</v>
      </c>
      <c r="E16" s="17">
        <f>'9h_'!E16/'7n'!$R16</f>
        <v>0.36058539206764473</v>
      </c>
      <c r="F16" s="17">
        <f>'9h_'!F16/'7n'!$S16</f>
        <v>0.74151658925376573</v>
      </c>
      <c r="G16" s="17">
        <f>'9h_'!G16/'7n'!$S16</f>
        <v>0.18770063327552181</v>
      </c>
      <c r="H16" s="17">
        <f>'9h_'!H16/'7n'!$S16</f>
        <v>3.4341005756139964E-2</v>
      </c>
      <c r="I16" s="17">
        <f>'9h_'!I16/'7n'!$S16</f>
        <v>0.51947495022210399</v>
      </c>
      <c r="J16" s="17">
        <f>'9h_'!J16/'7n'!$T16</f>
        <v>0.43134651753105491</v>
      </c>
      <c r="K16" s="17">
        <f>'9h_'!K16/'7n'!$T16</f>
        <v>0.13501858968172484</v>
      </c>
      <c r="L16" s="17">
        <f>'9h_'!L16/'7n'!$T16</f>
        <v>2.8964383925122491E-3</v>
      </c>
      <c r="M16" s="17">
        <f>'9h_'!M16/'7n'!$T16</f>
        <v>0.2934314894568178</v>
      </c>
    </row>
    <row r="17" spans="1:13">
      <c r="A17" s="7">
        <v>1967</v>
      </c>
      <c r="B17" s="17">
        <f>'9h_'!B17/'7n'!$R17</f>
        <v>0.82768349810426811</v>
      </c>
      <c r="C17" s="17">
        <f>'9h_'!C17/'7n'!$R17</f>
        <v>0.21013042678328497</v>
      </c>
      <c r="D17" s="17">
        <f>'9h_'!D17/'7n'!$R17</f>
        <v>0.26095820896342686</v>
      </c>
      <c r="E17" s="17">
        <f>'9h_'!E17/'7n'!$R17</f>
        <v>0.35659486235755633</v>
      </c>
      <c r="F17" s="17">
        <f>'9h_'!F17/'7n'!$S17</f>
        <v>0.63520442946027411</v>
      </c>
      <c r="G17" s="17">
        <f>'9h_'!G17/'7n'!$S17</f>
        <v>0.14754075438727804</v>
      </c>
      <c r="H17" s="17">
        <f>'9h_'!H17/'7n'!$S17</f>
        <v>4.1678020853701071E-2</v>
      </c>
      <c r="I17" s="17">
        <f>'9h_'!I17/'7n'!$S17</f>
        <v>0.44595762596048272</v>
      </c>
      <c r="J17" s="17">
        <f>'9h_'!J17/'7n'!$T17</f>
        <v>0.43872375240884426</v>
      </c>
      <c r="K17" s="17">
        <f>'9h_'!K17/'7n'!$T17</f>
        <v>0.11994664166842786</v>
      </c>
      <c r="L17" s="17">
        <f>'9h_'!L17/'7n'!$T17</f>
        <v>3.2418011261737259E-3</v>
      </c>
      <c r="M17" s="17">
        <f>'9h_'!M17/'7n'!$T17</f>
        <v>0.31575142968932091</v>
      </c>
    </row>
    <row r="18" spans="1:13">
      <c r="A18" s="7">
        <v>1968</v>
      </c>
      <c r="B18" s="17">
        <f>'9h_'!B18/'7n'!$R18</f>
        <v>0.81172330452843788</v>
      </c>
      <c r="C18" s="17">
        <f>'9h_'!C18/'7n'!$R18</f>
        <v>0.20328008260264455</v>
      </c>
      <c r="D18" s="17">
        <f>'9h_'!D18/'7n'!$R18</f>
        <v>0.27090126199872622</v>
      </c>
      <c r="E18" s="17">
        <f>'9h_'!E18/'7n'!$R18</f>
        <v>0.33753555155146092</v>
      </c>
      <c r="F18" s="17">
        <f>'9h_'!F18/'7n'!$S18</f>
        <v>0.5473708774400835</v>
      </c>
      <c r="G18" s="17">
        <f>'9h_'!G18/'7n'!$S18</f>
        <v>0.12097922729299553</v>
      </c>
      <c r="H18" s="17">
        <f>'9h_'!H18/'7n'!$S18</f>
        <v>6.3062449733172654E-2</v>
      </c>
      <c r="I18" s="17">
        <f>'9h_'!I18/'7n'!$S18</f>
        <v>0.36335716602355311</v>
      </c>
      <c r="J18" s="17">
        <f>'9h_'!J18/'7n'!$T18</f>
        <v>0.3541163612277663</v>
      </c>
      <c r="K18" s="17">
        <f>'9h_'!K18/'7n'!$T18</f>
        <v>9.9393535168425307E-2</v>
      </c>
      <c r="L18" s="17">
        <f>'9h_'!L18/'7n'!$T18</f>
        <v>2.5816502641149426E-3</v>
      </c>
      <c r="M18" s="17">
        <f>'9h_'!M18/'7n'!$T18</f>
        <v>0.2521411757952261</v>
      </c>
    </row>
    <row r="19" spans="1:13">
      <c r="A19" s="7">
        <v>1969</v>
      </c>
      <c r="B19" s="17">
        <f>'9h_'!B19/'7n'!$R19</f>
        <v>0.85165994362901365</v>
      </c>
      <c r="C19" s="17">
        <f>'9h_'!C19/'7n'!$R19</f>
        <v>0.20634561902342483</v>
      </c>
      <c r="D19" s="17">
        <f>'9h_'!D19/'7n'!$R19</f>
        <v>0.28194435477615692</v>
      </c>
      <c r="E19" s="17">
        <f>'9h_'!E19/'7n'!$R19</f>
        <v>0.3633636908646683</v>
      </c>
      <c r="F19" s="17">
        <f>'9h_'!F19/'7n'!$S19</f>
        <v>0.640551549559643</v>
      </c>
      <c r="G19" s="17">
        <f>'9h_'!G19/'7n'!$S19</f>
        <v>0.15104071010661405</v>
      </c>
      <c r="H19" s="17">
        <f>'9h_'!H19/'7n'!$S19</f>
        <v>6.1447297468085922E-2</v>
      </c>
      <c r="I19" s="17">
        <f>'9h_'!I19/'7n'!$S19</f>
        <v>0.42803597478105432</v>
      </c>
      <c r="J19" s="17">
        <f>'9h_'!J19/'7n'!$T19</f>
        <v>0.37761462590759393</v>
      </c>
      <c r="K19" s="17">
        <f>'9h_'!K19/'7n'!$T19</f>
        <v>0.11195942417260242</v>
      </c>
      <c r="L19" s="17">
        <f>'9h_'!L19/'7n'!$T19</f>
        <v>1.7666181329010244E-3</v>
      </c>
      <c r="M19" s="17">
        <f>'9h_'!M19/'7n'!$T19</f>
        <v>0.2638885836020905</v>
      </c>
    </row>
    <row r="20" spans="1:13">
      <c r="A20" s="7">
        <v>1970</v>
      </c>
      <c r="B20" s="17">
        <f>'9h_'!B20/'7n'!$R20</f>
        <v>0.92369710417720485</v>
      </c>
      <c r="C20" s="17">
        <f>'9h_'!C20/'7n'!$R20</f>
        <v>0.22227823568257146</v>
      </c>
      <c r="D20" s="17">
        <f>'9h_'!D20/'7n'!$R20</f>
        <v>0.31626992377571667</v>
      </c>
      <c r="E20" s="17">
        <f>'9h_'!E20/'7n'!$R20</f>
        <v>0.38514894471891675</v>
      </c>
      <c r="F20" s="17">
        <f>'9h_'!F20/'7n'!$S20</f>
        <v>0.81707881562284113</v>
      </c>
      <c r="G20" s="17">
        <f>'9h_'!G20/'7n'!$S20</f>
        <v>0.19920213264580083</v>
      </c>
      <c r="H20" s="17">
        <f>'9h_'!H20/'7n'!$S20</f>
        <v>8.1532845674755217E-2</v>
      </c>
      <c r="I20" s="17">
        <f>'9h_'!I20/'7n'!$S20</f>
        <v>0.53634383730228519</v>
      </c>
      <c r="J20" s="17">
        <f>'9h_'!J20/'7n'!$T20</f>
        <v>0.43564544841273239</v>
      </c>
      <c r="K20" s="17">
        <f>'9h_'!K20/'7n'!$T20</f>
        <v>0.12370728770044903</v>
      </c>
      <c r="L20" s="17">
        <f>'9h_'!L20/'7n'!$T20</f>
        <v>3.1149317046875653E-3</v>
      </c>
      <c r="M20" s="17">
        <f>'9h_'!M20/'7n'!$T20</f>
        <v>0.30882322900759579</v>
      </c>
    </row>
    <row r="21" spans="1:13">
      <c r="A21" s="7">
        <v>1971</v>
      </c>
      <c r="B21" s="17">
        <f>'9h_'!B21/'7n'!$R21</f>
        <v>1.0046854905770612</v>
      </c>
      <c r="C21" s="17">
        <f>'9h_'!C21/'7n'!$R21</f>
        <v>0.23888539430269004</v>
      </c>
      <c r="D21" s="17">
        <f>'9h_'!D21/'7n'!$R21</f>
        <v>0.35855796816636792</v>
      </c>
      <c r="E21" s="17">
        <f>'9h_'!E21/'7n'!$R21</f>
        <v>0.40724212810800331</v>
      </c>
      <c r="F21" s="17">
        <f>'9h_'!F21/'7n'!$S21</f>
        <v>0.74906782890344492</v>
      </c>
      <c r="G21" s="17">
        <f>'9h_'!G21/'7n'!$S21</f>
        <v>0.15436071289912645</v>
      </c>
      <c r="H21" s="17">
        <f>'9h_'!H21/'7n'!$S21</f>
        <v>9.004140142829134E-2</v>
      </c>
      <c r="I21" s="17">
        <f>'9h_'!I21/'7n'!$S21</f>
        <v>0.50463754142163775</v>
      </c>
      <c r="J21" s="17">
        <f>'9h_'!J21/'7n'!$T21</f>
        <v>0.44733078449808017</v>
      </c>
      <c r="K21" s="17">
        <f>'9h_'!K21/'7n'!$T21</f>
        <v>0.14355149104547965</v>
      </c>
      <c r="L21" s="17">
        <f>'9h_'!L21/'7n'!$T21</f>
        <v>2.7042667072931796E-3</v>
      </c>
      <c r="M21" s="17">
        <f>'9h_'!M21/'7n'!$T21</f>
        <v>0.30107502674530734</v>
      </c>
    </row>
    <row r="22" spans="1:13">
      <c r="A22" s="7">
        <v>1972</v>
      </c>
      <c r="B22" s="17">
        <f>'9h_'!B22/'7n'!$R22</f>
        <v>1.0563167209051041</v>
      </c>
      <c r="C22" s="17">
        <f>'9h_'!C22/'7n'!$R22</f>
        <v>0.23488101974088776</v>
      </c>
      <c r="D22" s="17">
        <f>'9h_'!D22/'7n'!$R22</f>
        <v>0.37407833381488209</v>
      </c>
      <c r="E22" s="17">
        <f>'9h_'!E22/'7n'!$R22</f>
        <v>0.44735128408239633</v>
      </c>
      <c r="F22" s="17">
        <f>'9h_'!F22/'7n'!$S22</f>
        <v>0.71109356083151398</v>
      </c>
      <c r="G22" s="17">
        <f>'9h_'!G22/'7n'!$S22</f>
        <v>0.1400076342996098</v>
      </c>
      <c r="H22" s="17">
        <f>'9h_'!H22/'7n'!$S22</f>
        <v>8.451230957137687E-2</v>
      </c>
      <c r="I22" s="17">
        <f>'9h_'!I22/'7n'!$S22</f>
        <v>0.48657361696052737</v>
      </c>
      <c r="J22" s="17">
        <f>'9h_'!J22/'7n'!$T22</f>
        <v>0.46108090283744124</v>
      </c>
      <c r="K22" s="17">
        <f>'9h_'!K22/'7n'!$T22</f>
        <v>0.1238691260182497</v>
      </c>
      <c r="L22" s="17">
        <f>'9h_'!L22/'7n'!$T22</f>
        <v>3.3721177681919155E-3</v>
      </c>
      <c r="M22" s="17">
        <f>'9h_'!M22/'7n'!$T22</f>
        <v>0.33406446690221242</v>
      </c>
    </row>
    <row r="23" spans="1:13">
      <c r="A23" s="7">
        <v>1973</v>
      </c>
      <c r="B23" s="17">
        <f>'9h_'!B23/'7n'!$R23</f>
        <v>1.1984661254631204</v>
      </c>
      <c r="C23" s="17">
        <f>'9h_'!C23/'7n'!$R23</f>
        <v>0.26830059680346841</v>
      </c>
      <c r="D23" s="17">
        <f>'9h_'!D23/'7n'!$R23</f>
        <v>0.39627173092320372</v>
      </c>
      <c r="E23" s="17">
        <f>'9h_'!E23/'7n'!$R23</f>
        <v>0.53389379773644818</v>
      </c>
      <c r="F23" s="17">
        <f>'9h_'!F23/'7n'!$S23</f>
        <v>0.85656112264233797</v>
      </c>
      <c r="G23" s="17">
        <f>'9h_'!G23/'7n'!$S23</f>
        <v>0.17284452480933635</v>
      </c>
      <c r="H23" s="17">
        <f>'9h_'!H23/'7n'!$S23</f>
        <v>8.5829878275466329E-2</v>
      </c>
      <c r="I23" s="17">
        <f>'9h_'!I23/'7n'!$S23</f>
        <v>0.59788671955753525</v>
      </c>
      <c r="J23" s="17">
        <f>'9h_'!J23/'7n'!$T23</f>
        <v>0.58226632767891817</v>
      </c>
      <c r="K23" s="17">
        <f>'9h_'!K23/'7n'!$T23</f>
        <v>0.16504300780690137</v>
      </c>
      <c r="L23" s="17">
        <f>'9h_'!L23/'7n'!$T23</f>
        <v>4.0528978724750676E-3</v>
      </c>
      <c r="M23" s="17">
        <f>'9h_'!M23/'7n'!$T23</f>
        <v>0.41317042199954163</v>
      </c>
    </row>
    <row r="24" spans="1:13">
      <c r="A24" s="7">
        <v>1974</v>
      </c>
      <c r="B24" s="17">
        <f>'9h_'!B24/'7n'!$R24</f>
        <v>1.4590270804119143</v>
      </c>
      <c r="C24" s="17">
        <f>'9h_'!C24/'7n'!$R24</f>
        <v>0.33647898524711839</v>
      </c>
      <c r="D24" s="17">
        <f>'9h_'!D24/'7n'!$R24</f>
        <v>0.4679747041619059</v>
      </c>
      <c r="E24" s="17">
        <f>'9h_'!E24/'7n'!$R24</f>
        <v>0.65457339100289003</v>
      </c>
      <c r="F24" s="17">
        <f>'9h_'!F24/'7n'!$S24</f>
        <v>1.1586695045054307</v>
      </c>
      <c r="G24" s="17">
        <f>'9h_'!G24/'7n'!$S24</f>
        <v>0.24703515637377665</v>
      </c>
      <c r="H24" s="17">
        <f>'9h_'!H24/'7n'!$S24</f>
        <v>0.12586094294528291</v>
      </c>
      <c r="I24" s="17">
        <f>'9h_'!I24/'7n'!$S24</f>
        <v>0.78577340518637107</v>
      </c>
      <c r="J24" s="17">
        <f>'9h_'!J24/'7n'!$T24</f>
        <v>0.73100456648249323</v>
      </c>
      <c r="K24" s="17">
        <f>'9h_'!K24/'7n'!$T24</f>
        <v>0.22490681036654964</v>
      </c>
      <c r="L24" s="17">
        <f>'9h_'!L24/'7n'!$T24</f>
        <v>6.6622037800101522E-3</v>
      </c>
      <c r="M24" s="17">
        <f>'9h_'!M24/'7n'!$T24</f>
        <v>0.49943555233593351</v>
      </c>
    </row>
    <row r="25" spans="1:13">
      <c r="A25" s="7">
        <v>1975</v>
      </c>
      <c r="B25" s="17">
        <f>'9h_'!B25/'7n'!$R25</f>
        <v>1.7439170082026165</v>
      </c>
      <c r="C25" s="17">
        <f>'9h_'!C25/'7n'!$R25</f>
        <v>0.4000122304974294</v>
      </c>
      <c r="D25" s="17">
        <f>'9h_'!D25/'7n'!$R25</f>
        <v>0.58292822069513661</v>
      </c>
      <c r="E25" s="17">
        <f>'9h_'!E25/'7n'!$R25</f>
        <v>0.76097655701005051</v>
      </c>
      <c r="F25" s="17">
        <f>'9h_'!F25/'7n'!$S25</f>
        <v>1.3461187537757444</v>
      </c>
      <c r="G25" s="17">
        <f>'9h_'!G25/'7n'!$S25</f>
        <v>0.24625418843223909</v>
      </c>
      <c r="H25" s="17">
        <f>'9h_'!H25/'7n'!$S25</f>
        <v>0.17914842418793062</v>
      </c>
      <c r="I25" s="17">
        <f>'9h_'!I25/'7n'!$S25</f>
        <v>0.92071614115557465</v>
      </c>
      <c r="J25" s="17">
        <f>'9h_'!J25/'7n'!$T25</f>
        <v>0.74035829173412016</v>
      </c>
      <c r="K25" s="17">
        <f>'9h_'!K25/'7n'!$T25</f>
        <v>0.20624597008958001</v>
      </c>
      <c r="L25" s="17">
        <f>'9h_'!L25/'7n'!$T25</f>
        <v>8.0926109340081834E-3</v>
      </c>
      <c r="M25" s="17">
        <f>'9h_'!M25/'7n'!$T25</f>
        <v>0.526019710710532</v>
      </c>
    </row>
    <row r="26" spans="1:13">
      <c r="A26" s="7">
        <v>1976</v>
      </c>
      <c r="B26" s="17">
        <f>'9h_'!B26/'7n'!$R26</f>
        <v>1.8189629626384272</v>
      </c>
      <c r="C26" s="17">
        <f>'9h_'!C26/'7n'!$R26</f>
        <v>0.38680939596284719</v>
      </c>
      <c r="D26" s="17">
        <f>'9h_'!D26/'7n'!$R26</f>
        <v>0.61088962436744398</v>
      </c>
      <c r="E26" s="17">
        <f>'9h_'!E26/'7n'!$R26</f>
        <v>0.82125837758606368</v>
      </c>
      <c r="F26" s="17">
        <f>'9h_'!F26/'7n'!$S26</f>
        <v>1.3186728766856748</v>
      </c>
      <c r="G26" s="17">
        <f>'9h_'!G26/'7n'!$S26</f>
        <v>0.21851686404595932</v>
      </c>
      <c r="H26" s="17">
        <f>'9h_'!H26/'7n'!$S26</f>
        <v>0.1726781650319559</v>
      </c>
      <c r="I26" s="17">
        <f>'9h_'!I26/'7n'!$S26</f>
        <v>0.92750508391139219</v>
      </c>
      <c r="J26" s="17">
        <f>'9h_'!J26/'7n'!$T26</f>
        <v>0.74662624566375779</v>
      </c>
      <c r="K26" s="17">
        <f>'9h_'!K26/'7n'!$T26</f>
        <v>0.19232344293623557</v>
      </c>
      <c r="L26" s="17">
        <f>'9h_'!L26/'7n'!$T26</f>
        <v>6.7768892407665026E-3</v>
      </c>
      <c r="M26" s="17">
        <f>'9h_'!M26/'7n'!$T26</f>
        <v>0.54752591348675572</v>
      </c>
    </row>
    <row r="27" spans="1:13">
      <c r="A27" s="7">
        <v>1977</v>
      </c>
      <c r="B27" s="17">
        <f>'9h_'!B27/'7n'!$R27</f>
        <v>1.9575521962521254</v>
      </c>
      <c r="C27" s="17">
        <f>'9h_'!C27/'7n'!$R27</f>
        <v>0.40322399920090735</v>
      </c>
      <c r="D27" s="17">
        <f>'9h_'!D27/'7n'!$R27</f>
        <v>0.69127902186547485</v>
      </c>
      <c r="E27" s="17">
        <f>'9h_'!E27/'7n'!$R27</f>
        <v>0.86304917518574298</v>
      </c>
      <c r="F27" s="17">
        <f>'9h_'!F27/'7n'!$S27</f>
        <v>1.49936791526792</v>
      </c>
      <c r="G27" s="17">
        <f>'9h_'!G27/'7n'!$S27</f>
        <v>0.28772180673733622</v>
      </c>
      <c r="H27" s="17">
        <f>'9h_'!H27/'7n'!$S27</f>
        <v>0.17209918448800365</v>
      </c>
      <c r="I27" s="17">
        <f>'9h_'!I27/'7n'!$S27</f>
        <v>1.0395469240425801</v>
      </c>
      <c r="J27" s="17">
        <f>'9h_'!J27/'7n'!$T27</f>
        <v>0.87622402012678291</v>
      </c>
      <c r="K27" s="17">
        <f>'9h_'!K27/'7n'!$T27</f>
        <v>0.25140996236565183</v>
      </c>
      <c r="L27" s="17">
        <f>'9h_'!L27/'7n'!$T27</f>
        <v>1.9250024793679984E-2</v>
      </c>
      <c r="M27" s="17">
        <f>'9h_'!M27/'7n'!$T27</f>
        <v>0.60579596097701349</v>
      </c>
    </row>
    <row r="28" spans="1:13">
      <c r="A28" s="7">
        <v>1978</v>
      </c>
      <c r="B28" s="17">
        <f>'9h_'!B28/'7n'!$R28</f>
        <v>2.0923260114562887</v>
      </c>
      <c r="C28" s="17">
        <f>'9h_'!C28/'7n'!$R28</f>
        <v>0.407027507337616</v>
      </c>
      <c r="D28" s="17">
        <f>'9h_'!D28/'7n'!$R28</f>
        <v>0.74379335645790023</v>
      </c>
      <c r="E28" s="17">
        <f>'9h_'!E28/'7n'!$R28</f>
        <v>0.94150514766077276</v>
      </c>
      <c r="F28" s="17">
        <f>'9h_'!F28/'7n'!$S28</f>
        <v>1.4556904343730233</v>
      </c>
      <c r="G28" s="17">
        <f>'9h_'!G28/'7n'!$S28</f>
        <v>0.24502835229333711</v>
      </c>
      <c r="H28" s="17">
        <f>'9h_'!H28/'7n'!$S28</f>
        <v>0.16648949872940799</v>
      </c>
      <c r="I28" s="17">
        <f>'9h_'!I28/'7n'!$S28</f>
        <v>1.044172583350278</v>
      </c>
      <c r="J28" s="17">
        <f>'9h_'!J28/'7n'!$T28</f>
        <v>0.96675290771122369</v>
      </c>
      <c r="K28" s="17">
        <f>'9h_'!K28/'7n'!$T28</f>
        <v>0.2750774924506636</v>
      </c>
      <c r="L28" s="17">
        <f>'9h_'!L28/'7n'!$T28</f>
        <v>1.0693665959620503E-2</v>
      </c>
      <c r="M28" s="17">
        <f>'9h_'!M28/'7n'!$T28</f>
        <v>0.68120927410859111</v>
      </c>
    </row>
    <row r="29" spans="1:13">
      <c r="A29" s="7">
        <v>1979</v>
      </c>
      <c r="B29" s="17">
        <f>'9h_'!B29/'7n'!$R29</f>
        <v>2.4135723707691046</v>
      </c>
      <c r="C29" s="17">
        <f>'9h_'!C29/'7n'!$R29</f>
        <v>0.48366297443408302</v>
      </c>
      <c r="D29" s="17">
        <f>'9h_'!D29/'7n'!$R29</f>
        <v>0.82346835473080582</v>
      </c>
      <c r="E29" s="17">
        <f>'9h_'!E29/'7n'!$R29</f>
        <v>1.1064410416042156</v>
      </c>
      <c r="F29" s="17">
        <f>'9h_'!F29/'7n'!$S29</f>
        <v>1.7029693527177023</v>
      </c>
      <c r="G29" s="17">
        <f>'9h_'!G29/'7n'!$S29</f>
        <v>0.3189017834994643</v>
      </c>
      <c r="H29" s="17">
        <f>'9h_'!H29/'7n'!$S29</f>
        <v>9.4980947349901645E-2</v>
      </c>
      <c r="I29" s="17">
        <f>'9h_'!I29/'7n'!$S29</f>
        <v>1.2891126440456924</v>
      </c>
      <c r="J29" s="17">
        <f>'9h_'!J29/'7n'!$T29</f>
        <v>1.2441393798409921</v>
      </c>
      <c r="K29" s="17">
        <f>'9h_'!K29/'7n'!$T29</f>
        <v>0.38052075721869405</v>
      </c>
      <c r="L29" s="17">
        <f>'9h_'!L29/'7n'!$T29</f>
        <v>4.7033171875177021E-3</v>
      </c>
      <c r="M29" s="17">
        <f>'9h_'!M29/'7n'!$T29</f>
        <v>0.85891530543478023</v>
      </c>
    </row>
    <row r="30" spans="1:13">
      <c r="A30" s="7">
        <v>1980</v>
      </c>
      <c r="B30" s="17">
        <f>'9h_'!B30/'7n'!$R30</f>
        <v>2.8157114902867875</v>
      </c>
      <c r="C30" s="17">
        <f>'9h_'!C30/'7n'!$R30</f>
        <v>0.57839740458429934</v>
      </c>
      <c r="D30" s="17">
        <f>'9h_'!D30/'7n'!$R30</f>
        <v>0.98231148211923192</v>
      </c>
      <c r="E30" s="17">
        <f>'9h_'!E30/'7n'!$R30</f>
        <v>1.2550026035832562</v>
      </c>
      <c r="F30" s="17">
        <f>'9h_'!F30/'7n'!$S30</f>
        <v>2.2821220220110607</v>
      </c>
      <c r="G30" s="17">
        <f>'9h_'!G30/'7n'!$S30</f>
        <v>0.4891600100846526</v>
      </c>
      <c r="H30" s="17">
        <f>'9h_'!H30/'7n'!$S30</f>
        <v>0.10497460393409579</v>
      </c>
      <c r="I30" s="17">
        <f>'9h_'!I30/'7n'!$S30</f>
        <v>1.6880138034169878</v>
      </c>
      <c r="J30" s="17">
        <f>'9h_'!J30/'7n'!$T30</f>
        <v>1.6056534258161042</v>
      </c>
      <c r="K30" s="17">
        <f>'9h_'!K30/'7n'!$T30</f>
        <v>0.4849608412624466</v>
      </c>
      <c r="L30" s="17">
        <f>'9h_'!L30/'7n'!$T30</f>
        <v>4.7611863798557169E-3</v>
      </c>
      <c r="M30" s="17">
        <f>'9h_'!M30/'7n'!$T30</f>
        <v>1.1159313981738017</v>
      </c>
    </row>
    <row r="31" spans="1:13">
      <c r="A31" s="7">
        <v>1981</v>
      </c>
      <c r="B31" s="17">
        <f>'9h_'!B31/'7n'!$R31</f>
        <v>3.3674357597232918</v>
      </c>
      <c r="C31" s="17">
        <f>'9h_'!C31/'7n'!$R31</f>
        <v>0.65593745094767986</v>
      </c>
      <c r="D31" s="17">
        <f>'9h_'!D31/'7n'!$R31</f>
        <v>1.1427023305467552</v>
      </c>
      <c r="E31" s="17">
        <f>'9h_'!E31/'7n'!$R31</f>
        <v>1.5687959782288565</v>
      </c>
      <c r="F31" s="17">
        <f>'9h_'!F31/'7n'!$S31</f>
        <v>3.0912024451727542</v>
      </c>
      <c r="G31" s="17">
        <f>'9h_'!G31/'7n'!$S31</f>
        <v>0.5807294244747716</v>
      </c>
      <c r="H31" s="17">
        <f>'9h_'!H31/'7n'!$S31</f>
        <v>0.2384322760129014</v>
      </c>
      <c r="I31" s="17">
        <f>'9h_'!I31/'7n'!$S31</f>
        <v>2.2720674657739544</v>
      </c>
      <c r="J31" s="17">
        <f>'9h_'!J31/'7n'!$T31</f>
        <v>1.4251012275316546</v>
      </c>
      <c r="K31" s="17">
        <f>'9h_'!K31/'7n'!$T31</f>
        <v>0.42144619224704594</v>
      </c>
      <c r="L31" s="17">
        <f>'9h_'!L31/'7n'!$T31</f>
        <v>1.7316500958512716E-2</v>
      </c>
      <c r="M31" s="17">
        <f>'9h_'!M31/'7n'!$T31</f>
        <v>0.98633853432609586</v>
      </c>
    </row>
    <row r="32" spans="1:13">
      <c r="A32" s="7">
        <v>1982</v>
      </c>
      <c r="B32" s="17">
        <f>'9h_'!B32/'7n'!$R32</f>
        <v>3.4025867100902567</v>
      </c>
      <c r="C32" s="17">
        <f>'9h_'!C32/'7n'!$R32</f>
        <v>0.62097359031413102</v>
      </c>
      <c r="D32" s="17">
        <f>'9h_'!D32/'7n'!$R32</f>
        <v>1.2704016622774676</v>
      </c>
      <c r="E32" s="17">
        <f>'9h_'!E32/'7n'!$R32</f>
        <v>1.5112114574986586</v>
      </c>
      <c r="F32" s="17">
        <f>'9h_'!F32/'7n'!$S32</f>
        <v>3.1016908729434416</v>
      </c>
      <c r="G32" s="17">
        <f>'9h_'!G32/'7n'!$S32</f>
        <v>0.53688016611346256</v>
      </c>
      <c r="H32" s="17">
        <f>'9h_'!H32/'7n'!$S32</f>
        <v>0.3251356489108766</v>
      </c>
      <c r="I32" s="17">
        <f>'9h_'!I32/'7n'!$S32</f>
        <v>2.2397047181680452</v>
      </c>
      <c r="J32" s="17">
        <f>'9h_'!J32/'7n'!$T32</f>
        <v>1.8055164791025704</v>
      </c>
      <c r="K32" s="17">
        <f>'9h_'!K32/'7n'!$T32</f>
        <v>0.48628771782889224</v>
      </c>
      <c r="L32" s="17">
        <f>'9h_'!L32/'7n'!$T32</f>
        <v>1.3136336549654919E-2</v>
      </c>
      <c r="M32" s="17">
        <f>'9h_'!M32/'7n'!$T32</f>
        <v>1.3060924247240231</v>
      </c>
    </row>
    <row r="33" spans="1:13">
      <c r="A33" s="7">
        <v>1983</v>
      </c>
      <c r="B33" s="17">
        <f>'9h_'!B33/'7n'!$R33</f>
        <v>3.2083211619231462</v>
      </c>
      <c r="C33" s="17">
        <f>'9h_'!C33/'7n'!$R33</f>
        <v>0.58962304768525031</v>
      </c>
      <c r="D33" s="17">
        <f>'9h_'!D33/'7n'!$R33</f>
        <v>1.1506617469149143</v>
      </c>
      <c r="E33" s="17">
        <f>'9h_'!E33/'7n'!$R33</f>
        <v>1.4680363673229815</v>
      </c>
      <c r="F33" s="17">
        <f>'9h_'!F33/'7n'!$S33</f>
        <v>2.394892386433817</v>
      </c>
      <c r="G33" s="17">
        <f>'9h_'!G33/'7n'!$S33</f>
        <v>0.32975812070022298</v>
      </c>
      <c r="H33" s="17">
        <f>'9h_'!H33/'7n'!$S33</f>
        <v>0.23578186327034897</v>
      </c>
      <c r="I33" s="17">
        <f>'9h_'!I33/'7n'!$S33</f>
        <v>1.8293524024632453</v>
      </c>
      <c r="J33" s="17">
        <f>'9h_'!J33/'7n'!$T33</f>
        <v>1.6922208814824633</v>
      </c>
      <c r="K33" s="17">
        <f>'9h_'!K33/'7n'!$T33</f>
        <v>0.3652778574822621</v>
      </c>
      <c r="L33" s="17">
        <f>'9h_'!L33/'7n'!$T33</f>
        <v>6.7458975048023794E-3</v>
      </c>
      <c r="M33" s="17">
        <f>'9h_'!M33/'7n'!$T33</f>
        <v>1.3199472784396653</v>
      </c>
    </row>
    <row r="34" spans="1:13">
      <c r="A34" s="7">
        <v>1984</v>
      </c>
      <c r="B34" s="17">
        <f>'9h_'!B34/'7n'!$R34</f>
        <v>3.2920847867800216</v>
      </c>
      <c r="C34" s="17">
        <f>'9h_'!C34/'7n'!$R34</f>
        <v>0.61243052663966424</v>
      </c>
      <c r="D34" s="17">
        <f>'9h_'!D34/'7n'!$R34</f>
        <v>1.1322260509691693</v>
      </c>
      <c r="E34" s="17">
        <f>'9h_'!E34/'7n'!$R34</f>
        <v>1.5474331876740264</v>
      </c>
      <c r="F34" s="17">
        <f>'9h_'!F34/'7n'!$S34</f>
        <v>2.3281221554541669</v>
      </c>
      <c r="G34" s="17">
        <f>'9h_'!G34/'7n'!$S34</f>
        <v>0.4183490825147993</v>
      </c>
      <c r="H34" s="17">
        <f>'9h_'!H34/'7n'!$S34</f>
        <v>0.11164755157705207</v>
      </c>
      <c r="I34" s="17">
        <f>'9h_'!I34/'7n'!$S34</f>
        <v>1.7980962559490581</v>
      </c>
      <c r="J34" s="17">
        <f>'9h_'!J34/'7n'!$T34</f>
        <v>1.7663107675883718</v>
      </c>
      <c r="K34" s="17">
        <f>'9h_'!K34/'7n'!$T34</f>
        <v>0.31927409092948389</v>
      </c>
      <c r="L34" s="17">
        <f>'9h_'!L34/'7n'!$T34</f>
        <v>4.3248283233475902E-3</v>
      </c>
      <c r="M34" s="17">
        <f>'9h_'!M34/'7n'!$T34</f>
        <v>1.4427118483355403</v>
      </c>
    </row>
    <row r="35" spans="1:13">
      <c r="A35" s="7">
        <v>1985</v>
      </c>
      <c r="B35" s="17">
        <f>'9h_'!B35/'7n'!$R35</f>
        <v>3.5223273532197399</v>
      </c>
      <c r="C35" s="17">
        <f>'9h_'!C35/'7n'!$R35</f>
        <v>0.69620386870577022</v>
      </c>
      <c r="D35" s="17">
        <f>'9h_'!D35/'7n'!$R35</f>
        <v>1.1682610750988558</v>
      </c>
      <c r="E35" s="17">
        <f>'9h_'!E35/'7n'!$R35</f>
        <v>1.657862409415114</v>
      </c>
      <c r="F35" s="17">
        <f>'9h_'!F35/'7n'!$S35</f>
        <v>2.9600463439555411</v>
      </c>
      <c r="G35" s="17">
        <f>'9h_'!G35/'7n'!$S35</f>
        <v>0.63053922052932798</v>
      </c>
      <c r="H35" s="17">
        <f>'9h_'!H35/'7n'!$S35</f>
        <v>9.7902577679230218E-2</v>
      </c>
      <c r="I35" s="17">
        <f>'9h_'!I35/'7n'!$S35</f>
        <v>2.2315761187499801</v>
      </c>
      <c r="J35" s="17">
        <f>'9h_'!J35/'7n'!$T35</f>
        <v>1.8613337652696411</v>
      </c>
      <c r="K35" s="17">
        <f>'9h_'!K35/'7n'!$T35</f>
        <v>0.42742102440299834</v>
      </c>
      <c r="L35" s="17">
        <f>'9h_'!L35/'7n'!$T35</f>
        <v>8.1109222572161837E-3</v>
      </c>
      <c r="M35" s="17">
        <f>'9h_'!M35/'7n'!$T35</f>
        <v>1.4258018186094268</v>
      </c>
    </row>
    <row r="36" spans="1:13">
      <c r="A36" s="7">
        <v>1986</v>
      </c>
      <c r="B36" s="17">
        <f>'9h_'!B36/'7n'!$R36</f>
        <v>3.5381995650604896</v>
      </c>
      <c r="C36" s="17">
        <f>'9h_'!C36/'7n'!$R36</f>
        <v>0.7391099129830524</v>
      </c>
      <c r="D36" s="17">
        <f>'9h_'!D36/'7n'!$R36</f>
        <v>0.99494254491924217</v>
      </c>
      <c r="E36" s="17">
        <f>'9h_'!E36/'7n'!$R36</f>
        <v>1.8041517754665044</v>
      </c>
      <c r="F36" s="17">
        <f>'9h_'!F36/'7n'!$S36</f>
        <v>3.5446832718268162</v>
      </c>
      <c r="G36" s="17">
        <f>'9h_'!G36/'7n'!$S36</f>
        <v>0.58723506806476655</v>
      </c>
      <c r="H36" s="17">
        <f>'9h_'!H36/'7n'!$S36</f>
        <v>0.10425619558910117</v>
      </c>
      <c r="I36" s="17">
        <f>'9h_'!I36/'7n'!$S36</f>
        <v>2.8531920081729485</v>
      </c>
      <c r="J36" s="17">
        <f>'9h_'!J36/'7n'!$T36</f>
        <v>2.0211854588558822</v>
      </c>
      <c r="K36" s="17">
        <f>'9h_'!K36/'7n'!$T36</f>
        <v>0.46955866423603654</v>
      </c>
      <c r="L36" s="17">
        <f>'9h_'!L36/'7n'!$T36</f>
        <v>8.1412517001658545E-3</v>
      </c>
      <c r="M36" s="17">
        <f>'9h_'!M36/'7n'!$T36</f>
        <v>1.5434855429196797</v>
      </c>
    </row>
    <row r="37" spans="1:13">
      <c r="A37" s="7">
        <v>1987</v>
      </c>
      <c r="B37" s="17">
        <f>'9h_'!B37/'7n'!$R37</f>
        <v>3.727962209034335</v>
      </c>
      <c r="C37" s="17">
        <f>'9h_'!C37/'7n'!$R37</f>
        <v>0.83021704159246956</v>
      </c>
      <c r="D37" s="17">
        <f>'9h_'!D37/'7n'!$R37</f>
        <v>0.95998491263569097</v>
      </c>
      <c r="E37" s="17">
        <f>'9h_'!E37/'7n'!$R37</f>
        <v>1.9377602548061739</v>
      </c>
      <c r="F37" s="17">
        <f>'9h_'!F37/'7n'!$S37</f>
        <v>3.6332852684542996</v>
      </c>
      <c r="G37" s="17">
        <f>'9h_'!G37/'7n'!$S37</f>
        <v>0.59033697960939457</v>
      </c>
      <c r="H37" s="17">
        <f>'9h_'!H37/'7n'!$S37</f>
        <v>0.15390805933697413</v>
      </c>
      <c r="I37" s="17">
        <f>'9h_'!I37/'7n'!$S37</f>
        <v>2.8890402295079305</v>
      </c>
      <c r="J37" s="17">
        <f>'9h_'!J37/'7n'!$T37</f>
        <v>2.3718788919843115</v>
      </c>
      <c r="K37" s="17">
        <f>'9h_'!K37/'7n'!$T37</f>
        <v>0.4914851814714527</v>
      </c>
      <c r="L37" s="17">
        <f>'9h_'!L37/'7n'!$T37</f>
        <v>8.9062646141703401E-3</v>
      </c>
      <c r="M37" s="17">
        <f>'9h_'!M37/'7n'!$T37</f>
        <v>1.8714874458986885</v>
      </c>
    </row>
    <row r="38" spans="1:13">
      <c r="A38" s="7">
        <v>1988</v>
      </c>
      <c r="B38" s="17">
        <f>'9h_'!B38/'7n'!$R38</f>
        <v>4.1119316974616691</v>
      </c>
      <c r="C38" s="17">
        <f>'9h_'!C38/'7n'!$R38</f>
        <v>0.90001835728307877</v>
      </c>
      <c r="D38" s="17">
        <f>'9h_'!D38/'7n'!$R38</f>
        <v>1.0504515558936431</v>
      </c>
      <c r="E38" s="17">
        <f>'9h_'!E38/'7n'!$R38</f>
        <v>2.1614617842849473</v>
      </c>
      <c r="F38" s="17">
        <f>'9h_'!F38/'7n'!$S38</f>
        <v>3.9473004461256425</v>
      </c>
      <c r="G38" s="17">
        <f>'9h_'!G38/'7n'!$S38</f>
        <v>0.649795598008579</v>
      </c>
      <c r="H38" s="17">
        <f>'9h_'!H38/'7n'!$S38</f>
        <v>0.15032342557749082</v>
      </c>
      <c r="I38" s="17">
        <f>'9h_'!I38/'7n'!$S38</f>
        <v>3.1471564601640201</v>
      </c>
      <c r="J38" s="17">
        <f>'9h_'!J38/'7n'!$T38</f>
        <v>2.5087246085638171</v>
      </c>
      <c r="K38" s="17">
        <f>'9h_'!K38/'7n'!$T38</f>
        <v>0.54433942442320338</v>
      </c>
      <c r="L38" s="17">
        <f>'9h_'!L38/'7n'!$T38</f>
        <v>1.4885175678379563E-2</v>
      </c>
      <c r="M38" s="17">
        <f>'9h_'!M38/'7n'!$T38</f>
        <v>1.9497290111649783</v>
      </c>
    </row>
    <row r="39" spans="1:13">
      <c r="A39" s="7">
        <v>1989</v>
      </c>
      <c r="B39" s="17">
        <f>'9h_'!B39/'7n'!$R39</f>
        <v>4.3775752540856852</v>
      </c>
      <c r="C39" s="17">
        <f>'9h_'!C39/'7n'!$R39</f>
        <v>0.99626644078147986</v>
      </c>
      <c r="D39" s="17">
        <f>'9h_'!D39/'7n'!$R39</f>
        <v>1.0858492824161874</v>
      </c>
      <c r="E39" s="17">
        <f>'9h_'!E39/'7n'!$R39</f>
        <v>2.2954595308880177</v>
      </c>
      <c r="F39" s="17">
        <f>'9h_'!F39/'7n'!$S39</f>
        <v>4.7184549918834051</v>
      </c>
      <c r="G39" s="17">
        <f>'9h_'!G39/'7n'!$S39</f>
        <v>0.83733594914558307</v>
      </c>
      <c r="H39" s="17">
        <f>'9h_'!H39/'7n'!$S39</f>
        <v>0.20279308634967388</v>
      </c>
      <c r="I39" s="17">
        <f>'9h_'!I39/'7n'!$S39</f>
        <v>3.6783259563881483</v>
      </c>
      <c r="J39" s="17">
        <f>'9h_'!J39/'7n'!$T39</f>
        <v>2.7815634198419299</v>
      </c>
      <c r="K39" s="17">
        <f>'9h_'!K39/'7n'!$T39</f>
        <v>0.60552443115412413</v>
      </c>
      <c r="L39" s="17">
        <f>'9h_'!L39/'7n'!$T39</f>
        <v>6.644044080011199E-3</v>
      </c>
      <c r="M39" s="17">
        <f>'9h_'!M39/'7n'!$T39</f>
        <v>2.1693949446077947</v>
      </c>
    </row>
    <row r="40" spans="1:13">
      <c r="A40" s="7">
        <v>1990</v>
      </c>
      <c r="B40" s="17">
        <f>'9h_'!B40/'7n'!$R40</f>
        <v>4.4251561285101007</v>
      </c>
      <c r="C40" s="17">
        <f>'9h_'!C40/'7n'!$R40</f>
        <v>1.0097579032074682</v>
      </c>
      <c r="D40" s="17">
        <f>'9h_'!D40/'7n'!$R40</f>
        <v>1.1883728340934698</v>
      </c>
      <c r="E40" s="17">
        <f>'9h_'!E40/'7n'!$R40</f>
        <v>2.2270253912091631</v>
      </c>
      <c r="F40" s="17">
        <f>'9h_'!F40/'7n'!$S40</f>
        <v>4.7543516590407187</v>
      </c>
      <c r="G40" s="17">
        <f>'9h_'!G40/'7n'!$S40</f>
        <v>0.85453162037116492</v>
      </c>
      <c r="H40" s="17">
        <f>'9h_'!H40/'7n'!$S40</f>
        <v>0.23159779318169221</v>
      </c>
      <c r="I40" s="17">
        <f>'9h_'!I40/'7n'!$S40</f>
        <v>3.6682222454878612</v>
      </c>
      <c r="J40" s="17">
        <f>'9h_'!J40/'7n'!$T40</f>
        <v>2.6721059283491662</v>
      </c>
      <c r="K40" s="17">
        <f>'9h_'!K40/'7n'!$T40</f>
        <v>0.46704565647124935</v>
      </c>
      <c r="L40" s="17">
        <f>'9h_'!L40/'7n'!$T40</f>
        <v>3.30735416823343E-3</v>
      </c>
      <c r="M40" s="17">
        <f>'9h_'!M40/'7n'!$T40</f>
        <v>2.2017529177096833</v>
      </c>
    </row>
    <row r="41" spans="1:13">
      <c r="A41" s="7">
        <v>1991</v>
      </c>
      <c r="B41" s="17">
        <f>'9h_'!B41/'7n'!$R41</f>
        <v>4.3225295015288934</v>
      </c>
      <c r="C41" s="17">
        <f>'9h_'!C41/'7n'!$R41</f>
        <v>0.88690500215231816</v>
      </c>
      <c r="D41" s="17">
        <f>'9h_'!D41/'7n'!$R41</f>
        <v>1.2850927792241873</v>
      </c>
      <c r="E41" s="17">
        <f>'9h_'!E41/'7n'!$R41</f>
        <v>2.1505273437892436</v>
      </c>
      <c r="F41" s="17">
        <f>'9h_'!F41/'7n'!$S41</f>
        <v>4.5929159809121662</v>
      </c>
      <c r="G41" s="17">
        <f>'9h_'!G41/'7n'!$S41</f>
        <v>0.70925250903596215</v>
      </c>
      <c r="H41" s="17">
        <f>'9h_'!H41/'7n'!$S41</f>
        <v>0.25647246343993918</v>
      </c>
      <c r="I41" s="17">
        <f>'9h_'!I41/'7n'!$S41</f>
        <v>3.6271910084362649</v>
      </c>
      <c r="J41" s="17">
        <f>'9h_'!J41/'7n'!$T41</f>
        <v>2.8591882519066414</v>
      </c>
      <c r="K41" s="17">
        <f>'9h_'!K41/'7n'!$T41</f>
        <v>0.60468727433894942</v>
      </c>
      <c r="L41" s="17">
        <f>'9h_'!L41/'7n'!$T41</f>
        <v>1.0754341176602174E-2</v>
      </c>
      <c r="M41" s="17">
        <f>'9h_'!M41/'7n'!$T41</f>
        <v>2.2437466363910898</v>
      </c>
    </row>
    <row r="42" spans="1:13">
      <c r="A42" s="7">
        <v>1992</v>
      </c>
      <c r="B42" s="17">
        <f>'9h_'!B42/'7n'!$R42</f>
        <v>4.0802833730633532</v>
      </c>
      <c r="C42" s="17">
        <f>'9h_'!C42/'7n'!$R42</f>
        <v>0.77586793997797554</v>
      </c>
      <c r="D42" s="17">
        <f>'9h_'!D42/'7n'!$R42</f>
        <v>1.1492552439272705</v>
      </c>
      <c r="E42" s="17">
        <f>'9h_'!E42/'7n'!$R42</f>
        <v>2.1551601891581078</v>
      </c>
      <c r="F42" s="17">
        <f>'9h_'!F42/'7n'!$S42</f>
        <v>3.7828469753851235</v>
      </c>
      <c r="G42" s="17">
        <f>'9h_'!G42/'7n'!$S42</f>
        <v>0.54171610145455762</v>
      </c>
      <c r="H42" s="17">
        <f>'9h_'!H42/'7n'!$S42</f>
        <v>0.16634447408413067</v>
      </c>
      <c r="I42" s="17">
        <f>'9h_'!I42/'7n'!$S42</f>
        <v>3.0747863998464355</v>
      </c>
      <c r="J42" s="17">
        <f>'9h_'!J42/'7n'!$T42</f>
        <v>2.8681957417959687</v>
      </c>
      <c r="K42" s="17">
        <f>'9h_'!K42/'7n'!$T42</f>
        <v>0.45160789636337101</v>
      </c>
      <c r="L42" s="17">
        <f>'9h_'!L42/'7n'!$T42</f>
        <v>8.2551981055669962E-3</v>
      </c>
      <c r="M42" s="17">
        <f>'9h_'!M42/'7n'!$T42</f>
        <v>2.4083326473270308</v>
      </c>
    </row>
    <row r="43" spans="1:13">
      <c r="A43" s="7">
        <v>1993</v>
      </c>
      <c r="B43" s="17">
        <f>'9h_'!B43/'7n'!$R43</f>
        <v>4.0407956790884638</v>
      </c>
      <c r="C43" s="17">
        <f>'9h_'!C43/'7n'!$R43</f>
        <v>0.7453054802706448</v>
      </c>
      <c r="D43" s="17">
        <f>'9h_'!D43/'7n'!$R43</f>
        <v>1.1622305914002651</v>
      </c>
      <c r="E43" s="17">
        <f>'9h_'!E43/'7n'!$R43</f>
        <v>2.1332596074175543</v>
      </c>
      <c r="F43" s="17">
        <f>'9h_'!F43/'7n'!$S43</f>
        <v>3.7050862706037377</v>
      </c>
      <c r="G43" s="17">
        <f>'9h_'!G43/'7n'!$S43</f>
        <v>0.46371372615278372</v>
      </c>
      <c r="H43" s="17">
        <f>'9h_'!H43/'7n'!$S43</f>
        <v>0.10504196233998542</v>
      </c>
      <c r="I43" s="17">
        <f>'9h_'!I43/'7n'!$S43</f>
        <v>3.1363608013176258</v>
      </c>
      <c r="J43" s="17">
        <f>'9h_'!J43/'7n'!$T43</f>
        <v>2.6304979832745436</v>
      </c>
      <c r="K43" s="17">
        <f>'9h_'!K43/'7n'!$T43</f>
        <v>0.38535164929582605</v>
      </c>
      <c r="L43" s="17">
        <f>'9h_'!L43/'7n'!$T43</f>
        <v>8.2148607408024914E-3</v>
      </c>
      <c r="M43" s="17">
        <f>'9h_'!M43/'7n'!$T43</f>
        <v>2.2369314732379153</v>
      </c>
    </row>
    <row r="44" spans="1:13">
      <c r="A44" s="7">
        <v>1994</v>
      </c>
      <c r="B44" s="17">
        <f>'9h_'!B44/'7n'!$R44</f>
        <v>4.4083823733417242</v>
      </c>
      <c r="C44" s="17">
        <f>'9h_'!C44/'7n'!$R44</f>
        <v>0.76742628037045513</v>
      </c>
      <c r="D44" s="17">
        <f>'9h_'!D44/'7n'!$R44</f>
        <v>1.3241057591762333</v>
      </c>
      <c r="E44" s="17">
        <f>'9h_'!E44/'7n'!$R44</f>
        <v>2.3168460830678823</v>
      </c>
      <c r="F44" s="17">
        <f>'9h_'!F44/'7n'!$S44</f>
        <v>4.3977897900765841</v>
      </c>
      <c r="G44" s="17">
        <f>'9h_'!G44/'7n'!$S44</f>
        <v>0.63249402033162572</v>
      </c>
      <c r="H44" s="17">
        <f>'9h_'!H44/'7n'!$S44</f>
        <v>9.4263111241138162E-2</v>
      </c>
      <c r="I44" s="17">
        <f>'9h_'!I44/'7n'!$S44</f>
        <v>3.6710326585038202</v>
      </c>
      <c r="J44" s="17">
        <f>'9h_'!J44/'7n'!$T44</f>
        <v>2.8684065868709672</v>
      </c>
      <c r="K44" s="17">
        <f>'9h_'!K44/'7n'!$T44</f>
        <v>0.48635843141055635</v>
      </c>
      <c r="L44" s="17">
        <f>'9h_'!L44/'7n'!$T44</f>
        <v>2.0685624424550245E-2</v>
      </c>
      <c r="M44" s="17">
        <f>'9h_'!M44/'7n'!$T44</f>
        <v>2.3613625310358608</v>
      </c>
    </row>
    <row r="45" spans="1:13">
      <c r="A45" s="7">
        <v>1995</v>
      </c>
      <c r="B45" s="17">
        <f>'9h_'!B45/'7n'!$R45</f>
        <v>4.5329921421632813</v>
      </c>
      <c r="C45" s="17">
        <f>'9h_'!C45/'7n'!$R45</f>
        <v>0.75723418032237078</v>
      </c>
      <c r="D45" s="17">
        <f>'9h_'!D45/'7n'!$R45</f>
        <v>1.3279077329161066</v>
      </c>
      <c r="E45" s="17">
        <f>'9h_'!E45/'7n'!$R45</f>
        <v>2.4478502289248039</v>
      </c>
      <c r="F45" s="17">
        <f>'9h_'!F45/'7n'!$S45</f>
        <v>4.8889835770900483</v>
      </c>
      <c r="G45" s="17">
        <f>'9h_'!G45/'7n'!$S45</f>
        <v>0.70909377780800797</v>
      </c>
      <c r="H45" s="17">
        <f>'9h_'!H45/'7n'!$S45</f>
        <v>7.4587592117702758E-2</v>
      </c>
      <c r="I45" s="17">
        <f>'9h_'!I45/'7n'!$S45</f>
        <v>4.1053022071643372</v>
      </c>
      <c r="J45" s="17">
        <f>'9h_'!J45/'7n'!$T45</f>
        <v>2.9870162111897565</v>
      </c>
      <c r="K45" s="17">
        <f>'9h_'!K45/'7n'!$T45</f>
        <v>0.43069637842097264</v>
      </c>
      <c r="L45" s="17">
        <f>'9h_'!L45/'7n'!$T45</f>
        <v>1.3805951454822248E-2</v>
      </c>
      <c r="M45" s="17">
        <f>'9h_'!M45/'7n'!$T45</f>
        <v>2.5422673464665544</v>
      </c>
    </row>
    <row r="46" spans="1:13">
      <c r="A46" s="7">
        <v>1996</v>
      </c>
      <c r="B46" s="17">
        <f>'9h_'!B46/'7n'!$R46</f>
        <v>4.6174966695195794</v>
      </c>
      <c r="C46" s="17">
        <f>'9h_'!C46/'7n'!$R46</f>
        <v>0.80856186011784081</v>
      </c>
      <c r="D46" s="17">
        <f>'9h_'!D46/'7n'!$R46</f>
        <v>1.2875975429990869</v>
      </c>
      <c r="E46" s="17">
        <f>'9h_'!E46/'7n'!$R46</f>
        <v>2.5213372664026519</v>
      </c>
      <c r="F46" s="17">
        <f>'9h_'!F46/'7n'!$S46</f>
        <v>5.0798455740905926</v>
      </c>
      <c r="G46" s="17">
        <f>'9h_'!G46/'7n'!$S46</f>
        <v>0.89948257021751599</v>
      </c>
      <c r="H46" s="17">
        <f>'9h_'!H46/'7n'!$S46</f>
        <v>0.12864021457084171</v>
      </c>
      <c r="I46" s="17">
        <f>'9h_'!I46/'7n'!$S46</f>
        <v>4.051722789302235</v>
      </c>
      <c r="J46" s="17">
        <f>'9h_'!J46/'7n'!$T46</f>
        <v>3.8883223739976094</v>
      </c>
      <c r="K46" s="17">
        <f>'9h_'!K46/'7n'!$T46</f>
        <v>0.9827601605678441</v>
      </c>
      <c r="L46" s="17">
        <f>'9h_'!L46/'7n'!$T46</f>
        <v>1.895923142487416E-2</v>
      </c>
      <c r="M46" s="17">
        <f>'9h_'!M46/'7n'!$T46</f>
        <v>2.8866029820048911</v>
      </c>
    </row>
    <row r="47" spans="1:13">
      <c r="A47" s="7">
        <v>1997</v>
      </c>
      <c r="B47" s="17">
        <f>'9h_'!B47/'7n'!$R47</f>
        <v>5.2894205978768127</v>
      </c>
      <c r="C47" s="17">
        <f>'9h_'!C47/'7n'!$R47</f>
        <v>0.92213241688820946</v>
      </c>
      <c r="D47" s="17">
        <f>'9h_'!D47/'7n'!$R47</f>
        <v>1.4016527343456957</v>
      </c>
      <c r="E47" s="17">
        <f>'9h_'!E47/'7n'!$R47</f>
        <v>2.9656354466429082</v>
      </c>
      <c r="F47" s="17">
        <f>'9h_'!F47/'7n'!$S47</f>
        <v>5.5814124907962857</v>
      </c>
      <c r="G47" s="17">
        <f>'9h_'!G47/'7n'!$S47</f>
        <v>0.91540814188126762</v>
      </c>
      <c r="H47" s="17">
        <f>'9h_'!H47/'7n'!$S47</f>
        <v>0.1003161208732587</v>
      </c>
      <c r="I47" s="17">
        <f>'9h_'!I47/'7n'!$S47</f>
        <v>4.5656882280417586</v>
      </c>
      <c r="J47" s="17">
        <f>'9h_'!J47/'7n'!$T47</f>
        <v>3.2954936029784663</v>
      </c>
      <c r="K47" s="17">
        <f>'9h_'!K47/'7n'!$T47</f>
        <v>0.54968958281757374</v>
      </c>
      <c r="L47" s="17">
        <f>'9h_'!L47/'7n'!$T47</f>
        <v>4.1581240851526133E-2</v>
      </c>
      <c r="M47" s="17">
        <f>'9h_'!M47/'7n'!$T47</f>
        <v>2.7039824253160054</v>
      </c>
    </row>
    <row r="48" spans="1:13">
      <c r="A48" s="7">
        <v>1998</v>
      </c>
      <c r="B48" s="17">
        <f>'9h_'!B48/'7n'!$R48</f>
        <v>5.492258473306121</v>
      </c>
      <c r="C48" s="17">
        <f>'9h_'!C48/'7n'!$R48</f>
        <v>0.89412201156506832</v>
      </c>
      <c r="D48" s="17">
        <f>'9h_'!D48/'7n'!$R48</f>
        <v>1.4193614922456808</v>
      </c>
      <c r="E48" s="17">
        <f>'9h_'!E48/'7n'!$R48</f>
        <v>3.1787789178034895</v>
      </c>
      <c r="F48" s="17">
        <f>'9h_'!F48/'7n'!$S48</f>
        <v>5.8712152712761139</v>
      </c>
      <c r="G48" s="17">
        <f>'9h_'!G48/'7n'!$S48</f>
        <v>0.77989568841514745</v>
      </c>
      <c r="H48" s="17">
        <f>'9h_'!H48/'7n'!$S48</f>
        <v>9.5582290101237297E-2</v>
      </c>
      <c r="I48" s="17">
        <f>'9h_'!I48/'7n'!$S48</f>
        <v>4.9957104664083118</v>
      </c>
      <c r="J48" s="17">
        <f>'9h_'!J48/'7n'!$T48</f>
        <v>3.785258927221379</v>
      </c>
      <c r="K48" s="17">
        <f>'9h_'!K48/'7n'!$T48</f>
        <v>0.59701783737117053</v>
      </c>
      <c r="L48" s="17">
        <f>'9h_'!L48/'7n'!$T48</f>
        <v>2.7070661743545717E-2</v>
      </c>
      <c r="M48" s="17">
        <f>'9h_'!M48/'7n'!$T48</f>
        <v>3.1611704281066633</v>
      </c>
    </row>
    <row r="49" spans="1:13">
      <c r="A49" s="7">
        <v>1999</v>
      </c>
      <c r="B49" s="17">
        <f>'9h_'!B49/'7n'!$R49</f>
        <v>5.7273623995317422</v>
      </c>
      <c r="C49" s="17">
        <f>'9h_'!C49/'7n'!$R49</f>
        <v>0.97113090643813815</v>
      </c>
      <c r="D49" s="17">
        <f>'9h_'!D49/'7n'!$R49</f>
        <v>1.408661415598943</v>
      </c>
      <c r="E49" s="17">
        <f>'9h_'!E49/'7n'!$R49</f>
        <v>3.3475739184465287</v>
      </c>
      <c r="F49" s="17">
        <f>'9h_'!F49/'7n'!$S49</f>
        <v>5.7120870749704649</v>
      </c>
      <c r="G49" s="17">
        <f>'9h_'!G49/'7n'!$S49</f>
        <v>0.8271347505826302</v>
      </c>
      <c r="H49" s="17">
        <f>'9h_'!H49/'7n'!$S49</f>
        <v>0.15878528866824615</v>
      </c>
      <c r="I49" s="17">
        <f>'9h_'!I49/'7n'!$S49</f>
        <v>4.7261412127746105</v>
      </c>
      <c r="J49" s="17">
        <f>'9h_'!J49/'7n'!$T49</f>
        <v>3.9990856646245003</v>
      </c>
      <c r="K49" s="17">
        <f>'9h_'!K49/'7n'!$T49</f>
        <v>0.77695874853740288</v>
      </c>
      <c r="L49" s="17">
        <f>'9h_'!L49/'7n'!$T49</f>
        <v>3.5532340087495555E-2</v>
      </c>
      <c r="M49" s="17">
        <f>'9h_'!M49/'7n'!$T49</f>
        <v>3.1865945759996017</v>
      </c>
    </row>
    <row r="50" spans="1:13">
      <c r="A50" s="7">
        <v>2000</v>
      </c>
      <c r="B50" s="17">
        <f>'9h_'!B50/'7n'!$R50</f>
        <v>5.9171322970300704</v>
      </c>
      <c r="C50" s="17">
        <f>'9h_'!C50/'7n'!$R50</f>
        <v>0.8989385007100078</v>
      </c>
      <c r="D50" s="17">
        <f>'9h_'!D50/'7n'!$R50</f>
        <v>1.5571422541650026</v>
      </c>
      <c r="E50" s="17">
        <f>'9h_'!E50/'7n'!$R50</f>
        <v>3.4610515421550598</v>
      </c>
      <c r="F50" s="17">
        <f>'9h_'!F50/'7n'!$S50</f>
        <v>5.709297069866146</v>
      </c>
      <c r="G50" s="17">
        <f>'9h_'!G50/'7n'!$S50</f>
        <v>0.88413221236785089</v>
      </c>
      <c r="H50" s="17">
        <f>'9h_'!H50/'7n'!$S50</f>
        <v>0.23801071993516396</v>
      </c>
      <c r="I50" s="17">
        <f>'9h_'!I50/'7n'!$S50</f>
        <v>4.5871292618607971</v>
      </c>
      <c r="J50" s="17">
        <f>'9h_'!J50/'7n'!$T50</f>
        <v>3.2600074155077978</v>
      </c>
      <c r="K50" s="17">
        <f>'9h_'!K50/'7n'!$T50</f>
        <v>0.5549897450097856</v>
      </c>
      <c r="L50" s="17">
        <f>'9h_'!L50/'7n'!$T50</f>
        <v>2.4170800734041407E-2</v>
      </c>
      <c r="M50" s="17">
        <f>'9h_'!M50/'7n'!$T50</f>
        <v>2.6808468697639709</v>
      </c>
    </row>
    <row r="51" spans="1:13">
      <c r="A51" s="7">
        <v>2001</v>
      </c>
      <c r="B51" s="17">
        <f>'9h_'!B51/'7n'!$R51</f>
        <v>6.0427480137650535</v>
      </c>
      <c r="C51" s="17">
        <f>'9h_'!C51/'7n'!$R51</f>
        <v>0.98141375938746478</v>
      </c>
      <c r="D51" s="17">
        <f>'9h_'!D51/'7n'!$R51</f>
        <v>1.6618210198965193</v>
      </c>
      <c r="E51" s="17">
        <f>'9h_'!E51/'7n'!$R51</f>
        <v>3.3995095021318624</v>
      </c>
      <c r="F51" s="17">
        <f>'9h_'!F51/'7n'!$S51</f>
        <v>4.7478298099809102</v>
      </c>
      <c r="G51" s="17">
        <f>'9h_'!G51/'7n'!$S51</f>
        <v>0.72463382595665071</v>
      </c>
      <c r="H51" s="17">
        <f>'9h_'!H51/'7n'!$S51</f>
        <v>0.16462156420887025</v>
      </c>
      <c r="I51" s="17">
        <f>'9h_'!I51/'7n'!$S51</f>
        <v>3.85857441981539</v>
      </c>
      <c r="J51" s="17">
        <f>'9h_'!J51/'7n'!$T51</f>
        <v>3.155507508636695</v>
      </c>
      <c r="K51" s="17">
        <f>'9h_'!K51/'7n'!$T51</f>
        <v>0.47566449672158118</v>
      </c>
      <c r="L51" s="17">
        <f>'9h_'!L51/'7n'!$T51</f>
        <v>5.1937674790251701E-2</v>
      </c>
      <c r="M51" s="17">
        <f>'9h_'!M51/'7n'!$T51</f>
        <v>2.627905337124862</v>
      </c>
    </row>
    <row r="52" spans="1:13">
      <c r="A52" s="7">
        <v>2002</v>
      </c>
      <c r="B52" s="17">
        <f>'9h_'!B52/'7n'!$R52</f>
        <v>5.8574944792388495</v>
      </c>
      <c r="C52" s="17">
        <f>'9h_'!C52/'7n'!$R52</f>
        <v>0.99681186158153434</v>
      </c>
      <c r="D52" s="17">
        <f>'9h_'!D52/'7n'!$R52</f>
        <v>1.5756311175256397</v>
      </c>
      <c r="E52" s="17">
        <f>'9h_'!E52/'7n'!$R52</f>
        <v>3.2850515001316745</v>
      </c>
      <c r="F52" s="17">
        <f>'9h_'!F52/'7n'!$S52</f>
        <v>4.5828744465263211</v>
      </c>
      <c r="G52" s="17">
        <f>'9h_'!G52/'7n'!$S52</f>
        <v>0.61615131720095062</v>
      </c>
      <c r="H52" s="17">
        <f>'9h_'!H52/'7n'!$S52</f>
        <v>0.21824792760247563</v>
      </c>
      <c r="I52" s="17">
        <f>'9h_'!I52/'7n'!$S52</f>
        <v>3.7484752017228944</v>
      </c>
      <c r="J52" s="17">
        <f>'9h_'!J52/'7n'!$T52</f>
        <v>4.4490609740081428</v>
      </c>
      <c r="K52" s="17">
        <f>'9h_'!K52/'7n'!$T52</f>
        <v>0.76363766610551953</v>
      </c>
      <c r="L52" s="17">
        <f>'9h_'!L52/'7n'!$T52</f>
        <v>5.993528899077092E-2</v>
      </c>
      <c r="M52" s="17">
        <f>'9h_'!M52/'7n'!$T52</f>
        <v>3.6254880189118519</v>
      </c>
    </row>
    <row r="53" spans="1:13">
      <c r="A53" s="7">
        <v>2003</v>
      </c>
      <c r="B53" s="17">
        <f>'9h_'!B53/'7n'!$R53</f>
        <v>5.9838533402923133</v>
      </c>
      <c r="C53" s="17">
        <f>'9h_'!C53/'7n'!$R53</f>
        <v>0.98152848736453124</v>
      </c>
      <c r="D53" s="17">
        <f>'9h_'!D53/'7n'!$R53</f>
        <v>1.7118409828131889</v>
      </c>
      <c r="E53" s="17">
        <f>'9h_'!E53/'7n'!$R53</f>
        <v>3.2932300731989925</v>
      </c>
      <c r="F53" s="17">
        <f>'9h_'!F53/'7n'!$S53</f>
        <v>5.0218209863478158</v>
      </c>
      <c r="G53" s="17">
        <f>'9h_'!G53/'7n'!$S53</f>
        <v>0.59159806847876706</v>
      </c>
      <c r="H53" s="17">
        <f>'9h_'!H53/'7n'!$S53</f>
        <v>0.14931914599256838</v>
      </c>
      <c r="I53" s="17">
        <f>'9h_'!I53/'7n'!$S53</f>
        <v>4.2809037718764804</v>
      </c>
      <c r="J53" s="17">
        <f>'9h_'!J53/'7n'!$T53</f>
        <v>3.6430938447437069</v>
      </c>
      <c r="K53" s="17">
        <f>'9h_'!K53/'7n'!$T53</f>
        <v>0.56311546687348701</v>
      </c>
      <c r="L53" s="17">
        <f>'9h_'!L53/'7n'!$T53</f>
        <v>4.3244259559566615E-2</v>
      </c>
      <c r="M53" s="17">
        <f>'9h_'!M53/'7n'!$T53</f>
        <v>3.0364990951608735</v>
      </c>
    </row>
    <row r="54" spans="1:13">
      <c r="A54" s="7">
        <v>2004</v>
      </c>
      <c r="B54" s="17">
        <f>'9h_'!B54/'7n'!$R54</f>
        <v>6.3068760823500165</v>
      </c>
      <c r="C54" s="17">
        <f>'9h_'!C54/'7n'!$R54</f>
        <v>1.0608426855459563</v>
      </c>
      <c r="D54" s="17">
        <f>'9h_'!D54/'7n'!$R54</f>
        <v>1.8999343650578049</v>
      </c>
      <c r="E54" s="17">
        <f>'9h_'!E54/'7n'!$R54</f>
        <v>3.3460990317462547</v>
      </c>
      <c r="F54" s="17">
        <f>'9h_'!F54/'7n'!$S54</f>
        <v>4.7374406427834836</v>
      </c>
      <c r="G54" s="17">
        <f>'9h_'!G54/'7n'!$S54</f>
        <v>0.5442379593303861</v>
      </c>
      <c r="H54" s="17">
        <f>'9h_'!H54/'7n'!$S54</f>
        <v>0.12437237776023218</v>
      </c>
      <c r="I54" s="17">
        <f>'9h_'!I54/'7n'!$S54</f>
        <v>4.068830305692865</v>
      </c>
      <c r="J54" s="17">
        <f>'9h_'!J54/'7n'!$T54</f>
        <v>3.5827932196399868</v>
      </c>
      <c r="K54" s="17">
        <f>'9h_'!K54/'7n'!$T54</f>
        <v>0.55768789161171806</v>
      </c>
      <c r="L54" s="17">
        <f>'9h_'!L54/'7n'!$T54</f>
        <v>0.14035926347706684</v>
      </c>
      <c r="M54" s="17">
        <f>'9h_'!M54/'7n'!$T54</f>
        <v>2.8845117419076676</v>
      </c>
    </row>
    <row r="55" spans="1:13">
      <c r="A55" s="7">
        <v>2005</v>
      </c>
      <c r="B55" s="17">
        <f>'9h_'!B55/'7n'!$R55</f>
        <v>7.0829862408926356</v>
      </c>
      <c r="C55" s="17">
        <f>'9h_'!C55/'7n'!$R55</f>
        <v>1.09120024825289</v>
      </c>
      <c r="D55" s="17">
        <f>'9h_'!D55/'7n'!$R55</f>
        <v>2.3338981091239401</v>
      </c>
      <c r="E55" s="17">
        <f>'9h_'!E55/'7n'!$R55</f>
        <v>3.657887883515806</v>
      </c>
      <c r="F55" s="17">
        <f>'9h_'!F55/'7n'!$S55</f>
        <v>5.0762308490322168</v>
      </c>
      <c r="G55" s="17">
        <f>'9h_'!G55/'7n'!$S55</f>
        <v>0.48177239234725594</v>
      </c>
      <c r="H55" s="17">
        <f>'9h_'!H55/'7n'!$S55</f>
        <v>0.10142027513379887</v>
      </c>
      <c r="I55" s="17">
        <f>'9h_'!I55/'7n'!$S55</f>
        <v>4.4930381815511611</v>
      </c>
      <c r="J55" s="17">
        <f>'9h_'!J55/'7n'!$T55</f>
        <v>3.4572394073303876</v>
      </c>
      <c r="K55" s="17">
        <f>'9h_'!K55/'7n'!$T55</f>
        <v>0.47457449269417612</v>
      </c>
      <c r="L55" s="17">
        <f>'9h_'!L55/'7n'!$T55</f>
        <v>1.5978136186185828E-2</v>
      </c>
      <c r="M55" s="17">
        <f>'9h_'!M55/'7n'!$T55</f>
        <v>2.9664482988054557</v>
      </c>
    </row>
    <row r="56" spans="1:13">
      <c r="A56" s="7">
        <v>2006</v>
      </c>
      <c r="B56" s="17">
        <f>'9h_'!B56/'7n'!$R56</f>
        <v>7.7512713804971032</v>
      </c>
      <c r="C56" s="17">
        <f>'9h_'!C56/'7n'!$R56</f>
        <v>1.278034367636343</v>
      </c>
      <c r="D56" s="17">
        <f>'9h_'!D56/'7n'!$R56</f>
        <v>2.6345308193405104</v>
      </c>
      <c r="E56" s="17">
        <f>'9h_'!E56/'7n'!$R56</f>
        <v>3.8387096286624969</v>
      </c>
      <c r="F56" s="17">
        <f>'9h_'!F56/'7n'!$S56</f>
        <v>5.1543182233815878</v>
      </c>
      <c r="G56" s="17">
        <f>'9h_'!G56/'7n'!$S56</f>
        <v>0.6005241815897171</v>
      </c>
      <c r="H56" s="17">
        <f>'9h_'!H56/'7n'!$S56</f>
        <v>0.11447366515769156</v>
      </c>
      <c r="I56" s="17">
        <f>'9h_'!I56/'7n'!$S56</f>
        <v>4.4392935615334164</v>
      </c>
      <c r="J56" s="17">
        <f>'9h_'!J56/'7n'!$T56</f>
        <v>3.6859944316668685</v>
      </c>
      <c r="K56" s="17">
        <f>'9h_'!K56/'7n'!$T56</f>
        <v>0.58661179034015254</v>
      </c>
      <c r="L56" s="17">
        <f>'9h_'!L56/'7n'!$T56</f>
        <v>6.2704273090424881E-2</v>
      </c>
      <c r="M56" s="17">
        <f>'9h_'!M56/'7n'!$T56</f>
        <v>3.0732356857523304</v>
      </c>
    </row>
    <row r="57" spans="1:13">
      <c r="A57" s="7">
        <v>2007</v>
      </c>
      <c r="B57" s="17">
        <f>'9h_'!B57/'7n'!$R57</f>
        <v>8.0200729057109701</v>
      </c>
      <c r="C57" s="17">
        <f>'9h_'!C57/'7n'!$R57</f>
        <v>1.3012836945002555</v>
      </c>
      <c r="D57" s="17">
        <f>'9h_'!D57/'7n'!$R57</f>
        <v>2.8865683610047865</v>
      </c>
      <c r="E57" s="17">
        <f>'9h_'!E57/'7n'!$R57</f>
        <v>3.8322208502059278</v>
      </c>
      <c r="F57" s="17">
        <f>'9h_'!F57/'7n'!$S57</f>
        <v>5.6365941484499347</v>
      </c>
      <c r="G57" s="17">
        <f>'9h_'!G57/'7n'!$S57</f>
        <v>0.75188906315253734</v>
      </c>
      <c r="H57" s="17">
        <f>'9h_'!H57/'7n'!$S57</f>
        <v>0.1317909201535771</v>
      </c>
      <c r="I57" s="17">
        <f>'9h_'!I57/'7n'!$S57</f>
        <v>4.75291416514382</v>
      </c>
      <c r="J57" s="17">
        <f>'9h_'!J57/'7n'!$T57</f>
        <v>3.6979598914914966</v>
      </c>
      <c r="K57" s="17">
        <f>'9h_'!K57/'7n'!$T57</f>
        <v>0.5764823921418043</v>
      </c>
      <c r="L57" s="17">
        <f>'9h_'!L57/'7n'!$T57</f>
        <v>2.2296267852497803E-2</v>
      </c>
      <c r="M57" s="17">
        <f>'9h_'!M57/'7n'!$T57</f>
        <v>3.0989334951877225</v>
      </c>
    </row>
    <row r="58" spans="1:13">
      <c r="A58" s="7">
        <v>2008</v>
      </c>
      <c r="B58" s="17">
        <f>'9h_'!B58/'7n'!$R58</f>
        <v>8.5500110554479978</v>
      </c>
      <c r="C58" s="17">
        <f>'9h_'!C58/'7n'!$R58</f>
        <v>1.4603294813602745</v>
      </c>
      <c r="D58" s="17">
        <f>'9h_'!D58/'7n'!$R58</f>
        <v>3.2747267323666938</v>
      </c>
      <c r="E58" s="17">
        <f>'9h_'!E58/'7n'!$R58</f>
        <v>3.8149548417210299</v>
      </c>
      <c r="F58" s="17">
        <f>'9h_'!F58/'7n'!$S58</f>
        <v>5.6827672905431195</v>
      </c>
      <c r="G58" s="17">
        <f>'9h_'!G58/'7n'!$S58</f>
        <v>0.66716798741723182</v>
      </c>
      <c r="H58" s="17">
        <f>'9h_'!H58/'7n'!$S58</f>
        <v>0.12338804809235016</v>
      </c>
      <c r="I58" s="17">
        <f>'9h_'!I58/'7n'!$S58</f>
        <v>4.892182553463849</v>
      </c>
      <c r="J58" s="17">
        <f>'9h_'!J58/'7n'!$T58</f>
        <v>3.7846864266270135</v>
      </c>
      <c r="K58" s="17">
        <f>'9h_'!K58/'7n'!$T58</f>
        <v>0.79052510059716952</v>
      </c>
      <c r="L58" s="17">
        <f>'9h_'!L58/'7n'!$T58</f>
        <v>5.1545657100236113E-2</v>
      </c>
      <c r="M58" s="17">
        <f>'9h_'!M58/'7n'!$T58</f>
        <v>2.9426156689296081</v>
      </c>
    </row>
    <row r="59" spans="1:13">
      <c r="A59" s="7">
        <v>2009</v>
      </c>
      <c r="B59" s="17">
        <f>'9h_'!B59/'7n'!$R59</f>
        <v>7.91534654711917</v>
      </c>
      <c r="C59" s="17">
        <f>'9h_'!C59/'7n'!$R59</f>
        <v>1.4304582581217318</v>
      </c>
      <c r="D59" s="17">
        <f>'9h_'!D59/'7n'!$R59</f>
        <v>3.0637144740522992</v>
      </c>
      <c r="E59" s="17">
        <f>'9h_'!E59/'7n'!$R59</f>
        <v>3.42117036553097</v>
      </c>
      <c r="F59" s="17">
        <f>'9h_'!F59/'7n'!$S59</f>
        <v>4.4322865065931962</v>
      </c>
      <c r="G59" s="17">
        <f>'9h_'!G59/'7n'!$S59</f>
        <v>0.56408188980490537</v>
      </c>
      <c r="H59" s="17">
        <f>'9h_'!H59/'7n'!$S59</f>
        <v>5.14137139145096E-2</v>
      </c>
      <c r="I59" s="17">
        <f>'9h_'!I59/'7n'!$S59</f>
        <v>3.8168235465016638</v>
      </c>
      <c r="J59" s="17">
        <f>'9h_'!J59/'7n'!$T59</f>
        <v>3.8745320488224744</v>
      </c>
      <c r="K59" s="17">
        <f>'9h_'!K59/'7n'!$T59</f>
        <v>0.67276083417158383</v>
      </c>
      <c r="L59" s="17">
        <f>'9h_'!L59/'7n'!$T59</f>
        <v>4.277670043865562E-2</v>
      </c>
      <c r="M59" s="17">
        <f>'9h_'!M59/'7n'!$T59</f>
        <v>3.1589945142122349</v>
      </c>
    </row>
    <row r="61" spans="1:13">
      <c r="A61" s="180" t="s">
        <v>71</v>
      </c>
    </row>
    <row r="62" spans="1:13">
      <c r="A62" s="7" t="s">
        <v>502</v>
      </c>
      <c r="B62" s="2">
        <f>IF(ISERROR((POWER(VLOOKUP(VALUE(RIGHT($A62,4)),$A$5:$M$59,COLUMN(B$52),0)/VLOOKUP(VALUE(LEFT($A62,4)),$A$5:$M$59,COLUMN(B$52),0),1/(VALUE(RIGHT($A62,4))-VALUE(LEFT($A62,4))))-1)*100)=FALSE,((POWER(VLOOKUP(VALUE(RIGHT($A62,4)),$A$5:$M$59,COLUMN(B$52),0)/VLOOKUP(VALUE(LEFT($A62,4)),$A$5:$M$59,COLUMN(B$52),0),1/(VALUE(RIGHT($A62,4))-VALUE(LEFT($A62,4))))-1)*100),”n.a.”)</f>
        <v>5.8472867937926054</v>
      </c>
      <c r="C62" s="2">
        <f>IF(ISERROR((POWER(VLOOKUP(VALUE(RIGHT($A62,4)),$A$5:$M$59,COLUMN(C$52),0)/VLOOKUP(VALUE(LEFT($A62,4)),$A$5:$M$59,COLUMN(C$52),0),1/(VALUE(RIGHT($A62,4))-VALUE(LEFT($A62,4))))-1)*100)=FALSE,((POWER(VLOOKUP(VALUE(RIGHT($A62,4)),$A$5:$M$59,COLUMN(C$52),0)/VLOOKUP(VALUE(LEFT($A62,4)),$A$5:$M$59,COLUMN(C$52),0),1/(VALUE(RIGHT($A62,4))-VALUE(LEFT($A62,4))))-1)*100),”n.a.”)</f>
        <v>4.9994703073001689</v>
      </c>
      <c r="D62" s="2">
        <f>IF(ISERROR((POWER(VLOOKUP(VALUE(RIGHT($A62,4)),$A$5:$M$59,COLUMN(D$52),0)/VLOOKUP(VALUE(LEFT($A62,4)),$A$5:$M$59,COLUMN(D$52),0),1/(VALUE(RIGHT($A62,4))-VALUE(LEFT($A62,4))))-1)*100)=FALSE,((POWER(VLOOKUP(VALUE(RIGHT($A62,4)),$A$5:$M$59,COLUMN(D$52),0)/VLOOKUP(VALUE(LEFT($A62,4)),$A$5:$M$59,COLUMN(D$52),0),1/(VALUE(RIGHT($A62,4))-VALUE(LEFT($A62,4))))-1)*100),”n.a.”)</f>
        <v>5.9911204081065428</v>
      </c>
      <c r="E62" s="2">
        <f>IF(ISERROR((POWER(VLOOKUP(VALUE(RIGHT($A62,4)),$A$5:$M$59,COLUMN(E$52),0)/VLOOKUP(VALUE(LEFT($A62,4)),$A$5:$M$59,COLUMN(E$52),0),1/(VALUE(RIGHT($A62,4))-VALUE(LEFT($A62,4))))-1)*100)=FALSE,((POWER(VLOOKUP(VALUE(RIGHT($A62,4)),$A$5:$M$59,COLUMN(E$52),0)/VLOOKUP(VALUE(LEFT($A62,4)),$A$5:$M$59,COLUMN(E$52),0),1/(VALUE(RIGHT($A62,4))-VALUE(LEFT($A62,4))))-1)*100),”n.a.”)</f>
        <v>6.18160791142921</v>
      </c>
      <c r="F62" s="2">
        <f>IF(ISERROR((POWER(VLOOKUP(VALUE(RIGHT($A62,4)),$A$5:$M$59,COLUMN(F$52),0)/VLOOKUP(VALUE(LEFT($A62,4)),$A$5:$M$59,COLUMN(F$52),0),1/(VALUE(RIGHT($A62,4))-VALUE(LEFT($A62,4))))-1)*100)=FALSE,((POWER(VLOOKUP(VALUE(RIGHT($A62,4)),$A$5:$M$59,COLUMN(F$52),0)/VLOOKUP(VALUE(LEFT($A62,4)),$A$5:$M$59,COLUMN(F$52),0),1/(VALUE(RIGHT($A62,4))-VALUE(LEFT($A62,4))))-1)*100),”n.a.”)</f>
        <v>5.5652894220692861</v>
      </c>
      <c r="G62" s="2">
        <f>IF(ISERROR((POWER(VLOOKUP(VALUE(RIGHT($A62,4)),$A$5:$M$59,COLUMN(G$52),0)/VLOOKUP(VALUE(LEFT($A62,4)),$A$5:$M$59,COLUMN(G$52),0),1/(VALUE(RIGHT($A62,4))-VALUE(LEFT($A62,4))))-1)*100)=FALSE,((POWER(VLOOKUP(VALUE(RIGHT($A62,4)),$A$5:$M$59,COLUMN(G$52),0)/VLOOKUP(VALUE(LEFT($A62,4)),$A$5:$M$59,COLUMN(G$52),0),1/(VALUE(RIGHT($A62,4))-VALUE(LEFT($A62,4))))-1)*100),”n.a.”)</f>
        <v>4.2779784963799194</v>
      </c>
      <c r="H62" s="2">
        <f>IF(ISERROR((POWER(VLOOKUP(VALUE(RIGHT($A62,4)),$A$5:$M$59,COLUMN(H$52),0)/VLOOKUP(VALUE(LEFT($A62,4)),$A$5:$M$59,COLUMN(H$52),0),1/(VALUE(RIGHT($A62,4))-VALUE(LEFT($A62,4))))-1)*100)=FALSE,((POWER(VLOOKUP(VALUE(RIGHT($A62,4)),$A$5:$M$59,COLUMN(H$52),0)/VLOOKUP(VALUE(LEFT($A62,4)),$A$5:$M$59,COLUMN(H$52),0),1/(VALUE(RIGHT($A62,4))-VALUE(LEFT($A62,4))))-1)*100),”n.a.”)</f>
        <v>1.9873276871074097</v>
      </c>
      <c r="I62" s="2">
        <f>IF(ISERROR((POWER(VLOOKUP(VALUE(RIGHT($A62,4)),$A$5:$M$59,COLUMN(I$52),0)/VLOOKUP(VALUE(LEFT($A62,4)),$A$5:$M$59,COLUMN(I$52),0),1/(VALUE(RIGHT($A62,4))-VALUE(LEFT($A62,4))))-1)*100)=FALSE,((POWER(VLOOKUP(VALUE(RIGHT($A62,4)),$A$5:$M$59,COLUMN(I$52),0)/VLOOKUP(VALUE(LEFT($A62,4)),$A$5:$M$59,COLUMN(I$52),0),1/(VALUE(RIGHT($A62,4))-VALUE(LEFT($A62,4))))-1)*100),”n.a.”)</f>
        <v>5.9910746437713547</v>
      </c>
      <c r="J62" s="2">
        <f>IF(ISERROR((POWER(VLOOKUP(VALUE(RIGHT($A62,4)),$A$5:$M$59,COLUMN(J$52),0)/VLOOKUP(VALUE(LEFT($A62,4)),$A$5:$M$59,COLUMN(J$52),0),1/(VALUE(RIGHT($A62,4))-VALUE(LEFT($A62,4))))-1)*100)=FALSE,((POWER(VLOOKUP(VALUE(RIGHT($A62,4)),$A$5:$M$59,COLUMN(J$52),0)/VLOOKUP(VALUE(LEFT($A62,4)),$A$5:$M$59,COLUMN(J$52),0),1/(VALUE(RIGHT($A62,4))-VALUE(LEFT($A62,4))))-1)*100),”n.a.”)</f>
        <v>5.47940209902813</v>
      </c>
      <c r="K62" s="2">
        <f>IF(ISERROR((POWER(VLOOKUP(VALUE(RIGHT($A62,4)),$A$5:$M$59,COLUMN(K$52),0)/VLOOKUP(VALUE(LEFT($A62,4)),$A$5:$M$59,COLUMN(K$52),0),1/(VALUE(RIGHT($A62,4))-VALUE(LEFT($A62,4))))-1)*100)=FALSE,((POWER(VLOOKUP(VALUE(RIGHT($A62,4)),$A$5:$M$59,COLUMN(K$52),0)/VLOOKUP(VALUE(LEFT($A62,4)),$A$5:$M$59,COLUMN(K$52),0),1/(VALUE(RIGHT($A62,4))-VALUE(LEFT($A62,4))))-1)*100),”n.a.”)</f>
        <v>4.0388730652346938</v>
      </c>
      <c r="L62" s="2">
        <f>IF(ISERROR((POWER(VLOOKUP(VALUE(RIGHT($A62,4)),$A$5:$M$59,COLUMN(L$52),0)/VLOOKUP(VALUE(LEFT($A62,4)),$A$5:$M$59,COLUMN(L$52),0),1/(VALUE(RIGHT($A62,4))-VALUE(LEFT($A62,4))))-1)*100)=FALSE,((POWER(VLOOKUP(VALUE(RIGHT($A62,4)),$A$5:$M$59,COLUMN(L$52),0)/VLOOKUP(VALUE(LEFT($A62,4)),$A$5:$M$59,COLUMN(L$52),0),1/(VALUE(RIGHT($A62,4))-VALUE(LEFT($A62,4))))-1)*100),”n.a.”)</f>
        <v>5.3225974980546154</v>
      </c>
      <c r="M62" s="2">
        <f>IF(ISERROR((POWER(VLOOKUP(VALUE(RIGHT($A62,4)),$A$5:$M$59,COLUMN(M$52),0)/VLOOKUP(VALUE(LEFT($A62,4)),$A$5:$M$59,COLUMN(M$52),0),1/(VALUE(RIGHT($A62,4))-VALUE(LEFT($A62,4))))-1)*100)=FALSE,((POWER(VLOOKUP(VALUE(RIGHT($A62,4)),$A$5:$M$59,COLUMN(M$52),0)/VLOOKUP(VALUE(LEFT($A62,4)),$A$5:$M$59,COLUMN(M$52),0),1/(VALUE(RIGHT($A62,4))-VALUE(LEFT($A62,4))))-1)*100),”n.a.”)</f>
        <v>5.9711844098276012</v>
      </c>
    </row>
    <row r="63" spans="1:13">
      <c r="A63" s="7" t="s">
        <v>529</v>
      </c>
      <c r="B63" s="2">
        <f>IF(ISERROR((POWER(VLOOKUP(VALUE(RIGHT($A63,4)),$A$5:$M$59,COLUMN(B$52),0)/VLOOKUP(VALUE(LEFT($A63,4)),$A$5:$M$59,COLUMN(B$52),0),1/(VALUE(RIGHT($A63,4))-VALUE(LEFT($A63,4))))-1)*100)=FALSE,((POWER(VLOOKUP(VALUE(RIGHT($A63,4)),$A$5:$M$59,COLUMN(B$52),0)/VLOOKUP(VALUE(LEFT($A63,4)),$A$5:$M$59,COLUMN(B$52),0),1/(VALUE(RIGHT($A63,4))-VALUE(LEFT($A63,4))))-1)*100),”n.a.”)</f>
        <v>9.8178208484291041</v>
      </c>
      <c r="C63" s="2">
        <f>IF(ISERROR((POWER(VLOOKUP(VALUE(RIGHT($A63,4)),$A$5:$M$59,COLUMN(C$52),0)/VLOOKUP(VALUE(LEFT($A63,4)),$A$5:$M$59,COLUMN(C$52),0),1/(VALUE(RIGHT($A63,4))-VALUE(LEFT($A63,4))))-1)*100)=FALSE,((POWER(VLOOKUP(VALUE(RIGHT($A63,4)),$A$5:$M$59,COLUMN(C$52),0)/VLOOKUP(VALUE(LEFT($A63,4)),$A$5:$M$59,COLUMN(C$52),0),1/(VALUE(RIGHT($A63,4))-VALUE(LEFT($A63,4))))-1)*100),”n.a.”)</f>
        <v>8.1230832424005186</v>
      </c>
      <c r="D63" s="2">
        <f>IF(ISERROR((POWER(VLOOKUP(VALUE(RIGHT($A63,4)),$A$5:$M$59,COLUMN(D$52),0)/VLOOKUP(VALUE(LEFT($A63,4)),$A$5:$M$59,COLUMN(D$52),0),1/(VALUE(RIGHT($A63,4))-VALUE(LEFT($A63,4))))-1)*100)=FALSE,((POWER(VLOOKUP(VALUE(RIGHT($A63,4)),$A$5:$M$59,COLUMN(D$52),0)/VLOOKUP(VALUE(LEFT($A63,4)),$A$5:$M$59,COLUMN(D$52),0),1/(VALUE(RIGHT($A63,4))-VALUE(LEFT($A63,4))))-1)*100),”n.a.”)</f>
        <v>9.4538394480067076</v>
      </c>
      <c r="E63" s="2">
        <f>IF(ISERROR((POWER(VLOOKUP(VALUE(RIGHT($A63,4)),$A$5:$M$59,COLUMN(E$52),0)/VLOOKUP(VALUE(LEFT($A63,4)),$A$5:$M$59,COLUMN(E$52),0),1/(VALUE(RIGHT($A63,4))-VALUE(LEFT($A63,4))))-1)*100)=FALSE,((POWER(VLOOKUP(VALUE(RIGHT($A63,4)),$A$5:$M$59,COLUMN(E$52),0)/VLOOKUP(VALUE(LEFT($A63,4)),$A$5:$M$59,COLUMN(E$52),0),1/(VALUE(RIGHT($A63,4))-VALUE(LEFT($A63,4))))-1)*100),”n.a.”)</f>
        <v>11.06773170083275</v>
      </c>
      <c r="F63" s="2">
        <f>IF(ISERROR((POWER(VLOOKUP(VALUE(RIGHT($A63,4)),$A$5:$M$59,COLUMN(F$52),0)/VLOOKUP(VALUE(LEFT($A63,4)),$A$5:$M$59,COLUMN(F$52),0),1/(VALUE(RIGHT($A63,4))-VALUE(LEFT($A63,4))))-1)*100)=FALSE,((POWER(VLOOKUP(VALUE(RIGHT($A63,4)),$A$5:$M$59,COLUMN(F$52),0)/VLOOKUP(VALUE(LEFT($A63,4)),$A$5:$M$59,COLUMN(F$52),0),1/(VALUE(RIGHT($A63,4))-VALUE(LEFT($A63,4))))-1)*100),”n.a.”)</f>
        <v>11.847356396971986</v>
      </c>
      <c r="G63" s="2">
        <f>IF(ISERROR((POWER(VLOOKUP(VALUE(RIGHT($A63,4)),$A$5:$M$59,COLUMN(G$52),0)/VLOOKUP(VALUE(LEFT($A63,4)),$A$5:$M$59,COLUMN(G$52),0),1/(VALUE(RIGHT($A63,4))-VALUE(LEFT($A63,4))))-1)*100)=FALSE,((POWER(VLOOKUP(VALUE(RIGHT($A63,4)),$A$5:$M$59,COLUMN(G$52),0)/VLOOKUP(VALUE(LEFT($A63,4)),$A$5:$M$59,COLUMN(G$52),0),1/(VALUE(RIGHT($A63,4))-VALUE(LEFT($A63,4))))-1)*100),”n.a.”)</f>
        <v>10.737274944769615</v>
      </c>
      <c r="H63" s="2">
        <f>IF(ISERROR((POWER(VLOOKUP(VALUE(RIGHT($A63,4)),$A$5:$M$59,COLUMN(H$52),0)/VLOOKUP(VALUE(LEFT($A63,4)),$A$5:$M$59,COLUMN(H$52),0),1/(VALUE(RIGHT($A63,4))-VALUE(LEFT($A63,4))))-1)*100)=FALSE,((POWER(VLOOKUP(VALUE(RIGHT($A63,4)),$A$5:$M$59,COLUMN(H$52),0)/VLOOKUP(VALUE(LEFT($A63,4)),$A$5:$M$59,COLUMN(H$52),0),1/(VALUE(RIGHT($A63,4))-VALUE(LEFT($A63,4))))-1)*100),”n.a.”)</f>
        <v>13.1944707123691</v>
      </c>
      <c r="I63" s="2">
        <f>IF(ISERROR((POWER(VLOOKUP(VALUE(RIGHT($A63,4)),$A$5:$M$59,COLUMN(I$52),0)/VLOOKUP(VALUE(LEFT($A63,4)),$A$5:$M$59,COLUMN(I$52),0),1/(VALUE(RIGHT($A63,4))-VALUE(LEFT($A63,4))))-1)*100)=FALSE,((POWER(VLOOKUP(VALUE(RIGHT($A63,4)),$A$5:$M$59,COLUMN(I$52),0)/VLOOKUP(VALUE(LEFT($A63,4)),$A$5:$M$59,COLUMN(I$52),0),1/(VALUE(RIGHT($A63,4))-VALUE(LEFT($A63,4))))-1)*100),”n.a.”)</f>
        <v>12.04236469329183</v>
      </c>
      <c r="J63" s="2">
        <f>IF(ISERROR((POWER(VLOOKUP(VALUE(RIGHT($A63,4)),$A$5:$M$59,COLUMN(J$52),0)/VLOOKUP(VALUE(LEFT($A63,4)),$A$5:$M$59,COLUMN(J$52),0),1/(VALUE(RIGHT($A63,4))-VALUE(LEFT($A63,4))))-1)*100)=FALSE,((POWER(VLOOKUP(VALUE(RIGHT($A63,4)),$A$5:$M$59,COLUMN(J$52),0)/VLOOKUP(VALUE(LEFT($A63,4)),$A$5:$M$59,COLUMN(J$52),0),1/(VALUE(RIGHT($A63,4))-VALUE(LEFT($A63,4))))-1)*100),”n.a.”)</f>
        <v>8.1144405393994035</v>
      </c>
      <c r="K63" s="2">
        <f>IF(ISERROR((POWER(VLOOKUP(VALUE(RIGHT($A63,4)),$A$5:$M$59,COLUMN(K$52),0)/VLOOKUP(VALUE(LEFT($A63,4)),$A$5:$M$59,COLUMN(K$52),0),1/(VALUE(RIGHT($A63,4))-VALUE(LEFT($A63,4))))-1)*100)=FALSE,((POWER(VLOOKUP(VALUE(RIGHT($A63,4)),$A$5:$M$59,COLUMN(K$52),0)/VLOOKUP(VALUE(LEFT($A63,4)),$A$5:$M$59,COLUMN(K$52),0),1/(VALUE(RIGHT($A63,4))-VALUE(LEFT($A63,4))))-1)*100),”n.a.”)</f>
        <v>7.4270391506271682</v>
      </c>
      <c r="L63" s="2">
        <f>IF(ISERROR((POWER(VLOOKUP(VALUE(RIGHT($A63,4)),$A$5:$M$59,COLUMN(L$52),0)/VLOOKUP(VALUE(LEFT($A63,4)),$A$5:$M$59,COLUMN(L$52),0),1/(VALUE(RIGHT($A63,4))-VALUE(LEFT($A63,4))))-1)*100)=FALSE,((POWER(VLOOKUP(VALUE(RIGHT($A63,4)),$A$5:$M$59,COLUMN(L$52),0)/VLOOKUP(VALUE(LEFT($A63,4)),$A$5:$M$59,COLUMN(L$52),0),1/(VALUE(RIGHT($A63,4))-VALUE(LEFT($A63,4))))-1)*100),”n.a.”)</f>
        <v>8.2466313640704669</v>
      </c>
      <c r="M63" s="2">
        <f>IF(ISERROR((POWER(VLOOKUP(VALUE(RIGHT($A63,4)),$A$5:$M$59,COLUMN(M$52),0)/VLOOKUP(VALUE(LEFT($A63,4)),$A$5:$M$59,COLUMN(M$52),0),1/(VALUE(RIGHT($A63,4))-VALUE(LEFT($A63,4))))-1)*100)=FALSE,((POWER(VLOOKUP(VALUE(RIGHT($A63,4)),$A$5:$M$59,COLUMN(M$52),0)/VLOOKUP(VALUE(LEFT($A63,4)),$A$5:$M$59,COLUMN(M$52),0),1/(VALUE(RIGHT($A63,4))-VALUE(LEFT($A63,4))))-1)*100),”n.a.”)</f>
        <v>8.4362645589264318</v>
      </c>
    </row>
    <row r="64" spans="1:13">
      <c r="A64" s="7" t="s">
        <v>1</v>
      </c>
      <c r="B64" s="2">
        <f>IF(ISERROR((POWER(VLOOKUP(VALUE(RIGHT($A64,4)),$A$5:$M$59,COLUMN(B$52),0)/VLOOKUP(VALUE(LEFT($A64,4)),$A$5:$M$59,COLUMN(B$52),0),1/(VALUE(RIGHT($A64,4))-VALUE(LEFT($A64,4))))-1)*100)=FALSE,((POWER(VLOOKUP(VALUE(RIGHT($A64,4)),$A$5:$M$59,COLUMN(B$52),0)/VLOOKUP(VALUE(LEFT($A64,4)),$A$5:$M$59,COLUMN(B$52),0),1/(VALUE(RIGHT($A64,4))-VALUE(LEFT($A64,4))))-1)*100),”n.a.”)</f>
        <v>3.3336541965482747</v>
      </c>
      <c r="C64" s="2">
        <f>IF(ISERROR((POWER(VLOOKUP(VALUE(RIGHT($A64,4)),$A$5:$M$59,COLUMN(C$52),0)/VLOOKUP(VALUE(LEFT($A64,4)),$A$5:$M$59,COLUMN(C$52),0),1/(VALUE(RIGHT($A64,4))-VALUE(LEFT($A64,4))))-1)*100)=FALSE,((POWER(VLOOKUP(VALUE(RIGHT($A64,4)),$A$5:$M$59,COLUMN(C$52),0)/VLOOKUP(VALUE(LEFT($A64,4)),$A$5:$M$59,COLUMN(C$52),0),1/(VALUE(RIGHT($A64,4))-VALUE(LEFT($A64,4))))-1)*100),”n.a.”)</f>
        <v>5.3632441610773629</v>
      </c>
      <c r="D64" s="2">
        <f>IF(ISERROR((POWER(VLOOKUP(VALUE(RIGHT($A64,4)),$A$5:$M$59,COLUMN(D$52),0)/VLOOKUP(VALUE(LEFT($A64,4)),$A$5:$M$59,COLUMN(D$52),0),1/(VALUE(RIGHT($A64,4))-VALUE(LEFT($A64,4))))-1)*100)=FALSE,((POWER(VLOOKUP(VALUE(RIGHT($A64,4)),$A$5:$M$59,COLUMN(D$52),0)/VLOOKUP(VALUE(LEFT($A64,4)),$A$5:$M$59,COLUMN(D$52),0),1/(VALUE(RIGHT($A64,4))-VALUE(LEFT($A64,4))))-1)*100),”n.a.”)</f>
        <v>-0.63588828235819905</v>
      </c>
      <c r="E64" s="2">
        <f>IF(ISERROR((POWER(VLOOKUP(VALUE(RIGHT($A64,4)),$A$5:$M$59,COLUMN(E$52),0)/VLOOKUP(VALUE(LEFT($A64,4)),$A$5:$M$59,COLUMN(E$52),0),1/(VALUE(RIGHT($A64,4))-VALUE(LEFT($A64,4))))-1)*100)=FALSE,((POWER(VLOOKUP(VALUE(RIGHT($A64,4)),$A$5:$M$59,COLUMN(E$52),0)/VLOOKUP(VALUE(LEFT($A64,4)),$A$5:$M$59,COLUMN(E$52),0),1/(VALUE(RIGHT($A64,4))-VALUE(LEFT($A64,4))))-1)*100),”n.a.”)</f>
        <v>4.8728080318275913</v>
      </c>
      <c r="F64" s="2">
        <f>IF(ISERROR((POWER(VLOOKUP(VALUE(RIGHT($A64,4)),$A$5:$M$59,COLUMN(F$52),0)/VLOOKUP(VALUE(LEFT($A64,4)),$A$5:$M$59,COLUMN(F$52),0),1/(VALUE(RIGHT($A64,4))-VALUE(LEFT($A64,4))))-1)*100)=FALSE,((POWER(VLOOKUP(VALUE(RIGHT($A64,4)),$A$5:$M$59,COLUMN(F$52),0)/VLOOKUP(VALUE(LEFT($A64,4)),$A$5:$M$59,COLUMN(F$52),0),1/(VALUE(RIGHT($A64,4))-VALUE(LEFT($A64,4))))-1)*100),”n.a.”)</f>
        <v>5.4287472477470899</v>
      </c>
      <c r="G64" s="2">
        <f>IF(ISERROR((POWER(VLOOKUP(VALUE(RIGHT($A64,4)),$A$5:$M$59,COLUMN(G$52),0)/VLOOKUP(VALUE(LEFT($A64,4)),$A$5:$M$59,COLUMN(G$52),0),1/(VALUE(RIGHT($A64,4))-VALUE(LEFT($A64,4))))-1)*100)=FALSE,((POWER(VLOOKUP(VALUE(RIGHT($A64,4)),$A$5:$M$59,COLUMN(G$52),0)/VLOOKUP(VALUE(LEFT($A64,4)),$A$5:$M$59,COLUMN(G$52),0),1/(VALUE(RIGHT($A64,4))-VALUE(LEFT($A64,4))))-1)*100),”n.a.”)</f>
        <v>4.6804879108331088</v>
      </c>
      <c r="H64" s="2">
        <f>IF(ISERROR((POWER(VLOOKUP(VALUE(RIGHT($A64,4)),$A$5:$M$59,COLUMN(H$52),0)/VLOOKUP(VALUE(LEFT($A64,4)),$A$5:$M$59,COLUMN(H$52),0),1/(VALUE(RIGHT($A64,4))-VALUE(LEFT($A64,4))))-1)*100)=FALSE,((POWER(VLOOKUP(VALUE(RIGHT($A64,4)),$A$5:$M$59,COLUMN(H$52),0)/VLOOKUP(VALUE(LEFT($A64,4)),$A$5:$M$59,COLUMN(H$52),0),1/(VALUE(RIGHT($A64,4))-VALUE(LEFT($A64,4))))-1)*100),”n.a.”)</f>
        <v>-2.0033989888488479</v>
      </c>
      <c r="I64" s="2">
        <f>IF(ISERROR((POWER(VLOOKUP(VALUE(RIGHT($A64,4)),$A$5:$M$59,COLUMN(I$52),0)/VLOOKUP(VALUE(LEFT($A64,4)),$A$5:$M$59,COLUMN(I$52),0),1/(VALUE(RIGHT($A64,4))-VALUE(LEFT($A64,4))))-1)*100)=FALSE,((POWER(VLOOKUP(VALUE(RIGHT($A64,4)),$A$5:$M$59,COLUMN(I$52),0)/VLOOKUP(VALUE(LEFT($A64,4)),$A$5:$M$59,COLUMN(I$52),0),1/(VALUE(RIGHT($A64,4))-VALUE(LEFT($A64,4))))-1)*100),”n.a.”)</f>
        <v>6.2071178701391228</v>
      </c>
      <c r="J64" s="2">
        <f>IF(ISERROR((POWER(VLOOKUP(VALUE(RIGHT($A64,4)),$A$5:$M$59,COLUMN(J$52),0)/VLOOKUP(VALUE(LEFT($A64,4)),$A$5:$M$59,COLUMN(J$52),0),1/(VALUE(RIGHT($A64,4))-VALUE(LEFT($A64,4))))-1)*100)=FALSE,((POWER(VLOOKUP(VALUE(RIGHT($A64,4)),$A$5:$M$59,COLUMN(J$52),0)/VLOOKUP(VALUE(LEFT($A64,4)),$A$5:$M$59,COLUMN(J$52),0),1/(VALUE(RIGHT($A64,4))-VALUE(LEFT($A64,4))))-1)*100),”n.a.”)</f>
        <v>8.7189893430784657</v>
      </c>
      <c r="K64" s="2">
        <f>IF(ISERROR((POWER(VLOOKUP(VALUE(RIGHT($A64,4)),$A$5:$M$59,COLUMN(K$52),0)/VLOOKUP(VALUE(LEFT($A64,4)),$A$5:$M$59,COLUMN(K$52),0),1/(VALUE(RIGHT($A64,4))-VALUE(LEFT($A64,4))))-1)*100)=FALSE,((POWER(VLOOKUP(VALUE(RIGHT($A64,4)),$A$5:$M$59,COLUMN(K$52),0)/VLOOKUP(VALUE(LEFT($A64,4)),$A$5:$M$59,COLUMN(K$52),0),1/(VALUE(RIGHT($A64,4))-VALUE(LEFT($A64,4))))-1)*100),”n.a.”)</f>
        <v>4.6342081482525277</v>
      </c>
      <c r="L64" s="2">
        <f>IF(ISERROR((POWER(VLOOKUP(VALUE(RIGHT($A64,4)),$A$5:$M$59,COLUMN(L$52),0)/VLOOKUP(VALUE(LEFT($A64,4)),$A$5:$M$59,COLUMN(L$52),0),1/(VALUE(RIGHT($A64,4))-VALUE(LEFT($A64,4))))-1)*100)=FALSE,((POWER(VLOOKUP(VALUE(RIGHT($A64,4)),$A$5:$M$59,COLUMN(L$52),0)/VLOOKUP(VALUE(LEFT($A64,4)),$A$5:$M$59,COLUMN(L$52),0),1/(VALUE(RIGHT($A64,4))-VALUE(LEFT($A64,4))))-1)*100),”n.a.”)</f>
        <v>-11.28510446579536</v>
      </c>
      <c r="M64" s="2">
        <f>IF(ISERROR((POWER(VLOOKUP(VALUE(RIGHT($A64,4)),$A$5:$M$59,COLUMN(M$52),0)/VLOOKUP(VALUE(LEFT($A64,4)),$A$5:$M$59,COLUMN(M$52),0),1/(VALUE(RIGHT($A64,4))-VALUE(LEFT($A64,4))))-1)*100)=FALSE,((POWER(VLOOKUP(VALUE(RIGHT($A64,4)),$A$5:$M$59,COLUMN(M$52),0)/VLOOKUP(VALUE(LEFT($A64,4)),$A$5:$M$59,COLUMN(M$52),0),1/(VALUE(RIGHT($A64,4))-VALUE(LEFT($A64,4))))-1)*100),”n.a.”)</f>
        <v>10.354253657798139</v>
      </c>
    </row>
    <row r="65" spans="1:13">
      <c r="A65" s="7" t="s">
        <v>2</v>
      </c>
      <c r="B65" s="2">
        <f>IF(ISERROR((POWER(VLOOKUP(VALUE(RIGHT($A65,4)),$A$5:$M$59,COLUMN(B$52),0)/VLOOKUP(VALUE(LEFT($A65,4)),$A$5:$M$59,COLUMN(B$52),0),1/(VALUE(RIGHT($A65,4))-VALUE(LEFT($A65,4))))-1)*100)=FALSE,((POWER(VLOOKUP(VALUE(RIGHT($A65,4)),$A$5:$M$59,COLUMN(B$52),0)/VLOOKUP(VALUE(LEFT($A65,4)),$A$5:$M$59,COLUMN(B$52),0),1/(VALUE(RIGHT($A65,4))-VALUE(LEFT($A65,4))))-1)*100),”n.a.”)</f>
        <v>2.7774809376396092</v>
      </c>
      <c r="C65" s="2">
        <f>IF(ISERROR((POWER(VLOOKUP(VALUE(RIGHT($A65,4)),$A$5:$M$59,COLUMN(C$52),0)/VLOOKUP(VALUE(LEFT($A65,4)),$A$5:$M$59,COLUMN(C$52),0),1/(VALUE(RIGHT($A65,4))-VALUE(LEFT($A65,4))))-1)*100)=FALSE,((POWER(VLOOKUP(VALUE(RIGHT($A65,4)),$A$5:$M$59,COLUMN(C$52),0)/VLOOKUP(VALUE(LEFT($A65,4)),$A$5:$M$59,COLUMN(C$52),0),1/(VALUE(RIGHT($A65,4))-VALUE(LEFT($A65,4))))-1)*100),”n.a.”)</f>
        <v>-0.93019313247486579</v>
      </c>
      <c r="D65" s="2">
        <f>IF(ISERROR((POWER(VLOOKUP(VALUE(RIGHT($A65,4)),$A$5:$M$59,COLUMN(D$52),0)/VLOOKUP(VALUE(LEFT($A65,4)),$A$5:$M$59,COLUMN(D$52),0),1/(VALUE(RIGHT($A65,4))-VALUE(LEFT($A65,4))))-1)*100)=FALSE,((POWER(VLOOKUP(VALUE(RIGHT($A65,4)),$A$5:$M$59,COLUMN(D$52),0)/VLOOKUP(VALUE(LEFT($A65,4)),$A$5:$M$59,COLUMN(D$52),0),1/(VALUE(RIGHT($A65,4))-VALUE(LEFT($A65,4))))-1)*100),”n.a.”)</f>
        <v>3.3314712112834099</v>
      </c>
      <c r="E65" s="2">
        <f>IF(ISERROR((POWER(VLOOKUP(VALUE(RIGHT($A65,4)),$A$5:$M$59,COLUMN(E$52),0)/VLOOKUP(VALUE(LEFT($A65,4)),$A$5:$M$59,COLUMN(E$52),0),1/(VALUE(RIGHT($A65,4))-VALUE(LEFT($A65,4))))-1)*100)=FALSE,((POWER(VLOOKUP(VALUE(RIGHT($A65,4)),$A$5:$M$59,COLUMN(E$52),0)/VLOOKUP(VALUE(LEFT($A65,4)),$A$5:$M$59,COLUMN(E$52),0),1/(VALUE(RIGHT($A65,4))-VALUE(LEFT($A65,4))))-1)*100),”n.a.”)</f>
        <v>3.8036403283369769</v>
      </c>
      <c r="F65" s="2">
        <f>IF(ISERROR((POWER(VLOOKUP(VALUE(RIGHT($A65,4)),$A$5:$M$59,COLUMN(F$52),0)/VLOOKUP(VALUE(LEFT($A65,4)),$A$5:$M$59,COLUMN(F$52),0),1/(VALUE(RIGHT($A65,4))-VALUE(LEFT($A65,4))))-1)*100)=FALSE,((POWER(VLOOKUP(VALUE(RIGHT($A65,4)),$A$5:$M$59,COLUMN(F$52),0)/VLOOKUP(VALUE(LEFT($A65,4)),$A$5:$M$59,COLUMN(F$52),0),1/(VALUE(RIGHT($A65,4))-VALUE(LEFT($A65,4))))-1)*100),”n.a.”)</f>
        <v>1.7479601690290725</v>
      </c>
      <c r="G65" s="2">
        <f>IF(ISERROR((POWER(VLOOKUP(VALUE(RIGHT($A65,4)),$A$5:$M$59,COLUMN(G$52),0)/VLOOKUP(VALUE(LEFT($A65,4)),$A$5:$M$59,COLUMN(G$52),0),1/(VALUE(RIGHT($A65,4))-VALUE(LEFT($A65,4))))-1)*100)=FALSE,((POWER(VLOOKUP(VALUE(RIGHT($A65,4)),$A$5:$M$59,COLUMN(G$52),0)/VLOOKUP(VALUE(LEFT($A65,4)),$A$5:$M$59,COLUMN(G$52),0),1/(VALUE(RIGHT($A65,4))-VALUE(LEFT($A65,4))))-1)*100),”n.a.”)</f>
        <v>0.49559905006832938</v>
      </c>
      <c r="H65" s="2">
        <f>IF(ISERROR((POWER(VLOOKUP(VALUE(RIGHT($A65,4)),$A$5:$M$59,COLUMN(H$52),0)/VLOOKUP(VALUE(LEFT($A65,4)),$A$5:$M$59,COLUMN(H$52),0),1/(VALUE(RIGHT($A65,4))-VALUE(LEFT($A65,4))))-1)*100)=FALSE,((POWER(VLOOKUP(VALUE(RIGHT($A65,4)),$A$5:$M$59,COLUMN(H$52),0)/VLOOKUP(VALUE(LEFT($A65,4)),$A$5:$M$59,COLUMN(H$52),0),1/(VALUE(RIGHT($A65,4))-VALUE(LEFT($A65,4))))-1)*100),”n.a.”)</f>
        <v>1.4663702884906593</v>
      </c>
      <c r="I65" s="2">
        <f>IF(ISERROR((POWER(VLOOKUP(VALUE(RIGHT($A65,4)),$A$5:$M$59,COLUMN(I$52),0)/VLOOKUP(VALUE(LEFT($A65,4)),$A$5:$M$59,COLUMN(I$52),0),1/(VALUE(RIGHT($A65,4))-VALUE(LEFT($A65,4))))-1)*100)=FALSE,((POWER(VLOOKUP(VALUE(RIGHT($A65,4)),$A$5:$M$59,COLUMN(I$52),0)/VLOOKUP(VALUE(LEFT($A65,4)),$A$5:$M$59,COLUMN(I$52),0),1/(VALUE(RIGHT($A65,4))-VALUE(LEFT($A65,4))))-1)*100),”n.a.”)</f>
        <v>2.0275228441263504</v>
      </c>
      <c r="J65" s="2">
        <f>IF(ISERROR((POWER(VLOOKUP(VALUE(RIGHT($A65,4)),$A$5:$M$59,COLUMN(J$52),0)/VLOOKUP(VALUE(LEFT($A65,4)),$A$5:$M$59,COLUMN(J$52),0),1/(VALUE(RIGHT($A65,4))-VALUE(LEFT($A65,4))))-1)*100)=FALSE,((POWER(VLOOKUP(VALUE(RIGHT($A65,4)),$A$5:$M$59,COLUMN(J$52),0)/VLOOKUP(VALUE(LEFT($A65,4)),$A$5:$M$59,COLUMN(J$52),0),1/(VALUE(RIGHT($A65,4))-VALUE(LEFT($A65,4))))-1)*100),”n.a.”)</f>
        <v>1.4533353258284754</v>
      </c>
      <c r="K65" s="2">
        <f>IF(ISERROR((POWER(VLOOKUP(VALUE(RIGHT($A65,4)),$A$5:$M$59,COLUMN(K$52),0)/VLOOKUP(VALUE(LEFT($A65,4)),$A$5:$M$59,COLUMN(K$52),0),1/(VALUE(RIGHT($A65,4))-VALUE(LEFT($A65,4))))-1)*100)=FALSE,((POWER(VLOOKUP(VALUE(RIGHT($A65,4)),$A$5:$M$59,COLUMN(K$52),0)/VLOOKUP(VALUE(LEFT($A65,4)),$A$5:$M$59,COLUMN(K$52),0),1/(VALUE(RIGHT($A65,4))-VALUE(LEFT($A65,4))))-1)*100),”n.a.”)</f>
        <v>-0.78909990147675302</v>
      </c>
      <c r="L65" s="2">
        <f>IF(ISERROR((POWER(VLOOKUP(VALUE(RIGHT($A65,4)),$A$5:$M$59,COLUMN(L$52),0)/VLOOKUP(VALUE(LEFT($A65,4)),$A$5:$M$59,COLUMN(L$52),0),1/(VALUE(RIGHT($A65,4))-VALUE(LEFT($A65,4))))-1)*100)=FALSE,((POWER(VLOOKUP(VALUE(RIGHT($A65,4)),$A$5:$M$59,COLUMN(L$52),0)/VLOOKUP(VALUE(LEFT($A65,4)),$A$5:$M$59,COLUMN(L$52),0),1/(VALUE(RIGHT($A65,4))-VALUE(LEFT($A65,4))))-1)*100),”n.a.”)</f>
        <v>12.457167183570284</v>
      </c>
      <c r="M65" s="2">
        <f>IF(ISERROR((POWER(VLOOKUP(VALUE(RIGHT($A65,4)),$A$5:$M$59,COLUMN(M$52),0)/VLOOKUP(VALUE(LEFT($A65,4)),$A$5:$M$59,COLUMN(M$52),0),1/(VALUE(RIGHT($A65,4))-VALUE(LEFT($A65,4))))-1)*100)=FALSE,((POWER(VLOOKUP(VALUE(RIGHT($A65,4)),$A$5:$M$59,COLUMN(M$52),0)/VLOOKUP(VALUE(LEFT($A65,4)),$A$5:$M$59,COLUMN(M$52),0),1/(VALUE(RIGHT($A65,4))-VALUE(LEFT($A65,4))))-1)*100),”n.a.”)</f>
        <v>1.9430400010528981</v>
      </c>
    </row>
    <row r="66" spans="1:13">
      <c r="A66" s="7" t="s">
        <v>3</v>
      </c>
      <c r="B66" s="2">
        <f>IF(ISERROR((POWER(VLOOKUP(VALUE(RIGHT($A66,4)),$A$5:$M$59,COLUMN(B$52),0)/VLOOKUP(VALUE(LEFT($A66,4)),$A$5:$M$59,COLUMN(B$52),0),1/(VALUE(RIGHT($A66,4))-VALUE(LEFT($A66,4))))-1)*100)=FALSE,((POWER(VLOOKUP(VALUE(RIGHT($A66,4)),$A$5:$M$59,COLUMN(B$52),0)/VLOOKUP(VALUE(LEFT($A66,4)),$A$5:$M$59,COLUMN(B$52),0),1/(VALUE(RIGHT($A66,4))-VALUE(LEFT($A66,4))))-1)*100),”n.a.”)</f>
        <v>4.439965462869333</v>
      </c>
      <c r="C66" s="2">
        <f>IF(ISERROR((POWER(VLOOKUP(VALUE(RIGHT($A66,4)),$A$5:$M$59,COLUMN(C$52),0)/VLOOKUP(VALUE(LEFT($A66,4)),$A$5:$M$59,COLUMN(C$52),0),1/(VALUE(RIGHT($A66,4))-VALUE(LEFT($A66,4))))-1)*100)=FALSE,((POWER(VLOOKUP(VALUE(RIGHT($A66,4)),$A$5:$M$59,COLUMN(C$52),0)/VLOOKUP(VALUE(LEFT($A66,4)),$A$5:$M$59,COLUMN(C$52),0),1/(VALUE(RIGHT($A66,4))-VALUE(LEFT($A66,4))))-1)*100),”n.a.”)</f>
        <v>5.4262740605826032</v>
      </c>
      <c r="D66" s="2">
        <f>IF(ISERROR((POWER(VLOOKUP(VALUE(RIGHT($A66,4)),$A$5:$M$59,COLUMN(D$52),0)/VLOOKUP(VALUE(LEFT($A66,4)),$A$5:$M$59,COLUMN(D$52),0),1/(VALUE(RIGHT($A66,4))-VALUE(LEFT($A66,4))))-1)*100)=FALSE,((POWER(VLOOKUP(VALUE(RIGHT($A66,4)),$A$5:$M$59,COLUMN(D$52),0)/VLOOKUP(VALUE(LEFT($A66,4)),$A$5:$M$59,COLUMN(D$52),0),1/(VALUE(RIGHT($A66,4))-VALUE(LEFT($A66,4))))-1)*100),”n.a.”)</f>
        <v>9.2177851992182767</v>
      </c>
      <c r="E66" s="2">
        <f>IF(ISERROR((POWER(VLOOKUP(VALUE(RIGHT($A66,4)),$A$5:$M$59,COLUMN(E$52),0)/VLOOKUP(VALUE(LEFT($A66,4)),$A$5:$M$59,COLUMN(E$52),0),1/(VALUE(RIGHT($A66,4))-VALUE(LEFT($A66,4))))-1)*100)=FALSE,((POWER(VLOOKUP(VALUE(RIGHT($A66,4)),$A$5:$M$59,COLUMN(E$52),0)/VLOOKUP(VALUE(LEFT($A66,4)),$A$5:$M$59,COLUMN(E$52),0),1/(VALUE(RIGHT($A66,4))-VALUE(LEFT($A66,4))))-1)*100),”n.a.”)</f>
        <v>1.4659560467359833</v>
      </c>
      <c r="F66" s="2">
        <f>IF(ISERROR((POWER(VLOOKUP(VALUE(RIGHT($A66,4)),$A$5:$M$59,COLUMN(F$52),0)/VLOOKUP(VALUE(LEFT($A66,4)),$A$5:$M$59,COLUMN(F$52),0),1/(VALUE(RIGHT($A66,4))-VALUE(LEFT($A66,4))))-1)*100)=FALSE,((POWER(VLOOKUP(VALUE(RIGHT($A66,4)),$A$5:$M$59,COLUMN(F$52),0)/VLOOKUP(VALUE(LEFT($A66,4)),$A$5:$M$59,COLUMN(F$52),0),1/(VALUE(RIGHT($A66,4))-VALUE(LEFT($A66,4))))-1)*100),”n.a.”)</f>
        <v>-0.18291682106282847</v>
      </c>
      <c r="G66" s="2">
        <f>IF(ISERROR((POWER(VLOOKUP(VALUE(RIGHT($A66,4)),$A$5:$M$59,COLUMN(G$52),0)/VLOOKUP(VALUE(LEFT($A66,4)),$A$5:$M$59,COLUMN(G$52),0),1/(VALUE(RIGHT($A66,4))-VALUE(LEFT($A66,4))))-1)*100)=FALSE,((POWER(VLOOKUP(VALUE(RIGHT($A66,4)),$A$5:$M$59,COLUMN(G$52),0)/VLOOKUP(VALUE(LEFT($A66,4)),$A$5:$M$59,COLUMN(G$52),0),1/(VALUE(RIGHT($A66,4))-VALUE(LEFT($A66,4))))-1)*100),”n.a.”)</f>
        <v>-2.2879602973944757</v>
      </c>
      <c r="H66" s="2">
        <f>IF(ISERROR((POWER(VLOOKUP(VALUE(RIGHT($A66,4)),$A$5:$M$59,COLUMN(H$52),0)/VLOOKUP(VALUE(LEFT($A66,4)),$A$5:$M$59,COLUMN(H$52),0),1/(VALUE(RIGHT($A66,4))-VALUE(LEFT($A66,4))))-1)*100)=FALSE,((POWER(VLOOKUP(VALUE(RIGHT($A66,4)),$A$5:$M$59,COLUMN(H$52),0)/VLOOKUP(VALUE(LEFT($A66,4)),$A$5:$M$59,COLUMN(H$52),0),1/(VALUE(RIGHT($A66,4))-VALUE(LEFT($A66,4))))-1)*100),”n.a.”)</f>
        <v>-8.0975697303533263</v>
      </c>
      <c r="I66" s="2">
        <f>IF(ISERROR((POWER(VLOOKUP(VALUE(RIGHT($A66,4)),$A$5:$M$59,COLUMN(I$52),0)/VLOOKUP(VALUE(LEFT($A66,4)),$A$5:$M$59,COLUMN(I$52),0),1/(VALUE(RIGHT($A66,4))-VALUE(LEFT($A66,4))))-1)*100)=FALSE,((POWER(VLOOKUP(VALUE(RIGHT($A66,4)),$A$5:$M$59,COLUMN(I$52),0)/VLOOKUP(VALUE(LEFT($A66,4)),$A$5:$M$59,COLUMN(I$52),0),1/(VALUE(RIGHT($A66,4))-VALUE(LEFT($A66,4))))-1)*100),”n.a.”)</f>
        <v>0.50848187650385235</v>
      </c>
      <c r="J66" s="2">
        <f>IF(ISERROR((POWER(VLOOKUP(VALUE(RIGHT($A66,4)),$A$5:$M$59,COLUMN(J$52),0)/VLOOKUP(VALUE(LEFT($A66,4)),$A$5:$M$59,COLUMN(J$52),0),1/(VALUE(RIGHT($A66,4))-VALUE(LEFT($A66,4))))-1)*100)=FALSE,((POWER(VLOOKUP(VALUE(RIGHT($A66,4)),$A$5:$M$59,COLUMN(J$52),0)/VLOOKUP(VALUE(LEFT($A66,4)),$A$5:$M$59,COLUMN(J$52),0),1/(VALUE(RIGHT($A66,4))-VALUE(LEFT($A66,4))))-1)*100),”n.a.”)</f>
        <v>1.8170513272295574</v>
      </c>
      <c r="K66" s="2">
        <f>IF(ISERROR((POWER(VLOOKUP(VALUE(RIGHT($A66,4)),$A$5:$M$59,COLUMN(K$52),0)/VLOOKUP(VALUE(LEFT($A66,4)),$A$5:$M$59,COLUMN(K$52),0),1/(VALUE(RIGHT($A66,4))-VALUE(LEFT($A66,4))))-1)*100)=FALSE,((POWER(VLOOKUP(VALUE(RIGHT($A66,4)),$A$5:$M$59,COLUMN(K$52),0)/VLOOKUP(VALUE(LEFT($A66,4)),$A$5:$M$59,COLUMN(K$52),0),1/(VALUE(RIGHT($A66,4))-VALUE(LEFT($A66,4))))-1)*100),”n.a.”)</f>
        <v>0.54426376928304876</v>
      </c>
      <c r="L66" s="2">
        <f>IF(ISERROR((POWER(VLOOKUP(VALUE(RIGHT($A66,4)),$A$5:$M$59,COLUMN(L$52),0)/VLOOKUP(VALUE(LEFT($A66,4)),$A$5:$M$59,COLUMN(L$52),0),1/(VALUE(RIGHT($A66,4))-VALUE(LEFT($A66,4))))-1)*100)=FALSE,((POWER(VLOOKUP(VALUE(RIGHT($A66,4)),$A$5:$M$59,COLUMN(L$52),0)/VLOOKUP(VALUE(LEFT($A66,4)),$A$5:$M$59,COLUMN(L$52),0),1/(VALUE(RIGHT($A66,4))-VALUE(LEFT($A66,4))))-1)*100),”n.a.”)</f>
        <v>-1.1466046593160528</v>
      </c>
      <c r="M66" s="2">
        <f>IF(ISERROR((POWER(VLOOKUP(VALUE(RIGHT($A66,4)),$A$5:$M$59,COLUMN(M$52),0)/VLOOKUP(VALUE(LEFT($A66,4)),$A$5:$M$59,COLUMN(M$52),0),1/(VALUE(RIGHT($A66,4))-VALUE(LEFT($A66,4))))-1)*100)=FALSE,((POWER(VLOOKUP(VALUE(RIGHT($A66,4)),$A$5:$M$59,COLUMN(M$52),0)/VLOOKUP(VALUE(LEFT($A66,4)),$A$5:$M$59,COLUMN(M$52),0),1/(VALUE(RIGHT($A66,4))-VALUE(LEFT($A66,4))))-1)*100),”n.a.”)</f>
        <v>2.0919417607946356</v>
      </c>
    </row>
    <row r="67" spans="1:13">
      <c r="A67" s="7" t="s">
        <v>533</v>
      </c>
      <c r="B67" s="2">
        <f>IF(ISERROR((POWER(VLOOKUP(VALUE(RIGHT($A67,4)),$A$5:$M$59,COLUMN(B$52),0)/VLOOKUP(VALUE(LEFT($A67,4)),$A$5:$M$59,COLUMN(B$52),0),1/(VALUE(RIGHT($A67,4))-VALUE(LEFT($A67,4))))-1)*100)=FALSE,((POWER(VLOOKUP(VALUE(RIGHT($A67,4)),$A$5:$M$59,COLUMN(B$52),0)/VLOOKUP(VALUE(LEFT($A67,4)),$A$5:$M$59,COLUMN(B$52),0),1/(VALUE(RIGHT($A67,4))-VALUE(LEFT($A67,4))))-1)*100),”n.a.”)</f>
        <v>3.2856175378064956</v>
      </c>
      <c r="C67" s="2">
        <f>IF(ISERROR((POWER(VLOOKUP(VALUE(RIGHT($A67,4)),$A$5:$M$59,COLUMN(C$52),0)/VLOOKUP(VALUE(LEFT($A67,4)),$A$5:$M$59,COLUMN(C$52),0),1/(VALUE(RIGHT($A67,4))-VALUE(LEFT($A67,4))))-1)*100)=FALSE,((POWER(VLOOKUP(VALUE(RIGHT($A67,4)),$A$5:$M$59,COLUMN(C$52),0)/VLOOKUP(VALUE(LEFT($A67,4)),$A$5:$M$59,COLUMN(C$52),0),1/(VALUE(RIGHT($A67,4))-VALUE(LEFT($A67,4))))-1)*100),”n.a.”)</f>
        <v>5.297033041119481</v>
      </c>
      <c r="D67" s="2">
        <f>IF(ISERROR((POWER(VLOOKUP(VALUE(RIGHT($A67,4)),$A$5:$M$59,COLUMN(D$52),0)/VLOOKUP(VALUE(LEFT($A67,4)),$A$5:$M$59,COLUMN(D$52),0),1/(VALUE(RIGHT($A67,4))-VALUE(LEFT($A67,4))))-1)*100)=FALSE,((POWER(VLOOKUP(VALUE(RIGHT($A67,4)),$A$5:$M$59,COLUMN(D$52),0)/VLOOKUP(VALUE(LEFT($A67,4)),$A$5:$M$59,COLUMN(D$52),0),1/(VALUE(RIGHT($A67,4))-VALUE(LEFT($A67,4))))-1)*100),”n.a.”)</f>
        <v>7.8096851258271816</v>
      </c>
      <c r="E67" s="2">
        <f>IF(ISERROR((POWER(VLOOKUP(VALUE(RIGHT($A67,4)),$A$5:$M$59,COLUMN(E$52),0)/VLOOKUP(VALUE(LEFT($A67,4)),$A$5:$M$59,COLUMN(E$52),0),1/(VALUE(RIGHT($A67,4))-VALUE(LEFT($A67,4))))-1)*100)=FALSE,((POWER(VLOOKUP(VALUE(RIGHT($A67,4)),$A$5:$M$59,COLUMN(E$52),0)/VLOOKUP(VALUE(LEFT($A67,4)),$A$5:$M$59,COLUMN(E$52),0),1/(VALUE(RIGHT($A67,4))-VALUE(LEFT($A67,4))))-1)*100),”n.a.”)</f>
        <v>-0.12869214430110132</v>
      </c>
      <c r="F67" s="2">
        <f>IF(ISERROR((POWER(VLOOKUP(VALUE(RIGHT($A67,4)),$A$5:$M$59,COLUMN(F$52),0)/VLOOKUP(VALUE(LEFT($A67,4)),$A$5:$M$59,COLUMN(F$52),0),1/(VALUE(RIGHT($A67,4))-VALUE(LEFT($A67,4))))-1)*100)=FALSE,((POWER(VLOOKUP(VALUE(RIGHT($A67,4)),$A$5:$M$59,COLUMN(F$52),0)/VLOOKUP(VALUE(LEFT($A67,4)),$A$5:$M$59,COLUMN(F$52),0),1/(VALUE(RIGHT($A67,4))-VALUE(LEFT($A67,4))))-1)*100),”n.a.”)</f>
        <v>-2.7739150183218486</v>
      </c>
      <c r="G67" s="2">
        <f>IF(ISERROR((POWER(VLOOKUP(VALUE(RIGHT($A67,4)),$A$5:$M$59,COLUMN(G$52),0)/VLOOKUP(VALUE(LEFT($A67,4)),$A$5:$M$59,COLUMN(G$52),0),1/(VALUE(RIGHT($A67,4))-VALUE(LEFT($A67,4))))-1)*100)=FALSE,((POWER(VLOOKUP(VALUE(RIGHT($A67,4)),$A$5:$M$59,COLUMN(G$52),0)/VLOOKUP(VALUE(LEFT($A67,4)),$A$5:$M$59,COLUMN(G$52),0),1/(VALUE(RIGHT($A67,4))-VALUE(LEFT($A67,4))))-1)*100),”n.a.”)</f>
        <v>-4.8707916725942768</v>
      </c>
      <c r="H67" s="2">
        <f>IF(ISERROR((POWER(VLOOKUP(VALUE(RIGHT($A67,4)),$A$5:$M$59,COLUMN(H$52),0)/VLOOKUP(VALUE(LEFT($A67,4)),$A$5:$M$59,COLUMN(H$52),0),1/(VALUE(RIGHT($A67,4))-VALUE(LEFT($A67,4))))-1)*100)=FALSE,((POWER(VLOOKUP(VALUE(RIGHT($A67,4)),$A$5:$M$59,COLUMN(H$52),0)/VLOOKUP(VALUE(LEFT($A67,4)),$A$5:$M$59,COLUMN(H$52),0),1/(VALUE(RIGHT($A67,4))-VALUE(LEFT($A67,4))))-1)*100),”n.a.”)</f>
        <v>-15.656113999563514</v>
      </c>
      <c r="I67" s="2">
        <f>IF(ISERROR((POWER(VLOOKUP(VALUE(RIGHT($A67,4)),$A$5:$M$59,COLUMN(I$52),0)/VLOOKUP(VALUE(LEFT($A67,4)),$A$5:$M$59,COLUMN(I$52),0),1/(VALUE(RIGHT($A67,4))-VALUE(LEFT($A67,4))))-1)*100)=FALSE,((POWER(VLOOKUP(VALUE(RIGHT($A67,4)),$A$5:$M$59,COLUMN(I$52),0)/VLOOKUP(VALUE(LEFT($A67,4)),$A$5:$M$59,COLUMN(I$52),0),1/(VALUE(RIGHT($A67,4))-VALUE(LEFT($A67,4))))-1)*100),”n.a.”)</f>
        <v>-2.021900389549558</v>
      </c>
      <c r="J67" s="2">
        <f>IF(ISERROR((POWER(VLOOKUP(VALUE(RIGHT($A67,4)),$A$5:$M$59,COLUMN(J$52),0)/VLOOKUP(VALUE(LEFT($A67,4)),$A$5:$M$59,COLUMN(J$52),0),1/(VALUE(RIGHT($A67,4))-VALUE(LEFT($A67,4))))-1)*100)=FALSE,((POWER(VLOOKUP(VALUE(RIGHT($A67,4)),$A$5:$M$59,COLUMN(J$52),0)/VLOOKUP(VALUE(LEFT($A67,4)),$A$5:$M$59,COLUMN(J$52),0),1/(VALUE(RIGHT($A67,4))-VALUE(LEFT($A67,4))))-1)*100),”n.a.”)</f>
        <v>1.9373660577116869</v>
      </c>
      <c r="K67" s="2">
        <f>IF(ISERROR((POWER(VLOOKUP(VALUE(RIGHT($A67,4)),$A$5:$M$59,COLUMN(K$52),0)/VLOOKUP(VALUE(LEFT($A67,4)),$A$5:$M$59,COLUMN(K$52),0),1/(VALUE(RIGHT($A67,4))-VALUE(LEFT($A67,4))))-1)*100)=FALSE,((POWER(VLOOKUP(VALUE(RIGHT($A67,4)),$A$5:$M$59,COLUMN(K$52),0)/VLOOKUP(VALUE(LEFT($A67,4)),$A$5:$M$59,COLUMN(K$52),0),1/(VALUE(RIGHT($A67,4))-VALUE(LEFT($A67,4))))-1)*100),”n.a.”)</f>
        <v>2.16124892545424</v>
      </c>
      <c r="L67" s="2">
        <f>IF(ISERROR((POWER(VLOOKUP(VALUE(RIGHT($A67,4)),$A$5:$M$59,COLUMN(L$52),0)/VLOOKUP(VALUE(LEFT($A67,4)),$A$5:$M$59,COLUMN(L$52),0),1/(VALUE(RIGHT($A67,4))-VALUE(LEFT($A67,4))))-1)*100)=FALSE,((POWER(VLOOKUP(VALUE(RIGHT($A67,4)),$A$5:$M$59,COLUMN(L$52),0)/VLOOKUP(VALUE(LEFT($A67,4)),$A$5:$M$59,COLUMN(L$52),0),1/(VALUE(RIGHT($A67,4))-VALUE(LEFT($A67,4))))-1)*100),”n.a.”)</f>
        <v>6.5482324171131978</v>
      </c>
      <c r="M67" s="2">
        <f>IF(ISERROR((POWER(VLOOKUP(VALUE(RIGHT($A67,4)),$A$5:$M$59,COLUMN(M$52),0)/VLOOKUP(VALUE(LEFT($A67,4)),$A$5:$M$59,COLUMN(M$52),0),1/(VALUE(RIGHT($A67,4))-VALUE(LEFT($A67,4))))-1)*100)=FALSE,((POWER(VLOOKUP(VALUE(RIGHT($A67,4)),$A$5:$M$59,COLUMN(M$52),0)/VLOOKUP(VALUE(LEFT($A67,4)),$A$5:$M$59,COLUMN(M$52),0),1/(VALUE(RIGHT($A67,4))-VALUE(LEFT($A67,4))))-1)*100),”n.a.”)</f>
        <v>1.8402956772933576</v>
      </c>
    </row>
    <row r="69" spans="1:13">
      <c r="A69" s="229" t="s">
        <v>1340</v>
      </c>
    </row>
    <row r="70" spans="1:13">
      <c r="A70" s="179" t="s">
        <v>524</v>
      </c>
    </row>
    <row r="71" spans="1:13">
      <c r="A71" s="179" t="s">
        <v>621</v>
      </c>
    </row>
  </sheetData>
  <mergeCells count="3">
    <mergeCell ref="B3:E3"/>
    <mergeCell ref="F3:I3"/>
    <mergeCell ref="J3:M3"/>
  </mergeCells>
  <pageMargins left="0.7" right="0.7" top="0.75" bottom="0.75" header="0.3" footer="0.3"/>
  <colBreaks count="1" manualBreakCount="1">
    <brk id="13" max="1048575" man="1"/>
  </colBreaks>
</worksheet>
</file>

<file path=xl/worksheets/sheet65.xml><?xml version="1.0" encoding="utf-8"?>
<worksheet xmlns="http://schemas.openxmlformats.org/spreadsheetml/2006/main" xmlns:r="http://schemas.openxmlformats.org/officeDocument/2006/relationships">
  <sheetPr codeName="Sheet111"/>
  <dimension ref="A1:R50"/>
  <sheetViews>
    <sheetView view="pageBreakPreview" zoomScaleNormal="100" zoomScaleSheetLayoutView="100" workbookViewId="0"/>
  </sheetViews>
  <sheetFormatPr defaultRowHeight="15" outlineLevelRow="1" outlineLevelCol="1"/>
  <cols>
    <col min="1" max="1" width="11.42578125" customWidth="1"/>
    <col min="2" max="11" width="14.28515625" customWidth="1"/>
    <col min="12" max="12" width="10.42578125" customWidth="1"/>
    <col min="13" max="17" width="0" hidden="1" customWidth="1" outlineLevel="1"/>
    <col min="18" max="18" width="9.140625" collapsed="1"/>
  </cols>
  <sheetData>
    <row r="1" spans="1:14">
      <c r="A1" s="9" t="s">
        <v>709</v>
      </c>
    </row>
    <row r="2" spans="1:14" ht="60">
      <c r="B2" s="34" t="s">
        <v>710</v>
      </c>
      <c r="C2" s="34" t="s">
        <v>711</v>
      </c>
      <c r="D2" s="34" t="s">
        <v>712</v>
      </c>
      <c r="E2" s="34" t="s">
        <v>713</v>
      </c>
      <c r="F2" s="34" t="s">
        <v>714</v>
      </c>
      <c r="G2" s="34" t="s">
        <v>715</v>
      </c>
      <c r="H2" s="34" t="s">
        <v>716</v>
      </c>
      <c r="I2" s="34" t="s">
        <v>717</v>
      </c>
      <c r="J2" s="34" t="s">
        <v>718</v>
      </c>
      <c r="K2" s="34" t="s">
        <v>719</v>
      </c>
      <c r="L2" s="73" t="s">
        <v>720</v>
      </c>
    </row>
    <row r="3" spans="1:14">
      <c r="A3" s="7">
        <v>1990</v>
      </c>
      <c r="B3" s="41">
        <v>13086.4</v>
      </c>
      <c r="C3" s="41">
        <f>SUM(D3:G3)</f>
        <v>7743.9</v>
      </c>
      <c r="D3" s="41">
        <v>964.9</v>
      </c>
      <c r="E3" s="41">
        <v>2528.1</v>
      </c>
      <c r="F3" s="41">
        <v>2978.2</v>
      </c>
      <c r="G3" s="41">
        <v>1272.7</v>
      </c>
      <c r="H3" s="41">
        <v>3447.9</v>
      </c>
      <c r="I3" s="41">
        <v>1894.6</v>
      </c>
      <c r="J3" s="41">
        <v>1293.2</v>
      </c>
      <c r="K3" s="41">
        <v>601.4</v>
      </c>
      <c r="L3" s="13">
        <f>(D3*$M$5+E3*$M$6+F3*$M$7+G3*$M$8+H3*$M$9+J3*$M$11+K3*$M$12)/B3</f>
        <v>12.938833445408974</v>
      </c>
      <c r="N3" t="s">
        <v>710</v>
      </c>
    </row>
    <row r="4" spans="1:14">
      <c r="A4" s="7">
        <f t="shared" ref="A4:A20" si="0">A3+1</f>
        <v>1991</v>
      </c>
      <c r="B4" s="41">
        <v>12857.4</v>
      </c>
      <c r="C4" s="41">
        <f>SUM(D4:G4)</f>
        <v>7476.3</v>
      </c>
      <c r="D4" s="41">
        <v>876.5</v>
      </c>
      <c r="E4" s="41">
        <v>2379.6</v>
      </c>
      <c r="F4" s="41">
        <v>2944.9</v>
      </c>
      <c r="G4" s="41">
        <v>1275.3</v>
      </c>
      <c r="H4" s="41">
        <v>3441.2</v>
      </c>
      <c r="I4" s="41">
        <v>1939.9</v>
      </c>
      <c r="J4" s="41">
        <v>1324.1</v>
      </c>
      <c r="K4" s="41">
        <v>615.70000000000005</v>
      </c>
      <c r="L4" s="13">
        <f t="shared" ref="L4:L20" si="1">(D4*$M$5+E4*$M$6+F4*$M$7+G4*$M$8+H4*$M$9+J4*$M$11+K4*$M$12)/B4</f>
        <v>13.00969869491499</v>
      </c>
      <c r="N4" t="s">
        <v>711</v>
      </c>
    </row>
    <row r="5" spans="1:14">
      <c r="A5" s="7">
        <f t="shared" si="0"/>
        <v>1992</v>
      </c>
      <c r="B5" s="41">
        <v>12730.9</v>
      </c>
      <c r="C5" s="41">
        <f t="shared" ref="C5:C20" si="2">SUM(D5:G5)</f>
        <v>7213.7</v>
      </c>
      <c r="D5" s="41">
        <v>826.1</v>
      </c>
      <c r="E5" s="41">
        <v>2185.9</v>
      </c>
      <c r="F5" s="41">
        <v>2954.2</v>
      </c>
      <c r="G5" s="41">
        <v>1247.5</v>
      </c>
      <c r="H5" s="41">
        <v>3464.1</v>
      </c>
      <c r="I5" s="41">
        <v>2053.1999999999998</v>
      </c>
      <c r="J5" s="41">
        <v>1406.2</v>
      </c>
      <c r="K5" s="41">
        <v>647</v>
      </c>
      <c r="L5" s="13">
        <f t="shared" si="1"/>
        <v>13.093830758233903</v>
      </c>
      <c r="M5" s="41">
        <v>8</v>
      </c>
      <c r="N5" t="s">
        <v>712</v>
      </c>
    </row>
    <row r="6" spans="1:14">
      <c r="A6" s="7">
        <f t="shared" si="0"/>
        <v>1993</v>
      </c>
      <c r="B6" s="41">
        <v>12792.7</v>
      </c>
      <c r="C6" s="41">
        <f t="shared" si="2"/>
        <v>7012.2999999999993</v>
      </c>
      <c r="D6" s="41">
        <v>725.1</v>
      </c>
      <c r="E6" s="41">
        <v>2084.9</v>
      </c>
      <c r="F6" s="41">
        <v>2959.9</v>
      </c>
      <c r="G6" s="41">
        <v>1242.4000000000001</v>
      </c>
      <c r="H6" s="41">
        <v>3574.7</v>
      </c>
      <c r="I6" s="41">
        <v>2205.8000000000002</v>
      </c>
      <c r="J6" s="41">
        <v>1509.5</v>
      </c>
      <c r="K6" s="41">
        <v>696.3</v>
      </c>
      <c r="L6" s="13">
        <f t="shared" si="1"/>
        <v>13.204659688728725</v>
      </c>
      <c r="M6" s="41">
        <v>11</v>
      </c>
      <c r="N6" t="s">
        <v>713</v>
      </c>
    </row>
    <row r="7" spans="1:14">
      <c r="A7" s="7">
        <f t="shared" si="0"/>
        <v>1994</v>
      </c>
      <c r="B7" s="41">
        <v>13058.7</v>
      </c>
      <c r="C7" s="41">
        <f t="shared" si="2"/>
        <v>6877.2999999999993</v>
      </c>
      <c r="D7" s="41">
        <v>737.4</v>
      </c>
      <c r="E7" s="41">
        <v>2081.6999999999998</v>
      </c>
      <c r="F7" s="41">
        <v>2830.3</v>
      </c>
      <c r="G7" s="41">
        <v>1227.9000000000001</v>
      </c>
      <c r="H7" s="41">
        <v>3860.5</v>
      </c>
      <c r="I7" s="41">
        <v>2321</v>
      </c>
      <c r="J7" s="41">
        <v>1554.5</v>
      </c>
      <c r="K7" s="41">
        <v>766.5</v>
      </c>
      <c r="L7" s="13">
        <f t="shared" si="1"/>
        <v>13.276241126605251</v>
      </c>
      <c r="M7" s="41">
        <v>12</v>
      </c>
      <c r="N7" t="s">
        <v>714</v>
      </c>
    </row>
    <row r="8" spans="1:14">
      <c r="A8" s="7">
        <f t="shared" si="0"/>
        <v>1995</v>
      </c>
      <c r="B8" s="41">
        <v>13295.4</v>
      </c>
      <c r="C8" s="41">
        <f t="shared" si="2"/>
        <v>6832.6</v>
      </c>
      <c r="D8" s="41">
        <v>678.5</v>
      </c>
      <c r="E8" s="41">
        <v>2041.7</v>
      </c>
      <c r="F8" s="41">
        <v>2832.5</v>
      </c>
      <c r="G8" s="41">
        <v>1279.9000000000001</v>
      </c>
      <c r="H8" s="41">
        <v>4070.5</v>
      </c>
      <c r="I8" s="41">
        <v>2392.3000000000002</v>
      </c>
      <c r="J8" s="41">
        <v>1632.3</v>
      </c>
      <c r="K8" s="41">
        <v>760</v>
      </c>
      <c r="L8" s="13">
        <f t="shared" si="1"/>
        <v>13.338030446620635</v>
      </c>
      <c r="M8" s="74">
        <v>13</v>
      </c>
      <c r="N8" t="s">
        <v>715</v>
      </c>
    </row>
    <row r="9" spans="1:14">
      <c r="A9" s="7">
        <f t="shared" si="0"/>
        <v>1996</v>
      </c>
      <c r="B9" s="41">
        <v>13421.4</v>
      </c>
      <c r="C9" s="41">
        <f t="shared" si="2"/>
        <v>6798.6</v>
      </c>
      <c r="D9" s="41">
        <v>651.4</v>
      </c>
      <c r="E9" s="41">
        <v>1962.5</v>
      </c>
      <c r="F9" s="41">
        <v>2900.1</v>
      </c>
      <c r="G9" s="41">
        <v>1284.5999999999999</v>
      </c>
      <c r="H9" s="41">
        <v>4188.6000000000004</v>
      </c>
      <c r="I9" s="41">
        <v>2434.1</v>
      </c>
      <c r="J9" s="41">
        <v>1642.9</v>
      </c>
      <c r="K9" s="41">
        <v>791.1</v>
      </c>
      <c r="L9" s="13">
        <f t="shared" si="1"/>
        <v>13.378678826351944</v>
      </c>
      <c r="M9" s="74">
        <v>14.5</v>
      </c>
      <c r="N9" t="s">
        <v>716</v>
      </c>
    </row>
    <row r="10" spans="1:14">
      <c r="A10" s="7">
        <f t="shared" si="0"/>
        <v>1997</v>
      </c>
      <c r="B10" s="41">
        <v>13706</v>
      </c>
      <c r="C10" s="41">
        <f t="shared" si="2"/>
        <v>6656.7999999999993</v>
      </c>
      <c r="D10" s="41">
        <v>614.79999999999995</v>
      </c>
      <c r="E10" s="41">
        <v>1910.2</v>
      </c>
      <c r="F10" s="41">
        <v>2807.9</v>
      </c>
      <c r="G10" s="41">
        <v>1323.9</v>
      </c>
      <c r="H10" s="41">
        <v>4498.8</v>
      </c>
      <c r="I10" s="41">
        <v>2550.3000000000002</v>
      </c>
      <c r="J10" s="41">
        <v>1724.5</v>
      </c>
      <c r="K10" s="41">
        <v>825.9</v>
      </c>
      <c r="L10" s="13">
        <f t="shared" si="1"/>
        <v>13.463220487377793</v>
      </c>
      <c r="M10" s="74">
        <v>0</v>
      </c>
      <c r="N10" t="s">
        <v>717</v>
      </c>
    </row>
    <row r="11" spans="1:14">
      <c r="A11" s="7">
        <f t="shared" si="0"/>
        <v>1998</v>
      </c>
      <c r="B11" s="41">
        <v>14046.2</v>
      </c>
      <c r="C11" s="41">
        <f t="shared" si="2"/>
        <v>6730.4</v>
      </c>
      <c r="D11" s="41">
        <v>602.29999999999995</v>
      </c>
      <c r="E11" s="41">
        <v>1923.8</v>
      </c>
      <c r="F11" s="41">
        <v>2867.9</v>
      </c>
      <c r="G11" s="41">
        <v>1336.4</v>
      </c>
      <c r="H11" s="41">
        <v>4669.3</v>
      </c>
      <c r="I11" s="41">
        <v>2646.4</v>
      </c>
      <c r="J11" s="41">
        <v>1817.5</v>
      </c>
      <c r="K11" s="41">
        <v>828.9</v>
      </c>
      <c r="L11" s="13">
        <f t="shared" si="1"/>
        <v>13.489288917999174</v>
      </c>
      <c r="M11" s="74">
        <v>16</v>
      </c>
      <c r="N11" t="s">
        <v>718</v>
      </c>
    </row>
    <row r="12" spans="1:14">
      <c r="A12" s="7">
        <f t="shared" si="0"/>
        <v>1999</v>
      </c>
      <c r="B12" s="41">
        <v>14406.7</v>
      </c>
      <c r="C12" s="41">
        <f t="shared" si="2"/>
        <v>6878.7</v>
      </c>
      <c r="D12" s="41">
        <v>581.9</v>
      </c>
      <c r="E12" s="41">
        <v>1953.3</v>
      </c>
      <c r="F12" s="41">
        <v>2999.2</v>
      </c>
      <c r="G12" s="41">
        <v>1344.3</v>
      </c>
      <c r="H12" s="41">
        <v>4760.1000000000004</v>
      </c>
      <c r="I12" s="41">
        <v>2768</v>
      </c>
      <c r="J12" s="41">
        <v>1878</v>
      </c>
      <c r="K12" s="41">
        <v>890</v>
      </c>
      <c r="L12" s="13">
        <f t="shared" si="1"/>
        <v>13.514354432312743</v>
      </c>
      <c r="M12" s="74">
        <v>18</v>
      </c>
      <c r="N12" t="s">
        <v>719</v>
      </c>
    </row>
    <row r="13" spans="1:14">
      <c r="A13" s="7">
        <f t="shared" si="0"/>
        <v>2000</v>
      </c>
      <c r="B13" s="41">
        <v>14764.2</v>
      </c>
      <c r="C13" s="41">
        <f t="shared" si="2"/>
        <v>7049</v>
      </c>
      <c r="D13" s="41">
        <v>548.20000000000005</v>
      </c>
      <c r="E13" s="41">
        <v>1944.2</v>
      </c>
      <c r="F13" s="41">
        <v>3110.1</v>
      </c>
      <c r="G13" s="41">
        <v>1446.5</v>
      </c>
      <c r="H13" s="41">
        <v>4797.8999999999996</v>
      </c>
      <c r="I13" s="41">
        <v>2917.3</v>
      </c>
      <c r="J13" s="41">
        <v>1958.2</v>
      </c>
      <c r="K13" s="41">
        <v>959.1</v>
      </c>
      <c r="L13" s="13">
        <f t="shared" si="1"/>
        <v>13.550483602227008</v>
      </c>
    </row>
    <row r="14" spans="1:14">
      <c r="A14" s="7">
        <f t="shared" si="0"/>
        <v>2001</v>
      </c>
      <c r="B14" s="41">
        <v>14946.2</v>
      </c>
      <c r="C14" s="41">
        <f t="shared" si="2"/>
        <v>6909.3</v>
      </c>
      <c r="D14" s="41">
        <v>494</v>
      </c>
      <c r="E14" s="41">
        <v>1900.8</v>
      </c>
      <c r="F14" s="41">
        <v>3102.3</v>
      </c>
      <c r="G14" s="41">
        <v>1412.2</v>
      </c>
      <c r="H14" s="41">
        <v>5009.5</v>
      </c>
      <c r="I14" s="41">
        <v>3027.4</v>
      </c>
      <c r="J14" s="41">
        <v>2056.3000000000002</v>
      </c>
      <c r="K14" s="41">
        <v>971.1</v>
      </c>
      <c r="L14" s="13">
        <f t="shared" si="1"/>
        <v>13.613182614979056</v>
      </c>
    </row>
    <row r="15" spans="1:14">
      <c r="A15" s="7">
        <f t="shared" si="0"/>
        <v>2002</v>
      </c>
      <c r="B15" s="41">
        <v>15310.4</v>
      </c>
      <c r="C15" s="41">
        <f t="shared" si="2"/>
        <v>7008.5</v>
      </c>
      <c r="D15" s="41">
        <v>497.3</v>
      </c>
      <c r="E15" s="41">
        <v>1884.4</v>
      </c>
      <c r="F15" s="41">
        <v>3187.9</v>
      </c>
      <c r="G15" s="41">
        <v>1438.9</v>
      </c>
      <c r="H15" s="41">
        <v>5171.6000000000004</v>
      </c>
      <c r="I15" s="41">
        <v>3130.4</v>
      </c>
      <c r="J15" s="41">
        <v>2149.1999999999998</v>
      </c>
      <c r="K15" s="41">
        <v>981.1</v>
      </c>
      <c r="L15" s="13">
        <f t="shared" si="1"/>
        <v>13.631420472358659</v>
      </c>
    </row>
    <row r="16" spans="1:14">
      <c r="A16" s="7">
        <f t="shared" si="0"/>
        <v>2003</v>
      </c>
      <c r="B16" s="41">
        <v>15672.3</v>
      </c>
      <c r="C16" s="41">
        <f t="shared" si="2"/>
        <v>7052.2000000000007</v>
      </c>
      <c r="D16" s="41">
        <v>500.3</v>
      </c>
      <c r="E16" s="41">
        <v>1827.5</v>
      </c>
      <c r="F16" s="41">
        <v>3163.9</v>
      </c>
      <c r="G16" s="41">
        <v>1560.5</v>
      </c>
      <c r="H16" s="41">
        <v>5338.3</v>
      </c>
      <c r="I16" s="41">
        <v>3281.7</v>
      </c>
      <c r="J16" s="41">
        <v>2259.6</v>
      </c>
      <c r="K16" s="41">
        <v>1022.2</v>
      </c>
      <c r="L16" s="13">
        <f t="shared" si="1"/>
        <v>13.674875417137244</v>
      </c>
    </row>
    <row r="17" spans="1:17">
      <c r="A17" s="7">
        <f t="shared" si="0"/>
        <v>2004</v>
      </c>
      <c r="B17" s="41">
        <v>15947</v>
      </c>
      <c r="C17" s="41">
        <f t="shared" si="2"/>
        <v>7124.5999999999995</v>
      </c>
      <c r="D17" s="41">
        <v>500.2</v>
      </c>
      <c r="E17" s="41">
        <v>1788.6</v>
      </c>
      <c r="F17" s="41">
        <v>3243.1</v>
      </c>
      <c r="G17" s="41">
        <v>1592.7</v>
      </c>
      <c r="H17" s="41">
        <v>5438.6</v>
      </c>
      <c r="I17" s="41">
        <v>3383.8</v>
      </c>
      <c r="J17" s="41">
        <v>2359.6</v>
      </c>
      <c r="K17" s="41">
        <v>1024.2</v>
      </c>
      <c r="L17" s="13">
        <f t="shared" si="1"/>
        <v>13.69206747350599</v>
      </c>
    </row>
    <row r="18" spans="1:17">
      <c r="A18" s="7">
        <f t="shared" si="0"/>
        <v>2005</v>
      </c>
      <c r="B18" s="41">
        <v>16169.7</v>
      </c>
      <c r="C18" s="41">
        <f t="shared" si="2"/>
        <v>6971.5000000000009</v>
      </c>
      <c r="D18" s="41">
        <v>465.4</v>
      </c>
      <c r="E18" s="41">
        <v>1740.9</v>
      </c>
      <c r="F18" s="41">
        <v>3364.4</v>
      </c>
      <c r="G18" s="41">
        <v>1400.8</v>
      </c>
      <c r="H18" s="41">
        <v>5591.5</v>
      </c>
      <c r="I18" s="41">
        <v>3606.6</v>
      </c>
      <c r="J18" s="41">
        <v>2475.3000000000002</v>
      </c>
      <c r="K18" s="41">
        <v>1131.3</v>
      </c>
      <c r="L18" s="13">
        <f t="shared" si="1"/>
        <v>13.760382072642038</v>
      </c>
    </row>
    <row r="19" spans="1:17">
      <c r="A19" s="7">
        <f t="shared" si="0"/>
        <v>2006</v>
      </c>
      <c r="B19" s="41">
        <v>16484.3</v>
      </c>
      <c r="C19" s="41">
        <f t="shared" si="2"/>
        <v>6982.2</v>
      </c>
      <c r="D19" s="41">
        <v>455.7</v>
      </c>
      <c r="E19" s="41">
        <v>1776.8</v>
      </c>
      <c r="F19" s="41">
        <v>3395</v>
      </c>
      <c r="G19" s="41">
        <v>1354.7</v>
      </c>
      <c r="H19" s="41">
        <v>5693.3</v>
      </c>
      <c r="I19" s="41">
        <v>3808.8</v>
      </c>
      <c r="J19" s="41">
        <v>2646.3</v>
      </c>
      <c r="K19" s="41">
        <v>1162.5</v>
      </c>
      <c r="L19" s="13">
        <f t="shared" si="1"/>
        <v>13.792526828558085</v>
      </c>
      <c r="O19" s="139" t="s">
        <v>501</v>
      </c>
      <c r="P19" s="139" t="s">
        <v>758</v>
      </c>
      <c r="Q19" s="139" t="s">
        <v>1153</v>
      </c>
    </row>
    <row r="20" spans="1:17">
      <c r="A20" s="7">
        <f t="shared" si="0"/>
        <v>2007</v>
      </c>
      <c r="B20" s="41">
        <v>16866.400000000001</v>
      </c>
      <c r="C20" s="41">
        <f t="shared" si="2"/>
        <v>6998.5</v>
      </c>
      <c r="D20" s="41">
        <v>431.3</v>
      </c>
      <c r="E20" s="41">
        <v>1748.2</v>
      </c>
      <c r="F20" s="41">
        <v>3432.1</v>
      </c>
      <c r="G20" s="41">
        <v>1386.9</v>
      </c>
      <c r="H20" s="41">
        <v>5907</v>
      </c>
      <c r="I20" s="41">
        <v>3961</v>
      </c>
      <c r="J20" s="41">
        <v>2762.2</v>
      </c>
      <c r="K20" s="41">
        <v>1198.8</v>
      </c>
      <c r="L20" s="13">
        <f t="shared" si="1"/>
        <v>13.833455864914859</v>
      </c>
      <c r="N20" s="139">
        <v>1990</v>
      </c>
      <c r="O20" s="52">
        <f>L3</f>
        <v>12.938833445408974</v>
      </c>
      <c r="P20">
        <f>'10a'!L3</f>
        <v>11.733377659574469</v>
      </c>
      <c r="Q20" s="30">
        <v>11.356965859030836</v>
      </c>
    </row>
    <row r="21" spans="1:17">
      <c r="N21">
        <v>2007</v>
      </c>
      <c r="O21" s="52">
        <f>L20</f>
        <v>13.833455864914859</v>
      </c>
      <c r="P21" s="139">
        <f>'10a'!L20</f>
        <v>12.874082657396677</v>
      </c>
      <c r="Q21" s="30">
        <v>12.377305665349143</v>
      </c>
    </row>
    <row r="22" spans="1:17">
      <c r="A22" s="9" t="s">
        <v>721</v>
      </c>
      <c r="B22" s="3"/>
      <c r="C22" s="3"/>
      <c r="D22" s="3"/>
      <c r="E22" s="3"/>
      <c r="F22" s="3"/>
      <c r="G22" s="3"/>
      <c r="H22" s="3"/>
      <c r="I22" s="3"/>
      <c r="J22" s="3"/>
      <c r="K22" s="3"/>
    </row>
    <row r="23" spans="1:17">
      <c r="A23" s="60" t="s">
        <v>722</v>
      </c>
      <c r="B23" s="41">
        <f>(B20-B3)/B3*100</f>
        <v>28.884949260300786</v>
      </c>
      <c r="C23" s="17">
        <f>((C20/C3)^(1/17)-1)*100</f>
        <v>-0.59358186665113832</v>
      </c>
      <c r="D23" s="41">
        <f t="shared" ref="D23:K23" si="3">(D20-D3)/D3*100</f>
        <v>-55.301067468131407</v>
      </c>
      <c r="E23" s="41">
        <f t="shared" si="3"/>
        <v>-30.84925438076025</v>
      </c>
      <c r="F23" s="41">
        <f t="shared" si="3"/>
        <v>15.240749445974084</v>
      </c>
      <c r="G23" s="41">
        <f t="shared" si="3"/>
        <v>8.9730494224876285</v>
      </c>
      <c r="H23" s="41">
        <f t="shared" si="3"/>
        <v>71.321674062472809</v>
      </c>
      <c r="I23" s="41">
        <f t="shared" si="3"/>
        <v>109.067877124459</v>
      </c>
      <c r="J23" s="41">
        <f t="shared" si="3"/>
        <v>113.59418496752241</v>
      </c>
      <c r="K23" s="41">
        <f t="shared" si="3"/>
        <v>99.334885267708685</v>
      </c>
      <c r="L23" s="41">
        <f>(L20-L3)/L3*100</f>
        <v>6.9142432606497382</v>
      </c>
    </row>
    <row r="24" spans="1:17">
      <c r="A24" s="75" t="s">
        <v>723</v>
      </c>
      <c r="B24" s="41">
        <f>(B13-B3)/B3*100</f>
        <v>12.820943880670017</v>
      </c>
      <c r="C24" s="17">
        <f>((C13/C3)^(1/10)-1)*100</f>
        <v>-0.93579070848540669</v>
      </c>
      <c r="D24" s="41">
        <f t="shared" ref="D24:K24" si="4">(D13-D3)/D3*100</f>
        <v>-43.185822365011909</v>
      </c>
      <c r="E24" s="41">
        <f t="shared" si="4"/>
        <v>-23.09639650330287</v>
      </c>
      <c r="F24" s="41">
        <f t="shared" si="4"/>
        <v>4.4288496407225875</v>
      </c>
      <c r="G24" s="41">
        <f t="shared" si="4"/>
        <v>13.656006914433878</v>
      </c>
      <c r="H24" s="41">
        <f t="shared" si="4"/>
        <v>39.154267815191837</v>
      </c>
      <c r="I24" s="41">
        <f t="shared" si="4"/>
        <v>53.979731869523931</v>
      </c>
      <c r="J24" s="41">
        <f t="shared" si="4"/>
        <v>51.422827095576864</v>
      </c>
      <c r="K24" s="41">
        <f t="shared" si="4"/>
        <v>59.477884935151323</v>
      </c>
      <c r="L24" s="41">
        <f>(L13-L3)/L3*100</f>
        <v>4.7272434520367232</v>
      </c>
    </row>
    <row r="25" spans="1:17">
      <c r="A25" s="75" t="s">
        <v>3</v>
      </c>
      <c r="B25" s="41">
        <f>(B20-B13)/B13*100</f>
        <v>14.238495820972355</v>
      </c>
      <c r="C25" s="17">
        <f>((C20/C13)^(1/7)-1)*100</f>
        <v>-0.1026604454028468</v>
      </c>
      <c r="D25" s="41">
        <f t="shared" ref="D25:K25" si="5">(D20-D13)/D13*100</f>
        <v>-21.324334184604162</v>
      </c>
      <c r="E25" s="41">
        <f t="shared" si="5"/>
        <v>-10.081267359325171</v>
      </c>
      <c r="F25" s="41">
        <f t="shared" si="5"/>
        <v>10.353364843574161</v>
      </c>
      <c r="G25" s="41">
        <f t="shared" si="5"/>
        <v>-4.1202903560317941</v>
      </c>
      <c r="H25" s="41">
        <f t="shared" si="5"/>
        <v>23.116363408991443</v>
      </c>
      <c r="I25" s="41">
        <f t="shared" si="5"/>
        <v>35.776231446885809</v>
      </c>
      <c r="J25" s="41">
        <f t="shared" si="5"/>
        <v>41.058114595036244</v>
      </c>
      <c r="K25" s="41">
        <f t="shared" si="5"/>
        <v>24.992180168908344</v>
      </c>
      <c r="L25" s="41">
        <f>(L20-L13)/L13*100</f>
        <v>2.0882816510057607</v>
      </c>
    </row>
    <row r="27" spans="1:17">
      <c r="A27" t="s">
        <v>724</v>
      </c>
    </row>
    <row r="28" spans="1:17" ht="30" customHeight="1">
      <c r="A28" s="368" t="s">
        <v>725</v>
      </c>
      <c r="B28" s="368"/>
      <c r="C28" s="368"/>
      <c r="D28" s="368"/>
      <c r="E28" s="368"/>
      <c r="F28" s="368"/>
      <c r="G28" s="368"/>
      <c r="H28" s="368"/>
      <c r="I28" s="368"/>
      <c r="J28" s="368"/>
      <c r="K28" s="368"/>
      <c r="L28" s="368"/>
    </row>
    <row r="30" spans="1:17" hidden="1" outlineLevel="1"/>
    <row r="31" spans="1:17" hidden="1" outlineLevel="1">
      <c r="D31" s="143" t="s">
        <v>501</v>
      </c>
      <c r="E31" s="143" t="s">
        <v>758</v>
      </c>
      <c r="F31" s="143" t="s">
        <v>1153</v>
      </c>
      <c r="H31" s="143" t="s">
        <v>587</v>
      </c>
      <c r="I31" s="143" t="s">
        <v>19</v>
      </c>
      <c r="J31" s="143" t="s">
        <v>758</v>
      </c>
    </row>
    <row r="32" spans="1:17" hidden="1" outlineLevel="1">
      <c r="C32" s="7">
        <v>1990</v>
      </c>
      <c r="D32" s="52">
        <v>12.938833445408974</v>
      </c>
      <c r="E32" s="13">
        <v>11.733377659574469</v>
      </c>
      <c r="F32" s="13">
        <v>11.36</v>
      </c>
      <c r="G32" s="143" t="s">
        <v>1159</v>
      </c>
      <c r="H32" s="64">
        <f>$C$20/$B$20*100</f>
        <v>41.493739031447134</v>
      </c>
      <c r="I32" s="148">
        <f>'10k'!$C$20/'10k'!$B$20*100</f>
        <v>40.119321238202353</v>
      </c>
      <c r="J32" s="64">
        <f>'10a'!$C$20/'10a'!$B$20*100</f>
        <v>59.63692545384319</v>
      </c>
    </row>
    <row r="33" spans="3:10" hidden="1" outlineLevel="1">
      <c r="C33" s="7">
        <f t="shared" ref="C33:C49" si="6">C32+1</f>
        <v>1991</v>
      </c>
      <c r="D33" s="52">
        <v>13.00969869491499</v>
      </c>
      <c r="E33" s="13">
        <v>11.97410268059973</v>
      </c>
      <c r="F33" s="13">
        <v>11.49</v>
      </c>
      <c r="G33" s="143" t="s">
        <v>1160</v>
      </c>
      <c r="H33" s="64">
        <f>100-H32</f>
        <v>58.506260968552866</v>
      </c>
      <c r="I33" s="64">
        <f>100-I32</f>
        <v>59.880678761797647</v>
      </c>
      <c r="J33" s="64">
        <f>100-J32</f>
        <v>40.36307454615681</v>
      </c>
    </row>
    <row r="34" spans="3:10" hidden="1" outlineLevel="1">
      <c r="C34" s="7">
        <f t="shared" si="6"/>
        <v>1992</v>
      </c>
      <c r="D34" s="52">
        <v>13.093830758233903</v>
      </c>
      <c r="E34" s="13">
        <v>12.01087438970262</v>
      </c>
      <c r="F34" s="13">
        <v>11.53</v>
      </c>
    </row>
    <row r="35" spans="3:10" hidden="1" outlineLevel="1">
      <c r="C35" s="7">
        <f t="shared" si="6"/>
        <v>1993</v>
      </c>
      <c r="D35" s="52">
        <v>13.204659688728725</v>
      </c>
      <c r="E35" s="13">
        <v>12.138744690891931</v>
      </c>
      <c r="F35" s="13">
        <v>11.6</v>
      </c>
      <c r="I35" s="64"/>
    </row>
    <row r="36" spans="3:10" hidden="1" outlineLevel="1">
      <c r="C36" s="7">
        <f t="shared" si="6"/>
        <v>1994</v>
      </c>
      <c r="D36" s="52">
        <v>13.276241126605251</v>
      </c>
      <c r="E36" s="13">
        <v>12.083219021490626</v>
      </c>
      <c r="F36" s="13">
        <v>11.7</v>
      </c>
    </row>
    <row r="37" spans="3:10" hidden="1" outlineLevel="1">
      <c r="C37" s="7">
        <f t="shared" si="6"/>
        <v>1995</v>
      </c>
      <c r="D37" s="52">
        <v>13.338030446620635</v>
      </c>
      <c r="E37" s="13">
        <v>12.228321033210333</v>
      </c>
      <c r="F37" s="13">
        <v>11.86</v>
      </c>
    </row>
    <row r="38" spans="3:10" hidden="1" outlineLevel="1">
      <c r="C38" s="7">
        <f t="shared" si="6"/>
        <v>1996</v>
      </c>
      <c r="D38" s="52">
        <v>13.378678826351944</v>
      </c>
      <c r="E38" s="13">
        <v>12.31147176522899</v>
      </c>
      <c r="F38" s="13">
        <v>11.8</v>
      </c>
    </row>
    <row r="39" spans="3:10" hidden="1" outlineLevel="1">
      <c r="C39" s="7">
        <f t="shared" si="6"/>
        <v>1997</v>
      </c>
      <c r="D39" s="52">
        <v>13.463220487377793</v>
      </c>
      <c r="E39" s="13">
        <v>12.426731793960924</v>
      </c>
      <c r="F39" s="13">
        <v>11.99</v>
      </c>
    </row>
    <row r="40" spans="3:10" hidden="1" outlineLevel="1">
      <c r="C40" s="7">
        <f t="shared" si="6"/>
        <v>1998</v>
      </c>
      <c r="D40" s="52">
        <v>13.489288917999174</v>
      </c>
      <c r="E40" s="13">
        <v>12.431299385425811</v>
      </c>
      <c r="F40" s="13">
        <v>12.07</v>
      </c>
    </row>
    <row r="41" spans="3:10" hidden="1" outlineLevel="1">
      <c r="C41" s="7">
        <f t="shared" si="6"/>
        <v>1999</v>
      </c>
      <c r="D41" s="52">
        <v>13.514354432312743</v>
      </c>
      <c r="E41" s="13">
        <v>12.406552330694813</v>
      </c>
      <c r="F41" s="13">
        <v>12.16</v>
      </c>
    </row>
    <row r="42" spans="3:10" hidden="1" outlineLevel="1">
      <c r="C42" s="7">
        <f t="shared" si="6"/>
        <v>2000</v>
      </c>
      <c r="D42" s="52">
        <v>13.550483602227008</v>
      </c>
      <c r="E42" s="13">
        <v>12.596830985915492</v>
      </c>
      <c r="F42" s="13">
        <v>12</v>
      </c>
    </row>
    <row r="43" spans="3:10" hidden="1" outlineLevel="1">
      <c r="C43" s="7">
        <f t="shared" si="6"/>
        <v>2001</v>
      </c>
      <c r="D43" s="52">
        <v>13.613182614979056</v>
      </c>
      <c r="E43" s="13">
        <v>12.531462585034015</v>
      </c>
      <c r="F43" s="13">
        <v>12.07</v>
      </c>
    </row>
    <row r="44" spans="3:10" hidden="1" outlineLevel="1">
      <c r="C44" s="7">
        <f t="shared" si="6"/>
        <v>2002</v>
      </c>
      <c r="D44" s="52">
        <v>13.631420472358659</v>
      </c>
      <c r="E44" s="13">
        <v>12.709734863474477</v>
      </c>
      <c r="F44" s="13">
        <v>12.1</v>
      </c>
    </row>
    <row r="45" spans="3:10" hidden="1" outlineLevel="1">
      <c r="C45" s="7">
        <f t="shared" si="6"/>
        <v>2003</v>
      </c>
      <c r="D45" s="52">
        <v>13.674875417137244</v>
      </c>
      <c r="E45" s="13">
        <v>12.700843234955924</v>
      </c>
      <c r="F45" s="13">
        <v>12.31</v>
      </c>
    </row>
    <row r="46" spans="3:10" hidden="1" outlineLevel="1">
      <c r="C46" s="7">
        <f t="shared" si="6"/>
        <v>2004</v>
      </c>
      <c r="D46" s="52">
        <v>13.69206747350599</v>
      </c>
      <c r="E46" s="13">
        <v>12.734272128749085</v>
      </c>
      <c r="F46" s="13">
        <v>12.17</v>
      </c>
    </row>
    <row r="47" spans="3:10" hidden="1" outlineLevel="1">
      <c r="C47" s="7">
        <f t="shared" si="6"/>
        <v>2005</v>
      </c>
      <c r="D47" s="52">
        <v>13.760382072642038</v>
      </c>
      <c r="E47" s="13">
        <v>12.830160507652108</v>
      </c>
      <c r="F47" s="13">
        <v>12.26</v>
      </c>
    </row>
    <row r="48" spans="3:10" hidden="1" outlineLevel="1">
      <c r="C48" s="7">
        <f t="shared" si="6"/>
        <v>2006</v>
      </c>
      <c r="D48" s="52">
        <v>13.792526828558085</v>
      </c>
      <c r="E48" s="13">
        <v>12.841415721548691</v>
      </c>
      <c r="F48" s="13">
        <v>12.28</v>
      </c>
    </row>
    <row r="49" spans="3:6" hidden="1" outlineLevel="1">
      <c r="C49" s="7">
        <f t="shared" si="6"/>
        <v>2007</v>
      </c>
      <c r="D49" s="52">
        <v>13.833455864914859</v>
      </c>
      <c r="E49" s="13">
        <v>12.874082657396677</v>
      </c>
      <c r="F49" s="13">
        <v>12.38</v>
      </c>
    </row>
    <row r="50" spans="3:6" collapsed="1"/>
  </sheetData>
  <mergeCells count="1">
    <mergeCell ref="A28:L28"/>
  </mergeCells>
  <pageMargins left="0.7" right="0.7" top="0.75" bottom="0.75" header="0.3" footer="0.3"/>
  <pageSetup scale="74" orientation="landscape" horizontalDpi="0" verticalDpi="0" r:id="rId1"/>
</worksheet>
</file>

<file path=xl/worksheets/sheet66.xml><?xml version="1.0" encoding="utf-8"?>
<worksheet xmlns="http://schemas.openxmlformats.org/spreadsheetml/2006/main" xmlns:r="http://schemas.openxmlformats.org/officeDocument/2006/relationships">
  <sheetPr codeName="Sheet112"/>
  <dimension ref="A1:O28"/>
  <sheetViews>
    <sheetView view="pageBreakPreview" zoomScaleNormal="100" zoomScaleSheetLayoutView="100" workbookViewId="0"/>
  </sheetViews>
  <sheetFormatPr defaultRowHeight="15" outlineLevelCol="1"/>
  <cols>
    <col min="1" max="1" width="11.42578125" customWidth="1"/>
    <col min="2" max="11" width="14.28515625" customWidth="1"/>
    <col min="12" max="12" width="10.140625" customWidth="1"/>
    <col min="13" max="14" width="0" hidden="1" customWidth="1" outlineLevel="1"/>
    <col min="15" max="15" width="9.140625" collapsed="1"/>
  </cols>
  <sheetData>
    <row r="1" spans="1:14">
      <c r="A1" s="9" t="s">
        <v>726</v>
      </c>
    </row>
    <row r="2" spans="1:14" ht="60">
      <c r="B2" s="34" t="s">
        <v>710</v>
      </c>
      <c r="C2" s="34" t="s">
        <v>711</v>
      </c>
      <c r="D2" s="34" t="s">
        <v>712</v>
      </c>
      <c r="E2" s="34" t="s">
        <v>713</v>
      </c>
      <c r="F2" s="34" t="s">
        <v>714</v>
      </c>
      <c r="G2" s="34" t="s">
        <v>715</v>
      </c>
      <c r="H2" s="34" t="s">
        <v>716</v>
      </c>
      <c r="I2" s="34" t="s">
        <v>717</v>
      </c>
      <c r="J2" s="34" t="s">
        <v>718</v>
      </c>
      <c r="K2" s="34" t="s">
        <v>719</v>
      </c>
      <c r="L2" s="76" t="s">
        <v>720</v>
      </c>
    </row>
    <row r="3" spans="1:14">
      <c r="A3" s="7">
        <v>1990</v>
      </c>
      <c r="B3" s="41">
        <v>225.6</v>
      </c>
      <c r="C3" s="41">
        <f>SUM(D3:G3)</f>
        <v>176.9</v>
      </c>
      <c r="D3" s="41">
        <v>38.1</v>
      </c>
      <c r="E3" s="41">
        <v>70</v>
      </c>
      <c r="F3" s="41">
        <v>53.4</v>
      </c>
      <c r="G3" s="41">
        <v>15.4</v>
      </c>
      <c r="H3" s="41">
        <v>36.1</v>
      </c>
      <c r="I3" s="41">
        <v>12.6</v>
      </c>
      <c r="J3" s="41">
        <v>9.5</v>
      </c>
      <c r="K3" s="41">
        <v>3.1</v>
      </c>
      <c r="L3" s="13">
        <f>(D3*$M$5+E3*$M$6+F3*$M$7+G3*$M$8+H3*$M$9+J3*$M$11+K3*$M$12)/B3</f>
        <v>11.733377659574469</v>
      </c>
      <c r="N3" t="s">
        <v>710</v>
      </c>
    </row>
    <row r="4" spans="1:14">
      <c r="A4" s="7">
        <f t="shared" ref="A4:A20" si="0">A3+1</f>
        <v>1991</v>
      </c>
      <c r="B4" s="41">
        <v>220.1</v>
      </c>
      <c r="C4" s="41">
        <f>SUM(D4:G4)</f>
        <v>165.40000000000003</v>
      </c>
      <c r="D4" s="41">
        <v>31.7</v>
      </c>
      <c r="E4" s="41">
        <v>60.2</v>
      </c>
      <c r="F4" s="41">
        <v>56.7</v>
      </c>
      <c r="G4" s="41">
        <v>16.8</v>
      </c>
      <c r="H4" s="41">
        <v>39</v>
      </c>
      <c r="I4" s="41">
        <v>15.7</v>
      </c>
      <c r="J4" s="41">
        <v>13.6</v>
      </c>
      <c r="K4" s="41">
        <v>2.1</v>
      </c>
      <c r="L4" s="13">
        <f t="shared" ref="L4:L20" si="1">(D4*$M$5+E4*$M$6+F4*$M$7+G4*$M$8+H4*$M$9+J4*$M$11+K4*$M$12)/B4</f>
        <v>11.97410268059973</v>
      </c>
      <c r="N4" t="s">
        <v>711</v>
      </c>
    </row>
    <row r="5" spans="1:14">
      <c r="A5" s="7">
        <f t="shared" si="0"/>
        <v>1992</v>
      </c>
      <c r="B5" s="41">
        <v>225.3</v>
      </c>
      <c r="C5" s="41">
        <f t="shared" ref="C5:C20" si="2">SUM(D5:G5)</f>
        <v>166.20000000000002</v>
      </c>
      <c r="D5" s="41">
        <v>33</v>
      </c>
      <c r="E5" s="41">
        <v>59.9</v>
      </c>
      <c r="F5" s="41">
        <v>57.7</v>
      </c>
      <c r="G5" s="41">
        <v>15.6</v>
      </c>
      <c r="H5" s="41">
        <v>43.1</v>
      </c>
      <c r="I5" s="41">
        <v>16</v>
      </c>
      <c r="J5" s="41">
        <v>12.5</v>
      </c>
      <c r="K5" s="41">
        <v>3.5</v>
      </c>
      <c r="L5" s="13">
        <f t="shared" si="1"/>
        <v>12.01087438970262</v>
      </c>
      <c r="M5" s="41">
        <v>8</v>
      </c>
      <c r="N5" t="s">
        <v>712</v>
      </c>
    </row>
    <row r="6" spans="1:14">
      <c r="A6" s="7">
        <f t="shared" si="0"/>
        <v>1993</v>
      </c>
      <c r="B6" s="41">
        <v>211.9</v>
      </c>
      <c r="C6" s="41">
        <f t="shared" si="2"/>
        <v>152.10000000000002</v>
      </c>
      <c r="D6" s="41">
        <v>27.5</v>
      </c>
      <c r="E6" s="41">
        <v>54.4</v>
      </c>
      <c r="F6" s="41">
        <v>56.2</v>
      </c>
      <c r="G6" s="41">
        <v>14</v>
      </c>
      <c r="H6" s="41">
        <v>43.2</v>
      </c>
      <c r="I6" s="41">
        <v>16.7</v>
      </c>
      <c r="J6" s="41">
        <v>13.9</v>
      </c>
      <c r="K6" s="41">
        <v>2.7</v>
      </c>
      <c r="L6" s="13">
        <f t="shared" si="1"/>
        <v>12.138744690891931</v>
      </c>
      <c r="M6" s="41">
        <v>11</v>
      </c>
      <c r="N6" t="s">
        <v>713</v>
      </c>
    </row>
    <row r="7" spans="1:14">
      <c r="A7" s="7">
        <f t="shared" si="0"/>
        <v>1994</v>
      </c>
      <c r="B7" s="41">
        <v>218.7</v>
      </c>
      <c r="C7" s="41">
        <f t="shared" si="2"/>
        <v>159.30000000000001</v>
      </c>
      <c r="D7" s="41">
        <v>30</v>
      </c>
      <c r="E7" s="41">
        <v>55</v>
      </c>
      <c r="F7" s="41">
        <v>57.9</v>
      </c>
      <c r="G7" s="41">
        <v>16.399999999999999</v>
      </c>
      <c r="H7" s="41">
        <v>44</v>
      </c>
      <c r="I7" s="41">
        <v>15.4</v>
      </c>
      <c r="J7" s="41">
        <v>11.9</v>
      </c>
      <c r="K7" s="41">
        <v>3.4</v>
      </c>
      <c r="L7" s="13">
        <f t="shared" si="1"/>
        <v>12.083219021490626</v>
      </c>
      <c r="M7" s="41">
        <v>12</v>
      </c>
      <c r="N7" t="s">
        <v>714</v>
      </c>
    </row>
    <row r="8" spans="1:14">
      <c r="A8" s="7">
        <f t="shared" si="0"/>
        <v>1995</v>
      </c>
      <c r="B8" s="41">
        <v>216.8</v>
      </c>
      <c r="C8" s="41">
        <f t="shared" si="2"/>
        <v>152.79999999999998</v>
      </c>
      <c r="D8" s="41">
        <v>27.7</v>
      </c>
      <c r="E8" s="41">
        <v>49.3</v>
      </c>
      <c r="F8" s="41">
        <v>58.7</v>
      </c>
      <c r="G8" s="41">
        <v>17.100000000000001</v>
      </c>
      <c r="H8" s="41">
        <v>47.4</v>
      </c>
      <c r="I8" s="41">
        <v>16.600000000000001</v>
      </c>
      <c r="J8" s="41">
        <v>12.8</v>
      </c>
      <c r="K8" s="41">
        <v>3.8</v>
      </c>
      <c r="L8" s="13">
        <f t="shared" si="1"/>
        <v>12.228321033210333</v>
      </c>
      <c r="M8" s="74">
        <v>13</v>
      </c>
      <c r="N8" t="s">
        <v>715</v>
      </c>
    </row>
    <row r="9" spans="1:14">
      <c r="A9" s="7">
        <f t="shared" si="0"/>
        <v>1996</v>
      </c>
      <c r="B9" s="41">
        <v>224.9</v>
      </c>
      <c r="C9" s="41">
        <f t="shared" si="2"/>
        <v>158.20000000000002</v>
      </c>
      <c r="D9" s="41">
        <v>24</v>
      </c>
      <c r="E9" s="41">
        <v>52.8</v>
      </c>
      <c r="F9" s="41">
        <v>63.1</v>
      </c>
      <c r="G9" s="41">
        <v>18.3</v>
      </c>
      <c r="H9" s="41">
        <v>48.7</v>
      </c>
      <c r="I9" s="41">
        <v>18</v>
      </c>
      <c r="J9" s="41">
        <v>14.6</v>
      </c>
      <c r="K9" s="41">
        <v>3.4</v>
      </c>
      <c r="L9" s="13">
        <f t="shared" si="1"/>
        <v>12.31147176522899</v>
      </c>
      <c r="M9" s="74">
        <v>14.5</v>
      </c>
      <c r="N9" t="s">
        <v>716</v>
      </c>
    </row>
    <row r="10" spans="1:14">
      <c r="A10" s="7">
        <f t="shared" si="0"/>
        <v>1997</v>
      </c>
      <c r="B10" s="41">
        <v>225.2</v>
      </c>
      <c r="C10" s="41">
        <f t="shared" si="2"/>
        <v>150.30000000000001</v>
      </c>
      <c r="D10" s="41">
        <v>25.1</v>
      </c>
      <c r="E10" s="41">
        <v>49.3</v>
      </c>
      <c r="F10" s="41">
        <v>57.7</v>
      </c>
      <c r="G10" s="41">
        <v>18.2</v>
      </c>
      <c r="H10" s="41">
        <v>54.8</v>
      </c>
      <c r="I10" s="41">
        <v>20.100000000000001</v>
      </c>
      <c r="J10" s="41">
        <v>15</v>
      </c>
      <c r="K10" s="41">
        <v>5.0999999999999996</v>
      </c>
      <c r="L10" s="13">
        <f t="shared" si="1"/>
        <v>12.426731793960924</v>
      </c>
      <c r="M10" s="74">
        <v>0</v>
      </c>
      <c r="N10" t="s">
        <v>717</v>
      </c>
    </row>
    <row r="11" spans="1:14">
      <c r="A11" s="7">
        <f t="shared" si="0"/>
        <v>1998</v>
      </c>
      <c r="B11" s="41">
        <v>227.8</v>
      </c>
      <c r="C11" s="41">
        <f t="shared" si="2"/>
        <v>152.30000000000001</v>
      </c>
      <c r="D11" s="41">
        <v>23.2</v>
      </c>
      <c r="E11" s="41">
        <v>53.9</v>
      </c>
      <c r="F11" s="41">
        <v>55.4</v>
      </c>
      <c r="G11" s="41">
        <v>19.8</v>
      </c>
      <c r="H11" s="41">
        <v>57.1</v>
      </c>
      <c r="I11" s="41">
        <v>18.5</v>
      </c>
      <c r="J11" s="41">
        <v>14</v>
      </c>
      <c r="K11" s="41">
        <v>4.4000000000000004</v>
      </c>
      <c r="L11" s="13">
        <f t="shared" si="1"/>
        <v>12.431299385425811</v>
      </c>
      <c r="M11" s="74">
        <v>16</v>
      </c>
      <c r="N11" t="s">
        <v>718</v>
      </c>
    </row>
    <row r="12" spans="1:14">
      <c r="A12" s="7">
        <f t="shared" si="0"/>
        <v>1999</v>
      </c>
      <c r="B12" s="41">
        <v>227.4</v>
      </c>
      <c r="C12" s="41">
        <f t="shared" si="2"/>
        <v>151.9</v>
      </c>
      <c r="D12" s="41">
        <v>23</v>
      </c>
      <c r="E12" s="41">
        <v>52.7</v>
      </c>
      <c r="F12" s="41">
        <v>60.8</v>
      </c>
      <c r="G12" s="41">
        <v>15.4</v>
      </c>
      <c r="H12" s="41">
        <v>57.9</v>
      </c>
      <c r="I12" s="41">
        <v>17.5</v>
      </c>
      <c r="J12" s="41">
        <v>14.3</v>
      </c>
      <c r="K12" s="41">
        <v>3.3</v>
      </c>
      <c r="L12" s="13">
        <f t="shared" si="1"/>
        <v>12.406552330694813</v>
      </c>
      <c r="M12" s="74">
        <v>18</v>
      </c>
      <c r="N12" t="s">
        <v>719</v>
      </c>
    </row>
    <row r="13" spans="1:14">
      <c r="A13" s="7">
        <f t="shared" si="0"/>
        <v>2000</v>
      </c>
      <c r="B13" s="41">
        <v>227.2</v>
      </c>
      <c r="C13" s="41">
        <f t="shared" si="2"/>
        <v>146.4</v>
      </c>
      <c r="D13" s="41">
        <v>20.5</v>
      </c>
      <c r="E13" s="41">
        <v>45.5</v>
      </c>
      <c r="F13" s="41">
        <v>59.1</v>
      </c>
      <c r="G13" s="41">
        <v>21.3</v>
      </c>
      <c r="H13" s="41">
        <v>60.8</v>
      </c>
      <c r="I13" s="41">
        <v>20.100000000000001</v>
      </c>
      <c r="J13" s="41">
        <v>15.1</v>
      </c>
      <c r="K13" s="41">
        <v>4.9000000000000004</v>
      </c>
      <c r="L13" s="13">
        <f t="shared" si="1"/>
        <v>12.596830985915492</v>
      </c>
    </row>
    <row r="14" spans="1:14">
      <c r="A14" s="7">
        <f t="shared" si="0"/>
        <v>2001</v>
      </c>
      <c r="B14" s="41">
        <v>235.2</v>
      </c>
      <c r="C14" s="41">
        <f t="shared" si="2"/>
        <v>154.69999999999999</v>
      </c>
      <c r="D14" s="41">
        <v>20.7</v>
      </c>
      <c r="E14" s="41">
        <v>47.6</v>
      </c>
      <c r="F14" s="41">
        <v>67.3</v>
      </c>
      <c r="G14" s="41">
        <v>19.100000000000001</v>
      </c>
      <c r="H14" s="41">
        <v>60.2</v>
      </c>
      <c r="I14" s="41">
        <v>20.2</v>
      </c>
      <c r="J14" s="41">
        <v>17.100000000000001</v>
      </c>
      <c r="K14" s="41">
        <v>3.1</v>
      </c>
      <c r="L14" s="13">
        <f t="shared" si="1"/>
        <v>12.531462585034015</v>
      </c>
    </row>
    <row r="15" spans="1:14">
      <c r="A15" s="7">
        <f t="shared" si="0"/>
        <v>2002</v>
      </c>
      <c r="B15" s="41">
        <v>252.7</v>
      </c>
      <c r="C15" s="41">
        <f t="shared" si="2"/>
        <v>160.9</v>
      </c>
      <c r="D15" s="41">
        <v>18.5</v>
      </c>
      <c r="E15" s="41">
        <v>48.1</v>
      </c>
      <c r="F15" s="41">
        <v>73</v>
      </c>
      <c r="G15" s="41">
        <v>21.3</v>
      </c>
      <c r="H15" s="41">
        <v>67.099999999999994</v>
      </c>
      <c r="I15" s="41">
        <v>24.7</v>
      </c>
      <c r="J15" s="41">
        <v>18.8</v>
      </c>
      <c r="K15" s="41">
        <v>6</v>
      </c>
      <c r="L15" s="13">
        <f t="shared" si="1"/>
        <v>12.709734863474477</v>
      </c>
    </row>
    <row r="16" spans="1:14">
      <c r="A16" s="7">
        <f t="shared" si="0"/>
        <v>2003</v>
      </c>
      <c r="B16" s="41">
        <v>260.89999999999998</v>
      </c>
      <c r="C16" s="41">
        <f t="shared" si="2"/>
        <v>163.5</v>
      </c>
      <c r="D16" s="41">
        <v>22.2</v>
      </c>
      <c r="E16" s="41">
        <v>46.4</v>
      </c>
      <c r="F16" s="41">
        <v>69.099999999999994</v>
      </c>
      <c r="G16" s="41">
        <v>25.8</v>
      </c>
      <c r="H16" s="41">
        <v>71.7</v>
      </c>
      <c r="I16" s="41">
        <v>25.6</v>
      </c>
      <c r="J16" s="41">
        <v>18.8</v>
      </c>
      <c r="K16" s="41">
        <v>6.7</v>
      </c>
      <c r="L16" s="13">
        <f t="shared" si="1"/>
        <v>12.700843234955924</v>
      </c>
    </row>
    <row r="17" spans="1:12">
      <c r="A17" s="7">
        <f t="shared" si="0"/>
        <v>2004</v>
      </c>
      <c r="B17" s="41">
        <v>273.39999999999998</v>
      </c>
      <c r="C17" s="41">
        <f t="shared" si="2"/>
        <v>167.5</v>
      </c>
      <c r="D17" s="41">
        <v>23.9</v>
      </c>
      <c r="E17" s="41">
        <v>46.6</v>
      </c>
      <c r="F17" s="41">
        <v>73.8</v>
      </c>
      <c r="G17" s="41">
        <v>23.2</v>
      </c>
      <c r="H17" s="41">
        <v>76.3</v>
      </c>
      <c r="I17" s="41">
        <v>29.6</v>
      </c>
      <c r="J17" s="41">
        <v>24.3</v>
      </c>
      <c r="K17" s="41">
        <v>5.3</v>
      </c>
      <c r="L17" s="13">
        <f t="shared" si="1"/>
        <v>12.734272128749085</v>
      </c>
    </row>
    <row r="18" spans="1:12">
      <c r="A18" s="7">
        <f t="shared" si="0"/>
        <v>2005</v>
      </c>
      <c r="B18" s="41">
        <v>267.89999999999998</v>
      </c>
      <c r="C18" s="41">
        <f t="shared" si="2"/>
        <v>160.99999999999997</v>
      </c>
      <c r="D18" s="41">
        <v>19.3</v>
      </c>
      <c r="E18" s="41">
        <v>45</v>
      </c>
      <c r="F18" s="41">
        <v>76.099999999999994</v>
      </c>
      <c r="G18" s="41">
        <v>20.6</v>
      </c>
      <c r="H18" s="41">
        <v>75.599999999999994</v>
      </c>
      <c r="I18" s="41">
        <v>31.3</v>
      </c>
      <c r="J18" s="41">
        <v>25.5</v>
      </c>
      <c r="K18" s="41">
        <v>5.7</v>
      </c>
      <c r="L18" s="13">
        <f t="shared" si="1"/>
        <v>12.830160507652108</v>
      </c>
    </row>
    <row r="19" spans="1:12">
      <c r="A19" s="7">
        <f t="shared" si="0"/>
        <v>2006</v>
      </c>
      <c r="B19" s="41">
        <v>255.7</v>
      </c>
      <c r="C19" s="41">
        <f t="shared" si="2"/>
        <v>152</v>
      </c>
      <c r="D19" s="41">
        <v>20.399999999999999</v>
      </c>
      <c r="E19" s="41">
        <v>43.2</v>
      </c>
      <c r="F19" s="41">
        <v>72</v>
      </c>
      <c r="G19" s="41">
        <v>16.399999999999999</v>
      </c>
      <c r="H19" s="41">
        <v>71.5</v>
      </c>
      <c r="I19" s="41">
        <v>32.200000000000003</v>
      </c>
      <c r="J19" s="41">
        <v>24.2</v>
      </c>
      <c r="K19" s="41">
        <v>8</v>
      </c>
      <c r="L19" s="13">
        <f t="shared" si="1"/>
        <v>12.841415721548691</v>
      </c>
    </row>
    <row r="20" spans="1:12">
      <c r="A20" s="7">
        <f t="shared" si="0"/>
        <v>2007</v>
      </c>
      <c r="B20" s="41">
        <v>258.89999999999998</v>
      </c>
      <c r="C20" s="41">
        <f t="shared" si="2"/>
        <v>154.4</v>
      </c>
      <c r="D20" s="41">
        <v>16.2</v>
      </c>
      <c r="E20" s="41">
        <v>45.8</v>
      </c>
      <c r="F20" s="41">
        <v>75.400000000000006</v>
      </c>
      <c r="G20" s="41">
        <v>17</v>
      </c>
      <c r="H20" s="41">
        <v>72.599999999999994</v>
      </c>
      <c r="I20" s="41">
        <v>31.7</v>
      </c>
      <c r="J20" s="41">
        <v>24.7</v>
      </c>
      <c r="K20" s="41">
        <v>7</v>
      </c>
      <c r="L20" s="13">
        <f t="shared" si="1"/>
        <v>12.874082657396677</v>
      </c>
    </row>
    <row r="22" spans="1:12">
      <c r="A22" s="9" t="s">
        <v>721</v>
      </c>
      <c r="B22" s="3"/>
      <c r="C22" s="3"/>
      <c r="D22" s="3"/>
      <c r="E22" s="3"/>
      <c r="F22" s="3"/>
      <c r="G22" s="3"/>
      <c r="H22" s="3"/>
      <c r="I22" s="3"/>
      <c r="J22" s="3"/>
      <c r="K22" s="3"/>
    </row>
    <row r="23" spans="1:12">
      <c r="A23" s="60" t="s">
        <v>722</v>
      </c>
      <c r="B23" s="41">
        <f>(B20-B3)/B3*100</f>
        <v>14.760638297872333</v>
      </c>
      <c r="C23" s="17">
        <f>((C20/C3)^(1/17)-1)*100</f>
        <v>-0.79703005179989628</v>
      </c>
      <c r="D23" s="41">
        <f t="shared" ref="D23:K23" si="3">(D20-D3)/D3*100</f>
        <v>-57.480314960629933</v>
      </c>
      <c r="E23" s="41">
        <f t="shared" si="3"/>
        <v>-34.571428571428577</v>
      </c>
      <c r="F23" s="41">
        <f t="shared" si="3"/>
        <v>41.198501872659186</v>
      </c>
      <c r="G23" s="41">
        <f t="shared" si="3"/>
        <v>10.389610389610388</v>
      </c>
      <c r="H23" s="41">
        <f t="shared" si="3"/>
        <v>101.1080332409972</v>
      </c>
      <c r="I23" s="41">
        <f t="shared" si="3"/>
        <v>151.5873015873016</v>
      </c>
      <c r="J23" s="41">
        <f t="shared" si="3"/>
        <v>160</v>
      </c>
      <c r="K23" s="41">
        <f t="shared" si="3"/>
        <v>125.80645161290323</v>
      </c>
      <c r="L23" s="41">
        <f>(L20-L3)/L3*100</f>
        <v>9.7218808677089665</v>
      </c>
    </row>
    <row r="24" spans="1:12">
      <c r="A24" s="75" t="s">
        <v>723</v>
      </c>
      <c r="B24" s="41">
        <f>(B13-B3)/B3*100</f>
        <v>0.70921985815602584</v>
      </c>
      <c r="C24" s="17">
        <f>((C13/C3)^(1/10)-1)*100</f>
        <v>-1.8746261507243567</v>
      </c>
      <c r="D24" s="41">
        <f t="shared" ref="D24:L24" si="4">(D13-D3)/D3*100</f>
        <v>-46.194225721784775</v>
      </c>
      <c r="E24" s="41">
        <f t="shared" si="4"/>
        <v>-35</v>
      </c>
      <c r="F24" s="41">
        <f t="shared" si="4"/>
        <v>10.674157303370793</v>
      </c>
      <c r="G24" s="41">
        <f t="shared" si="4"/>
        <v>38.311688311688314</v>
      </c>
      <c r="H24" s="41">
        <f t="shared" si="4"/>
        <v>68.421052631578931</v>
      </c>
      <c r="I24" s="41">
        <f t="shared" si="4"/>
        <v>59.523809523809533</v>
      </c>
      <c r="J24" s="41">
        <f t="shared" si="4"/>
        <v>58.947368421052623</v>
      </c>
      <c r="K24" s="41">
        <f t="shared" si="4"/>
        <v>58.064516129032263</v>
      </c>
      <c r="L24" s="41">
        <f t="shared" si="4"/>
        <v>7.3589494124604693</v>
      </c>
    </row>
    <row r="25" spans="1:12">
      <c r="A25" s="75" t="s">
        <v>3</v>
      </c>
      <c r="B25" s="41">
        <f>(B20-B13)/B13*100</f>
        <v>13.95246478873239</v>
      </c>
      <c r="C25" s="17">
        <f>((C20/C13)^(1/7)-1)*100</f>
        <v>0.76295342812553457</v>
      </c>
      <c r="D25" s="41">
        <f t="shared" ref="D25:L25" si="5">(D20-D13)/D13*100</f>
        <v>-20.975609756097565</v>
      </c>
      <c r="E25" s="41">
        <f t="shared" si="5"/>
        <v>0.65934065934065311</v>
      </c>
      <c r="F25" s="41">
        <f t="shared" si="5"/>
        <v>27.580372250423018</v>
      </c>
      <c r="G25" s="41">
        <f t="shared" si="5"/>
        <v>-20.187793427230048</v>
      </c>
      <c r="H25" s="41">
        <f t="shared" si="5"/>
        <v>19.407894736842103</v>
      </c>
      <c r="I25" s="41">
        <f t="shared" si="5"/>
        <v>57.711442786069632</v>
      </c>
      <c r="J25" s="41">
        <f t="shared" si="5"/>
        <v>63.576158940397356</v>
      </c>
      <c r="K25" s="41">
        <f t="shared" si="5"/>
        <v>42.857142857142847</v>
      </c>
      <c r="L25" s="41">
        <f t="shared" si="5"/>
        <v>2.2009636534075905</v>
      </c>
    </row>
    <row r="27" spans="1:12">
      <c r="A27" t="s">
        <v>724</v>
      </c>
    </row>
    <row r="28" spans="1:12" ht="30" customHeight="1">
      <c r="A28" s="368" t="s">
        <v>725</v>
      </c>
      <c r="B28" s="368"/>
      <c r="C28" s="368"/>
      <c r="D28" s="368"/>
      <c r="E28" s="368"/>
      <c r="F28" s="368"/>
      <c r="G28" s="368"/>
      <c r="H28" s="368"/>
      <c r="I28" s="368"/>
      <c r="J28" s="368"/>
      <c r="K28" s="368"/>
      <c r="L28" s="368"/>
    </row>
  </sheetData>
  <mergeCells count="1">
    <mergeCell ref="A28:L28"/>
  </mergeCells>
  <pageMargins left="0.7" right="0.7" top="0.75" bottom="0.75" header="0.3" footer="0.3"/>
  <pageSetup scale="74" orientation="landscape" horizontalDpi="0" verticalDpi="0" r:id="rId1"/>
</worksheet>
</file>

<file path=xl/worksheets/sheet67.xml><?xml version="1.0" encoding="utf-8"?>
<worksheet xmlns="http://schemas.openxmlformats.org/spreadsheetml/2006/main" xmlns:r="http://schemas.openxmlformats.org/officeDocument/2006/relationships">
  <sheetPr codeName="Sheet113"/>
  <dimension ref="A1:R50"/>
  <sheetViews>
    <sheetView view="pageBreakPreview" zoomScaleNormal="100" zoomScaleSheetLayoutView="100" workbookViewId="0"/>
  </sheetViews>
  <sheetFormatPr defaultRowHeight="15" outlineLevelRow="1" outlineLevelCol="1"/>
  <cols>
    <col min="1" max="1" width="11.42578125" style="143" customWidth="1"/>
    <col min="2" max="11" width="14.28515625" style="143" customWidth="1"/>
    <col min="12" max="12" width="10.42578125" style="143" customWidth="1"/>
    <col min="13" max="17" width="0" style="143" hidden="1" customWidth="1" outlineLevel="1"/>
    <col min="18" max="18" width="9.140625" style="143" collapsed="1"/>
    <col min="19" max="16384" width="9.140625" style="143"/>
  </cols>
  <sheetData>
    <row r="1" spans="1:14">
      <c r="A1" s="172" t="s">
        <v>1233</v>
      </c>
    </row>
    <row r="2" spans="1:14" ht="60">
      <c r="B2" s="141" t="s">
        <v>710</v>
      </c>
      <c r="C2" s="141" t="s">
        <v>711</v>
      </c>
      <c r="D2" s="141" t="s">
        <v>712</v>
      </c>
      <c r="E2" s="141" t="s">
        <v>713</v>
      </c>
      <c r="F2" s="141" t="s">
        <v>714</v>
      </c>
      <c r="G2" s="141" t="s">
        <v>715</v>
      </c>
      <c r="H2" s="141" t="s">
        <v>716</v>
      </c>
      <c r="I2" s="141" t="s">
        <v>717</v>
      </c>
      <c r="J2" s="141" t="s">
        <v>718</v>
      </c>
      <c r="K2" s="141" t="s">
        <v>719</v>
      </c>
      <c r="L2" s="73" t="s">
        <v>720</v>
      </c>
    </row>
    <row r="3" spans="1:14">
      <c r="A3" s="7">
        <v>1990</v>
      </c>
      <c r="B3" s="41">
        <v>2050.1</v>
      </c>
      <c r="C3" s="41">
        <f>SUM(D3:G3)</f>
        <v>1329.1</v>
      </c>
      <c r="D3" s="130">
        <v>226.1</v>
      </c>
      <c r="E3" s="130">
        <v>468.9</v>
      </c>
      <c r="F3" s="130">
        <v>462.69999999999993</v>
      </c>
      <c r="G3" s="130">
        <v>171.4</v>
      </c>
      <c r="H3" s="130">
        <v>499.5</v>
      </c>
      <c r="I3" s="130">
        <v>174.60000000000002</v>
      </c>
      <c r="J3" s="130">
        <v>135</v>
      </c>
      <c r="K3" s="130">
        <v>39.599999999999994</v>
      </c>
      <c r="L3" s="226">
        <f>(D3*$M$5+E3*$M$6+F3*$M$7+G3*$M$8+H3*$M$9+J3*$M$11+K3*$M$12)/B3</f>
        <v>12.127627920589239</v>
      </c>
      <c r="N3" s="143" t="s">
        <v>710</v>
      </c>
    </row>
    <row r="4" spans="1:14">
      <c r="A4" s="7">
        <f t="shared" ref="A4:A20" si="0">A3+1</f>
        <v>1991</v>
      </c>
      <c r="B4" s="41">
        <v>1890.2</v>
      </c>
      <c r="C4" s="41">
        <f>SUM(D4:G4)</f>
        <v>1208.6000000000001</v>
      </c>
      <c r="D4" s="130">
        <v>198.8</v>
      </c>
      <c r="E4" s="130">
        <v>411.6</v>
      </c>
      <c r="F4" s="130">
        <v>436.3</v>
      </c>
      <c r="G4" s="130">
        <v>161.9</v>
      </c>
      <c r="H4" s="130">
        <v>468.7</v>
      </c>
      <c r="I4" s="130">
        <v>160.6</v>
      </c>
      <c r="J4" s="130">
        <v>120.3</v>
      </c>
      <c r="K4" s="130">
        <v>40.300000000000004</v>
      </c>
      <c r="L4" s="226">
        <f t="shared" ref="L4:L20" si="1">(D4*$M$5+E4*$M$6+F4*$M$7+G4*$M$8+H4*$M$9+J4*$M$11+K4*$M$12)/B4</f>
        <v>12.117580150248651</v>
      </c>
      <c r="N4" s="143" t="s">
        <v>711</v>
      </c>
    </row>
    <row r="5" spans="1:14">
      <c r="A5" s="7">
        <f t="shared" si="0"/>
        <v>1992</v>
      </c>
      <c r="B5" s="41">
        <v>1814.5</v>
      </c>
      <c r="C5" s="41">
        <f t="shared" ref="C5:C20" si="2">SUM(D5:G5)</f>
        <v>1126.7</v>
      </c>
      <c r="D5" s="130">
        <v>189.5</v>
      </c>
      <c r="E5" s="130">
        <v>374</v>
      </c>
      <c r="F5" s="130">
        <v>408.9</v>
      </c>
      <c r="G5" s="130">
        <v>154.30000000000001</v>
      </c>
      <c r="H5" s="130">
        <v>467</v>
      </c>
      <c r="I5" s="130">
        <v>166.39999999999998</v>
      </c>
      <c r="J5" s="130">
        <v>125.9</v>
      </c>
      <c r="K5" s="130">
        <v>40.5</v>
      </c>
      <c r="L5" s="226">
        <f t="shared" si="1"/>
        <v>12.156296500413337</v>
      </c>
      <c r="M5" s="41">
        <v>8</v>
      </c>
      <c r="N5" s="143" t="s">
        <v>712</v>
      </c>
    </row>
    <row r="6" spans="1:14">
      <c r="A6" s="7">
        <f t="shared" si="0"/>
        <v>1993</v>
      </c>
      <c r="B6" s="41">
        <v>1779.2</v>
      </c>
      <c r="C6" s="41">
        <f t="shared" si="2"/>
        <v>1070.2</v>
      </c>
      <c r="D6" s="130">
        <v>155.69999999999999</v>
      </c>
      <c r="E6" s="130">
        <v>361</v>
      </c>
      <c r="F6" s="130">
        <v>403.6</v>
      </c>
      <c r="G6" s="130">
        <v>149.9</v>
      </c>
      <c r="H6" s="130">
        <v>463.9</v>
      </c>
      <c r="I6" s="130">
        <v>180.9</v>
      </c>
      <c r="J6" s="130">
        <v>141.80000000000001</v>
      </c>
      <c r="K6" s="130">
        <v>39.1</v>
      </c>
      <c r="L6" s="226">
        <f t="shared" si="1"/>
        <v>12.200792491007194</v>
      </c>
      <c r="M6" s="41">
        <v>11</v>
      </c>
      <c r="N6" s="143" t="s">
        <v>713</v>
      </c>
    </row>
    <row r="7" spans="1:14">
      <c r="A7" s="7">
        <f t="shared" si="0"/>
        <v>1994</v>
      </c>
      <c r="B7" s="41">
        <v>1823.1999999999998</v>
      </c>
      <c r="C7" s="41">
        <f t="shared" si="2"/>
        <v>1063</v>
      </c>
      <c r="D7" s="130">
        <v>171.5</v>
      </c>
      <c r="E7" s="130">
        <v>362.8</v>
      </c>
      <c r="F7" s="130">
        <v>391.8</v>
      </c>
      <c r="G7" s="130">
        <v>136.89999999999998</v>
      </c>
      <c r="H7" s="130">
        <v>518.9</v>
      </c>
      <c r="I7" s="130">
        <v>179</v>
      </c>
      <c r="J7" s="130">
        <v>138.19999999999999</v>
      </c>
      <c r="K7" s="130">
        <v>40.9</v>
      </c>
      <c r="L7" s="226">
        <f t="shared" si="1"/>
        <v>12.239770732777536</v>
      </c>
      <c r="M7" s="41">
        <v>12</v>
      </c>
      <c r="N7" s="143" t="s">
        <v>714</v>
      </c>
    </row>
    <row r="8" spans="1:14">
      <c r="A8" s="7">
        <f t="shared" si="0"/>
        <v>1995</v>
      </c>
      <c r="B8" s="41">
        <v>1903.9</v>
      </c>
      <c r="C8" s="41">
        <f t="shared" si="2"/>
        <v>1094.0000000000002</v>
      </c>
      <c r="D8" s="130">
        <v>162.70000000000002</v>
      </c>
      <c r="E8" s="130">
        <v>358</v>
      </c>
      <c r="F8" s="130">
        <v>415.90000000000003</v>
      </c>
      <c r="G8" s="130">
        <v>157.4</v>
      </c>
      <c r="H8" s="130">
        <v>556.6</v>
      </c>
      <c r="I8" s="130">
        <v>194.6</v>
      </c>
      <c r="J8" s="130">
        <v>145.80000000000001</v>
      </c>
      <c r="K8" s="130">
        <v>48.7</v>
      </c>
      <c r="L8" s="226">
        <f t="shared" si="1"/>
        <v>12.37286622196544</v>
      </c>
      <c r="M8" s="74">
        <v>13</v>
      </c>
      <c r="N8" s="143" t="s">
        <v>715</v>
      </c>
    </row>
    <row r="9" spans="1:14">
      <c r="A9" s="7">
        <f t="shared" si="0"/>
        <v>1996</v>
      </c>
      <c r="B9" s="41">
        <v>1925.6</v>
      </c>
      <c r="C9" s="41">
        <f t="shared" si="2"/>
        <v>1082.3</v>
      </c>
      <c r="D9" s="130">
        <v>150.5</v>
      </c>
      <c r="E9" s="130">
        <v>355.9</v>
      </c>
      <c r="F9" s="130">
        <v>420.09999999999997</v>
      </c>
      <c r="G9" s="130">
        <v>155.80000000000001</v>
      </c>
      <c r="H9" s="130">
        <v>578.9</v>
      </c>
      <c r="I9" s="130">
        <v>198.8</v>
      </c>
      <c r="J9" s="130">
        <v>147</v>
      </c>
      <c r="K9" s="130">
        <v>51.8</v>
      </c>
      <c r="L9" s="226">
        <f t="shared" si="1"/>
        <v>12.392994391358537</v>
      </c>
      <c r="M9" s="74">
        <v>14.5</v>
      </c>
      <c r="N9" s="143" t="s">
        <v>716</v>
      </c>
    </row>
    <row r="10" spans="1:14">
      <c r="A10" s="7">
        <f t="shared" si="0"/>
        <v>1997</v>
      </c>
      <c r="B10" s="41">
        <v>2010.9</v>
      </c>
      <c r="C10" s="41">
        <f t="shared" si="2"/>
        <v>1083.5999999999999</v>
      </c>
      <c r="D10" s="130">
        <v>162.19999999999999</v>
      </c>
      <c r="E10" s="130">
        <v>344.3</v>
      </c>
      <c r="F10" s="130">
        <v>407</v>
      </c>
      <c r="G10" s="130">
        <v>170.1</v>
      </c>
      <c r="H10" s="130">
        <v>638.90000000000009</v>
      </c>
      <c r="I10" s="130">
        <v>214.5</v>
      </c>
      <c r="J10" s="130">
        <v>159.89999999999998</v>
      </c>
      <c r="K10" s="130">
        <v>54.699999999999996</v>
      </c>
      <c r="L10" s="226">
        <f t="shared" si="1"/>
        <v>12.425903824158336</v>
      </c>
      <c r="M10" s="74">
        <v>0</v>
      </c>
      <c r="N10" s="143" t="s">
        <v>717</v>
      </c>
    </row>
    <row r="11" spans="1:14">
      <c r="A11" s="7">
        <f t="shared" si="0"/>
        <v>1998</v>
      </c>
      <c r="B11" s="41">
        <v>2093.5</v>
      </c>
      <c r="C11" s="41">
        <f t="shared" si="2"/>
        <v>1084.6000000000001</v>
      </c>
      <c r="D11" s="130">
        <v>154.19999999999999</v>
      </c>
      <c r="E11" s="130">
        <v>350.2</v>
      </c>
      <c r="F11" s="130">
        <v>408.8</v>
      </c>
      <c r="G11" s="130">
        <v>171.4</v>
      </c>
      <c r="H11" s="130">
        <v>680.4</v>
      </c>
      <c r="I11" s="130">
        <v>235.7</v>
      </c>
      <c r="J11" s="130">
        <v>174.8</v>
      </c>
      <c r="K11" s="130">
        <v>61</v>
      </c>
      <c r="L11" s="226">
        <f t="shared" si="1"/>
        <v>12.409935514688321</v>
      </c>
      <c r="M11" s="74">
        <v>16</v>
      </c>
      <c r="N11" s="143" t="s">
        <v>718</v>
      </c>
    </row>
    <row r="12" spans="1:14">
      <c r="A12" s="7">
        <f t="shared" si="0"/>
        <v>1999</v>
      </c>
      <c r="B12" s="41">
        <v>2191.5</v>
      </c>
      <c r="C12" s="41">
        <f t="shared" si="2"/>
        <v>1148.0999999999999</v>
      </c>
      <c r="D12" s="130">
        <v>150.30000000000001</v>
      </c>
      <c r="E12" s="130">
        <v>365.8</v>
      </c>
      <c r="F12" s="130">
        <v>456.4</v>
      </c>
      <c r="G12" s="130">
        <v>175.6</v>
      </c>
      <c r="H12" s="130">
        <v>702.9</v>
      </c>
      <c r="I12" s="130">
        <v>251.39999999999998</v>
      </c>
      <c r="J12" s="130">
        <v>183.9</v>
      </c>
      <c r="K12" s="130">
        <v>67.5</v>
      </c>
      <c r="L12" s="226">
        <f t="shared" si="1"/>
        <v>12.473305954825461</v>
      </c>
      <c r="M12" s="74">
        <v>18</v>
      </c>
      <c r="N12" s="143" t="s">
        <v>719</v>
      </c>
    </row>
    <row r="13" spans="1:14">
      <c r="A13" s="7">
        <f t="shared" si="0"/>
        <v>2000</v>
      </c>
      <c r="B13" s="41">
        <v>2249.5</v>
      </c>
      <c r="C13" s="41">
        <f t="shared" si="2"/>
        <v>1120.4000000000001</v>
      </c>
      <c r="D13" s="130">
        <v>131.4</v>
      </c>
      <c r="E13" s="130">
        <v>350.7</v>
      </c>
      <c r="F13" s="130">
        <v>446.9</v>
      </c>
      <c r="G13" s="130">
        <v>191.39999999999998</v>
      </c>
      <c r="H13" s="130">
        <v>725.7</v>
      </c>
      <c r="I13" s="130">
        <v>285.40000000000003</v>
      </c>
      <c r="J13" s="130">
        <v>214.60000000000002</v>
      </c>
      <c r="K13" s="130">
        <v>70.8</v>
      </c>
      <c r="L13" s="226">
        <f t="shared" si="1"/>
        <v>12.443009557679485</v>
      </c>
    </row>
    <row r="14" spans="1:14">
      <c r="A14" s="7">
        <f t="shared" si="0"/>
        <v>2001</v>
      </c>
      <c r="B14" s="41">
        <v>2229</v>
      </c>
      <c r="C14" s="41">
        <f t="shared" si="2"/>
        <v>1064.4000000000001</v>
      </c>
      <c r="D14" s="130">
        <v>120.6</v>
      </c>
      <c r="E14" s="130">
        <v>334.5</v>
      </c>
      <c r="F14" s="130">
        <v>432.5</v>
      </c>
      <c r="G14" s="130">
        <v>176.8</v>
      </c>
      <c r="H14" s="130">
        <v>730.5</v>
      </c>
      <c r="I14" s="130">
        <v>287.5</v>
      </c>
      <c r="J14" s="130">
        <v>221.3</v>
      </c>
      <c r="K14" s="130">
        <v>66.2</v>
      </c>
      <c r="L14" s="226">
        <f t="shared" si="1"/>
        <v>12.318236877523551</v>
      </c>
    </row>
    <row r="15" spans="1:14">
      <c r="A15" s="7">
        <f t="shared" si="0"/>
        <v>2002</v>
      </c>
      <c r="B15" s="41">
        <v>2285.8000000000002</v>
      </c>
      <c r="C15" s="41">
        <f t="shared" si="2"/>
        <v>1085.4000000000001</v>
      </c>
      <c r="D15" s="130">
        <v>121.8</v>
      </c>
      <c r="E15" s="130">
        <v>330.5</v>
      </c>
      <c r="F15" s="130">
        <v>451.20000000000005</v>
      </c>
      <c r="G15" s="130">
        <v>181.9</v>
      </c>
      <c r="H15" s="130">
        <v>766.7</v>
      </c>
      <c r="I15" s="130">
        <v>292.39999999999998</v>
      </c>
      <c r="J15" s="130">
        <v>217.9</v>
      </c>
      <c r="K15" s="130">
        <v>74.5</v>
      </c>
      <c r="L15" s="226">
        <f t="shared" si="1"/>
        <v>12.395463295126433</v>
      </c>
    </row>
    <row r="16" spans="1:14">
      <c r="A16" s="7">
        <f t="shared" si="0"/>
        <v>2003</v>
      </c>
      <c r="B16" s="41">
        <v>2275.1999999999998</v>
      </c>
      <c r="C16" s="41">
        <f t="shared" si="2"/>
        <v>1073.2</v>
      </c>
      <c r="D16" s="130">
        <v>122.69999999999999</v>
      </c>
      <c r="E16" s="130">
        <v>318.90000000000003</v>
      </c>
      <c r="F16" s="130">
        <v>424.8</v>
      </c>
      <c r="G16" s="130">
        <v>206.8</v>
      </c>
      <c r="H16" s="130">
        <v>765.59999999999991</v>
      </c>
      <c r="I16" s="130">
        <v>304.5</v>
      </c>
      <c r="J16" s="130">
        <v>227.2</v>
      </c>
      <c r="K16" s="130">
        <v>77.3</v>
      </c>
      <c r="L16" s="226">
        <f t="shared" si="1"/>
        <v>12.483869549929677</v>
      </c>
    </row>
    <row r="17" spans="1:17">
      <c r="A17" s="7">
        <f t="shared" si="0"/>
        <v>2004</v>
      </c>
      <c r="B17" s="41">
        <v>2292.1</v>
      </c>
      <c r="C17" s="41">
        <f t="shared" si="2"/>
        <v>1054.3</v>
      </c>
      <c r="D17" s="130">
        <v>120.10000000000001</v>
      </c>
      <c r="E17" s="130">
        <v>307.2</v>
      </c>
      <c r="F17" s="130">
        <v>434.7</v>
      </c>
      <c r="G17" s="130">
        <v>192.3</v>
      </c>
      <c r="H17" s="130">
        <v>790.2</v>
      </c>
      <c r="I17" s="130">
        <v>310.8</v>
      </c>
      <c r="J17" s="130">
        <v>236.4</v>
      </c>
      <c r="K17" s="130">
        <v>74.3</v>
      </c>
      <c r="L17" s="226">
        <f t="shared" si="1"/>
        <v>12.492474150342483</v>
      </c>
    </row>
    <row r="18" spans="1:17">
      <c r="A18" s="7">
        <f t="shared" si="0"/>
        <v>2005</v>
      </c>
      <c r="B18" s="41">
        <v>2207.5</v>
      </c>
      <c r="C18" s="41">
        <f t="shared" si="2"/>
        <v>968.7</v>
      </c>
      <c r="D18" s="130">
        <v>109</v>
      </c>
      <c r="E18" s="130">
        <v>283.2</v>
      </c>
      <c r="F18" s="130">
        <v>422.29999999999995</v>
      </c>
      <c r="G18" s="130">
        <v>154.19999999999999</v>
      </c>
      <c r="H18" s="130">
        <v>777.3</v>
      </c>
      <c r="I18" s="130">
        <v>324.39999999999998</v>
      </c>
      <c r="J18" s="130">
        <v>243.5</v>
      </c>
      <c r="K18" s="130">
        <v>80.900000000000006</v>
      </c>
      <c r="L18" s="226">
        <f t="shared" si="1"/>
        <v>12.540181200453002</v>
      </c>
    </row>
    <row r="19" spans="1:17">
      <c r="A19" s="7">
        <f t="shared" si="0"/>
        <v>2006</v>
      </c>
      <c r="B19" s="41">
        <v>2117.6999999999998</v>
      </c>
      <c r="C19" s="41">
        <f t="shared" si="2"/>
        <v>895.8</v>
      </c>
      <c r="D19" s="130">
        <v>97.7</v>
      </c>
      <c r="E19" s="130">
        <v>262.89999999999998</v>
      </c>
      <c r="F19" s="130">
        <v>390.9</v>
      </c>
      <c r="G19" s="130">
        <v>144.30000000000001</v>
      </c>
      <c r="H19" s="130">
        <v>752.09999999999991</v>
      </c>
      <c r="I19" s="130">
        <v>335.1</v>
      </c>
      <c r="J19" s="130">
        <v>248.6</v>
      </c>
      <c r="K19" s="130">
        <v>86.5</v>
      </c>
      <c r="L19" s="226">
        <f t="shared" si="1"/>
        <v>12.598691977145014</v>
      </c>
      <c r="O19" s="143" t="s">
        <v>501</v>
      </c>
      <c r="P19" s="143" t="s">
        <v>758</v>
      </c>
      <c r="Q19" s="143" t="s">
        <v>1153</v>
      </c>
    </row>
    <row r="20" spans="1:17">
      <c r="A20" s="7">
        <f t="shared" si="0"/>
        <v>2007</v>
      </c>
      <c r="B20" s="41">
        <v>2044.9</v>
      </c>
      <c r="C20" s="41">
        <f t="shared" si="2"/>
        <v>820.4</v>
      </c>
      <c r="D20" s="130">
        <v>83.7</v>
      </c>
      <c r="E20" s="130">
        <v>237.4</v>
      </c>
      <c r="F20" s="130">
        <v>360.29999999999995</v>
      </c>
      <c r="G20" s="130">
        <v>139</v>
      </c>
      <c r="H20" s="130">
        <v>742.09999999999991</v>
      </c>
      <c r="I20" s="130">
        <v>341</v>
      </c>
      <c r="J20" s="130">
        <v>253.6</v>
      </c>
      <c r="K20" s="130">
        <v>87.300000000000011</v>
      </c>
      <c r="L20" s="226">
        <f t="shared" si="1"/>
        <v>12.617267348036576</v>
      </c>
      <c r="N20" s="143">
        <v>1990</v>
      </c>
      <c r="O20" s="52">
        <f>L3</f>
        <v>12.127627920589239</v>
      </c>
      <c r="P20" s="143">
        <f>'10a'!L3</f>
        <v>11.733377659574469</v>
      </c>
      <c r="Q20" s="30">
        <v>11.356965859030836</v>
      </c>
    </row>
    <row r="21" spans="1:17">
      <c r="N21" s="143">
        <v>2007</v>
      </c>
      <c r="O21" s="52">
        <f>L20</f>
        <v>12.617267348036576</v>
      </c>
      <c r="P21" s="143">
        <f>'10a'!L20</f>
        <v>12.874082657396677</v>
      </c>
      <c r="Q21" s="30">
        <v>12.377305665349143</v>
      </c>
    </row>
    <row r="22" spans="1:17">
      <c r="A22" s="145" t="s">
        <v>721</v>
      </c>
      <c r="B22" s="3"/>
      <c r="C22" s="3"/>
      <c r="D22" s="3"/>
      <c r="E22" s="3"/>
      <c r="F22" s="3"/>
      <c r="G22" s="3"/>
      <c r="H22" s="3"/>
      <c r="I22" s="3"/>
      <c r="J22" s="3"/>
      <c r="K22" s="3"/>
    </row>
    <row r="23" spans="1:17">
      <c r="A23" s="60" t="s">
        <v>722</v>
      </c>
      <c r="B23" s="41">
        <f>(B20-B3)/B3*100</f>
        <v>-0.25364616360176667</v>
      </c>
      <c r="C23" s="17">
        <f>((C20/C3)^(1/17)-1)*100</f>
        <v>-2.7981372148218275</v>
      </c>
      <c r="D23" s="41">
        <f t="shared" ref="D23:K23" si="3">(D20-D3)/D3*100</f>
        <v>-62.980981866430774</v>
      </c>
      <c r="E23" s="41">
        <f t="shared" si="3"/>
        <v>-49.370867988910213</v>
      </c>
      <c r="F23" s="41">
        <f t="shared" si="3"/>
        <v>-22.130970391182188</v>
      </c>
      <c r="G23" s="41">
        <f t="shared" si="3"/>
        <v>-18.903150525087518</v>
      </c>
      <c r="H23" s="41">
        <f t="shared" si="3"/>
        <v>48.568568568568551</v>
      </c>
      <c r="I23" s="41">
        <f t="shared" si="3"/>
        <v>95.30355097365404</v>
      </c>
      <c r="J23" s="41">
        <f t="shared" si="3"/>
        <v>87.851851851851848</v>
      </c>
      <c r="K23" s="41">
        <f t="shared" si="3"/>
        <v>120.45454545454552</v>
      </c>
      <c r="L23" s="41">
        <f>(L20-L3)/L3*100</f>
        <v>4.037388272904292</v>
      </c>
    </row>
    <row r="24" spans="1:17">
      <c r="A24" s="75" t="s">
        <v>723</v>
      </c>
      <c r="B24" s="41">
        <f>(B13-B3)/B3*100</f>
        <v>9.7263548119603964</v>
      </c>
      <c r="C24" s="17">
        <f>((C13/C3)^(1/10)-1)*100</f>
        <v>-1.6936561885478985</v>
      </c>
      <c r="D24" s="41">
        <f t="shared" ref="D24:K24" si="4">(D13-D3)/D3*100</f>
        <v>-41.884122069880583</v>
      </c>
      <c r="E24" s="41">
        <f t="shared" si="4"/>
        <v>-25.207933461292388</v>
      </c>
      <c r="F24" s="41">
        <f t="shared" si="4"/>
        <v>-3.4147395720769302</v>
      </c>
      <c r="G24" s="41">
        <f t="shared" si="4"/>
        <v>11.668611435239191</v>
      </c>
      <c r="H24" s="41">
        <f t="shared" si="4"/>
        <v>45.285285285285291</v>
      </c>
      <c r="I24" s="41">
        <f t="shared" si="4"/>
        <v>63.459335624284073</v>
      </c>
      <c r="J24" s="41">
        <f t="shared" si="4"/>
        <v>58.962962962962983</v>
      </c>
      <c r="K24" s="41">
        <f t="shared" si="4"/>
        <v>78.78787878787881</v>
      </c>
      <c r="L24" s="41">
        <f>(L13-L3)/L3*100</f>
        <v>2.6005220407101879</v>
      </c>
    </row>
    <row r="25" spans="1:17">
      <c r="A25" s="75" t="s">
        <v>3</v>
      </c>
      <c r="B25" s="41">
        <f>(B20-B13)/B13*100</f>
        <v>-9.09535452322738</v>
      </c>
      <c r="C25" s="17">
        <f>((C20/C13)^(1/7)-1)*100</f>
        <v>-4.3544761304515234</v>
      </c>
      <c r="D25" s="41">
        <f t="shared" ref="D25:K25" si="5">(D20-D13)/D13*100</f>
        <v>-36.301369863013697</v>
      </c>
      <c r="E25" s="41">
        <f t="shared" si="5"/>
        <v>-32.306814941545476</v>
      </c>
      <c r="F25" s="41">
        <f t="shared" si="5"/>
        <v>-19.377936898635049</v>
      </c>
      <c r="G25" s="41">
        <f t="shared" si="5"/>
        <v>-27.377220480668747</v>
      </c>
      <c r="H25" s="41">
        <f t="shared" si="5"/>
        <v>2.2598870056496985</v>
      </c>
      <c r="I25" s="41">
        <f t="shared" si="5"/>
        <v>19.48142957252977</v>
      </c>
      <c r="J25" s="41">
        <f t="shared" si="5"/>
        <v>18.173345759552642</v>
      </c>
      <c r="K25" s="41">
        <f t="shared" si="5"/>
        <v>23.305084745762734</v>
      </c>
      <c r="L25" s="41">
        <f>(L20-L13)/L13*100</f>
        <v>1.4004472917047921</v>
      </c>
    </row>
    <row r="27" spans="1:17">
      <c r="A27" s="143" t="s">
        <v>724</v>
      </c>
    </row>
    <row r="28" spans="1:17" ht="30" customHeight="1">
      <c r="A28" s="368" t="s">
        <v>725</v>
      </c>
      <c r="B28" s="368"/>
      <c r="C28" s="368"/>
      <c r="D28" s="368"/>
      <c r="E28" s="368"/>
      <c r="F28" s="368"/>
      <c r="G28" s="368"/>
      <c r="H28" s="368"/>
      <c r="I28" s="368"/>
      <c r="J28" s="368"/>
      <c r="K28" s="368"/>
      <c r="L28" s="368"/>
    </row>
    <row r="31" spans="1:17" hidden="1" outlineLevel="1">
      <c r="D31" s="143" t="s">
        <v>501</v>
      </c>
      <c r="E31" s="143" t="s">
        <v>758</v>
      </c>
      <c r="F31" s="143" t="s">
        <v>1153</v>
      </c>
    </row>
    <row r="32" spans="1:17" hidden="1" outlineLevel="1">
      <c r="C32" s="7">
        <v>1990</v>
      </c>
      <c r="D32" s="52">
        <v>12.938833445408974</v>
      </c>
      <c r="E32" s="13">
        <v>11.733377659574469</v>
      </c>
      <c r="F32" s="13">
        <v>11.36</v>
      </c>
    </row>
    <row r="33" spans="3:6" hidden="1" outlineLevel="1">
      <c r="C33" s="7">
        <f t="shared" ref="C33:C49" si="6">C32+1</f>
        <v>1991</v>
      </c>
      <c r="D33" s="52">
        <v>13.00969869491499</v>
      </c>
      <c r="E33" s="13">
        <v>11.97410268059973</v>
      </c>
      <c r="F33" s="13">
        <v>11.49</v>
      </c>
    </row>
    <row r="34" spans="3:6" hidden="1" outlineLevel="1">
      <c r="C34" s="7">
        <f t="shared" si="6"/>
        <v>1992</v>
      </c>
      <c r="D34" s="52">
        <v>13.093830758233903</v>
      </c>
      <c r="E34" s="13">
        <v>12.01087438970262</v>
      </c>
      <c r="F34" s="13">
        <v>11.53</v>
      </c>
    </row>
    <row r="35" spans="3:6" hidden="1" outlineLevel="1">
      <c r="C35" s="7">
        <f t="shared" si="6"/>
        <v>1993</v>
      </c>
      <c r="D35" s="52">
        <v>13.204659688728725</v>
      </c>
      <c r="E35" s="13">
        <v>12.138744690891931</v>
      </c>
      <c r="F35" s="13">
        <v>11.6</v>
      </c>
    </row>
    <row r="36" spans="3:6" hidden="1" outlineLevel="1">
      <c r="C36" s="7">
        <f t="shared" si="6"/>
        <v>1994</v>
      </c>
      <c r="D36" s="52">
        <v>13.276241126605251</v>
      </c>
      <c r="E36" s="13">
        <v>12.083219021490626</v>
      </c>
      <c r="F36" s="13">
        <v>11.7</v>
      </c>
    </row>
    <row r="37" spans="3:6" hidden="1" outlineLevel="1">
      <c r="C37" s="7">
        <f t="shared" si="6"/>
        <v>1995</v>
      </c>
      <c r="D37" s="52">
        <v>13.338030446620635</v>
      </c>
      <c r="E37" s="13">
        <v>12.228321033210333</v>
      </c>
      <c r="F37" s="13">
        <v>11.86</v>
      </c>
    </row>
    <row r="38" spans="3:6" hidden="1" outlineLevel="1">
      <c r="C38" s="7">
        <f t="shared" si="6"/>
        <v>1996</v>
      </c>
      <c r="D38" s="52">
        <v>13.378678826351944</v>
      </c>
      <c r="E38" s="13">
        <v>12.31147176522899</v>
      </c>
      <c r="F38" s="13">
        <v>11.8</v>
      </c>
    </row>
    <row r="39" spans="3:6" hidden="1" outlineLevel="1">
      <c r="C39" s="7">
        <f t="shared" si="6"/>
        <v>1997</v>
      </c>
      <c r="D39" s="52">
        <v>13.463220487377793</v>
      </c>
      <c r="E39" s="13">
        <v>12.426731793960924</v>
      </c>
      <c r="F39" s="13">
        <v>11.99</v>
      </c>
    </row>
    <row r="40" spans="3:6" hidden="1" outlineLevel="1">
      <c r="C40" s="7">
        <f t="shared" si="6"/>
        <v>1998</v>
      </c>
      <c r="D40" s="52">
        <v>13.489288917999174</v>
      </c>
      <c r="E40" s="13">
        <v>12.431299385425811</v>
      </c>
      <c r="F40" s="13">
        <v>12.07</v>
      </c>
    </row>
    <row r="41" spans="3:6" hidden="1" outlineLevel="1">
      <c r="C41" s="7">
        <f t="shared" si="6"/>
        <v>1999</v>
      </c>
      <c r="D41" s="52">
        <v>13.514354432312743</v>
      </c>
      <c r="E41" s="13">
        <v>12.406552330694813</v>
      </c>
      <c r="F41" s="13">
        <v>12.16</v>
      </c>
    </row>
    <row r="42" spans="3:6" hidden="1" outlineLevel="1">
      <c r="C42" s="7">
        <f t="shared" si="6"/>
        <v>2000</v>
      </c>
      <c r="D42" s="52">
        <v>13.550483602227008</v>
      </c>
      <c r="E42" s="13">
        <v>12.596830985915492</v>
      </c>
      <c r="F42" s="13">
        <v>12</v>
      </c>
    </row>
    <row r="43" spans="3:6" hidden="1" outlineLevel="1">
      <c r="C43" s="7">
        <f t="shared" si="6"/>
        <v>2001</v>
      </c>
      <c r="D43" s="52">
        <v>13.613182614979056</v>
      </c>
      <c r="E43" s="13">
        <v>12.531462585034015</v>
      </c>
      <c r="F43" s="13">
        <v>12.07</v>
      </c>
    </row>
    <row r="44" spans="3:6" hidden="1" outlineLevel="1">
      <c r="C44" s="7">
        <f t="shared" si="6"/>
        <v>2002</v>
      </c>
      <c r="D44" s="52">
        <v>13.631420472358659</v>
      </c>
      <c r="E44" s="13">
        <v>12.709734863474477</v>
      </c>
      <c r="F44" s="13">
        <v>12.1</v>
      </c>
    </row>
    <row r="45" spans="3:6" hidden="1" outlineLevel="1">
      <c r="C45" s="7">
        <f t="shared" si="6"/>
        <v>2003</v>
      </c>
      <c r="D45" s="52">
        <v>13.674875417137244</v>
      </c>
      <c r="E45" s="13">
        <v>12.700843234955924</v>
      </c>
      <c r="F45" s="13">
        <v>12.31</v>
      </c>
    </row>
    <row r="46" spans="3:6" hidden="1" outlineLevel="1">
      <c r="C46" s="7">
        <f t="shared" si="6"/>
        <v>2004</v>
      </c>
      <c r="D46" s="52">
        <v>13.69206747350599</v>
      </c>
      <c r="E46" s="13">
        <v>12.734272128749085</v>
      </c>
      <c r="F46" s="13">
        <v>12.17</v>
      </c>
    </row>
    <row r="47" spans="3:6" hidden="1" outlineLevel="1">
      <c r="C47" s="7">
        <f t="shared" si="6"/>
        <v>2005</v>
      </c>
      <c r="D47" s="52">
        <v>13.760382072642038</v>
      </c>
      <c r="E47" s="13">
        <v>12.830160507652108</v>
      </c>
      <c r="F47" s="13">
        <v>12.26</v>
      </c>
    </row>
    <row r="48" spans="3:6" hidden="1" outlineLevel="1">
      <c r="C48" s="7">
        <f t="shared" si="6"/>
        <v>2006</v>
      </c>
      <c r="D48" s="52">
        <v>13.792526828558085</v>
      </c>
      <c r="E48" s="13">
        <v>12.841415721548691</v>
      </c>
      <c r="F48" s="13">
        <v>12.28</v>
      </c>
    </row>
    <row r="49" spans="3:6" hidden="1" outlineLevel="1">
      <c r="C49" s="7">
        <f t="shared" si="6"/>
        <v>2007</v>
      </c>
      <c r="D49" s="52">
        <v>13.833455864914859</v>
      </c>
      <c r="E49" s="13">
        <v>12.874082657396677</v>
      </c>
      <c r="F49" s="13">
        <v>12.38</v>
      </c>
    </row>
    <row r="50" spans="3:6" collapsed="1"/>
  </sheetData>
  <mergeCells count="1">
    <mergeCell ref="A28:L28"/>
  </mergeCells>
  <pageMargins left="0.7" right="0.7" top="0.75" bottom="0.75" header="0.3" footer="0.3"/>
  <pageSetup scale="74" orientation="landscape" horizontalDpi="0" verticalDpi="0" r:id="rId1"/>
</worksheet>
</file>

<file path=xl/worksheets/sheet68.xml><?xml version="1.0" encoding="utf-8"?>
<worksheet xmlns="http://schemas.openxmlformats.org/spreadsheetml/2006/main" xmlns:r="http://schemas.openxmlformats.org/officeDocument/2006/relationships">
  <sheetPr codeName="Sheet114"/>
  <dimension ref="A1:O27"/>
  <sheetViews>
    <sheetView view="pageBreakPreview" zoomScale="60" zoomScaleNormal="100" workbookViewId="0"/>
  </sheetViews>
  <sheetFormatPr defaultRowHeight="15" outlineLevelCol="1"/>
  <cols>
    <col min="1" max="1" width="11.42578125" customWidth="1"/>
    <col min="2" max="11" width="14.28515625" customWidth="1"/>
    <col min="13" max="14" width="0" hidden="1" customWidth="1" outlineLevel="1"/>
    <col min="15" max="15" width="9.140625" collapsed="1"/>
  </cols>
  <sheetData>
    <row r="1" spans="1:14">
      <c r="A1" s="9" t="s">
        <v>727</v>
      </c>
    </row>
    <row r="2" spans="1:14" ht="60">
      <c r="B2" s="34" t="s">
        <v>710</v>
      </c>
      <c r="C2" s="34" t="s">
        <v>711</v>
      </c>
      <c r="D2" s="34" t="s">
        <v>712</v>
      </c>
      <c r="E2" s="34" t="s">
        <v>713</v>
      </c>
      <c r="F2" s="34" t="s">
        <v>714</v>
      </c>
      <c r="G2" s="34" t="s">
        <v>715</v>
      </c>
      <c r="H2" s="34" t="s">
        <v>716</v>
      </c>
      <c r="I2" s="34" t="s">
        <v>717</v>
      </c>
      <c r="J2" s="34" t="s">
        <v>718</v>
      </c>
      <c r="K2" s="34" t="s">
        <v>719</v>
      </c>
      <c r="L2" s="73" t="s">
        <v>720</v>
      </c>
    </row>
    <row r="3" spans="1:14">
      <c r="A3" s="7">
        <v>1990</v>
      </c>
      <c r="B3" s="41">
        <v>6.4</v>
      </c>
      <c r="C3" s="41" t="s">
        <v>446</v>
      </c>
      <c r="D3" s="41">
        <v>0</v>
      </c>
      <c r="E3" s="41">
        <v>2.1</v>
      </c>
      <c r="F3" s="41">
        <v>1.6</v>
      </c>
      <c r="G3" s="41">
        <v>0</v>
      </c>
      <c r="H3" s="41">
        <v>1.5</v>
      </c>
      <c r="I3" s="41">
        <v>0</v>
      </c>
      <c r="J3" s="41">
        <v>0</v>
      </c>
      <c r="K3" s="41">
        <v>0</v>
      </c>
      <c r="L3" s="13">
        <f>(D3*$M$5+E3*$M$6+F3*$M$7+G3*$M$8+H3*$M$9+J3*$M$11+K3*$M$12)/B3</f>
        <v>10.007812500000002</v>
      </c>
      <c r="N3" t="s">
        <v>710</v>
      </c>
    </row>
    <row r="4" spans="1:14">
      <c r="A4" s="7">
        <f t="shared" ref="A4:A20" si="0">A3+1</f>
        <v>1991</v>
      </c>
      <c r="B4" s="41">
        <v>7.2</v>
      </c>
      <c r="C4" s="41" t="s">
        <v>446</v>
      </c>
      <c r="D4" s="41">
        <v>0</v>
      </c>
      <c r="E4" s="41">
        <v>2</v>
      </c>
      <c r="F4" s="41">
        <v>2.4</v>
      </c>
      <c r="G4" s="41">
        <v>0</v>
      </c>
      <c r="H4" s="41">
        <v>0</v>
      </c>
      <c r="I4" s="41">
        <v>0</v>
      </c>
      <c r="J4" s="41">
        <v>0</v>
      </c>
      <c r="K4" s="41">
        <v>0</v>
      </c>
      <c r="L4" s="13">
        <f t="shared" ref="L4:L20" si="1">(D4*$M$5+E4*$M$6+F4*$M$7+G4*$M$8+H4*$M$9+J4*$M$11+K4*$M$12)/B4</f>
        <v>7.0555555555555554</v>
      </c>
      <c r="N4" t="s">
        <v>711</v>
      </c>
    </row>
    <row r="5" spans="1:14">
      <c r="A5" s="7">
        <f t="shared" si="0"/>
        <v>1992</v>
      </c>
      <c r="B5" s="41">
        <v>7.6</v>
      </c>
      <c r="C5" s="41" t="s">
        <v>446</v>
      </c>
      <c r="D5" s="41">
        <v>0</v>
      </c>
      <c r="E5" s="41">
        <v>1.5</v>
      </c>
      <c r="F5" s="41">
        <v>2.4</v>
      </c>
      <c r="G5" s="41">
        <v>0</v>
      </c>
      <c r="H5" s="41">
        <v>1.7</v>
      </c>
      <c r="I5" s="41">
        <v>0</v>
      </c>
      <c r="J5" s="41">
        <v>0</v>
      </c>
      <c r="K5" s="41">
        <v>0</v>
      </c>
      <c r="L5" s="13">
        <f t="shared" si="1"/>
        <v>9.2039473684210513</v>
      </c>
      <c r="M5" s="41">
        <v>8</v>
      </c>
      <c r="N5" t="s">
        <v>712</v>
      </c>
    </row>
    <row r="6" spans="1:14">
      <c r="A6" s="7">
        <f t="shared" si="0"/>
        <v>1993</v>
      </c>
      <c r="B6" s="41">
        <v>8.4</v>
      </c>
      <c r="C6" s="41" t="s">
        <v>446</v>
      </c>
      <c r="D6" s="41">
        <v>0</v>
      </c>
      <c r="E6" s="41">
        <v>2</v>
      </c>
      <c r="F6" s="41">
        <v>3.5</v>
      </c>
      <c r="G6" s="41">
        <v>0</v>
      </c>
      <c r="H6" s="41">
        <v>0</v>
      </c>
      <c r="I6" s="41">
        <v>0</v>
      </c>
      <c r="J6" s="41">
        <v>0</v>
      </c>
      <c r="K6" s="41">
        <v>0</v>
      </c>
      <c r="L6" s="13">
        <f t="shared" si="1"/>
        <v>7.6190476190476186</v>
      </c>
      <c r="M6" s="41">
        <v>11</v>
      </c>
      <c r="N6" t="s">
        <v>713</v>
      </c>
    </row>
    <row r="7" spans="1:14">
      <c r="A7" s="7">
        <f t="shared" si="0"/>
        <v>1994</v>
      </c>
      <c r="B7" s="41">
        <v>8</v>
      </c>
      <c r="C7" s="41" t="s">
        <v>446</v>
      </c>
      <c r="D7" s="41">
        <v>0</v>
      </c>
      <c r="E7" s="41">
        <v>1.6</v>
      </c>
      <c r="F7" s="41">
        <v>3.1</v>
      </c>
      <c r="G7" s="41">
        <v>0</v>
      </c>
      <c r="H7" s="41">
        <v>0</v>
      </c>
      <c r="I7" s="41">
        <v>0</v>
      </c>
      <c r="J7" s="41">
        <v>0</v>
      </c>
      <c r="K7" s="41">
        <v>0</v>
      </c>
      <c r="L7" s="13">
        <f t="shared" si="1"/>
        <v>6.8500000000000005</v>
      </c>
      <c r="M7" s="41">
        <v>12</v>
      </c>
      <c r="N7" t="s">
        <v>714</v>
      </c>
    </row>
    <row r="8" spans="1:14">
      <c r="A8" s="7">
        <f t="shared" si="0"/>
        <v>1995</v>
      </c>
      <c r="B8" s="41">
        <v>8.6</v>
      </c>
      <c r="C8" s="41" t="s">
        <v>446</v>
      </c>
      <c r="D8" s="41">
        <v>0</v>
      </c>
      <c r="E8" s="41">
        <v>1.5</v>
      </c>
      <c r="F8" s="41">
        <v>2.6</v>
      </c>
      <c r="G8" s="41">
        <v>0</v>
      </c>
      <c r="H8" s="41">
        <v>2.1</v>
      </c>
      <c r="I8" s="41">
        <v>0</v>
      </c>
      <c r="J8" s="41">
        <v>0</v>
      </c>
      <c r="K8" s="41">
        <v>0</v>
      </c>
      <c r="L8" s="13">
        <f t="shared" si="1"/>
        <v>9.0872093023255829</v>
      </c>
      <c r="M8" s="74">
        <v>13</v>
      </c>
      <c r="N8" t="s">
        <v>715</v>
      </c>
    </row>
    <row r="9" spans="1:14">
      <c r="A9" s="7">
        <f t="shared" si="0"/>
        <v>1996</v>
      </c>
      <c r="B9" s="41">
        <v>8.6</v>
      </c>
      <c r="C9" s="41" t="s">
        <v>446</v>
      </c>
      <c r="D9" s="41">
        <v>0</v>
      </c>
      <c r="E9" s="41">
        <v>2.8</v>
      </c>
      <c r="F9" s="41">
        <v>2</v>
      </c>
      <c r="G9" s="41">
        <v>0</v>
      </c>
      <c r="H9" s="41">
        <v>1.6</v>
      </c>
      <c r="I9" s="41">
        <v>0</v>
      </c>
      <c r="J9" s="41">
        <v>0</v>
      </c>
      <c r="K9" s="41">
        <v>0</v>
      </c>
      <c r="L9" s="13">
        <f t="shared" si="1"/>
        <v>9.0697674418604652</v>
      </c>
      <c r="M9" s="74">
        <v>14.5</v>
      </c>
      <c r="N9" t="s">
        <v>716</v>
      </c>
    </row>
    <row r="10" spans="1:14">
      <c r="A10" s="7">
        <f t="shared" si="0"/>
        <v>1997</v>
      </c>
      <c r="B10" s="41">
        <v>7.2</v>
      </c>
      <c r="C10" s="41" t="s">
        <v>446</v>
      </c>
      <c r="D10" s="41">
        <v>0</v>
      </c>
      <c r="E10" s="41">
        <v>1.5</v>
      </c>
      <c r="F10" s="41">
        <v>2.1</v>
      </c>
      <c r="G10" s="41">
        <v>0</v>
      </c>
      <c r="H10" s="41">
        <v>1.7</v>
      </c>
      <c r="I10" s="41">
        <v>0</v>
      </c>
      <c r="J10" s="41">
        <v>0</v>
      </c>
      <c r="K10" s="41">
        <v>0</v>
      </c>
      <c r="L10" s="13">
        <f t="shared" si="1"/>
        <v>9.2152777777777768</v>
      </c>
      <c r="M10" s="74">
        <v>0</v>
      </c>
      <c r="N10" t="s">
        <v>717</v>
      </c>
    </row>
    <row r="11" spans="1:14">
      <c r="A11" s="7">
        <f t="shared" si="0"/>
        <v>1998</v>
      </c>
      <c r="B11" s="41">
        <v>8.8000000000000007</v>
      </c>
      <c r="C11" s="41" t="s">
        <v>446</v>
      </c>
      <c r="D11" s="41">
        <v>0</v>
      </c>
      <c r="E11" s="41">
        <v>0</v>
      </c>
      <c r="F11" s="41">
        <v>2.2999999999999998</v>
      </c>
      <c r="G11" s="41">
        <v>0</v>
      </c>
      <c r="H11" s="41">
        <v>3</v>
      </c>
      <c r="I11" s="41">
        <v>0</v>
      </c>
      <c r="J11" s="41">
        <v>0</v>
      </c>
      <c r="K11" s="41">
        <v>0</v>
      </c>
      <c r="L11" s="13">
        <f t="shared" si="1"/>
        <v>8.0795454545454533</v>
      </c>
      <c r="M11" s="74">
        <v>16</v>
      </c>
      <c r="N11" t="s">
        <v>718</v>
      </c>
    </row>
    <row r="12" spans="1:14">
      <c r="A12" s="7">
        <f t="shared" si="0"/>
        <v>1999</v>
      </c>
      <c r="B12" s="41">
        <v>9.4</v>
      </c>
      <c r="C12" s="41" t="s">
        <v>446</v>
      </c>
      <c r="D12" s="41">
        <v>0</v>
      </c>
      <c r="E12" s="41">
        <v>1.5</v>
      </c>
      <c r="F12" s="41">
        <v>2.4</v>
      </c>
      <c r="G12" s="41">
        <v>0</v>
      </c>
      <c r="H12" s="41">
        <v>2.6</v>
      </c>
      <c r="I12" s="41">
        <v>0</v>
      </c>
      <c r="J12" s="41">
        <v>0</v>
      </c>
      <c r="K12" s="41">
        <v>0</v>
      </c>
      <c r="L12" s="13">
        <f t="shared" si="1"/>
        <v>8.8297872340425521</v>
      </c>
      <c r="M12" s="74">
        <v>18</v>
      </c>
      <c r="N12" t="s">
        <v>719</v>
      </c>
    </row>
    <row r="13" spans="1:14">
      <c r="A13" s="7">
        <f t="shared" si="0"/>
        <v>2000</v>
      </c>
      <c r="B13" s="41">
        <v>9.6999999999999993</v>
      </c>
      <c r="C13" s="41" t="s">
        <v>446</v>
      </c>
      <c r="D13" s="41">
        <v>0</v>
      </c>
      <c r="E13" s="41">
        <v>0</v>
      </c>
      <c r="F13" s="41">
        <v>2.1</v>
      </c>
      <c r="G13" s="41">
        <v>0</v>
      </c>
      <c r="H13" s="41">
        <v>3.3</v>
      </c>
      <c r="I13" s="41">
        <v>0</v>
      </c>
      <c r="J13" s="41">
        <v>0</v>
      </c>
      <c r="K13" s="41">
        <v>0</v>
      </c>
      <c r="L13" s="13">
        <f t="shared" si="1"/>
        <v>7.5309278350515463</v>
      </c>
    </row>
    <row r="14" spans="1:14">
      <c r="A14" s="7">
        <f t="shared" si="0"/>
        <v>2001</v>
      </c>
      <c r="B14" s="41">
        <v>8.5</v>
      </c>
      <c r="C14" s="41" t="s">
        <v>446</v>
      </c>
      <c r="D14" s="41">
        <v>0</v>
      </c>
      <c r="E14" s="41">
        <v>0</v>
      </c>
      <c r="F14" s="41">
        <v>2.6</v>
      </c>
      <c r="G14" s="41">
        <v>0</v>
      </c>
      <c r="H14" s="41">
        <v>2.6</v>
      </c>
      <c r="I14" s="41">
        <v>0</v>
      </c>
      <c r="J14" s="41">
        <v>0</v>
      </c>
      <c r="K14" s="41">
        <v>0</v>
      </c>
      <c r="L14" s="13">
        <f t="shared" si="1"/>
        <v>8.1058823529411779</v>
      </c>
    </row>
    <row r="15" spans="1:14">
      <c r="A15" s="7">
        <f t="shared" si="0"/>
        <v>2002</v>
      </c>
      <c r="B15" s="41">
        <v>10.4</v>
      </c>
      <c r="C15" s="41" t="s">
        <v>446</v>
      </c>
      <c r="D15" s="41">
        <v>0</v>
      </c>
      <c r="E15" s="41">
        <v>2.1</v>
      </c>
      <c r="F15" s="41">
        <v>3</v>
      </c>
      <c r="G15" s="41">
        <v>0</v>
      </c>
      <c r="H15" s="41">
        <v>2.8</v>
      </c>
      <c r="I15" s="41">
        <v>0</v>
      </c>
      <c r="J15" s="41">
        <v>0</v>
      </c>
      <c r="K15" s="41">
        <v>0</v>
      </c>
      <c r="L15" s="13">
        <f t="shared" si="1"/>
        <v>9.5865384615384599</v>
      </c>
    </row>
    <row r="16" spans="1:14">
      <c r="A16" s="7">
        <f t="shared" si="0"/>
        <v>2003</v>
      </c>
      <c r="B16" s="41">
        <v>10.8</v>
      </c>
      <c r="C16" s="41" t="s">
        <v>446</v>
      </c>
      <c r="D16" s="41">
        <v>0</v>
      </c>
      <c r="E16" s="41">
        <v>1.9</v>
      </c>
      <c r="F16" s="41">
        <v>2.2999999999999998</v>
      </c>
      <c r="G16" s="41">
        <v>0</v>
      </c>
      <c r="H16" s="41">
        <v>3</v>
      </c>
      <c r="I16" s="41">
        <v>1.9</v>
      </c>
      <c r="J16" s="41">
        <v>0</v>
      </c>
      <c r="K16" s="41">
        <v>0</v>
      </c>
      <c r="L16" s="13">
        <f t="shared" si="1"/>
        <v>8.5185185185185173</v>
      </c>
    </row>
    <row r="17" spans="1:12">
      <c r="A17" s="7">
        <f t="shared" si="0"/>
        <v>2004</v>
      </c>
      <c r="B17" s="41">
        <v>11.9</v>
      </c>
      <c r="C17" s="41" t="s">
        <v>446</v>
      </c>
      <c r="D17" s="41">
        <v>0</v>
      </c>
      <c r="E17" s="41">
        <v>2.1</v>
      </c>
      <c r="F17" s="41">
        <v>3.3</v>
      </c>
      <c r="G17" s="41">
        <v>0</v>
      </c>
      <c r="H17" s="41">
        <v>4.2</v>
      </c>
      <c r="I17" s="41">
        <v>0</v>
      </c>
      <c r="J17" s="41">
        <v>0</v>
      </c>
      <c r="K17" s="41">
        <v>0</v>
      </c>
      <c r="L17" s="13">
        <f t="shared" si="1"/>
        <v>10.386554621848738</v>
      </c>
    </row>
    <row r="18" spans="1:12">
      <c r="A18" s="7">
        <f t="shared" si="0"/>
        <v>2005</v>
      </c>
      <c r="B18" s="41">
        <v>10.3</v>
      </c>
      <c r="C18" s="41" t="s">
        <v>446</v>
      </c>
      <c r="D18" s="41">
        <v>0</v>
      </c>
      <c r="E18" s="41">
        <v>1.7</v>
      </c>
      <c r="F18" s="41">
        <v>1.9</v>
      </c>
      <c r="G18" s="41">
        <v>0</v>
      </c>
      <c r="H18" s="41">
        <v>3.3</v>
      </c>
      <c r="I18" s="41">
        <v>2.2000000000000002</v>
      </c>
      <c r="J18" s="41">
        <v>1.6</v>
      </c>
      <c r="K18" s="41">
        <v>0</v>
      </c>
      <c r="L18" s="13">
        <f t="shared" si="1"/>
        <v>11.160194174757279</v>
      </c>
    </row>
    <row r="19" spans="1:12">
      <c r="A19" s="7">
        <f t="shared" si="0"/>
        <v>2006</v>
      </c>
      <c r="B19" s="41">
        <v>10.5</v>
      </c>
      <c r="C19" s="41" t="s">
        <v>446</v>
      </c>
      <c r="D19" s="41">
        <v>0</v>
      </c>
      <c r="E19" s="41">
        <v>0</v>
      </c>
      <c r="F19" s="41">
        <v>2.8</v>
      </c>
      <c r="G19" s="41">
        <v>0</v>
      </c>
      <c r="H19" s="41">
        <v>4.0999999999999996</v>
      </c>
      <c r="I19" s="41">
        <v>0</v>
      </c>
      <c r="J19" s="41">
        <v>0</v>
      </c>
      <c r="K19" s="41">
        <v>0</v>
      </c>
      <c r="L19" s="13">
        <f t="shared" si="1"/>
        <v>8.8619047619047606</v>
      </c>
    </row>
    <row r="20" spans="1:12">
      <c r="A20" s="7">
        <f t="shared" si="0"/>
        <v>2007</v>
      </c>
      <c r="B20" s="41">
        <v>9.9</v>
      </c>
      <c r="C20" s="41" t="s">
        <v>446</v>
      </c>
      <c r="D20" s="41">
        <v>0</v>
      </c>
      <c r="E20" s="41">
        <v>0</v>
      </c>
      <c r="F20" s="41">
        <v>3.1</v>
      </c>
      <c r="G20" s="41">
        <v>0</v>
      </c>
      <c r="H20" s="41">
        <v>2.9</v>
      </c>
      <c r="I20" s="41">
        <v>2</v>
      </c>
      <c r="J20" s="41">
        <v>0</v>
      </c>
      <c r="K20" s="41">
        <v>0</v>
      </c>
      <c r="L20" s="13">
        <f t="shared" si="1"/>
        <v>8.0050505050505052</v>
      </c>
    </row>
    <row r="22" spans="1:12">
      <c r="A22" s="9" t="s">
        <v>721</v>
      </c>
      <c r="B22" s="3"/>
      <c r="C22" s="3"/>
      <c r="D22" s="3"/>
      <c r="E22" s="3"/>
      <c r="F22" s="3"/>
      <c r="G22" s="3"/>
      <c r="H22" s="3"/>
      <c r="I22" s="3"/>
      <c r="J22" s="3"/>
      <c r="K22" s="3"/>
    </row>
    <row r="23" spans="1:12">
      <c r="A23" s="60" t="s">
        <v>722</v>
      </c>
      <c r="B23" s="41">
        <f>(B20-B3)/B3*100</f>
        <v>54.6875</v>
      </c>
      <c r="C23" s="41" t="s">
        <v>446</v>
      </c>
      <c r="D23" s="41" t="s">
        <v>446</v>
      </c>
      <c r="E23" s="41">
        <f>(E20-E3)/E3*100</f>
        <v>-100</v>
      </c>
      <c r="F23" s="41">
        <f>(F20-F3)/F3*100</f>
        <v>93.75</v>
      </c>
      <c r="G23" s="41" t="s">
        <v>446</v>
      </c>
      <c r="H23" s="41">
        <f>(H20-H3)/H3*100</f>
        <v>93.333333333333329</v>
      </c>
      <c r="I23" s="41" t="s">
        <v>446</v>
      </c>
      <c r="J23" s="41" t="s">
        <v>446</v>
      </c>
      <c r="K23" s="41" t="s">
        <v>446</v>
      </c>
      <c r="L23" s="41">
        <f>(L20-L3)/L3*100</f>
        <v>-20.01198558575609</v>
      </c>
    </row>
    <row r="24" spans="1:12">
      <c r="A24" s="75" t="s">
        <v>723</v>
      </c>
      <c r="B24" s="41">
        <f>(B13-B3)/B3*100</f>
        <v>51.562499999999979</v>
      </c>
      <c r="C24" s="41" t="s">
        <v>446</v>
      </c>
      <c r="D24" s="41" t="s">
        <v>446</v>
      </c>
      <c r="E24" s="41">
        <f>(E13-E3)/E3*100</f>
        <v>-100</v>
      </c>
      <c r="F24" s="41">
        <f>(F13-F3)/F3*100</f>
        <v>31.25</v>
      </c>
      <c r="G24" s="41" t="s">
        <v>446</v>
      </c>
      <c r="H24" s="41">
        <f>(H13-H3)/H3*100</f>
        <v>120</v>
      </c>
      <c r="I24" s="41" t="s">
        <v>446</v>
      </c>
      <c r="J24" s="41" t="s">
        <v>446</v>
      </c>
      <c r="K24" s="41" t="s">
        <v>446</v>
      </c>
      <c r="L24" s="41">
        <f>(L13-L3)/L3*100</f>
        <v>-24.749511093942409</v>
      </c>
    </row>
    <row r="25" spans="1:12">
      <c r="A25" s="75" t="s">
        <v>3</v>
      </c>
      <c r="B25" s="41">
        <f>(B20-B13)/B13*100</f>
        <v>2.0618556701031037</v>
      </c>
      <c r="C25" s="41" t="s">
        <v>446</v>
      </c>
      <c r="D25" s="41" t="s">
        <v>446</v>
      </c>
      <c r="E25" s="41" t="s">
        <v>446</v>
      </c>
      <c r="F25" s="41">
        <f>(F20-F13)/F13*100</f>
        <v>47.619047619047613</v>
      </c>
      <c r="G25" s="41" t="s">
        <v>446</v>
      </c>
      <c r="H25" s="41">
        <f>(H20-H13)/H13*100</f>
        <v>-12.121212121212119</v>
      </c>
      <c r="I25" s="41" t="s">
        <v>446</v>
      </c>
      <c r="J25" s="41" t="s">
        <v>446</v>
      </c>
      <c r="K25" s="41" t="s">
        <v>446</v>
      </c>
      <c r="L25" s="41">
        <f>(L20-L13)/L13*100</f>
        <v>6.2956740574810421</v>
      </c>
    </row>
    <row r="27" spans="1:12">
      <c r="A27" t="s">
        <v>724</v>
      </c>
    </row>
  </sheetData>
  <pageMargins left="0.7" right="0.7" top="0.75" bottom="0.75" header="0.3" footer="0.3"/>
  <pageSetup scale="75" orientation="landscape" horizontalDpi="0" verticalDpi="0" r:id="rId1"/>
</worksheet>
</file>

<file path=xl/worksheets/sheet69.xml><?xml version="1.0" encoding="utf-8"?>
<worksheet xmlns="http://schemas.openxmlformats.org/spreadsheetml/2006/main" xmlns:r="http://schemas.openxmlformats.org/officeDocument/2006/relationships">
  <sheetPr codeName="Sheet115"/>
  <dimension ref="A1:O27"/>
  <sheetViews>
    <sheetView view="pageBreakPreview" zoomScale="60" zoomScaleNormal="100" workbookViewId="0"/>
  </sheetViews>
  <sheetFormatPr defaultRowHeight="15" outlineLevelCol="1"/>
  <cols>
    <col min="1" max="1" width="11.42578125" customWidth="1"/>
    <col min="2" max="11" width="14.28515625" customWidth="1"/>
    <col min="13" max="14" width="0" hidden="1" customWidth="1" outlineLevel="1"/>
    <col min="15" max="15" width="9.140625" collapsed="1"/>
  </cols>
  <sheetData>
    <row r="1" spans="1:14">
      <c r="A1" s="9" t="s">
        <v>728</v>
      </c>
    </row>
    <row r="2" spans="1:14" ht="60">
      <c r="B2" s="34" t="s">
        <v>710</v>
      </c>
      <c r="C2" s="34" t="s">
        <v>711</v>
      </c>
      <c r="D2" s="34" t="s">
        <v>712</v>
      </c>
      <c r="E2" s="34" t="s">
        <v>713</v>
      </c>
      <c r="F2" s="34" t="s">
        <v>714</v>
      </c>
      <c r="G2" s="34" t="s">
        <v>715</v>
      </c>
      <c r="H2" s="34" t="s">
        <v>716</v>
      </c>
      <c r="I2" s="34" t="s">
        <v>717</v>
      </c>
      <c r="J2" s="34" t="s">
        <v>718</v>
      </c>
      <c r="K2" s="34" t="s">
        <v>719</v>
      </c>
      <c r="L2" s="73" t="s">
        <v>720</v>
      </c>
    </row>
    <row r="3" spans="1:14">
      <c r="A3" s="7">
        <v>1990</v>
      </c>
      <c r="B3" s="41">
        <v>10.199999999999999</v>
      </c>
      <c r="C3" s="41" t="s">
        <v>446</v>
      </c>
      <c r="D3" s="41">
        <v>0</v>
      </c>
      <c r="E3" s="41">
        <v>2.1</v>
      </c>
      <c r="F3" s="41">
        <v>2.2000000000000002</v>
      </c>
      <c r="G3" s="41">
        <v>0</v>
      </c>
      <c r="H3" s="41">
        <v>2.5</v>
      </c>
      <c r="I3" s="41">
        <v>0</v>
      </c>
      <c r="J3" s="41">
        <v>0</v>
      </c>
      <c r="K3" s="41">
        <v>0</v>
      </c>
      <c r="L3" s="13">
        <f>(D3*$M$5+E3*$M$6+F3*$M$7+G3*$M$8+H3*$M$9+J3*$M$11+K3*$M$12)/B3</f>
        <v>8.4068627450980404</v>
      </c>
      <c r="N3" t="s">
        <v>710</v>
      </c>
    </row>
    <row r="4" spans="1:14">
      <c r="A4" s="7">
        <f t="shared" ref="A4:A20" si="0">A3+1</f>
        <v>1991</v>
      </c>
      <c r="B4" s="41">
        <v>11.3</v>
      </c>
      <c r="C4" s="41" t="s">
        <v>446</v>
      </c>
      <c r="D4" s="41">
        <v>1.5</v>
      </c>
      <c r="E4" s="41">
        <v>1.8</v>
      </c>
      <c r="F4" s="41">
        <v>2.5</v>
      </c>
      <c r="G4" s="41">
        <v>0</v>
      </c>
      <c r="H4" s="41">
        <v>3.1</v>
      </c>
      <c r="I4" s="41">
        <v>1.6</v>
      </c>
      <c r="J4" s="41">
        <v>0</v>
      </c>
      <c r="K4" s="41">
        <v>0</v>
      </c>
      <c r="L4" s="13">
        <f t="shared" ref="L4:L20" si="1">(D4*$M$5+E4*$M$6+F4*$M$7+G4*$M$8+H4*$M$9+J4*$M$11+K4*$M$12)/B4</f>
        <v>9.4469026548672552</v>
      </c>
      <c r="N4" t="s">
        <v>711</v>
      </c>
    </row>
    <row r="5" spans="1:14">
      <c r="A5" s="7">
        <f t="shared" si="0"/>
        <v>1992</v>
      </c>
      <c r="B5" s="41">
        <v>10.7</v>
      </c>
      <c r="C5" s="41" t="s">
        <v>446</v>
      </c>
      <c r="D5" s="41">
        <v>0</v>
      </c>
      <c r="E5" s="41">
        <v>1.7</v>
      </c>
      <c r="F5" s="41">
        <v>3.9</v>
      </c>
      <c r="G5" s="41">
        <v>0</v>
      </c>
      <c r="H5" s="41">
        <v>3</v>
      </c>
      <c r="I5" s="41">
        <v>0</v>
      </c>
      <c r="J5" s="41">
        <v>0</v>
      </c>
      <c r="K5" s="41">
        <v>0</v>
      </c>
      <c r="L5" s="13">
        <f t="shared" si="1"/>
        <v>10.186915887850468</v>
      </c>
      <c r="M5" s="41">
        <v>8</v>
      </c>
      <c r="N5" t="s">
        <v>712</v>
      </c>
    </row>
    <row r="6" spans="1:14">
      <c r="A6" s="7">
        <f t="shared" si="0"/>
        <v>1993</v>
      </c>
      <c r="B6" s="41">
        <v>10.199999999999999</v>
      </c>
      <c r="C6" s="41" t="s">
        <v>446</v>
      </c>
      <c r="D6" s="41">
        <v>0</v>
      </c>
      <c r="E6" s="41">
        <v>2.2000000000000002</v>
      </c>
      <c r="F6" s="41">
        <v>2.2000000000000002</v>
      </c>
      <c r="G6" s="41">
        <v>0</v>
      </c>
      <c r="H6" s="41">
        <v>2.1</v>
      </c>
      <c r="I6" s="41">
        <v>0</v>
      </c>
      <c r="J6" s="41">
        <v>0</v>
      </c>
      <c r="K6" s="41">
        <v>0</v>
      </c>
      <c r="L6" s="13">
        <f t="shared" si="1"/>
        <v>7.946078431372551</v>
      </c>
      <c r="M6" s="41">
        <v>11</v>
      </c>
      <c r="N6" t="s">
        <v>713</v>
      </c>
    </row>
    <row r="7" spans="1:14">
      <c r="A7" s="7">
        <f t="shared" si="0"/>
        <v>1994</v>
      </c>
      <c r="B7" s="41">
        <v>7.9</v>
      </c>
      <c r="C7" s="41" t="s">
        <v>446</v>
      </c>
      <c r="D7" s="41">
        <v>0</v>
      </c>
      <c r="E7" s="41">
        <v>2.2999999999999998</v>
      </c>
      <c r="F7" s="41">
        <v>2.2000000000000002</v>
      </c>
      <c r="G7" s="41">
        <v>0</v>
      </c>
      <c r="H7" s="41">
        <v>1.5</v>
      </c>
      <c r="I7" s="41">
        <v>0</v>
      </c>
      <c r="J7" s="41">
        <v>0</v>
      </c>
      <c r="K7" s="41">
        <v>0</v>
      </c>
      <c r="L7" s="13">
        <f t="shared" si="1"/>
        <v>9.2974683544303804</v>
      </c>
      <c r="M7" s="41">
        <v>12</v>
      </c>
      <c r="N7" t="s">
        <v>714</v>
      </c>
    </row>
    <row r="8" spans="1:14">
      <c r="A8" s="7">
        <f t="shared" si="0"/>
        <v>1995</v>
      </c>
      <c r="B8" s="41">
        <v>9.1</v>
      </c>
      <c r="C8" s="41" t="s">
        <v>446</v>
      </c>
      <c r="D8" s="41">
        <v>0</v>
      </c>
      <c r="E8" s="41">
        <v>1.7</v>
      </c>
      <c r="F8" s="41">
        <v>2</v>
      </c>
      <c r="G8" s="41">
        <v>0</v>
      </c>
      <c r="H8" s="41">
        <v>2.6</v>
      </c>
      <c r="I8" s="41">
        <v>0</v>
      </c>
      <c r="J8" s="41">
        <v>0</v>
      </c>
      <c r="K8" s="41">
        <v>0</v>
      </c>
      <c r="L8" s="13">
        <f t="shared" si="1"/>
        <v>8.8351648351648358</v>
      </c>
      <c r="M8" s="74">
        <v>13</v>
      </c>
      <c r="N8" t="s">
        <v>715</v>
      </c>
    </row>
    <row r="9" spans="1:14">
      <c r="A9" s="7">
        <f t="shared" si="0"/>
        <v>1996</v>
      </c>
      <c r="B9" s="41">
        <v>9.4</v>
      </c>
      <c r="C9" s="41" t="s">
        <v>446</v>
      </c>
      <c r="D9" s="41">
        <v>0</v>
      </c>
      <c r="E9" s="41">
        <v>1.7</v>
      </c>
      <c r="F9" s="41">
        <v>2.7</v>
      </c>
      <c r="G9" s="41">
        <v>0</v>
      </c>
      <c r="H9" s="41">
        <v>2.4</v>
      </c>
      <c r="I9" s="41">
        <v>0</v>
      </c>
      <c r="J9" s="41">
        <v>0</v>
      </c>
      <c r="K9" s="41">
        <v>0</v>
      </c>
      <c r="L9" s="13">
        <f t="shared" si="1"/>
        <v>9.1382978723404253</v>
      </c>
      <c r="M9" s="74">
        <v>14.5</v>
      </c>
      <c r="N9" t="s">
        <v>716</v>
      </c>
    </row>
    <row r="10" spans="1:14">
      <c r="A10" s="7">
        <f t="shared" si="0"/>
        <v>1997</v>
      </c>
      <c r="B10" s="41">
        <v>10.4</v>
      </c>
      <c r="C10" s="41" t="s">
        <v>446</v>
      </c>
      <c r="D10" s="41">
        <v>0</v>
      </c>
      <c r="E10" s="41">
        <v>2.1</v>
      </c>
      <c r="F10" s="41">
        <v>1.9</v>
      </c>
      <c r="G10" s="41">
        <v>0</v>
      </c>
      <c r="H10" s="41">
        <v>2.7</v>
      </c>
      <c r="I10" s="41">
        <v>1.5</v>
      </c>
      <c r="J10" s="41">
        <v>1.5</v>
      </c>
      <c r="K10" s="41">
        <v>0</v>
      </c>
      <c r="L10" s="13">
        <f t="shared" si="1"/>
        <v>10.485576923076923</v>
      </c>
      <c r="M10" s="74">
        <v>0</v>
      </c>
      <c r="N10" t="s">
        <v>717</v>
      </c>
    </row>
    <row r="11" spans="1:14">
      <c r="A11" s="7">
        <f t="shared" si="0"/>
        <v>1998</v>
      </c>
      <c r="B11" s="41">
        <v>7.7</v>
      </c>
      <c r="C11" s="41" t="s">
        <v>446</v>
      </c>
      <c r="D11" s="41">
        <v>0</v>
      </c>
      <c r="E11" s="41">
        <v>0</v>
      </c>
      <c r="F11" s="41">
        <v>1.9</v>
      </c>
      <c r="G11" s="41">
        <v>0</v>
      </c>
      <c r="H11" s="41">
        <v>2.2000000000000002</v>
      </c>
      <c r="I11" s="41">
        <v>0</v>
      </c>
      <c r="J11" s="41">
        <v>0</v>
      </c>
      <c r="K11" s="41">
        <v>0</v>
      </c>
      <c r="L11" s="13">
        <f t="shared" si="1"/>
        <v>7.1038961038961039</v>
      </c>
      <c r="M11" s="74">
        <v>16</v>
      </c>
      <c r="N11" t="s">
        <v>718</v>
      </c>
    </row>
    <row r="12" spans="1:14">
      <c r="A12" s="7">
        <f t="shared" si="0"/>
        <v>1999</v>
      </c>
      <c r="B12" s="41">
        <v>9.8000000000000007</v>
      </c>
      <c r="C12" s="41" t="s">
        <v>446</v>
      </c>
      <c r="D12" s="41">
        <v>0</v>
      </c>
      <c r="E12" s="41">
        <v>1.9</v>
      </c>
      <c r="F12" s="41">
        <v>3</v>
      </c>
      <c r="G12" s="41">
        <v>0</v>
      </c>
      <c r="H12" s="41">
        <v>3.1</v>
      </c>
      <c r="I12" s="41">
        <v>0</v>
      </c>
      <c r="J12" s="41">
        <v>0</v>
      </c>
      <c r="K12" s="41">
        <v>0</v>
      </c>
      <c r="L12" s="13">
        <f t="shared" si="1"/>
        <v>10.392857142857142</v>
      </c>
      <c r="M12" s="74">
        <v>18</v>
      </c>
      <c r="N12" t="s">
        <v>719</v>
      </c>
    </row>
    <row r="13" spans="1:14">
      <c r="A13" s="7">
        <f t="shared" si="0"/>
        <v>2000</v>
      </c>
      <c r="B13" s="41">
        <v>8.6</v>
      </c>
      <c r="C13" s="41" t="s">
        <v>446</v>
      </c>
      <c r="D13" s="41">
        <v>0</v>
      </c>
      <c r="E13" s="41">
        <v>0</v>
      </c>
      <c r="F13" s="41">
        <v>2.6</v>
      </c>
      <c r="G13" s="41">
        <v>0</v>
      </c>
      <c r="H13" s="41">
        <v>2.6</v>
      </c>
      <c r="I13" s="41">
        <v>0</v>
      </c>
      <c r="J13" s="41">
        <v>0</v>
      </c>
      <c r="K13" s="41">
        <v>0</v>
      </c>
      <c r="L13" s="13">
        <f t="shared" si="1"/>
        <v>8.0116279069767451</v>
      </c>
    </row>
    <row r="14" spans="1:14">
      <c r="A14" s="7">
        <f t="shared" si="0"/>
        <v>2001</v>
      </c>
      <c r="B14" s="41">
        <v>8.5</v>
      </c>
      <c r="C14" s="41" t="s">
        <v>446</v>
      </c>
      <c r="D14" s="41">
        <v>0</v>
      </c>
      <c r="E14" s="41">
        <v>0</v>
      </c>
      <c r="F14" s="41">
        <v>2.1</v>
      </c>
      <c r="G14" s="41">
        <v>0</v>
      </c>
      <c r="H14" s="41">
        <v>3.3</v>
      </c>
      <c r="I14" s="41">
        <v>0</v>
      </c>
      <c r="J14" s="41">
        <v>0</v>
      </c>
      <c r="K14" s="41">
        <v>0</v>
      </c>
      <c r="L14" s="13">
        <f t="shared" si="1"/>
        <v>8.5941176470588232</v>
      </c>
    </row>
    <row r="15" spans="1:14">
      <c r="A15" s="7">
        <f t="shared" si="0"/>
        <v>2002</v>
      </c>
      <c r="B15" s="41">
        <v>6.7</v>
      </c>
      <c r="C15" s="41" t="s">
        <v>446</v>
      </c>
      <c r="D15" s="41">
        <v>0</v>
      </c>
      <c r="E15" s="41">
        <v>0</v>
      </c>
      <c r="F15" s="41">
        <v>2</v>
      </c>
      <c r="G15" s="41">
        <v>0</v>
      </c>
      <c r="H15" s="41">
        <v>2.6</v>
      </c>
      <c r="I15" s="41">
        <v>0</v>
      </c>
      <c r="J15" s="41">
        <v>0</v>
      </c>
      <c r="K15" s="41">
        <v>0</v>
      </c>
      <c r="L15" s="13">
        <f t="shared" si="1"/>
        <v>9.2089552238805972</v>
      </c>
    </row>
    <row r="16" spans="1:14">
      <c r="A16" s="7">
        <f t="shared" si="0"/>
        <v>2003</v>
      </c>
      <c r="B16" s="41">
        <v>7.9</v>
      </c>
      <c r="C16" s="41" t="s">
        <v>446</v>
      </c>
      <c r="D16" s="41">
        <v>0</v>
      </c>
      <c r="E16" s="41">
        <v>0</v>
      </c>
      <c r="F16" s="41">
        <v>2</v>
      </c>
      <c r="G16" s="41">
        <v>0</v>
      </c>
      <c r="H16" s="41">
        <v>2.9</v>
      </c>
      <c r="I16" s="41">
        <v>0</v>
      </c>
      <c r="J16" s="41">
        <v>0</v>
      </c>
      <c r="K16" s="41">
        <v>0</v>
      </c>
      <c r="L16" s="13">
        <f t="shared" si="1"/>
        <v>8.3607594936708853</v>
      </c>
    </row>
    <row r="17" spans="1:12">
      <c r="A17" s="7">
        <f t="shared" si="0"/>
        <v>2004</v>
      </c>
      <c r="B17" s="41">
        <v>7.5</v>
      </c>
      <c r="C17" s="41" t="s">
        <v>446</v>
      </c>
      <c r="D17" s="41">
        <v>0</v>
      </c>
      <c r="E17" s="41">
        <v>0</v>
      </c>
      <c r="F17" s="41">
        <v>2.1</v>
      </c>
      <c r="G17" s="41">
        <v>0</v>
      </c>
      <c r="H17" s="41">
        <v>2.6</v>
      </c>
      <c r="I17" s="41">
        <v>0</v>
      </c>
      <c r="J17" s="41">
        <v>0</v>
      </c>
      <c r="K17" s="41">
        <v>0</v>
      </c>
      <c r="L17" s="13">
        <f t="shared" si="1"/>
        <v>8.3866666666666667</v>
      </c>
    </row>
    <row r="18" spans="1:12">
      <c r="A18" s="7">
        <f t="shared" si="0"/>
        <v>2005</v>
      </c>
      <c r="B18" s="41">
        <v>7.8</v>
      </c>
      <c r="C18" s="41" t="s">
        <v>446</v>
      </c>
      <c r="D18" s="41">
        <v>0</v>
      </c>
      <c r="E18" s="41">
        <v>0</v>
      </c>
      <c r="F18" s="41">
        <v>2.1</v>
      </c>
      <c r="G18" s="41">
        <v>0</v>
      </c>
      <c r="H18" s="41">
        <v>3.5</v>
      </c>
      <c r="I18" s="41">
        <v>0</v>
      </c>
      <c r="J18" s="41">
        <v>0</v>
      </c>
      <c r="K18" s="41">
        <v>0</v>
      </c>
      <c r="L18" s="13">
        <f t="shared" si="1"/>
        <v>9.7371794871794872</v>
      </c>
    </row>
    <row r="19" spans="1:12">
      <c r="A19" s="7">
        <f t="shared" si="0"/>
        <v>2006</v>
      </c>
      <c r="B19" s="41">
        <v>7.4</v>
      </c>
      <c r="C19" s="41" t="s">
        <v>446</v>
      </c>
      <c r="D19" s="41">
        <v>0</v>
      </c>
      <c r="E19" s="41">
        <v>0</v>
      </c>
      <c r="F19" s="41">
        <v>1.9</v>
      </c>
      <c r="G19" s="41">
        <v>0</v>
      </c>
      <c r="H19" s="41">
        <v>2.2999999999999998</v>
      </c>
      <c r="I19" s="41">
        <v>1.7</v>
      </c>
      <c r="J19" s="41">
        <v>0</v>
      </c>
      <c r="K19" s="41">
        <v>0</v>
      </c>
      <c r="L19" s="13">
        <f t="shared" si="1"/>
        <v>7.5878378378378359</v>
      </c>
    </row>
    <row r="20" spans="1:12">
      <c r="A20" s="7">
        <f t="shared" si="0"/>
        <v>2007</v>
      </c>
      <c r="B20" s="41">
        <v>8</v>
      </c>
      <c r="C20" s="41" t="s">
        <v>446</v>
      </c>
      <c r="D20" s="41">
        <v>0</v>
      </c>
      <c r="E20" s="41">
        <v>0</v>
      </c>
      <c r="F20" s="41">
        <v>2</v>
      </c>
      <c r="G20" s="41">
        <v>0</v>
      </c>
      <c r="H20" s="41">
        <v>3.2</v>
      </c>
      <c r="I20" s="41">
        <v>0</v>
      </c>
      <c r="J20" s="41">
        <v>0</v>
      </c>
      <c r="K20" s="41">
        <v>0</v>
      </c>
      <c r="L20" s="13">
        <f t="shared" si="1"/>
        <v>8.8000000000000007</v>
      </c>
    </row>
    <row r="22" spans="1:12">
      <c r="A22" s="9" t="s">
        <v>721</v>
      </c>
      <c r="B22" s="3"/>
      <c r="C22" s="3"/>
      <c r="D22" s="3"/>
      <c r="E22" s="3"/>
      <c r="F22" s="3"/>
      <c r="G22" s="3"/>
      <c r="H22" s="3"/>
      <c r="I22" s="3"/>
      <c r="J22" s="3"/>
      <c r="K22" s="3"/>
    </row>
    <row r="23" spans="1:12">
      <c r="A23" s="60" t="s">
        <v>722</v>
      </c>
      <c r="B23" s="41">
        <f>(B20-B3)/B3*100</f>
        <v>-21.568627450980387</v>
      </c>
      <c r="C23" s="41" t="s">
        <v>446</v>
      </c>
      <c r="D23" s="41" t="s">
        <v>446</v>
      </c>
      <c r="E23" s="41">
        <f>(E20-E3)/E3*100</f>
        <v>-100</v>
      </c>
      <c r="F23" s="41">
        <f>(F20-F3)/F3*100</f>
        <v>-9.0909090909090988</v>
      </c>
      <c r="G23" s="41" t="s">
        <v>446</v>
      </c>
      <c r="H23" s="41">
        <f>(H20-H3)/H3*100</f>
        <v>28.000000000000007</v>
      </c>
      <c r="I23" s="41" t="s">
        <v>446</v>
      </c>
      <c r="J23" s="41" t="s">
        <v>446</v>
      </c>
      <c r="K23" s="41" t="s">
        <v>446</v>
      </c>
      <c r="L23" s="41">
        <f>(L20-L3)/L3*100</f>
        <v>4.6763848396501393</v>
      </c>
    </row>
    <row r="24" spans="1:12">
      <c r="A24" s="75" t="s">
        <v>723</v>
      </c>
      <c r="B24" s="41">
        <f>(B13-B3)/B3*100</f>
        <v>-15.686274509803919</v>
      </c>
      <c r="C24" s="41" t="s">
        <v>446</v>
      </c>
      <c r="D24" s="41" t="s">
        <v>446</v>
      </c>
      <c r="E24" s="41">
        <f>(E13-E3)/E3*100</f>
        <v>-100</v>
      </c>
      <c r="F24" s="41">
        <f>(F13-F3)/F3*100</f>
        <v>18.181818181818176</v>
      </c>
      <c r="G24" s="41" t="s">
        <v>446</v>
      </c>
      <c r="H24" s="41">
        <f>(H13-H3)/H3*100</f>
        <v>4.0000000000000036</v>
      </c>
      <c r="I24" s="41" t="s">
        <v>446</v>
      </c>
      <c r="J24" s="41" t="s">
        <v>446</v>
      </c>
      <c r="K24" s="41" t="s">
        <v>446</v>
      </c>
      <c r="L24" s="41">
        <f>(L13-L3)/L3*100</f>
        <v>-4.7013356837751745</v>
      </c>
    </row>
    <row r="25" spans="1:12">
      <c r="A25" s="75" t="s">
        <v>3</v>
      </c>
      <c r="B25" s="41">
        <f>(B20-B13)/B13*100</f>
        <v>-6.9767441860465071</v>
      </c>
      <c r="C25" s="41" t="s">
        <v>446</v>
      </c>
      <c r="D25" s="41" t="s">
        <v>446</v>
      </c>
      <c r="E25" s="41" t="s">
        <v>446</v>
      </c>
      <c r="F25" s="41">
        <f>(F20-F13)/F13*100</f>
        <v>-23.076923076923077</v>
      </c>
      <c r="G25" s="41" t="s">
        <v>446</v>
      </c>
      <c r="H25" s="41">
        <f>(H20-H13)/H13*100</f>
        <v>23.076923076923077</v>
      </c>
      <c r="I25" s="41" t="s">
        <v>446</v>
      </c>
      <c r="J25" s="41" t="s">
        <v>446</v>
      </c>
      <c r="K25" s="41" t="s">
        <v>446</v>
      </c>
      <c r="L25" s="41">
        <f>(L20-L13)/L13*100</f>
        <v>9.8403483309143649</v>
      </c>
    </row>
    <row r="27" spans="1:12">
      <c r="A27" t="s">
        <v>724</v>
      </c>
    </row>
  </sheetData>
  <pageMargins left="0.7" right="0.7" top="0.75" bottom="0.75" header="0.3" footer="0.3"/>
  <pageSetup scale="75" orientation="landscape" horizontalDpi="0" verticalDpi="0" r:id="rId1"/>
</worksheet>
</file>

<file path=xl/worksheets/sheet7.xml><?xml version="1.0" encoding="utf-8"?>
<worksheet xmlns="http://schemas.openxmlformats.org/spreadsheetml/2006/main" xmlns:r="http://schemas.openxmlformats.org/officeDocument/2006/relationships">
  <sheetPr codeName="Sheet59"/>
  <dimension ref="A1:AD66"/>
  <sheetViews>
    <sheetView view="pageBreakPreview" zoomScaleNormal="100" zoomScaleSheetLayoutView="100" workbookViewId="0">
      <selection sqref="A1:K1"/>
    </sheetView>
  </sheetViews>
  <sheetFormatPr defaultRowHeight="15" outlineLevelRow="1" outlineLevelCol="1"/>
  <cols>
    <col min="1" max="1" width="17" customWidth="1"/>
    <col min="2" max="2" width="12" customWidth="1"/>
    <col min="3" max="3" width="14.28515625" customWidth="1"/>
    <col min="4" max="11" width="14" customWidth="1"/>
    <col min="13" max="29" width="0" hidden="1" customWidth="1" outlineLevel="1"/>
    <col min="30" max="30" width="9.140625" collapsed="1"/>
  </cols>
  <sheetData>
    <row r="1" spans="1:29">
      <c r="A1" s="319" t="s">
        <v>440</v>
      </c>
      <c r="B1" s="319"/>
      <c r="C1" s="319"/>
      <c r="D1" s="319"/>
      <c r="E1" s="319"/>
      <c r="F1" s="319"/>
      <c r="G1" s="319"/>
      <c r="H1" s="319"/>
      <c r="I1" s="319"/>
      <c r="J1" s="319"/>
      <c r="K1" s="319"/>
    </row>
    <row r="2" spans="1:29">
      <c r="A2" s="320"/>
      <c r="B2" s="321" t="str">
        <f>'1b'!B2:B5</f>
        <v xml:space="preserve"> Total economy</v>
      </c>
      <c r="C2" s="321" t="str">
        <f>'1b'!C2:C5</f>
        <v xml:space="preserve"> Manufacturing [3A]</v>
      </c>
      <c r="D2" s="321" t="str">
        <f>'1b'!D2:D5</f>
        <v xml:space="preserve"> Food manufacturing [311]</v>
      </c>
      <c r="E2" s="325" t="s">
        <v>46</v>
      </c>
      <c r="F2" s="326"/>
      <c r="G2" s="326"/>
      <c r="H2" s="326"/>
      <c r="I2" s="326"/>
      <c r="J2" s="326"/>
      <c r="K2" s="327"/>
    </row>
    <row r="3" spans="1:29">
      <c r="A3" s="320"/>
      <c r="B3" s="321"/>
      <c r="C3" s="321"/>
      <c r="D3" s="321"/>
      <c r="E3" s="333" t="str">
        <f>'1b'!E3:E5</f>
        <v xml:space="preserve"> Animal food manufacturing [3111]</v>
      </c>
      <c r="F3" s="333" t="str">
        <f>'1b'!F3:F5</f>
        <v xml:space="preserve"> Sugar and confectionery product manufacturing [3113]</v>
      </c>
      <c r="G3" s="333" t="str">
        <f>'1b'!G3:G5</f>
        <v xml:space="preserve"> Fruit and vegetable preserving and specialty food manufacturing [3114]</v>
      </c>
      <c r="H3" s="333" t="str">
        <f>'1b'!H3:H5</f>
        <v xml:space="preserve"> Dairy product manufacturing [3115]</v>
      </c>
      <c r="I3" s="333" t="str">
        <f>'1b'!I3:I5</f>
        <v xml:space="preserve"> Meat product manufacturing [3116]</v>
      </c>
      <c r="J3" s="333" t="str">
        <f>'1b'!J3:J5</f>
        <v xml:space="preserve"> Seafood product preparation and packaging [3117]</v>
      </c>
      <c r="K3" s="333" t="str">
        <f>'1b'!K3:K5</f>
        <v xml:space="preserve"> Miscellaneous food manufacturing [311A]</v>
      </c>
    </row>
    <row r="4" spans="1:29">
      <c r="A4" s="320"/>
      <c r="B4" s="321"/>
      <c r="C4" s="321"/>
      <c r="D4" s="321"/>
      <c r="E4" s="334"/>
      <c r="F4" s="334"/>
      <c r="G4" s="334"/>
      <c r="H4" s="334"/>
      <c r="I4" s="334"/>
      <c r="J4" s="334"/>
      <c r="K4" s="334"/>
    </row>
    <row r="5" spans="1:29" ht="63.75" customHeight="1">
      <c r="A5" s="320"/>
      <c r="B5" s="321"/>
      <c r="C5" s="321"/>
      <c r="D5" s="321"/>
      <c r="E5" s="335"/>
      <c r="F5" s="335"/>
      <c r="G5" s="335"/>
      <c r="H5" s="335"/>
      <c r="I5" s="335"/>
      <c r="J5" s="335"/>
      <c r="K5" s="335"/>
    </row>
    <row r="6" spans="1:29">
      <c r="A6" s="16">
        <v>1961</v>
      </c>
      <c r="B6" s="30">
        <f>'1b'!B6/'1b'!B6*100</f>
        <v>100</v>
      </c>
      <c r="C6" s="30">
        <f>'1b'!C6/'1b'!$B6*100</f>
        <v>22.430223753948983</v>
      </c>
      <c r="D6" s="30">
        <f>'1b'!D6/'1b'!$B6*100</f>
        <v>2.7544972716117071</v>
      </c>
      <c r="E6" s="30">
        <f>'1b'!E6/'1b'!$B6*100</f>
        <v>0.16709746481815096</v>
      </c>
      <c r="F6" s="30">
        <f>'1b'!F6/'1b'!$B6*100</f>
        <v>0.23236991201274118</v>
      </c>
      <c r="G6" s="30">
        <f>'1b'!G6/'1b'!$B6*100</f>
        <v>0.25586799300279367</v>
      </c>
      <c r="H6" s="30">
        <f>'1b'!H6/'1b'!$B6*100</f>
        <v>0.51434688389337091</v>
      </c>
      <c r="I6" s="30">
        <f>'1b'!I6/'1b'!$B6*100</f>
        <v>0.50129239445445295</v>
      </c>
      <c r="J6" s="30">
        <f>'1b'!J6/'1b'!$B6*100</f>
        <v>0.13837758805253125</v>
      </c>
      <c r="K6" s="30">
        <f>'1b'!K6/'1b'!$B6*100</f>
        <v>0.9425341374898828</v>
      </c>
      <c r="M6">
        <f>100*D6/$C6</f>
        <v>12.280293330229309</v>
      </c>
      <c r="N6">
        <f>100*E6/$C6</f>
        <v>0.74496566173902923</v>
      </c>
      <c r="O6">
        <f t="shared" ref="O6:T21" si="0">100*F6/$C6</f>
        <v>1.0359678733558375</v>
      </c>
      <c r="P6">
        <f t="shared" si="0"/>
        <v>1.1407286695378884</v>
      </c>
      <c r="Q6">
        <f t="shared" si="0"/>
        <v>2.2930974275404492</v>
      </c>
      <c r="R6">
        <f t="shared" si="0"/>
        <v>2.2348969852170879</v>
      </c>
      <c r="S6">
        <f t="shared" si="0"/>
        <v>0.6169246886276335</v>
      </c>
      <c r="T6">
        <f>100*K6/$C6</f>
        <v>4.2020719357467122</v>
      </c>
      <c r="W6" s="163" t="s">
        <v>15</v>
      </c>
      <c r="X6" s="163" t="s">
        <v>8</v>
      </c>
      <c r="Y6" s="163" t="s">
        <v>11</v>
      </c>
      <c r="Z6" s="163" t="s">
        <v>13</v>
      </c>
      <c r="AA6" s="163" t="s">
        <v>12</v>
      </c>
      <c r="AB6" s="163" t="s">
        <v>14</v>
      </c>
      <c r="AC6" s="163" t="s">
        <v>55</v>
      </c>
    </row>
    <row r="7" spans="1:29">
      <c r="A7" s="16">
        <v>1962</v>
      </c>
      <c r="B7" s="30">
        <f>'1b'!B7/'1b'!B7*100</f>
        <v>100</v>
      </c>
      <c r="C7" s="30">
        <f>'1b'!C7/'1b'!$B7*100</f>
        <v>23.019634394041976</v>
      </c>
      <c r="D7" s="30">
        <f>'1b'!D7/'1b'!$B7*100</f>
        <v>2.7492987716413579</v>
      </c>
      <c r="E7" s="30">
        <f>'1b'!E7/'1b'!$B7*100</f>
        <v>0.15475384466582842</v>
      </c>
      <c r="F7" s="30">
        <f>'1b'!F7/'1b'!$B7*100</f>
        <v>0.23938485346745333</v>
      </c>
      <c r="G7" s="30">
        <f>'1b'!G7/'1b'!$B7*100</f>
        <v>0.2587290840506819</v>
      </c>
      <c r="H7" s="30">
        <f>'1b'!H7/'1b'!$B7*100</f>
        <v>0.54163845633039942</v>
      </c>
      <c r="I7" s="30">
        <f>'1b'!I7/'1b'!$B7*100</f>
        <v>0.48844182222652094</v>
      </c>
      <c r="J7" s="30">
        <f>'1b'!J7/'1b'!$B7*100</f>
        <v>0.14991778702002129</v>
      </c>
      <c r="K7" s="30">
        <f>'1b'!K7/'1b'!$B7*100</f>
        <v>0.91401489505754907</v>
      </c>
      <c r="M7">
        <f t="shared" ref="M7:T50" si="1">100*D7/$C7</f>
        <v>11.943277310924371</v>
      </c>
      <c r="N7">
        <f t="shared" si="1"/>
        <v>0.67226890756302526</v>
      </c>
      <c r="O7">
        <f t="shared" si="0"/>
        <v>1.0399159663865547</v>
      </c>
      <c r="P7">
        <f t="shared" si="0"/>
        <v>1.123949579831933</v>
      </c>
      <c r="Q7">
        <f t="shared" si="0"/>
        <v>2.3529411764705883</v>
      </c>
      <c r="R7">
        <f t="shared" si="0"/>
        <v>2.1218487394957983</v>
      </c>
      <c r="S7">
        <f t="shared" si="0"/>
        <v>0.6512605042016808</v>
      </c>
      <c r="T7">
        <f t="shared" si="0"/>
        <v>3.9705882352941178</v>
      </c>
      <c r="V7">
        <v>1961</v>
      </c>
      <c r="W7" s="30">
        <f>$J$6</f>
        <v>0.13837758805253125</v>
      </c>
      <c r="X7" s="30">
        <f>$E$6</f>
        <v>0.16709746481815096</v>
      </c>
      <c r="Y7" s="30">
        <f>$F$6</f>
        <v>0.23236991201274118</v>
      </c>
      <c r="Z7" s="30">
        <f>$H$6</f>
        <v>0.51434688389337091</v>
      </c>
      <c r="AA7" s="30">
        <f>$G$6</f>
        <v>0.25586799300279367</v>
      </c>
      <c r="AB7" s="30">
        <f>$I$6</f>
        <v>0.50129239445445295</v>
      </c>
      <c r="AC7" s="30">
        <f>$K$6</f>
        <v>0.9425341374898828</v>
      </c>
    </row>
    <row r="8" spans="1:29">
      <c r="A8" s="16">
        <v>1963</v>
      </c>
      <c r="B8" s="30">
        <f>'1b'!B8/'1b'!B8*100</f>
        <v>100</v>
      </c>
      <c r="C8" s="30">
        <f>'1b'!C8/'1b'!$B8*100</f>
        <v>23.166266034641566</v>
      </c>
      <c r="D8" s="30">
        <f>'1b'!D8/'1b'!$B8*100</f>
        <v>2.6756228517511738</v>
      </c>
      <c r="E8" s="30">
        <f>'1b'!E8/'1b'!$B8*100</f>
        <v>0.15501089569339294</v>
      </c>
      <c r="F8" s="30">
        <f>'1b'!F8/'1b'!$B8*100</f>
        <v>0.20218812481746906</v>
      </c>
      <c r="G8" s="30">
        <f>'1b'!G8/'1b'!$B8*100</f>
        <v>0.24262574978096288</v>
      </c>
      <c r="H8" s="30">
        <f>'1b'!H8/'1b'!$B8*100</f>
        <v>0.56612674948891328</v>
      </c>
      <c r="I8" s="30">
        <f>'1b'!I8/'1b'!$B8*100</f>
        <v>0.48525149956192576</v>
      </c>
      <c r="J8" s="30">
        <f>'1b'!J8/'1b'!$B8*100</f>
        <v>0.13254554849145192</v>
      </c>
      <c r="K8" s="30">
        <f>'1b'!K8/'1b'!$B8*100</f>
        <v>0.89187428391705792</v>
      </c>
      <c r="M8">
        <f t="shared" si="1"/>
        <v>11.549650892164468</v>
      </c>
      <c r="N8">
        <f t="shared" si="1"/>
        <v>0.66912335143522106</v>
      </c>
      <c r="O8">
        <f t="shared" si="0"/>
        <v>0.87276958882854927</v>
      </c>
      <c r="P8">
        <f t="shared" si="0"/>
        <v>1.0473235065942592</v>
      </c>
      <c r="Q8">
        <f t="shared" si="0"/>
        <v>2.4437548487199372</v>
      </c>
      <c r="R8">
        <f t="shared" si="0"/>
        <v>2.0946470131885184</v>
      </c>
      <c r="S8">
        <f t="shared" si="0"/>
        <v>0.57214895267649335</v>
      </c>
      <c r="T8">
        <f t="shared" si="0"/>
        <v>3.8498836307214894</v>
      </c>
      <c r="V8">
        <v>2007</v>
      </c>
      <c r="W8" s="30">
        <f>$J$52</f>
        <v>6.2973084423072895E-2</v>
      </c>
      <c r="X8" s="30">
        <f>$E$52</f>
        <v>8.7155867120501537E-2</v>
      </c>
      <c r="Y8" s="30">
        <f>$F$52</f>
        <v>9.1209628381920219E-2</v>
      </c>
      <c r="Z8" s="30">
        <f>$H$52</f>
        <v>0.16669345876695765</v>
      </c>
      <c r="AA8" s="30">
        <f>$G$52</f>
        <v>0.17556979808075374</v>
      </c>
      <c r="AB8" s="30">
        <f>$I$52</f>
        <v>0.3983868825876975</v>
      </c>
      <c r="AC8" s="30">
        <f>$K$52</f>
        <v>0.47974167755823782</v>
      </c>
    </row>
    <row r="9" spans="1:29">
      <c r="A9" s="16">
        <v>1964</v>
      </c>
      <c r="B9" s="30">
        <f>'1b'!B9/'1b'!B9*100</f>
        <v>100</v>
      </c>
      <c r="C9" s="30">
        <f>'1b'!C9/'1b'!$B9*100</f>
        <v>23.585508022491812</v>
      </c>
      <c r="D9" s="30">
        <f>'1b'!D9/'1b'!$B9*100</f>
        <v>2.7167308603324338</v>
      </c>
      <c r="E9" s="30">
        <f>'1b'!E9/'1b'!$B9*100</f>
        <v>0.162715495046446</v>
      </c>
      <c r="F9" s="30">
        <f>'1b'!F9/'1b'!$B9*100</f>
        <v>0.23068525880002472</v>
      </c>
      <c r="G9" s="30">
        <f>'1b'!G9/'1b'!$B9*100</f>
        <v>0.26569998558217134</v>
      </c>
      <c r="H9" s="30">
        <f>'1b'!H9/'1b'!$B9*100</f>
        <v>0.51904183230005563</v>
      </c>
      <c r="I9" s="30">
        <f>'1b'!I9/'1b'!$B9*100</f>
        <v>0.49844493419291058</v>
      </c>
      <c r="J9" s="30">
        <f>'1b'!J9/'1b'!$B9*100</f>
        <v>0.14005890712858643</v>
      </c>
      <c r="K9" s="30">
        <f>'1b'!K9/'1b'!$B9*100</f>
        <v>0.90214413709295382</v>
      </c>
      <c r="M9">
        <f t="shared" si="1"/>
        <v>11.518644659855035</v>
      </c>
      <c r="N9">
        <f t="shared" si="1"/>
        <v>0.68989607894507032</v>
      </c>
      <c r="O9">
        <f t="shared" si="0"/>
        <v>0.9780805169854162</v>
      </c>
      <c r="P9">
        <f t="shared" si="0"/>
        <v>1.1265391668849882</v>
      </c>
      <c r="Q9">
        <f t="shared" si="0"/>
        <v>2.2006811632171863</v>
      </c>
      <c r="R9">
        <f t="shared" si="0"/>
        <v>2.1133525456292026</v>
      </c>
      <c r="S9">
        <f t="shared" si="0"/>
        <v>0.59383459959828833</v>
      </c>
      <c r="T9">
        <f t="shared" si="0"/>
        <v>3.8249934503536811</v>
      </c>
    </row>
    <row r="10" spans="1:29">
      <c r="A10" s="16">
        <v>1965</v>
      </c>
      <c r="B10" s="30">
        <f>'1b'!B10/'1b'!B10*100</f>
        <v>100</v>
      </c>
      <c r="C10" s="30">
        <f>'1b'!C10/'1b'!$B10*100</f>
        <v>23.734948797779364</v>
      </c>
      <c r="D10" s="30">
        <f>'1b'!D10/'1b'!$B10*100</f>
        <v>2.6482613751453545</v>
      </c>
      <c r="E10" s="30">
        <f>'1b'!E10/'1b'!$B10*100</f>
        <v>0.1556697550545782</v>
      </c>
      <c r="F10" s="30">
        <f>'1b'!F10/'1b'!$B10*100</f>
        <v>0.25132225514835516</v>
      </c>
      <c r="G10" s="30">
        <f>'1b'!G10/'1b'!$B10*100</f>
        <v>0.26069995123598033</v>
      </c>
      <c r="H10" s="30">
        <f>'1b'!H10/'1b'!$B10*100</f>
        <v>0.48013803968640978</v>
      </c>
      <c r="I10" s="30">
        <f>'1b'!I10/'1b'!$B10*100</f>
        <v>0.48201357890393493</v>
      </c>
      <c r="J10" s="30">
        <f>'1b'!J10/'1b'!$B10*100</f>
        <v>0.14254098053190292</v>
      </c>
      <c r="K10" s="30">
        <f>'1b'!K10/'1b'!$B10*100</f>
        <v>0.87775235380171801</v>
      </c>
      <c r="M10">
        <f t="shared" si="1"/>
        <v>11.157645199525879</v>
      </c>
      <c r="N10">
        <f t="shared" si="1"/>
        <v>0.65586724614776759</v>
      </c>
      <c r="O10">
        <f t="shared" si="0"/>
        <v>1.0588700118530223</v>
      </c>
      <c r="P10">
        <f t="shared" si="0"/>
        <v>1.0983800869221649</v>
      </c>
      <c r="Q10">
        <f t="shared" si="0"/>
        <v>2.0229158435401025</v>
      </c>
      <c r="R10">
        <f t="shared" si="0"/>
        <v>2.0308178585539314</v>
      </c>
      <c r="S10">
        <f t="shared" si="0"/>
        <v>0.60055314105096791</v>
      </c>
      <c r="T10">
        <f t="shared" si="0"/>
        <v>3.6981430264717505</v>
      </c>
    </row>
    <row r="11" spans="1:29">
      <c r="A11" s="16">
        <v>1966</v>
      </c>
      <c r="B11" s="30">
        <f>'1b'!B11/'1b'!B11*100</f>
        <v>100</v>
      </c>
      <c r="C11" s="30">
        <f>'1b'!C11/'1b'!$B11*100</f>
        <v>22.873168689828379</v>
      </c>
      <c r="D11" s="30">
        <f>'1b'!D11/'1b'!$B11*100</f>
        <v>2.4930933444956049</v>
      </c>
      <c r="E11" s="30">
        <f>'1b'!E11/'1b'!$B11*100</f>
        <v>0.1674340728338217</v>
      </c>
      <c r="F11" s="30">
        <f>'1b'!F11/'1b'!$B11*100</f>
        <v>0.20761825031393888</v>
      </c>
      <c r="G11" s="30">
        <f>'1b'!G11/'1b'!$B11*100</f>
        <v>0.24445374633737965</v>
      </c>
      <c r="H11" s="30">
        <f>'1b'!H11/'1b'!$B11*100</f>
        <v>0.45039765592298031</v>
      </c>
      <c r="I11" s="30">
        <f>'1b'!I11/'1b'!$B11*100</f>
        <v>0.46546672247802423</v>
      </c>
      <c r="J11" s="30">
        <f>'1b'!J11/'1b'!$B11*100</f>
        <v>0.13729593972373377</v>
      </c>
      <c r="K11" s="30">
        <f>'1b'!K11/'1b'!$B11*100</f>
        <v>0.8204269568857262</v>
      </c>
      <c r="M11">
        <f t="shared" si="1"/>
        <v>10.899641314691458</v>
      </c>
      <c r="N11">
        <f t="shared" si="1"/>
        <v>0.73201083376033971</v>
      </c>
      <c r="O11">
        <f t="shared" si="0"/>
        <v>0.90769343386282109</v>
      </c>
      <c r="P11">
        <f t="shared" si="0"/>
        <v>1.068735817290096</v>
      </c>
      <c r="Q11">
        <f t="shared" si="0"/>
        <v>1.9691091428153138</v>
      </c>
      <c r="R11">
        <f t="shared" si="0"/>
        <v>2.0349901178537442</v>
      </c>
      <c r="S11">
        <f t="shared" si="0"/>
        <v>0.60024888368347851</v>
      </c>
      <c r="T11">
        <f t="shared" si="0"/>
        <v>3.5868530854256644</v>
      </c>
    </row>
    <row r="12" spans="1:29">
      <c r="A12" s="16">
        <v>1967</v>
      </c>
      <c r="B12" s="30">
        <f>'1b'!B12/'1b'!B12*100</f>
        <v>100</v>
      </c>
      <c r="C12" s="30">
        <f>'1b'!C12/'1b'!$B12*100</f>
        <v>22.199170124481327</v>
      </c>
      <c r="D12" s="30">
        <f>'1b'!D12/'1b'!$B12*100</f>
        <v>2.5114653854553399</v>
      </c>
      <c r="E12" s="30">
        <f>'1b'!E12/'1b'!$B12*100</f>
        <v>0.18718996661778928</v>
      </c>
      <c r="F12" s="30">
        <f>'1b'!F12/'1b'!$B12*100</f>
        <v>0.2074688796680498</v>
      </c>
      <c r="G12" s="30">
        <f>'1b'!G12/'1b'!$B12*100</f>
        <v>0.24022712382616293</v>
      </c>
      <c r="H12" s="30">
        <f>'1b'!H12/'1b'!$B12*100</f>
        <v>0.42585717405547063</v>
      </c>
      <c r="I12" s="30">
        <f>'1b'!I12/'1b'!$B12*100</f>
        <v>0.49605341153714166</v>
      </c>
      <c r="J12" s="30">
        <f>'1b'!J12/'1b'!$B12*100</f>
        <v>0.11387389635915514</v>
      </c>
      <c r="K12" s="30">
        <f>'1b'!K12/'1b'!$B12*100</f>
        <v>0.84079493339157019</v>
      </c>
      <c r="M12">
        <f t="shared" si="1"/>
        <v>11.313330054107233</v>
      </c>
      <c r="N12">
        <f t="shared" si="1"/>
        <v>0.84322956925022829</v>
      </c>
      <c r="O12">
        <f t="shared" si="0"/>
        <v>0.93457943925233655</v>
      </c>
      <c r="P12">
        <f t="shared" si="0"/>
        <v>1.0821446138711266</v>
      </c>
      <c r="Q12">
        <f t="shared" si="0"/>
        <v>1.9183472700442696</v>
      </c>
      <c r="R12">
        <f t="shared" si="0"/>
        <v>2.2345583585131052</v>
      </c>
      <c r="S12">
        <f t="shared" si="0"/>
        <v>0.51296465462722229</v>
      </c>
      <c r="T12">
        <f t="shared" si="0"/>
        <v>3.787506148548943</v>
      </c>
    </row>
    <row r="13" spans="1:29">
      <c r="A13" s="16">
        <v>1968</v>
      </c>
      <c r="B13" s="30">
        <f>'1b'!B13/'1b'!B13*100</f>
        <v>100</v>
      </c>
      <c r="C13" s="30">
        <f>'1b'!C13/'1b'!$B13*100</f>
        <v>22.061340941512125</v>
      </c>
      <c r="D13" s="30">
        <f>'1b'!D13/'1b'!$B13*100</f>
        <v>2.3922967189728959</v>
      </c>
      <c r="E13" s="30">
        <f>'1b'!E13/'1b'!$B13*100</f>
        <v>0.17689015691868759</v>
      </c>
      <c r="F13" s="30">
        <f>'1b'!F13/'1b'!$B13*100</f>
        <v>0.19828815977175462</v>
      </c>
      <c r="G13" s="30">
        <f>'1b'!G13/'1b'!$B13*100</f>
        <v>0.22681883024251071</v>
      </c>
      <c r="H13" s="30">
        <f>'1b'!H13/'1b'!$B13*100</f>
        <v>0.4165477888730385</v>
      </c>
      <c r="I13" s="30">
        <f>'1b'!I13/'1b'!$B13*100</f>
        <v>0.4407988587731812</v>
      </c>
      <c r="J13" s="30">
        <f>'1b'!J13/'1b'!$B13*100</f>
        <v>0.11982881597717547</v>
      </c>
      <c r="K13" s="30">
        <f>'1b'!K13/'1b'!$B13*100</f>
        <v>0.8131241084165477</v>
      </c>
      <c r="M13">
        <f t="shared" si="1"/>
        <v>10.843840931134821</v>
      </c>
      <c r="N13">
        <f t="shared" si="1"/>
        <v>0.80181053992887175</v>
      </c>
      <c r="O13">
        <f t="shared" si="0"/>
        <v>0.8988037504041384</v>
      </c>
      <c r="P13">
        <f t="shared" si="0"/>
        <v>1.0281280310378274</v>
      </c>
      <c r="Q13">
        <f t="shared" si="0"/>
        <v>1.888134497251859</v>
      </c>
      <c r="R13">
        <f t="shared" si="0"/>
        <v>1.9980601357904948</v>
      </c>
      <c r="S13">
        <f t="shared" si="0"/>
        <v>0.54316197866149374</v>
      </c>
      <c r="T13">
        <f t="shared" si="0"/>
        <v>3.6857419980601356</v>
      </c>
    </row>
    <row r="14" spans="1:29">
      <c r="A14" s="16">
        <v>1969</v>
      </c>
      <c r="B14" s="30">
        <f>'1b'!B14/'1b'!B14*100</f>
        <v>100</v>
      </c>
      <c r="C14" s="30">
        <f>'1b'!C14/'1b'!$B14*100</f>
        <v>22.111034777761933</v>
      </c>
      <c r="D14" s="30">
        <f>'1b'!D14/'1b'!$B14*100</f>
        <v>2.3163570845269423</v>
      </c>
      <c r="E14" s="30">
        <f>'1b'!E14/'1b'!$B14*100</f>
        <v>0.17239814898829506</v>
      </c>
      <c r="F14" s="30">
        <f>'1b'!F14/'1b'!$B14*100</f>
        <v>0.1879528691977653</v>
      </c>
      <c r="G14" s="30">
        <f>'1b'!G14/'1b'!$B14*100</f>
        <v>0.22035853630082827</v>
      </c>
      <c r="H14" s="30">
        <f>'1b'!H14/'1b'!$B14*100</f>
        <v>0.39664536534149092</v>
      </c>
      <c r="I14" s="30">
        <f>'1b'!I14/'1b'!$B14*100</f>
        <v>0.43423593918104397</v>
      </c>
      <c r="J14" s="30">
        <f>'1b'!J14/'1b'!$B14*100</f>
        <v>0.13869625520110956</v>
      </c>
      <c r="K14" s="30">
        <f>'1b'!K14/'1b'!$B14*100</f>
        <v>0.76736619700053144</v>
      </c>
      <c r="M14">
        <f t="shared" si="1"/>
        <v>10.476022980419748</v>
      </c>
      <c r="N14">
        <f t="shared" si="1"/>
        <v>0.77969281275647784</v>
      </c>
      <c r="O14">
        <f t="shared" si="0"/>
        <v>0.85004103646382934</v>
      </c>
      <c r="P14">
        <f t="shared" si="0"/>
        <v>0.99659983585414469</v>
      </c>
      <c r="Q14">
        <f t="shared" si="0"/>
        <v>1.7938797045374606</v>
      </c>
      <c r="R14">
        <f t="shared" si="0"/>
        <v>1.9638879118302264</v>
      </c>
      <c r="S14">
        <f t="shared" si="0"/>
        <v>0.62727166139054991</v>
      </c>
      <c r="T14">
        <f t="shared" si="0"/>
        <v>3.4705123695626687</v>
      </c>
    </row>
    <row r="15" spans="1:29">
      <c r="A15" s="16">
        <v>1970</v>
      </c>
      <c r="B15" s="30">
        <f>'1b'!B15/'1b'!B15*100</f>
        <v>100</v>
      </c>
      <c r="C15" s="30">
        <f>'1b'!C15/'1b'!$B15*100</f>
        <v>20.210043138150226</v>
      </c>
      <c r="D15" s="30">
        <f>'1b'!D15/'1b'!$B15*100</f>
        <v>2.2193917400656087</v>
      </c>
      <c r="E15" s="30">
        <f>'1b'!E15/'1b'!$B15*100</f>
        <v>0.15981543120125929</v>
      </c>
      <c r="F15" s="30">
        <f>'1b'!F15/'1b'!$B15*100</f>
        <v>0.17783972795328101</v>
      </c>
      <c r="G15" s="30">
        <f>'1b'!G15/'1b'!$B15*100</f>
        <v>0.19826726427223895</v>
      </c>
      <c r="H15" s="30">
        <f>'1b'!H15/'1b'!$B15*100</f>
        <v>0.37130051309164752</v>
      </c>
      <c r="I15" s="30">
        <f>'1b'!I15/'1b'!$B15*100</f>
        <v>0.4325831220485214</v>
      </c>
      <c r="J15" s="30">
        <f>'1b'!J15/'1b'!$B15*100</f>
        <v>0.135783035531897</v>
      </c>
      <c r="K15" s="30">
        <f>'1b'!K15/'1b'!$B15*100</f>
        <v>0.74500426575023138</v>
      </c>
      <c r="M15">
        <f t="shared" si="1"/>
        <v>10.981627920803854</v>
      </c>
      <c r="N15">
        <f t="shared" si="1"/>
        <v>0.79077234080504188</v>
      </c>
      <c r="O15">
        <f t="shared" si="0"/>
        <v>0.87995719127177585</v>
      </c>
      <c r="P15">
        <f t="shared" si="0"/>
        <v>0.98103335513407453</v>
      </c>
      <c r="Q15">
        <f t="shared" si="0"/>
        <v>1.8372079196147213</v>
      </c>
      <c r="R15">
        <f t="shared" si="0"/>
        <v>2.140436411201617</v>
      </c>
      <c r="S15">
        <f t="shared" si="0"/>
        <v>0.6718592068493966</v>
      </c>
      <c r="T15">
        <f t="shared" si="0"/>
        <v>3.686307152625008</v>
      </c>
    </row>
    <row r="16" spans="1:29">
      <c r="A16" s="16">
        <v>1971</v>
      </c>
      <c r="B16" s="30">
        <f>'1b'!B16/'1b'!B16*100</f>
        <v>100</v>
      </c>
      <c r="C16" s="30">
        <f>'1b'!C16/'1b'!$B16*100</f>
        <v>20.33659353246982</v>
      </c>
      <c r="D16" s="30">
        <f>'1b'!D16/'1b'!$B16*100</f>
        <v>2.2424883249625518</v>
      </c>
      <c r="E16" s="30">
        <f>'1b'!E16/'1b'!$B16*100</f>
        <v>0.1519957705524716</v>
      </c>
      <c r="F16" s="30">
        <f>'1b'!F16/'1b'!$B16*100</f>
        <v>0.1718213058419244</v>
      </c>
      <c r="G16" s="30">
        <f>'1b'!G16/'1b'!$B16*100</f>
        <v>0.1960525156401445</v>
      </c>
      <c r="H16" s="30">
        <f>'1b'!H16/'1b'!$B16*100</f>
        <v>0.38659793814432991</v>
      </c>
      <c r="I16" s="30">
        <f>'1b'!I16/'1b'!$B16*100</f>
        <v>0.45158163714864741</v>
      </c>
      <c r="J16" s="30">
        <f>'1b'!J16/'1b'!$B16*100</f>
        <v>0.14869151467089611</v>
      </c>
      <c r="K16" s="30">
        <f>'1b'!K16/'1b'!$B16*100</f>
        <v>0.73574764296413775</v>
      </c>
      <c r="M16">
        <f t="shared" si="1"/>
        <v>11.026863084922011</v>
      </c>
      <c r="N16">
        <f t="shared" si="1"/>
        <v>0.74740034662045074</v>
      </c>
      <c r="O16">
        <f t="shared" si="0"/>
        <v>0.84488734835355284</v>
      </c>
      <c r="P16">
        <f t="shared" si="0"/>
        <v>0.96403812824956681</v>
      </c>
      <c r="Q16">
        <f t="shared" si="0"/>
        <v>1.9009965337954944</v>
      </c>
      <c r="R16">
        <f t="shared" si="0"/>
        <v>2.22053726169844</v>
      </c>
      <c r="S16">
        <f t="shared" si="0"/>
        <v>0.731152512998267</v>
      </c>
      <c r="T16">
        <f t="shared" si="0"/>
        <v>3.6178509532062391</v>
      </c>
    </row>
    <row r="17" spans="1:20">
      <c r="A17" s="16">
        <v>1972</v>
      </c>
      <c r="B17" s="30">
        <f>'1b'!B17/'1b'!B17*100</f>
        <v>100</v>
      </c>
      <c r="C17" s="30">
        <f>'1b'!C17/'1b'!$B17*100</f>
        <v>20.467494955090412</v>
      </c>
      <c r="D17" s="30">
        <f>'1b'!D17/'1b'!$B17*100</f>
        <v>2.1604083409171841</v>
      </c>
      <c r="E17" s="30">
        <f>'1b'!E17/'1b'!$B17*100</f>
        <v>0.14343370395283503</v>
      </c>
      <c r="F17" s="30">
        <f>'1b'!F17/'1b'!$B17*100</f>
        <v>0.16915285086851581</v>
      </c>
      <c r="G17" s="30">
        <f>'1b'!G17/'1b'!$B17*100</f>
        <v>0.1978395916590828</v>
      </c>
      <c r="H17" s="30">
        <f>'1b'!H17/'1b'!$B17*100</f>
        <v>0.35413286906975822</v>
      </c>
      <c r="I17" s="30">
        <f>'1b'!I17/'1b'!$B17*100</f>
        <v>0.4154631424840739</v>
      </c>
      <c r="J17" s="30">
        <f>'1b'!J17/'1b'!$B17*100</f>
        <v>0.15728247536897083</v>
      </c>
      <c r="K17" s="30">
        <f>'1b'!K17/'1b'!$B17*100</f>
        <v>0.72409290547224303</v>
      </c>
      <c r="M17">
        <f t="shared" si="1"/>
        <v>10.555313904596201</v>
      </c>
      <c r="N17">
        <f t="shared" si="1"/>
        <v>0.70078778212749493</v>
      </c>
      <c r="O17">
        <f t="shared" si="0"/>
        <v>0.82644628099173545</v>
      </c>
      <c r="P17">
        <f t="shared" si="0"/>
        <v>0.96660383741723443</v>
      </c>
      <c r="Q17">
        <f t="shared" si="0"/>
        <v>1.7302208689768497</v>
      </c>
      <c r="R17">
        <f t="shared" si="0"/>
        <v>2.0298680585761928</v>
      </c>
      <c r="S17">
        <f t="shared" si="0"/>
        <v>0.76845005074670147</v>
      </c>
      <c r="T17">
        <f t="shared" si="0"/>
        <v>3.5377700449470781</v>
      </c>
    </row>
    <row r="18" spans="1:20">
      <c r="A18" s="16">
        <v>1973</v>
      </c>
      <c r="B18" s="30">
        <f>'1b'!B18/'1b'!B18*100</f>
        <v>100</v>
      </c>
      <c r="C18" s="30">
        <f>'1b'!C18/'1b'!$B18*100</f>
        <v>20.368048601937009</v>
      </c>
      <c r="D18" s="30">
        <f>'1b'!D18/'1b'!$B18*100</f>
        <v>2.11960317393536</v>
      </c>
      <c r="E18" s="30">
        <f>'1b'!E18/'1b'!$B18*100</f>
        <v>0.12032681773432176</v>
      </c>
      <c r="F18" s="30">
        <f>'1b'!F18/'1b'!$B18*100</f>
        <v>0.18511818112972578</v>
      </c>
      <c r="G18" s="30">
        <f>'1b'!G18/'1b'!$B18*100</f>
        <v>0.18343528857400099</v>
      </c>
      <c r="H18" s="30">
        <f>'1b'!H18/'1b'!$B18*100</f>
        <v>0.31385946164267142</v>
      </c>
      <c r="I18" s="30">
        <f>'1b'!I18/'1b'!$B18*100</f>
        <v>0.43839351076630517</v>
      </c>
      <c r="J18" s="30">
        <f>'1b'!J18/'1b'!$B18*100</f>
        <v>0.19605698274193684</v>
      </c>
      <c r="K18" s="30">
        <f>'1b'!K18/'1b'!$B18*100</f>
        <v>0.68241293134639824</v>
      </c>
      <c r="M18">
        <f t="shared" si="1"/>
        <v>10.406510782450631</v>
      </c>
      <c r="N18">
        <f t="shared" si="1"/>
        <v>0.59076262083780884</v>
      </c>
      <c r="O18">
        <f t="shared" si="0"/>
        <v>0.90886557051970585</v>
      </c>
      <c r="P18">
        <f t="shared" si="0"/>
        <v>0.90060315624225395</v>
      </c>
      <c r="Q18">
        <f t="shared" si="0"/>
        <v>1.5409402627447741</v>
      </c>
      <c r="R18">
        <f t="shared" si="0"/>
        <v>2.1523589192762125</v>
      </c>
      <c r="S18">
        <f t="shared" si="0"/>
        <v>0.96257126332314313</v>
      </c>
      <c r="T18">
        <f t="shared" si="0"/>
        <v>3.3504089895067342</v>
      </c>
    </row>
    <row r="19" spans="1:20">
      <c r="A19" s="16">
        <v>1974</v>
      </c>
      <c r="B19" s="30">
        <f>'1b'!B19/'1b'!B19*100</f>
        <v>100</v>
      </c>
      <c r="C19" s="30">
        <f>'1b'!C19/'1b'!$B19*100</f>
        <v>20.072489267365754</v>
      </c>
      <c r="D19" s="30">
        <f>'1b'!D19/'1b'!$B19*100</f>
        <v>1.9966218593848968</v>
      </c>
      <c r="E19" s="30">
        <f>'1b'!E19/'1b'!$B19*100</f>
        <v>0.13442184530931101</v>
      </c>
      <c r="F19" s="30">
        <f>'1b'!F19/'1b'!$B19*100</f>
        <v>0.17172214793440777</v>
      </c>
      <c r="G19" s="30">
        <f>'1b'!G19/'1b'!$B19*100</f>
        <v>0.17172214793440777</v>
      </c>
      <c r="H19" s="30">
        <f>'1b'!H19/'1b'!$B19*100</f>
        <v>0.29417974523189527</v>
      </c>
      <c r="I19" s="30">
        <f>'1b'!I19/'1b'!$B19*100</f>
        <v>0.46097543810261105</v>
      </c>
      <c r="J19" s="30">
        <f>'1b'!J19/'1b'!$B19*100</f>
        <v>0.14920121050038709</v>
      </c>
      <c r="K19" s="30">
        <f>'1b'!K19/'1b'!$B19*100</f>
        <v>0.61439932437187694</v>
      </c>
      <c r="M19">
        <f t="shared" si="1"/>
        <v>9.9470565548192553</v>
      </c>
      <c r="N19">
        <f t="shared" si="1"/>
        <v>0.66968198871007334</v>
      </c>
      <c r="O19">
        <f t="shared" si="0"/>
        <v>0.85550997510606219</v>
      </c>
      <c r="P19">
        <f t="shared" si="0"/>
        <v>0.85550997510606219</v>
      </c>
      <c r="Q19">
        <f t="shared" si="0"/>
        <v>1.4655867606325164</v>
      </c>
      <c r="R19">
        <f t="shared" si="0"/>
        <v>2.2965534167806183</v>
      </c>
      <c r="S19">
        <f t="shared" si="0"/>
        <v>0.74331194558395575</v>
      </c>
      <c r="T19">
        <f t="shared" si="0"/>
        <v>3.0609024928999684</v>
      </c>
    </row>
    <row r="20" spans="1:20">
      <c r="A20" s="16">
        <v>1975</v>
      </c>
      <c r="B20" s="30">
        <f>'1b'!B20/'1b'!B20*100</f>
        <v>100</v>
      </c>
      <c r="C20" s="30">
        <f>'1b'!C20/'1b'!$B20*100</f>
        <v>18.462545659236778</v>
      </c>
      <c r="D20" s="30">
        <f>'1b'!D20/'1b'!$B20*100</f>
        <v>2.0374574000085661</v>
      </c>
      <c r="E20" s="30">
        <f>'1b'!E20/'1b'!$B20*100</f>
        <v>0.14194898402462081</v>
      </c>
      <c r="F20" s="30">
        <f>'1b'!F20/'1b'!$B20*100</f>
        <v>0.16397555051119991</v>
      </c>
      <c r="G20" s="30">
        <f>'1b'!G20/'1b'!$B20*100</f>
        <v>0.17682438096170436</v>
      </c>
      <c r="H20" s="30">
        <f>'1b'!H20/'1b'!$B20*100</f>
        <v>0.31081932708839383</v>
      </c>
      <c r="I20" s="30">
        <f>'1b'!I20/'1b'!$B20*100</f>
        <v>0.46745268877073398</v>
      </c>
      <c r="J20" s="30">
        <f>'1b'!J20/'1b'!$B20*100</f>
        <v>0.1254290591596865</v>
      </c>
      <c r="K20" s="30">
        <f>'1b'!K20/'1b'!$B20*100</f>
        <v>0.65100740949222646</v>
      </c>
      <c r="M20">
        <f t="shared" si="1"/>
        <v>11.035625517812761</v>
      </c>
      <c r="N20">
        <f t="shared" si="1"/>
        <v>0.76884838442419223</v>
      </c>
      <c r="O20">
        <f t="shared" si="0"/>
        <v>0.88815244407622218</v>
      </c>
      <c r="P20">
        <f t="shared" si="0"/>
        <v>0.95774647887323949</v>
      </c>
      <c r="Q20">
        <f t="shared" si="0"/>
        <v>1.6835128417564209</v>
      </c>
      <c r="R20">
        <f t="shared" si="0"/>
        <v>2.5318972659486332</v>
      </c>
      <c r="S20">
        <f t="shared" si="0"/>
        <v>0.67937033968516991</v>
      </c>
      <c r="T20">
        <f t="shared" si="0"/>
        <v>3.5260977630488815</v>
      </c>
    </row>
    <row r="21" spans="1:20">
      <c r="A21" s="16">
        <v>1976</v>
      </c>
      <c r="B21" s="30">
        <f>'1b'!B21/'1b'!B21*100</f>
        <v>100</v>
      </c>
      <c r="C21" s="30">
        <f>'1b'!C21/'1b'!$B21*100</f>
        <v>18.022706528527277</v>
      </c>
      <c r="D21" s="30">
        <f>'1b'!D21/'1b'!$B21*100</f>
        <v>2.0838337416665333</v>
      </c>
      <c r="E21" s="30">
        <f>'1b'!E21/'1b'!$B21*100</f>
        <v>0.13023960885415833</v>
      </c>
      <c r="F21" s="30">
        <f>'1b'!F21/'1b'!$B21*100</f>
        <v>0.16920473773265651</v>
      </c>
      <c r="G21" s="30">
        <f>'1b'!G21/'1b'!$B21*100</f>
        <v>0.18521780439505303</v>
      </c>
      <c r="H21" s="30">
        <f>'1b'!H21/'1b'!$B21*100</f>
        <v>0.30958595547299933</v>
      </c>
      <c r="I21" s="30">
        <f>'1b'!I21/'1b'!$B21*100</f>
        <v>0.46171008876576614</v>
      </c>
      <c r="J21" s="30">
        <f>'1b'!J21/'1b'!$B21*100</f>
        <v>0.15639428440273928</v>
      </c>
      <c r="K21" s="30">
        <f>'1b'!K21/'1b'!$B21*100</f>
        <v>0.67148126204316061</v>
      </c>
      <c r="M21">
        <f t="shared" si="1"/>
        <v>11.562268621353475</v>
      </c>
      <c r="N21">
        <f t="shared" si="1"/>
        <v>0.72264178883459218</v>
      </c>
      <c r="O21">
        <f t="shared" si="0"/>
        <v>0.93884199614985941</v>
      </c>
      <c r="P21">
        <f t="shared" si="0"/>
        <v>1.0276913964164076</v>
      </c>
      <c r="Q21">
        <f t="shared" si="0"/>
        <v>1.7177550718199321</v>
      </c>
      <c r="R21">
        <f t="shared" si="0"/>
        <v>2.5618243743521396</v>
      </c>
      <c r="S21">
        <f t="shared" si="0"/>
        <v>0.8677624759366207</v>
      </c>
      <c r="T21">
        <f t="shared" si="0"/>
        <v>3.7257515178439218</v>
      </c>
    </row>
    <row r="22" spans="1:20">
      <c r="A22" s="16">
        <v>1977</v>
      </c>
      <c r="B22" s="30">
        <f>'1b'!B22/'1b'!B22*100</f>
        <v>100</v>
      </c>
      <c r="C22" s="30">
        <f>'1b'!C22/'1b'!$B22*100</f>
        <v>17.913249965008472</v>
      </c>
      <c r="D22" s="30">
        <f>'1b'!D22/'1b'!$B22*100</f>
        <v>2.0328872114405412</v>
      </c>
      <c r="E22" s="30">
        <f>'1b'!E22/'1b'!$B22*100</f>
        <v>0.12017780523473284</v>
      </c>
      <c r="F22" s="30">
        <f>'1b'!F22/'1b'!$B22*100</f>
        <v>0.15106687967257582</v>
      </c>
      <c r="G22" s="30">
        <f>'1b'!G22/'1b'!$B22*100</f>
        <v>0.17230311834859285</v>
      </c>
      <c r="H22" s="30">
        <f>'1b'!H22/'1b'!$B22*100</f>
        <v>0.31902622192834701</v>
      </c>
      <c r="I22" s="30">
        <f>'1b'!I22/'1b'!$B22*100</f>
        <v>0.42858590782507128</v>
      </c>
      <c r="J22" s="30">
        <f>'1b'!J22/'1b'!$B22*100</f>
        <v>0.18002538695805359</v>
      </c>
      <c r="K22" s="30">
        <f>'1b'!K22/'1b'!$B22*100</f>
        <v>0.66218453326125881</v>
      </c>
      <c r="M22">
        <f t="shared" si="1"/>
        <v>11.348511383537653</v>
      </c>
      <c r="N22">
        <f t="shared" si="1"/>
        <v>0.67088778122053083</v>
      </c>
      <c r="O22">
        <f t="shared" si="1"/>
        <v>0.84332480129327758</v>
      </c>
      <c r="P22">
        <f t="shared" si="1"/>
        <v>0.9618752525932911</v>
      </c>
      <c r="Q22">
        <f t="shared" si="1"/>
        <v>1.7809510979388388</v>
      </c>
      <c r="R22">
        <f t="shared" si="1"/>
        <v>2.3925636535093626</v>
      </c>
      <c r="S22">
        <f t="shared" si="1"/>
        <v>1.0049845076114776</v>
      </c>
      <c r="T22">
        <f t="shared" si="1"/>
        <v>3.6966186178095106</v>
      </c>
    </row>
    <row r="23" spans="1:20">
      <c r="A23" s="16">
        <v>1978</v>
      </c>
      <c r="B23" s="30">
        <f>'1b'!B23/'1b'!B23*100</f>
        <v>100</v>
      </c>
      <c r="C23" s="30">
        <f>'1b'!C23/'1b'!$B23*100</f>
        <v>18.288044067576067</v>
      </c>
      <c r="D23" s="30">
        <f>'1b'!D23/'1b'!$B23*100</f>
        <v>2.0337880332241767</v>
      </c>
      <c r="E23" s="30">
        <f>'1b'!E23/'1b'!$B23*100</f>
        <v>0.12448222766801849</v>
      </c>
      <c r="F23" s="30">
        <f>'1b'!F23/'1b'!$B23*100</f>
        <v>0.14400034698878794</v>
      </c>
      <c r="G23" s="30">
        <f>'1b'!G23/'1b'!$B23*100</f>
        <v>0.14963891479256577</v>
      </c>
      <c r="H23" s="30">
        <f>'1b'!H23/'1b'!$B23*100</f>
        <v>0.31619353299646502</v>
      </c>
      <c r="I23" s="30">
        <f>'1b'!I23/'1b'!$B23*100</f>
        <v>0.41942269740409016</v>
      </c>
      <c r="J23" s="30">
        <f>'1b'!J23/'1b'!$B23*100</f>
        <v>0.20645832881525014</v>
      </c>
      <c r="K23" s="30">
        <f>'1b'!K23/'1b'!$B23*100</f>
        <v>0.6731582485740929</v>
      </c>
      <c r="M23">
        <f t="shared" si="1"/>
        <v>11.120861398349303</v>
      </c>
      <c r="N23">
        <f t="shared" si="1"/>
        <v>0.68067545773645766</v>
      </c>
      <c r="O23">
        <f t="shared" si="1"/>
        <v>0.78740157480314976</v>
      </c>
      <c r="P23">
        <f t="shared" si="1"/>
        <v>0.81823356417797177</v>
      </c>
      <c r="Q23">
        <f t="shared" si="1"/>
        <v>1.7289630964804097</v>
      </c>
      <c r="R23">
        <f t="shared" si="1"/>
        <v>2.2934256711886918</v>
      </c>
      <c r="S23">
        <f t="shared" si="1"/>
        <v>1.1289251494165637</v>
      </c>
      <c r="T23">
        <f t="shared" si="1"/>
        <v>3.6808651930556873</v>
      </c>
    </row>
    <row r="24" spans="1:20">
      <c r="A24" s="16">
        <v>1979</v>
      </c>
      <c r="B24" s="30">
        <f>'1b'!B24/'1b'!B24*100</f>
        <v>100</v>
      </c>
      <c r="C24" s="30">
        <f>'1b'!C24/'1b'!$B24*100</f>
        <v>18.656586656586658</v>
      </c>
      <c r="D24" s="30">
        <f>'1b'!D24/'1b'!$B24*100</f>
        <v>1.9482139482139484</v>
      </c>
      <c r="E24" s="30">
        <f>'1b'!E24/'1b'!$B24*100</f>
        <v>0.11453411453411454</v>
      </c>
      <c r="F24" s="30">
        <f>'1b'!F24/'1b'!$B24*100</f>
        <v>0.13532413532413534</v>
      </c>
      <c r="G24" s="30">
        <f>'1b'!G24/'1b'!$B24*100</f>
        <v>0.16027216027216026</v>
      </c>
      <c r="H24" s="30">
        <f>'1b'!H24/'1b'!$B24*100</f>
        <v>0.30769230769230771</v>
      </c>
      <c r="I24" s="30">
        <f>'1b'!I24/'1b'!$B24*100</f>
        <v>0.39652239652239651</v>
      </c>
      <c r="J24" s="30">
        <f>'1b'!J24/'1b'!$B24*100</f>
        <v>0.19051219051219051</v>
      </c>
      <c r="K24" s="30">
        <f>'1b'!K24/'1b'!$B24*100</f>
        <v>0.64297864297864293</v>
      </c>
      <c r="M24">
        <f t="shared" si="1"/>
        <v>10.442499392171165</v>
      </c>
      <c r="N24">
        <f t="shared" si="1"/>
        <v>0.61390712375395085</v>
      </c>
      <c r="O24">
        <f t="shared" si="1"/>
        <v>0.72534241024394197</v>
      </c>
      <c r="P24">
        <f t="shared" si="1"/>
        <v>0.85906475403193128</v>
      </c>
      <c r="Q24">
        <f t="shared" si="1"/>
        <v>1.649242240051868</v>
      </c>
      <c r="R24">
        <f t="shared" si="1"/>
        <v>2.1253748277818296</v>
      </c>
      <c r="S24">
        <f t="shared" si="1"/>
        <v>1.0211524434719181</v>
      </c>
      <c r="T24">
        <f t="shared" si="1"/>
        <v>3.4463894967177238</v>
      </c>
    </row>
    <row r="25" spans="1:20">
      <c r="A25" s="16">
        <v>1980</v>
      </c>
      <c r="B25" s="30">
        <f>'1b'!B25/'1b'!B25*100</f>
        <v>100</v>
      </c>
      <c r="C25" s="30">
        <f>'1b'!C25/'1b'!$B25*100</f>
        <v>17.591449786845107</v>
      </c>
      <c r="D25" s="30">
        <f>'1b'!D25/'1b'!$B25*100</f>
        <v>1.8223242222681815</v>
      </c>
      <c r="E25" s="30">
        <f>'1b'!E25/'1b'!$B25*100</f>
        <v>0.11908653621631721</v>
      </c>
      <c r="F25" s="30">
        <f>'1b'!F25/'1b'!$B25*100</f>
        <v>0.10073987097290699</v>
      </c>
      <c r="G25" s="30">
        <f>'1b'!G25/'1b'!$B25*100</f>
        <v>0.15344483658124905</v>
      </c>
      <c r="H25" s="30">
        <f>'1b'!H25/'1b'!$B25*100</f>
        <v>0.266860585358694</v>
      </c>
      <c r="I25" s="30">
        <f>'1b'!I25/'1b'!$B25*100</f>
        <v>0.36793403206329933</v>
      </c>
      <c r="J25" s="30">
        <f>'1b'!J25/'1b'!$B25*100</f>
        <v>0.16878932023937393</v>
      </c>
      <c r="K25" s="30">
        <f>'1b'!K25/'1b'!$B25*100</f>
        <v>0.64580261656803939</v>
      </c>
      <c r="M25">
        <f t="shared" si="1"/>
        <v>10.359147451456311</v>
      </c>
      <c r="N25">
        <f t="shared" si="1"/>
        <v>0.67695691747572828</v>
      </c>
      <c r="O25">
        <f t="shared" si="1"/>
        <v>0.57266383495145634</v>
      </c>
      <c r="P25">
        <f t="shared" si="1"/>
        <v>0.87226941747572817</v>
      </c>
      <c r="Q25">
        <f t="shared" si="1"/>
        <v>1.516990291262136</v>
      </c>
      <c r="R25">
        <f t="shared" si="1"/>
        <v>2.09155036407767</v>
      </c>
      <c r="S25">
        <f t="shared" si="1"/>
        <v>0.95949635922330079</v>
      </c>
      <c r="T25">
        <f t="shared" si="1"/>
        <v>3.671116504854369</v>
      </c>
    </row>
    <row r="26" spans="1:20">
      <c r="A26" s="16">
        <v>1981</v>
      </c>
      <c r="B26" s="30">
        <f>'1b'!B26/'1b'!B26*100</f>
        <v>100</v>
      </c>
      <c r="C26" s="30">
        <f>'1b'!C26/'1b'!$B26*100</f>
        <v>17.472771260867127</v>
      </c>
      <c r="D26" s="30">
        <f>'1b'!D26/'1b'!$B26*100</f>
        <v>1.8338596423855535</v>
      </c>
      <c r="E26" s="30">
        <f>'1b'!E26/'1b'!$B26*100</f>
        <v>0.11018518792039489</v>
      </c>
      <c r="F26" s="30">
        <f>'1b'!F26/'1b'!$B26*100</f>
        <v>0.12465991770082212</v>
      </c>
      <c r="G26" s="30">
        <f>'1b'!G26/'1b'!$B26*100</f>
        <v>0.14799672693865373</v>
      </c>
      <c r="H26" s="30">
        <f>'1b'!H26/'1b'!$B26*100</f>
        <v>0.27531526847669713</v>
      </c>
      <c r="I26" s="30">
        <f>'1b'!I26/'1b'!$B26*100</f>
        <v>0.36127743921351996</v>
      </c>
      <c r="J26" s="30">
        <f>'1b'!J26/'1b'!$B26*100</f>
        <v>0.17133353617648536</v>
      </c>
      <c r="K26" s="30">
        <f>'1b'!K26/'1b'!$B26*100</f>
        <v>0.64338696860756051</v>
      </c>
      <c r="M26">
        <f t="shared" si="1"/>
        <v>10.495528242235707</v>
      </c>
      <c r="N26">
        <f t="shared" si="1"/>
        <v>0.63061083027608233</v>
      </c>
      <c r="O26">
        <f t="shared" si="1"/>
        <v>0.71345246749733726</v>
      </c>
      <c r="P26">
        <f t="shared" si="1"/>
        <v>0.84701347444589081</v>
      </c>
      <c r="Q26">
        <f t="shared" si="1"/>
        <v>1.5756817528614175</v>
      </c>
      <c r="R26">
        <f t="shared" si="1"/>
        <v>2.0676596392162159</v>
      </c>
      <c r="S26">
        <f t="shared" si="1"/>
        <v>0.98057448139444436</v>
      </c>
      <c r="T26">
        <f t="shared" si="1"/>
        <v>3.6822262422018959</v>
      </c>
    </row>
    <row r="27" spans="1:20">
      <c r="A27" s="16">
        <v>1982</v>
      </c>
      <c r="B27" s="30">
        <f>'1b'!B27/'1b'!B27*100</f>
        <v>100</v>
      </c>
      <c r="C27" s="30">
        <f>'1b'!C27/'1b'!$B27*100</f>
        <v>15.611311238184806</v>
      </c>
      <c r="D27" s="30">
        <f>'1b'!D27/'1b'!$B27*100</f>
        <v>1.9133827633210458</v>
      </c>
      <c r="E27" s="30">
        <f>'1b'!E27/'1b'!$B27*100</f>
        <v>0.12791338836128113</v>
      </c>
      <c r="F27" s="30">
        <f>'1b'!F27/'1b'!$B27*100</f>
        <v>0.14918563675396684</v>
      </c>
      <c r="G27" s="30">
        <f>'1b'!G27/'1b'!$B27*100</f>
        <v>0.17381666120865558</v>
      </c>
      <c r="H27" s="30">
        <f>'1b'!H27/'1b'!$B27*100</f>
        <v>0.2866155572909232</v>
      </c>
      <c r="I27" s="30">
        <f>'1b'!I27/'1b'!$B27*100</f>
        <v>0.3339183201641322</v>
      </c>
      <c r="J27" s="30">
        <f>'1b'!J27/'1b'!$B27*100</f>
        <v>0.1855723774256661</v>
      </c>
      <c r="K27" s="30">
        <f>'1b'!K27/'1b'!$B27*100</f>
        <v>0.65636082211642077</v>
      </c>
      <c r="M27">
        <f t="shared" si="1"/>
        <v>12.256387270282385</v>
      </c>
      <c r="N27">
        <f t="shared" si="1"/>
        <v>0.81936351411922892</v>
      </c>
      <c r="O27">
        <f t="shared" si="1"/>
        <v>0.9556252801434334</v>
      </c>
      <c r="P27">
        <f t="shared" si="1"/>
        <v>1.1134020618556701</v>
      </c>
      <c r="Q27">
        <f t="shared" si="1"/>
        <v>1.835948005378754</v>
      </c>
      <c r="R27">
        <f t="shared" si="1"/>
        <v>2.1389511429852082</v>
      </c>
      <c r="S27">
        <f t="shared" si="1"/>
        <v>1.1887046167637831</v>
      </c>
      <c r="T27">
        <f t="shared" si="1"/>
        <v>4.2043926490363068</v>
      </c>
    </row>
    <row r="28" spans="1:20">
      <c r="A28" s="16">
        <v>1983</v>
      </c>
      <c r="B28" s="30">
        <f>'1b'!B28/'1b'!B28*100</f>
        <v>100</v>
      </c>
      <c r="C28" s="30">
        <f>'1b'!C28/'1b'!$B28*100</f>
        <v>16.201374409654289</v>
      </c>
      <c r="D28" s="30">
        <f>'1b'!D28/'1b'!$B28*100</f>
        <v>1.9220139497695177</v>
      </c>
      <c r="E28" s="30">
        <f>'1b'!E28/'1b'!$B28*100</f>
        <v>0.12108996393010205</v>
      </c>
      <c r="F28" s="30">
        <f>'1b'!F28/'1b'!$B28*100</f>
        <v>0.15039836284312039</v>
      </c>
      <c r="G28" s="30">
        <f>'1b'!G28/'1b'!$B28*100</f>
        <v>0.19024750171608387</v>
      </c>
      <c r="H28" s="30">
        <f>'1b'!H28/'1b'!$B28*100</f>
        <v>0.29205562425604231</v>
      </c>
      <c r="I28" s="30">
        <f>'1b'!I28/'1b'!$B28*100</f>
        <v>0.34321677674455675</v>
      </c>
      <c r="J28" s="30">
        <f>'1b'!J28/'1b'!$B28*100</f>
        <v>0.16762347448498202</v>
      </c>
      <c r="K28" s="30">
        <f>'1b'!K28/'1b'!$B28*100</f>
        <v>0.65738224579463045</v>
      </c>
      <c r="M28">
        <f t="shared" si="1"/>
        <v>11.86327715890698</v>
      </c>
      <c r="N28">
        <f t="shared" si="1"/>
        <v>0.747405503189565</v>
      </c>
      <c r="O28">
        <f t="shared" si="1"/>
        <v>0.92830619822907756</v>
      </c>
      <c r="P28">
        <f t="shared" si="1"/>
        <v>1.1742676695547305</v>
      </c>
      <c r="Q28">
        <f t="shared" si="1"/>
        <v>1.8026595575867215</v>
      </c>
      <c r="R28">
        <f t="shared" si="1"/>
        <v>2.1184423498048179</v>
      </c>
      <c r="S28">
        <f t="shared" si="1"/>
        <v>1.0346250277698434</v>
      </c>
      <c r="T28">
        <f t="shared" si="1"/>
        <v>4.0575708527722245</v>
      </c>
    </row>
    <row r="29" spans="1:20">
      <c r="A29" s="16">
        <v>1984</v>
      </c>
      <c r="B29" s="30">
        <f>'1b'!B29/'1b'!B29*100</f>
        <v>100</v>
      </c>
      <c r="C29" s="30">
        <f>'1b'!C29/'1b'!$B29*100</f>
        <v>17.293132312554079</v>
      </c>
      <c r="D29" s="30">
        <f>'1b'!D29/'1b'!$B29*100</f>
        <v>1.8791618073059704</v>
      </c>
      <c r="E29" s="30">
        <f>'1b'!E29/'1b'!$B29*100</f>
        <v>0.10345735675858696</v>
      </c>
      <c r="F29" s="30">
        <f>'1b'!F29/'1b'!$B29*100</f>
        <v>0.15024829765622061</v>
      </c>
      <c r="G29" s="30">
        <f>'1b'!G29/'1b'!$B29*100</f>
        <v>0.19257176178473345</v>
      </c>
      <c r="H29" s="30">
        <f>'1b'!H29/'1b'!$B29*100</f>
        <v>0.29038598999285203</v>
      </c>
      <c r="I29" s="30">
        <f>'1b'!I29/'1b'!$B29*100</f>
        <v>0.33952823445318081</v>
      </c>
      <c r="J29" s="30">
        <f>'1b'!J29/'1b'!$B29*100</f>
        <v>0.15777246905684511</v>
      </c>
      <c r="K29" s="30">
        <f>'1b'!K29/'1b'!$B29*100</f>
        <v>0.64543282795982093</v>
      </c>
      <c r="M29">
        <f t="shared" si="1"/>
        <v>10.866520728241804</v>
      </c>
      <c r="N29">
        <f t="shared" si="1"/>
        <v>0.59825689695024953</v>
      </c>
      <c r="O29">
        <f t="shared" si="1"/>
        <v>0.86883217534365786</v>
      </c>
      <c r="P29">
        <f t="shared" si="1"/>
        <v>1.1135736331869417</v>
      </c>
      <c r="Q29">
        <f t="shared" si="1"/>
        <v>1.6791983357580866</v>
      </c>
      <c r="R29">
        <f t="shared" si="1"/>
        <v>1.9633703618094551</v>
      </c>
      <c r="S29">
        <f t="shared" si="1"/>
        <v>0.91234176784913046</v>
      </c>
      <c r="T29">
        <f t="shared" si="1"/>
        <v>3.7323072321100796</v>
      </c>
    </row>
    <row r="30" spans="1:20">
      <c r="A30" s="16">
        <v>1985</v>
      </c>
      <c r="B30" s="30">
        <f>'1b'!B30/'1b'!B30*100</f>
        <v>100</v>
      </c>
      <c r="C30" s="30">
        <f>'1b'!C30/'1b'!$B30*100</f>
        <v>17.36086269925055</v>
      </c>
      <c r="D30" s="30">
        <f>'1b'!D30/'1b'!$B30*100</f>
        <v>1.9032953226833718</v>
      </c>
      <c r="E30" s="30">
        <f>'1b'!E30/'1b'!$B30*100</f>
        <v>0.10687768830103736</v>
      </c>
      <c r="F30" s="30">
        <f>'1b'!F30/'1b'!$B30*100</f>
        <v>0.1365416997478559</v>
      </c>
      <c r="G30" s="30">
        <f>'1b'!G30/'1b'!$B30*100</f>
        <v>0.18365512969280301</v>
      </c>
      <c r="H30" s="30">
        <f>'1b'!H30/'1b'!$B30*100</f>
        <v>0.31910624078452587</v>
      </c>
      <c r="I30" s="30">
        <f>'1b'!I30/'1b'!$B30*100</f>
        <v>0.3064554123733827</v>
      </c>
      <c r="J30" s="30">
        <f>'1b'!J30/'1b'!$B30*100</f>
        <v>0.15966217925787624</v>
      </c>
      <c r="K30" s="30">
        <f>'1b'!K30/'1b'!$B30*100</f>
        <v>0.69077885479466405</v>
      </c>
      <c r="M30">
        <f t="shared" si="1"/>
        <v>10.963137924969219</v>
      </c>
      <c r="N30">
        <f t="shared" si="1"/>
        <v>0.6156242932884386</v>
      </c>
      <c r="O30">
        <f t="shared" si="1"/>
        <v>0.78649144407869931</v>
      </c>
      <c r="P30">
        <f t="shared" si="1"/>
        <v>1.0578686835691131</v>
      </c>
      <c r="Q30">
        <f t="shared" si="1"/>
        <v>1.8380782471040531</v>
      </c>
      <c r="R30">
        <f t="shared" si="1"/>
        <v>1.7652084327964421</v>
      </c>
      <c r="S30">
        <f t="shared" si="1"/>
        <v>0.91966731160640236</v>
      </c>
      <c r="T30">
        <f t="shared" si="1"/>
        <v>3.9789431364173176</v>
      </c>
    </row>
    <row r="31" spans="1:20">
      <c r="A31" s="16">
        <v>1986</v>
      </c>
      <c r="B31" s="30">
        <f>'1b'!B31/'1b'!B31*100</f>
        <v>100</v>
      </c>
      <c r="C31" s="30">
        <f>'1b'!C31/'1b'!$B31*100</f>
        <v>17.686165498516264</v>
      </c>
      <c r="D31" s="30">
        <f>'1b'!D31/'1b'!$B31*100</f>
        <v>1.9373014995839704</v>
      </c>
      <c r="E31" s="30">
        <f>'1b'!E31/'1b'!$B31*100</f>
        <v>0.10468518329291206</v>
      </c>
      <c r="F31" s="30">
        <f>'1b'!F31/'1b'!$B31*100</f>
        <v>0.12261929835902849</v>
      </c>
      <c r="G31" s="30">
        <f>'1b'!G31/'1b'!$B31*100</f>
        <v>0.19727526572728052</v>
      </c>
      <c r="H31" s="30">
        <f>'1b'!H31/'1b'!$B31*100</f>
        <v>0.30946775300135759</v>
      </c>
      <c r="I31" s="30">
        <f>'1b'!I31/'1b'!$B31*100</f>
        <v>0.32656772318067789</v>
      </c>
      <c r="J31" s="30">
        <f>'1b'!J31/'1b'!$B31*100</f>
        <v>0.17808993333096992</v>
      </c>
      <c r="K31" s="30">
        <f>'1b'!K31/'1b'!$B31*100</f>
        <v>0.69901341513514181</v>
      </c>
      <c r="M31">
        <f t="shared" si="1"/>
        <v>10.9537677895556</v>
      </c>
      <c r="N31">
        <f t="shared" si="1"/>
        <v>0.5919043520298074</v>
      </c>
      <c r="O31">
        <f t="shared" si="1"/>
        <v>0.69330629281579059</v>
      </c>
      <c r="P31">
        <f t="shared" si="1"/>
        <v>1.1154213486458127</v>
      </c>
      <c r="Q31">
        <f t="shared" si="1"/>
        <v>1.7497730247255665</v>
      </c>
      <c r="R31">
        <f t="shared" si="1"/>
        <v>1.8464585961726665</v>
      </c>
      <c r="S31">
        <f t="shared" si="1"/>
        <v>1.0069448538515051</v>
      </c>
      <c r="T31">
        <f t="shared" si="1"/>
        <v>3.9523175059838933</v>
      </c>
    </row>
    <row r="32" spans="1:20">
      <c r="A32" s="16">
        <v>1987</v>
      </c>
      <c r="B32" s="30">
        <f>'1b'!B32/'1b'!B32*100</f>
        <v>100</v>
      </c>
      <c r="C32" s="30">
        <f>'1b'!C32/'1b'!$B32*100</f>
        <v>17.802559815088202</v>
      </c>
      <c r="D32" s="30">
        <f>'1b'!D32/'1b'!$B32*100</f>
        <v>1.9383870515668165</v>
      </c>
      <c r="E32" s="30">
        <f>'1b'!E32/'1b'!$B32*100</f>
        <v>8.2165956033534465E-2</v>
      </c>
      <c r="F32" s="30">
        <f>'1b'!F32/'1b'!$B32*100</f>
        <v>0.12152114525520399</v>
      </c>
      <c r="G32" s="30">
        <f>'1b'!G32/'1b'!$B32*100</f>
        <v>0.20541489008383615</v>
      </c>
      <c r="H32" s="30">
        <f>'1b'!H32/'1b'!$B32*100</f>
        <v>0.31637732603566543</v>
      </c>
      <c r="I32" s="30">
        <f>'1b'!I32/'1b'!$B32*100</f>
        <v>0.36494738883118927</v>
      </c>
      <c r="J32" s="30">
        <f>'1b'!J32/'1b'!$B32*100</f>
        <v>0.17604248056717545</v>
      </c>
      <c r="K32" s="30">
        <f>'1b'!K32/'1b'!$B32*100</f>
        <v>0.67191786476021176</v>
      </c>
      <c r="M32">
        <f t="shared" si="1"/>
        <v>10.888249059126741</v>
      </c>
      <c r="N32">
        <f t="shared" si="1"/>
        <v>0.4615401205611811</v>
      </c>
      <c r="O32">
        <f t="shared" si="1"/>
        <v>0.68260489793277479</v>
      </c>
      <c r="P32">
        <f t="shared" si="1"/>
        <v>1.1538503014029526</v>
      </c>
      <c r="Q32">
        <f t="shared" si="1"/>
        <v>1.7771451371140805</v>
      </c>
      <c r="R32">
        <f t="shared" si="1"/>
        <v>2.0499714233336572</v>
      </c>
      <c r="S32">
        <f t="shared" si="1"/>
        <v>0.98886049195000703</v>
      </c>
      <c r="T32">
        <f t="shared" si="1"/>
        <v>3.7742766868320885</v>
      </c>
    </row>
    <row r="33" spans="1:20">
      <c r="A33" s="16">
        <v>1988</v>
      </c>
      <c r="B33" s="30">
        <f>'1b'!B33/'1b'!B33*100</f>
        <v>100</v>
      </c>
      <c r="C33" s="30">
        <f>'1b'!C33/'1b'!$B33*100</f>
        <v>18.249494187773671</v>
      </c>
      <c r="D33" s="30">
        <f>'1b'!D33/'1b'!$B33*100</f>
        <v>1.7947325215728256</v>
      </c>
      <c r="E33" s="30">
        <f>'1b'!E33/'1b'!$B33*100</f>
        <v>8.2969025483092429E-2</v>
      </c>
      <c r="F33" s="30">
        <f>'1b'!F33/'1b'!$B33*100</f>
        <v>0.10423862735481738</v>
      </c>
      <c r="G33" s="30">
        <f>'1b'!G33/'1b'!$B33*100</f>
        <v>0.21093820038074343</v>
      </c>
      <c r="H33" s="30">
        <f>'1b'!H33/'1b'!$B33*100</f>
        <v>0.29865333537240263</v>
      </c>
      <c r="I33" s="30">
        <f>'1b'!I33/'1b'!$B33*100</f>
        <v>0.33433704760347838</v>
      </c>
      <c r="J33" s="30">
        <f>'1b'!J33/'1b'!$B33*100</f>
        <v>0.16066459595666627</v>
      </c>
      <c r="K33" s="30">
        <f>'1b'!K33/'1b'!$B33*100</f>
        <v>0.60293168942162501</v>
      </c>
      <c r="M33">
        <f t="shared" si="1"/>
        <v>9.834423371444533</v>
      </c>
      <c r="N33">
        <f t="shared" si="1"/>
        <v>0.45463739777882661</v>
      </c>
      <c r="O33">
        <f t="shared" si="1"/>
        <v>0.5711863917009411</v>
      </c>
      <c r="P33">
        <f t="shared" si="1"/>
        <v>1.1558577909631185</v>
      </c>
      <c r="Q33">
        <f t="shared" si="1"/>
        <v>1.6365019890386154</v>
      </c>
      <c r="R33">
        <f t="shared" si="1"/>
        <v>1.8320345986765427</v>
      </c>
      <c r="S33">
        <f t="shared" si="1"/>
        <v>0.88037835078357518</v>
      </c>
      <c r="T33">
        <f t="shared" si="1"/>
        <v>3.3038268525029135</v>
      </c>
    </row>
    <row r="34" spans="1:20">
      <c r="A34" s="16">
        <v>1989</v>
      </c>
      <c r="B34" s="30">
        <f>'1b'!B34/'1b'!B34*100</f>
        <v>100</v>
      </c>
      <c r="C34" s="30">
        <f>'1b'!C34/'1b'!$B34*100</f>
        <v>17.59932595104917</v>
      </c>
      <c r="D34" s="30">
        <f>'1b'!D34/'1b'!$B34*100</f>
        <v>1.7484790289482304</v>
      </c>
      <c r="E34" s="30">
        <f>'1b'!E34/'1b'!$B34*100</f>
        <v>8.2610491532424626E-2</v>
      </c>
      <c r="F34" s="30">
        <f>'1b'!F34/'1b'!$B34*100</f>
        <v>0.1021934566566448</v>
      </c>
      <c r="G34" s="30">
        <f>'1b'!G34/'1b'!$B34*100</f>
        <v>0.19006995561743115</v>
      </c>
      <c r="H34" s="30">
        <f>'1b'!H34/'1b'!$B34*100</f>
        <v>0.30114979980943635</v>
      </c>
      <c r="I34" s="30">
        <f>'1b'!I34/'1b'!$B34*100</f>
        <v>0.29292166320262114</v>
      </c>
      <c r="J34" s="30">
        <f>'1b'!J34/'1b'!$B34*100</f>
        <v>0.14580258067276536</v>
      </c>
      <c r="K34" s="30">
        <f>'1b'!K34/'1b'!$B34*100</f>
        <v>0.63373108145690682</v>
      </c>
      <c r="M34">
        <f t="shared" si="1"/>
        <v>9.9349204271314502</v>
      </c>
      <c r="N34">
        <f t="shared" si="1"/>
        <v>0.46939576982776354</v>
      </c>
      <c r="O34">
        <f t="shared" si="1"/>
        <v>0.58066687861163568</v>
      </c>
      <c r="P34">
        <f t="shared" si="1"/>
        <v>1.0799842911375834</v>
      </c>
      <c r="Q34">
        <f t="shared" si="1"/>
        <v>1.7111439418024048</v>
      </c>
      <c r="R34">
        <f t="shared" si="1"/>
        <v>1.6643913750864923</v>
      </c>
      <c r="S34">
        <f t="shared" si="1"/>
        <v>0.82845548220597298</v>
      </c>
      <c r="T34">
        <f t="shared" si="1"/>
        <v>3.6008826884595964</v>
      </c>
    </row>
    <row r="35" spans="1:20">
      <c r="A35" s="16">
        <v>1990</v>
      </c>
      <c r="B35" s="30">
        <f>'1b'!B35/'1b'!B35*100</f>
        <v>100</v>
      </c>
      <c r="C35" s="30">
        <f>'1b'!C35/'1b'!$B35*100</f>
        <v>16.327183517289328</v>
      </c>
      <c r="D35" s="30">
        <f>'1b'!D35/'1b'!$B35*100</f>
        <v>1.8273648600493191</v>
      </c>
      <c r="E35" s="30">
        <f>'1b'!E35/'1b'!$B35*100</f>
        <v>9.4710017880871272E-2</v>
      </c>
      <c r="F35" s="30">
        <f>'1b'!F35/'1b'!$B35*100</f>
        <v>0.11007267964415642</v>
      </c>
      <c r="G35" s="30">
        <f>'1b'!G35/'1b'!$B35*100</f>
        <v>0.19147894919393538</v>
      </c>
      <c r="H35" s="30">
        <f>'1b'!H35/'1b'!$B35*100</f>
        <v>0.30582783365880001</v>
      </c>
      <c r="I35" s="30">
        <f>'1b'!I35/'1b'!$B35*100</f>
        <v>0.31311321964963629</v>
      </c>
      <c r="J35" s="30">
        <f>'1b'!J35/'1b'!$B35*100</f>
        <v>0.14364880638453217</v>
      </c>
      <c r="K35" s="30">
        <f>'1b'!K35/'1b'!$B35*100</f>
        <v>0.66835497568106483</v>
      </c>
      <c r="M35">
        <f t="shared" si="1"/>
        <v>11.19216218837909</v>
      </c>
      <c r="N35">
        <f t="shared" si="1"/>
        <v>0.58007566204287531</v>
      </c>
      <c r="O35">
        <f t="shared" si="1"/>
        <v>0.6741682025414687</v>
      </c>
      <c r="P35">
        <f t="shared" si="1"/>
        <v>1.1727616645649432</v>
      </c>
      <c r="Q35">
        <f t="shared" si="1"/>
        <v>1.873120574255505</v>
      </c>
      <c r="R35">
        <f t="shared" si="1"/>
        <v>1.917741779028034</v>
      </c>
      <c r="S35">
        <f t="shared" si="1"/>
        <v>0.87981375497138425</v>
      </c>
      <c r="T35">
        <f t="shared" si="1"/>
        <v>4.0935105247841701</v>
      </c>
    </row>
    <row r="36" spans="1:20">
      <c r="A36" s="16">
        <v>1991</v>
      </c>
      <c r="B36" s="30">
        <f>'1b'!B36/'1b'!B36*100</f>
        <v>100</v>
      </c>
      <c r="C36" s="30">
        <f>'1b'!C36/'1b'!$B36*100</f>
        <v>15.179961074201126</v>
      </c>
      <c r="D36" s="30">
        <f>'1b'!D36/'1b'!$B36*100</f>
        <v>1.9678280473272314</v>
      </c>
      <c r="E36" s="30">
        <f>'1b'!E36/'1b'!$B36*100</f>
        <v>8.7410113790360358E-2</v>
      </c>
      <c r="F36" s="30">
        <f>'1b'!F36/'1b'!$B36*100</f>
        <v>0.11319295310981917</v>
      </c>
      <c r="G36" s="30">
        <f>'1b'!G36/'1b'!$B36*100</f>
        <v>0.22119789586877164</v>
      </c>
      <c r="H36" s="30">
        <f>'1b'!H36/'1b'!$B36*100</f>
        <v>0.30027575061077033</v>
      </c>
      <c r="I36" s="30">
        <f>'1b'!I36/'1b'!$B36*100</f>
        <v>0.32951726349747357</v>
      </c>
      <c r="J36" s="30">
        <f>'1b'!J36/'1b'!$B36*100</f>
        <v>0.14416380278014471</v>
      </c>
      <c r="K36" s="30">
        <f>'1b'!K36/'1b'!$B36*100</f>
        <v>0.77191305523501685</v>
      </c>
      <c r="M36">
        <f t="shared" si="1"/>
        <v>12.963327361040628</v>
      </c>
      <c r="N36">
        <f t="shared" si="1"/>
        <v>0.57582567809687546</v>
      </c>
      <c r="O36">
        <f t="shared" si="1"/>
        <v>0.74567353998156516</v>
      </c>
      <c r="P36">
        <f t="shared" si="1"/>
        <v>1.4571703760473089</v>
      </c>
      <c r="Q36">
        <f t="shared" si="1"/>
        <v>1.9781061963399857</v>
      </c>
      <c r="R36">
        <f t="shared" si="1"/>
        <v>2.1707385275018898</v>
      </c>
      <c r="S36">
        <f t="shared" si="1"/>
        <v>0.94969810578207692</v>
      </c>
      <c r="T36">
        <f t="shared" si="1"/>
        <v>5.0850792795965072</v>
      </c>
    </row>
    <row r="37" spans="1:20">
      <c r="A37" s="16">
        <v>1992</v>
      </c>
      <c r="B37" s="30">
        <f>'1b'!B37/'1b'!B37*100</f>
        <v>100</v>
      </c>
      <c r="C37" s="30">
        <f>'1b'!C37/'1b'!$B37*100</f>
        <v>14.805930691513455</v>
      </c>
      <c r="D37" s="30">
        <f>'1b'!D37/'1b'!$B37*100</f>
        <v>1.9650345556449103</v>
      </c>
      <c r="E37" s="30">
        <f>'1b'!E37/'1b'!$B37*100</f>
        <v>8.488702784479385E-2</v>
      </c>
      <c r="F37" s="30">
        <f>'1b'!F37/'1b'!$B37*100</f>
        <v>0.13002659074592743</v>
      </c>
      <c r="G37" s="30">
        <f>'1b'!G37/'1b'!$B37*100</f>
        <v>0.21121617999131101</v>
      </c>
      <c r="H37" s="30">
        <f>'1b'!H37/'1b'!$B37*100</f>
        <v>0.27345639641471703</v>
      </c>
      <c r="I37" s="30">
        <f>'1b'!I37/'1b'!$B37*100</f>
        <v>0.32922609528915514</v>
      </c>
      <c r="J37" s="30">
        <f>'1b'!J37/'1b'!$B37*100</f>
        <v>0.12386419308024366</v>
      </c>
      <c r="K37" s="30">
        <f>'1b'!K37/'1b'!$B37*100</f>
        <v>0.81235807227876211</v>
      </c>
      <c r="M37">
        <f t="shared" si="1"/>
        <v>13.271942146610478</v>
      </c>
      <c r="N37">
        <f t="shared" si="1"/>
        <v>0.57333125227615622</v>
      </c>
      <c r="O37">
        <f t="shared" si="1"/>
        <v>0.87820612871338632</v>
      </c>
      <c r="P37">
        <f t="shared" si="1"/>
        <v>1.4265646948649913</v>
      </c>
      <c r="Q37">
        <f t="shared" si="1"/>
        <v>1.8469382446282709</v>
      </c>
      <c r="R37">
        <f t="shared" si="1"/>
        <v>2.2236095936735865</v>
      </c>
      <c r="S37">
        <f t="shared" si="1"/>
        <v>0.83658498517246749</v>
      </c>
      <c r="T37">
        <f t="shared" si="1"/>
        <v>5.4867072472816183</v>
      </c>
    </row>
    <row r="38" spans="1:20">
      <c r="A38" s="16">
        <v>1993</v>
      </c>
      <c r="B38" s="30">
        <f>'1b'!B38/'1b'!B38*100</f>
        <v>100</v>
      </c>
      <c r="C38" s="30">
        <f>'1b'!C38/'1b'!$B38*100</f>
        <v>15.363899428836406</v>
      </c>
      <c r="D38" s="30">
        <f>'1b'!D38/'1b'!$B38*100</f>
        <v>1.8594399535102855</v>
      </c>
      <c r="E38" s="30">
        <f>'1b'!E38/'1b'!$B38*100</f>
        <v>8.7093902386462099E-2</v>
      </c>
      <c r="F38" s="30">
        <f>'1b'!F38/'1b'!$B38*100</f>
        <v>0.13197847324091869</v>
      </c>
      <c r="G38" s="30">
        <f>'1b'!G38/'1b'!$B38*100</f>
        <v>0.21699163393214108</v>
      </c>
      <c r="H38" s="30">
        <f>'1b'!H38/'1b'!$B38*100</f>
        <v>0.24968900342876507</v>
      </c>
      <c r="I38" s="30">
        <f>'1b'!I38/'1b'!$B38*100</f>
        <v>0.302450667843772</v>
      </c>
      <c r="J38" s="30">
        <f>'1b'!J38/'1b'!$B38*100</f>
        <v>0.11919677425587474</v>
      </c>
      <c r="K38" s="30">
        <f>'1b'!K38/'1b'!$B38*100</f>
        <v>0.75203949842235196</v>
      </c>
      <c r="M38">
        <f t="shared" si="1"/>
        <v>12.102656373943155</v>
      </c>
      <c r="N38">
        <f t="shared" si="1"/>
        <v>0.56687368197032129</v>
      </c>
      <c r="O38">
        <f t="shared" si="1"/>
        <v>0.85901677404376342</v>
      </c>
      <c r="P38">
        <f t="shared" si="1"/>
        <v>1.412347398765647</v>
      </c>
      <c r="Q38">
        <f t="shared" si="1"/>
        <v>1.6251668698125252</v>
      </c>
      <c r="R38">
        <f t="shared" si="1"/>
        <v>1.9685801071836246</v>
      </c>
      <c r="S38">
        <f t="shared" si="1"/>
        <v>0.77582370808907453</v>
      </c>
      <c r="T38">
        <f t="shared" si="1"/>
        <v>4.8948478340782007</v>
      </c>
    </row>
    <row r="39" spans="1:20">
      <c r="A39" s="16">
        <v>1994</v>
      </c>
      <c r="B39" s="30">
        <f>'1b'!B39/'1b'!B39*100</f>
        <v>100</v>
      </c>
      <c r="C39" s="30">
        <f>'1b'!C39/'1b'!$B39*100</f>
        <v>16.596373310929078</v>
      </c>
      <c r="D39" s="30">
        <f>'1b'!D39/'1b'!$B39*100</f>
        <v>1.8314079675138275</v>
      </c>
      <c r="E39" s="30">
        <f>'1b'!E39/'1b'!$B39*100</f>
        <v>9.1017293285724291E-2</v>
      </c>
      <c r="F39" s="30">
        <f>'1b'!F39/'1b'!$B39*100</f>
        <v>0.12070293355737589</v>
      </c>
      <c r="G39" s="30">
        <f>'1b'!G39/'1b'!$B39*100</f>
        <v>0.19099628929496604</v>
      </c>
      <c r="H39" s="30">
        <f>'1b'!H39/'1b'!$B39*100</f>
        <v>0.25414828817475321</v>
      </c>
      <c r="I39" s="30">
        <f>'1b'!I39/'1b'!$B39*100</f>
        <v>0.30735839809563814</v>
      </c>
      <c r="J39" s="30">
        <f>'1b'!J39/'1b'!$B39*100</f>
        <v>0.13358538122243227</v>
      </c>
      <c r="K39" s="30">
        <f>'1b'!K39/'1b'!$B39*100</f>
        <v>0.73373941048799274</v>
      </c>
      <c r="M39">
        <f t="shared" si="1"/>
        <v>11.034988989478833</v>
      </c>
      <c r="N39">
        <f t="shared" si="1"/>
        <v>0.54841676299114939</v>
      </c>
      <c r="O39">
        <f t="shared" si="1"/>
        <v>0.72728499953595493</v>
      </c>
      <c r="P39">
        <f t="shared" si="1"/>
        <v>1.1508314841845042</v>
      </c>
      <c r="Q39">
        <f t="shared" si="1"/>
        <v>1.5313483458906709</v>
      </c>
      <c r="R39">
        <f t="shared" si="1"/>
        <v>1.8519612227162656</v>
      </c>
      <c r="S39">
        <f t="shared" si="1"/>
        <v>0.80490706445162541</v>
      </c>
      <c r="T39">
        <f t="shared" si="1"/>
        <v>4.4210828278055727</v>
      </c>
    </row>
    <row r="40" spans="1:20">
      <c r="A40" s="16">
        <v>1995</v>
      </c>
      <c r="B40" s="30">
        <f>'1b'!B40/'1b'!B40*100</f>
        <v>100</v>
      </c>
      <c r="C40" s="30">
        <f>'1b'!C40/'1b'!$B40*100</f>
        <v>17.830323779582105</v>
      </c>
      <c r="D40" s="30">
        <f>'1b'!D40/'1b'!$B40*100</f>
        <v>1.7395242884642286</v>
      </c>
      <c r="E40" s="30">
        <f>'1b'!E40/'1b'!$B40*100</f>
        <v>7.8596977346752542E-2</v>
      </c>
      <c r="F40" s="30">
        <f>'1b'!F40/'1b'!$B40*100</f>
        <v>0.11429865519239607</v>
      </c>
      <c r="G40" s="30">
        <f>'1b'!G40/'1b'!$B40*100</f>
        <v>0.20301998894313708</v>
      </c>
      <c r="H40" s="30">
        <f>'1b'!H40/'1b'!$B40*100</f>
        <v>0.22699872779468871</v>
      </c>
      <c r="I40" s="30">
        <f>'1b'!I40/'1b'!$B40*100</f>
        <v>0.29080881618298443</v>
      </c>
      <c r="J40" s="30">
        <f>'1b'!J40/'1b'!$B40*100</f>
        <v>0.117362605156761</v>
      </c>
      <c r="K40" s="30">
        <f>'1b'!K40/'1b'!$B40*100</f>
        <v>0.70857173306335053</v>
      </c>
      <c r="M40">
        <f t="shared" si="1"/>
        <v>9.755988225273823</v>
      </c>
      <c r="N40">
        <f t="shared" si="1"/>
        <v>0.44080510437368314</v>
      </c>
      <c r="O40">
        <f t="shared" si="1"/>
        <v>0.64103521958071208</v>
      </c>
      <c r="P40">
        <f t="shared" si="1"/>
        <v>1.1386219984160901</v>
      </c>
      <c r="Q40">
        <f t="shared" si="1"/>
        <v>1.273104911614841</v>
      </c>
      <c r="R40">
        <f t="shared" si="1"/>
        <v>1.6309788861826275</v>
      </c>
      <c r="S40">
        <f t="shared" si="1"/>
        <v>0.65821914737833032</v>
      </c>
      <c r="T40">
        <f t="shared" si="1"/>
        <v>3.9739700850230864</v>
      </c>
    </row>
    <row r="41" spans="1:20">
      <c r="A41" s="16">
        <v>1996</v>
      </c>
      <c r="B41" s="30">
        <f>'1b'!B41/'1b'!B41*100</f>
        <v>100</v>
      </c>
      <c r="C41" s="30">
        <f>'1b'!C41/'1b'!$B41*100</f>
        <v>17.425136888128112</v>
      </c>
      <c r="D41" s="30">
        <f>'1b'!D41/'1b'!$B41*100</f>
        <v>1.73726759953391</v>
      </c>
      <c r="E41" s="30">
        <f>'1b'!E41/'1b'!$B41*100</f>
        <v>7.4631098095424689E-2</v>
      </c>
      <c r="F41" s="30">
        <f>'1b'!F41/'1b'!$B41*100</f>
        <v>0.12760757705435308</v>
      </c>
      <c r="G41" s="30">
        <f>'1b'!G41/'1b'!$B41*100</f>
        <v>0.20636336450911041</v>
      </c>
      <c r="H41" s="30">
        <f>'1b'!H41/'1b'!$B41*100</f>
        <v>0.24193881023335428</v>
      </c>
      <c r="I41" s="30">
        <f>'1b'!I41/'1b'!$B41*100</f>
        <v>0.30535590913309341</v>
      </c>
      <c r="J41" s="30">
        <f>'1b'!J41/'1b'!$B41*100</f>
        <v>9.6930199944316689E-2</v>
      </c>
      <c r="K41" s="30">
        <f>'1b'!K41/'1b'!$B41*100</f>
        <v>0.68444064056425746</v>
      </c>
      <c r="M41">
        <f t="shared" si="1"/>
        <v>9.9698935548536465</v>
      </c>
      <c r="N41">
        <f t="shared" si="1"/>
        <v>0.42829562014098993</v>
      </c>
      <c r="O41">
        <f t="shared" si="1"/>
        <v>0.73231893599236608</v>
      </c>
      <c r="P41">
        <f t="shared" si="1"/>
        <v>1.1842854712361397</v>
      </c>
      <c r="Q41">
        <f t="shared" si="1"/>
        <v>1.3884471139976478</v>
      </c>
      <c r="R41">
        <f t="shared" si="1"/>
        <v>1.752387433702945</v>
      </c>
      <c r="S41">
        <f t="shared" si="1"/>
        <v>0.55626650491541352</v>
      </c>
      <c r="T41">
        <f t="shared" si="1"/>
        <v>3.9278924748681456</v>
      </c>
    </row>
    <row r="42" spans="1:20">
      <c r="A42" s="16">
        <v>1997</v>
      </c>
      <c r="B42" s="30">
        <f>'1b'!B42/'1b'!B42*100</f>
        <v>100</v>
      </c>
      <c r="C42" s="30">
        <f>'1b'!C42/'1b'!$B42*100</f>
        <v>17.419400653316291</v>
      </c>
      <c r="D42" s="30">
        <f>'1b'!D42/'1b'!$B42*100</f>
        <v>1.6972021019741514</v>
      </c>
      <c r="E42" s="30">
        <f>'1b'!E42/'1b'!$B42*100</f>
        <v>8.3256198913751467E-2</v>
      </c>
      <c r="F42" s="30">
        <f>'1b'!F42/'1b'!$B42*100</f>
        <v>0.12243558663786983</v>
      </c>
      <c r="G42" s="30">
        <f>'1b'!G42/'1b'!$B42*100</f>
        <v>0.22748531997316213</v>
      </c>
      <c r="H42" s="30">
        <f>'1b'!H42/'1b'!$B42*100</f>
        <v>0.24009618539686273</v>
      </c>
      <c r="I42" s="30">
        <f>'1b'!I42/'1b'!$B42*100</f>
        <v>0.32445430459035501</v>
      </c>
      <c r="J42" s="30">
        <f>'1b'!J42/'1b'!$B42*100</f>
        <v>8.8276057965904139E-2</v>
      </c>
      <c r="K42" s="30">
        <f>'1b'!K42/'1b'!$B42*100</f>
        <v>0.61119844849624616</v>
      </c>
      <c r="M42">
        <f t="shared" si="1"/>
        <v>9.7431716265796986</v>
      </c>
      <c r="N42">
        <f t="shared" si="1"/>
        <v>0.47795099596553126</v>
      </c>
      <c r="O42">
        <f t="shared" si="1"/>
        <v>0.70286911171401667</v>
      </c>
      <c r="P42">
        <f t="shared" si="1"/>
        <v>1.3059308095646429</v>
      </c>
      <c r="Q42">
        <f t="shared" si="1"/>
        <v>1.3783263280711866</v>
      </c>
      <c r="R42">
        <f t="shared" si="1"/>
        <v>1.8626031460421437</v>
      </c>
      <c r="S42">
        <f t="shared" si="1"/>
        <v>0.50676862954580593</v>
      </c>
      <c r="T42">
        <f t="shared" si="1"/>
        <v>3.508722605676371</v>
      </c>
    </row>
    <row r="43" spans="1:20">
      <c r="A43" s="16">
        <v>1998</v>
      </c>
      <c r="B43" s="30">
        <f>'1b'!B43/'1b'!B43*100</f>
        <v>100</v>
      </c>
      <c r="C43" s="30">
        <f>'1b'!C43/'1b'!$B43*100</f>
        <v>17.729470995848956</v>
      </c>
      <c r="D43" s="30">
        <f>'1b'!D43/'1b'!$B43*100</f>
        <v>1.7420446195899986</v>
      </c>
      <c r="E43" s="30">
        <f>'1b'!E43/'1b'!$B43*100</f>
        <v>8.635211344139751E-2</v>
      </c>
      <c r="F43" s="30">
        <f>'1b'!F43/'1b'!$B43*100</f>
        <v>0.13466677061996329</v>
      </c>
      <c r="G43" s="30">
        <f>'1b'!G43/'1b'!$B43*100</f>
        <v>0.19503055990663104</v>
      </c>
      <c r="H43" s="30">
        <f>'1b'!H43/'1b'!$B43*100</f>
        <v>0.26330897518587559</v>
      </c>
      <c r="I43" s="30">
        <f>'1b'!I43/'1b'!$B43*100</f>
        <v>0.34611722624253721</v>
      </c>
      <c r="J43" s="30">
        <f>'1b'!J43/'1b'!$B43*100</f>
        <v>9.5448026895552929E-2</v>
      </c>
      <c r="K43" s="30">
        <f>'1b'!K43/'1b'!$B43*100</f>
        <v>0.62112094729804124</v>
      </c>
      <c r="M43">
        <f t="shared" si="1"/>
        <v>9.8256999320389617</v>
      </c>
      <c r="N43">
        <f t="shared" si="1"/>
        <v>0.48705408898897967</v>
      </c>
      <c r="O43">
        <f t="shared" si="1"/>
        <v>0.75956451634396283</v>
      </c>
      <c r="P43">
        <f t="shared" si="1"/>
        <v>1.1000359793718268</v>
      </c>
      <c r="Q43">
        <f t="shared" si="1"/>
        <v>1.4851485148514851</v>
      </c>
      <c r="R43">
        <f t="shared" si="1"/>
        <v>1.9522140639366763</v>
      </c>
      <c r="S43">
        <f t="shared" si="1"/>
        <v>0.53835800807537015</v>
      </c>
      <c r="T43">
        <f t="shared" si="1"/>
        <v>3.5033247604706639</v>
      </c>
    </row>
    <row r="44" spans="1:20">
      <c r="A44" s="16">
        <v>1999</v>
      </c>
      <c r="B44" s="30">
        <f>'1b'!B44/'1b'!B44*100</f>
        <v>100</v>
      </c>
      <c r="C44" s="30">
        <f>'1b'!C44/'1b'!$B44*100</f>
        <v>18.722449526983798</v>
      </c>
      <c r="D44" s="30">
        <f>'1b'!D44/'1b'!$B44*100</f>
        <v>1.7007916947896766</v>
      </c>
      <c r="E44" s="30">
        <f>'1b'!E44/'1b'!$B44*100</f>
        <v>9.5416700560847931E-2</v>
      </c>
      <c r="F44" s="30">
        <f>'1b'!F44/'1b'!$B44*100</f>
        <v>0.14070665520493705</v>
      </c>
      <c r="G44" s="30">
        <f>'1b'!G44/'1b'!$B44*100</f>
        <v>0.22216261731967013</v>
      </c>
      <c r="H44" s="30">
        <f>'1b'!H44/'1b'!$B44*100</f>
        <v>0.25096351080693069</v>
      </c>
      <c r="I44" s="30">
        <f>'1b'!I44/'1b'!$B44*100</f>
        <v>0.31175318293843862</v>
      </c>
      <c r="J44" s="30">
        <f>'1b'!J44/'1b'!$B44*100</f>
        <v>0.11333481368460165</v>
      </c>
      <c r="K44" s="30">
        <f>'1b'!K44/'1b'!$B44*100</f>
        <v>0.56645421427425047</v>
      </c>
      <c r="M44">
        <f t="shared" si="1"/>
        <v>9.0842370403424209</v>
      </c>
      <c r="N44">
        <f t="shared" si="1"/>
        <v>0.50963791048456708</v>
      </c>
      <c r="O44">
        <f t="shared" si="1"/>
        <v>0.75153977582977627</v>
      </c>
      <c r="P44">
        <f t="shared" si="1"/>
        <v>1.1866108491812326</v>
      </c>
      <c r="Q44">
        <f t="shared" si="1"/>
        <v>1.34044164704639</v>
      </c>
      <c r="R44">
        <f t="shared" si="1"/>
        <v>1.6651303158228479</v>
      </c>
      <c r="S44">
        <f t="shared" si="1"/>
        <v>0.60534180381289016</v>
      </c>
      <c r="T44">
        <f t="shared" si="1"/>
        <v>3.0255347381647169</v>
      </c>
    </row>
    <row r="45" spans="1:20">
      <c r="A45" s="16">
        <v>2000</v>
      </c>
      <c r="B45" s="30">
        <f>'1b'!B45/'1b'!B45*100</f>
        <v>100</v>
      </c>
      <c r="C45" s="30">
        <f>'1b'!C45/'1b'!$B45*100</f>
        <v>18.748612402868201</v>
      </c>
      <c r="D45" s="30">
        <f>'1b'!D45/'1b'!$B45*100</f>
        <v>1.6038122668586803</v>
      </c>
      <c r="E45" s="30">
        <f>'1b'!E45/'1b'!$B45*100</f>
        <v>9.990699348954428E-2</v>
      </c>
      <c r="F45" s="30">
        <f>'1b'!F45/'1b'!$B45*100</f>
        <v>0.12290860360225217</v>
      </c>
      <c r="G45" s="30">
        <f>'1b'!G45/'1b'!$B45*100</f>
        <v>0.20811456801976139</v>
      </c>
      <c r="H45" s="30">
        <f>'1b'!H45/'1b'!$B45*100</f>
        <v>0.23421639514766032</v>
      </c>
      <c r="I45" s="30">
        <f>'1b'!I45/'1b'!$B45*100</f>
        <v>0.33722360565239567</v>
      </c>
      <c r="J45" s="30">
        <f>'1b'!J45/'1b'!$B45*100</f>
        <v>9.4406608462592384E-2</v>
      </c>
      <c r="K45" s="30">
        <f>'1b'!K45/'1b'!$B45*100</f>
        <v>0.50703549248447388</v>
      </c>
      <c r="M45">
        <f t="shared" si="1"/>
        <v>8.5542984856486015</v>
      </c>
      <c r="N45">
        <f t="shared" si="1"/>
        <v>0.53287673424973203</v>
      </c>
      <c r="O45">
        <f t="shared" si="1"/>
        <v>0.65556106746038101</v>
      </c>
      <c r="P45">
        <f t="shared" si="1"/>
        <v>1.1100265104841764</v>
      </c>
      <c r="Q45">
        <f t="shared" si="1"/>
        <v>1.2492465581710432</v>
      </c>
      <c r="R45">
        <f t="shared" si="1"/>
        <v>1.7986590068969932</v>
      </c>
      <c r="S45">
        <f t="shared" si="1"/>
        <v>0.503539176308055</v>
      </c>
      <c r="T45">
        <f t="shared" si="1"/>
        <v>2.7043894320782189</v>
      </c>
    </row>
    <row r="46" spans="1:20">
      <c r="A46" s="16">
        <v>2001</v>
      </c>
      <c r="B46" s="30">
        <f>'1b'!B46/'1b'!B46*100</f>
        <v>100</v>
      </c>
      <c r="C46" s="30">
        <f>'1b'!C46/'1b'!$B46*100</f>
        <v>17.434206701983779</v>
      </c>
      <c r="D46" s="30">
        <f>'1b'!D46/'1b'!$B46*100</f>
        <v>1.6833434737621249</v>
      </c>
      <c r="E46" s="30">
        <f>'1b'!E46/'1b'!$B46*100</f>
        <v>0.11616281007428995</v>
      </c>
      <c r="F46" s="30">
        <f>'1b'!F46/'1b'!$B46*100</f>
        <v>0.12197579473188576</v>
      </c>
      <c r="G46" s="30">
        <f>'1b'!G46/'1b'!$B46*100</f>
        <v>0.23610406017601718</v>
      </c>
      <c r="H46" s="30">
        <f>'1b'!H46/'1b'!$B46*100</f>
        <v>0.24307964176513217</v>
      </c>
      <c r="I46" s="30">
        <f>'1b'!I46/'1b'!$B46*100</f>
        <v>0.34199726402188779</v>
      </c>
      <c r="J46" s="30">
        <f>'1b'!J46/'1b'!$B46*100</f>
        <v>9.1166976046627879E-2</v>
      </c>
      <c r="K46" s="30">
        <f>'1b'!K46/'1b'!$B46*100</f>
        <v>0.53285692694628417</v>
      </c>
      <c r="M46">
        <f t="shared" si="1"/>
        <v>9.6554061939083411</v>
      </c>
      <c r="N46">
        <f t="shared" si="1"/>
        <v>0.66629249073358854</v>
      </c>
      <c r="O46">
        <f t="shared" si="1"/>
        <v>0.69963490061183309</v>
      </c>
      <c r="P46">
        <f t="shared" si="1"/>
        <v>1.3542575478880361</v>
      </c>
      <c r="Q46">
        <f t="shared" si="1"/>
        <v>1.3942684397419296</v>
      </c>
      <c r="R46">
        <f t="shared" si="1"/>
        <v>1.9616451145033924</v>
      </c>
      <c r="S46">
        <f t="shared" si="1"/>
        <v>0.52292012825713652</v>
      </c>
      <c r="T46">
        <f t="shared" si="1"/>
        <v>3.0563875721724245</v>
      </c>
    </row>
    <row r="47" spans="1:20">
      <c r="A47" s="16">
        <v>2002</v>
      </c>
      <c r="B47" s="30">
        <f>'1b'!B47/'1b'!B47*100</f>
        <v>100</v>
      </c>
      <c r="C47" s="30">
        <f>'1b'!C47/'1b'!$B47*100</f>
        <v>17.097865293118694</v>
      </c>
      <c r="D47" s="30">
        <f>'1b'!D47/'1b'!$B47*100</f>
        <v>1.6183164680729629</v>
      </c>
      <c r="E47" s="30">
        <f>'1b'!E47/'1b'!$B47*100</f>
        <v>0.10965927963584136</v>
      </c>
      <c r="F47" s="30">
        <f>'1b'!F47/'1b'!$B47*100</f>
        <v>0.12603331883061292</v>
      </c>
      <c r="G47" s="30">
        <f>'1b'!G47/'1b'!$B47*100</f>
        <v>0.22259336711063704</v>
      </c>
      <c r="H47" s="30">
        <f>'1b'!H47/'1b'!$B47*100</f>
        <v>0.2041608772742371</v>
      </c>
      <c r="I47" s="30">
        <f>'1b'!I47/'1b'!$B47*100</f>
        <v>0.33449822926461847</v>
      </c>
      <c r="J47" s="30">
        <f>'1b'!J47/'1b'!$B47*100</f>
        <v>8.8981207281301308E-2</v>
      </c>
      <c r="K47" s="30">
        <f>'1b'!K47/'1b'!$B47*100</f>
        <v>0.53248375461397035</v>
      </c>
      <c r="M47">
        <f t="shared" si="1"/>
        <v>9.4650205761316872</v>
      </c>
      <c r="N47">
        <f t="shared" si="1"/>
        <v>0.64136240259171695</v>
      </c>
      <c r="O47">
        <f t="shared" si="1"/>
        <v>0.7371289729445758</v>
      </c>
      <c r="P47">
        <f t="shared" si="1"/>
        <v>1.3018781192540057</v>
      </c>
      <c r="Q47">
        <f t="shared" si="1"/>
        <v>1.1940723229139303</v>
      </c>
      <c r="R47">
        <f t="shared" si="1"/>
        <v>1.9563742229226859</v>
      </c>
      <c r="S47">
        <f t="shared" si="1"/>
        <v>0.52042290517467815</v>
      </c>
      <c r="T47">
        <f t="shared" si="1"/>
        <v>3.114328867874967</v>
      </c>
    </row>
    <row r="48" spans="1:20">
      <c r="A48" s="16">
        <v>2003</v>
      </c>
      <c r="B48" s="30">
        <f>'1b'!B48/'1b'!B48*100</f>
        <v>100</v>
      </c>
      <c r="C48" s="30">
        <f>'1b'!C48/'1b'!$B48*100</f>
        <v>16.004043246078123</v>
      </c>
      <c r="D48" s="30">
        <f>'1b'!D48/'1b'!$B48*100</f>
        <v>1.6196017703818937</v>
      </c>
      <c r="E48" s="30">
        <f>'1b'!E48/'1b'!$B48*100</f>
        <v>0.10524488038582702</v>
      </c>
      <c r="F48" s="30">
        <f>'1b'!F48/'1b'!$B48*100</f>
        <v>0.14121240684765005</v>
      </c>
      <c r="G48" s="30">
        <f>'1b'!G48/'1b'!$B48*100</f>
        <v>0.21899439757050876</v>
      </c>
      <c r="H48" s="30">
        <f>'1b'!H48/'1b'!$B48*100</f>
        <v>0.19073419820764781</v>
      </c>
      <c r="I48" s="30">
        <f>'1b'!I48/'1b'!$B48*100</f>
        <v>0.36251014355118194</v>
      </c>
      <c r="J48" s="30">
        <f>'1b'!J48/'1b'!$B48*100</f>
        <v>8.7261117154915496E-2</v>
      </c>
      <c r="K48" s="30">
        <f>'1b'!K48/'1b'!$B48*100</f>
        <v>0.51355603669750782</v>
      </c>
      <c r="M48">
        <f t="shared" si="1"/>
        <v>10.119953723436643</v>
      </c>
      <c r="N48">
        <f t="shared" si="1"/>
        <v>0.65761432137855447</v>
      </c>
      <c r="O48">
        <f t="shared" si="1"/>
        <v>0.88235456925708389</v>
      </c>
      <c r="P48">
        <f t="shared" si="1"/>
        <v>1.3683691939796183</v>
      </c>
      <c r="Q48">
        <f t="shared" si="1"/>
        <v>1.191787570646488</v>
      </c>
      <c r="R48">
        <f t="shared" si="1"/>
        <v>2.2651159958594653</v>
      </c>
      <c r="S48">
        <f t="shared" si="1"/>
        <v>0.54524419743928965</v>
      </c>
      <c r="T48">
        <f t="shared" si="1"/>
        <v>3.2089143274675762</v>
      </c>
    </row>
    <row r="49" spans="1:20">
      <c r="A49" s="16">
        <v>2004</v>
      </c>
      <c r="B49" s="30">
        <f>'1b'!B49/'1b'!B49*100</f>
        <v>100</v>
      </c>
      <c r="C49" s="30">
        <f>'1b'!C49/'1b'!$B49*100</f>
        <v>15.519193277982463</v>
      </c>
      <c r="D49" s="30">
        <f>'1b'!D49/'1b'!$B49*100</f>
        <v>1.5573883756511662</v>
      </c>
      <c r="E49" s="30">
        <f>'1b'!E49/'1b'!$B49*100</f>
        <v>8.9985399223844714E-2</v>
      </c>
      <c r="F49" s="30">
        <f>'1b'!F49/'1b'!$B49*100</f>
        <v>0.12544680539346345</v>
      </c>
      <c r="G49" s="30">
        <f>'1b'!G49/'1b'!$B49*100</f>
        <v>0.20103121103199353</v>
      </c>
      <c r="H49" s="30">
        <f>'1b'!H49/'1b'!$B49*100</f>
        <v>0.19037614063361041</v>
      </c>
      <c r="I49" s="30">
        <f>'1b'!I49/'1b'!$B49*100</f>
        <v>0.36077402427025257</v>
      </c>
      <c r="J49" s="30">
        <f>'1b'!J49/'1b'!$B49*100</f>
        <v>8.2493552849981597E-2</v>
      </c>
      <c r="K49" s="30">
        <f>'1b'!K49/'1b'!$B49*100</f>
        <v>0.50719799951053268</v>
      </c>
      <c r="M49">
        <f t="shared" si="1"/>
        <v>10.035240542178691</v>
      </c>
      <c r="N49">
        <f t="shared" si="1"/>
        <v>0.57983296948501606</v>
      </c>
      <c r="O49">
        <f t="shared" si="1"/>
        <v>0.80833328863452281</v>
      </c>
      <c r="P49">
        <f t="shared" si="1"/>
        <v>1.2953715275729083</v>
      </c>
      <c r="Q49">
        <f t="shared" si="1"/>
        <v>1.2267141546829154</v>
      </c>
      <c r="R49">
        <f t="shared" si="1"/>
        <v>2.3246957351970949</v>
      </c>
      <c r="S49">
        <f t="shared" si="1"/>
        <v>0.53155825417173996</v>
      </c>
      <c r="T49">
        <f t="shared" si="1"/>
        <v>3.2681982267087903</v>
      </c>
    </row>
    <row r="50" spans="1:20">
      <c r="A50" s="16">
        <v>2005</v>
      </c>
      <c r="B50" s="30">
        <f>'1b'!B50/'1b'!B50*100</f>
        <v>100</v>
      </c>
      <c r="C50" s="30">
        <f>'1b'!C50/'1b'!$B50*100</f>
        <v>14.450197180898833</v>
      </c>
      <c r="D50" s="30">
        <f>'1b'!D50/'1b'!$B50*100</f>
        <v>1.5236421849986335</v>
      </c>
      <c r="E50" s="30">
        <f>'1b'!E50/'1b'!$B50*100</f>
        <v>8.5432040919917226E-2</v>
      </c>
      <c r="F50" s="30">
        <f>'1b'!F50/'1b'!$B50*100</f>
        <v>0.11292022958884854</v>
      </c>
      <c r="G50" s="30">
        <f>'1b'!G50/'1b'!$B50*100</f>
        <v>0.17156690484557419</v>
      </c>
      <c r="H50" s="30">
        <f>'1b'!H50/'1b'!$B50*100</f>
        <v>0.1954628870407247</v>
      </c>
      <c r="I50" s="30">
        <f>'1b'!I50/'1b'!$B50*100</f>
        <v>0.38748975049783296</v>
      </c>
      <c r="J50" s="30">
        <f>'1b'!J50/'1b'!$B50*100</f>
        <v>7.8013353637109054E-2</v>
      </c>
      <c r="K50" s="30">
        <f>'1b'!K50/'1b'!$B50*100</f>
        <v>0.4926789270235446</v>
      </c>
      <c r="M50">
        <f t="shared" si="1"/>
        <v>10.544092692469818</v>
      </c>
      <c r="N50">
        <f t="shared" ref="N50:T52" si="2">100*E50/$C50</f>
        <v>0.59121712908420787</v>
      </c>
      <c r="O50">
        <f t="shared" si="2"/>
        <v>0.78144421266523267</v>
      </c>
      <c r="P50">
        <f t="shared" si="2"/>
        <v>1.1872980188281581</v>
      </c>
      <c r="Q50">
        <f t="shared" si="2"/>
        <v>1.3526658812593899</v>
      </c>
      <c r="R50">
        <f t="shared" si="2"/>
        <v>2.6815533770711513</v>
      </c>
      <c r="S50">
        <f t="shared" si="2"/>
        <v>0.53987743323137449</v>
      </c>
      <c r="T50">
        <f t="shared" si="2"/>
        <v>3.4094962224792211</v>
      </c>
    </row>
    <row r="51" spans="1:20">
      <c r="A51" s="16">
        <v>2006</v>
      </c>
      <c r="B51" s="30">
        <f>'1b'!B51/'1b'!B51*100</f>
        <v>100</v>
      </c>
      <c r="C51" s="30">
        <f>'1b'!C51/'1b'!$B51*100</f>
        <v>13.623110075438236</v>
      </c>
      <c r="D51" s="30">
        <f>'1b'!D51/'1b'!$B51*100</f>
        <v>1.4964340906691238</v>
      </c>
      <c r="E51" s="30">
        <f>'1b'!E51/'1b'!$B51*100</f>
        <v>8.6683456971705306E-2</v>
      </c>
      <c r="F51" s="30">
        <f>'1b'!F51/'1b'!$B51*100</f>
        <v>0.10654533936130389</v>
      </c>
      <c r="G51" s="30">
        <f>'1b'!G51/'1b'!$B51*100</f>
        <v>0.16782921439240731</v>
      </c>
      <c r="H51" s="30">
        <f>'1b'!H51/'1b'!$B51*100</f>
        <v>0.18082434933876176</v>
      </c>
      <c r="I51" s="30">
        <f>'1b'!I51/'1b'!$B51*100</f>
        <v>0.39886203966026579</v>
      </c>
      <c r="J51" s="30">
        <f>'1b'!J51/'1b'!$B51*100</f>
        <v>7.2063930157056547E-2</v>
      </c>
      <c r="K51" s="30">
        <f>'1b'!K51/'1b'!$B51*100</f>
        <v>0.48377343277565005</v>
      </c>
      <c r="M51">
        <f>100*D51/$C51</f>
        <v>10.984526164602583</v>
      </c>
      <c r="N51">
        <f t="shared" si="2"/>
        <v>0.63629711931925947</v>
      </c>
      <c r="O51">
        <f t="shared" si="2"/>
        <v>0.78209262621609177</v>
      </c>
      <c r="P51">
        <f t="shared" si="2"/>
        <v>1.2319449337416331</v>
      </c>
      <c r="Q51">
        <f t="shared" si="2"/>
        <v>1.3273353025663261</v>
      </c>
      <c r="R51">
        <f t="shared" si="2"/>
        <v>2.9278339340397275</v>
      </c>
      <c r="S51">
        <f t="shared" si="2"/>
        <v>0.52898295439147991</v>
      </c>
      <c r="T51">
        <f t="shared" si="2"/>
        <v>3.5511232757919835</v>
      </c>
    </row>
    <row r="52" spans="1:20">
      <c r="A52" s="16">
        <v>2007</v>
      </c>
      <c r="B52" s="30">
        <f>'1b'!B52/'1b'!B52*100</f>
        <v>100</v>
      </c>
      <c r="C52" s="30">
        <f>'1b'!C52/'1b'!$B52*100</f>
        <v>12.916052195670863</v>
      </c>
      <c r="D52" s="30">
        <f>'1b'!D52/'1b'!$B52*100</f>
        <v>1.4618002893546831</v>
      </c>
      <c r="E52" s="30">
        <f>'1b'!E52/'1b'!$B52*100</f>
        <v>8.7155867120501537E-2</v>
      </c>
      <c r="F52" s="30">
        <f>'1b'!F52/'1b'!$B52*100</f>
        <v>9.1209628381920219E-2</v>
      </c>
      <c r="G52" s="30">
        <f>'1b'!G52/'1b'!$B52*100</f>
        <v>0.17556979808075374</v>
      </c>
      <c r="H52" s="30">
        <f>'1b'!H52/'1b'!$B52*100</f>
        <v>0.16669345876695765</v>
      </c>
      <c r="I52" s="30">
        <f>'1b'!I52/'1b'!$B52*100</f>
        <v>0.3983868825876975</v>
      </c>
      <c r="J52" s="30">
        <f>'1b'!J52/'1b'!$B52*100</f>
        <v>6.2973084423072895E-2</v>
      </c>
      <c r="K52" s="30">
        <f>'1b'!K52/'1b'!$B52*100</f>
        <v>0.47974167755823782</v>
      </c>
      <c r="M52">
        <f>100*D52/$C52</f>
        <v>11.317701935616533</v>
      </c>
      <c r="N52">
        <f t="shared" si="2"/>
        <v>0.6747872012294438</v>
      </c>
      <c r="O52">
        <f t="shared" si="2"/>
        <v>0.70617265244941785</v>
      </c>
      <c r="P52">
        <f t="shared" si="2"/>
        <v>1.3593147149064659</v>
      </c>
      <c r="Q52">
        <f t="shared" si="2"/>
        <v>1.2905913993041087</v>
      </c>
      <c r="R52">
        <f t="shared" si="2"/>
        <v>3.084432275066423</v>
      </c>
      <c r="S52">
        <f t="shared" si="2"/>
        <v>0.48755675084821887</v>
      </c>
      <c r="T52">
        <f t="shared" si="2"/>
        <v>3.7143058133431457</v>
      </c>
    </row>
    <row r="53" spans="1:20">
      <c r="A53" s="9"/>
      <c r="B53" s="30"/>
      <c r="C53" s="30"/>
      <c r="D53" s="30"/>
      <c r="E53" s="64"/>
      <c r="F53" s="64"/>
      <c r="G53" s="64"/>
      <c r="H53" s="64"/>
      <c r="I53" s="64"/>
      <c r="J53" s="64"/>
      <c r="K53" s="64"/>
    </row>
    <row r="54" spans="1:20">
      <c r="A54" s="9" t="s">
        <v>78</v>
      </c>
      <c r="B54" s="30"/>
      <c r="C54" s="30"/>
      <c r="D54" s="30"/>
      <c r="E54" s="30"/>
      <c r="F54" s="30"/>
      <c r="G54" s="30"/>
      <c r="H54" s="30"/>
      <c r="I54" s="30"/>
      <c r="J54" s="30"/>
      <c r="K54" s="30"/>
    </row>
    <row r="55" spans="1:20">
      <c r="A55" s="7" t="s">
        <v>509</v>
      </c>
      <c r="B55" s="30">
        <f>(VLOOKUP(VALUE(RIGHT($A55,4)),$A$6:$K$52,COLUMN(B$52),0)/VLOOKUP(VALUE(LEFT($A55,4)),$A$6:$K$52,COLUMN(B$52),0)-1)*100</f>
        <v>0</v>
      </c>
      <c r="C55" s="30">
        <f t="shared" ref="C55:K55" si="3">(VLOOKUP(VALUE(RIGHT($A55,4)),$A$6:$K$52,COLUMN(C$52),0)/VLOOKUP(VALUE(LEFT($A55,4)),$A$6:$K$52,COLUMN(C$52),0)-1)*100</f>
        <v>-42.4167483242475</v>
      </c>
      <c r="D55" s="30">
        <f t="shared" si="3"/>
        <v>-46.930414329314004</v>
      </c>
      <c r="E55" s="30">
        <f t="shared" si="3"/>
        <v>-47.841298959651098</v>
      </c>
      <c r="F55" s="30">
        <f t="shared" si="3"/>
        <v>-60.748090149933411</v>
      </c>
      <c r="G55" s="30">
        <f t="shared" si="3"/>
        <v>-31.382664935806648</v>
      </c>
      <c r="H55" s="30">
        <f t="shared" si="3"/>
        <v>-67.591237745008897</v>
      </c>
      <c r="I55" s="30">
        <f t="shared" si="3"/>
        <v>-20.528041718794789</v>
      </c>
      <c r="J55" s="30">
        <f>(VLOOKUP(VALUE(RIGHT($A55,4)),$A$6:$K$52,COLUMN(J$52),0)/VLOOKUP(VALUE(LEFT($A55,4)),$A$6:$K$52,COLUMN(J$52),0)-1)*100</f>
        <v>-54.491847047394046</v>
      </c>
      <c r="K55" s="30">
        <f t="shared" si="3"/>
        <v>-49.100869827816993</v>
      </c>
    </row>
    <row r="56" spans="1:20">
      <c r="A56" s="9"/>
      <c r="B56" s="9"/>
      <c r="C56" s="3"/>
      <c r="D56" s="3"/>
      <c r="E56" s="3"/>
      <c r="F56" s="3"/>
      <c r="G56" s="3"/>
      <c r="H56" s="3"/>
      <c r="I56" s="3"/>
      <c r="J56" s="3"/>
      <c r="K56" s="3"/>
    </row>
    <row r="57" spans="1:20" ht="15" customHeight="1">
      <c r="A57" s="331" t="s">
        <v>441</v>
      </c>
      <c r="B57" s="331"/>
      <c r="C57" s="331"/>
      <c r="D57" s="331"/>
      <c r="E57" s="331"/>
      <c r="F57" s="331"/>
      <c r="G57" s="331"/>
      <c r="H57" s="331"/>
      <c r="I57" s="14"/>
      <c r="J57" s="14"/>
      <c r="K57" s="14"/>
    </row>
    <row r="58" spans="1:20">
      <c r="A58" s="332" t="s">
        <v>439</v>
      </c>
      <c r="B58" s="332"/>
      <c r="C58" s="332"/>
      <c r="D58" s="332"/>
      <c r="E58" s="332"/>
      <c r="F58" s="332"/>
      <c r="G58" s="332"/>
      <c r="H58" s="332"/>
      <c r="I58" s="31"/>
      <c r="J58" s="3"/>
      <c r="K58" s="3"/>
    </row>
    <row r="60" spans="1:20" hidden="1" outlineLevel="1">
      <c r="E60">
        <f>E6/$C$6*100</f>
        <v>0.74496566173902923</v>
      </c>
      <c r="F60" s="171">
        <f t="shared" ref="F60:K60" si="4">F6/$C$6*100</f>
        <v>1.0359678733558375</v>
      </c>
      <c r="G60" s="171">
        <f t="shared" si="4"/>
        <v>1.1407286695378887</v>
      </c>
      <c r="H60" s="171">
        <f t="shared" si="4"/>
        <v>2.2930974275404492</v>
      </c>
      <c r="I60" s="171">
        <f t="shared" si="4"/>
        <v>2.2348969852170879</v>
      </c>
      <c r="J60" s="171">
        <f t="shared" si="4"/>
        <v>0.6169246886276335</v>
      </c>
      <c r="K60" s="171">
        <f t="shared" si="4"/>
        <v>4.2020719357467113</v>
      </c>
    </row>
    <row r="61" spans="1:20" hidden="1" outlineLevel="1">
      <c r="E61">
        <f>E52/$C$52*100</f>
        <v>0.67478720122944369</v>
      </c>
      <c r="F61" s="171">
        <f t="shared" ref="F61:K61" si="5">F52/$C$52*100</f>
        <v>0.70617265244941785</v>
      </c>
      <c r="G61" s="171">
        <f t="shared" si="5"/>
        <v>1.3593147149064659</v>
      </c>
      <c r="H61" s="171">
        <f t="shared" si="5"/>
        <v>1.2905913993041087</v>
      </c>
      <c r="I61" s="171">
        <f t="shared" si="5"/>
        <v>3.0844322750664235</v>
      </c>
      <c r="J61" s="171">
        <f t="shared" si="5"/>
        <v>0.48755675084821887</v>
      </c>
      <c r="K61" s="171">
        <f t="shared" si="5"/>
        <v>3.7143058133431452</v>
      </c>
      <c r="L61" s="171"/>
    </row>
    <row r="62" spans="1:20" hidden="1" outlineLevel="1">
      <c r="E62">
        <f>100*(E61/E60-1)</f>
        <v>-9.4203617849663921</v>
      </c>
      <c r="F62" s="171">
        <f t="shared" ref="F62:K62" si="6">100*(F61/F60-1)</f>
        <v>-31.834502728169113</v>
      </c>
      <c r="G62" s="171">
        <f t="shared" si="6"/>
        <v>19.161966487361703</v>
      </c>
      <c r="H62" s="171">
        <f t="shared" si="6"/>
        <v>-43.718422784661939</v>
      </c>
      <c r="I62" s="171">
        <f t="shared" si="6"/>
        <v>38.01227955778981</v>
      </c>
      <c r="J62" s="171">
        <f t="shared" si="6"/>
        <v>-20.969810442697188</v>
      </c>
      <c r="K62" s="171">
        <f t="shared" si="6"/>
        <v>-11.607752791049963</v>
      </c>
    </row>
    <row r="63" spans="1:20" hidden="1" outlineLevel="1">
      <c r="B63" s="29" t="str">
        <f t="shared" ref="B63:H63" si="7">E3</f>
        <v xml:space="preserve"> Animal food manufacturing [3111]</v>
      </c>
      <c r="C63" s="29" t="str">
        <f t="shared" si="7"/>
        <v xml:space="preserve"> Sugar and confectionery product manufacturing [3113]</v>
      </c>
      <c r="D63" s="29" t="str">
        <f t="shared" si="7"/>
        <v xml:space="preserve"> Fruit and vegetable preserving and specialty food manufacturing [3114]</v>
      </c>
      <c r="E63" s="29" t="str">
        <f t="shared" si="7"/>
        <v xml:space="preserve"> Dairy product manufacturing [3115]</v>
      </c>
      <c r="F63" s="29" t="str">
        <f t="shared" si="7"/>
        <v xml:space="preserve"> Meat product manufacturing [3116]</v>
      </c>
      <c r="G63" s="29" t="str">
        <f t="shared" si="7"/>
        <v xml:space="preserve"> Seafood product preparation and packaging [3117]</v>
      </c>
      <c r="H63" s="29" t="str">
        <f t="shared" si="7"/>
        <v xml:space="preserve"> Miscellaneous food manufacturing [311A]</v>
      </c>
    </row>
    <row r="64" spans="1:20" hidden="1" outlineLevel="1">
      <c r="A64" s="29">
        <f>A6</f>
        <v>1961</v>
      </c>
      <c r="B64" s="30">
        <v>0.13837758805253125</v>
      </c>
      <c r="C64" s="30">
        <v>0.16709746481815096</v>
      </c>
      <c r="D64" s="30">
        <v>0.23236991201274118</v>
      </c>
      <c r="E64" s="30">
        <v>0.51434688389337091</v>
      </c>
      <c r="F64" s="30">
        <v>0.25586799300279367</v>
      </c>
      <c r="G64" s="30">
        <v>0.50129239445445295</v>
      </c>
      <c r="H64" s="30">
        <v>0.9425341374898828</v>
      </c>
    </row>
    <row r="65" spans="1:8" hidden="1" outlineLevel="1">
      <c r="A65" s="29">
        <f>A52</f>
        <v>2007</v>
      </c>
      <c r="B65" s="30">
        <v>6.2973084423072895E-2</v>
      </c>
      <c r="C65" s="30">
        <v>8.7155867120501537E-2</v>
      </c>
      <c r="D65" s="30">
        <v>9.1209628381920219E-2</v>
      </c>
      <c r="E65" s="30">
        <v>0.16669345876695765</v>
      </c>
      <c r="F65" s="30">
        <v>0.17556979808075374</v>
      </c>
      <c r="G65" s="30">
        <v>0.3983868825876975</v>
      </c>
      <c r="H65" s="30">
        <v>0.47974167755823782</v>
      </c>
    </row>
    <row r="66" spans="1:8" collapsed="1"/>
  </sheetData>
  <sortState columnSort="1" ref="W6:AC8">
    <sortCondition ref="W8:AC8"/>
  </sortState>
  <mergeCells count="15">
    <mergeCell ref="A57:H57"/>
    <mergeCell ref="A58:H58"/>
    <mergeCell ref="A1:K1"/>
    <mergeCell ref="A2:A5"/>
    <mergeCell ref="B2:B5"/>
    <mergeCell ref="C2:C5"/>
    <mergeCell ref="D2:D5"/>
    <mergeCell ref="E2:K2"/>
    <mergeCell ref="E3:E5"/>
    <mergeCell ref="F3:F5"/>
    <mergeCell ref="G3:G5"/>
    <mergeCell ref="H3:H5"/>
    <mergeCell ref="I3:I5"/>
    <mergeCell ref="J3:J5"/>
    <mergeCell ref="K3:K5"/>
  </mergeCells>
  <pageMargins left="0.7" right="0.7" top="0.75" bottom="0.75" header="0.3" footer="0.3"/>
  <pageSetup scale="56" orientation="landscape" horizontalDpi="0" verticalDpi="0" r:id="rId1"/>
</worksheet>
</file>

<file path=xl/worksheets/sheet70.xml><?xml version="1.0" encoding="utf-8"?>
<worksheet xmlns="http://schemas.openxmlformats.org/spreadsheetml/2006/main" xmlns:r="http://schemas.openxmlformats.org/officeDocument/2006/relationships">
  <sheetPr codeName="Sheet116"/>
  <dimension ref="A1:O27"/>
  <sheetViews>
    <sheetView view="pageBreakPreview" zoomScale="60" zoomScaleNormal="100" workbookViewId="0"/>
  </sheetViews>
  <sheetFormatPr defaultRowHeight="15" outlineLevelCol="1"/>
  <cols>
    <col min="1" max="1" width="11.42578125" customWidth="1"/>
    <col min="2" max="11" width="14.28515625" customWidth="1"/>
    <col min="13" max="14" width="0" hidden="1" customWidth="1" outlineLevel="1"/>
    <col min="15" max="15" width="9.140625" collapsed="1"/>
  </cols>
  <sheetData>
    <row r="1" spans="1:14">
      <c r="A1" s="9" t="s">
        <v>729</v>
      </c>
    </row>
    <row r="2" spans="1:14" ht="60">
      <c r="B2" s="34" t="s">
        <v>710</v>
      </c>
      <c r="C2" s="34" t="s">
        <v>711</v>
      </c>
      <c r="D2" s="34" t="s">
        <v>712</v>
      </c>
      <c r="E2" s="34" t="s">
        <v>713</v>
      </c>
      <c r="F2" s="34" t="s">
        <v>714</v>
      </c>
      <c r="G2" s="34" t="s">
        <v>715</v>
      </c>
      <c r="H2" s="34" t="s">
        <v>716</v>
      </c>
      <c r="I2" s="34" t="s">
        <v>717</v>
      </c>
      <c r="J2" s="34" t="s">
        <v>718</v>
      </c>
      <c r="K2" s="34" t="s">
        <v>719</v>
      </c>
      <c r="L2" s="73" t="s">
        <v>720</v>
      </c>
    </row>
    <row r="3" spans="1:14">
      <c r="A3" s="7">
        <v>1990</v>
      </c>
      <c r="B3" s="41">
        <v>12.9</v>
      </c>
      <c r="C3" s="41" t="s">
        <v>446</v>
      </c>
      <c r="D3" s="41">
        <v>1.8</v>
      </c>
      <c r="E3" s="41">
        <v>4.3</v>
      </c>
      <c r="F3" s="41">
        <v>2.8</v>
      </c>
      <c r="G3" s="41">
        <v>0</v>
      </c>
      <c r="H3" s="41">
        <v>2.2999999999999998</v>
      </c>
      <c r="I3" s="41">
        <v>0</v>
      </c>
      <c r="J3" s="41">
        <v>0</v>
      </c>
      <c r="K3" s="41">
        <v>0</v>
      </c>
      <c r="L3" s="13">
        <f>(D3*$M$5+E3*$M$6+F3*$M$7+G3*$M$8+H3*$M$9+J3*$M$11+K3*$M$12)/B3</f>
        <v>9.9728682170542609</v>
      </c>
      <c r="N3" t="s">
        <v>710</v>
      </c>
    </row>
    <row r="4" spans="1:14">
      <c r="A4" s="7">
        <f t="shared" ref="A4:A20" si="0">A3+1</f>
        <v>1991</v>
      </c>
      <c r="B4" s="41">
        <v>10.4</v>
      </c>
      <c r="C4" s="41" t="s">
        <v>446</v>
      </c>
      <c r="D4" s="41">
        <v>0</v>
      </c>
      <c r="E4" s="41">
        <v>2.6</v>
      </c>
      <c r="F4" s="41">
        <v>2.9</v>
      </c>
      <c r="G4" s="41">
        <v>0</v>
      </c>
      <c r="H4" s="41">
        <v>1.9</v>
      </c>
      <c r="I4" s="41">
        <v>0</v>
      </c>
      <c r="J4" s="41">
        <v>0</v>
      </c>
      <c r="K4" s="41">
        <v>0</v>
      </c>
      <c r="L4" s="13">
        <f t="shared" ref="L4:L20" si="1">(D4*$M$5+E4*$M$6+F4*$M$7+G4*$M$8+H4*$M$9+J4*$M$11+K4*$M$12)/B4</f>
        <v>8.7451923076923066</v>
      </c>
      <c r="N4" t="s">
        <v>711</v>
      </c>
    </row>
    <row r="5" spans="1:14">
      <c r="A5" s="7">
        <f t="shared" si="0"/>
        <v>1992</v>
      </c>
      <c r="B5" s="41">
        <v>9.1999999999999993</v>
      </c>
      <c r="C5" s="41" t="s">
        <v>446</v>
      </c>
      <c r="D5" s="41">
        <v>0</v>
      </c>
      <c r="E5" s="41">
        <v>2.5</v>
      </c>
      <c r="F5" s="41">
        <v>2.4</v>
      </c>
      <c r="G5" s="41">
        <v>0</v>
      </c>
      <c r="H5" s="41">
        <v>1.8</v>
      </c>
      <c r="I5" s="41">
        <v>0</v>
      </c>
      <c r="J5" s="41">
        <v>0</v>
      </c>
      <c r="K5" s="41">
        <v>0</v>
      </c>
      <c r="L5" s="13">
        <f t="shared" si="1"/>
        <v>8.9565217391304355</v>
      </c>
      <c r="M5" s="41">
        <v>8</v>
      </c>
      <c r="N5" t="s">
        <v>712</v>
      </c>
    </row>
    <row r="6" spans="1:14">
      <c r="A6" s="7">
        <f t="shared" si="0"/>
        <v>1993</v>
      </c>
      <c r="B6" s="41">
        <v>10.6</v>
      </c>
      <c r="C6" s="41" t="s">
        <v>446</v>
      </c>
      <c r="D6" s="41">
        <v>0</v>
      </c>
      <c r="E6" s="41">
        <v>1.6</v>
      </c>
      <c r="F6" s="41">
        <v>2.9</v>
      </c>
      <c r="G6" s="41">
        <v>0</v>
      </c>
      <c r="H6" s="41">
        <v>2.9</v>
      </c>
      <c r="I6" s="41">
        <v>0</v>
      </c>
      <c r="J6" s="41">
        <v>0</v>
      </c>
      <c r="K6" s="41">
        <v>0</v>
      </c>
      <c r="L6" s="13">
        <f t="shared" si="1"/>
        <v>8.9103773584905657</v>
      </c>
      <c r="M6" s="41">
        <v>11</v>
      </c>
      <c r="N6" t="s">
        <v>713</v>
      </c>
    </row>
    <row r="7" spans="1:14">
      <c r="A7" s="7">
        <f t="shared" si="0"/>
        <v>1994</v>
      </c>
      <c r="B7" s="41">
        <v>9.3000000000000007</v>
      </c>
      <c r="C7" s="41" t="s">
        <v>446</v>
      </c>
      <c r="D7" s="41">
        <v>2.2000000000000002</v>
      </c>
      <c r="E7" s="41">
        <v>1.8</v>
      </c>
      <c r="F7" s="41">
        <v>1.9</v>
      </c>
      <c r="G7" s="41">
        <v>0</v>
      </c>
      <c r="H7" s="41">
        <v>0</v>
      </c>
      <c r="I7" s="41">
        <v>0</v>
      </c>
      <c r="J7" s="41">
        <v>0</v>
      </c>
      <c r="K7" s="41">
        <v>0</v>
      </c>
      <c r="L7" s="13">
        <f t="shared" si="1"/>
        <v>6.4731182795698921</v>
      </c>
      <c r="M7" s="41">
        <v>12</v>
      </c>
      <c r="N7" t="s">
        <v>714</v>
      </c>
    </row>
    <row r="8" spans="1:14">
      <c r="A8" s="7">
        <f t="shared" si="0"/>
        <v>1995</v>
      </c>
      <c r="B8" s="41">
        <v>9.3000000000000007</v>
      </c>
      <c r="C8" s="41" t="s">
        <v>446</v>
      </c>
      <c r="D8" s="41">
        <v>0</v>
      </c>
      <c r="E8" s="41">
        <v>1.7</v>
      </c>
      <c r="F8" s="41">
        <v>2.8</v>
      </c>
      <c r="G8" s="41">
        <v>0</v>
      </c>
      <c r="H8" s="41">
        <v>2</v>
      </c>
      <c r="I8" s="41">
        <v>0</v>
      </c>
      <c r="J8" s="41">
        <v>0</v>
      </c>
      <c r="K8" s="41">
        <v>0</v>
      </c>
      <c r="L8" s="13">
        <f t="shared" si="1"/>
        <v>8.7419354838709662</v>
      </c>
      <c r="M8" s="74">
        <v>13</v>
      </c>
      <c r="N8" t="s">
        <v>715</v>
      </c>
    </row>
    <row r="9" spans="1:14">
      <c r="A9" s="7">
        <f t="shared" si="0"/>
        <v>1996</v>
      </c>
      <c r="B9" s="41">
        <v>12.3</v>
      </c>
      <c r="C9" s="41" t="s">
        <v>446</v>
      </c>
      <c r="D9" s="41">
        <v>1.6</v>
      </c>
      <c r="E9" s="41">
        <v>2.2999999999999998</v>
      </c>
      <c r="F9" s="41">
        <v>2.9</v>
      </c>
      <c r="G9" s="41">
        <v>0</v>
      </c>
      <c r="H9" s="41">
        <v>2.8</v>
      </c>
      <c r="I9" s="41">
        <v>2.2000000000000002</v>
      </c>
      <c r="J9" s="41">
        <v>1.7</v>
      </c>
      <c r="K9" s="41">
        <v>0</v>
      </c>
      <c r="L9" s="13">
        <f t="shared" si="1"/>
        <v>11.439024390243901</v>
      </c>
      <c r="M9" s="74">
        <v>14.5</v>
      </c>
      <c r="N9" t="s">
        <v>716</v>
      </c>
    </row>
    <row r="10" spans="1:14">
      <c r="A10" s="7">
        <f t="shared" si="0"/>
        <v>1997</v>
      </c>
      <c r="B10" s="41">
        <v>12.2</v>
      </c>
      <c r="C10" s="41" t="s">
        <v>446</v>
      </c>
      <c r="D10" s="41">
        <v>0</v>
      </c>
      <c r="E10" s="41">
        <v>2.7</v>
      </c>
      <c r="F10" s="41">
        <v>3.1</v>
      </c>
      <c r="G10" s="41">
        <v>0</v>
      </c>
      <c r="H10" s="41">
        <v>3.2</v>
      </c>
      <c r="I10" s="41">
        <v>1.6</v>
      </c>
      <c r="J10" s="41">
        <v>1.5</v>
      </c>
      <c r="K10" s="41">
        <v>0</v>
      </c>
      <c r="L10" s="13">
        <f t="shared" si="1"/>
        <v>11.254098360655739</v>
      </c>
      <c r="M10" s="74">
        <v>0</v>
      </c>
      <c r="N10" t="s">
        <v>717</v>
      </c>
    </row>
    <row r="11" spans="1:14">
      <c r="A11" s="7">
        <f t="shared" si="0"/>
        <v>1998</v>
      </c>
      <c r="B11" s="41">
        <v>12.9</v>
      </c>
      <c r="C11" s="41" t="s">
        <v>446</v>
      </c>
      <c r="D11" s="41">
        <v>0</v>
      </c>
      <c r="E11" s="41">
        <v>2.6</v>
      </c>
      <c r="F11" s="41">
        <v>2.8</v>
      </c>
      <c r="G11" s="41">
        <v>0</v>
      </c>
      <c r="H11" s="41">
        <v>3.9</v>
      </c>
      <c r="I11" s="41">
        <v>0</v>
      </c>
      <c r="J11" s="41">
        <v>0</v>
      </c>
      <c r="K11" s="41">
        <v>0</v>
      </c>
      <c r="L11" s="13">
        <f t="shared" si="1"/>
        <v>9.2054263565891468</v>
      </c>
      <c r="M11" s="74">
        <v>16</v>
      </c>
      <c r="N11" t="s">
        <v>718</v>
      </c>
    </row>
    <row r="12" spans="1:14">
      <c r="A12" s="7">
        <f t="shared" si="0"/>
        <v>1999</v>
      </c>
      <c r="B12" s="41">
        <v>11.2</v>
      </c>
      <c r="C12" s="41" t="s">
        <v>446</v>
      </c>
      <c r="D12" s="41">
        <v>0</v>
      </c>
      <c r="E12" s="41">
        <v>3.4</v>
      </c>
      <c r="F12" s="41">
        <v>2.2999999999999998</v>
      </c>
      <c r="G12" s="41">
        <v>0</v>
      </c>
      <c r="H12" s="41">
        <v>3.4</v>
      </c>
      <c r="I12" s="41">
        <v>0</v>
      </c>
      <c r="J12" s="41">
        <v>0</v>
      </c>
      <c r="K12" s="41">
        <v>0</v>
      </c>
      <c r="L12" s="13">
        <f t="shared" si="1"/>
        <v>10.205357142857144</v>
      </c>
      <c r="M12" s="74">
        <v>18</v>
      </c>
      <c r="N12" t="s">
        <v>719</v>
      </c>
    </row>
    <row r="13" spans="1:14">
      <c r="A13" s="7">
        <f t="shared" si="0"/>
        <v>2000</v>
      </c>
      <c r="B13" s="41">
        <v>10.5</v>
      </c>
      <c r="C13" s="41" t="s">
        <v>446</v>
      </c>
      <c r="D13" s="41">
        <v>0</v>
      </c>
      <c r="E13" s="41">
        <v>2</v>
      </c>
      <c r="F13" s="41">
        <v>2</v>
      </c>
      <c r="G13" s="41">
        <v>0</v>
      </c>
      <c r="H13" s="41">
        <v>3.4</v>
      </c>
      <c r="I13" s="41">
        <v>0</v>
      </c>
      <c r="J13" s="41">
        <v>0</v>
      </c>
      <c r="K13" s="41">
        <v>0</v>
      </c>
      <c r="L13" s="13">
        <f t="shared" si="1"/>
        <v>9.0761904761904759</v>
      </c>
    </row>
    <row r="14" spans="1:14">
      <c r="A14" s="7">
        <f t="shared" si="0"/>
        <v>2001</v>
      </c>
      <c r="B14" s="41">
        <v>13</v>
      </c>
      <c r="C14" s="41" t="s">
        <v>446</v>
      </c>
      <c r="D14" s="41">
        <v>0</v>
      </c>
      <c r="E14" s="41">
        <v>2.4</v>
      </c>
      <c r="F14" s="41">
        <v>4.2</v>
      </c>
      <c r="G14" s="41">
        <v>0</v>
      </c>
      <c r="H14" s="41">
        <v>2.7</v>
      </c>
      <c r="I14" s="41">
        <v>0</v>
      </c>
      <c r="J14" s="41">
        <v>0</v>
      </c>
      <c r="K14" s="41">
        <v>0</v>
      </c>
      <c r="L14" s="13">
        <f t="shared" si="1"/>
        <v>8.9192307692307704</v>
      </c>
    </row>
    <row r="15" spans="1:14">
      <c r="A15" s="7">
        <f t="shared" si="0"/>
        <v>2002</v>
      </c>
      <c r="B15" s="41">
        <v>12.8</v>
      </c>
      <c r="C15" s="41" t="s">
        <v>446</v>
      </c>
      <c r="D15" s="41">
        <v>1.6</v>
      </c>
      <c r="E15" s="41">
        <v>0</v>
      </c>
      <c r="F15" s="41">
        <v>4.0999999999999996</v>
      </c>
      <c r="G15" s="41">
        <v>0</v>
      </c>
      <c r="H15" s="41">
        <v>3.7</v>
      </c>
      <c r="I15" s="41">
        <v>1.6</v>
      </c>
      <c r="J15" s="41">
        <v>0</v>
      </c>
      <c r="K15" s="41">
        <v>0</v>
      </c>
      <c r="L15" s="13">
        <f t="shared" si="1"/>
        <v>9.03515625</v>
      </c>
    </row>
    <row r="16" spans="1:14">
      <c r="A16" s="7">
        <f t="shared" si="0"/>
        <v>2003</v>
      </c>
      <c r="B16" s="41">
        <v>17.2</v>
      </c>
      <c r="C16" s="41" t="s">
        <v>446</v>
      </c>
      <c r="D16" s="41">
        <v>3.4</v>
      </c>
      <c r="E16" s="41">
        <v>0</v>
      </c>
      <c r="F16" s="41">
        <v>4.9000000000000004</v>
      </c>
      <c r="G16" s="41">
        <v>0</v>
      </c>
      <c r="H16" s="41">
        <v>4</v>
      </c>
      <c r="I16" s="41">
        <v>2.6</v>
      </c>
      <c r="J16" s="41">
        <v>1.7</v>
      </c>
      <c r="K16" s="41">
        <v>0</v>
      </c>
      <c r="L16" s="13">
        <f t="shared" si="1"/>
        <v>9.9534883720930232</v>
      </c>
    </row>
    <row r="17" spans="1:12">
      <c r="A17" s="7">
        <f t="shared" si="0"/>
        <v>2004</v>
      </c>
      <c r="B17" s="41">
        <v>14.5</v>
      </c>
      <c r="C17" s="41" t="s">
        <v>446</v>
      </c>
      <c r="D17" s="41">
        <v>0</v>
      </c>
      <c r="E17" s="41">
        <v>2.2000000000000002</v>
      </c>
      <c r="F17" s="41">
        <v>3.5</v>
      </c>
      <c r="G17" s="41">
        <v>1.5</v>
      </c>
      <c r="H17" s="41">
        <v>4.3</v>
      </c>
      <c r="I17" s="41">
        <v>2.6</v>
      </c>
      <c r="J17" s="41">
        <v>2.1</v>
      </c>
      <c r="K17" s="41">
        <v>0</v>
      </c>
      <c r="L17" s="13">
        <f t="shared" si="1"/>
        <v>12.527586206896553</v>
      </c>
    </row>
    <row r="18" spans="1:12">
      <c r="A18" s="7">
        <f t="shared" si="0"/>
        <v>2005</v>
      </c>
      <c r="B18" s="41">
        <v>16</v>
      </c>
      <c r="C18" s="41" t="s">
        <v>446</v>
      </c>
      <c r="D18" s="41">
        <v>0</v>
      </c>
      <c r="E18" s="41">
        <v>1.5</v>
      </c>
      <c r="F18" s="41">
        <v>6.7</v>
      </c>
      <c r="G18" s="41">
        <v>0</v>
      </c>
      <c r="H18" s="41">
        <v>4.9000000000000004</v>
      </c>
      <c r="I18" s="41">
        <v>0</v>
      </c>
      <c r="J18" s="41">
        <v>0</v>
      </c>
      <c r="K18" s="41">
        <v>0</v>
      </c>
      <c r="L18" s="13">
        <f t="shared" si="1"/>
        <v>10.496875000000001</v>
      </c>
    </row>
    <row r="19" spans="1:12">
      <c r="A19" s="7">
        <f t="shared" si="0"/>
        <v>2006</v>
      </c>
      <c r="B19" s="41">
        <v>13.2</v>
      </c>
      <c r="C19" s="41" t="s">
        <v>446</v>
      </c>
      <c r="D19" s="41">
        <v>1.7</v>
      </c>
      <c r="E19" s="41">
        <v>2.2000000000000002</v>
      </c>
      <c r="F19" s="41">
        <v>3</v>
      </c>
      <c r="G19" s="41">
        <v>0</v>
      </c>
      <c r="H19" s="41">
        <v>2.9</v>
      </c>
      <c r="I19" s="41">
        <v>2.6</v>
      </c>
      <c r="J19" s="41">
        <v>1.6</v>
      </c>
      <c r="K19" s="41">
        <v>0</v>
      </c>
      <c r="L19" s="13">
        <f t="shared" si="1"/>
        <v>10.715909090909093</v>
      </c>
    </row>
    <row r="20" spans="1:12">
      <c r="A20" s="7">
        <f t="shared" si="0"/>
        <v>2007</v>
      </c>
      <c r="B20" s="41">
        <v>14.5</v>
      </c>
      <c r="C20" s="41" t="s">
        <v>446</v>
      </c>
      <c r="D20" s="41">
        <v>0</v>
      </c>
      <c r="E20" s="41">
        <v>2.1</v>
      </c>
      <c r="F20" s="41">
        <v>4.5</v>
      </c>
      <c r="G20" s="41">
        <v>0</v>
      </c>
      <c r="H20" s="41">
        <v>3.4</v>
      </c>
      <c r="I20" s="41">
        <v>3</v>
      </c>
      <c r="J20" s="41">
        <v>2.4</v>
      </c>
      <c r="K20" s="41">
        <v>0</v>
      </c>
      <c r="L20" s="13">
        <f t="shared" si="1"/>
        <v>11.36551724137931</v>
      </c>
    </row>
    <row r="22" spans="1:12">
      <c r="A22" s="9" t="s">
        <v>721</v>
      </c>
      <c r="B22" s="3"/>
      <c r="C22" s="3"/>
      <c r="D22" s="3"/>
      <c r="E22" s="3"/>
      <c r="F22" s="3"/>
      <c r="G22" s="3"/>
      <c r="H22" s="3"/>
      <c r="I22" s="3"/>
      <c r="J22" s="3"/>
      <c r="K22" s="3"/>
    </row>
    <row r="23" spans="1:12">
      <c r="A23" s="60" t="s">
        <v>722</v>
      </c>
      <c r="B23" s="41">
        <f>(B20-B3)/B3*100</f>
        <v>12.403100775193796</v>
      </c>
      <c r="C23" s="41" t="s">
        <v>446</v>
      </c>
      <c r="D23" s="41">
        <f>(D20-D3)/D3*100</f>
        <v>-100</v>
      </c>
      <c r="E23" s="41">
        <f>(E20-E3)/E3*100</f>
        <v>-51.16279069767441</v>
      </c>
      <c r="F23" s="41">
        <f>(F20-F3)/F3*100</f>
        <v>60.714285714285722</v>
      </c>
      <c r="G23" s="41" t="s">
        <v>446</v>
      </c>
      <c r="H23" s="41">
        <f>(H20-H3)/H3*100</f>
        <v>47.826086956521749</v>
      </c>
      <c r="I23" s="41" t="s">
        <v>446</v>
      </c>
      <c r="J23" s="41" t="s">
        <v>446</v>
      </c>
      <c r="K23" s="41" t="s">
        <v>446</v>
      </c>
      <c r="L23" s="41">
        <f>(L20-L3)/L3*100</f>
        <v>13.964378090783629</v>
      </c>
    </row>
    <row r="24" spans="1:12">
      <c r="A24" s="75" t="s">
        <v>723</v>
      </c>
      <c r="B24" s="41">
        <f>(B13-B3)/B3*100</f>
        <v>-18.604651162790699</v>
      </c>
      <c r="C24" s="41" t="s">
        <v>446</v>
      </c>
      <c r="D24" s="41">
        <f>(D13-D3)/D3*100</f>
        <v>-100</v>
      </c>
      <c r="E24" s="41">
        <f>(E13-E3)/E3*100</f>
        <v>-53.488372093023251</v>
      </c>
      <c r="F24" s="41">
        <f>(F13-F3)/F3*100</f>
        <v>-28.571428571428566</v>
      </c>
      <c r="G24" s="41" t="s">
        <v>446</v>
      </c>
      <c r="H24" s="41">
        <f>(H13-H3)/H3*100</f>
        <v>47.826086956521749</v>
      </c>
      <c r="I24" s="41" t="s">
        <v>446</v>
      </c>
      <c r="J24" s="41" t="s">
        <v>446</v>
      </c>
      <c r="K24" s="41" t="s">
        <v>446</v>
      </c>
      <c r="L24" s="41">
        <f>(L13-L3)/L3*100</f>
        <v>-8.9911720615179398</v>
      </c>
    </row>
    <row r="25" spans="1:12">
      <c r="A25" s="75" t="s">
        <v>3</v>
      </c>
      <c r="B25" s="41">
        <f>(B20-B13)/B13*100</f>
        <v>38.095238095238095</v>
      </c>
      <c r="C25" s="41" t="s">
        <v>446</v>
      </c>
      <c r="D25" s="41" t="s">
        <v>446</v>
      </c>
      <c r="E25" s="41">
        <f>(E20-E13)/E13*100</f>
        <v>5.0000000000000044</v>
      </c>
      <c r="F25" s="41">
        <f>(F20-F13)/F13*100</f>
        <v>125</v>
      </c>
      <c r="G25" s="41" t="s">
        <v>446</v>
      </c>
      <c r="H25" s="41">
        <f>(H20-H13)/H13*100</f>
        <v>0</v>
      </c>
      <c r="I25" s="41" t="s">
        <v>446</v>
      </c>
      <c r="J25" s="41" t="s">
        <v>446</v>
      </c>
      <c r="K25" s="41" t="s">
        <v>446</v>
      </c>
      <c r="L25" s="41">
        <f>(L20-L13)/L13*100</f>
        <v>25.223432355176033</v>
      </c>
    </row>
    <row r="27" spans="1:12">
      <c r="A27" t="s">
        <v>724</v>
      </c>
    </row>
  </sheetData>
  <pageMargins left="0.7" right="0.7" top="0.75" bottom="0.75" header="0.3" footer="0.3"/>
  <pageSetup scale="75" orientation="landscape" horizontalDpi="0" verticalDpi="0" r:id="rId1"/>
</worksheet>
</file>

<file path=xl/worksheets/sheet71.xml><?xml version="1.0" encoding="utf-8"?>
<worksheet xmlns="http://schemas.openxmlformats.org/spreadsheetml/2006/main" xmlns:r="http://schemas.openxmlformats.org/officeDocument/2006/relationships">
  <sheetPr codeName="Sheet117"/>
  <dimension ref="A1:O27"/>
  <sheetViews>
    <sheetView view="pageBreakPreview" zoomScaleNormal="100" zoomScaleSheetLayoutView="100" workbookViewId="0"/>
  </sheetViews>
  <sheetFormatPr defaultRowHeight="15" outlineLevelCol="1"/>
  <cols>
    <col min="1" max="1" width="11.42578125" customWidth="1"/>
    <col min="2" max="11" width="14.28515625" customWidth="1"/>
    <col min="13" max="14" width="0" hidden="1" customWidth="1" outlineLevel="1"/>
    <col min="15" max="15" width="9.140625" collapsed="1"/>
  </cols>
  <sheetData>
    <row r="1" spans="1:14">
      <c r="A1" s="9" t="s">
        <v>730</v>
      </c>
    </row>
    <row r="2" spans="1:14" ht="60">
      <c r="B2" s="34" t="s">
        <v>710</v>
      </c>
      <c r="C2" s="34" t="s">
        <v>711</v>
      </c>
      <c r="D2" s="34" t="s">
        <v>712</v>
      </c>
      <c r="E2" s="34" t="s">
        <v>713</v>
      </c>
      <c r="F2" s="34" t="s">
        <v>714</v>
      </c>
      <c r="G2" s="34" t="s">
        <v>715</v>
      </c>
      <c r="H2" s="34" t="s">
        <v>716</v>
      </c>
      <c r="I2" s="34" t="s">
        <v>717</v>
      </c>
      <c r="J2" s="34" t="s">
        <v>718</v>
      </c>
      <c r="K2" s="34" t="s">
        <v>719</v>
      </c>
      <c r="L2" s="73" t="s">
        <v>720</v>
      </c>
    </row>
    <row r="3" spans="1:14">
      <c r="A3" s="7">
        <v>1990</v>
      </c>
      <c r="B3" s="41">
        <v>18.7</v>
      </c>
      <c r="C3" s="41" t="s">
        <v>446</v>
      </c>
      <c r="D3" s="41">
        <v>2.2999999999999998</v>
      </c>
      <c r="E3" s="41">
        <v>6.7</v>
      </c>
      <c r="F3" s="41">
        <v>4.4000000000000004</v>
      </c>
      <c r="G3" s="41">
        <v>0</v>
      </c>
      <c r="H3" s="41">
        <v>2.7</v>
      </c>
      <c r="I3" s="41">
        <v>0</v>
      </c>
      <c r="J3" s="41">
        <v>0</v>
      </c>
      <c r="K3" s="41">
        <v>0</v>
      </c>
      <c r="L3" s="13">
        <f>(D3*$M$5+E3*$M$6+F3*$M$7+G3*$M$8+H3*$M$9+J3*$M$11+K3*$M$12)/B3</f>
        <v>9.8422459893048142</v>
      </c>
      <c r="N3" t="s">
        <v>710</v>
      </c>
    </row>
    <row r="4" spans="1:14">
      <c r="A4" s="7">
        <f t="shared" ref="A4:A20" si="0">A3+1</f>
        <v>1991</v>
      </c>
      <c r="B4" s="41">
        <v>20</v>
      </c>
      <c r="C4" s="41">
        <f>SUM(D4:G4)</f>
        <v>13.9</v>
      </c>
      <c r="D4" s="41">
        <v>2.6</v>
      </c>
      <c r="E4" s="41">
        <v>3.8</v>
      </c>
      <c r="F4" s="41">
        <v>5.0999999999999996</v>
      </c>
      <c r="G4" s="41">
        <v>2.4</v>
      </c>
      <c r="H4" s="41">
        <v>4.4000000000000004</v>
      </c>
      <c r="I4" s="41">
        <v>1.7</v>
      </c>
      <c r="J4" s="41">
        <v>1.7</v>
      </c>
      <c r="K4" s="41">
        <v>0</v>
      </c>
      <c r="L4" s="13">
        <f t="shared" ref="L4:L20" si="1">(D4*$M$5+E4*$M$6+F4*$M$7+G4*$M$8+H4*$M$9+J4*$M$11+K4*$M$12)/B4</f>
        <v>12.299999999999999</v>
      </c>
      <c r="N4" t="s">
        <v>711</v>
      </c>
    </row>
    <row r="5" spans="1:14">
      <c r="A5" s="7">
        <f t="shared" si="0"/>
        <v>1992</v>
      </c>
      <c r="B5" s="41">
        <v>19.399999999999999</v>
      </c>
      <c r="C5" s="41">
        <f>SUM(D5:G5)</f>
        <v>14</v>
      </c>
      <c r="D5" s="41">
        <v>1.8</v>
      </c>
      <c r="E5" s="41">
        <v>6.2</v>
      </c>
      <c r="F5" s="41">
        <v>4.2</v>
      </c>
      <c r="G5" s="41">
        <v>1.8</v>
      </c>
      <c r="H5" s="41">
        <v>3.2</v>
      </c>
      <c r="I5" s="41">
        <v>2.2000000000000002</v>
      </c>
      <c r="J5" s="41">
        <v>1.7</v>
      </c>
      <c r="K5" s="41">
        <v>0</v>
      </c>
      <c r="L5" s="13">
        <f t="shared" si="1"/>
        <v>11.855670103092784</v>
      </c>
      <c r="M5" s="41">
        <v>8</v>
      </c>
      <c r="N5" t="s">
        <v>712</v>
      </c>
    </row>
    <row r="6" spans="1:14">
      <c r="A6" s="7">
        <f t="shared" si="0"/>
        <v>1993</v>
      </c>
      <c r="B6" s="41">
        <v>18.3</v>
      </c>
      <c r="C6" s="41" t="s">
        <v>446</v>
      </c>
      <c r="D6" s="41">
        <v>0</v>
      </c>
      <c r="E6" s="41">
        <v>4.0999999999999996</v>
      </c>
      <c r="F6" s="41">
        <v>4.8</v>
      </c>
      <c r="G6" s="41">
        <v>0</v>
      </c>
      <c r="H6" s="41">
        <v>3.8</v>
      </c>
      <c r="I6" s="41">
        <v>3.3</v>
      </c>
      <c r="J6" s="41">
        <v>3.2</v>
      </c>
      <c r="K6" s="41">
        <v>0</v>
      </c>
      <c r="L6" s="13">
        <f t="shared" si="1"/>
        <v>11.420765027322403</v>
      </c>
      <c r="M6" s="41">
        <v>11</v>
      </c>
      <c r="N6" t="s">
        <v>713</v>
      </c>
    </row>
    <row r="7" spans="1:14">
      <c r="A7" s="7">
        <f t="shared" si="0"/>
        <v>1994</v>
      </c>
      <c r="B7" s="41">
        <v>18.7</v>
      </c>
      <c r="C7" s="41">
        <f>SUM(D7:G7)</f>
        <v>12</v>
      </c>
      <c r="D7" s="41">
        <v>1.6</v>
      </c>
      <c r="E7" s="41">
        <v>4.4000000000000004</v>
      </c>
      <c r="F7" s="41">
        <v>4.4000000000000004</v>
      </c>
      <c r="G7" s="41">
        <v>1.6</v>
      </c>
      <c r="H7" s="41">
        <v>4.0999999999999996</v>
      </c>
      <c r="I7" s="41">
        <v>2.6</v>
      </c>
      <c r="J7" s="41">
        <v>2.2999999999999998</v>
      </c>
      <c r="K7" s="41">
        <v>0</v>
      </c>
      <c r="L7" s="13">
        <f t="shared" si="1"/>
        <v>12.355614973262034</v>
      </c>
      <c r="M7" s="41">
        <v>12</v>
      </c>
      <c r="N7" t="s">
        <v>714</v>
      </c>
    </row>
    <row r="8" spans="1:14">
      <c r="A8" s="7">
        <f t="shared" si="0"/>
        <v>1995</v>
      </c>
      <c r="B8" s="41">
        <v>17.899999999999999</v>
      </c>
      <c r="C8" s="41">
        <f>SUM(D8:G8)</f>
        <v>11.9</v>
      </c>
      <c r="D8" s="41">
        <v>1.7</v>
      </c>
      <c r="E8" s="41">
        <v>3.7</v>
      </c>
      <c r="F8" s="41">
        <v>4</v>
      </c>
      <c r="G8" s="41">
        <v>2.5</v>
      </c>
      <c r="H8" s="41">
        <v>4.0999999999999996</v>
      </c>
      <c r="I8" s="41">
        <v>1.8</v>
      </c>
      <c r="J8" s="41">
        <v>1.5</v>
      </c>
      <c r="K8" s="41">
        <v>0</v>
      </c>
      <c r="L8" s="13">
        <f t="shared" si="1"/>
        <v>12.192737430167599</v>
      </c>
      <c r="M8" s="74">
        <v>13</v>
      </c>
      <c r="N8" t="s">
        <v>715</v>
      </c>
    </row>
    <row r="9" spans="1:14">
      <c r="A9" s="7">
        <f t="shared" si="0"/>
        <v>1996</v>
      </c>
      <c r="B9" s="41">
        <v>18.399999999999999</v>
      </c>
      <c r="C9" s="41">
        <f>SUM(D9:G9)</f>
        <v>11.799999999999999</v>
      </c>
      <c r="D9" s="41">
        <v>2.6</v>
      </c>
      <c r="E9" s="41">
        <v>4.5999999999999996</v>
      </c>
      <c r="F9" s="41">
        <v>2.9</v>
      </c>
      <c r="G9" s="41">
        <v>1.7</v>
      </c>
      <c r="H9" s="41">
        <v>4.4000000000000004</v>
      </c>
      <c r="I9" s="41">
        <v>2.1</v>
      </c>
      <c r="J9" s="41">
        <v>1.7</v>
      </c>
      <c r="K9" s="41">
        <v>0</v>
      </c>
      <c r="L9" s="13">
        <f t="shared" si="1"/>
        <v>11.918478260869565</v>
      </c>
      <c r="M9" s="74">
        <v>14.5</v>
      </c>
      <c r="N9" t="s">
        <v>716</v>
      </c>
    </row>
    <row r="10" spans="1:14">
      <c r="A10" s="7">
        <f t="shared" si="0"/>
        <v>1997</v>
      </c>
      <c r="B10" s="41">
        <v>18.5</v>
      </c>
      <c r="C10" s="41">
        <f>SUM(D10:G10)</f>
        <v>12.7</v>
      </c>
      <c r="D10" s="41">
        <v>2.2000000000000002</v>
      </c>
      <c r="E10" s="41">
        <v>3.8</v>
      </c>
      <c r="F10" s="41">
        <v>5.0999999999999996</v>
      </c>
      <c r="G10" s="41">
        <v>1.6</v>
      </c>
      <c r="H10" s="41">
        <v>3.2</v>
      </c>
      <c r="I10" s="41">
        <v>2.6</v>
      </c>
      <c r="J10" s="41">
        <v>1.9</v>
      </c>
      <c r="K10" s="41">
        <v>0</v>
      </c>
      <c r="L10" s="13">
        <f t="shared" si="1"/>
        <v>11.794594594594596</v>
      </c>
      <c r="M10" s="74">
        <v>0</v>
      </c>
      <c r="N10" t="s">
        <v>717</v>
      </c>
    </row>
    <row r="11" spans="1:14">
      <c r="A11" s="7">
        <f t="shared" si="0"/>
        <v>1998</v>
      </c>
      <c r="B11" s="41">
        <v>19.8</v>
      </c>
      <c r="C11" s="41" t="s">
        <v>446</v>
      </c>
      <c r="D11" s="41">
        <v>0</v>
      </c>
      <c r="E11" s="41">
        <v>4.9000000000000004</v>
      </c>
      <c r="F11" s="41">
        <v>4.5</v>
      </c>
      <c r="G11" s="41">
        <v>2.2000000000000002</v>
      </c>
      <c r="H11" s="41">
        <v>5.6</v>
      </c>
      <c r="I11" s="41">
        <v>1.5</v>
      </c>
      <c r="J11" s="41">
        <v>0</v>
      </c>
      <c r="K11" s="41">
        <v>0</v>
      </c>
      <c r="L11" s="13">
        <f t="shared" si="1"/>
        <v>10.994949494949495</v>
      </c>
      <c r="M11" s="74">
        <v>16</v>
      </c>
      <c r="N11" t="s">
        <v>718</v>
      </c>
    </row>
    <row r="12" spans="1:14">
      <c r="A12" s="7">
        <f t="shared" si="0"/>
        <v>1999</v>
      </c>
      <c r="B12" s="41">
        <v>18</v>
      </c>
      <c r="C12" s="41" t="s">
        <v>446</v>
      </c>
      <c r="D12" s="41">
        <v>1.8</v>
      </c>
      <c r="E12" s="41">
        <v>4.3</v>
      </c>
      <c r="F12" s="41">
        <v>5.7</v>
      </c>
      <c r="G12" s="41">
        <v>0</v>
      </c>
      <c r="H12" s="41">
        <v>4.5</v>
      </c>
      <c r="I12" s="41">
        <v>0</v>
      </c>
      <c r="J12" s="41">
        <v>0</v>
      </c>
      <c r="K12" s="41">
        <v>0</v>
      </c>
      <c r="L12" s="13">
        <f t="shared" si="1"/>
        <v>10.852777777777778</v>
      </c>
      <c r="M12" s="74">
        <v>18</v>
      </c>
      <c r="N12" t="s">
        <v>719</v>
      </c>
    </row>
    <row r="13" spans="1:14">
      <c r="A13" s="7">
        <f t="shared" si="0"/>
        <v>2000</v>
      </c>
      <c r="B13" s="41">
        <v>20</v>
      </c>
      <c r="C13" s="41">
        <f>SUM(D13:G13)</f>
        <v>12.8</v>
      </c>
      <c r="D13" s="41">
        <v>2.1</v>
      </c>
      <c r="E13" s="41">
        <v>3.7</v>
      </c>
      <c r="F13" s="41">
        <v>4.8</v>
      </c>
      <c r="G13" s="41">
        <v>2.2000000000000002</v>
      </c>
      <c r="H13" s="41">
        <v>6</v>
      </c>
      <c r="I13" s="41">
        <v>0</v>
      </c>
      <c r="J13" s="41">
        <v>0</v>
      </c>
      <c r="K13" s="41">
        <v>0</v>
      </c>
      <c r="L13" s="13">
        <f t="shared" si="1"/>
        <v>11.535</v>
      </c>
    </row>
    <row r="14" spans="1:14">
      <c r="A14" s="7">
        <f t="shared" si="0"/>
        <v>2001</v>
      </c>
      <c r="B14" s="41">
        <v>18.3</v>
      </c>
      <c r="C14" s="41" t="s">
        <v>446</v>
      </c>
      <c r="D14" s="41">
        <v>0</v>
      </c>
      <c r="E14" s="41">
        <v>4.0999999999999996</v>
      </c>
      <c r="F14" s="41">
        <v>5</v>
      </c>
      <c r="G14" s="41">
        <v>0</v>
      </c>
      <c r="H14" s="41">
        <v>3.7</v>
      </c>
      <c r="I14" s="41">
        <v>3</v>
      </c>
      <c r="J14" s="41">
        <v>2.4</v>
      </c>
      <c r="K14" s="41">
        <v>0</v>
      </c>
      <c r="L14" s="13">
        <f t="shared" si="1"/>
        <v>10.773224043715848</v>
      </c>
    </row>
    <row r="15" spans="1:14">
      <c r="A15" s="7">
        <f t="shared" si="0"/>
        <v>2002</v>
      </c>
      <c r="B15" s="41">
        <v>19.5</v>
      </c>
      <c r="C15" s="41" t="s">
        <v>446</v>
      </c>
      <c r="D15" s="41">
        <v>0</v>
      </c>
      <c r="E15" s="41">
        <v>4.3</v>
      </c>
      <c r="F15" s="41">
        <v>5.2</v>
      </c>
      <c r="G15" s="41">
        <v>2.1</v>
      </c>
      <c r="H15" s="41">
        <v>4.7</v>
      </c>
      <c r="I15" s="41">
        <v>2.2999999999999998</v>
      </c>
      <c r="J15" s="41">
        <v>1.8</v>
      </c>
      <c r="K15" s="41">
        <v>0</v>
      </c>
      <c r="L15" s="13">
        <f t="shared" si="1"/>
        <v>11.997435897435897</v>
      </c>
    </row>
    <row r="16" spans="1:14">
      <c r="A16" s="7">
        <f t="shared" si="0"/>
        <v>2003</v>
      </c>
      <c r="B16" s="41">
        <v>20.2</v>
      </c>
      <c r="C16" s="41" t="s">
        <v>446</v>
      </c>
      <c r="D16" s="41">
        <v>0</v>
      </c>
      <c r="E16" s="41">
        <v>3.5</v>
      </c>
      <c r="F16" s="41">
        <v>6.5</v>
      </c>
      <c r="G16" s="41">
        <v>0</v>
      </c>
      <c r="H16" s="41">
        <v>7</v>
      </c>
      <c r="I16" s="41">
        <v>0</v>
      </c>
      <c r="J16" s="41">
        <v>0</v>
      </c>
      <c r="K16" s="41">
        <v>0</v>
      </c>
      <c r="L16" s="13">
        <f t="shared" si="1"/>
        <v>10.792079207920793</v>
      </c>
    </row>
    <row r="17" spans="1:12">
      <c r="A17" s="7">
        <f t="shared" si="0"/>
        <v>2004</v>
      </c>
      <c r="B17" s="41">
        <v>20.8</v>
      </c>
      <c r="C17" s="41" t="s">
        <v>446</v>
      </c>
      <c r="D17" s="41">
        <v>0</v>
      </c>
      <c r="E17" s="41">
        <v>3.1</v>
      </c>
      <c r="F17" s="41">
        <v>7.5</v>
      </c>
      <c r="G17" s="41">
        <v>1.8</v>
      </c>
      <c r="H17" s="41">
        <v>5.3</v>
      </c>
      <c r="I17" s="41">
        <v>1.8</v>
      </c>
      <c r="J17" s="41">
        <v>0</v>
      </c>
      <c r="K17" s="41">
        <v>0</v>
      </c>
      <c r="L17" s="13">
        <f t="shared" si="1"/>
        <v>10.786057692307692</v>
      </c>
    </row>
    <row r="18" spans="1:12">
      <c r="A18" s="7">
        <f t="shared" si="0"/>
        <v>2005</v>
      </c>
      <c r="B18" s="41">
        <v>27.1</v>
      </c>
      <c r="C18" s="41">
        <f>SUM(D18:G18)</f>
        <v>16.2</v>
      </c>
      <c r="D18" s="41">
        <v>1.7</v>
      </c>
      <c r="E18" s="41">
        <v>5.5</v>
      </c>
      <c r="F18" s="41">
        <v>7.5</v>
      </c>
      <c r="G18" s="41">
        <v>1.5</v>
      </c>
      <c r="H18" s="41">
        <v>7.2</v>
      </c>
      <c r="I18" s="41">
        <v>3.7</v>
      </c>
      <c r="J18" s="41">
        <v>3.5</v>
      </c>
      <c r="K18" s="41">
        <v>0</v>
      </c>
      <c r="L18" s="13">
        <f t="shared" si="1"/>
        <v>12.693726937269371</v>
      </c>
    </row>
    <row r="19" spans="1:12">
      <c r="A19" s="7">
        <f t="shared" si="0"/>
        <v>2006</v>
      </c>
      <c r="B19" s="41">
        <v>19.8</v>
      </c>
      <c r="C19" s="41" t="s">
        <v>446</v>
      </c>
      <c r="D19" s="41">
        <v>0</v>
      </c>
      <c r="E19" s="41">
        <v>2.7</v>
      </c>
      <c r="F19" s="41">
        <v>5.9</v>
      </c>
      <c r="G19" s="41">
        <v>1.5</v>
      </c>
      <c r="H19" s="41">
        <v>6.3</v>
      </c>
      <c r="I19" s="41">
        <v>2.2000000000000002</v>
      </c>
      <c r="J19" s="41">
        <v>1.5</v>
      </c>
      <c r="K19" s="41">
        <v>0</v>
      </c>
      <c r="L19" s="13">
        <f t="shared" si="1"/>
        <v>11.886363636363637</v>
      </c>
    </row>
    <row r="20" spans="1:12">
      <c r="A20" s="7">
        <f t="shared" si="0"/>
        <v>2007</v>
      </c>
      <c r="B20" s="41">
        <v>22.3</v>
      </c>
      <c r="C20" s="41" t="s">
        <v>446</v>
      </c>
      <c r="D20" s="41">
        <v>1.9</v>
      </c>
      <c r="E20" s="41">
        <v>3.2</v>
      </c>
      <c r="F20" s="41">
        <v>5.7</v>
      </c>
      <c r="G20" s="41">
        <v>0</v>
      </c>
      <c r="H20" s="41">
        <v>6.7</v>
      </c>
      <c r="I20" s="41">
        <v>3.7</v>
      </c>
      <c r="J20" s="41">
        <v>2.9</v>
      </c>
      <c r="K20" s="41">
        <v>0</v>
      </c>
      <c r="L20" s="13">
        <f t="shared" si="1"/>
        <v>11.764573991031391</v>
      </c>
    </row>
    <row r="22" spans="1:12">
      <c r="A22" s="9" t="s">
        <v>721</v>
      </c>
      <c r="B22" s="3"/>
      <c r="C22" s="3"/>
      <c r="D22" s="3"/>
      <c r="E22" s="3"/>
      <c r="F22" s="3"/>
      <c r="G22" s="3"/>
      <c r="H22" s="3"/>
      <c r="I22" s="3"/>
      <c r="J22" s="3"/>
      <c r="K22" s="3"/>
    </row>
    <row r="23" spans="1:12">
      <c r="A23" s="60" t="s">
        <v>722</v>
      </c>
      <c r="B23" s="41">
        <f>(B20-B3)/B3*100</f>
        <v>19.251336898395728</v>
      </c>
      <c r="C23" s="41" t="s">
        <v>446</v>
      </c>
      <c r="D23" s="41">
        <f>(D20-D3)/D3*100</f>
        <v>-17.391304347826082</v>
      </c>
      <c r="E23" s="41">
        <f>(E20-E3)/E3*100</f>
        <v>-52.238805970149251</v>
      </c>
      <c r="F23" s="41">
        <f>(F20-F3)/F3*100</f>
        <v>29.54545454545454</v>
      </c>
      <c r="G23" s="41" t="s">
        <v>446</v>
      </c>
      <c r="H23" s="41">
        <f>(H20-H3)/H3*100</f>
        <v>148.14814814814815</v>
      </c>
      <c r="I23" s="41" t="s">
        <v>446</v>
      </c>
      <c r="J23" s="41" t="s">
        <v>446</v>
      </c>
      <c r="K23" s="41" t="s">
        <v>446</v>
      </c>
      <c r="L23" s="41">
        <f>(L20-L3)/L3*100</f>
        <v>19.531395616564506</v>
      </c>
    </row>
    <row r="24" spans="1:12">
      <c r="A24" s="75" t="s">
        <v>723</v>
      </c>
      <c r="B24" s="41">
        <f>(B13-B3)/B3*100</f>
        <v>6.9518716577540145</v>
      </c>
      <c r="C24" s="41" t="s">
        <v>446</v>
      </c>
      <c r="D24" s="41">
        <f>(D13-D3)/D3*100</f>
        <v>-8.6956521739130324</v>
      </c>
      <c r="E24" s="41">
        <f>(E13-E3)/E3*100</f>
        <v>-44.776119402985074</v>
      </c>
      <c r="F24" s="41">
        <f>(F13-F3)/F3*100</f>
        <v>9.0909090909090793</v>
      </c>
      <c r="G24" s="41" t="s">
        <v>446</v>
      </c>
      <c r="H24" s="41">
        <f>(H13-H3)/H3*100</f>
        <v>122.22222222222221</v>
      </c>
      <c r="I24" s="41" t="s">
        <v>446</v>
      </c>
      <c r="J24" s="41" t="s">
        <v>446</v>
      </c>
      <c r="K24" s="41" t="s">
        <v>446</v>
      </c>
      <c r="L24" s="41">
        <f>(L13-L3)/L3*100</f>
        <v>17.198859005704957</v>
      </c>
    </row>
    <row r="25" spans="1:12">
      <c r="A25" s="75" t="s">
        <v>3</v>
      </c>
      <c r="B25" s="41">
        <f>(B20-B13)/B13*100</f>
        <v>11.500000000000004</v>
      </c>
      <c r="C25" s="41" t="s">
        <v>446</v>
      </c>
      <c r="D25" s="41">
        <f>(D20-D13)/D13*100</f>
        <v>-9.5238095238095308</v>
      </c>
      <c r="E25" s="41">
        <f>(E20-E13)/E13*100</f>
        <v>-13.513513513513512</v>
      </c>
      <c r="F25" s="41">
        <f>(F20-F13)/F13*100</f>
        <v>18.750000000000007</v>
      </c>
      <c r="G25" s="41">
        <f>(G20-G13)/G13*100</f>
        <v>-100</v>
      </c>
      <c r="H25" s="41">
        <f>(H20-H13)/H13*100</f>
        <v>11.66666666666667</v>
      </c>
      <c r="I25" s="41" t="s">
        <v>446</v>
      </c>
      <c r="J25" s="41" t="s">
        <v>446</v>
      </c>
      <c r="K25" s="41" t="s">
        <v>446</v>
      </c>
      <c r="L25" s="41">
        <f>(L20-L13)/L13*100</f>
        <v>1.9902383271035156</v>
      </c>
    </row>
    <row r="27" spans="1:12">
      <c r="A27" t="s">
        <v>724</v>
      </c>
    </row>
  </sheetData>
  <pageMargins left="0.7" right="0.7" top="0.75" bottom="0.75" header="0.3" footer="0.3"/>
  <pageSetup scale="75" orientation="landscape" horizontalDpi="0" verticalDpi="0" r:id="rId1"/>
</worksheet>
</file>

<file path=xl/worksheets/sheet72.xml><?xml version="1.0" encoding="utf-8"?>
<worksheet xmlns="http://schemas.openxmlformats.org/spreadsheetml/2006/main" xmlns:r="http://schemas.openxmlformats.org/officeDocument/2006/relationships">
  <sheetPr codeName="Sheet118"/>
  <dimension ref="A1:O27"/>
  <sheetViews>
    <sheetView view="pageBreakPreview" zoomScaleNormal="100" zoomScaleSheetLayoutView="100" workbookViewId="0"/>
  </sheetViews>
  <sheetFormatPr defaultRowHeight="15" outlineLevelCol="1"/>
  <cols>
    <col min="1" max="1" width="11.42578125" customWidth="1"/>
    <col min="2" max="11" width="14.28515625" customWidth="1"/>
    <col min="13" max="14" width="0" hidden="1" customWidth="1" outlineLevel="1"/>
    <col min="15" max="15" width="9.140625" collapsed="1"/>
  </cols>
  <sheetData>
    <row r="1" spans="1:14">
      <c r="A1" s="9" t="s">
        <v>731</v>
      </c>
    </row>
    <row r="2" spans="1:14" ht="60">
      <c r="B2" s="34" t="s">
        <v>710</v>
      </c>
      <c r="C2" s="34" t="s">
        <v>711</v>
      </c>
      <c r="D2" s="34" t="s">
        <v>712</v>
      </c>
      <c r="E2" s="34" t="s">
        <v>713</v>
      </c>
      <c r="F2" s="34" t="s">
        <v>714</v>
      </c>
      <c r="G2" s="34" t="s">
        <v>715</v>
      </c>
      <c r="H2" s="34" t="s">
        <v>716</v>
      </c>
      <c r="I2" s="34" t="s">
        <v>717</v>
      </c>
      <c r="J2" s="34" t="s">
        <v>718</v>
      </c>
      <c r="K2" s="34" t="s">
        <v>719</v>
      </c>
      <c r="L2" s="73" t="s">
        <v>720</v>
      </c>
    </row>
    <row r="3" spans="1:14">
      <c r="A3" s="7">
        <v>1990</v>
      </c>
      <c r="B3" s="41">
        <v>22.4</v>
      </c>
      <c r="C3" s="41">
        <f>SUM(D3:G3)</f>
        <v>16</v>
      </c>
      <c r="D3" s="41">
        <v>2.2999999999999998</v>
      </c>
      <c r="E3" s="41">
        <v>6</v>
      </c>
      <c r="F3" s="41">
        <v>6.2</v>
      </c>
      <c r="G3" s="41">
        <v>1.5</v>
      </c>
      <c r="H3" s="41">
        <v>5.2</v>
      </c>
      <c r="I3" s="41">
        <v>0</v>
      </c>
      <c r="J3" s="41">
        <v>0</v>
      </c>
      <c r="K3" s="41">
        <v>0</v>
      </c>
      <c r="L3" s="13">
        <f>(D3*$M$5+E3*$M$6+F3*$M$7+G3*$M$8+H3*$M$9+J3*$M$11+K3*$M$12)/B3</f>
        <v>11.325892857142859</v>
      </c>
      <c r="N3" t="s">
        <v>710</v>
      </c>
    </row>
    <row r="4" spans="1:14">
      <c r="A4" s="7">
        <f t="shared" ref="A4:A20" si="0">A3+1</f>
        <v>1991</v>
      </c>
      <c r="B4" s="41">
        <v>22.1</v>
      </c>
      <c r="C4" s="41">
        <f>SUM(D4:G4)</f>
        <v>14.8</v>
      </c>
      <c r="D4" s="41">
        <v>1.6</v>
      </c>
      <c r="E4" s="41">
        <v>5.0999999999999996</v>
      </c>
      <c r="F4" s="41">
        <v>6.3</v>
      </c>
      <c r="G4" s="41">
        <v>1.8</v>
      </c>
      <c r="H4" s="41">
        <v>5.5</v>
      </c>
      <c r="I4" s="41">
        <v>1.7</v>
      </c>
      <c r="J4" s="41">
        <v>0</v>
      </c>
      <c r="K4" s="41">
        <v>0</v>
      </c>
      <c r="L4" s="13">
        <f t="shared" ref="L4:L20" si="1">(D4*$M$5+E4*$M$6+F4*$M$7+G4*$M$8+H4*$M$9+J4*$M$11+K4*$M$12)/B4</f>
        <v>11.205882352941176</v>
      </c>
      <c r="N4" t="s">
        <v>711</v>
      </c>
    </row>
    <row r="5" spans="1:14">
      <c r="A5" s="7">
        <f t="shared" si="0"/>
        <v>1992</v>
      </c>
      <c r="B5" s="41">
        <v>20.9</v>
      </c>
      <c r="C5" s="41">
        <f>SUM(D5:G5)</f>
        <v>15.1</v>
      </c>
      <c r="D5" s="41">
        <v>1.6</v>
      </c>
      <c r="E5" s="41">
        <v>5.9</v>
      </c>
      <c r="F5" s="41">
        <v>5.9</v>
      </c>
      <c r="G5" s="41">
        <v>1.7</v>
      </c>
      <c r="H5" s="41">
        <v>5.0999999999999996</v>
      </c>
      <c r="I5" s="41">
        <v>0</v>
      </c>
      <c r="J5" s="41">
        <v>0</v>
      </c>
      <c r="K5" s="41">
        <v>0</v>
      </c>
      <c r="L5" s="13">
        <f t="shared" si="1"/>
        <v>11.700956937799043</v>
      </c>
      <c r="M5" s="41">
        <v>8</v>
      </c>
      <c r="N5" t="s">
        <v>712</v>
      </c>
    </row>
    <row r="6" spans="1:14">
      <c r="A6" s="7">
        <f t="shared" si="0"/>
        <v>1993</v>
      </c>
      <c r="B6" s="41">
        <v>21.4</v>
      </c>
      <c r="C6" s="41" t="s">
        <v>446</v>
      </c>
      <c r="D6" s="41">
        <v>1.6</v>
      </c>
      <c r="E6" s="41">
        <v>5.3</v>
      </c>
      <c r="F6" s="41">
        <v>5.9</v>
      </c>
      <c r="G6" s="41">
        <v>0</v>
      </c>
      <c r="H6" s="41">
        <v>5.4</v>
      </c>
      <c r="I6" s="41">
        <v>2.2000000000000002</v>
      </c>
      <c r="J6" s="41">
        <v>0</v>
      </c>
      <c r="K6" s="41">
        <v>0</v>
      </c>
      <c r="L6" s="13">
        <f t="shared" si="1"/>
        <v>10.289719626168226</v>
      </c>
      <c r="M6" s="41">
        <v>11</v>
      </c>
      <c r="N6" t="s">
        <v>713</v>
      </c>
    </row>
    <row r="7" spans="1:14">
      <c r="A7" s="7">
        <f t="shared" si="0"/>
        <v>1994</v>
      </c>
      <c r="B7" s="41">
        <v>22.2</v>
      </c>
      <c r="C7" s="41">
        <f>SUM(D7:G7)</f>
        <v>15.2</v>
      </c>
      <c r="D7" s="41">
        <v>2.4</v>
      </c>
      <c r="E7" s="41">
        <v>4.4000000000000004</v>
      </c>
      <c r="F7" s="41">
        <v>6.7</v>
      </c>
      <c r="G7" s="41">
        <v>1.7</v>
      </c>
      <c r="H7" s="41">
        <v>6.3</v>
      </c>
      <c r="I7" s="41">
        <v>0</v>
      </c>
      <c r="J7" s="41">
        <v>0</v>
      </c>
      <c r="K7" s="41">
        <v>0</v>
      </c>
      <c r="L7" s="13">
        <f t="shared" si="1"/>
        <v>11.777027027027026</v>
      </c>
      <c r="M7" s="41">
        <v>12</v>
      </c>
      <c r="N7" t="s">
        <v>714</v>
      </c>
    </row>
    <row r="8" spans="1:14">
      <c r="A8" s="7">
        <f t="shared" si="0"/>
        <v>1995</v>
      </c>
      <c r="B8" s="41">
        <v>21.6</v>
      </c>
      <c r="C8" s="41" t="s">
        <v>446</v>
      </c>
      <c r="D8" s="41">
        <v>1.6</v>
      </c>
      <c r="E8" s="41">
        <v>3.7</v>
      </c>
      <c r="F8" s="41">
        <v>7</v>
      </c>
      <c r="G8" s="41">
        <v>0</v>
      </c>
      <c r="H8" s="41">
        <v>6.7</v>
      </c>
      <c r="I8" s="41">
        <v>1.5</v>
      </c>
      <c r="J8" s="41">
        <v>0</v>
      </c>
      <c r="K8" s="41">
        <v>0</v>
      </c>
      <c r="L8" s="13">
        <f t="shared" si="1"/>
        <v>10.863425925925926</v>
      </c>
      <c r="M8" s="74">
        <v>13</v>
      </c>
      <c r="N8" t="s">
        <v>715</v>
      </c>
    </row>
    <row r="9" spans="1:14">
      <c r="A9" s="7">
        <f t="shared" si="0"/>
        <v>1996</v>
      </c>
      <c r="B9" s="41">
        <v>22.4</v>
      </c>
      <c r="C9" s="41" t="s">
        <v>446</v>
      </c>
      <c r="D9" s="41">
        <v>0</v>
      </c>
      <c r="E9" s="41">
        <v>4.4000000000000004</v>
      </c>
      <c r="F9" s="41">
        <v>7.5</v>
      </c>
      <c r="G9" s="41">
        <v>3.2</v>
      </c>
      <c r="H9" s="41">
        <v>5.0999999999999996</v>
      </c>
      <c r="I9" s="41">
        <v>0</v>
      </c>
      <c r="J9" s="41">
        <v>0</v>
      </c>
      <c r="K9" s="41">
        <v>0</v>
      </c>
      <c r="L9" s="13">
        <f t="shared" si="1"/>
        <v>11.337053571428571</v>
      </c>
      <c r="M9" s="74">
        <v>14.5</v>
      </c>
      <c r="N9" t="s">
        <v>716</v>
      </c>
    </row>
    <row r="10" spans="1:14">
      <c r="A10" s="7">
        <f t="shared" si="0"/>
        <v>1997</v>
      </c>
      <c r="B10" s="41">
        <v>23.4</v>
      </c>
      <c r="C10" s="41" t="s">
        <v>446</v>
      </c>
      <c r="D10" s="41">
        <v>0</v>
      </c>
      <c r="E10" s="41">
        <v>4.3</v>
      </c>
      <c r="F10" s="41">
        <v>7.2</v>
      </c>
      <c r="G10" s="41">
        <v>2</v>
      </c>
      <c r="H10" s="41">
        <v>6.2</v>
      </c>
      <c r="I10" s="41">
        <v>2.6</v>
      </c>
      <c r="J10" s="41">
        <v>2.5</v>
      </c>
      <c r="K10" s="41">
        <v>0</v>
      </c>
      <c r="L10" s="13">
        <f t="shared" si="1"/>
        <v>12.376068376068378</v>
      </c>
      <c r="M10" s="74">
        <v>0</v>
      </c>
      <c r="N10" t="s">
        <v>717</v>
      </c>
    </row>
    <row r="11" spans="1:14">
      <c r="A11" s="7">
        <f t="shared" si="0"/>
        <v>1998</v>
      </c>
      <c r="B11" s="41">
        <v>21.9</v>
      </c>
      <c r="C11" s="41" t="s">
        <v>446</v>
      </c>
      <c r="D11" s="41">
        <v>0</v>
      </c>
      <c r="E11" s="41">
        <v>5.0999999999999996</v>
      </c>
      <c r="F11" s="41">
        <v>6.3</v>
      </c>
      <c r="G11" s="41">
        <v>1.7</v>
      </c>
      <c r="H11" s="41">
        <v>6.4</v>
      </c>
      <c r="I11" s="41">
        <v>0</v>
      </c>
      <c r="J11" s="41">
        <v>0</v>
      </c>
      <c r="K11" s="41">
        <v>0</v>
      </c>
      <c r="L11" s="13">
        <f t="shared" si="1"/>
        <v>11.260273972602739</v>
      </c>
      <c r="M11" s="74">
        <v>16</v>
      </c>
      <c r="N11" t="s">
        <v>718</v>
      </c>
    </row>
    <row r="12" spans="1:14">
      <c r="A12" s="7">
        <f t="shared" si="0"/>
        <v>1999</v>
      </c>
      <c r="B12" s="41">
        <v>23.1</v>
      </c>
      <c r="C12" s="41">
        <f>SUM(D12:G12)</f>
        <v>14.1</v>
      </c>
      <c r="D12" s="41">
        <v>1.6</v>
      </c>
      <c r="E12" s="41">
        <v>4</v>
      </c>
      <c r="F12" s="41">
        <v>6.6</v>
      </c>
      <c r="G12" s="41">
        <v>1.9</v>
      </c>
      <c r="H12" s="41">
        <v>6.2</v>
      </c>
      <c r="I12" s="41">
        <v>2.8</v>
      </c>
      <c r="J12" s="41">
        <v>2.2000000000000002</v>
      </c>
      <c r="K12" s="41">
        <v>0</v>
      </c>
      <c r="L12" s="13">
        <f t="shared" si="1"/>
        <v>12.372294372294371</v>
      </c>
      <c r="M12" s="74">
        <v>18</v>
      </c>
      <c r="N12" t="s">
        <v>719</v>
      </c>
    </row>
    <row r="13" spans="1:14">
      <c r="A13" s="7">
        <f t="shared" si="0"/>
        <v>2000</v>
      </c>
      <c r="B13" s="41">
        <v>23.7</v>
      </c>
      <c r="C13" s="41" t="s">
        <v>446</v>
      </c>
      <c r="D13" s="41">
        <v>0</v>
      </c>
      <c r="E13" s="41">
        <v>3.9</v>
      </c>
      <c r="F13" s="41">
        <v>7.2</v>
      </c>
      <c r="G13" s="41">
        <v>1.9</v>
      </c>
      <c r="H13" s="41">
        <v>6.9</v>
      </c>
      <c r="I13" s="41">
        <v>2.2999999999999998</v>
      </c>
      <c r="J13" s="41">
        <v>0</v>
      </c>
      <c r="K13" s="41">
        <v>0</v>
      </c>
      <c r="L13" s="13">
        <f t="shared" si="1"/>
        <v>10.719409282700422</v>
      </c>
    </row>
    <row r="14" spans="1:14">
      <c r="A14" s="7">
        <f t="shared" si="0"/>
        <v>2001</v>
      </c>
      <c r="B14" s="41">
        <v>18.8</v>
      </c>
      <c r="C14" s="41">
        <f>SUM(D14:G14)</f>
        <v>12.600000000000001</v>
      </c>
      <c r="D14" s="41">
        <v>1.5</v>
      </c>
      <c r="E14" s="41">
        <v>3.6</v>
      </c>
      <c r="F14" s="41">
        <v>5.7</v>
      </c>
      <c r="G14" s="41">
        <v>1.8</v>
      </c>
      <c r="H14" s="41">
        <v>5</v>
      </c>
      <c r="I14" s="41">
        <v>0</v>
      </c>
      <c r="J14" s="41">
        <v>0</v>
      </c>
      <c r="K14" s="41">
        <v>0</v>
      </c>
      <c r="L14" s="13">
        <f t="shared" si="1"/>
        <v>11.48404255319149</v>
      </c>
    </row>
    <row r="15" spans="1:14">
      <c r="A15" s="7">
        <f t="shared" si="0"/>
        <v>2002</v>
      </c>
      <c r="B15" s="41">
        <v>22.6</v>
      </c>
      <c r="C15" s="41" t="s">
        <v>446</v>
      </c>
      <c r="D15" s="41">
        <v>0</v>
      </c>
      <c r="E15" s="41">
        <v>4.3</v>
      </c>
      <c r="F15" s="41">
        <v>6.3</v>
      </c>
      <c r="G15" s="41">
        <v>2</v>
      </c>
      <c r="H15" s="41">
        <v>6.9</v>
      </c>
      <c r="I15" s="41">
        <v>1.9</v>
      </c>
      <c r="J15" s="41">
        <v>0</v>
      </c>
      <c r="K15" s="41">
        <v>0</v>
      </c>
      <c r="L15" s="13">
        <f t="shared" si="1"/>
        <v>11.015486725663715</v>
      </c>
    </row>
    <row r="16" spans="1:14">
      <c r="A16" s="7">
        <f t="shared" si="0"/>
        <v>2003</v>
      </c>
      <c r="B16" s="41">
        <v>19.899999999999999</v>
      </c>
      <c r="C16" s="41" t="s">
        <v>446</v>
      </c>
      <c r="D16" s="41">
        <v>0</v>
      </c>
      <c r="E16" s="41">
        <v>3.3</v>
      </c>
      <c r="F16" s="41">
        <v>4.2</v>
      </c>
      <c r="G16" s="41">
        <v>2.2000000000000002</v>
      </c>
      <c r="H16" s="41">
        <v>7.1</v>
      </c>
      <c r="I16" s="41">
        <v>2.2000000000000002</v>
      </c>
      <c r="J16" s="41">
        <v>2</v>
      </c>
      <c r="K16" s="41">
        <v>0</v>
      </c>
      <c r="L16" s="13">
        <f t="shared" si="1"/>
        <v>12.575376884422111</v>
      </c>
    </row>
    <row r="17" spans="1:12">
      <c r="A17" s="7">
        <f t="shared" si="0"/>
        <v>2004</v>
      </c>
      <c r="B17" s="41">
        <v>23.4</v>
      </c>
      <c r="C17" s="41" t="s">
        <v>446</v>
      </c>
      <c r="D17" s="41">
        <v>0</v>
      </c>
      <c r="E17" s="41">
        <v>3.9</v>
      </c>
      <c r="F17" s="41">
        <v>6.1</v>
      </c>
      <c r="G17" s="41">
        <v>2.4</v>
      </c>
      <c r="H17" s="41">
        <v>8.6999999999999993</v>
      </c>
      <c r="I17" s="41">
        <v>0</v>
      </c>
      <c r="J17" s="41">
        <v>0</v>
      </c>
      <c r="K17" s="41">
        <v>0</v>
      </c>
      <c r="L17" s="13">
        <f t="shared" si="1"/>
        <v>11.685897435897436</v>
      </c>
    </row>
    <row r="18" spans="1:12">
      <c r="A18" s="7">
        <f t="shared" si="0"/>
        <v>2005</v>
      </c>
      <c r="B18" s="41">
        <v>20.3</v>
      </c>
      <c r="C18" s="41" t="s">
        <v>446</v>
      </c>
      <c r="D18" s="41">
        <v>0</v>
      </c>
      <c r="E18" s="41">
        <v>2.2999999999999998</v>
      </c>
      <c r="F18" s="41">
        <v>6</v>
      </c>
      <c r="G18" s="41">
        <v>1.5</v>
      </c>
      <c r="H18" s="41">
        <v>7.8</v>
      </c>
      <c r="I18" s="41">
        <v>2.5</v>
      </c>
      <c r="J18" s="41">
        <v>2.2000000000000002</v>
      </c>
      <c r="K18" s="41">
        <v>0</v>
      </c>
      <c r="L18" s="13">
        <f t="shared" si="1"/>
        <v>13.059113300492609</v>
      </c>
    </row>
    <row r="19" spans="1:12">
      <c r="A19" s="7">
        <f t="shared" si="0"/>
        <v>2006</v>
      </c>
      <c r="B19" s="41">
        <v>26.6</v>
      </c>
      <c r="C19" s="41" t="s">
        <v>446</v>
      </c>
      <c r="D19" s="41">
        <v>0</v>
      </c>
      <c r="E19" s="41">
        <v>3</v>
      </c>
      <c r="F19" s="41">
        <v>7.1</v>
      </c>
      <c r="G19" s="41">
        <v>0</v>
      </c>
      <c r="H19" s="41">
        <v>10</v>
      </c>
      <c r="I19" s="41">
        <v>4.3</v>
      </c>
      <c r="J19" s="41">
        <v>3.7</v>
      </c>
      <c r="K19" s="41">
        <v>0</v>
      </c>
      <c r="L19" s="13">
        <f t="shared" si="1"/>
        <v>12.120300751879698</v>
      </c>
    </row>
    <row r="20" spans="1:12">
      <c r="A20" s="7">
        <f t="shared" si="0"/>
        <v>2007</v>
      </c>
      <c r="B20" s="41">
        <v>23.6</v>
      </c>
      <c r="C20" s="41" t="s">
        <v>446</v>
      </c>
      <c r="D20" s="41">
        <v>0</v>
      </c>
      <c r="E20" s="41">
        <v>4.0999999999999996</v>
      </c>
      <c r="F20" s="41">
        <v>7.9</v>
      </c>
      <c r="G20" s="41">
        <v>0</v>
      </c>
      <c r="H20" s="41">
        <v>7.1</v>
      </c>
      <c r="I20" s="41">
        <v>2.5</v>
      </c>
      <c r="J20" s="41">
        <v>1.7</v>
      </c>
      <c r="K20" s="41">
        <v>0</v>
      </c>
      <c r="L20" s="13">
        <f t="shared" si="1"/>
        <v>11.442796610169491</v>
      </c>
    </row>
    <row r="22" spans="1:12">
      <c r="A22" s="9" t="s">
        <v>721</v>
      </c>
      <c r="B22" s="3"/>
      <c r="C22" s="3"/>
      <c r="D22" s="3"/>
      <c r="E22" s="3"/>
      <c r="F22" s="3"/>
      <c r="G22" s="3"/>
      <c r="H22" s="3"/>
      <c r="I22" s="3"/>
      <c r="J22" s="3"/>
      <c r="K22" s="3"/>
    </row>
    <row r="23" spans="1:12">
      <c r="A23" s="60" t="s">
        <v>722</v>
      </c>
      <c r="B23" s="41">
        <f>(B20-B3)/B3*100</f>
        <v>5.3571428571428701</v>
      </c>
      <c r="C23" s="41" t="s">
        <v>446</v>
      </c>
      <c r="D23" s="41">
        <f>(D20-D3)/D3*100</f>
        <v>-100</v>
      </c>
      <c r="E23" s="41">
        <f>(E20-E3)/E3*100</f>
        <v>-31.666666666666671</v>
      </c>
      <c r="F23" s="41">
        <f>(F20-F3)/F3*100</f>
        <v>27.41935483870968</v>
      </c>
      <c r="G23" s="41">
        <f>(G20-G3)/G3*100</f>
        <v>-100</v>
      </c>
      <c r="H23" s="41">
        <f>(H20-H3)/H3*100</f>
        <v>36.538461538461526</v>
      </c>
      <c r="I23" s="41" t="s">
        <v>446</v>
      </c>
      <c r="J23" s="41" t="s">
        <v>446</v>
      </c>
      <c r="K23" s="41" t="s">
        <v>446</v>
      </c>
      <c r="L23" s="41">
        <f>(L20-L3)/L3*100</f>
        <v>1.032181343238689</v>
      </c>
    </row>
    <row r="24" spans="1:12">
      <c r="A24" s="75" t="s">
        <v>723</v>
      </c>
      <c r="B24" s="41">
        <f>(B13-B3)/B3*100</f>
        <v>5.8035714285714324</v>
      </c>
      <c r="C24" s="41" t="s">
        <v>446</v>
      </c>
      <c r="D24" s="41">
        <f>(D13-D3)/D3*100</f>
        <v>-100</v>
      </c>
      <c r="E24" s="41">
        <f>(E13-E3)/E3*100</f>
        <v>-35</v>
      </c>
      <c r="F24" s="41">
        <f>(F13-F3)/F3*100</f>
        <v>16.129032258064516</v>
      </c>
      <c r="G24" s="41">
        <f>(G13-G3)/G3*100</f>
        <v>26.666666666666661</v>
      </c>
      <c r="H24" s="41">
        <f>(H13-H3)/H3*100</f>
        <v>32.692307692307693</v>
      </c>
      <c r="I24" s="41" t="s">
        <v>446</v>
      </c>
      <c r="J24" s="41" t="s">
        <v>446</v>
      </c>
      <c r="K24" s="41" t="s">
        <v>446</v>
      </c>
      <c r="L24" s="41">
        <f>(L13-L3)/L3*100</f>
        <v>-5.3548411775761124</v>
      </c>
    </row>
    <row r="25" spans="1:12">
      <c r="A25" s="75" t="s">
        <v>3</v>
      </c>
      <c r="B25" s="41">
        <f>(B20-B13)/B13*100</f>
        <v>-0.42194092827003321</v>
      </c>
      <c r="C25" s="41" t="s">
        <v>446</v>
      </c>
      <c r="D25" s="41" t="s">
        <v>446</v>
      </c>
      <c r="E25" s="41">
        <f>(E20-E13)/E13*100</f>
        <v>5.1282051282051215</v>
      </c>
      <c r="F25" s="41">
        <f>(F20-F13)/F13*100</f>
        <v>9.7222222222222232</v>
      </c>
      <c r="G25" s="41">
        <f>(G20-G13)/G13*100</f>
        <v>-100</v>
      </c>
      <c r="H25" s="41">
        <f>(H20-H13)/H13*100</f>
        <v>2.8985507246376709</v>
      </c>
      <c r="I25" s="41">
        <f>(I20-I13)/I13*100</f>
        <v>8.6956521739130519</v>
      </c>
      <c r="J25" s="41" t="s">
        <v>446</v>
      </c>
      <c r="K25" s="41" t="s">
        <v>446</v>
      </c>
      <c r="L25" s="41">
        <f>(L20-L13)/L13*100</f>
        <v>6.7483879791446348</v>
      </c>
    </row>
    <row r="27" spans="1:12">
      <c r="A27" t="s">
        <v>724</v>
      </c>
    </row>
  </sheetData>
  <pageMargins left="0.7" right="0.7" top="0.75" bottom="0.75" header="0.3" footer="0.3"/>
  <pageSetup scale="75" orientation="landscape" horizontalDpi="0" verticalDpi="0" r:id="rId1"/>
</worksheet>
</file>

<file path=xl/worksheets/sheet73.xml><?xml version="1.0" encoding="utf-8"?>
<worksheet xmlns="http://schemas.openxmlformats.org/spreadsheetml/2006/main" xmlns:r="http://schemas.openxmlformats.org/officeDocument/2006/relationships">
  <sheetPr codeName="Sheet119"/>
  <dimension ref="A1:O27"/>
  <sheetViews>
    <sheetView view="pageBreakPreview" zoomScaleNormal="100" zoomScaleSheetLayoutView="100" workbookViewId="0"/>
  </sheetViews>
  <sheetFormatPr defaultRowHeight="15" outlineLevelCol="1"/>
  <cols>
    <col min="1" max="1" width="11.42578125" customWidth="1"/>
    <col min="2" max="11" width="14.28515625" customWidth="1"/>
    <col min="13" max="14" width="0" hidden="1" customWidth="1" outlineLevel="1"/>
    <col min="15" max="15" width="9.140625" collapsed="1"/>
  </cols>
  <sheetData>
    <row r="1" spans="1:14">
      <c r="A1" s="9" t="s">
        <v>732</v>
      </c>
    </row>
    <row r="2" spans="1:14" ht="60">
      <c r="B2" s="34" t="s">
        <v>710</v>
      </c>
      <c r="C2" s="34" t="s">
        <v>711</v>
      </c>
      <c r="D2" s="34" t="s">
        <v>712</v>
      </c>
      <c r="E2" s="34" t="s">
        <v>713</v>
      </c>
      <c r="F2" s="34" t="s">
        <v>714</v>
      </c>
      <c r="G2" s="34" t="s">
        <v>715</v>
      </c>
      <c r="H2" s="34" t="s">
        <v>716</v>
      </c>
      <c r="I2" s="34" t="s">
        <v>717</v>
      </c>
      <c r="J2" s="34" t="s">
        <v>718</v>
      </c>
      <c r="K2" s="34" t="s">
        <v>719</v>
      </c>
      <c r="L2" s="73" t="s">
        <v>720</v>
      </c>
    </row>
    <row r="3" spans="1:14">
      <c r="A3" s="7">
        <v>1990</v>
      </c>
      <c r="B3" s="41">
        <v>50.1</v>
      </c>
      <c r="C3" s="41">
        <f>SUM(D3:G3)</f>
        <v>41.6</v>
      </c>
      <c r="D3" s="41">
        <v>10.6</v>
      </c>
      <c r="E3" s="41">
        <v>14.3</v>
      </c>
      <c r="F3" s="41">
        <v>13.1</v>
      </c>
      <c r="G3" s="41">
        <v>3.6</v>
      </c>
      <c r="H3" s="41">
        <v>7.2</v>
      </c>
      <c r="I3" s="41">
        <v>0</v>
      </c>
      <c r="J3" s="41">
        <v>0</v>
      </c>
      <c r="K3" s="41">
        <v>0</v>
      </c>
      <c r="L3" s="13">
        <f>(D3*$M$5+E3*$M$6+F3*$M$7+G3*$M$8+H3*$M$9+J3*$M$11+K3*$M$12)/B3</f>
        <v>10.988023952095809</v>
      </c>
      <c r="N3" t="s">
        <v>710</v>
      </c>
    </row>
    <row r="4" spans="1:14">
      <c r="A4" s="7">
        <f t="shared" ref="A4:A20" si="0">A3+1</f>
        <v>1991</v>
      </c>
      <c r="B4" s="41">
        <v>47.7</v>
      </c>
      <c r="C4" s="41">
        <f>SUM(D4:G4)</f>
        <v>38.699999999999996</v>
      </c>
      <c r="D4" s="41">
        <v>7.7</v>
      </c>
      <c r="E4" s="41">
        <v>15</v>
      </c>
      <c r="F4" s="41">
        <v>12.6</v>
      </c>
      <c r="G4" s="41">
        <v>3.4</v>
      </c>
      <c r="H4" s="41">
        <v>7.2</v>
      </c>
      <c r="I4" s="41">
        <v>1.9</v>
      </c>
      <c r="J4" s="41">
        <v>1.5</v>
      </c>
      <c r="K4" s="41">
        <v>0</v>
      </c>
      <c r="L4" s="13">
        <f t="shared" ref="L4:L20" si="1">(D4*$M$5+E4*$M$6+F4*$M$7+G4*$M$8+H4*$M$9+J4*$M$11+K4*$M$12)/B4</f>
        <v>11.538784067085953</v>
      </c>
      <c r="N4" t="s">
        <v>711</v>
      </c>
    </row>
    <row r="5" spans="1:14">
      <c r="A5" s="7">
        <f t="shared" si="0"/>
        <v>1992</v>
      </c>
      <c r="B5" s="41">
        <v>46.9</v>
      </c>
      <c r="C5" s="41">
        <f t="shared" ref="C5:C20" si="2">SUM(D5:G5)</f>
        <v>37.900000000000006</v>
      </c>
      <c r="D5" s="41">
        <v>7.4</v>
      </c>
      <c r="E5" s="41">
        <v>14.3</v>
      </c>
      <c r="F5" s="41">
        <v>13.6</v>
      </c>
      <c r="G5" s="41">
        <v>2.6</v>
      </c>
      <c r="H5" s="41">
        <v>7.5</v>
      </c>
      <c r="I5" s="41">
        <v>1.6</v>
      </c>
      <c r="J5" s="41">
        <v>0</v>
      </c>
      <c r="K5" s="41">
        <v>0</v>
      </c>
      <c r="L5" s="13">
        <f t="shared" si="1"/>
        <v>11.13539445628998</v>
      </c>
      <c r="M5" s="41">
        <v>8</v>
      </c>
      <c r="N5" t="s">
        <v>712</v>
      </c>
    </row>
    <row r="6" spans="1:14">
      <c r="A6" s="7">
        <f t="shared" si="0"/>
        <v>1993</v>
      </c>
      <c r="B6" s="41">
        <v>48</v>
      </c>
      <c r="C6" s="41">
        <f t="shared" si="2"/>
        <v>37.099999999999994</v>
      </c>
      <c r="D6" s="41">
        <v>7</v>
      </c>
      <c r="E6" s="41">
        <v>13.7</v>
      </c>
      <c r="F6" s="41">
        <v>12.6</v>
      </c>
      <c r="G6" s="41">
        <v>3.8</v>
      </c>
      <c r="H6" s="41">
        <v>8.8000000000000007</v>
      </c>
      <c r="I6" s="41">
        <v>2.1</v>
      </c>
      <c r="J6" s="41">
        <v>2</v>
      </c>
      <c r="K6" s="41">
        <v>0</v>
      </c>
      <c r="L6" s="13">
        <f t="shared" si="1"/>
        <v>11.810416666666667</v>
      </c>
      <c r="M6" s="41">
        <v>11</v>
      </c>
      <c r="N6" t="s">
        <v>713</v>
      </c>
    </row>
    <row r="7" spans="1:14">
      <c r="A7" s="7">
        <f t="shared" si="0"/>
        <v>1994</v>
      </c>
      <c r="B7" s="41">
        <v>47.9</v>
      </c>
      <c r="C7" s="41">
        <f t="shared" si="2"/>
        <v>38.199999999999996</v>
      </c>
      <c r="D7" s="41">
        <v>7.4</v>
      </c>
      <c r="E7" s="41">
        <v>14</v>
      </c>
      <c r="F7" s="41">
        <v>13.5</v>
      </c>
      <c r="G7" s="41">
        <v>3.3</v>
      </c>
      <c r="H7" s="41">
        <v>8.1</v>
      </c>
      <c r="I7" s="41">
        <v>1.7</v>
      </c>
      <c r="J7" s="41">
        <v>1.5</v>
      </c>
      <c r="K7" s="41">
        <v>0</v>
      </c>
      <c r="L7" s="13">
        <f t="shared" si="1"/>
        <v>11.681628392484342</v>
      </c>
      <c r="M7" s="41">
        <v>12</v>
      </c>
      <c r="N7" t="s">
        <v>714</v>
      </c>
    </row>
    <row r="8" spans="1:14">
      <c r="A8" s="7">
        <f t="shared" si="0"/>
        <v>1995</v>
      </c>
      <c r="B8" s="41">
        <v>45</v>
      </c>
      <c r="C8" s="41">
        <f t="shared" si="2"/>
        <v>34.5</v>
      </c>
      <c r="D8" s="41">
        <v>7.6</v>
      </c>
      <c r="E8" s="41">
        <v>11.8</v>
      </c>
      <c r="F8" s="41">
        <v>12.2</v>
      </c>
      <c r="G8" s="41">
        <v>2.9</v>
      </c>
      <c r="H8" s="41">
        <v>8.1999999999999993</v>
      </c>
      <c r="I8" s="41">
        <v>2.2999999999999998</v>
      </c>
      <c r="J8" s="41">
        <v>1.8</v>
      </c>
      <c r="K8" s="41">
        <v>0</v>
      </c>
      <c r="L8" s="13">
        <f t="shared" si="1"/>
        <v>11.608888888888888</v>
      </c>
      <c r="M8" s="74">
        <v>13</v>
      </c>
      <c r="N8" t="s">
        <v>715</v>
      </c>
    </row>
    <row r="9" spans="1:14">
      <c r="A9" s="7">
        <f t="shared" si="0"/>
        <v>1996</v>
      </c>
      <c r="B9" s="41">
        <v>47.2</v>
      </c>
      <c r="C9" s="41">
        <f t="shared" si="2"/>
        <v>37.5</v>
      </c>
      <c r="D9" s="41">
        <v>7.3</v>
      </c>
      <c r="E9" s="41">
        <v>13.4</v>
      </c>
      <c r="F9" s="41">
        <v>13.3</v>
      </c>
      <c r="G9" s="41">
        <v>3.5</v>
      </c>
      <c r="H9" s="41">
        <v>8</v>
      </c>
      <c r="I9" s="41">
        <v>1.7</v>
      </c>
      <c r="J9" s="41">
        <v>1.6</v>
      </c>
      <c r="K9" s="41">
        <v>0</v>
      </c>
      <c r="L9" s="13">
        <f t="shared" si="1"/>
        <v>11.705508474576273</v>
      </c>
      <c r="M9" s="74">
        <v>14.5</v>
      </c>
      <c r="N9" t="s">
        <v>716</v>
      </c>
    </row>
    <row r="10" spans="1:14">
      <c r="A10" s="7">
        <f t="shared" si="0"/>
        <v>1997</v>
      </c>
      <c r="B10" s="41">
        <v>50.1</v>
      </c>
      <c r="C10" s="41">
        <f t="shared" si="2"/>
        <v>36.699999999999996</v>
      </c>
      <c r="D10" s="41">
        <v>7.2</v>
      </c>
      <c r="E10" s="41">
        <v>11.8</v>
      </c>
      <c r="F10" s="41">
        <v>14.4</v>
      </c>
      <c r="G10" s="41">
        <v>3.3</v>
      </c>
      <c r="H10" s="41">
        <v>11.7</v>
      </c>
      <c r="I10" s="41">
        <v>1.7</v>
      </c>
      <c r="J10" s="41">
        <v>1.5</v>
      </c>
      <c r="K10" s="41">
        <v>0</v>
      </c>
      <c r="L10" s="13">
        <f t="shared" si="1"/>
        <v>11.911177644710579</v>
      </c>
      <c r="M10" s="74">
        <v>0</v>
      </c>
      <c r="N10" t="s">
        <v>717</v>
      </c>
    </row>
    <row r="11" spans="1:14">
      <c r="A11" s="7">
        <f t="shared" si="0"/>
        <v>1998</v>
      </c>
      <c r="B11" s="41">
        <v>49.4</v>
      </c>
      <c r="C11" s="41">
        <f t="shared" si="2"/>
        <v>36.199999999999996</v>
      </c>
      <c r="D11" s="41">
        <v>6.3</v>
      </c>
      <c r="E11" s="41">
        <v>14.6</v>
      </c>
      <c r="F11" s="41">
        <v>12.4</v>
      </c>
      <c r="G11" s="41">
        <v>2.9</v>
      </c>
      <c r="H11" s="41">
        <v>11.1</v>
      </c>
      <c r="I11" s="41">
        <v>2.2000000000000002</v>
      </c>
      <c r="J11" s="41">
        <v>1.9</v>
      </c>
      <c r="K11" s="41">
        <v>0</v>
      </c>
      <c r="L11" s="13">
        <f t="shared" si="1"/>
        <v>11.92004048582996</v>
      </c>
      <c r="M11" s="74">
        <v>16</v>
      </c>
      <c r="N11" t="s">
        <v>718</v>
      </c>
    </row>
    <row r="12" spans="1:14">
      <c r="A12" s="7">
        <f t="shared" si="0"/>
        <v>1999</v>
      </c>
      <c r="B12" s="41">
        <v>56.9</v>
      </c>
      <c r="C12" s="41">
        <f t="shared" si="2"/>
        <v>39.400000000000006</v>
      </c>
      <c r="D12" s="41">
        <v>4.8</v>
      </c>
      <c r="E12" s="41">
        <v>14.6</v>
      </c>
      <c r="F12" s="41">
        <v>16.3</v>
      </c>
      <c r="G12" s="41">
        <v>3.7</v>
      </c>
      <c r="H12" s="41">
        <v>14.5</v>
      </c>
      <c r="I12" s="41">
        <v>2.9</v>
      </c>
      <c r="J12" s="41">
        <v>2.1</v>
      </c>
      <c r="K12" s="41">
        <v>0</v>
      </c>
      <c r="L12" s="13">
        <f t="shared" si="1"/>
        <v>12.06590509666081</v>
      </c>
      <c r="M12" s="74">
        <v>18</v>
      </c>
      <c r="N12" t="s">
        <v>719</v>
      </c>
    </row>
    <row r="13" spans="1:14">
      <c r="A13" s="7">
        <f t="shared" si="0"/>
        <v>2000</v>
      </c>
      <c r="B13" s="41">
        <v>53.5</v>
      </c>
      <c r="C13" s="41">
        <f t="shared" si="2"/>
        <v>38.5</v>
      </c>
      <c r="D13" s="41">
        <v>6.7</v>
      </c>
      <c r="E13" s="41">
        <v>11.6</v>
      </c>
      <c r="F13" s="41">
        <v>15.6</v>
      </c>
      <c r="G13" s="41">
        <v>4.5999999999999996</v>
      </c>
      <c r="H13" s="41">
        <v>12.6</v>
      </c>
      <c r="I13" s="41">
        <v>2.4</v>
      </c>
      <c r="J13" s="41">
        <v>1.8</v>
      </c>
      <c r="K13" s="41">
        <v>0</v>
      </c>
      <c r="L13" s="13">
        <f t="shared" si="1"/>
        <v>11.957009345794392</v>
      </c>
    </row>
    <row r="14" spans="1:14">
      <c r="A14" s="7">
        <f t="shared" si="0"/>
        <v>2001</v>
      </c>
      <c r="B14" s="41">
        <v>60.5</v>
      </c>
      <c r="C14" s="41">
        <f t="shared" si="2"/>
        <v>43.4</v>
      </c>
      <c r="D14" s="41">
        <v>6.1</v>
      </c>
      <c r="E14" s="41">
        <v>12.8</v>
      </c>
      <c r="F14" s="41">
        <v>19.5</v>
      </c>
      <c r="G14" s="41">
        <v>5</v>
      </c>
      <c r="H14" s="41">
        <v>14.1</v>
      </c>
      <c r="I14" s="41">
        <v>2.9</v>
      </c>
      <c r="J14" s="41">
        <v>2.7</v>
      </c>
      <c r="K14" s="41">
        <v>0</v>
      </c>
      <c r="L14" s="13">
        <f t="shared" si="1"/>
        <v>12.169421487603305</v>
      </c>
    </row>
    <row r="15" spans="1:14">
      <c r="A15" s="7">
        <f t="shared" si="0"/>
        <v>2002</v>
      </c>
      <c r="B15" s="41">
        <v>63.1</v>
      </c>
      <c r="C15" s="41">
        <f t="shared" si="2"/>
        <v>44.7</v>
      </c>
      <c r="D15" s="41">
        <v>4.5</v>
      </c>
      <c r="E15" s="41">
        <v>13.7</v>
      </c>
      <c r="F15" s="41">
        <v>20.3</v>
      </c>
      <c r="G15" s="41">
        <v>6.2</v>
      </c>
      <c r="H15" s="41">
        <v>15.1</v>
      </c>
      <c r="I15" s="41">
        <v>3.3</v>
      </c>
      <c r="J15" s="41">
        <v>2.6</v>
      </c>
      <c r="K15" s="41">
        <v>0</v>
      </c>
      <c r="L15" s="13">
        <f t="shared" si="1"/>
        <v>12.225832012678289</v>
      </c>
    </row>
    <row r="16" spans="1:14">
      <c r="A16" s="7">
        <f t="shared" si="0"/>
        <v>2003</v>
      </c>
      <c r="B16" s="41">
        <v>70</v>
      </c>
      <c r="C16" s="41">
        <f t="shared" si="2"/>
        <v>48.4</v>
      </c>
      <c r="D16" s="41">
        <v>7.2</v>
      </c>
      <c r="E16" s="41">
        <v>16</v>
      </c>
      <c r="F16" s="41">
        <v>17.3</v>
      </c>
      <c r="G16" s="41">
        <v>7.9</v>
      </c>
      <c r="H16" s="41">
        <v>16.600000000000001</v>
      </c>
      <c r="I16" s="41">
        <v>5</v>
      </c>
      <c r="J16" s="41">
        <v>4.5</v>
      </c>
      <c r="K16" s="41">
        <v>0</v>
      </c>
      <c r="L16" s="13">
        <f t="shared" si="1"/>
        <v>12.237142857142858</v>
      </c>
    </row>
    <row r="17" spans="1:12">
      <c r="A17" s="7">
        <f t="shared" si="0"/>
        <v>2004</v>
      </c>
      <c r="B17" s="41">
        <v>71.900000000000006</v>
      </c>
      <c r="C17" s="41">
        <f t="shared" si="2"/>
        <v>48.3</v>
      </c>
      <c r="D17" s="41">
        <v>7.7</v>
      </c>
      <c r="E17" s="41">
        <v>15</v>
      </c>
      <c r="F17" s="41">
        <v>19.399999999999999</v>
      </c>
      <c r="G17" s="41">
        <v>6.2</v>
      </c>
      <c r="H17" s="41">
        <v>17.399999999999999</v>
      </c>
      <c r="I17" s="41">
        <v>6.3</v>
      </c>
      <c r="J17" s="41">
        <v>5.4</v>
      </c>
      <c r="K17" s="41">
        <v>0</v>
      </c>
      <c r="L17" s="13">
        <f t="shared" si="1"/>
        <v>12.221140472878997</v>
      </c>
    </row>
    <row r="18" spans="1:12">
      <c r="A18" s="7">
        <f t="shared" si="0"/>
        <v>2005</v>
      </c>
      <c r="B18" s="41">
        <v>70.599999999999994</v>
      </c>
      <c r="C18" s="41">
        <f t="shared" si="2"/>
        <v>49.3</v>
      </c>
      <c r="D18" s="41">
        <v>6.7</v>
      </c>
      <c r="E18" s="41">
        <v>15.2</v>
      </c>
      <c r="F18" s="41">
        <v>22</v>
      </c>
      <c r="G18" s="41">
        <v>5.4</v>
      </c>
      <c r="H18" s="41">
        <v>15.9</v>
      </c>
      <c r="I18" s="41">
        <v>5.4</v>
      </c>
      <c r="J18" s="41">
        <v>4.5</v>
      </c>
      <c r="K18" s="41">
        <v>0</v>
      </c>
      <c r="L18" s="13">
        <f t="shared" si="1"/>
        <v>12.146600566572237</v>
      </c>
    </row>
    <row r="19" spans="1:12">
      <c r="A19" s="7">
        <f t="shared" si="0"/>
        <v>2006</v>
      </c>
      <c r="B19" s="41">
        <v>71.3</v>
      </c>
      <c r="C19" s="41">
        <f t="shared" si="2"/>
        <v>47</v>
      </c>
      <c r="D19" s="41">
        <v>7.6</v>
      </c>
      <c r="E19" s="41">
        <v>13.9</v>
      </c>
      <c r="F19" s="41">
        <v>21.8</v>
      </c>
      <c r="G19" s="41">
        <v>3.7</v>
      </c>
      <c r="H19" s="41">
        <v>16.399999999999999</v>
      </c>
      <c r="I19" s="41">
        <v>7.8</v>
      </c>
      <c r="J19" s="41">
        <v>6.7</v>
      </c>
      <c r="K19" s="41">
        <v>0</v>
      </c>
      <c r="L19" s="13">
        <f t="shared" si="1"/>
        <v>12.179523141654979</v>
      </c>
    </row>
    <row r="20" spans="1:12">
      <c r="A20" s="7">
        <f t="shared" si="0"/>
        <v>2007</v>
      </c>
      <c r="B20" s="41">
        <v>69.3</v>
      </c>
      <c r="C20" s="41">
        <f t="shared" si="2"/>
        <v>47.3</v>
      </c>
      <c r="D20" s="41">
        <v>5</v>
      </c>
      <c r="E20" s="41">
        <v>15.3</v>
      </c>
      <c r="F20" s="41">
        <v>21.2</v>
      </c>
      <c r="G20" s="41">
        <v>5.8</v>
      </c>
      <c r="H20" s="41">
        <v>16.7</v>
      </c>
      <c r="I20" s="41">
        <v>5.3</v>
      </c>
      <c r="J20" s="41">
        <v>3.8</v>
      </c>
      <c r="K20" s="41">
        <v>1.5</v>
      </c>
      <c r="L20" s="13">
        <f t="shared" si="1"/>
        <v>12.525974025974026</v>
      </c>
    </row>
    <row r="22" spans="1:12">
      <c r="A22" s="9" t="s">
        <v>721</v>
      </c>
      <c r="B22" s="3"/>
      <c r="C22" s="3"/>
      <c r="D22" s="3"/>
      <c r="E22" s="3"/>
      <c r="F22" s="3"/>
      <c r="G22" s="3"/>
      <c r="H22" s="3"/>
      <c r="I22" s="3"/>
      <c r="J22" s="3"/>
      <c r="K22" s="3"/>
    </row>
    <row r="23" spans="1:12">
      <c r="A23" s="60" t="s">
        <v>722</v>
      </c>
      <c r="B23" s="41">
        <f>(B20-B3)/B3*100</f>
        <v>38.323353293413163</v>
      </c>
      <c r="C23" s="17">
        <f>((C20/C3)^(1/17)-1)*100</f>
        <v>0.75821368798552058</v>
      </c>
      <c r="D23" s="41">
        <f>(D20-D3)/D3*100</f>
        <v>-52.830188679245282</v>
      </c>
      <c r="E23" s="41">
        <f>(E20-E3)/E3*100</f>
        <v>6.9930069930069925</v>
      </c>
      <c r="F23" s="41">
        <f>(F20-F3)/F3*100</f>
        <v>61.832061068702295</v>
      </c>
      <c r="G23" s="41">
        <f>(G20-G3)/G3*100</f>
        <v>61.111111111111107</v>
      </c>
      <c r="H23" s="41">
        <f>(H20-H3)/H3*100</f>
        <v>131.94444444444443</v>
      </c>
      <c r="I23" s="41" t="s">
        <v>446</v>
      </c>
      <c r="J23" s="41" t="s">
        <v>446</v>
      </c>
      <c r="K23" s="41" t="s">
        <v>446</v>
      </c>
      <c r="L23" s="41">
        <f>(L20-L3)/L3*100</f>
        <v>13.996602852188683</v>
      </c>
    </row>
    <row r="24" spans="1:12">
      <c r="A24" s="75" t="s">
        <v>723</v>
      </c>
      <c r="B24" s="41">
        <f>(B13-B3)/B3*100</f>
        <v>6.7864271457085801</v>
      </c>
      <c r="C24" s="17">
        <f>((C13/C3)^(1/10)-1)*100</f>
        <v>-0.77142835946809596</v>
      </c>
      <c r="D24" s="41">
        <f>(D13-D3)/D3*100</f>
        <v>-36.79245283018868</v>
      </c>
      <c r="E24" s="41">
        <f>(E13-E3)/E3*100</f>
        <v>-18.881118881118887</v>
      </c>
      <c r="F24" s="41">
        <f>(F13-F3)/F3*100</f>
        <v>19.083969465648856</v>
      </c>
      <c r="G24" s="41">
        <f>(G13-G3)/G3*100</f>
        <v>27.777777777777761</v>
      </c>
      <c r="H24" s="41">
        <f>(H13-H3)/H3*100</f>
        <v>74.999999999999986</v>
      </c>
      <c r="I24" s="41" t="s">
        <v>446</v>
      </c>
      <c r="J24" s="41" t="s">
        <v>446</v>
      </c>
      <c r="K24" s="41" t="s">
        <v>446</v>
      </c>
      <c r="L24" s="41">
        <f>(L13-L3)/L3*100</f>
        <v>8.818559168809994</v>
      </c>
    </row>
    <row r="25" spans="1:12">
      <c r="A25" s="75" t="s">
        <v>3</v>
      </c>
      <c r="B25" s="41">
        <f>(B20-B13)/B13*100</f>
        <v>29.532710280373824</v>
      </c>
      <c r="C25" s="17">
        <f>((C20/C13)^(1/7)-1)*100</f>
        <v>2.9844104894435119</v>
      </c>
      <c r="D25" s="41">
        <f t="shared" ref="D25:J25" si="3">(D20-D13)/D13*100</f>
        <v>-25.373134328358208</v>
      </c>
      <c r="E25" s="41">
        <f t="shared" si="3"/>
        <v>31.896551724137939</v>
      </c>
      <c r="F25" s="41">
        <f t="shared" si="3"/>
        <v>35.897435897435898</v>
      </c>
      <c r="G25" s="41">
        <f t="shared" si="3"/>
        <v>26.086956521739136</v>
      </c>
      <c r="H25" s="41">
        <f t="shared" si="3"/>
        <v>32.539682539682538</v>
      </c>
      <c r="I25" s="41">
        <f t="shared" si="3"/>
        <v>120.83333333333333</v>
      </c>
      <c r="J25" s="41">
        <f t="shared" si="3"/>
        <v>111.1111111111111</v>
      </c>
      <c r="K25" s="41" t="s">
        <v>446</v>
      </c>
      <c r="L25" s="41">
        <f>(L20-L13)/L13*100</f>
        <v>4.7584196325794057</v>
      </c>
    </row>
    <row r="27" spans="1:12">
      <c r="A27" t="s">
        <v>724</v>
      </c>
    </row>
  </sheetData>
  <pageMargins left="0.7" right="0.7" top="0.75" bottom="0.75" header="0.3" footer="0.3"/>
  <pageSetup scale="75" orientation="landscape" horizontalDpi="0" verticalDpi="0" r:id="rId1"/>
</worksheet>
</file>

<file path=xl/worksheets/sheet74.xml><?xml version="1.0" encoding="utf-8"?>
<worksheet xmlns="http://schemas.openxmlformats.org/spreadsheetml/2006/main" xmlns:r="http://schemas.openxmlformats.org/officeDocument/2006/relationships">
  <sheetPr codeName="Sheet120"/>
  <dimension ref="A1:O27"/>
  <sheetViews>
    <sheetView view="pageBreakPreview" zoomScaleNormal="100" zoomScaleSheetLayoutView="100" workbookViewId="0"/>
  </sheetViews>
  <sheetFormatPr defaultRowHeight="15" outlineLevelCol="1"/>
  <cols>
    <col min="1" max="1" width="11.42578125" customWidth="1"/>
    <col min="2" max="11" width="14.28515625" customWidth="1"/>
    <col min="13" max="14" width="0" hidden="1" customWidth="1" outlineLevel="1"/>
    <col min="15" max="15" width="9.140625" collapsed="1"/>
  </cols>
  <sheetData>
    <row r="1" spans="1:14">
      <c r="A1" s="9" t="s">
        <v>733</v>
      </c>
    </row>
    <row r="2" spans="1:14" ht="60">
      <c r="B2" s="34" t="s">
        <v>710</v>
      </c>
      <c r="C2" s="34" t="s">
        <v>711</v>
      </c>
      <c r="D2" s="34" t="s">
        <v>712</v>
      </c>
      <c r="E2" s="34" t="s">
        <v>713</v>
      </c>
      <c r="F2" s="34" t="s">
        <v>714</v>
      </c>
      <c r="G2" s="34" t="s">
        <v>715</v>
      </c>
      <c r="H2" s="34" t="s">
        <v>716</v>
      </c>
      <c r="I2" s="34" t="s">
        <v>717</v>
      </c>
      <c r="J2" s="34" t="s">
        <v>718</v>
      </c>
      <c r="K2" s="34" t="s">
        <v>719</v>
      </c>
      <c r="L2" s="73" t="s">
        <v>720</v>
      </c>
    </row>
    <row r="3" spans="1:14">
      <c r="A3" s="7">
        <v>1990</v>
      </c>
      <c r="B3" s="41">
        <v>30.7</v>
      </c>
      <c r="C3" s="41" t="s">
        <v>446</v>
      </c>
      <c r="D3" s="41">
        <v>8.4</v>
      </c>
      <c r="E3" s="41">
        <v>10.8</v>
      </c>
      <c r="F3" s="41">
        <v>5</v>
      </c>
      <c r="G3" s="41">
        <v>0</v>
      </c>
      <c r="H3" s="41">
        <v>4.2</v>
      </c>
      <c r="I3" s="41">
        <v>0</v>
      </c>
      <c r="J3" s="41">
        <v>0</v>
      </c>
      <c r="K3" s="41">
        <v>0</v>
      </c>
      <c r="L3" s="13">
        <f>(D3*$M$5+E3*$M$6+F3*$M$7+G3*$M$8+H3*$M$9+J3*$M$11+K3*$M$12)/B3</f>
        <v>9.9967426710097715</v>
      </c>
      <c r="N3" t="s">
        <v>710</v>
      </c>
    </row>
    <row r="4" spans="1:14">
      <c r="A4" s="7">
        <f t="shared" ref="A4:A20" si="0">A3+1</f>
        <v>1991</v>
      </c>
      <c r="B4" s="41">
        <v>29.5</v>
      </c>
      <c r="C4" s="41" t="s">
        <v>446</v>
      </c>
      <c r="D4" s="41">
        <v>8.5</v>
      </c>
      <c r="E4" s="41">
        <v>9.1</v>
      </c>
      <c r="F4" s="41">
        <v>5.6</v>
      </c>
      <c r="G4" s="41">
        <v>0</v>
      </c>
      <c r="H4" s="41">
        <v>3.9</v>
      </c>
      <c r="I4" s="41">
        <v>0</v>
      </c>
      <c r="J4" s="41">
        <v>0</v>
      </c>
      <c r="K4" s="41">
        <v>0</v>
      </c>
      <c r="L4" s="13">
        <f t="shared" ref="L4:L20" si="1">(D4*$M$5+E4*$M$6+F4*$M$7+G4*$M$8+H4*$M$9+J4*$M$11+K4*$M$12)/B4</f>
        <v>9.8932203389830491</v>
      </c>
      <c r="N4" t="s">
        <v>711</v>
      </c>
    </row>
    <row r="5" spans="1:14">
      <c r="A5" s="7">
        <f t="shared" si="0"/>
        <v>1992</v>
      </c>
      <c r="B5" s="41">
        <v>29.4</v>
      </c>
      <c r="C5" s="41">
        <f>SUM(D5:G5)</f>
        <v>23.099999999999998</v>
      </c>
      <c r="D5" s="41">
        <v>6.9</v>
      </c>
      <c r="E5" s="41">
        <v>8.6999999999999993</v>
      </c>
      <c r="F5" s="41">
        <v>5.6</v>
      </c>
      <c r="G5" s="41">
        <v>1.9</v>
      </c>
      <c r="H5" s="41">
        <v>4.9000000000000004</v>
      </c>
      <c r="I5" s="41">
        <v>1.5</v>
      </c>
      <c r="J5" s="41">
        <v>0</v>
      </c>
      <c r="K5" s="41">
        <v>0</v>
      </c>
      <c r="L5" s="13">
        <f t="shared" si="1"/>
        <v>10.67517006802721</v>
      </c>
      <c r="M5" s="41">
        <v>8</v>
      </c>
      <c r="N5" t="s">
        <v>712</v>
      </c>
    </row>
    <row r="6" spans="1:14">
      <c r="A6" s="7">
        <f t="shared" si="0"/>
        <v>1993</v>
      </c>
      <c r="B6" s="41">
        <v>25.5</v>
      </c>
      <c r="C6" s="41" t="s">
        <v>446</v>
      </c>
      <c r="D6" s="41">
        <v>6.7</v>
      </c>
      <c r="E6" s="41">
        <v>7.2</v>
      </c>
      <c r="F6" s="41">
        <v>5.8</v>
      </c>
      <c r="G6" s="41">
        <v>0</v>
      </c>
      <c r="H6" s="41">
        <v>4.3</v>
      </c>
      <c r="I6" s="41">
        <v>0</v>
      </c>
      <c r="J6" s="41">
        <v>0</v>
      </c>
      <c r="K6" s="41">
        <v>0</v>
      </c>
      <c r="L6" s="13">
        <f t="shared" si="1"/>
        <v>10.382352941176471</v>
      </c>
      <c r="M6" s="41">
        <v>11</v>
      </c>
      <c r="N6" t="s">
        <v>713</v>
      </c>
    </row>
    <row r="7" spans="1:14">
      <c r="A7" s="7">
        <f t="shared" si="0"/>
        <v>1994</v>
      </c>
      <c r="B7" s="41">
        <v>25.2</v>
      </c>
      <c r="C7" s="41" t="s">
        <v>446</v>
      </c>
      <c r="D7" s="41">
        <v>5.5</v>
      </c>
      <c r="E7" s="41">
        <v>7.6</v>
      </c>
      <c r="F7" s="41">
        <v>5.0999999999999996</v>
      </c>
      <c r="G7" s="41">
        <v>0</v>
      </c>
      <c r="H7" s="41">
        <v>4.8</v>
      </c>
      <c r="I7" s="41">
        <v>0</v>
      </c>
      <c r="J7" s="41">
        <v>0</v>
      </c>
      <c r="K7" s="41">
        <v>0</v>
      </c>
      <c r="L7" s="13">
        <f t="shared" si="1"/>
        <v>10.253968253968253</v>
      </c>
      <c r="M7" s="41">
        <v>12</v>
      </c>
      <c r="N7" t="s">
        <v>714</v>
      </c>
    </row>
    <row r="8" spans="1:14">
      <c r="A8" s="7">
        <f t="shared" si="0"/>
        <v>1995</v>
      </c>
      <c r="B8" s="41">
        <v>22.6</v>
      </c>
      <c r="C8" s="41" t="s">
        <v>446</v>
      </c>
      <c r="D8" s="41">
        <v>4.7</v>
      </c>
      <c r="E8" s="41">
        <v>6.5</v>
      </c>
      <c r="F8" s="41">
        <v>4.9000000000000004</v>
      </c>
      <c r="G8" s="41">
        <v>0</v>
      </c>
      <c r="H8" s="41">
        <v>4.8</v>
      </c>
      <c r="I8" s="41">
        <v>0</v>
      </c>
      <c r="J8" s="41">
        <v>0</v>
      </c>
      <c r="K8" s="41">
        <v>0</v>
      </c>
      <c r="L8" s="13">
        <f t="shared" si="1"/>
        <v>10.508849557522122</v>
      </c>
      <c r="M8" s="74">
        <v>13</v>
      </c>
      <c r="N8" t="s">
        <v>715</v>
      </c>
    </row>
    <row r="9" spans="1:14">
      <c r="A9" s="7">
        <f t="shared" si="0"/>
        <v>1996</v>
      </c>
      <c r="B9" s="41">
        <v>20.2</v>
      </c>
      <c r="C9" s="41" t="s">
        <v>446</v>
      </c>
      <c r="D9" s="41">
        <v>4.2</v>
      </c>
      <c r="E9" s="41">
        <v>5.6</v>
      </c>
      <c r="F9" s="41">
        <v>3.9</v>
      </c>
      <c r="G9" s="41">
        <v>0</v>
      </c>
      <c r="H9" s="41">
        <v>4.0999999999999996</v>
      </c>
      <c r="I9" s="41">
        <v>0</v>
      </c>
      <c r="J9" s="41">
        <v>0</v>
      </c>
      <c r="K9" s="41">
        <v>0</v>
      </c>
      <c r="L9" s="13">
        <f t="shared" si="1"/>
        <v>9.9727722772277225</v>
      </c>
      <c r="M9" s="74">
        <v>14.5</v>
      </c>
      <c r="N9" t="s">
        <v>716</v>
      </c>
    </row>
    <row r="10" spans="1:14">
      <c r="A10" s="7">
        <f t="shared" si="0"/>
        <v>1997</v>
      </c>
      <c r="B10" s="41">
        <v>22.5</v>
      </c>
      <c r="C10" s="41" t="s">
        <v>446</v>
      </c>
      <c r="D10" s="41">
        <v>4.5</v>
      </c>
      <c r="E10" s="41">
        <v>6.8</v>
      </c>
      <c r="F10" s="41">
        <v>4.3</v>
      </c>
      <c r="G10" s="41">
        <v>0</v>
      </c>
      <c r="H10" s="41">
        <v>4.5999999999999996</v>
      </c>
      <c r="I10" s="41">
        <v>0</v>
      </c>
      <c r="J10" s="41">
        <v>0</v>
      </c>
      <c r="K10" s="41">
        <v>0</v>
      </c>
      <c r="L10" s="13">
        <f t="shared" si="1"/>
        <v>10.182222222222221</v>
      </c>
      <c r="M10" s="74">
        <v>0</v>
      </c>
      <c r="N10" t="s">
        <v>717</v>
      </c>
    </row>
    <row r="11" spans="1:14">
      <c r="A11" s="7">
        <f t="shared" si="0"/>
        <v>1998</v>
      </c>
      <c r="B11" s="41">
        <v>22.4</v>
      </c>
      <c r="C11" s="41" t="s">
        <v>446</v>
      </c>
      <c r="D11" s="41">
        <v>4.0999999999999996</v>
      </c>
      <c r="E11" s="41">
        <v>6</v>
      </c>
      <c r="F11" s="41">
        <v>5</v>
      </c>
      <c r="G11" s="41">
        <v>0</v>
      </c>
      <c r="H11" s="41">
        <v>5.0999999999999996</v>
      </c>
      <c r="I11" s="41">
        <v>0</v>
      </c>
      <c r="J11" s="41">
        <v>0</v>
      </c>
      <c r="K11" s="41">
        <v>0</v>
      </c>
      <c r="L11" s="13">
        <f t="shared" si="1"/>
        <v>10.390625</v>
      </c>
      <c r="M11" s="74">
        <v>16</v>
      </c>
      <c r="N11" t="s">
        <v>718</v>
      </c>
    </row>
    <row r="12" spans="1:14">
      <c r="A12" s="7">
        <f t="shared" si="0"/>
        <v>1999</v>
      </c>
      <c r="B12" s="41">
        <v>24.8</v>
      </c>
      <c r="C12" s="41" t="s">
        <v>446</v>
      </c>
      <c r="D12" s="41">
        <v>4.7</v>
      </c>
      <c r="E12" s="41">
        <v>7.8</v>
      </c>
      <c r="F12" s="41">
        <v>4.5</v>
      </c>
      <c r="G12" s="41">
        <v>0</v>
      </c>
      <c r="H12" s="41">
        <v>5.9</v>
      </c>
      <c r="I12" s="41">
        <v>0</v>
      </c>
      <c r="J12" s="41">
        <v>0</v>
      </c>
      <c r="K12" s="41">
        <v>0</v>
      </c>
      <c r="L12" s="13">
        <f t="shared" si="1"/>
        <v>10.602822580645164</v>
      </c>
      <c r="M12" s="74">
        <v>18</v>
      </c>
      <c r="N12" t="s">
        <v>719</v>
      </c>
    </row>
    <row r="13" spans="1:14">
      <c r="A13" s="7">
        <f t="shared" si="0"/>
        <v>2000</v>
      </c>
      <c r="B13" s="41">
        <v>22.9</v>
      </c>
      <c r="C13" s="41">
        <f>SUM(D13:G13)</f>
        <v>16.600000000000001</v>
      </c>
      <c r="D13" s="41">
        <v>4</v>
      </c>
      <c r="E13" s="41">
        <v>6.6</v>
      </c>
      <c r="F13" s="41">
        <v>4.5</v>
      </c>
      <c r="G13" s="41">
        <v>1.5</v>
      </c>
      <c r="H13" s="41">
        <v>5.6</v>
      </c>
      <c r="I13" s="41">
        <v>0</v>
      </c>
      <c r="J13" s="41">
        <v>0</v>
      </c>
      <c r="K13" s="41">
        <v>0</v>
      </c>
      <c r="L13" s="13">
        <f t="shared" si="1"/>
        <v>11.323144104803491</v>
      </c>
    </row>
    <row r="14" spans="1:14">
      <c r="A14" s="7">
        <f t="shared" si="0"/>
        <v>2001</v>
      </c>
      <c r="B14" s="41">
        <v>23.7</v>
      </c>
      <c r="C14" s="41" t="s">
        <v>446</v>
      </c>
      <c r="D14" s="41">
        <v>4</v>
      </c>
      <c r="E14" s="41">
        <v>7.3</v>
      </c>
      <c r="F14" s="41">
        <v>4.9000000000000004</v>
      </c>
      <c r="G14" s="41">
        <v>0</v>
      </c>
      <c r="H14" s="41">
        <v>6</v>
      </c>
      <c r="I14" s="41">
        <v>0</v>
      </c>
      <c r="J14" s="41">
        <v>0</v>
      </c>
      <c r="K14" s="41">
        <v>0</v>
      </c>
      <c r="L14" s="13">
        <f t="shared" si="1"/>
        <v>10.890295358649791</v>
      </c>
    </row>
    <row r="15" spans="1:14">
      <c r="A15" s="7">
        <f t="shared" si="0"/>
        <v>2002</v>
      </c>
      <c r="B15" s="41">
        <v>27.6</v>
      </c>
      <c r="C15" s="41" t="s">
        <v>446</v>
      </c>
      <c r="D15" s="41">
        <v>4.5999999999999996</v>
      </c>
      <c r="E15" s="41">
        <v>6.7</v>
      </c>
      <c r="F15" s="41">
        <v>7.2</v>
      </c>
      <c r="G15" s="41">
        <v>0</v>
      </c>
      <c r="H15" s="41">
        <v>6.2</v>
      </c>
      <c r="I15" s="41">
        <v>1.6</v>
      </c>
      <c r="J15" s="41">
        <v>1.5</v>
      </c>
      <c r="K15" s="41">
        <v>0</v>
      </c>
      <c r="L15" s="13">
        <f t="shared" si="1"/>
        <v>11.260869565217391</v>
      </c>
    </row>
    <row r="16" spans="1:14">
      <c r="A16" s="7">
        <f t="shared" si="0"/>
        <v>2003</v>
      </c>
      <c r="B16" s="41">
        <v>24.3</v>
      </c>
      <c r="C16" s="41" t="s">
        <v>446</v>
      </c>
      <c r="D16" s="41">
        <v>3.2</v>
      </c>
      <c r="E16" s="41">
        <v>6.2</v>
      </c>
      <c r="F16" s="41">
        <v>6.7</v>
      </c>
      <c r="G16" s="41">
        <v>0</v>
      </c>
      <c r="H16" s="41">
        <v>6.1</v>
      </c>
      <c r="I16" s="41">
        <v>0</v>
      </c>
      <c r="J16" s="41">
        <v>0</v>
      </c>
      <c r="K16" s="41">
        <v>0</v>
      </c>
      <c r="L16" s="13">
        <f t="shared" si="1"/>
        <v>10.808641975308641</v>
      </c>
    </row>
    <row r="17" spans="1:12">
      <c r="A17" s="7">
        <f t="shared" si="0"/>
        <v>2004</v>
      </c>
      <c r="B17" s="41">
        <v>25.9</v>
      </c>
      <c r="C17" s="41">
        <f>SUM(D17:G17)</f>
        <v>17.8</v>
      </c>
      <c r="D17" s="41">
        <v>4.9000000000000004</v>
      </c>
      <c r="E17" s="41">
        <v>6</v>
      </c>
      <c r="F17" s="41">
        <v>5.3</v>
      </c>
      <c r="G17" s="41">
        <v>1.6</v>
      </c>
      <c r="H17" s="41">
        <v>6.7</v>
      </c>
      <c r="I17" s="41">
        <v>0</v>
      </c>
      <c r="J17" s="41">
        <v>0</v>
      </c>
      <c r="K17" s="41">
        <v>0</v>
      </c>
      <c r="L17" s="13">
        <f t="shared" si="1"/>
        <v>11.071428571428571</v>
      </c>
    </row>
    <row r="18" spans="1:12">
      <c r="A18" s="7">
        <f t="shared" si="0"/>
        <v>2005</v>
      </c>
      <c r="B18" s="41">
        <v>24.2</v>
      </c>
      <c r="C18" s="41" t="s">
        <v>446</v>
      </c>
      <c r="D18" s="41">
        <v>3.8</v>
      </c>
      <c r="E18" s="41">
        <v>5.9</v>
      </c>
      <c r="F18" s="41">
        <v>5.2</v>
      </c>
      <c r="G18" s="41">
        <v>0</v>
      </c>
      <c r="H18" s="41">
        <v>6.7</v>
      </c>
      <c r="I18" s="41">
        <v>1.8</v>
      </c>
      <c r="J18" s="41">
        <v>1.5</v>
      </c>
      <c r="K18" s="41">
        <v>0</v>
      </c>
      <c r="L18" s="13">
        <f t="shared" si="1"/>
        <v>11.522727272727273</v>
      </c>
    </row>
    <row r="19" spans="1:12">
      <c r="A19" s="7">
        <f t="shared" si="0"/>
        <v>2006</v>
      </c>
      <c r="B19" s="41">
        <v>21.6</v>
      </c>
      <c r="C19" s="41" t="s">
        <v>446</v>
      </c>
      <c r="D19" s="41">
        <v>3</v>
      </c>
      <c r="E19" s="41">
        <v>5.9</v>
      </c>
      <c r="F19" s="41">
        <v>4.8</v>
      </c>
      <c r="G19" s="41">
        <v>0</v>
      </c>
      <c r="H19" s="41">
        <v>5.7</v>
      </c>
      <c r="I19" s="41">
        <v>0</v>
      </c>
      <c r="J19" s="41">
        <v>0</v>
      </c>
      <c r="K19" s="41">
        <v>0</v>
      </c>
      <c r="L19" s="13">
        <f t="shared" si="1"/>
        <v>10.608796296296296</v>
      </c>
    </row>
    <row r="20" spans="1:12">
      <c r="A20" s="7">
        <f t="shared" si="0"/>
        <v>2007</v>
      </c>
      <c r="B20" s="41">
        <v>20.100000000000001</v>
      </c>
      <c r="C20" s="41" t="s">
        <v>446</v>
      </c>
      <c r="D20" s="41">
        <v>2.5</v>
      </c>
      <c r="E20" s="41">
        <v>5.2</v>
      </c>
      <c r="F20" s="41">
        <v>4.9000000000000004</v>
      </c>
      <c r="G20" s="41">
        <v>0</v>
      </c>
      <c r="H20" s="41">
        <v>5.7</v>
      </c>
      <c r="I20" s="41">
        <v>0</v>
      </c>
      <c r="J20" s="41">
        <v>0</v>
      </c>
      <c r="K20" s="41">
        <v>0</v>
      </c>
      <c r="L20" s="13">
        <f t="shared" si="1"/>
        <v>10.878109452736318</v>
      </c>
    </row>
    <row r="22" spans="1:12">
      <c r="A22" s="9" t="s">
        <v>721</v>
      </c>
      <c r="B22" s="3"/>
      <c r="C22" s="3"/>
      <c r="D22" s="3"/>
      <c r="E22" s="3"/>
      <c r="F22" s="3"/>
      <c r="G22" s="3"/>
      <c r="H22" s="3"/>
      <c r="I22" s="3"/>
      <c r="J22" s="3"/>
      <c r="K22" s="3"/>
    </row>
    <row r="23" spans="1:12">
      <c r="A23" s="60" t="s">
        <v>722</v>
      </c>
      <c r="B23" s="41">
        <f>(B20-B3)/B3*100</f>
        <v>-34.527687296416929</v>
      </c>
      <c r="C23" s="41" t="s">
        <v>446</v>
      </c>
      <c r="D23" s="41">
        <f>(D20-D3)/D3*100</f>
        <v>-70.238095238095241</v>
      </c>
      <c r="E23" s="41">
        <f>(E20-E3)/E3*100</f>
        <v>-51.851851851851848</v>
      </c>
      <c r="F23" s="41">
        <f>(F20-F3)/F3*100</f>
        <v>-1.9999999999999927</v>
      </c>
      <c r="G23" s="41" t="s">
        <v>446</v>
      </c>
      <c r="H23" s="41">
        <f>(H20-H3)/H3*100</f>
        <v>35.714285714285715</v>
      </c>
      <c r="I23" s="41" t="s">
        <v>446</v>
      </c>
      <c r="J23" s="41" t="s">
        <v>446</v>
      </c>
      <c r="K23" s="41" t="s">
        <v>446</v>
      </c>
      <c r="L23" s="41">
        <f>(L20-L3)/L3*100</f>
        <v>8.8165396542864052</v>
      </c>
    </row>
    <row r="24" spans="1:12">
      <c r="A24" s="75" t="s">
        <v>723</v>
      </c>
      <c r="B24" s="41">
        <f>(B13-B3)/B3*100</f>
        <v>-25.407166123778502</v>
      </c>
      <c r="C24" s="41" t="s">
        <v>446</v>
      </c>
      <c r="D24" s="41">
        <f>(D13-D3)/D3*100</f>
        <v>-52.380952380952387</v>
      </c>
      <c r="E24" s="41">
        <f>(E13-E3)/E3*100</f>
        <v>-38.888888888888893</v>
      </c>
      <c r="F24" s="41">
        <f>(F13-F3)/F3*100</f>
        <v>-10</v>
      </c>
      <c r="G24" s="41" t="s">
        <v>446</v>
      </c>
      <c r="H24" s="41">
        <f>(H13-H3)/H3*100</f>
        <v>33.333333333333321</v>
      </c>
      <c r="I24" s="41" t="s">
        <v>446</v>
      </c>
      <c r="J24" s="41" t="s">
        <v>446</v>
      </c>
      <c r="K24" s="41" t="s">
        <v>446</v>
      </c>
      <c r="L24" s="41">
        <f>(L13-L3)/L3*100</f>
        <v>13.268336271576148</v>
      </c>
    </row>
    <row r="25" spans="1:12">
      <c r="A25" s="75" t="s">
        <v>3</v>
      </c>
      <c r="B25" s="41">
        <f>(B20-B13)/B13*100</f>
        <v>-12.227074235807848</v>
      </c>
      <c r="C25" s="41" t="s">
        <v>446</v>
      </c>
      <c r="D25" s="41">
        <f>(D20-D13)/D13*100</f>
        <v>-37.5</v>
      </c>
      <c r="E25" s="41">
        <f>(E20-E13)/E13*100</f>
        <v>-21.212121212121204</v>
      </c>
      <c r="F25" s="41">
        <f>(F20-F13)/F13*100</f>
        <v>8.8888888888888964</v>
      </c>
      <c r="G25" s="41" t="s">
        <v>446</v>
      </c>
      <c r="H25" s="41">
        <f>(H20-H13)/H13*100</f>
        <v>1.7857142857142954</v>
      </c>
      <c r="I25" s="41" t="s">
        <v>446</v>
      </c>
      <c r="J25" s="41" t="s">
        <v>446</v>
      </c>
      <c r="K25" s="41" t="s">
        <v>446</v>
      </c>
      <c r="L25" s="41">
        <f>(L20-L13)/L13*100</f>
        <v>-3.9303098852056579</v>
      </c>
    </row>
    <row r="27" spans="1:12">
      <c r="A27" t="s">
        <v>724</v>
      </c>
    </row>
  </sheetData>
  <pageMargins left="0.7" right="0.7" top="0.75" bottom="0.75" header="0.3" footer="0.3"/>
  <pageSetup scale="75" orientation="landscape" horizontalDpi="0" verticalDpi="0" r:id="rId1"/>
</worksheet>
</file>

<file path=xl/worksheets/sheet75.xml><?xml version="1.0" encoding="utf-8"?>
<worksheet xmlns="http://schemas.openxmlformats.org/spreadsheetml/2006/main" xmlns:r="http://schemas.openxmlformats.org/officeDocument/2006/relationships">
  <sheetPr codeName="Sheet121"/>
  <dimension ref="A1:O27"/>
  <sheetViews>
    <sheetView view="pageBreakPreview" zoomScaleNormal="100" zoomScaleSheetLayoutView="100" workbookViewId="0"/>
  </sheetViews>
  <sheetFormatPr defaultRowHeight="15" outlineLevelCol="1"/>
  <cols>
    <col min="1" max="1" width="11.42578125" customWidth="1"/>
    <col min="2" max="11" width="14.28515625" customWidth="1"/>
    <col min="13" max="14" width="0" hidden="1" customWidth="1" outlineLevel="1"/>
    <col min="15" max="15" width="9.140625" collapsed="1"/>
  </cols>
  <sheetData>
    <row r="1" spans="1:14">
      <c r="A1" s="9" t="s">
        <v>734</v>
      </c>
    </row>
    <row r="2" spans="1:14" ht="60">
      <c r="B2" s="34" t="s">
        <v>710</v>
      </c>
      <c r="C2" s="34" t="s">
        <v>711</v>
      </c>
      <c r="D2" s="34" t="s">
        <v>712</v>
      </c>
      <c r="E2" s="34" t="s">
        <v>713</v>
      </c>
      <c r="F2" s="34" t="s">
        <v>714</v>
      </c>
      <c r="G2" s="34" t="s">
        <v>715</v>
      </c>
      <c r="H2" s="34" t="s">
        <v>716</v>
      </c>
      <c r="I2" s="34" t="s">
        <v>717</v>
      </c>
      <c r="J2" s="34" t="s">
        <v>718</v>
      </c>
      <c r="K2" s="34" t="s">
        <v>719</v>
      </c>
      <c r="L2" s="73" t="s">
        <v>720</v>
      </c>
    </row>
    <row r="3" spans="1:14">
      <c r="A3" s="7">
        <v>1990</v>
      </c>
      <c r="B3" s="41">
        <v>42</v>
      </c>
      <c r="C3" s="41">
        <f>SUM(D3:G3)</f>
        <v>34.9</v>
      </c>
      <c r="D3" s="41">
        <v>7.1</v>
      </c>
      <c r="E3" s="41">
        <v>14.9</v>
      </c>
      <c r="F3" s="41">
        <v>10.1</v>
      </c>
      <c r="G3" s="41">
        <v>2.8</v>
      </c>
      <c r="H3" s="41">
        <v>5.6</v>
      </c>
      <c r="I3" s="41">
        <v>1.6</v>
      </c>
      <c r="J3" s="41">
        <v>1.5</v>
      </c>
      <c r="K3" s="41">
        <v>0</v>
      </c>
      <c r="L3" s="13">
        <f>(D3*$M$5+E3*$M$6+F3*$M$7+G3*$M$8+H3*$M$9+J3*$M$11+K3*$M$12)/B3</f>
        <v>11.511904761904761</v>
      </c>
      <c r="N3" t="s">
        <v>710</v>
      </c>
    </row>
    <row r="4" spans="1:14">
      <c r="A4" s="7">
        <f t="shared" ref="A4:A20" si="0">A3+1</f>
        <v>1991</v>
      </c>
      <c r="B4" s="41">
        <v>39.299999999999997</v>
      </c>
      <c r="C4" s="41">
        <f>SUM(D4:G4)</f>
        <v>31.7</v>
      </c>
      <c r="D4" s="41">
        <v>4.4000000000000004</v>
      </c>
      <c r="E4" s="41">
        <v>13.4</v>
      </c>
      <c r="F4" s="41">
        <v>10.5</v>
      </c>
      <c r="G4" s="41">
        <v>3.4</v>
      </c>
      <c r="H4" s="41">
        <v>5.5</v>
      </c>
      <c r="I4" s="41">
        <v>2.2000000000000002</v>
      </c>
      <c r="J4" s="41">
        <v>2.1</v>
      </c>
      <c r="K4" s="41">
        <v>0</v>
      </c>
      <c r="L4" s="13">
        <f t="shared" ref="L4:L20" si="1">(D4*$M$5+E4*$M$6+F4*$M$7+G4*$M$8+H4*$M$9+J4*$M$11+K4*$M$12)/B4</f>
        <v>11.861323155216287</v>
      </c>
      <c r="N4" t="s">
        <v>711</v>
      </c>
    </row>
    <row r="5" spans="1:14">
      <c r="A5" s="7">
        <f t="shared" si="0"/>
        <v>1992</v>
      </c>
      <c r="B5" s="41">
        <v>48.6</v>
      </c>
      <c r="C5" s="41">
        <f t="shared" ref="C5:C20" si="2">SUM(D5:G5)</f>
        <v>37.700000000000003</v>
      </c>
      <c r="D5" s="41">
        <v>7.7</v>
      </c>
      <c r="E5" s="41">
        <v>13.6</v>
      </c>
      <c r="F5" s="41">
        <v>12.9</v>
      </c>
      <c r="G5" s="41">
        <v>3.5</v>
      </c>
      <c r="H5" s="41">
        <v>8.5</v>
      </c>
      <c r="I5" s="41">
        <v>2.4</v>
      </c>
      <c r="J5" s="41">
        <v>1.6</v>
      </c>
      <c r="K5" s="41">
        <v>0</v>
      </c>
      <c r="L5" s="13">
        <f t="shared" si="1"/>
        <v>11.529835390946502</v>
      </c>
      <c r="M5" s="41">
        <v>8</v>
      </c>
      <c r="N5" t="s">
        <v>712</v>
      </c>
    </row>
    <row r="6" spans="1:14">
      <c r="A6" s="7">
        <f t="shared" si="0"/>
        <v>1993</v>
      </c>
      <c r="B6" s="41">
        <v>42.8</v>
      </c>
      <c r="C6" s="41">
        <f t="shared" si="2"/>
        <v>32.1</v>
      </c>
      <c r="D6" s="41">
        <v>5.4</v>
      </c>
      <c r="E6" s="41">
        <v>11.9</v>
      </c>
      <c r="F6" s="41">
        <v>11.7</v>
      </c>
      <c r="G6" s="41">
        <v>3.1</v>
      </c>
      <c r="H6" s="41">
        <v>7.7</v>
      </c>
      <c r="I6" s="41">
        <v>3</v>
      </c>
      <c r="J6" s="41">
        <v>2.6</v>
      </c>
      <c r="K6" s="41">
        <v>0</v>
      </c>
      <c r="L6" s="13">
        <f t="shared" si="1"/>
        <v>11.87032710280374</v>
      </c>
      <c r="M6" s="41">
        <v>11</v>
      </c>
      <c r="N6" t="s">
        <v>713</v>
      </c>
    </row>
    <row r="7" spans="1:14">
      <c r="A7" s="7">
        <f t="shared" si="0"/>
        <v>1994</v>
      </c>
      <c r="B7" s="41">
        <v>42.5</v>
      </c>
      <c r="C7" s="41">
        <f t="shared" si="2"/>
        <v>30.8</v>
      </c>
      <c r="D7" s="41">
        <v>4.8</v>
      </c>
      <c r="E7" s="41">
        <v>11.4</v>
      </c>
      <c r="F7" s="41">
        <v>11.8</v>
      </c>
      <c r="G7" s="41">
        <v>2.8</v>
      </c>
      <c r="H7" s="41">
        <v>8.6</v>
      </c>
      <c r="I7" s="41">
        <v>3.1</v>
      </c>
      <c r="J7" s="41">
        <v>0</v>
      </c>
      <c r="K7" s="41">
        <v>1.9</v>
      </c>
      <c r="L7" s="13">
        <f t="shared" si="1"/>
        <v>11.781176470588235</v>
      </c>
      <c r="M7" s="41">
        <v>12</v>
      </c>
      <c r="N7" t="s">
        <v>714</v>
      </c>
    </row>
    <row r="8" spans="1:14">
      <c r="A8" s="7">
        <f t="shared" si="0"/>
        <v>1995</v>
      </c>
      <c r="B8" s="41">
        <v>47.5</v>
      </c>
      <c r="C8" s="41">
        <f t="shared" si="2"/>
        <v>36.900000000000006</v>
      </c>
      <c r="D8" s="41">
        <v>5.9</v>
      </c>
      <c r="E8" s="41">
        <v>12.6</v>
      </c>
      <c r="F8" s="41">
        <v>14.7</v>
      </c>
      <c r="G8" s="41">
        <v>3.7</v>
      </c>
      <c r="H8" s="41">
        <v>8.6</v>
      </c>
      <c r="I8" s="41">
        <v>1.9</v>
      </c>
      <c r="J8" s="41">
        <v>1.6</v>
      </c>
      <c r="K8" s="41">
        <v>0</v>
      </c>
      <c r="L8" s="13">
        <f t="shared" si="1"/>
        <v>11.802105263157895</v>
      </c>
      <c r="M8" s="74">
        <v>13</v>
      </c>
      <c r="N8" t="s">
        <v>715</v>
      </c>
    </row>
    <row r="9" spans="1:14">
      <c r="A9" s="7">
        <f t="shared" si="0"/>
        <v>1996</v>
      </c>
      <c r="B9" s="41">
        <v>49.3</v>
      </c>
      <c r="C9" s="41">
        <f t="shared" si="2"/>
        <v>34</v>
      </c>
      <c r="D9" s="41">
        <v>3.4</v>
      </c>
      <c r="E9" s="41">
        <v>11.7</v>
      </c>
      <c r="F9" s="41">
        <v>14.5</v>
      </c>
      <c r="G9" s="41">
        <v>4.4000000000000004</v>
      </c>
      <c r="H9" s="41">
        <v>12</v>
      </c>
      <c r="I9" s="41">
        <v>3.2</v>
      </c>
      <c r="J9" s="41">
        <v>2.9</v>
      </c>
      <c r="K9" s="41">
        <v>0</v>
      </c>
      <c r="L9" s="13">
        <f t="shared" si="1"/>
        <v>12.322515212981743</v>
      </c>
      <c r="M9" s="74">
        <v>14.5</v>
      </c>
      <c r="N9" t="s">
        <v>716</v>
      </c>
    </row>
    <row r="10" spans="1:14">
      <c r="A10" s="7">
        <f t="shared" si="0"/>
        <v>1997</v>
      </c>
      <c r="B10" s="41">
        <v>45.6</v>
      </c>
      <c r="C10" s="41">
        <f t="shared" si="2"/>
        <v>29.299999999999997</v>
      </c>
      <c r="D10" s="41">
        <v>5.0999999999999996</v>
      </c>
      <c r="E10" s="41">
        <v>9.9</v>
      </c>
      <c r="F10" s="41">
        <v>10.4</v>
      </c>
      <c r="G10" s="41">
        <v>3.9</v>
      </c>
      <c r="H10" s="41">
        <v>12.8</v>
      </c>
      <c r="I10" s="41">
        <v>3.5</v>
      </c>
      <c r="J10" s="41">
        <v>2.6</v>
      </c>
      <c r="K10" s="41">
        <v>0</v>
      </c>
      <c r="L10" s="13">
        <f t="shared" si="1"/>
        <v>12.114035087719298</v>
      </c>
      <c r="M10" s="74">
        <v>0</v>
      </c>
      <c r="N10" t="s">
        <v>717</v>
      </c>
    </row>
    <row r="11" spans="1:14">
      <c r="A11" s="7">
        <f t="shared" si="0"/>
        <v>1998</v>
      </c>
      <c r="B11" s="41">
        <v>48.6</v>
      </c>
      <c r="C11" s="41">
        <f t="shared" si="2"/>
        <v>33.200000000000003</v>
      </c>
      <c r="D11" s="41">
        <v>4.9000000000000004</v>
      </c>
      <c r="E11" s="41">
        <v>11.8</v>
      </c>
      <c r="F11" s="41">
        <v>11.8</v>
      </c>
      <c r="G11" s="41">
        <v>4.7</v>
      </c>
      <c r="H11" s="41">
        <v>11.3</v>
      </c>
      <c r="I11" s="41">
        <v>4.0999999999999996</v>
      </c>
      <c r="J11" s="41">
        <v>2.2999999999999998</v>
      </c>
      <c r="K11" s="41">
        <v>1.8</v>
      </c>
      <c r="L11" s="13">
        <f t="shared" si="1"/>
        <v>12.443415637860081</v>
      </c>
      <c r="M11" s="74">
        <v>16</v>
      </c>
      <c r="N11" t="s">
        <v>718</v>
      </c>
    </row>
    <row r="12" spans="1:14">
      <c r="A12" s="7">
        <f t="shared" si="0"/>
        <v>1999</v>
      </c>
      <c r="B12" s="41">
        <v>43</v>
      </c>
      <c r="C12" s="41">
        <f t="shared" si="2"/>
        <v>29.400000000000002</v>
      </c>
      <c r="D12" s="41">
        <v>4.5999999999999996</v>
      </c>
      <c r="E12" s="41">
        <v>9.4</v>
      </c>
      <c r="F12" s="41">
        <v>12.3</v>
      </c>
      <c r="G12" s="41">
        <v>3.1</v>
      </c>
      <c r="H12" s="41">
        <v>10.3</v>
      </c>
      <c r="I12" s="41">
        <v>3.2</v>
      </c>
      <c r="J12" s="41">
        <v>2.8</v>
      </c>
      <c r="K12" s="41">
        <v>0</v>
      </c>
      <c r="L12" s="13">
        <f t="shared" si="1"/>
        <v>12.145348837209303</v>
      </c>
      <c r="M12" s="74">
        <v>18</v>
      </c>
      <c r="N12" t="s">
        <v>719</v>
      </c>
    </row>
    <row r="13" spans="1:14">
      <c r="A13" s="7">
        <f t="shared" si="0"/>
        <v>2000</v>
      </c>
      <c r="B13" s="41">
        <v>40.200000000000003</v>
      </c>
      <c r="C13" s="41">
        <f t="shared" si="2"/>
        <v>26.3</v>
      </c>
      <c r="D13" s="41">
        <v>2.9</v>
      </c>
      <c r="E13" s="41">
        <v>8.5</v>
      </c>
      <c r="F13" s="41">
        <v>11.2</v>
      </c>
      <c r="G13" s="41">
        <v>3.7</v>
      </c>
      <c r="H13" s="41">
        <v>10</v>
      </c>
      <c r="I13" s="41">
        <v>3.9</v>
      </c>
      <c r="J13" s="41">
        <v>3.4</v>
      </c>
      <c r="K13" s="41">
        <v>0</v>
      </c>
      <c r="L13" s="13">
        <f t="shared" si="1"/>
        <v>12.402985074626864</v>
      </c>
    </row>
    <row r="14" spans="1:14">
      <c r="A14" s="7">
        <f t="shared" si="0"/>
        <v>2001</v>
      </c>
      <c r="B14" s="41">
        <v>43.8</v>
      </c>
      <c r="C14" s="41">
        <f t="shared" si="2"/>
        <v>28.099999999999998</v>
      </c>
      <c r="D14" s="41">
        <v>3.7</v>
      </c>
      <c r="E14" s="41">
        <v>8.1999999999999993</v>
      </c>
      <c r="F14" s="41">
        <v>13.2</v>
      </c>
      <c r="G14" s="41">
        <v>3</v>
      </c>
      <c r="H14" s="41">
        <v>11.8</v>
      </c>
      <c r="I14" s="41">
        <v>4</v>
      </c>
      <c r="J14" s="41">
        <v>3.5</v>
      </c>
      <c r="K14" s="41">
        <v>0</v>
      </c>
      <c r="L14" s="13">
        <f t="shared" si="1"/>
        <v>12.426940639269406</v>
      </c>
    </row>
    <row r="15" spans="1:14">
      <c r="A15" s="7">
        <f t="shared" si="0"/>
        <v>2002</v>
      </c>
      <c r="B15" s="41">
        <v>50.8</v>
      </c>
      <c r="C15" s="41">
        <f t="shared" si="2"/>
        <v>32.1</v>
      </c>
      <c r="D15" s="41">
        <v>3.7</v>
      </c>
      <c r="E15" s="41">
        <v>9.6</v>
      </c>
      <c r="F15" s="41">
        <v>13.8</v>
      </c>
      <c r="G15" s="41">
        <v>5</v>
      </c>
      <c r="H15" s="41">
        <v>13.9</v>
      </c>
      <c r="I15" s="41">
        <v>4.8</v>
      </c>
      <c r="J15" s="41">
        <v>3.5</v>
      </c>
      <c r="K15" s="41">
        <v>0</v>
      </c>
      <c r="L15" s="13">
        <f t="shared" si="1"/>
        <v>12.270669291338583</v>
      </c>
    </row>
    <row r="16" spans="1:14">
      <c r="A16" s="7">
        <f t="shared" si="0"/>
        <v>2003</v>
      </c>
      <c r="B16" s="41">
        <v>47.4</v>
      </c>
      <c r="C16" s="41">
        <f t="shared" si="2"/>
        <v>32.4</v>
      </c>
      <c r="D16" s="41">
        <v>4.3</v>
      </c>
      <c r="E16" s="41">
        <v>7.8</v>
      </c>
      <c r="F16" s="41">
        <v>14.1</v>
      </c>
      <c r="G16" s="41">
        <v>6.2</v>
      </c>
      <c r="H16" s="41">
        <v>10.9</v>
      </c>
      <c r="I16" s="41">
        <v>4</v>
      </c>
      <c r="J16" s="41">
        <v>2.5</v>
      </c>
      <c r="K16" s="41">
        <v>1.5</v>
      </c>
      <c r="L16" s="13">
        <f t="shared" si="1"/>
        <v>12.55379746835443</v>
      </c>
    </row>
    <row r="17" spans="1:12">
      <c r="A17" s="7">
        <f t="shared" si="0"/>
        <v>2004</v>
      </c>
      <c r="B17" s="41">
        <v>52.6</v>
      </c>
      <c r="C17" s="41">
        <f t="shared" si="2"/>
        <v>33.299999999999997</v>
      </c>
      <c r="D17" s="41">
        <v>4.7</v>
      </c>
      <c r="E17" s="41">
        <v>9.6999999999999993</v>
      </c>
      <c r="F17" s="41">
        <v>14.9</v>
      </c>
      <c r="G17" s="41">
        <v>4</v>
      </c>
      <c r="H17" s="41">
        <v>12.5</v>
      </c>
      <c r="I17" s="41">
        <v>6.7</v>
      </c>
      <c r="J17" s="41">
        <v>5.4</v>
      </c>
      <c r="K17" s="41">
        <v>0</v>
      </c>
      <c r="L17" s="13">
        <f t="shared" si="1"/>
        <v>12.219581749049429</v>
      </c>
    </row>
    <row r="18" spans="1:12">
      <c r="A18" s="7">
        <f t="shared" si="0"/>
        <v>2005</v>
      </c>
      <c r="B18" s="41">
        <v>53.5</v>
      </c>
      <c r="C18" s="41">
        <f t="shared" si="2"/>
        <v>32.700000000000003</v>
      </c>
      <c r="D18" s="41">
        <v>4.5999999999999996</v>
      </c>
      <c r="E18" s="41">
        <v>8.5</v>
      </c>
      <c r="F18" s="41">
        <v>15</v>
      </c>
      <c r="G18" s="41">
        <v>4.5999999999999996</v>
      </c>
      <c r="H18" s="41">
        <v>13.1</v>
      </c>
      <c r="I18" s="41">
        <v>7.7</v>
      </c>
      <c r="J18" s="41">
        <v>5.5</v>
      </c>
      <c r="K18" s="41">
        <v>2.2000000000000002</v>
      </c>
      <c r="L18" s="13">
        <f t="shared" si="1"/>
        <v>12.853271028037383</v>
      </c>
    </row>
    <row r="19" spans="1:12">
      <c r="A19" s="7">
        <f t="shared" si="0"/>
        <v>2006</v>
      </c>
      <c r="B19" s="41">
        <v>50.6</v>
      </c>
      <c r="C19" s="41">
        <f t="shared" si="2"/>
        <v>32.200000000000003</v>
      </c>
      <c r="D19" s="41">
        <v>3.9</v>
      </c>
      <c r="E19" s="41">
        <v>9.1</v>
      </c>
      <c r="F19" s="41">
        <v>14.5</v>
      </c>
      <c r="G19" s="41">
        <v>4.7</v>
      </c>
      <c r="H19" s="41">
        <v>12.8</v>
      </c>
      <c r="I19" s="41">
        <v>5.5</v>
      </c>
      <c r="J19" s="41">
        <v>4</v>
      </c>
      <c r="K19" s="41">
        <v>1.5</v>
      </c>
      <c r="L19" s="13">
        <f t="shared" si="1"/>
        <v>12.707509881422924</v>
      </c>
    </row>
    <row r="20" spans="1:12">
      <c r="A20" s="7">
        <f t="shared" si="0"/>
        <v>2007</v>
      </c>
      <c r="B20" s="41">
        <v>53.1</v>
      </c>
      <c r="C20" s="41">
        <f t="shared" si="2"/>
        <v>32.300000000000004</v>
      </c>
      <c r="D20" s="41">
        <v>3.2</v>
      </c>
      <c r="E20" s="41">
        <v>9.4</v>
      </c>
      <c r="F20" s="41">
        <v>14.8</v>
      </c>
      <c r="G20" s="41">
        <v>4.9000000000000004</v>
      </c>
      <c r="H20" s="41">
        <v>14.4</v>
      </c>
      <c r="I20" s="41">
        <v>6.5</v>
      </c>
      <c r="J20" s="41">
        <v>5.9</v>
      </c>
      <c r="K20" s="41">
        <v>0</v>
      </c>
      <c r="L20" s="13">
        <f t="shared" si="1"/>
        <v>12.68361581920904</v>
      </c>
    </row>
    <row r="22" spans="1:12">
      <c r="A22" s="9" t="s">
        <v>721</v>
      </c>
      <c r="B22" s="3"/>
      <c r="C22" s="3"/>
      <c r="D22" s="3"/>
      <c r="E22" s="3"/>
      <c r="F22" s="3"/>
      <c r="G22" s="3"/>
      <c r="H22" s="3"/>
      <c r="I22" s="3"/>
      <c r="J22" s="3"/>
      <c r="K22" s="3"/>
    </row>
    <row r="23" spans="1:12">
      <c r="A23" s="60" t="s">
        <v>722</v>
      </c>
      <c r="B23" s="41">
        <f>(B20-B3)/B3*100</f>
        <v>26.428571428571434</v>
      </c>
      <c r="C23" s="17">
        <f>((C20/C3)^(1/17)-1)*100</f>
        <v>-0.45437398951971852</v>
      </c>
      <c r="D23" s="41">
        <f t="shared" ref="D23:J23" si="3">(D20-D3)/D3*100</f>
        <v>-54.929577464788728</v>
      </c>
      <c r="E23" s="41">
        <f t="shared" si="3"/>
        <v>-36.912751677852349</v>
      </c>
      <c r="F23" s="41">
        <f t="shared" si="3"/>
        <v>46.534653465346551</v>
      </c>
      <c r="G23" s="41">
        <f t="shared" si="3"/>
        <v>75.000000000000028</v>
      </c>
      <c r="H23" s="41">
        <f t="shared" si="3"/>
        <v>157.14285714285717</v>
      </c>
      <c r="I23" s="41">
        <f t="shared" si="3"/>
        <v>306.25</v>
      </c>
      <c r="J23" s="41">
        <f t="shared" si="3"/>
        <v>293.33333333333337</v>
      </c>
      <c r="K23" s="41" t="s">
        <v>446</v>
      </c>
      <c r="L23" s="41">
        <f>(L20-L3)/L3*100</f>
        <v>10.178255306469435</v>
      </c>
    </row>
    <row r="24" spans="1:12">
      <c r="A24" s="75" t="s">
        <v>723</v>
      </c>
      <c r="B24" s="41">
        <f>(B13-B3)/B3*100</f>
        <v>-4.2857142857142785</v>
      </c>
      <c r="C24" s="17">
        <f>((C13/C3)^(1/10)-1)*100</f>
        <v>-2.7895324039365343</v>
      </c>
      <c r="D24" s="41">
        <f t="shared" ref="D24:J24" si="4">(D13-D3)/D3*100</f>
        <v>-59.154929577464777</v>
      </c>
      <c r="E24" s="41">
        <f t="shared" si="4"/>
        <v>-42.95302013422819</v>
      </c>
      <c r="F24" s="41">
        <f t="shared" si="4"/>
        <v>10.891089108910888</v>
      </c>
      <c r="G24" s="41">
        <f t="shared" si="4"/>
        <v>32.142857142857153</v>
      </c>
      <c r="H24" s="41">
        <f t="shared" si="4"/>
        <v>78.571428571428584</v>
      </c>
      <c r="I24" s="41">
        <f t="shared" si="4"/>
        <v>143.74999999999997</v>
      </c>
      <c r="J24" s="41">
        <f t="shared" si="4"/>
        <v>126.66666666666666</v>
      </c>
      <c r="K24" s="41" t="s">
        <v>446</v>
      </c>
      <c r="L24" s="41">
        <f>(L13-L3)/L3*100</f>
        <v>7.7405115065829015</v>
      </c>
    </row>
    <row r="25" spans="1:12">
      <c r="A25" s="75" t="s">
        <v>3</v>
      </c>
      <c r="B25" s="41">
        <f>(B20-B13)/B13*100</f>
        <v>32.089552238805965</v>
      </c>
      <c r="C25" s="17">
        <f>((C20/C13)^(1/7)-1)*100</f>
        <v>2.9792060366107487</v>
      </c>
      <c r="D25" s="41">
        <f t="shared" ref="D25:J25" si="5">(D20-D13)/D13*100</f>
        <v>10.344827586206906</v>
      </c>
      <c r="E25" s="41">
        <f t="shared" si="5"/>
        <v>10.58823529411765</v>
      </c>
      <c r="F25" s="41">
        <f t="shared" si="5"/>
        <v>32.142857142857153</v>
      </c>
      <c r="G25" s="41">
        <f t="shared" si="5"/>
        <v>32.432432432432435</v>
      </c>
      <c r="H25" s="41">
        <f t="shared" si="5"/>
        <v>44.000000000000007</v>
      </c>
      <c r="I25" s="41">
        <f t="shared" si="5"/>
        <v>66.666666666666671</v>
      </c>
      <c r="J25" s="41">
        <f t="shared" si="5"/>
        <v>73.529411764705898</v>
      </c>
      <c r="K25" s="41" t="s">
        <v>446</v>
      </c>
      <c r="L25" s="41">
        <f>(L20-L13)/L13*100</f>
        <v>2.2626064845975673</v>
      </c>
    </row>
    <row r="27" spans="1:12">
      <c r="A27" t="s">
        <v>724</v>
      </c>
    </row>
  </sheetData>
  <pageMargins left="0.7" right="0.7" top="0.75" bottom="0.75" header="0.3" footer="0.3"/>
  <pageSetup scale="75" orientation="landscape" horizontalDpi="0" verticalDpi="0" r:id="rId1"/>
</worksheet>
</file>

<file path=xl/worksheets/sheet76.xml><?xml version="1.0" encoding="utf-8"?>
<worksheet xmlns="http://schemas.openxmlformats.org/spreadsheetml/2006/main" xmlns:r="http://schemas.openxmlformats.org/officeDocument/2006/relationships">
  <sheetPr codeName="Sheet122"/>
  <dimension ref="A1:O27"/>
  <sheetViews>
    <sheetView view="pageBreakPreview" zoomScale="60" zoomScaleNormal="100" workbookViewId="0"/>
  </sheetViews>
  <sheetFormatPr defaultRowHeight="15" outlineLevelCol="1"/>
  <cols>
    <col min="1" max="1" width="11.42578125" customWidth="1"/>
    <col min="2" max="11" width="14.28515625" customWidth="1"/>
    <col min="13" max="14" width="0" hidden="1" customWidth="1" outlineLevel="1"/>
    <col min="15" max="15" width="9.140625" collapsed="1"/>
  </cols>
  <sheetData>
    <row r="1" spans="1:14">
      <c r="A1" s="9" t="s">
        <v>735</v>
      </c>
    </row>
    <row r="2" spans="1:14" ht="60">
      <c r="B2" s="34" t="s">
        <v>710</v>
      </c>
      <c r="C2" s="34" t="s">
        <v>711</v>
      </c>
      <c r="D2" s="34" t="s">
        <v>712</v>
      </c>
      <c r="E2" s="34" t="s">
        <v>713</v>
      </c>
      <c r="F2" s="34" t="s">
        <v>714</v>
      </c>
      <c r="G2" s="34" t="s">
        <v>715</v>
      </c>
      <c r="H2" s="34" t="s">
        <v>716</v>
      </c>
      <c r="I2" s="34" t="s">
        <v>717</v>
      </c>
      <c r="J2" s="34" t="s">
        <v>718</v>
      </c>
      <c r="K2" s="34" t="s">
        <v>719</v>
      </c>
      <c r="L2" s="73" t="s">
        <v>720</v>
      </c>
    </row>
    <row r="3" spans="1:14">
      <c r="A3" s="7">
        <v>1990</v>
      </c>
      <c r="B3" s="41">
        <v>32.1</v>
      </c>
      <c r="C3" s="41">
        <f>SUM(D3:G3)</f>
        <v>22.700000000000003</v>
      </c>
      <c r="D3" s="41">
        <v>3.9</v>
      </c>
      <c r="E3" s="41">
        <v>8.8000000000000007</v>
      </c>
      <c r="F3" s="41">
        <v>8</v>
      </c>
      <c r="G3" s="41">
        <v>2</v>
      </c>
      <c r="H3" s="41">
        <v>5</v>
      </c>
      <c r="I3" s="41">
        <v>4.4000000000000004</v>
      </c>
      <c r="J3" s="41">
        <v>3.3</v>
      </c>
      <c r="K3" s="41">
        <v>0</v>
      </c>
      <c r="L3" s="13">
        <f>(D3*$M$5+E3*$M$6+F3*$M$7+G3*$M$8+H3*$M$9+J3*$M$11+K3*$M$12)/B3</f>
        <v>11.691588785046729</v>
      </c>
      <c r="N3" t="s">
        <v>710</v>
      </c>
    </row>
    <row r="4" spans="1:14">
      <c r="A4" s="7">
        <f t="shared" ref="A4:A20" si="0">A3+1</f>
        <v>1991</v>
      </c>
      <c r="B4" s="41">
        <v>32.5</v>
      </c>
      <c r="C4" s="41">
        <f>SUM(D4:G4)</f>
        <v>22.6</v>
      </c>
      <c r="D4" s="41">
        <v>3.7</v>
      </c>
      <c r="E4" s="41">
        <v>7.4</v>
      </c>
      <c r="F4" s="41">
        <v>8.9</v>
      </c>
      <c r="G4" s="41">
        <v>2.6</v>
      </c>
      <c r="H4" s="41">
        <v>6.1</v>
      </c>
      <c r="I4" s="41">
        <v>3.7</v>
      </c>
      <c r="J4" s="41">
        <v>3</v>
      </c>
      <c r="K4" s="41">
        <v>0</v>
      </c>
      <c r="L4" s="13">
        <f t="shared" ref="L4:L20" si="1">(D4*$M$5+E4*$M$6+F4*$M$7+G4*$M$8+H4*$M$9+J4*$M$11+K4*$M$12)/B4</f>
        <v>11.94</v>
      </c>
      <c r="N4" t="s">
        <v>711</v>
      </c>
    </row>
    <row r="5" spans="1:14">
      <c r="A5" s="7">
        <f t="shared" si="0"/>
        <v>1992</v>
      </c>
      <c r="B5" s="41">
        <v>32.700000000000003</v>
      </c>
      <c r="C5" s="41">
        <f t="shared" ref="C5:C20" si="2">SUM(D5:G5)</f>
        <v>20.3</v>
      </c>
      <c r="D5" s="41">
        <v>5.2</v>
      </c>
      <c r="E5" s="41">
        <v>5.6</v>
      </c>
      <c r="F5" s="41">
        <v>7</v>
      </c>
      <c r="G5" s="41">
        <v>2.5</v>
      </c>
      <c r="H5" s="41">
        <v>7.4</v>
      </c>
      <c r="I5" s="41">
        <v>5</v>
      </c>
      <c r="J5" s="41">
        <v>4</v>
      </c>
      <c r="K5" s="41">
        <v>0</v>
      </c>
      <c r="L5" s="13">
        <f t="shared" si="1"/>
        <v>11.957186544342507</v>
      </c>
      <c r="M5" s="41">
        <v>8</v>
      </c>
      <c r="N5" t="s">
        <v>712</v>
      </c>
    </row>
    <row r="6" spans="1:14">
      <c r="A6" s="7">
        <f t="shared" si="0"/>
        <v>1993</v>
      </c>
      <c r="B6" s="41">
        <v>26.7</v>
      </c>
      <c r="C6" s="41">
        <f t="shared" si="2"/>
        <v>16.400000000000002</v>
      </c>
      <c r="D6" s="41">
        <v>3.2</v>
      </c>
      <c r="E6" s="41">
        <v>6.4</v>
      </c>
      <c r="F6" s="41">
        <v>6.8</v>
      </c>
      <c r="G6" s="41">
        <v>0</v>
      </c>
      <c r="H6" s="41">
        <v>6.7</v>
      </c>
      <c r="I6" s="41">
        <v>2.4</v>
      </c>
      <c r="J6" s="41">
        <v>2</v>
      </c>
      <c r="K6" s="41">
        <v>0</v>
      </c>
      <c r="L6" s="13">
        <f t="shared" si="1"/>
        <v>11.488764044943821</v>
      </c>
      <c r="M6" s="41">
        <v>11</v>
      </c>
      <c r="N6" t="s">
        <v>713</v>
      </c>
    </row>
    <row r="7" spans="1:14">
      <c r="A7" s="7">
        <f t="shared" si="0"/>
        <v>1994</v>
      </c>
      <c r="B7" s="41">
        <v>36.799999999999997</v>
      </c>
      <c r="C7" s="41">
        <f t="shared" si="2"/>
        <v>26.099999999999998</v>
      </c>
      <c r="D7" s="41">
        <v>5</v>
      </c>
      <c r="E7" s="41">
        <v>7.6</v>
      </c>
      <c r="F7" s="41">
        <v>9.3000000000000007</v>
      </c>
      <c r="G7" s="41">
        <v>4.2</v>
      </c>
      <c r="H7" s="41">
        <v>7.7</v>
      </c>
      <c r="I7" s="41">
        <v>3</v>
      </c>
      <c r="J7" s="41">
        <v>2.6</v>
      </c>
      <c r="K7" s="41">
        <v>0</v>
      </c>
      <c r="L7" s="13">
        <f t="shared" si="1"/>
        <v>12.039402173913047</v>
      </c>
      <c r="M7" s="41">
        <v>12</v>
      </c>
      <c r="N7" t="s">
        <v>714</v>
      </c>
    </row>
    <row r="8" spans="1:14">
      <c r="A8" s="7">
        <f t="shared" si="0"/>
        <v>1995</v>
      </c>
      <c r="B8" s="41">
        <v>35.299999999999997</v>
      </c>
      <c r="C8" s="41">
        <f t="shared" si="2"/>
        <v>21.099999999999998</v>
      </c>
      <c r="D8" s="41">
        <v>3.8</v>
      </c>
      <c r="E8" s="41">
        <v>6.1</v>
      </c>
      <c r="F8" s="41">
        <v>8.4</v>
      </c>
      <c r="G8" s="41">
        <v>2.8</v>
      </c>
      <c r="H8" s="41">
        <v>8.3000000000000007</v>
      </c>
      <c r="I8" s="41">
        <v>5.8</v>
      </c>
      <c r="J8" s="41">
        <v>4.5999999999999996</v>
      </c>
      <c r="K8" s="41">
        <v>0</v>
      </c>
      <c r="L8" s="13">
        <f t="shared" si="1"/>
        <v>12.143059490084987</v>
      </c>
      <c r="M8" s="74">
        <v>13</v>
      </c>
      <c r="N8" t="s">
        <v>715</v>
      </c>
    </row>
    <row r="9" spans="1:14">
      <c r="A9" s="7">
        <f t="shared" si="0"/>
        <v>1996</v>
      </c>
      <c r="B9" s="41">
        <v>37.200000000000003</v>
      </c>
      <c r="C9" s="41">
        <f t="shared" si="2"/>
        <v>24.7</v>
      </c>
      <c r="D9" s="41">
        <v>2.8</v>
      </c>
      <c r="E9" s="41">
        <v>6.3</v>
      </c>
      <c r="F9" s="41">
        <v>13.4</v>
      </c>
      <c r="G9" s="41">
        <v>2.2000000000000002</v>
      </c>
      <c r="H9" s="41">
        <v>8.1999999999999993</v>
      </c>
      <c r="I9" s="41">
        <v>4.2</v>
      </c>
      <c r="J9" s="41">
        <v>3.4</v>
      </c>
      <c r="K9" s="41">
        <v>0</v>
      </c>
      <c r="L9" s="13">
        <f t="shared" si="1"/>
        <v>12.215053763440858</v>
      </c>
      <c r="M9" s="74">
        <v>14.5</v>
      </c>
      <c r="N9" t="s">
        <v>716</v>
      </c>
    </row>
    <row r="10" spans="1:14">
      <c r="A10" s="7">
        <f t="shared" si="0"/>
        <v>1997</v>
      </c>
      <c r="B10" s="41">
        <v>35.299999999999997</v>
      </c>
      <c r="C10" s="41">
        <f t="shared" si="2"/>
        <v>21.7</v>
      </c>
      <c r="D10" s="41">
        <v>3.1</v>
      </c>
      <c r="E10" s="41">
        <v>6.4</v>
      </c>
      <c r="F10" s="41">
        <v>9</v>
      </c>
      <c r="G10" s="41">
        <v>3.2</v>
      </c>
      <c r="H10" s="41">
        <v>8.6</v>
      </c>
      <c r="I10" s="41">
        <v>4.9000000000000004</v>
      </c>
      <c r="J10" s="41">
        <v>2.5</v>
      </c>
      <c r="K10" s="41">
        <v>2.4</v>
      </c>
      <c r="L10" s="13">
        <f t="shared" si="1"/>
        <v>12.824362606232295</v>
      </c>
      <c r="M10" s="74">
        <v>0</v>
      </c>
      <c r="N10" t="s">
        <v>717</v>
      </c>
    </row>
    <row r="11" spans="1:14">
      <c r="A11" s="7">
        <f t="shared" si="0"/>
        <v>1998</v>
      </c>
      <c r="B11" s="41">
        <v>36.200000000000003</v>
      </c>
      <c r="C11" s="41">
        <f t="shared" si="2"/>
        <v>22.6</v>
      </c>
      <c r="D11" s="41">
        <v>3.4</v>
      </c>
      <c r="E11" s="41">
        <v>7.1</v>
      </c>
      <c r="F11" s="41">
        <v>8.3000000000000007</v>
      </c>
      <c r="G11" s="41">
        <v>3.8</v>
      </c>
      <c r="H11" s="41">
        <v>8.5</v>
      </c>
      <c r="I11" s="41">
        <v>5.0999999999999996</v>
      </c>
      <c r="J11" s="41">
        <v>4.0999999999999996</v>
      </c>
      <c r="K11" s="41">
        <v>0</v>
      </c>
      <c r="L11" s="13">
        <f t="shared" si="1"/>
        <v>12.24171270718232</v>
      </c>
      <c r="M11" s="74">
        <v>16</v>
      </c>
      <c r="N11" t="s">
        <v>718</v>
      </c>
    </row>
    <row r="12" spans="1:14">
      <c r="A12" s="7">
        <f t="shared" si="0"/>
        <v>1999</v>
      </c>
      <c r="B12" s="41">
        <v>31.3</v>
      </c>
      <c r="C12" s="41">
        <f t="shared" si="2"/>
        <v>20.399999999999999</v>
      </c>
      <c r="D12" s="41">
        <v>3.5</v>
      </c>
      <c r="E12" s="41">
        <v>5.9</v>
      </c>
      <c r="F12" s="41">
        <v>7.8</v>
      </c>
      <c r="G12" s="41">
        <v>3.2</v>
      </c>
      <c r="H12" s="41">
        <v>7.3</v>
      </c>
      <c r="I12" s="41">
        <v>3.6</v>
      </c>
      <c r="J12" s="41">
        <v>3.2</v>
      </c>
      <c r="K12" s="41">
        <v>0</v>
      </c>
      <c r="L12" s="13">
        <f t="shared" si="1"/>
        <v>12.30511182108626</v>
      </c>
      <c r="M12" s="74">
        <v>18</v>
      </c>
      <c r="N12" t="s">
        <v>719</v>
      </c>
    </row>
    <row r="13" spans="1:14">
      <c r="A13" s="7">
        <f t="shared" si="0"/>
        <v>2000</v>
      </c>
      <c r="B13" s="41">
        <v>38</v>
      </c>
      <c r="C13" s="41">
        <f t="shared" si="2"/>
        <v>21.7</v>
      </c>
      <c r="D13" s="41">
        <v>2</v>
      </c>
      <c r="E13" s="41">
        <v>6.8</v>
      </c>
      <c r="F13" s="41">
        <v>9</v>
      </c>
      <c r="G13" s="41">
        <v>3.9</v>
      </c>
      <c r="H13" s="41">
        <v>10.4</v>
      </c>
      <c r="I13" s="41">
        <v>5.9</v>
      </c>
      <c r="J13" s="41">
        <v>4.7</v>
      </c>
      <c r="K13" s="41">
        <v>0</v>
      </c>
      <c r="L13" s="13">
        <f t="shared" si="1"/>
        <v>12.513157894736842</v>
      </c>
    </row>
    <row r="14" spans="1:14">
      <c r="A14" s="7">
        <f t="shared" si="0"/>
        <v>2001</v>
      </c>
      <c r="B14" s="41">
        <v>40.200000000000003</v>
      </c>
      <c r="C14" s="41">
        <f t="shared" si="2"/>
        <v>24.099999999999998</v>
      </c>
      <c r="D14" s="41">
        <v>2.5</v>
      </c>
      <c r="E14" s="41">
        <v>6.6</v>
      </c>
      <c r="F14" s="41">
        <v>10.199999999999999</v>
      </c>
      <c r="G14" s="41">
        <v>4.8</v>
      </c>
      <c r="H14" s="41">
        <v>11</v>
      </c>
      <c r="I14" s="41">
        <v>5</v>
      </c>
      <c r="J14" s="41">
        <v>3.9</v>
      </c>
      <c r="K14" s="41">
        <v>0</v>
      </c>
      <c r="L14" s="13">
        <f t="shared" si="1"/>
        <v>12.420398009950247</v>
      </c>
    </row>
    <row r="15" spans="1:14">
      <c r="A15" s="7">
        <f t="shared" si="0"/>
        <v>2002</v>
      </c>
      <c r="B15" s="41">
        <v>39.200000000000003</v>
      </c>
      <c r="C15" s="41">
        <f t="shared" si="2"/>
        <v>21.5</v>
      </c>
      <c r="D15" s="41">
        <v>1.7</v>
      </c>
      <c r="E15" s="41">
        <v>6</v>
      </c>
      <c r="F15" s="41">
        <v>10.9</v>
      </c>
      <c r="G15" s="41">
        <v>2.9</v>
      </c>
      <c r="H15" s="41">
        <v>11.1</v>
      </c>
      <c r="I15" s="41">
        <v>6.5</v>
      </c>
      <c r="J15" s="41">
        <v>4.5</v>
      </c>
      <c r="K15" s="41">
        <v>2</v>
      </c>
      <c r="L15" s="13">
        <f t="shared" si="1"/>
        <v>13.190051020408161</v>
      </c>
    </row>
    <row r="16" spans="1:14">
      <c r="A16" s="7">
        <f t="shared" si="0"/>
        <v>2003</v>
      </c>
      <c r="B16" s="41">
        <v>43.2</v>
      </c>
      <c r="C16" s="41">
        <f t="shared" si="2"/>
        <v>22.9</v>
      </c>
      <c r="D16" s="41">
        <v>2</v>
      </c>
      <c r="E16" s="41">
        <v>5.3</v>
      </c>
      <c r="F16" s="41">
        <v>11.1</v>
      </c>
      <c r="G16" s="41">
        <v>4.5</v>
      </c>
      <c r="H16" s="41">
        <v>14.2</v>
      </c>
      <c r="I16" s="41">
        <v>6.1</v>
      </c>
      <c r="J16" s="41">
        <v>4.3</v>
      </c>
      <c r="K16" s="41">
        <v>1.9</v>
      </c>
      <c r="L16" s="13">
        <f t="shared" si="1"/>
        <v>13.307870370370368</v>
      </c>
    </row>
    <row r="17" spans="1:12">
      <c r="A17" s="7">
        <f t="shared" si="0"/>
        <v>2004</v>
      </c>
      <c r="B17" s="41">
        <v>44.8</v>
      </c>
      <c r="C17" s="41">
        <f t="shared" si="2"/>
        <v>22.9</v>
      </c>
      <c r="D17" s="41">
        <v>3.2</v>
      </c>
      <c r="E17" s="41">
        <v>3.8</v>
      </c>
      <c r="F17" s="41">
        <v>11.7</v>
      </c>
      <c r="G17" s="41">
        <v>4.2</v>
      </c>
      <c r="H17" s="41">
        <v>14.5</v>
      </c>
      <c r="I17" s="41">
        <v>7.3</v>
      </c>
      <c r="J17" s="41">
        <v>5.8</v>
      </c>
      <c r="K17" s="41">
        <v>1.5</v>
      </c>
      <c r="L17" s="13">
        <f t="shared" si="1"/>
        <v>13.224330357142856</v>
      </c>
    </row>
    <row r="18" spans="1:12">
      <c r="A18" s="7">
        <f t="shared" si="0"/>
        <v>2005</v>
      </c>
      <c r="B18" s="41">
        <v>38.1</v>
      </c>
      <c r="C18" s="41">
        <f t="shared" si="2"/>
        <v>17.5</v>
      </c>
      <c r="D18" s="41">
        <v>0</v>
      </c>
      <c r="E18" s="41">
        <v>3.6</v>
      </c>
      <c r="F18" s="41">
        <v>9.6</v>
      </c>
      <c r="G18" s="41">
        <v>4.3</v>
      </c>
      <c r="H18" s="41">
        <v>13.2</v>
      </c>
      <c r="I18" s="41">
        <v>6.1</v>
      </c>
      <c r="J18" s="41">
        <v>5.0999999999999996</v>
      </c>
      <c r="K18" s="41">
        <v>0</v>
      </c>
      <c r="L18" s="13">
        <f t="shared" si="1"/>
        <v>12.69553805774278</v>
      </c>
    </row>
    <row r="19" spans="1:12">
      <c r="A19" s="7">
        <f t="shared" si="0"/>
        <v>2006</v>
      </c>
      <c r="B19" s="41">
        <v>34.700000000000003</v>
      </c>
      <c r="C19" s="41">
        <f t="shared" si="2"/>
        <v>16.399999999999999</v>
      </c>
      <c r="D19" s="41">
        <v>0</v>
      </c>
      <c r="E19" s="41">
        <v>4.4000000000000004</v>
      </c>
      <c r="F19" s="41">
        <v>10.1</v>
      </c>
      <c r="G19" s="41">
        <v>1.9</v>
      </c>
      <c r="H19" s="41">
        <v>10.9</v>
      </c>
      <c r="I19" s="41">
        <v>6</v>
      </c>
      <c r="J19" s="41">
        <v>3.9</v>
      </c>
      <c r="K19" s="41">
        <v>2.1</v>
      </c>
      <c r="L19" s="13">
        <f t="shared" si="1"/>
        <v>13.04178674351585</v>
      </c>
    </row>
    <row r="20" spans="1:12">
      <c r="A20" s="7">
        <f t="shared" si="0"/>
        <v>2007</v>
      </c>
      <c r="B20" s="41">
        <v>38.200000000000003</v>
      </c>
      <c r="C20" s="41">
        <f t="shared" si="2"/>
        <v>17.600000000000001</v>
      </c>
      <c r="D20" s="41">
        <v>1.5</v>
      </c>
      <c r="E20" s="41">
        <v>4.8</v>
      </c>
      <c r="F20" s="41">
        <v>11.3</v>
      </c>
      <c r="G20" s="41">
        <v>0</v>
      </c>
      <c r="H20" s="41">
        <v>12.5</v>
      </c>
      <c r="I20" s="41">
        <v>6.9</v>
      </c>
      <c r="J20" s="41">
        <v>5.3</v>
      </c>
      <c r="K20" s="41">
        <v>1.7</v>
      </c>
      <c r="L20" s="13">
        <f t="shared" si="1"/>
        <v>13.011780104712043</v>
      </c>
    </row>
    <row r="22" spans="1:12">
      <c r="A22" s="9" t="s">
        <v>721</v>
      </c>
      <c r="B22" s="3"/>
      <c r="C22" s="3"/>
      <c r="D22" s="3"/>
      <c r="E22" s="3"/>
      <c r="F22" s="3"/>
      <c r="G22" s="3"/>
      <c r="H22" s="3"/>
      <c r="I22" s="3"/>
      <c r="J22" s="3"/>
      <c r="K22" s="3"/>
    </row>
    <row r="23" spans="1:12">
      <c r="A23" s="60" t="s">
        <v>722</v>
      </c>
      <c r="B23" s="41">
        <f>(B20-B3)/B3*100</f>
        <v>19.003115264797511</v>
      </c>
      <c r="C23" s="17">
        <f>((C20/C3)^(1/17)-1)*100</f>
        <v>-1.4857117107049067</v>
      </c>
      <c r="D23" s="41">
        <f t="shared" ref="D23:J23" si="3">(D20-D3)/D3*100</f>
        <v>-61.53846153846154</v>
      </c>
      <c r="E23" s="41">
        <f t="shared" si="3"/>
        <v>-45.45454545454546</v>
      </c>
      <c r="F23" s="41">
        <f t="shared" si="3"/>
        <v>41.250000000000007</v>
      </c>
      <c r="G23" s="41">
        <f t="shared" si="3"/>
        <v>-100</v>
      </c>
      <c r="H23" s="41">
        <f t="shared" si="3"/>
        <v>150</v>
      </c>
      <c r="I23" s="41">
        <f t="shared" si="3"/>
        <v>56.818181818181813</v>
      </c>
      <c r="J23" s="41">
        <f t="shared" si="3"/>
        <v>60.606060606060609</v>
      </c>
      <c r="K23" s="41" t="s">
        <v>446</v>
      </c>
      <c r="L23" s="41">
        <f>(L20-L3)/L3*100</f>
        <v>11.291804252932742</v>
      </c>
    </row>
    <row r="24" spans="1:12">
      <c r="A24" s="75" t="s">
        <v>723</v>
      </c>
      <c r="B24" s="41">
        <f>(B13-B3)/B3*100</f>
        <v>18.380062305295944</v>
      </c>
      <c r="C24" s="17">
        <f>((C13/C3)^(1/10)-1)*100</f>
        <v>-0.44951329051875488</v>
      </c>
      <c r="D24" s="41">
        <f t="shared" ref="D24:J24" si="4">(D13-D3)/D3*100</f>
        <v>-48.717948717948715</v>
      </c>
      <c r="E24" s="41">
        <f t="shared" si="4"/>
        <v>-22.727272727272734</v>
      </c>
      <c r="F24" s="41">
        <f t="shared" si="4"/>
        <v>12.5</v>
      </c>
      <c r="G24" s="41">
        <f t="shared" si="4"/>
        <v>95</v>
      </c>
      <c r="H24" s="41">
        <f t="shared" si="4"/>
        <v>108</v>
      </c>
      <c r="I24" s="41">
        <f t="shared" si="4"/>
        <v>34.090909090909086</v>
      </c>
      <c r="J24" s="41">
        <f t="shared" si="4"/>
        <v>42.424242424242436</v>
      </c>
      <c r="K24" s="41" t="s">
        <v>446</v>
      </c>
      <c r="L24" s="41">
        <f>(L13-L3)/L3*100</f>
        <v>7.0270099709705924</v>
      </c>
    </row>
    <row r="25" spans="1:12">
      <c r="A25" s="75" t="s">
        <v>3</v>
      </c>
      <c r="B25" s="41">
        <f>(B20-B13)/B13*100</f>
        <v>0.52631578947369162</v>
      </c>
      <c r="C25" s="17">
        <f>((C20/C13)^(1/7)-1)*100</f>
        <v>-2.9473133954719621</v>
      </c>
      <c r="D25" s="41">
        <f t="shared" ref="D25:J25" si="5">(D20-D13)/D13*100</f>
        <v>-25</v>
      </c>
      <c r="E25" s="41">
        <f t="shared" si="5"/>
        <v>-29.411764705882355</v>
      </c>
      <c r="F25" s="41">
        <f t="shared" si="5"/>
        <v>25.555555555555564</v>
      </c>
      <c r="G25" s="41">
        <f t="shared" si="5"/>
        <v>-100</v>
      </c>
      <c r="H25" s="41">
        <f t="shared" si="5"/>
        <v>20.192307692307686</v>
      </c>
      <c r="I25" s="41">
        <f t="shared" si="5"/>
        <v>16.949152542372879</v>
      </c>
      <c r="J25" s="41">
        <f t="shared" si="5"/>
        <v>12.765957446808502</v>
      </c>
      <c r="K25" s="41" t="s">
        <v>446</v>
      </c>
      <c r="L25" s="41">
        <f>(L20-L13)/L13*100</f>
        <v>3.9847831712003434</v>
      </c>
    </row>
    <row r="27" spans="1:12">
      <c r="A27" t="s">
        <v>724</v>
      </c>
    </row>
  </sheetData>
  <pageMargins left="0.7" right="0.7" top="0.75" bottom="0.75" header="0.3" footer="0.3"/>
  <pageSetup scale="75" orientation="landscape" horizontalDpi="0" verticalDpi="0" r:id="rId1"/>
</worksheet>
</file>

<file path=xl/worksheets/sheet77.xml><?xml version="1.0" encoding="utf-8"?>
<worksheet xmlns="http://schemas.openxmlformats.org/spreadsheetml/2006/main" xmlns:r="http://schemas.openxmlformats.org/officeDocument/2006/relationships">
  <sheetPr codeName="Sheet123"/>
  <dimension ref="A1:V37"/>
  <sheetViews>
    <sheetView view="pageBreakPreview" zoomScaleNormal="100" zoomScaleSheetLayoutView="100" workbookViewId="0">
      <selection sqref="A1:J1"/>
    </sheetView>
  </sheetViews>
  <sheetFormatPr defaultRowHeight="15" outlineLevelCol="1"/>
  <cols>
    <col min="1" max="1" width="10.85546875" customWidth="1"/>
    <col min="2" max="2" width="18.5703125" customWidth="1"/>
    <col min="3" max="3" width="19.5703125" bestFit="1" customWidth="1"/>
    <col min="4" max="10" width="14.5703125" customWidth="1"/>
    <col min="12" max="12" width="9.28515625" hidden="1" customWidth="1" outlineLevel="1"/>
    <col min="13" max="14" width="14.7109375" hidden="1" customWidth="1" outlineLevel="1"/>
    <col min="15" max="16" width="13.42578125" hidden="1" customWidth="1" outlineLevel="1"/>
    <col min="17" max="21" width="0" hidden="1" customWidth="1" outlineLevel="1"/>
    <col min="22" max="22" width="9.140625" collapsed="1"/>
  </cols>
  <sheetData>
    <row r="1" spans="1:21">
      <c r="A1" s="369" t="s">
        <v>736</v>
      </c>
      <c r="B1" s="369"/>
      <c r="C1" s="369"/>
      <c r="D1" s="369"/>
      <c r="E1" s="369"/>
      <c r="F1" s="369"/>
      <c r="G1" s="369"/>
      <c r="H1" s="369"/>
      <c r="I1" s="369"/>
      <c r="J1" s="369"/>
    </row>
    <row r="2" spans="1:21">
      <c r="B2" s="318" t="s">
        <v>737</v>
      </c>
      <c r="C2" s="318" t="s">
        <v>738</v>
      </c>
      <c r="D2" s="318"/>
      <c r="E2" s="318"/>
      <c r="F2" s="78"/>
      <c r="G2" s="370" t="s">
        <v>739</v>
      </c>
      <c r="H2" s="370"/>
      <c r="I2" s="370"/>
      <c r="J2" s="370"/>
    </row>
    <row r="3" spans="1:21" ht="90">
      <c r="B3" s="318"/>
      <c r="C3" s="47" t="s">
        <v>740</v>
      </c>
      <c r="D3" s="47" t="s">
        <v>741</v>
      </c>
      <c r="E3" s="47" t="s">
        <v>742</v>
      </c>
      <c r="F3" s="47" t="s">
        <v>743</v>
      </c>
      <c r="G3" s="47" t="s">
        <v>744</v>
      </c>
      <c r="H3" s="47" t="s">
        <v>745</v>
      </c>
      <c r="I3" s="47" t="s">
        <v>746</v>
      </c>
      <c r="J3" s="47" t="s">
        <v>747</v>
      </c>
    </row>
    <row r="4" spans="1:21">
      <c r="A4" s="7"/>
      <c r="B4" s="345" t="s">
        <v>748</v>
      </c>
      <c r="C4" s="370"/>
      <c r="D4" s="370"/>
      <c r="E4" s="370"/>
      <c r="F4" s="370"/>
      <c r="G4" s="370" t="s">
        <v>749</v>
      </c>
      <c r="H4" s="370"/>
      <c r="I4" s="370"/>
      <c r="J4" s="370"/>
    </row>
    <row r="5" spans="1:21">
      <c r="A5" s="7">
        <v>1994</v>
      </c>
      <c r="B5" s="3">
        <f>M5/(10^6)</f>
        <v>7567</v>
      </c>
      <c r="C5" s="3">
        <f>N5/(10^6)</f>
        <v>6938</v>
      </c>
      <c r="D5" s="3">
        <f>O5/(10^6)</f>
        <v>4006</v>
      </c>
      <c r="E5" s="3">
        <f>P5/(10^6)</f>
        <v>2932</v>
      </c>
      <c r="F5" s="3">
        <f>Q5/(10^6)</f>
        <v>629</v>
      </c>
      <c r="G5" s="3">
        <f>R5</f>
        <v>78883</v>
      </c>
      <c r="H5" s="3">
        <f>S5</f>
        <v>46859</v>
      </c>
      <c r="I5" s="3">
        <f>T5</f>
        <v>22741</v>
      </c>
      <c r="J5" s="3">
        <f>U5</f>
        <v>9283</v>
      </c>
      <c r="L5">
        <v>1994</v>
      </c>
      <c r="M5">
        <v>7567000000</v>
      </c>
      <c r="N5">
        <v>6938000000</v>
      </c>
      <c r="O5">
        <v>4006000000</v>
      </c>
      <c r="P5">
        <v>2932000000</v>
      </c>
      <c r="Q5">
        <v>629000000</v>
      </c>
      <c r="R5">
        <v>78883</v>
      </c>
      <c r="S5">
        <v>46859</v>
      </c>
      <c r="T5">
        <v>22741</v>
      </c>
      <c r="U5">
        <v>9283</v>
      </c>
    </row>
    <row r="6" spans="1:21">
      <c r="A6" s="7">
        <f>A5+1</f>
        <v>1995</v>
      </c>
      <c r="B6" s="3">
        <f t="shared" ref="B6:F21" si="0">M6/(10^6)</f>
        <v>7991</v>
      </c>
      <c r="C6" s="3">
        <f t="shared" si="0"/>
        <v>7286</v>
      </c>
      <c r="D6" s="3">
        <f t="shared" si="0"/>
        <v>4136</v>
      </c>
      <c r="E6" s="3">
        <f t="shared" si="0"/>
        <v>3150</v>
      </c>
      <c r="F6" s="3">
        <f t="shared" si="0"/>
        <v>705</v>
      </c>
      <c r="G6" s="3">
        <f t="shared" ref="G6:J19" si="1">R6</f>
        <v>82012</v>
      </c>
      <c r="H6" s="3">
        <f t="shared" si="1"/>
        <v>48975</v>
      </c>
      <c r="I6" s="3">
        <f t="shared" si="1"/>
        <v>23282</v>
      </c>
      <c r="J6" s="3">
        <f t="shared" si="1"/>
        <v>9755</v>
      </c>
      <c r="L6">
        <v>1995</v>
      </c>
      <c r="M6">
        <v>7991000000</v>
      </c>
      <c r="N6">
        <v>7286000000</v>
      </c>
      <c r="O6">
        <v>4136000000</v>
      </c>
      <c r="P6">
        <v>3150000000</v>
      </c>
      <c r="Q6">
        <v>705000000</v>
      </c>
      <c r="R6">
        <v>82012</v>
      </c>
      <c r="S6">
        <v>48975</v>
      </c>
      <c r="T6">
        <v>23282</v>
      </c>
      <c r="U6">
        <v>9755</v>
      </c>
    </row>
    <row r="7" spans="1:21">
      <c r="A7" s="7">
        <f t="shared" ref="A7:A21" si="2">A6+1</f>
        <v>1996</v>
      </c>
      <c r="B7" s="3">
        <f t="shared" si="0"/>
        <v>7997</v>
      </c>
      <c r="C7" s="3">
        <f t="shared" si="0"/>
        <v>7159</v>
      </c>
      <c r="D7" s="3">
        <f t="shared" si="0"/>
        <v>4026</v>
      </c>
      <c r="E7" s="3">
        <f t="shared" si="0"/>
        <v>3133</v>
      </c>
      <c r="F7" s="3">
        <f t="shared" si="0"/>
        <v>838</v>
      </c>
      <c r="G7" s="3">
        <f t="shared" si="1"/>
        <v>79375</v>
      </c>
      <c r="H7" s="3">
        <f t="shared" si="1"/>
        <v>48531</v>
      </c>
      <c r="I7" s="3">
        <f t="shared" si="1"/>
        <v>21579</v>
      </c>
      <c r="J7" s="3">
        <f t="shared" si="1"/>
        <v>9265</v>
      </c>
      <c r="L7">
        <v>1996</v>
      </c>
      <c r="M7">
        <v>7997000000</v>
      </c>
      <c r="N7">
        <v>7159000000</v>
      </c>
      <c r="O7">
        <v>4026000000</v>
      </c>
      <c r="P7">
        <v>3133000000</v>
      </c>
      <c r="Q7">
        <v>838000000</v>
      </c>
      <c r="R7">
        <v>79375</v>
      </c>
      <c r="S7">
        <v>48531</v>
      </c>
      <c r="T7">
        <v>21579</v>
      </c>
      <c r="U7">
        <v>9265</v>
      </c>
    </row>
    <row r="8" spans="1:21">
      <c r="A8" s="7">
        <f t="shared" si="2"/>
        <v>1997</v>
      </c>
      <c r="B8" s="3">
        <f t="shared" si="0"/>
        <v>8739</v>
      </c>
      <c r="C8" s="3">
        <f t="shared" si="0"/>
        <v>7874</v>
      </c>
      <c r="D8" s="3">
        <f t="shared" si="0"/>
        <v>4375</v>
      </c>
      <c r="E8" s="3">
        <f t="shared" si="0"/>
        <v>3499</v>
      </c>
      <c r="F8" s="3">
        <f t="shared" si="0"/>
        <v>865</v>
      </c>
      <c r="G8" s="3">
        <f t="shared" si="1"/>
        <v>82643</v>
      </c>
      <c r="H8" s="3">
        <f t="shared" si="1"/>
        <v>51962</v>
      </c>
      <c r="I8" s="3">
        <f t="shared" si="1"/>
        <v>21565</v>
      </c>
      <c r="J8" s="3">
        <f t="shared" si="1"/>
        <v>9116</v>
      </c>
      <c r="L8">
        <v>1997</v>
      </c>
      <c r="M8">
        <v>8739000000</v>
      </c>
      <c r="N8">
        <v>7874000000</v>
      </c>
      <c r="O8">
        <v>4375000000</v>
      </c>
      <c r="P8">
        <v>3499000000</v>
      </c>
      <c r="Q8">
        <v>865000000</v>
      </c>
      <c r="R8">
        <v>82643</v>
      </c>
      <c r="S8">
        <v>51962</v>
      </c>
      <c r="T8">
        <v>21565</v>
      </c>
      <c r="U8">
        <v>9116</v>
      </c>
    </row>
    <row r="9" spans="1:21">
      <c r="A9" s="7">
        <f t="shared" si="2"/>
        <v>1998</v>
      </c>
      <c r="B9" s="3">
        <f t="shared" si="0"/>
        <v>9682</v>
      </c>
      <c r="C9" s="3">
        <f t="shared" si="0"/>
        <v>8727</v>
      </c>
      <c r="D9" s="3">
        <f t="shared" si="0"/>
        <v>4700</v>
      </c>
      <c r="E9" s="3">
        <f t="shared" si="0"/>
        <v>4027</v>
      </c>
      <c r="F9" s="3">
        <f t="shared" si="0"/>
        <v>955</v>
      </c>
      <c r="G9" s="3">
        <f t="shared" si="1"/>
        <v>85932</v>
      </c>
      <c r="H9" s="3">
        <f t="shared" si="1"/>
        <v>54684</v>
      </c>
      <c r="I9" s="3">
        <f t="shared" si="1"/>
        <v>22004</v>
      </c>
      <c r="J9" s="3">
        <f t="shared" si="1"/>
        <v>9244</v>
      </c>
      <c r="L9">
        <v>1998</v>
      </c>
      <c r="M9">
        <v>9682000000</v>
      </c>
      <c r="N9">
        <v>8727000000</v>
      </c>
      <c r="O9">
        <v>4700000000</v>
      </c>
      <c r="P9">
        <v>4027000000</v>
      </c>
      <c r="Q9">
        <v>955000000</v>
      </c>
      <c r="R9">
        <v>85932</v>
      </c>
      <c r="S9">
        <v>54684</v>
      </c>
      <c r="T9">
        <v>22004</v>
      </c>
      <c r="U9">
        <v>9244</v>
      </c>
    </row>
    <row r="10" spans="1:21">
      <c r="A10" s="7">
        <f t="shared" si="2"/>
        <v>1999</v>
      </c>
      <c r="B10" s="3">
        <f t="shared" si="0"/>
        <v>10399</v>
      </c>
      <c r="C10" s="3">
        <f t="shared" si="0"/>
        <v>9360</v>
      </c>
      <c r="D10" s="3">
        <f t="shared" si="0"/>
        <v>5009</v>
      </c>
      <c r="E10" s="3">
        <f t="shared" si="0"/>
        <v>4352</v>
      </c>
      <c r="F10" s="3">
        <f t="shared" si="0"/>
        <v>1039</v>
      </c>
      <c r="G10" s="3">
        <f t="shared" si="1"/>
        <v>91301</v>
      </c>
      <c r="H10" s="3">
        <f t="shared" si="1"/>
        <v>57998</v>
      </c>
      <c r="I10" s="3">
        <f t="shared" si="1"/>
        <v>22812</v>
      </c>
      <c r="J10" s="3">
        <f t="shared" si="1"/>
        <v>10491</v>
      </c>
      <c r="L10">
        <v>1999</v>
      </c>
      <c r="M10">
        <v>10399000000</v>
      </c>
      <c r="N10">
        <v>9360000000</v>
      </c>
      <c r="O10">
        <v>5009000000</v>
      </c>
      <c r="P10">
        <v>4352000000</v>
      </c>
      <c r="Q10">
        <v>1039000000</v>
      </c>
      <c r="R10">
        <v>91301</v>
      </c>
      <c r="S10">
        <v>57998</v>
      </c>
      <c r="T10">
        <v>22812</v>
      </c>
      <c r="U10">
        <v>10491</v>
      </c>
    </row>
    <row r="11" spans="1:21">
      <c r="A11" s="7">
        <f t="shared" si="2"/>
        <v>2000</v>
      </c>
      <c r="B11" s="3">
        <f t="shared" si="0"/>
        <v>12395</v>
      </c>
      <c r="C11" s="3">
        <f t="shared" si="0"/>
        <v>11201</v>
      </c>
      <c r="D11" s="3">
        <f t="shared" si="0"/>
        <v>5840</v>
      </c>
      <c r="E11" s="3">
        <f t="shared" si="0"/>
        <v>5360</v>
      </c>
      <c r="F11" s="3">
        <f t="shared" si="0"/>
        <v>1194</v>
      </c>
      <c r="G11" s="3">
        <f t="shared" si="1"/>
        <v>104708</v>
      </c>
      <c r="H11" s="3">
        <f t="shared" si="1"/>
        <v>66867</v>
      </c>
      <c r="I11" s="3">
        <f t="shared" si="1"/>
        <v>26738</v>
      </c>
      <c r="J11" s="3">
        <f t="shared" si="1"/>
        <v>11103</v>
      </c>
      <c r="L11">
        <v>2000</v>
      </c>
      <c r="M11">
        <v>12395000000</v>
      </c>
      <c r="N11">
        <v>11201000000</v>
      </c>
      <c r="O11">
        <v>5840000000</v>
      </c>
      <c r="P11">
        <v>5360000000</v>
      </c>
      <c r="Q11">
        <v>1194000000</v>
      </c>
      <c r="R11">
        <v>104708</v>
      </c>
      <c r="S11">
        <v>66867</v>
      </c>
      <c r="T11">
        <v>26738</v>
      </c>
      <c r="U11">
        <v>11103</v>
      </c>
    </row>
    <row r="12" spans="1:21">
      <c r="A12" s="7">
        <f t="shared" si="2"/>
        <v>2001</v>
      </c>
      <c r="B12" s="3">
        <f t="shared" si="0"/>
        <v>14266</v>
      </c>
      <c r="C12" s="3">
        <f t="shared" si="0"/>
        <v>12767</v>
      </c>
      <c r="D12" s="3">
        <f t="shared" si="0"/>
        <v>6915</v>
      </c>
      <c r="E12" s="3">
        <f t="shared" si="0"/>
        <v>5853</v>
      </c>
      <c r="F12" s="3">
        <f t="shared" si="0"/>
        <v>1499</v>
      </c>
      <c r="G12" s="3">
        <f t="shared" si="1"/>
        <v>115723</v>
      </c>
      <c r="H12" s="3">
        <f t="shared" si="1"/>
        <v>73141</v>
      </c>
      <c r="I12" s="3">
        <f t="shared" si="1"/>
        <v>29664</v>
      </c>
      <c r="J12" s="3">
        <f t="shared" si="1"/>
        <v>12918</v>
      </c>
      <c r="L12">
        <v>2001</v>
      </c>
      <c r="M12">
        <v>14266000000</v>
      </c>
      <c r="N12">
        <v>12767000000</v>
      </c>
      <c r="O12">
        <v>6915000000</v>
      </c>
      <c r="P12">
        <v>5853000000</v>
      </c>
      <c r="Q12">
        <v>1499000000</v>
      </c>
      <c r="R12">
        <v>115723</v>
      </c>
      <c r="S12">
        <v>73141</v>
      </c>
      <c r="T12">
        <v>29664</v>
      </c>
      <c r="U12">
        <v>12918</v>
      </c>
    </row>
    <row r="13" spans="1:21">
      <c r="A13" s="7">
        <f t="shared" si="2"/>
        <v>2002</v>
      </c>
      <c r="B13" s="3">
        <f t="shared" si="0"/>
        <v>13545</v>
      </c>
      <c r="C13" s="3">
        <f t="shared" si="0"/>
        <v>12493</v>
      </c>
      <c r="D13" s="3">
        <f t="shared" si="0"/>
        <v>7177</v>
      </c>
      <c r="E13" s="3">
        <f t="shared" si="0"/>
        <v>5315</v>
      </c>
      <c r="F13" s="3">
        <f t="shared" si="0"/>
        <v>1052</v>
      </c>
      <c r="G13" s="3">
        <f t="shared" si="1"/>
        <v>118462</v>
      </c>
      <c r="H13" s="3">
        <f t="shared" si="1"/>
        <v>73292</v>
      </c>
      <c r="I13" s="3">
        <f t="shared" si="1"/>
        <v>31586</v>
      </c>
      <c r="J13" s="3">
        <f t="shared" si="1"/>
        <v>13584</v>
      </c>
      <c r="L13">
        <v>2002</v>
      </c>
      <c r="M13">
        <v>13545000000</v>
      </c>
      <c r="N13">
        <v>12493000000</v>
      </c>
      <c r="O13">
        <v>7177000000</v>
      </c>
      <c r="P13">
        <v>5315000000</v>
      </c>
      <c r="Q13">
        <v>1052000000</v>
      </c>
      <c r="R13">
        <v>118462</v>
      </c>
      <c r="S13">
        <v>73292</v>
      </c>
      <c r="T13">
        <v>31586</v>
      </c>
      <c r="U13">
        <v>13584</v>
      </c>
    </row>
    <row r="14" spans="1:21">
      <c r="A14" s="7">
        <f t="shared" si="2"/>
        <v>2003</v>
      </c>
      <c r="B14" s="3">
        <f t="shared" si="0"/>
        <v>14095</v>
      </c>
      <c r="C14" s="3">
        <f t="shared" si="0"/>
        <v>13110</v>
      </c>
      <c r="D14" s="3">
        <f t="shared" si="0"/>
        <v>7615</v>
      </c>
      <c r="E14" s="3">
        <f t="shared" si="0"/>
        <v>5495</v>
      </c>
      <c r="F14" s="3">
        <f t="shared" si="0"/>
        <v>985</v>
      </c>
      <c r="G14" s="3">
        <f t="shared" si="1"/>
        <v>127205</v>
      </c>
      <c r="H14" s="3">
        <f t="shared" si="1"/>
        <v>76601</v>
      </c>
      <c r="I14" s="3">
        <f t="shared" si="1"/>
        <v>34567</v>
      </c>
      <c r="J14" s="3">
        <f t="shared" si="1"/>
        <v>16037</v>
      </c>
      <c r="L14">
        <v>2003</v>
      </c>
      <c r="M14">
        <v>14095000000</v>
      </c>
      <c r="N14">
        <v>13110000000</v>
      </c>
      <c r="O14">
        <v>7615000000</v>
      </c>
      <c r="P14">
        <v>5495000000</v>
      </c>
      <c r="Q14">
        <v>985000000</v>
      </c>
      <c r="R14">
        <v>127205</v>
      </c>
      <c r="S14">
        <v>76601</v>
      </c>
      <c r="T14">
        <v>34567</v>
      </c>
      <c r="U14">
        <v>16037</v>
      </c>
    </row>
    <row r="15" spans="1:21">
      <c r="A15" s="7">
        <f t="shared" si="2"/>
        <v>2004</v>
      </c>
      <c r="B15" s="3">
        <f t="shared" si="0"/>
        <v>15144</v>
      </c>
      <c r="C15" s="3">
        <f t="shared" si="0"/>
        <v>14095</v>
      </c>
      <c r="D15" s="3">
        <f t="shared" si="0"/>
        <v>8035</v>
      </c>
      <c r="E15" s="3">
        <f t="shared" si="0"/>
        <v>6060</v>
      </c>
      <c r="F15" s="3">
        <f t="shared" si="0"/>
        <v>1049</v>
      </c>
      <c r="G15" s="3">
        <f t="shared" si="1"/>
        <v>138213</v>
      </c>
      <c r="H15" s="3">
        <f t="shared" si="1"/>
        <v>81349</v>
      </c>
      <c r="I15" s="3">
        <f t="shared" si="1"/>
        <v>39872</v>
      </c>
      <c r="J15" s="3">
        <f t="shared" si="1"/>
        <v>16992</v>
      </c>
      <c r="L15">
        <v>2004</v>
      </c>
      <c r="M15">
        <v>15144000000</v>
      </c>
      <c r="N15">
        <v>14095000000</v>
      </c>
      <c r="O15">
        <v>8035000000</v>
      </c>
      <c r="P15">
        <v>6060000000</v>
      </c>
      <c r="Q15">
        <v>1049000000</v>
      </c>
      <c r="R15">
        <v>138213</v>
      </c>
      <c r="S15">
        <v>81349</v>
      </c>
      <c r="T15">
        <v>39872</v>
      </c>
      <c r="U15">
        <v>16992</v>
      </c>
    </row>
    <row r="16" spans="1:21">
      <c r="A16" s="7">
        <f t="shared" si="2"/>
        <v>2005</v>
      </c>
      <c r="B16" s="3">
        <f t="shared" si="0"/>
        <v>15638</v>
      </c>
      <c r="C16" s="3">
        <f t="shared" si="0"/>
        <v>14572</v>
      </c>
      <c r="D16" s="3">
        <f t="shared" si="0"/>
        <v>8529</v>
      </c>
      <c r="E16" s="3">
        <f t="shared" si="0"/>
        <v>6043</v>
      </c>
      <c r="F16" s="3">
        <f t="shared" si="0"/>
        <v>1067</v>
      </c>
      <c r="G16" s="3">
        <f t="shared" si="1"/>
        <v>142025</v>
      </c>
      <c r="H16" s="3">
        <f t="shared" si="1"/>
        <v>84408</v>
      </c>
      <c r="I16" s="3">
        <f t="shared" si="1"/>
        <v>40405</v>
      </c>
      <c r="J16" s="3">
        <f t="shared" si="1"/>
        <v>17212</v>
      </c>
      <c r="L16">
        <v>2005</v>
      </c>
      <c r="M16">
        <v>15638000000</v>
      </c>
      <c r="N16">
        <v>14572000000</v>
      </c>
      <c r="O16">
        <v>8529000000</v>
      </c>
      <c r="P16">
        <v>6043000000</v>
      </c>
      <c r="Q16">
        <v>1067000000</v>
      </c>
      <c r="R16">
        <v>142025</v>
      </c>
      <c r="S16">
        <v>84408</v>
      </c>
      <c r="T16">
        <v>40405</v>
      </c>
      <c r="U16">
        <v>17212</v>
      </c>
    </row>
    <row r="17" spans="1:21">
      <c r="A17" s="7">
        <f t="shared" si="2"/>
        <v>2006</v>
      </c>
      <c r="B17" s="3">
        <f t="shared" si="0"/>
        <v>16474</v>
      </c>
      <c r="C17" s="3">
        <f t="shared" si="0"/>
        <v>15318</v>
      </c>
      <c r="D17" s="3">
        <f t="shared" si="0"/>
        <v>9877</v>
      </c>
      <c r="E17" s="3">
        <f t="shared" si="0"/>
        <v>5442</v>
      </c>
      <c r="F17" s="3">
        <f t="shared" si="0"/>
        <v>1155</v>
      </c>
      <c r="G17" s="3">
        <f t="shared" si="1"/>
        <v>151726</v>
      </c>
      <c r="H17" s="3">
        <f t="shared" si="1"/>
        <v>88226</v>
      </c>
      <c r="I17" s="3">
        <f t="shared" si="1"/>
        <v>44510</v>
      </c>
      <c r="J17" s="3">
        <f t="shared" si="1"/>
        <v>18990</v>
      </c>
      <c r="L17">
        <v>2006</v>
      </c>
      <c r="M17">
        <v>16474000000</v>
      </c>
      <c r="N17">
        <v>15318000000</v>
      </c>
      <c r="O17">
        <v>9877000000</v>
      </c>
      <c r="P17">
        <v>5442000000</v>
      </c>
      <c r="Q17">
        <v>1155000000</v>
      </c>
      <c r="R17">
        <v>151726</v>
      </c>
      <c r="S17">
        <v>88226</v>
      </c>
      <c r="T17">
        <v>44510</v>
      </c>
      <c r="U17">
        <v>18990</v>
      </c>
    </row>
    <row r="18" spans="1:21">
      <c r="A18" s="7">
        <f t="shared" si="2"/>
        <v>2007</v>
      </c>
      <c r="B18" s="3">
        <f t="shared" si="0"/>
        <v>16644</v>
      </c>
      <c r="C18" s="3">
        <f t="shared" si="0"/>
        <v>15573</v>
      </c>
      <c r="D18" s="3">
        <f t="shared" si="0"/>
        <v>9582</v>
      </c>
      <c r="E18" s="3">
        <f t="shared" si="0"/>
        <v>5991</v>
      </c>
      <c r="F18" s="3">
        <f t="shared" si="0"/>
        <v>1071</v>
      </c>
      <c r="G18" s="3">
        <f t="shared" si="1"/>
        <v>164103</v>
      </c>
      <c r="H18" s="3">
        <f t="shared" si="1"/>
        <v>92758</v>
      </c>
      <c r="I18" s="3">
        <f t="shared" si="1"/>
        <v>50820</v>
      </c>
      <c r="J18" s="3">
        <f t="shared" si="1"/>
        <v>20525</v>
      </c>
      <c r="L18">
        <v>2007</v>
      </c>
      <c r="M18">
        <v>16644000000</v>
      </c>
      <c r="N18">
        <v>15573000000</v>
      </c>
      <c r="O18">
        <v>9582000000</v>
      </c>
      <c r="P18">
        <v>5991000000</v>
      </c>
      <c r="Q18">
        <v>1071000000</v>
      </c>
      <c r="R18">
        <v>164103</v>
      </c>
      <c r="S18">
        <v>92758</v>
      </c>
      <c r="T18">
        <v>50820</v>
      </c>
      <c r="U18">
        <v>20525</v>
      </c>
    </row>
    <row r="19" spans="1:21">
      <c r="A19" s="7">
        <f t="shared" si="2"/>
        <v>2008</v>
      </c>
      <c r="B19" s="3">
        <f t="shared" si="0"/>
        <v>15792</v>
      </c>
      <c r="C19" s="3">
        <f t="shared" si="0"/>
        <v>14794</v>
      </c>
      <c r="D19" s="3">
        <f t="shared" si="0"/>
        <v>8928</v>
      </c>
      <c r="E19" s="3">
        <f t="shared" si="0"/>
        <v>5866</v>
      </c>
      <c r="F19" s="3">
        <f t="shared" si="0"/>
        <v>998</v>
      </c>
      <c r="G19" s="3">
        <f t="shared" si="1"/>
        <v>158926</v>
      </c>
      <c r="H19" s="3">
        <f t="shared" si="1"/>
        <v>90303</v>
      </c>
      <c r="I19" s="3">
        <f t="shared" si="1"/>
        <v>47173</v>
      </c>
      <c r="J19" s="3">
        <f t="shared" si="1"/>
        <v>21450</v>
      </c>
      <c r="L19">
        <v>2008</v>
      </c>
      <c r="M19">
        <v>15792000000</v>
      </c>
      <c r="N19">
        <v>14794000000</v>
      </c>
      <c r="O19">
        <v>8928000000</v>
      </c>
      <c r="P19">
        <v>5866000000</v>
      </c>
      <c r="Q19">
        <v>998000000</v>
      </c>
      <c r="R19">
        <v>158926</v>
      </c>
      <c r="S19">
        <v>90303</v>
      </c>
      <c r="T19">
        <v>47173</v>
      </c>
      <c r="U19">
        <v>21450</v>
      </c>
    </row>
    <row r="20" spans="1:21">
      <c r="A20" s="7">
        <f t="shared" si="2"/>
        <v>2009</v>
      </c>
      <c r="B20" s="3">
        <f t="shared" si="0"/>
        <v>15202</v>
      </c>
      <c r="C20" s="3">
        <f t="shared" si="0"/>
        <v>14235</v>
      </c>
      <c r="D20" s="3">
        <f t="shared" si="0"/>
        <v>8860</v>
      </c>
      <c r="E20" s="3">
        <f t="shared" si="0"/>
        <v>5375</v>
      </c>
      <c r="F20" s="3">
        <f t="shared" si="0"/>
        <v>967</v>
      </c>
      <c r="G20" s="3" t="s">
        <v>10</v>
      </c>
      <c r="H20" s="3" t="s">
        <v>10</v>
      </c>
      <c r="I20" s="3" t="s">
        <v>10</v>
      </c>
      <c r="J20" s="3" t="s">
        <v>10</v>
      </c>
      <c r="L20">
        <v>2009</v>
      </c>
      <c r="M20">
        <v>15202000000</v>
      </c>
      <c r="N20">
        <v>14235000000</v>
      </c>
      <c r="O20">
        <v>8860000000</v>
      </c>
      <c r="P20">
        <v>5375000000</v>
      </c>
      <c r="Q20">
        <v>967000000</v>
      </c>
    </row>
    <row r="21" spans="1:21">
      <c r="A21" s="7">
        <f t="shared" si="2"/>
        <v>2010</v>
      </c>
      <c r="B21" s="3">
        <f t="shared" si="0"/>
        <v>14808</v>
      </c>
      <c r="C21" s="3">
        <f t="shared" si="0"/>
        <v>13780</v>
      </c>
      <c r="D21" s="3">
        <f t="shared" si="0"/>
        <v>8465</v>
      </c>
      <c r="E21" s="3">
        <f t="shared" si="0"/>
        <v>5315</v>
      </c>
      <c r="F21" s="3">
        <f t="shared" si="0"/>
        <v>1028</v>
      </c>
      <c r="G21" s="3" t="s">
        <v>10</v>
      </c>
      <c r="H21" s="3" t="s">
        <v>10</v>
      </c>
      <c r="I21" s="3" t="s">
        <v>10</v>
      </c>
      <c r="J21" s="3" t="s">
        <v>10</v>
      </c>
      <c r="L21">
        <v>2010</v>
      </c>
      <c r="M21">
        <v>14808000000</v>
      </c>
      <c r="N21">
        <v>13780000000</v>
      </c>
      <c r="O21">
        <v>8465000000</v>
      </c>
      <c r="P21">
        <v>5315000000</v>
      </c>
      <c r="Q21">
        <v>1028000000</v>
      </c>
    </row>
    <row r="22" spans="1:21">
      <c r="G22" s="2"/>
      <c r="H22" s="2"/>
      <c r="I22" s="2"/>
      <c r="J22" s="2"/>
    </row>
    <row r="23" spans="1:21">
      <c r="A23" s="9" t="s">
        <v>721</v>
      </c>
    </row>
    <row r="24" spans="1:21">
      <c r="A24" s="7" t="s">
        <v>750</v>
      </c>
      <c r="B24" s="13">
        <f>((VLOOKUP(VALUE(RIGHT($A24,4)),$A$3:$J$21,COLUMN(B$21),0)/VLOOKUP(VALUE(LEFT($A24,4)),$A$3:$J$21,COLUMN(B$21),0))-1)*100</f>
        <v>95.691819743623626</v>
      </c>
      <c r="C24" s="13">
        <f t="shared" ref="C24:J28" si="3">((VLOOKUP(VALUE(RIGHT($A24,4)),$A$3:$J$21,COLUMN(C$21),0)/VLOOKUP(VALUE(LEFT($A24,4)),$A$3:$J$21,COLUMN(C$21),0))-1)*100</f>
        <v>98.61631594119342</v>
      </c>
      <c r="D24" s="13">
        <f t="shared" si="3"/>
        <v>111.3080379430854</v>
      </c>
      <c r="E24" s="13">
        <f t="shared" si="3"/>
        <v>81.275579809004086</v>
      </c>
      <c r="F24" s="13">
        <f t="shared" si="3"/>
        <v>63.434022257551661</v>
      </c>
      <c r="G24" s="13" t="s">
        <v>10</v>
      </c>
      <c r="H24" s="13" t="s">
        <v>10</v>
      </c>
      <c r="I24" s="13" t="s">
        <v>10</v>
      </c>
      <c r="J24" s="13" t="s">
        <v>10</v>
      </c>
    </row>
    <row r="25" spans="1:21">
      <c r="A25" s="7" t="s">
        <v>751</v>
      </c>
      <c r="B25" s="13">
        <f>((VLOOKUP(VALUE(RIGHT($A25,4)),$A$3:$J$21,COLUMN(B$21),0)/VLOOKUP(VALUE(LEFT($A25,4)),$A$3:$J$21,COLUMN(B$21),0))-1)*100</f>
        <v>108.69565217391303</v>
      </c>
      <c r="C25" s="13">
        <f t="shared" si="3"/>
        <v>113.23147881233785</v>
      </c>
      <c r="D25" s="13">
        <f t="shared" si="3"/>
        <v>122.86570144782827</v>
      </c>
      <c r="E25" s="13">
        <f t="shared" si="3"/>
        <v>100.0682128240109</v>
      </c>
      <c r="F25" s="13">
        <f t="shared" si="3"/>
        <v>58.664546899841021</v>
      </c>
      <c r="G25" s="13">
        <f t="shared" si="3"/>
        <v>101.47053230734127</v>
      </c>
      <c r="H25" s="13">
        <f t="shared" si="3"/>
        <v>92.712179090462882</v>
      </c>
      <c r="I25" s="13">
        <f t="shared" si="3"/>
        <v>107.43590871113847</v>
      </c>
      <c r="J25" s="13">
        <f t="shared" si="3"/>
        <v>131.06754282020901</v>
      </c>
    </row>
    <row r="26" spans="1:21">
      <c r="A26" s="7" t="s">
        <v>752</v>
      </c>
      <c r="B26" s="13">
        <f>((VLOOKUP(VALUE(RIGHT($A26,4)),$A$3:$J$21,COLUMN(B$21),0)/VLOOKUP(VALUE(LEFT($A26,4)),$A$3:$J$21,COLUMN(B$21),0))-1)*100</f>
        <v>63.803356680322445</v>
      </c>
      <c r="C26" s="13">
        <f t="shared" si="3"/>
        <v>61.444220236379365</v>
      </c>
      <c r="D26" s="13">
        <f t="shared" si="3"/>
        <v>45.781328007988023</v>
      </c>
      <c r="E26" s="13">
        <f t="shared" si="3"/>
        <v>82.810368349249657</v>
      </c>
      <c r="F26" s="13">
        <f t="shared" si="3"/>
        <v>89.82511923688395</v>
      </c>
      <c r="G26" s="13">
        <f t="shared" si="3"/>
        <v>32.738359342317104</v>
      </c>
      <c r="H26" s="13">
        <f t="shared" si="3"/>
        <v>42.698307689024517</v>
      </c>
      <c r="I26" s="13">
        <f t="shared" si="3"/>
        <v>17.576183984873129</v>
      </c>
      <c r="J26" s="13">
        <f t="shared" si="3"/>
        <v>19.60573090595712</v>
      </c>
    </row>
    <row r="27" spans="1:21">
      <c r="A27" s="7" t="s">
        <v>753</v>
      </c>
      <c r="B27" s="13">
        <f>((VLOOKUP(VALUE(RIGHT($A27,4)),$A$3:$J$21,COLUMN(B$21),0)/VLOOKUP(VALUE(LEFT($A27,4)),$A$3:$J$21,COLUMN(B$21),0))-1)*100</f>
        <v>27.40621218233159</v>
      </c>
      <c r="C27" s="13">
        <f t="shared" si="3"/>
        <v>32.077493080974918</v>
      </c>
      <c r="D27" s="13">
        <f t="shared" si="3"/>
        <v>52.87671232876712</v>
      </c>
      <c r="E27" s="13">
        <f t="shared" si="3"/>
        <v>9.4402985074626855</v>
      </c>
      <c r="F27" s="13">
        <f t="shared" si="3"/>
        <v>-16.415410385259634</v>
      </c>
      <c r="G27" s="13">
        <f t="shared" si="3"/>
        <v>51.780188715284403</v>
      </c>
      <c r="H27" s="13">
        <f t="shared" si="3"/>
        <v>35.048678720445061</v>
      </c>
      <c r="I27" s="13">
        <f t="shared" si="3"/>
        <v>76.426808287830056</v>
      </c>
      <c r="J27" s="13">
        <f t="shared" si="3"/>
        <v>93.191029451499602</v>
      </c>
    </row>
    <row r="28" spans="1:21">
      <c r="A28" s="7" t="s">
        <v>448</v>
      </c>
      <c r="B28" s="13">
        <f>((VLOOKUP(VALUE(RIGHT($A28,4)),$A$3:$J$21,COLUMN(B$21),0)/VLOOKUP(VALUE(LEFT($A28,4)),$A$3:$J$21,COLUMN(B$21),0))-1)*100</f>
        <v>19.467527228721249</v>
      </c>
      <c r="C28" s="13">
        <f t="shared" si="3"/>
        <v>23.024729934827249</v>
      </c>
      <c r="D28" s="13">
        <f t="shared" si="3"/>
        <v>44.94863013698631</v>
      </c>
      <c r="E28" s="13">
        <f t="shared" si="3"/>
        <v>-0.83955223880597396</v>
      </c>
      <c r="F28" s="13">
        <f t="shared" si="3"/>
        <v>-13.90284757118928</v>
      </c>
      <c r="G28" s="13" t="s">
        <v>10</v>
      </c>
      <c r="H28" s="13" t="s">
        <v>10</v>
      </c>
      <c r="I28" s="13" t="s">
        <v>10</v>
      </c>
      <c r="J28" s="13" t="s">
        <v>10</v>
      </c>
    </row>
    <row r="30" spans="1:21">
      <c r="A30" s="9" t="s">
        <v>71</v>
      </c>
    </row>
    <row r="31" spans="1:21">
      <c r="A31" s="7" t="s">
        <v>750</v>
      </c>
      <c r="B31" s="2">
        <f t="shared" ref="B31:J35" si="4">(POWER(VLOOKUP(VALUE(RIGHT($A31,4)),$A$3:$J$21,COLUMN(B$21),0)/VLOOKUP(VALUE(LEFT($A31,4)),$A$3:$J$21,COLUMN(B$21),0),1/(VALUE(RIGHT($A31,4))-VALUE(LEFT($A31,4))))-1)*100</f>
        <v>4.2853473438708933</v>
      </c>
      <c r="C31" s="2">
        <f t="shared" si="4"/>
        <v>4.3820766177204096</v>
      </c>
      <c r="D31" s="2">
        <f t="shared" si="4"/>
        <v>4.7869624069720951</v>
      </c>
      <c r="E31" s="2">
        <f t="shared" si="4"/>
        <v>3.787776141078103</v>
      </c>
      <c r="F31" s="2">
        <f t="shared" si="4"/>
        <v>3.1178630343459135</v>
      </c>
      <c r="G31" s="2" t="s">
        <v>10</v>
      </c>
      <c r="H31" s="2" t="s">
        <v>10</v>
      </c>
      <c r="I31" s="2" t="s">
        <v>10</v>
      </c>
      <c r="J31" s="2" t="s">
        <v>10</v>
      </c>
    </row>
    <row r="32" spans="1:21">
      <c r="A32" s="7" t="s">
        <v>751</v>
      </c>
      <c r="B32" s="2">
        <f t="shared" si="4"/>
        <v>5.3955770067278142</v>
      </c>
      <c r="C32" s="2">
        <f t="shared" si="4"/>
        <v>5.557569023112241</v>
      </c>
      <c r="D32" s="2">
        <f t="shared" si="4"/>
        <v>5.8912880843172699</v>
      </c>
      <c r="E32" s="2">
        <f t="shared" si="4"/>
        <v>5.0782232842620845</v>
      </c>
      <c r="F32" s="2">
        <f t="shared" si="4"/>
        <v>3.3522635201217232</v>
      </c>
      <c r="G32" s="2">
        <f t="shared" si="4"/>
        <v>5.1306610644618278</v>
      </c>
      <c r="H32" s="2">
        <f t="shared" si="4"/>
        <v>4.7974353297664418</v>
      </c>
      <c r="I32" s="2">
        <f t="shared" si="4"/>
        <v>5.3500065664702667</v>
      </c>
      <c r="J32" s="2">
        <f t="shared" si="4"/>
        <v>6.1649973604113839</v>
      </c>
    </row>
    <row r="33" spans="1:10">
      <c r="A33" s="7" t="s">
        <v>752</v>
      </c>
      <c r="B33" s="2">
        <f t="shared" si="4"/>
        <v>8.5726570342887101</v>
      </c>
      <c r="C33" s="2">
        <f t="shared" si="4"/>
        <v>8.3104641513095601</v>
      </c>
      <c r="D33" s="2">
        <f t="shared" si="4"/>
        <v>6.4838268003138966</v>
      </c>
      <c r="E33" s="2">
        <f t="shared" si="4"/>
        <v>10.577509426011279</v>
      </c>
      <c r="F33" s="2">
        <f t="shared" si="4"/>
        <v>11.273636217675943</v>
      </c>
      <c r="G33" s="2">
        <f t="shared" si="4"/>
        <v>4.8333363527641504</v>
      </c>
      <c r="H33" s="2">
        <f t="shared" si="4"/>
        <v>6.1051516586883681</v>
      </c>
      <c r="I33" s="2">
        <f t="shared" si="4"/>
        <v>2.7353473108483684</v>
      </c>
      <c r="J33" s="2">
        <f t="shared" si="4"/>
        <v>3.028805543060642</v>
      </c>
    </row>
    <row r="34" spans="1:10">
      <c r="A34" s="7" t="s">
        <v>753</v>
      </c>
      <c r="B34" s="2">
        <f t="shared" si="4"/>
        <v>3.0739277210551474</v>
      </c>
      <c r="C34" s="2">
        <f t="shared" si="4"/>
        <v>3.538913214281636</v>
      </c>
      <c r="D34" s="2">
        <f t="shared" si="4"/>
        <v>5.4490488624947986</v>
      </c>
      <c r="E34" s="2">
        <f t="shared" si="4"/>
        <v>1.1339939562073686</v>
      </c>
      <c r="F34" s="2">
        <f t="shared" si="4"/>
        <v>-2.216455251127325</v>
      </c>
      <c r="G34" s="2">
        <f t="shared" si="4"/>
        <v>5.3542078583418196</v>
      </c>
      <c r="H34" s="2">
        <f t="shared" si="4"/>
        <v>3.8272359258255007</v>
      </c>
      <c r="I34" s="2">
        <f t="shared" si="4"/>
        <v>7.3545787598526813</v>
      </c>
      <c r="J34" s="2">
        <f t="shared" si="4"/>
        <v>8.5796330462062578</v>
      </c>
    </row>
    <row r="35" spans="1:10">
      <c r="A35" s="7" t="s">
        <v>448</v>
      </c>
      <c r="B35" s="2">
        <f t="shared" si="4"/>
        <v>1.7946579663060236</v>
      </c>
      <c r="C35" s="2">
        <f t="shared" si="4"/>
        <v>2.0937701882588922</v>
      </c>
      <c r="D35" s="2">
        <f t="shared" si="4"/>
        <v>3.7818508210319735</v>
      </c>
      <c r="E35" s="2">
        <f t="shared" si="4"/>
        <v>-8.4274102302939191E-2</v>
      </c>
      <c r="F35" s="2">
        <f t="shared" si="4"/>
        <v>-1.4857900530047874</v>
      </c>
      <c r="G35" s="2" t="s">
        <v>10</v>
      </c>
      <c r="H35" s="2" t="s">
        <v>10</v>
      </c>
      <c r="I35" s="2" t="s">
        <v>10</v>
      </c>
      <c r="J35" s="2" t="s">
        <v>10</v>
      </c>
    </row>
    <row r="36" spans="1:10">
      <c r="A36" t="s">
        <v>754</v>
      </c>
    </row>
    <row r="37" spans="1:10">
      <c r="A37" s="332" t="s">
        <v>1348</v>
      </c>
      <c r="B37" s="332"/>
      <c r="C37" s="332"/>
      <c r="D37" s="332"/>
      <c r="E37" s="332"/>
      <c r="F37" s="332"/>
      <c r="G37" s="332"/>
      <c r="H37" s="332"/>
      <c r="I37" s="332"/>
      <c r="J37" s="332"/>
    </row>
  </sheetData>
  <mergeCells count="7">
    <mergeCell ref="A37:J37"/>
    <mergeCell ref="A1:J1"/>
    <mergeCell ref="B2:B3"/>
    <mergeCell ref="C2:E2"/>
    <mergeCell ref="G2:J2"/>
    <mergeCell ref="B4:F4"/>
    <mergeCell ref="G4:J4"/>
  </mergeCells>
  <pageMargins left="0.7" right="0.7" top="0.75" bottom="0.75" header="0.3" footer="0.3"/>
  <pageSetup scale="81" orientation="landscape" horizontalDpi="0" verticalDpi="0" r:id="rId1"/>
  <colBreaks count="1" manualBreakCount="1">
    <brk id="10" max="1048575" man="1"/>
  </colBreaks>
</worksheet>
</file>

<file path=xl/worksheets/sheet78.xml><?xml version="1.0" encoding="utf-8"?>
<worksheet xmlns="http://schemas.openxmlformats.org/spreadsheetml/2006/main" xmlns:r="http://schemas.openxmlformats.org/officeDocument/2006/relationships">
  <sheetPr codeName="Sheet124"/>
  <dimension ref="A1:V37"/>
  <sheetViews>
    <sheetView view="pageBreakPreview" zoomScale="60" zoomScaleNormal="100" workbookViewId="0">
      <selection sqref="A1:J1"/>
    </sheetView>
  </sheetViews>
  <sheetFormatPr defaultRowHeight="15" outlineLevelCol="1"/>
  <cols>
    <col min="1" max="1" width="10.85546875" customWidth="1"/>
    <col min="2" max="2" width="18.5703125" customWidth="1"/>
    <col min="3" max="3" width="19.5703125" bestFit="1" customWidth="1"/>
    <col min="4" max="10" width="14.5703125" customWidth="1"/>
    <col min="12" max="21" width="0" hidden="1" customWidth="1" outlineLevel="1"/>
    <col min="22" max="22" width="9.140625" collapsed="1"/>
  </cols>
  <sheetData>
    <row r="1" spans="1:21">
      <c r="A1" s="369" t="s">
        <v>755</v>
      </c>
      <c r="B1" s="369"/>
      <c r="C1" s="369"/>
      <c r="D1" s="369"/>
      <c r="E1" s="369"/>
      <c r="F1" s="369"/>
      <c r="G1" s="369"/>
      <c r="H1" s="369"/>
      <c r="I1" s="369"/>
      <c r="J1" s="369"/>
    </row>
    <row r="2" spans="1:21">
      <c r="B2" s="318" t="s">
        <v>737</v>
      </c>
      <c r="C2" s="318" t="s">
        <v>738</v>
      </c>
      <c r="D2" s="318"/>
      <c r="E2" s="318"/>
      <c r="F2" s="78"/>
      <c r="G2" s="370" t="s">
        <v>739</v>
      </c>
      <c r="H2" s="370"/>
      <c r="I2" s="370"/>
      <c r="J2" s="370"/>
    </row>
    <row r="3" spans="1:21" ht="90">
      <c r="B3" s="318"/>
      <c r="C3" s="47" t="s">
        <v>740</v>
      </c>
      <c r="D3" s="47" t="s">
        <v>741</v>
      </c>
      <c r="E3" s="47" t="s">
        <v>742</v>
      </c>
      <c r="F3" s="47" t="s">
        <v>743</v>
      </c>
      <c r="G3" s="47" t="s">
        <v>744</v>
      </c>
      <c r="H3" s="47" t="s">
        <v>745</v>
      </c>
      <c r="I3" s="47" t="s">
        <v>746</v>
      </c>
      <c r="J3" s="47" t="s">
        <v>747</v>
      </c>
    </row>
    <row r="4" spans="1:21">
      <c r="A4" s="7"/>
      <c r="B4" s="345" t="s">
        <v>748</v>
      </c>
      <c r="C4" s="370"/>
      <c r="D4" s="370"/>
      <c r="E4" s="370"/>
      <c r="F4" s="370"/>
      <c r="G4" s="370" t="s">
        <v>749</v>
      </c>
      <c r="H4" s="370"/>
      <c r="I4" s="370"/>
      <c r="J4" s="370"/>
    </row>
    <row r="5" spans="1:21">
      <c r="A5" s="7">
        <v>1994</v>
      </c>
      <c r="B5" s="3">
        <f t="shared" ref="B5:F21" si="0">M5/(10^6)</f>
        <v>4529</v>
      </c>
      <c r="C5" s="3">
        <f t="shared" si="0"/>
        <v>4240</v>
      </c>
      <c r="D5" s="3">
        <f t="shared" si="0"/>
        <v>2372</v>
      </c>
      <c r="E5" s="3">
        <f t="shared" si="0"/>
        <v>1868</v>
      </c>
      <c r="F5" s="3">
        <f t="shared" si="0"/>
        <v>289</v>
      </c>
      <c r="G5" s="3">
        <f>R5</f>
        <v>43040</v>
      </c>
      <c r="H5" s="3">
        <f t="shared" ref="H5:J19" si="1">S5</f>
        <v>25897</v>
      </c>
      <c r="I5" s="3">
        <f t="shared" si="1"/>
        <v>11583</v>
      </c>
      <c r="J5" s="3">
        <f t="shared" si="1"/>
        <v>5560</v>
      </c>
      <c r="L5">
        <v>1994</v>
      </c>
      <c r="M5">
        <v>4529000000</v>
      </c>
      <c r="N5">
        <v>4240000000</v>
      </c>
      <c r="O5">
        <v>2372000000</v>
      </c>
      <c r="P5">
        <v>1868000000</v>
      </c>
      <c r="Q5">
        <v>289000000</v>
      </c>
      <c r="R5">
        <v>43040</v>
      </c>
      <c r="S5">
        <v>25897</v>
      </c>
      <c r="T5">
        <v>11583</v>
      </c>
      <c r="U5">
        <v>5560</v>
      </c>
    </row>
    <row r="6" spans="1:21">
      <c r="A6" s="7">
        <f>A5+1</f>
        <v>1995</v>
      </c>
      <c r="B6" s="3">
        <f t="shared" si="0"/>
        <v>4977</v>
      </c>
      <c r="C6" s="3">
        <f t="shared" si="0"/>
        <v>4591</v>
      </c>
      <c r="D6" s="3">
        <f t="shared" si="0"/>
        <v>2511</v>
      </c>
      <c r="E6" s="3">
        <f t="shared" si="0"/>
        <v>2080</v>
      </c>
      <c r="F6" s="3">
        <f t="shared" si="0"/>
        <v>385</v>
      </c>
      <c r="G6" s="3">
        <f t="shared" ref="G6:G19" si="2">R6</f>
        <v>45181</v>
      </c>
      <c r="H6" s="3">
        <f t="shared" si="1"/>
        <v>27405</v>
      </c>
      <c r="I6" s="3">
        <f t="shared" si="1"/>
        <v>11902</v>
      </c>
      <c r="J6" s="3">
        <f t="shared" si="1"/>
        <v>5874</v>
      </c>
      <c r="L6">
        <v>1995</v>
      </c>
      <c r="M6">
        <v>4977000000</v>
      </c>
      <c r="N6">
        <v>4591000000</v>
      </c>
      <c r="O6">
        <v>2511000000</v>
      </c>
      <c r="P6">
        <v>2080000000</v>
      </c>
      <c r="Q6">
        <v>385000000</v>
      </c>
      <c r="R6">
        <v>45181</v>
      </c>
      <c r="S6">
        <v>27405</v>
      </c>
      <c r="T6">
        <v>11902</v>
      </c>
      <c r="U6">
        <v>5874</v>
      </c>
    </row>
    <row r="7" spans="1:21">
      <c r="A7" s="7">
        <f t="shared" ref="A7:A21" si="3">A6+1</f>
        <v>1996</v>
      </c>
      <c r="B7" s="3">
        <f t="shared" si="0"/>
        <v>5116</v>
      </c>
      <c r="C7" s="3">
        <f t="shared" si="0"/>
        <v>4679</v>
      </c>
      <c r="D7" s="3">
        <f t="shared" si="0"/>
        <v>2533</v>
      </c>
      <c r="E7" s="3">
        <f t="shared" si="0"/>
        <v>2147</v>
      </c>
      <c r="F7" s="3">
        <f t="shared" si="0"/>
        <v>437</v>
      </c>
      <c r="G7" s="3">
        <f t="shared" si="2"/>
        <v>46004</v>
      </c>
      <c r="H7" s="3">
        <f t="shared" si="1"/>
        <v>28437</v>
      </c>
      <c r="I7" s="3">
        <f t="shared" si="1"/>
        <v>11672</v>
      </c>
      <c r="J7" s="3">
        <f t="shared" si="1"/>
        <v>5895</v>
      </c>
      <c r="L7">
        <v>1996</v>
      </c>
      <c r="M7">
        <v>5116000000</v>
      </c>
      <c r="N7">
        <v>4679000000</v>
      </c>
      <c r="O7">
        <v>2533000000</v>
      </c>
      <c r="P7">
        <v>2147000000</v>
      </c>
      <c r="Q7">
        <v>437000000</v>
      </c>
      <c r="R7">
        <v>46004</v>
      </c>
      <c r="S7">
        <v>28437</v>
      </c>
      <c r="T7">
        <v>11672</v>
      </c>
      <c r="U7">
        <v>5895</v>
      </c>
    </row>
    <row r="8" spans="1:21">
      <c r="A8" s="7">
        <f t="shared" si="3"/>
        <v>1997</v>
      </c>
      <c r="B8" s="3">
        <f t="shared" si="0"/>
        <v>5788</v>
      </c>
      <c r="C8" s="3">
        <f t="shared" si="0"/>
        <v>5365</v>
      </c>
      <c r="D8" s="3">
        <f t="shared" si="0"/>
        <v>2848</v>
      </c>
      <c r="E8" s="3">
        <f t="shared" si="0"/>
        <v>2516</v>
      </c>
      <c r="F8" s="3">
        <f t="shared" si="0"/>
        <v>423</v>
      </c>
      <c r="G8" s="3">
        <f t="shared" si="2"/>
        <v>49440</v>
      </c>
      <c r="H8" s="3">
        <f t="shared" si="1"/>
        <v>31551</v>
      </c>
      <c r="I8" s="3">
        <f t="shared" si="1"/>
        <v>11920</v>
      </c>
      <c r="J8" s="3">
        <f t="shared" si="1"/>
        <v>5969</v>
      </c>
      <c r="L8">
        <v>1997</v>
      </c>
      <c r="M8">
        <v>5788000000</v>
      </c>
      <c r="N8">
        <v>5365000000</v>
      </c>
      <c r="O8">
        <v>2848000000</v>
      </c>
      <c r="P8">
        <v>2516000000</v>
      </c>
      <c r="Q8">
        <v>423000000</v>
      </c>
      <c r="R8">
        <v>49440</v>
      </c>
      <c r="S8">
        <v>31551</v>
      </c>
      <c r="T8">
        <v>11920</v>
      </c>
      <c r="U8">
        <v>5969</v>
      </c>
    </row>
    <row r="9" spans="1:21">
      <c r="A9" s="7">
        <f t="shared" si="3"/>
        <v>1998</v>
      </c>
      <c r="B9" s="3">
        <f t="shared" si="0"/>
        <v>6505</v>
      </c>
      <c r="C9" s="3">
        <f t="shared" si="0"/>
        <v>5999</v>
      </c>
      <c r="D9" s="3">
        <f t="shared" si="0"/>
        <v>3072</v>
      </c>
      <c r="E9" s="3">
        <f t="shared" si="0"/>
        <v>2927</v>
      </c>
      <c r="F9" s="3">
        <f t="shared" si="0"/>
        <v>506</v>
      </c>
      <c r="G9" s="3">
        <f t="shared" si="2"/>
        <v>51268</v>
      </c>
      <c r="H9" s="3">
        <f t="shared" si="1"/>
        <v>32851</v>
      </c>
      <c r="I9" s="3">
        <f t="shared" si="1"/>
        <v>12587</v>
      </c>
      <c r="J9" s="3">
        <f t="shared" si="1"/>
        <v>5830</v>
      </c>
      <c r="L9">
        <v>1998</v>
      </c>
      <c r="M9">
        <v>6505000000</v>
      </c>
      <c r="N9">
        <v>5999000000</v>
      </c>
      <c r="O9">
        <v>3072000000</v>
      </c>
      <c r="P9">
        <v>2927000000</v>
      </c>
      <c r="Q9">
        <v>506000000</v>
      </c>
      <c r="R9">
        <v>51268</v>
      </c>
      <c r="S9">
        <v>32851</v>
      </c>
      <c r="T9">
        <v>12587</v>
      </c>
      <c r="U9">
        <v>5830</v>
      </c>
    </row>
    <row r="10" spans="1:21">
      <c r="A10" s="7">
        <f t="shared" si="3"/>
        <v>1999</v>
      </c>
      <c r="B10" s="3">
        <f t="shared" si="0"/>
        <v>7044</v>
      </c>
      <c r="C10" s="3">
        <f t="shared" si="0"/>
        <v>6368</v>
      </c>
      <c r="D10" s="3">
        <f t="shared" si="0"/>
        <v>3198</v>
      </c>
      <c r="E10" s="3">
        <f t="shared" si="0"/>
        <v>3170</v>
      </c>
      <c r="F10" s="3">
        <f t="shared" si="0"/>
        <v>676</v>
      </c>
      <c r="G10" s="3">
        <f t="shared" si="2"/>
        <v>53795</v>
      </c>
      <c r="H10" s="3">
        <f t="shared" si="1"/>
        <v>34240</v>
      </c>
      <c r="I10" s="3">
        <f t="shared" si="1"/>
        <v>12747</v>
      </c>
      <c r="J10" s="3">
        <f t="shared" si="1"/>
        <v>6808</v>
      </c>
      <c r="L10">
        <v>1999</v>
      </c>
      <c r="M10">
        <v>7044000000</v>
      </c>
      <c r="N10">
        <v>6368000000</v>
      </c>
      <c r="O10">
        <v>3198000000</v>
      </c>
      <c r="P10">
        <v>3170000000</v>
      </c>
      <c r="Q10">
        <v>676000000</v>
      </c>
      <c r="R10">
        <v>53795</v>
      </c>
      <c r="S10">
        <v>34240</v>
      </c>
      <c r="T10">
        <v>12747</v>
      </c>
      <c r="U10">
        <v>6808</v>
      </c>
    </row>
    <row r="11" spans="1:21">
      <c r="A11" s="7">
        <f t="shared" si="3"/>
        <v>2000</v>
      </c>
      <c r="B11" s="3">
        <f t="shared" si="0"/>
        <v>8474</v>
      </c>
      <c r="C11" s="3">
        <f t="shared" si="0"/>
        <v>7682</v>
      </c>
      <c r="D11" s="3">
        <f t="shared" si="0"/>
        <v>3752</v>
      </c>
      <c r="E11" s="3">
        <f t="shared" si="0"/>
        <v>3929</v>
      </c>
      <c r="F11" s="3">
        <f t="shared" si="0"/>
        <v>792</v>
      </c>
      <c r="G11" s="3">
        <f t="shared" si="2"/>
        <v>61160</v>
      </c>
      <c r="H11" s="3">
        <f t="shared" si="1"/>
        <v>39201</v>
      </c>
      <c r="I11" s="3">
        <f t="shared" si="1"/>
        <v>14718</v>
      </c>
      <c r="J11" s="3">
        <f t="shared" si="1"/>
        <v>7241</v>
      </c>
      <c r="L11">
        <v>2000</v>
      </c>
      <c r="M11">
        <v>8474000000</v>
      </c>
      <c r="N11">
        <v>7682000000</v>
      </c>
      <c r="O11">
        <v>3752000000</v>
      </c>
      <c r="P11">
        <v>3929000000</v>
      </c>
      <c r="Q11">
        <v>792000000</v>
      </c>
      <c r="R11">
        <v>61160</v>
      </c>
      <c r="S11">
        <v>39201</v>
      </c>
      <c r="T11">
        <v>14718</v>
      </c>
      <c r="U11">
        <v>7241</v>
      </c>
    </row>
    <row r="12" spans="1:21">
      <c r="A12" s="7">
        <f t="shared" si="3"/>
        <v>2001</v>
      </c>
      <c r="B12" s="3">
        <f t="shared" si="0"/>
        <v>9194</v>
      </c>
      <c r="C12" s="3">
        <f t="shared" si="0"/>
        <v>8379</v>
      </c>
      <c r="D12" s="3">
        <f t="shared" si="0"/>
        <v>4152</v>
      </c>
      <c r="E12" s="3">
        <f t="shared" si="0"/>
        <v>4227</v>
      </c>
      <c r="F12" s="3">
        <f t="shared" si="0"/>
        <v>815</v>
      </c>
      <c r="G12" s="3">
        <f t="shared" si="2"/>
        <v>61696</v>
      </c>
      <c r="H12" s="3">
        <f t="shared" si="1"/>
        <v>38657</v>
      </c>
      <c r="I12" s="3">
        <f t="shared" si="1"/>
        <v>14898</v>
      </c>
      <c r="J12" s="3">
        <f t="shared" si="1"/>
        <v>8141</v>
      </c>
      <c r="L12">
        <v>2001</v>
      </c>
      <c r="M12">
        <v>9194000000</v>
      </c>
      <c r="N12">
        <v>8379000000</v>
      </c>
      <c r="O12">
        <v>4152000000</v>
      </c>
      <c r="P12">
        <v>4227000000</v>
      </c>
      <c r="Q12">
        <v>815000000</v>
      </c>
      <c r="R12">
        <v>61696</v>
      </c>
      <c r="S12">
        <v>38657</v>
      </c>
      <c r="T12">
        <v>14898</v>
      </c>
      <c r="U12">
        <v>8141</v>
      </c>
    </row>
    <row r="13" spans="1:21">
      <c r="A13" s="7">
        <f t="shared" si="3"/>
        <v>2002</v>
      </c>
      <c r="B13" s="3">
        <f t="shared" si="0"/>
        <v>8198</v>
      </c>
      <c r="C13" s="3">
        <f t="shared" si="0"/>
        <v>7640</v>
      </c>
      <c r="D13" s="3">
        <f t="shared" si="0"/>
        <v>4088</v>
      </c>
      <c r="E13" s="3">
        <f t="shared" si="0"/>
        <v>3552</v>
      </c>
      <c r="F13" s="3">
        <f t="shared" si="0"/>
        <v>557</v>
      </c>
      <c r="G13" s="3">
        <f t="shared" si="2"/>
        <v>60857</v>
      </c>
      <c r="H13" s="3">
        <f t="shared" si="1"/>
        <v>37242</v>
      </c>
      <c r="I13" s="3">
        <f t="shared" si="1"/>
        <v>15648</v>
      </c>
      <c r="J13" s="3">
        <f t="shared" si="1"/>
        <v>7967</v>
      </c>
      <c r="L13">
        <v>2002</v>
      </c>
      <c r="M13">
        <v>8198000000</v>
      </c>
      <c r="N13">
        <v>7640000000</v>
      </c>
      <c r="O13">
        <v>4088000000</v>
      </c>
      <c r="P13">
        <v>3552000000</v>
      </c>
      <c r="Q13">
        <v>557000000</v>
      </c>
      <c r="R13">
        <v>60857</v>
      </c>
      <c r="S13">
        <v>37242</v>
      </c>
      <c r="T13">
        <v>15648</v>
      </c>
      <c r="U13">
        <v>7967</v>
      </c>
    </row>
    <row r="14" spans="1:21">
      <c r="A14" s="7">
        <f t="shared" si="3"/>
        <v>2003</v>
      </c>
      <c r="B14" s="3">
        <f t="shared" si="0"/>
        <v>8172</v>
      </c>
      <c r="C14" s="3">
        <f t="shared" si="0"/>
        <v>7741</v>
      </c>
      <c r="D14" s="3">
        <f t="shared" si="0"/>
        <v>4139</v>
      </c>
      <c r="E14" s="3">
        <f t="shared" si="0"/>
        <v>3602</v>
      </c>
      <c r="F14" s="3">
        <f t="shared" si="0"/>
        <v>432</v>
      </c>
      <c r="G14" s="3">
        <f t="shared" si="2"/>
        <v>64108</v>
      </c>
      <c r="H14" s="3">
        <f t="shared" si="1"/>
        <v>37354</v>
      </c>
      <c r="I14" s="3">
        <f t="shared" si="1"/>
        <v>17817</v>
      </c>
      <c r="J14" s="3">
        <f t="shared" si="1"/>
        <v>8937</v>
      </c>
      <c r="L14">
        <v>2003</v>
      </c>
      <c r="M14">
        <v>8172000000</v>
      </c>
      <c r="N14">
        <v>7741000000</v>
      </c>
      <c r="O14">
        <v>4139000000</v>
      </c>
      <c r="P14">
        <v>3602000000</v>
      </c>
      <c r="Q14">
        <v>432000000</v>
      </c>
      <c r="R14">
        <v>64108</v>
      </c>
      <c r="S14">
        <v>37354</v>
      </c>
      <c r="T14">
        <v>17817</v>
      </c>
      <c r="U14">
        <v>8937</v>
      </c>
    </row>
    <row r="15" spans="1:21">
      <c r="A15" s="7">
        <f t="shared" si="3"/>
        <v>2004</v>
      </c>
      <c r="B15" s="3">
        <f t="shared" si="0"/>
        <v>8281</v>
      </c>
      <c r="C15" s="3">
        <f t="shared" si="0"/>
        <v>7877</v>
      </c>
      <c r="D15" s="3">
        <f t="shared" si="0"/>
        <v>4311</v>
      </c>
      <c r="E15" s="3">
        <f t="shared" si="0"/>
        <v>3566</v>
      </c>
      <c r="F15" s="3">
        <f t="shared" si="0"/>
        <v>404</v>
      </c>
      <c r="G15" s="3">
        <f t="shared" si="2"/>
        <v>69359</v>
      </c>
      <c r="H15" s="3">
        <f t="shared" si="1"/>
        <v>38902</v>
      </c>
      <c r="I15" s="3">
        <f t="shared" si="1"/>
        <v>20552</v>
      </c>
      <c r="J15" s="3">
        <f t="shared" si="1"/>
        <v>9905</v>
      </c>
      <c r="L15">
        <v>2004</v>
      </c>
      <c r="M15">
        <v>8281000000</v>
      </c>
      <c r="N15">
        <v>7877000000</v>
      </c>
      <c r="O15">
        <v>4311000000</v>
      </c>
      <c r="P15">
        <v>3566000000</v>
      </c>
      <c r="Q15">
        <v>404000000</v>
      </c>
      <c r="R15">
        <v>69359</v>
      </c>
      <c r="S15">
        <v>38902</v>
      </c>
      <c r="T15">
        <v>20552</v>
      </c>
      <c r="U15">
        <v>9905</v>
      </c>
    </row>
    <row r="16" spans="1:21">
      <c r="A16" s="7">
        <f t="shared" si="3"/>
        <v>2005</v>
      </c>
      <c r="B16" s="3">
        <f t="shared" si="0"/>
        <v>8367</v>
      </c>
      <c r="C16" s="3">
        <f t="shared" si="0"/>
        <v>7898</v>
      </c>
      <c r="D16" s="3">
        <f t="shared" si="0"/>
        <v>4497</v>
      </c>
      <c r="E16" s="3">
        <f t="shared" si="0"/>
        <v>3401</v>
      </c>
      <c r="F16" s="3">
        <f t="shared" si="0"/>
        <v>469</v>
      </c>
      <c r="G16" s="3">
        <f t="shared" si="2"/>
        <v>70448</v>
      </c>
      <c r="H16" s="3">
        <f t="shared" si="1"/>
        <v>40310</v>
      </c>
      <c r="I16" s="3">
        <f t="shared" si="1"/>
        <v>20493</v>
      </c>
      <c r="J16" s="3">
        <f t="shared" si="1"/>
        <v>9645</v>
      </c>
      <c r="L16">
        <v>2005</v>
      </c>
      <c r="M16">
        <v>8367000000</v>
      </c>
      <c r="N16">
        <v>7898000000</v>
      </c>
      <c r="O16">
        <v>4497000000</v>
      </c>
      <c r="P16">
        <v>3401000000</v>
      </c>
      <c r="Q16">
        <v>469000000</v>
      </c>
      <c r="R16">
        <v>70448</v>
      </c>
      <c r="S16">
        <v>40310</v>
      </c>
      <c r="T16">
        <v>20493</v>
      </c>
      <c r="U16">
        <v>9645</v>
      </c>
    </row>
    <row r="17" spans="1:21">
      <c r="A17" s="7">
        <f t="shared" si="3"/>
        <v>2006</v>
      </c>
      <c r="B17" s="3">
        <f t="shared" si="0"/>
        <v>8850</v>
      </c>
      <c r="C17" s="3">
        <f t="shared" si="0"/>
        <v>8396</v>
      </c>
      <c r="D17" s="3">
        <f t="shared" si="0"/>
        <v>4978</v>
      </c>
      <c r="E17" s="3">
        <f t="shared" si="0"/>
        <v>3418</v>
      </c>
      <c r="F17" s="3">
        <f t="shared" si="0"/>
        <v>454</v>
      </c>
      <c r="G17" s="3">
        <f t="shared" si="2"/>
        <v>76617</v>
      </c>
      <c r="H17" s="3">
        <f t="shared" si="1"/>
        <v>42564</v>
      </c>
      <c r="I17" s="3">
        <f t="shared" si="1"/>
        <v>23277</v>
      </c>
      <c r="J17" s="3">
        <f t="shared" si="1"/>
        <v>10776</v>
      </c>
      <c r="L17">
        <v>2006</v>
      </c>
      <c r="M17">
        <v>8850000000</v>
      </c>
      <c r="N17">
        <v>8396000000</v>
      </c>
      <c r="O17">
        <v>4978000000</v>
      </c>
      <c r="P17">
        <v>3418000000</v>
      </c>
      <c r="Q17">
        <v>454000000</v>
      </c>
      <c r="R17">
        <v>76617</v>
      </c>
      <c r="S17">
        <v>42564</v>
      </c>
      <c r="T17">
        <v>23277</v>
      </c>
      <c r="U17">
        <v>10776</v>
      </c>
    </row>
    <row r="18" spans="1:21">
      <c r="A18" s="7">
        <f t="shared" si="3"/>
        <v>2007</v>
      </c>
      <c r="B18" s="3">
        <f t="shared" si="0"/>
        <v>8407</v>
      </c>
      <c r="C18" s="3">
        <f t="shared" si="0"/>
        <v>8002</v>
      </c>
      <c r="D18" s="3">
        <f t="shared" si="0"/>
        <v>4639</v>
      </c>
      <c r="E18" s="3">
        <f t="shared" si="0"/>
        <v>3364</v>
      </c>
      <c r="F18" s="3">
        <f t="shared" si="0"/>
        <v>405</v>
      </c>
      <c r="G18" s="3">
        <f t="shared" si="2"/>
        <v>77859</v>
      </c>
      <c r="H18" s="3">
        <f t="shared" si="1"/>
        <v>42110</v>
      </c>
      <c r="I18" s="3">
        <f t="shared" si="1"/>
        <v>24700</v>
      </c>
      <c r="J18" s="3">
        <f t="shared" si="1"/>
        <v>11049</v>
      </c>
      <c r="L18">
        <v>2007</v>
      </c>
      <c r="M18">
        <v>8407000000</v>
      </c>
      <c r="N18">
        <v>8002000000</v>
      </c>
      <c r="O18">
        <v>4639000000</v>
      </c>
      <c r="P18">
        <v>3364000000</v>
      </c>
      <c r="Q18">
        <v>405000000</v>
      </c>
      <c r="R18">
        <v>77859</v>
      </c>
      <c r="S18">
        <v>42110</v>
      </c>
      <c r="T18">
        <v>24700</v>
      </c>
      <c r="U18">
        <v>11049</v>
      </c>
    </row>
    <row r="19" spans="1:21">
      <c r="A19" s="7">
        <f t="shared" si="3"/>
        <v>2008</v>
      </c>
      <c r="B19" s="3">
        <f t="shared" si="0"/>
        <v>7300</v>
      </c>
      <c r="C19" s="3">
        <f t="shared" si="0"/>
        <v>6879</v>
      </c>
      <c r="D19" s="3">
        <f t="shared" si="0"/>
        <v>4158</v>
      </c>
      <c r="E19" s="3">
        <f t="shared" si="0"/>
        <v>2721</v>
      </c>
      <c r="F19" s="3">
        <f t="shared" si="0"/>
        <v>421</v>
      </c>
      <c r="G19" s="3">
        <f t="shared" si="2"/>
        <v>73756</v>
      </c>
      <c r="H19" s="3">
        <f t="shared" si="1"/>
        <v>39908</v>
      </c>
      <c r="I19" s="3">
        <f t="shared" si="1"/>
        <v>22794</v>
      </c>
      <c r="J19" s="3">
        <f t="shared" si="1"/>
        <v>11054</v>
      </c>
      <c r="L19">
        <v>2008</v>
      </c>
      <c r="M19">
        <v>7300000000</v>
      </c>
      <c r="N19">
        <v>6879000000</v>
      </c>
      <c r="O19">
        <v>4158000000</v>
      </c>
      <c r="P19">
        <v>2721000000</v>
      </c>
      <c r="Q19">
        <v>421000000</v>
      </c>
      <c r="R19">
        <v>73756</v>
      </c>
      <c r="S19">
        <v>39908</v>
      </c>
      <c r="T19">
        <v>22794</v>
      </c>
      <c r="U19">
        <v>11054</v>
      </c>
    </row>
    <row r="20" spans="1:21">
      <c r="A20" s="7">
        <f t="shared" si="3"/>
        <v>2009</v>
      </c>
      <c r="B20" s="3">
        <f t="shared" si="0"/>
        <v>7296</v>
      </c>
      <c r="C20" s="3">
        <f t="shared" si="0"/>
        <v>6785</v>
      </c>
      <c r="D20" s="3">
        <f t="shared" si="0"/>
        <v>4142</v>
      </c>
      <c r="E20" s="3">
        <f t="shared" si="0"/>
        <v>2644</v>
      </c>
      <c r="F20" s="3">
        <f t="shared" si="0"/>
        <v>511</v>
      </c>
      <c r="G20" s="3" t="s">
        <v>10</v>
      </c>
      <c r="H20" s="3" t="s">
        <v>10</v>
      </c>
      <c r="I20" s="3" t="s">
        <v>10</v>
      </c>
      <c r="J20" s="3" t="s">
        <v>10</v>
      </c>
      <c r="L20">
        <v>2009</v>
      </c>
      <c r="M20">
        <v>7296000000</v>
      </c>
      <c r="N20">
        <v>6785000000</v>
      </c>
      <c r="O20">
        <v>4142000000</v>
      </c>
      <c r="P20">
        <v>2644000000</v>
      </c>
      <c r="Q20">
        <v>511000000</v>
      </c>
    </row>
    <row r="21" spans="1:21">
      <c r="A21" s="7">
        <f t="shared" si="3"/>
        <v>2010</v>
      </c>
      <c r="B21" s="3">
        <f t="shared" si="0"/>
        <v>6929</v>
      </c>
      <c r="C21" s="3">
        <f>N21/(10^6)</f>
        <v>6384</v>
      </c>
      <c r="D21" s="3">
        <f>O21/(10^6)</f>
        <v>3854</v>
      </c>
      <c r="E21" s="3">
        <f>P21/(10^6)</f>
        <v>2530</v>
      </c>
      <c r="F21" s="3">
        <f>Q21/(10^6)</f>
        <v>545</v>
      </c>
      <c r="G21" s="3" t="s">
        <v>10</v>
      </c>
      <c r="H21" s="3" t="s">
        <v>10</v>
      </c>
      <c r="I21" s="3" t="s">
        <v>10</v>
      </c>
      <c r="J21" s="3" t="s">
        <v>10</v>
      </c>
      <c r="L21">
        <v>2010</v>
      </c>
      <c r="M21">
        <v>6929000000</v>
      </c>
      <c r="N21">
        <v>6384000000</v>
      </c>
      <c r="O21">
        <v>3854000000</v>
      </c>
      <c r="P21">
        <v>2530000000</v>
      </c>
      <c r="Q21">
        <v>545000000</v>
      </c>
    </row>
    <row r="22" spans="1:21">
      <c r="G22" s="2"/>
      <c r="H22" s="2"/>
      <c r="I22" s="2"/>
      <c r="J22" s="2"/>
    </row>
    <row r="23" spans="1:21">
      <c r="A23" s="9" t="s">
        <v>721</v>
      </c>
    </row>
    <row r="24" spans="1:21">
      <c r="A24" s="7" t="s">
        <v>750</v>
      </c>
      <c r="B24" s="13">
        <f>((VLOOKUP(VALUE(RIGHT($A24,4)),$A$3:$J$21,COLUMN(B$21),0)/VLOOKUP(VALUE(LEFT($A24,4)),$A$3:$J$21,COLUMN(B$21),0))-1)*100</f>
        <v>52.991830426142641</v>
      </c>
      <c r="C24" s="13">
        <f t="shared" ref="C24:J28" si="4">((VLOOKUP(VALUE(RIGHT($A24,4)),$A$3:$J$21,COLUMN(C$21),0)/VLOOKUP(VALUE(LEFT($A24,4)),$A$3:$J$21,COLUMN(C$21),0))-1)*100</f>
        <v>50.566037735849065</v>
      </c>
      <c r="D24" s="13">
        <f t="shared" si="4"/>
        <v>62.478920741989882</v>
      </c>
      <c r="E24" s="13">
        <f t="shared" si="4"/>
        <v>35.438972162740903</v>
      </c>
      <c r="F24" s="13">
        <f t="shared" si="4"/>
        <v>88.581314878892741</v>
      </c>
      <c r="G24" s="13" t="s">
        <v>10</v>
      </c>
      <c r="H24" s="13" t="s">
        <v>10</v>
      </c>
      <c r="I24" s="13" t="s">
        <v>10</v>
      </c>
      <c r="J24" s="13" t="s">
        <v>10</v>
      </c>
    </row>
    <row r="25" spans="1:21">
      <c r="A25" s="7" t="s">
        <v>751</v>
      </c>
      <c r="B25" s="13">
        <f>((VLOOKUP(VALUE(RIGHT($A25,4)),$A$3:$J$21,COLUMN(B$21),0)/VLOOKUP(VALUE(LEFT($A25,4)),$A$3:$J$21,COLUMN(B$21),0))-1)*100</f>
        <v>61.183484212850516</v>
      </c>
      <c r="C25" s="13">
        <f t="shared" si="4"/>
        <v>62.240566037735846</v>
      </c>
      <c r="D25" s="13">
        <f t="shared" si="4"/>
        <v>75.295109612141658</v>
      </c>
      <c r="E25" s="13">
        <f t="shared" si="4"/>
        <v>45.663811563169162</v>
      </c>
      <c r="F25" s="13">
        <f t="shared" si="4"/>
        <v>45.674740484429051</v>
      </c>
      <c r="G25" s="13">
        <f t="shared" si="4"/>
        <v>71.366171003717469</v>
      </c>
      <c r="H25" s="13">
        <f t="shared" si="4"/>
        <v>54.102791829169391</v>
      </c>
      <c r="I25" s="13">
        <f t="shared" si="4"/>
        <v>96.788396788396796</v>
      </c>
      <c r="J25" s="13">
        <f t="shared" si="4"/>
        <v>98.812949640287769</v>
      </c>
    </row>
    <row r="26" spans="1:21">
      <c r="A26" s="7" t="s">
        <v>752</v>
      </c>
      <c r="B26" s="13">
        <f>((VLOOKUP(VALUE(RIGHT($A26,4)),$A$3:$J$21,COLUMN(B$21),0)/VLOOKUP(VALUE(LEFT($A26,4)),$A$3:$J$21,COLUMN(B$21),0))-1)*100</f>
        <v>87.10532126297197</v>
      </c>
      <c r="C26" s="13">
        <f t="shared" si="4"/>
        <v>81.179245283018872</v>
      </c>
      <c r="D26" s="13">
        <f t="shared" si="4"/>
        <v>58.178752107925803</v>
      </c>
      <c r="E26" s="13">
        <f t="shared" si="4"/>
        <v>110.33190578158458</v>
      </c>
      <c r="F26" s="13">
        <f t="shared" si="4"/>
        <v>174.04844290657437</v>
      </c>
      <c r="G26" s="13">
        <f t="shared" si="4"/>
        <v>42.100371747211909</v>
      </c>
      <c r="H26" s="13">
        <f t="shared" si="4"/>
        <v>51.372745877900904</v>
      </c>
      <c r="I26" s="13">
        <f t="shared" si="4"/>
        <v>27.065527065527071</v>
      </c>
      <c r="J26" s="13">
        <f t="shared" si="4"/>
        <v>30.233812949640292</v>
      </c>
    </row>
    <row r="27" spans="1:21">
      <c r="A27" s="7" t="s">
        <v>753</v>
      </c>
      <c r="B27" s="13">
        <f>((VLOOKUP(VALUE(RIGHT($A27,4)),$A$3:$J$21,COLUMN(B$21),0)/VLOOKUP(VALUE(LEFT($A27,4)),$A$3:$J$21,COLUMN(B$21),0))-1)*100</f>
        <v>-13.854142081661557</v>
      </c>
      <c r="C27" s="13">
        <f t="shared" si="4"/>
        <v>-10.453007029419425</v>
      </c>
      <c r="D27" s="13">
        <f t="shared" si="4"/>
        <v>10.820895522388053</v>
      </c>
      <c r="E27" s="13">
        <f t="shared" si="4"/>
        <v>-30.745736828709592</v>
      </c>
      <c r="F27" s="13">
        <f t="shared" si="4"/>
        <v>-46.843434343434339</v>
      </c>
      <c r="G27" s="13">
        <f t="shared" si="4"/>
        <v>20.595160235448006</v>
      </c>
      <c r="H27" s="13">
        <f t="shared" si="4"/>
        <v>1.8035254202698914</v>
      </c>
      <c r="I27" s="13">
        <f t="shared" si="4"/>
        <v>54.871585813289855</v>
      </c>
      <c r="J27" s="13">
        <f t="shared" si="4"/>
        <v>52.6584725866593</v>
      </c>
    </row>
    <row r="28" spans="1:21">
      <c r="A28" s="7" t="s">
        <v>448</v>
      </c>
      <c r="B28" s="13">
        <f>((VLOOKUP(VALUE(RIGHT($A28,4)),$A$3:$J$21,COLUMN(B$21),0)/VLOOKUP(VALUE(LEFT($A28,4)),$A$3:$J$21,COLUMN(B$21),0))-1)*100</f>
        <v>-18.232239792305883</v>
      </c>
      <c r="C28" s="13">
        <f t="shared" si="4"/>
        <v>-16.896641499609476</v>
      </c>
      <c r="D28" s="13">
        <f t="shared" si="4"/>
        <v>2.7185501066098183</v>
      </c>
      <c r="E28" s="13">
        <f t="shared" si="4"/>
        <v>-35.60702468821583</v>
      </c>
      <c r="F28" s="13">
        <f t="shared" si="4"/>
        <v>-31.186868686868685</v>
      </c>
      <c r="G28" s="13" t="s">
        <v>10</v>
      </c>
      <c r="H28" s="13" t="s">
        <v>10</v>
      </c>
      <c r="I28" s="13" t="s">
        <v>10</v>
      </c>
      <c r="J28" s="13" t="s">
        <v>10</v>
      </c>
    </row>
    <row r="30" spans="1:21">
      <c r="A30" s="9" t="s">
        <v>71</v>
      </c>
    </row>
    <row r="31" spans="1:21">
      <c r="A31" s="7" t="s">
        <v>750</v>
      </c>
      <c r="B31" s="2">
        <f t="shared" ref="B31:J35" si="5">(POWER(VLOOKUP(VALUE(RIGHT($A31,4)),$A$3:$J$21,COLUMN(B$21),0)/VLOOKUP(VALUE(LEFT($A31,4)),$A$3:$J$21,COLUMN(B$21),0),1/(VALUE(RIGHT($A31,4))-VALUE(LEFT($A31,4))))-1)*100</f>
        <v>2.6932184482085786</v>
      </c>
      <c r="C31" s="2">
        <f t="shared" si="5"/>
        <v>2.5906871829449063</v>
      </c>
      <c r="D31" s="2">
        <f t="shared" si="5"/>
        <v>3.0800959425247187</v>
      </c>
      <c r="E31" s="2">
        <f t="shared" si="5"/>
        <v>1.9140306539169094</v>
      </c>
      <c r="F31" s="2">
        <f t="shared" si="5"/>
        <v>4.0443894951523784</v>
      </c>
      <c r="G31" s="2" t="s">
        <v>10</v>
      </c>
      <c r="H31" s="2" t="s">
        <v>10</v>
      </c>
      <c r="I31" s="2" t="s">
        <v>10</v>
      </c>
      <c r="J31" s="2" t="s">
        <v>10</v>
      </c>
    </row>
    <row r="32" spans="1:21">
      <c r="A32" s="7" t="s">
        <v>751</v>
      </c>
      <c r="B32" s="2">
        <f t="shared" si="5"/>
        <v>3.4686088461671094</v>
      </c>
      <c r="C32" s="2">
        <f t="shared" si="5"/>
        <v>3.5169313917477574</v>
      </c>
      <c r="D32" s="2">
        <f t="shared" si="5"/>
        <v>4.0907478056949831</v>
      </c>
      <c r="E32" s="2">
        <f t="shared" si="5"/>
        <v>2.7230667120843544</v>
      </c>
      <c r="F32" s="2">
        <f t="shared" si="5"/>
        <v>2.7236172033591188</v>
      </c>
      <c r="G32" s="2">
        <f t="shared" si="5"/>
        <v>3.9223443335971497</v>
      </c>
      <c r="H32" s="2">
        <f t="shared" si="5"/>
        <v>3.1371285949965966</v>
      </c>
      <c r="I32" s="2">
        <f t="shared" si="5"/>
        <v>4.9542340201619517</v>
      </c>
      <c r="J32" s="2">
        <f t="shared" si="5"/>
        <v>5.0309941743946762</v>
      </c>
    </row>
    <row r="33" spans="1:10">
      <c r="A33" s="7" t="s">
        <v>752</v>
      </c>
      <c r="B33" s="2">
        <f t="shared" si="5"/>
        <v>11.006315999855643</v>
      </c>
      <c r="C33" s="2">
        <f t="shared" si="5"/>
        <v>10.412457016070476</v>
      </c>
      <c r="D33" s="2">
        <f t="shared" si="5"/>
        <v>7.9422229175543535</v>
      </c>
      <c r="E33" s="2">
        <f t="shared" si="5"/>
        <v>13.19246720728886</v>
      </c>
      <c r="F33" s="2">
        <f t="shared" si="5"/>
        <v>18.296316860271066</v>
      </c>
      <c r="G33" s="2">
        <f t="shared" si="5"/>
        <v>6.0309214667252142</v>
      </c>
      <c r="H33" s="2">
        <f t="shared" si="5"/>
        <v>7.1538915658918123</v>
      </c>
      <c r="I33" s="2">
        <f t="shared" si="5"/>
        <v>4.0729720489392163</v>
      </c>
      <c r="J33" s="2">
        <f t="shared" si="5"/>
        <v>4.5010432224989794</v>
      </c>
    </row>
    <row r="34" spans="1:10">
      <c r="A34" s="7" t="s">
        <v>753</v>
      </c>
      <c r="B34" s="2">
        <f t="shared" si="5"/>
        <v>-1.8468368435233251</v>
      </c>
      <c r="C34" s="2">
        <f t="shared" si="5"/>
        <v>-1.3706034806318823</v>
      </c>
      <c r="D34" s="2">
        <f t="shared" si="5"/>
        <v>1.2925972178720491</v>
      </c>
      <c r="E34" s="2">
        <f t="shared" si="5"/>
        <v>-4.4884673535806163</v>
      </c>
      <c r="F34" s="2">
        <f t="shared" si="5"/>
        <v>-7.5951823625783899</v>
      </c>
      <c r="G34" s="2">
        <f t="shared" si="5"/>
        <v>2.3684753027642946</v>
      </c>
      <c r="H34" s="2">
        <f t="shared" si="5"/>
        <v>0.22368164967612181</v>
      </c>
      <c r="I34" s="2">
        <f t="shared" si="5"/>
        <v>5.620074179639678</v>
      </c>
      <c r="J34" s="2">
        <f t="shared" si="5"/>
        <v>5.4302203251854309</v>
      </c>
    </row>
    <row r="35" spans="1:10">
      <c r="A35" s="7" t="s">
        <v>448</v>
      </c>
      <c r="B35" s="2">
        <f t="shared" si="5"/>
        <v>-1.9927484802872764</v>
      </c>
      <c r="C35" s="2">
        <f t="shared" si="5"/>
        <v>-1.8338276418042865</v>
      </c>
      <c r="D35" s="2">
        <f t="shared" si="5"/>
        <v>0.26858543461685258</v>
      </c>
      <c r="E35" s="2">
        <f t="shared" si="5"/>
        <v>-4.3061893174031862</v>
      </c>
      <c r="F35" s="2">
        <f t="shared" si="5"/>
        <v>-3.6687641260057302</v>
      </c>
      <c r="G35" s="2" t="s">
        <v>10</v>
      </c>
      <c r="H35" s="2" t="s">
        <v>10</v>
      </c>
      <c r="I35" s="2" t="s">
        <v>10</v>
      </c>
      <c r="J35" s="2" t="s">
        <v>10</v>
      </c>
    </row>
    <row r="36" spans="1:10">
      <c r="A36" t="s">
        <v>754</v>
      </c>
    </row>
    <row r="37" spans="1:10">
      <c r="A37" s="332" t="s">
        <v>1348</v>
      </c>
      <c r="B37" s="332"/>
      <c r="C37" s="332"/>
      <c r="D37" s="332"/>
      <c r="E37" s="332"/>
      <c r="F37" s="332"/>
      <c r="G37" s="332"/>
      <c r="H37" s="332"/>
      <c r="I37" s="332"/>
      <c r="J37" s="332"/>
    </row>
  </sheetData>
  <mergeCells count="7">
    <mergeCell ref="A37:J37"/>
    <mergeCell ref="A1:J1"/>
    <mergeCell ref="B2:B3"/>
    <mergeCell ref="C2:E2"/>
    <mergeCell ref="G2:J2"/>
    <mergeCell ref="B4:F4"/>
    <mergeCell ref="G4:J4"/>
  </mergeCells>
  <pageMargins left="0.7" right="0.7" top="0.75" bottom="0.75" header="0.3" footer="0.3"/>
  <pageSetup scale="81" orientation="landscape" horizontalDpi="0" verticalDpi="0" r:id="rId1"/>
</worksheet>
</file>

<file path=xl/worksheets/sheet79.xml><?xml version="1.0" encoding="utf-8"?>
<worksheet xmlns="http://schemas.openxmlformats.org/spreadsheetml/2006/main" xmlns:r="http://schemas.openxmlformats.org/officeDocument/2006/relationships">
  <sheetPr codeName="Sheet125"/>
  <dimension ref="A1:W37"/>
  <sheetViews>
    <sheetView view="pageBreakPreview" zoomScale="60" zoomScaleNormal="100" workbookViewId="0">
      <selection sqref="A1:J1"/>
    </sheetView>
  </sheetViews>
  <sheetFormatPr defaultRowHeight="15" outlineLevelCol="1"/>
  <cols>
    <col min="1" max="1" width="10.85546875" customWidth="1"/>
    <col min="2" max="2" width="18.5703125" customWidth="1"/>
    <col min="3" max="3" width="19.5703125" bestFit="1" customWidth="1"/>
    <col min="4" max="10" width="14.5703125" customWidth="1"/>
    <col min="12" max="22" width="0" hidden="1" customWidth="1" outlineLevel="1"/>
    <col min="23" max="23" width="9.140625" collapsed="1"/>
  </cols>
  <sheetData>
    <row r="1" spans="1:22">
      <c r="A1" s="369" t="s">
        <v>756</v>
      </c>
      <c r="B1" s="369"/>
      <c r="C1" s="369"/>
      <c r="D1" s="369"/>
      <c r="E1" s="369"/>
      <c r="F1" s="369"/>
      <c r="G1" s="369"/>
      <c r="H1" s="369"/>
      <c r="I1" s="369"/>
      <c r="J1" s="369"/>
    </row>
    <row r="2" spans="1:22">
      <c r="B2" s="318" t="s">
        <v>737</v>
      </c>
      <c r="C2" s="318" t="s">
        <v>738</v>
      </c>
      <c r="D2" s="318"/>
      <c r="E2" s="318"/>
      <c r="F2" s="78"/>
      <c r="G2" s="370" t="s">
        <v>739</v>
      </c>
      <c r="H2" s="370"/>
      <c r="I2" s="370"/>
      <c r="J2" s="370"/>
    </row>
    <row r="3" spans="1:22" ht="90">
      <c r="B3" s="318"/>
      <c r="C3" s="47" t="s">
        <v>740</v>
      </c>
      <c r="D3" s="47" t="s">
        <v>741</v>
      </c>
      <c r="E3" s="47" t="s">
        <v>742</v>
      </c>
      <c r="F3" s="47" t="s">
        <v>743</v>
      </c>
      <c r="G3" s="47" t="s">
        <v>744</v>
      </c>
      <c r="H3" s="47" t="s">
        <v>745</v>
      </c>
      <c r="I3" s="47" t="s">
        <v>746</v>
      </c>
      <c r="J3" s="47" t="s">
        <v>747</v>
      </c>
    </row>
    <row r="4" spans="1:22">
      <c r="A4" s="7"/>
      <c r="B4" s="345" t="s">
        <v>748</v>
      </c>
      <c r="C4" s="370"/>
      <c r="D4" s="370"/>
      <c r="E4" s="370"/>
      <c r="F4" s="370"/>
      <c r="G4" s="370" t="s">
        <v>749</v>
      </c>
      <c r="H4" s="370"/>
      <c r="I4" s="370"/>
      <c r="J4" s="370"/>
    </row>
    <row r="5" spans="1:22">
      <c r="A5" s="7">
        <v>1994</v>
      </c>
      <c r="B5" s="3">
        <f t="shared" ref="B5:F21" si="0">M5/(10^6)</f>
        <v>73</v>
      </c>
      <c r="C5" s="3">
        <f t="shared" si="0"/>
        <v>67</v>
      </c>
      <c r="D5" s="3">
        <f t="shared" si="0"/>
        <v>42</v>
      </c>
      <c r="E5" s="3">
        <f t="shared" si="0"/>
        <v>26</v>
      </c>
      <c r="F5" s="3">
        <f t="shared" si="0"/>
        <v>5</v>
      </c>
      <c r="G5" s="3">
        <f>R5</f>
        <v>1007</v>
      </c>
      <c r="H5" s="3">
        <f t="shared" ref="H5:J19" si="1">S5</f>
        <v>501</v>
      </c>
      <c r="I5" s="3">
        <f t="shared" si="1"/>
        <v>390</v>
      </c>
      <c r="J5" s="3">
        <f t="shared" si="1"/>
        <v>116</v>
      </c>
      <c r="L5">
        <v>1994</v>
      </c>
      <c r="M5">
        <v>73000000</v>
      </c>
      <c r="N5">
        <v>67000000</v>
      </c>
      <c r="O5">
        <v>42000000</v>
      </c>
      <c r="P5">
        <v>26000000</v>
      </c>
      <c r="Q5">
        <v>5000000</v>
      </c>
      <c r="R5">
        <v>1007</v>
      </c>
      <c r="S5">
        <v>501</v>
      </c>
      <c r="T5">
        <v>390</v>
      </c>
      <c r="U5">
        <v>116</v>
      </c>
      <c r="V5">
        <f>R5-SUM(S5:U5)</f>
        <v>0</v>
      </c>
    </row>
    <row r="6" spans="1:22">
      <c r="A6" s="7">
        <f>A5+1</f>
        <v>1995</v>
      </c>
      <c r="B6" s="3">
        <f t="shared" si="0"/>
        <v>84</v>
      </c>
      <c r="C6" s="3">
        <f t="shared" si="0"/>
        <v>76</v>
      </c>
      <c r="D6" s="3">
        <f t="shared" si="0"/>
        <v>45</v>
      </c>
      <c r="E6" s="3">
        <f t="shared" si="0"/>
        <v>31</v>
      </c>
      <c r="F6" s="3">
        <f t="shared" si="0"/>
        <v>8</v>
      </c>
      <c r="G6" s="3">
        <f t="shared" ref="G6:G18" si="2">R6</f>
        <v>1120</v>
      </c>
      <c r="H6" s="3">
        <f t="shared" si="1"/>
        <v>539</v>
      </c>
      <c r="I6" s="3">
        <f t="shared" si="1"/>
        <v>432</v>
      </c>
      <c r="J6" s="3">
        <f t="shared" si="1"/>
        <v>149</v>
      </c>
      <c r="L6">
        <v>1995</v>
      </c>
      <c r="M6">
        <v>84000000</v>
      </c>
      <c r="N6">
        <v>76000000</v>
      </c>
      <c r="O6">
        <v>45000000</v>
      </c>
      <c r="P6">
        <v>31000000</v>
      </c>
      <c r="Q6">
        <v>8000000</v>
      </c>
      <c r="R6">
        <v>1120</v>
      </c>
      <c r="S6">
        <v>539</v>
      </c>
      <c r="T6">
        <v>432</v>
      </c>
      <c r="U6">
        <v>149</v>
      </c>
      <c r="V6" s="171">
        <f t="shared" ref="V6:V19" si="3">R6-SUM(S6:U6)</f>
        <v>0</v>
      </c>
    </row>
    <row r="7" spans="1:22">
      <c r="A7" s="7">
        <f t="shared" ref="A7:A21" si="4">A6+1</f>
        <v>1996</v>
      </c>
      <c r="B7" s="3">
        <f t="shared" si="0"/>
        <v>78</v>
      </c>
      <c r="C7" s="3">
        <f t="shared" si="0"/>
        <v>75</v>
      </c>
      <c r="D7" s="3">
        <f t="shared" si="0"/>
        <v>45</v>
      </c>
      <c r="E7" s="3">
        <f t="shared" si="0"/>
        <v>29</v>
      </c>
      <c r="F7" s="3">
        <f t="shared" si="0"/>
        <v>3</v>
      </c>
      <c r="G7" s="3">
        <f t="shared" si="2"/>
        <v>1024</v>
      </c>
      <c r="H7" s="3">
        <f t="shared" si="1"/>
        <v>515</v>
      </c>
      <c r="I7" s="3">
        <f t="shared" si="1"/>
        <v>389</v>
      </c>
      <c r="J7" s="3">
        <f t="shared" si="1"/>
        <v>120</v>
      </c>
      <c r="L7">
        <v>1996</v>
      </c>
      <c r="M7">
        <v>78000000</v>
      </c>
      <c r="N7">
        <v>75000000</v>
      </c>
      <c r="O7">
        <v>45000000</v>
      </c>
      <c r="P7">
        <v>29000000</v>
      </c>
      <c r="Q7">
        <v>3000000</v>
      </c>
      <c r="R7">
        <v>1024</v>
      </c>
      <c r="S7">
        <v>515</v>
      </c>
      <c r="T7">
        <v>389</v>
      </c>
      <c r="U7">
        <v>120</v>
      </c>
      <c r="V7" s="171">
        <f t="shared" si="3"/>
        <v>0</v>
      </c>
    </row>
    <row r="8" spans="1:22">
      <c r="A8" s="7">
        <f t="shared" si="4"/>
        <v>1997</v>
      </c>
      <c r="B8" s="3">
        <f t="shared" si="0"/>
        <v>75</v>
      </c>
      <c r="C8" s="3">
        <f t="shared" si="0"/>
        <v>72</v>
      </c>
      <c r="D8" s="3">
        <f t="shared" si="0"/>
        <v>42</v>
      </c>
      <c r="E8" s="3">
        <f t="shared" si="0"/>
        <v>30</v>
      </c>
      <c r="F8" s="3">
        <f t="shared" si="0"/>
        <v>3</v>
      </c>
      <c r="G8" s="3">
        <f t="shared" si="2"/>
        <v>970</v>
      </c>
      <c r="H8" s="3">
        <f t="shared" si="1"/>
        <v>530</v>
      </c>
      <c r="I8" s="3">
        <f t="shared" si="1"/>
        <v>330</v>
      </c>
      <c r="J8" s="3">
        <f t="shared" si="1"/>
        <v>110</v>
      </c>
      <c r="L8">
        <v>1997</v>
      </c>
      <c r="M8">
        <v>75000000</v>
      </c>
      <c r="N8">
        <v>72000000</v>
      </c>
      <c r="O8">
        <v>42000000</v>
      </c>
      <c r="P8">
        <v>30000000</v>
      </c>
      <c r="Q8">
        <v>3000000</v>
      </c>
      <c r="R8">
        <v>970</v>
      </c>
      <c r="S8">
        <v>530</v>
      </c>
      <c r="T8">
        <v>330</v>
      </c>
      <c r="U8">
        <v>110</v>
      </c>
      <c r="V8" s="171">
        <f t="shared" si="3"/>
        <v>0</v>
      </c>
    </row>
    <row r="9" spans="1:22">
      <c r="A9" s="7">
        <f t="shared" si="4"/>
        <v>1998</v>
      </c>
      <c r="B9" s="3">
        <f t="shared" si="0"/>
        <v>67</v>
      </c>
      <c r="C9" s="3">
        <f t="shared" si="0"/>
        <v>64</v>
      </c>
      <c r="D9" s="3">
        <f t="shared" si="0"/>
        <v>40</v>
      </c>
      <c r="E9" s="3">
        <f t="shared" si="0"/>
        <v>24</v>
      </c>
      <c r="F9" s="3">
        <f t="shared" si="0"/>
        <v>3</v>
      </c>
      <c r="G9" s="3">
        <f t="shared" si="2"/>
        <v>932</v>
      </c>
      <c r="H9" s="3">
        <f t="shared" si="1"/>
        <v>508</v>
      </c>
      <c r="I9" s="3">
        <f t="shared" si="1"/>
        <v>318</v>
      </c>
      <c r="J9" s="3">
        <f t="shared" si="1"/>
        <v>106</v>
      </c>
      <c r="L9">
        <v>1998</v>
      </c>
      <c r="M9">
        <v>67000000</v>
      </c>
      <c r="N9">
        <v>64000000</v>
      </c>
      <c r="O9">
        <v>40000000</v>
      </c>
      <c r="P9">
        <v>24000000</v>
      </c>
      <c r="Q9">
        <v>3000000</v>
      </c>
      <c r="R9">
        <v>932</v>
      </c>
      <c r="S9">
        <v>508</v>
      </c>
      <c r="T9">
        <v>318</v>
      </c>
      <c r="U9">
        <v>106</v>
      </c>
      <c r="V9" s="171">
        <f t="shared" si="3"/>
        <v>0</v>
      </c>
    </row>
    <row r="10" spans="1:22">
      <c r="A10" s="7">
        <f t="shared" si="4"/>
        <v>1999</v>
      </c>
      <c r="B10" s="3">
        <f t="shared" si="0"/>
        <v>66</v>
      </c>
      <c r="C10" s="3">
        <f t="shared" si="0"/>
        <v>63</v>
      </c>
      <c r="D10" s="3">
        <f t="shared" si="0"/>
        <v>36</v>
      </c>
      <c r="E10" s="3">
        <f t="shared" si="0"/>
        <v>27</v>
      </c>
      <c r="F10" s="3">
        <f t="shared" si="0"/>
        <v>3</v>
      </c>
      <c r="G10" s="3">
        <f t="shared" si="2"/>
        <v>848</v>
      </c>
      <c r="H10" s="3">
        <f t="shared" si="1"/>
        <v>483</v>
      </c>
      <c r="I10" s="3">
        <f t="shared" si="1"/>
        <v>260</v>
      </c>
      <c r="J10" s="3">
        <f t="shared" si="1"/>
        <v>105</v>
      </c>
      <c r="L10">
        <v>1999</v>
      </c>
      <c r="M10">
        <v>66000000</v>
      </c>
      <c r="N10">
        <v>63000000</v>
      </c>
      <c r="O10">
        <v>36000000</v>
      </c>
      <c r="P10">
        <v>27000000</v>
      </c>
      <c r="Q10">
        <v>3000000</v>
      </c>
      <c r="R10">
        <v>848</v>
      </c>
      <c r="S10">
        <v>483</v>
      </c>
      <c r="T10">
        <v>260</v>
      </c>
      <c r="U10">
        <v>105</v>
      </c>
      <c r="V10" s="171">
        <f t="shared" si="3"/>
        <v>0</v>
      </c>
    </row>
    <row r="11" spans="1:22">
      <c r="A11" s="7">
        <f t="shared" si="4"/>
        <v>2000</v>
      </c>
      <c r="B11" s="3">
        <f t="shared" si="0"/>
        <v>74</v>
      </c>
      <c r="C11" s="3">
        <f t="shared" si="0"/>
        <v>70</v>
      </c>
      <c r="D11" s="3">
        <f t="shared" si="0"/>
        <v>44</v>
      </c>
      <c r="E11" s="3">
        <f t="shared" si="0"/>
        <v>26</v>
      </c>
      <c r="F11" s="3">
        <f t="shared" si="0"/>
        <v>4</v>
      </c>
      <c r="G11" s="3">
        <f t="shared" si="2"/>
        <v>1010</v>
      </c>
      <c r="H11" s="3">
        <f t="shared" si="1"/>
        <v>559</v>
      </c>
      <c r="I11" s="3">
        <f t="shared" si="1"/>
        <v>325</v>
      </c>
      <c r="J11" s="3">
        <f t="shared" si="1"/>
        <v>126</v>
      </c>
      <c r="L11">
        <v>2000</v>
      </c>
      <c r="M11">
        <v>74000000</v>
      </c>
      <c r="N11">
        <v>70000000</v>
      </c>
      <c r="O11">
        <v>44000000</v>
      </c>
      <c r="P11">
        <v>26000000</v>
      </c>
      <c r="Q11">
        <v>4000000</v>
      </c>
      <c r="R11">
        <v>1010</v>
      </c>
      <c r="S11">
        <v>559</v>
      </c>
      <c r="T11">
        <v>325</v>
      </c>
      <c r="U11">
        <v>126</v>
      </c>
      <c r="V11" s="171">
        <f t="shared" si="3"/>
        <v>0</v>
      </c>
    </row>
    <row r="12" spans="1:22">
      <c r="A12" s="7">
        <f t="shared" si="4"/>
        <v>2001</v>
      </c>
      <c r="B12" s="3">
        <f t="shared" si="0"/>
        <v>71</v>
      </c>
      <c r="C12" s="3">
        <f t="shared" si="0"/>
        <v>69</v>
      </c>
      <c r="D12" s="3">
        <f t="shared" si="0"/>
        <v>45</v>
      </c>
      <c r="E12" s="3">
        <f t="shared" si="0"/>
        <v>24</v>
      </c>
      <c r="F12" s="3">
        <f t="shared" si="0"/>
        <v>2</v>
      </c>
      <c r="G12" s="3">
        <f t="shared" si="2"/>
        <v>1033</v>
      </c>
      <c r="H12" s="3">
        <f t="shared" si="1"/>
        <v>525</v>
      </c>
      <c r="I12" s="3">
        <f t="shared" si="1"/>
        <v>354</v>
      </c>
      <c r="J12" s="3">
        <f t="shared" si="1"/>
        <v>154</v>
      </c>
      <c r="L12">
        <v>2001</v>
      </c>
      <c r="M12">
        <v>71000000</v>
      </c>
      <c r="N12">
        <v>69000000</v>
      </c>
      <c r="O12">
        <v>45000000</v>
      </c>
      <c r="P12">
        <v>24000000</v>
      </c>
      <c r="Q12">
        <v>2000000</v>
      </c>
      <c r="R12">
        <v>1033</v>
      </c>
      <c r="S12">
        <v>525</v>
      </c>
      <c r="T12">
        <v>354</v>
      </c>
      <c r="U12">
        <v>154</v>
      </c>
      <c r="V12" s="171">
        <f t="shared" si="3"/>
        <v>0</v>
      </c>
    </row>
    <row r="13" spans="1:22">
      <c r="A13" s="7">
        <f t="shared" si="4"/>
        <v>2002</v>
      </c>
      <c r="B13" s="3">
        <f t="shared" si="0"/>
        <v>89</v>
      </c>
      <c r="C13" s="3">
        <f t="shared" si="0"/>
        <v>86</v>
      </c>
      <c r="D13" s="3">
        <f t="shared" si="0"/>
        <v>55</v>
      </c>
      <c r="E13" s="3">
        <f t="shared" si="0"/>
        <v>31</v>
      </c>
      <c r="F13" s="3">
        <f t="shared" si="0"/>
        <v>2</v>
      </c>
      <c r="G13" s="3">
        <f t="shared" si="2"/>
        <v>1235</v>
      </c>
      <c r="H13" s="3">
        <f t="shared" si="1"/>
        <v>633</v>
      </c>
      <c r="I13" s="3">
        <f t="shared" si="1"/>
        <v>414</v>
      </c>
      <c r="J13" s="3">
        <f t="shared" si="1"/>
        <v>188</v>
      </c>
      <c r="L13">
        <v>2002</v>
      </c>
      <c r="M13">
        <v>89000000</v>
      </c>
      <c r="N13">
        <v>86000000</v>
      </c>
      <c r="O13">
        <v>55000000</v>
      </c>
      <c r="P13">
        <v>31000000</v>
      </c>
      <c r="Q13">
        <v>2000000</v>
      </c>
      <c r="R13">
        <v>1235</v>
      </c>
      <c r="S13">
        <v>633</v>
      </c>
      <c r="T13">
        <v>414</v>
      </c>
      <c r="U13">
        <v>188</v>
      </c>
      <c r="V13" s="171">
        <f t="shared" si="3"/>
        <v>0</v>
      </c>
    </row>
    <row r="14" spans="1:22">
      <c r="A14" s="7">
        <f t="shared" si="4"/>
        <v>2003</v>
      </c>
      <c r="B14" s="3">
        <f t="shared" si="0"/>
        <v>119</v>
      </c>
      <c r="C14" s="3">
        <f t="shared" si="0"/>
        <v>113</v>
      </c>
      <c r="D14" s="3">
        <f t="shared" si="0"/>
        <v>68</v>
      </c>
      <c r="E14" s="3">
        <f t="shared" si="0"/>
        <v>45</v>
      </c>
      <c r="F14" s="3">
        <f t="shared" si="0"/>
        <v>6</v>
      </c>
      <c r="G14" s="3">
        <f t="shared" si="2"/>
        <v>1609</v>
      </c>
      <c r="H14" s="3">
        <f t="shared" si="1"/>
        <v>789</v>
      </c>
      <c r="I14" s="3">
        <f t="shared" si="1"/>
        <v>520</v>
      </c>
      <c r="J14" s="3">
        <f t="shared" si="1"/>
        <v>300</v>
      </c>
      <c r="L14">
        <v>2003</v>
      </c>
      <c r="M14">
        <v>119000000</v>
      </c>
      <c r="N14">
        <v>113000000</v>
      </c>
      <c r="O14">
        <v>68000000</v>
      </c>
      <c r="P14">
        <v>45000000</v>
      </c>
      <c r="Q14">
        <v>6000000</v>
      </c>
      <c r="R14">
        <v>1609</v>
      </c>
      <c r="S14">
        <v>789</v>
      </c>
      <c r="T14">
        <v>520</v>
      </c>
      <c r="U14">
        <v>300</v>
      </c>
      <c r="V14" s="171">
        <f t="shared" si="3"/>
        <v>0</v>
      </c>
    </row>
    <row r="15" spans="1:22">
      <c r="A15" s="7">
        <f t="shared" si="4"/>
        <v>2004</v>
      </c>
      <c r="B15" s="3">
        <f t="shared" si="0"/>
        <v>136</v>
      </c>
      <c r="C15" s="3">
        <f t="shared" si="0"/>
        <v>128</v>
      </c>
      <c r="D15" s="3">
        <f t="shared" si="0"/>
        <v>84</v>
      </c>
      <c r="E15" s="3">
        <f t="shared" si="0"/>
        <v>44</v>
      </c>
      <c r="F15" s="3">
        <f t="shared" si="0"/>
        <v>8</v>
      </c>
      <c r="G15" s="3">
        <f t="shared" si="2"/>
        <v>2116</v>
      </c>
      <c r="H15" s="3">
        <f t="shared" si="1"/>
        <v>974</v>
      </c>
      <c r="I15" s="3">
        <f t="shared" si="1"/>
        <v>701</v>
      </c>
      <c r="J15" s="3">
        <f t="shared" si="1"/>
        <v>441</v>
      </c>
      <c r="L15">
        <v>2004</v>
      </c>
      <c r="M15">
        <v>136000000</v>
      </c>
      <c r="N15">
        <v>128000000</v>
      </c>
      <c r="O15">
        <v>84000000</v>
      </c>
      <c r="P15">
        <v>44000000</v>
      </c>
      <c r="Q15">
        <v>8000000</v>
      </c>
      <c r="R15">
        <v>2116</v>
      </c>
      <c r="S15">
        <v>974</v>
      </c>
      <c r="T15">
        <v>701</v>
      </c>
      <c r="U15">
        <v>441</v>
      </c>
      <c r="V15" s="171">
        <f t="shared" si="3"/>
        <v>0</v>
      </c>
    </row>
    <row r="16" spans="1:22">
      <c r="A16" s="7">
        <f t="shared" si="4"/>
        <v>2005</v>
      </c>
      <c r="B16" s="3">
        <f t="shared" si="0"/>
        <v>141</v>
      </c>
      <c r="C16" s="3">
        <f t="shared" si="0"/>
        <v>136</v>
      </c>
      <c r="D16" s="3">
        <f t="shared" si="0"/>
        <v>94</v>
      </c>
      <c r="E16" s="3">
        <f t="shared" si="0"/>
        <v>42</v>
      </c>
      <c r="F16" s="3">
        <f t="shared" si="0"/>
        <v>5</v>
      </c>
      <c r="G16" s="3">
        <f t="shared" si="2"/>
        <v>2097</v>
      </c>
      <c r="H16" s="3">
        <f t="shared" si="1"/>
        <v>900</v>
      </c>
      <c r="I16" s="3">
        <f t="shared" si="1"/>
        <v>774</v>
      </c>
      <c r="J16" s="3">
        <f t="shared" si="1"/>
        <v>423</v>
      </c>
      <c r="L16">
        <v>2005</v>
      </c>
      <c r="M16">
        <v>141000000</v>
      </c>
      <c r="N16">
        <v>136000000</v>
      </c>
      <c r="O16">
        <v>94000000</v>
      </c>
      <c r="P16">
        <v>42000000</v>
      </c>
      <c r="Q16">
        <v>5000000</v>
      </c>
      <c r="R16">
        <v>2097</v>
      </c>
      <c r="S16">
        <v>900</v>
      </c>
      <c r="T16">
        <v>774</v>
      </c>
      <c r="U16">
        <v>423</v>
      </c>
      <c r="V16" s="171">
        <f t="shared" si="3"/>
        <v>0</v>
      </c>
    </row>
    <row r="17" spans="1:22">
      <c r="A17" s="7">
        <f t="shared" si="4"/>
        <v>2006</v>
      </c>
      <c r="B17" s="3">
        <f t="shared" si="0"/>
        <v>152</v>
      </c>
      <c r="C17" s="3">
        <f t="shared" si="0"/>
        <v>144</v>
      </c>
      <c r="D17" s="3">
        <f t="shared" si="0"/>
        <v>105</v>
      </c>
      <c r="E17" s="3">
        <f t="shared" si="0"/>
        <v>39</v>
      </c>
      <c r="F17" s="3">
        <f t="shared" si="0"/>
        <v>8</v>
      </c>
      <c r="G17" s="3">
        <f t="shared" si="2"/>
        <v>2267</v>
      </c>
      <c r="H17" s="3">
        <f t="shared" si="1"/>
        <v>910</v>
      </c>
      <c r="I17" s="3">
        <f t="shared" si="1"/>
        <v>930</v>
      </c>
      <c r="J17" s="3">
        <f t="shared" si="1"/>
        <v>427</v>
      </c>
      <c r="L17">
        <v>2006</v>
      </c>
      <c r="M17">
        <v>152000000</v>
      </c>
      <c r="N17">
        <v>144000000</v>
      </c>
      <c r="O17">
        <v>105000000</v>
      </c>
      <c r="P17">
        <v>39000000</v>
      </c>
      <c r="Q17">
        <v>8000000</v>
      </c>
      <c r="R17">
        <v>2267</v>
      </c>
      <c r="S17">
        <v>910</v>
      </c>
      <c r="T17">
        <v>930</v>
      </c>
      <c r="U17">
        <v>427</v>
      </c>
      <c r="V17" s="171">
        <f t="shared" si="3"/>
        <v>0</v>
      </c>
    </row>
    <row r="18" spans="1:22">
      <c r="A18" s="7">
        <f t="shared" si="4"/>
        <v>2007</v>
      </c>
      <c r="B18" s="3">
        <f t="shared" si="0"/>
        <v>151</v>
      </c>
      <c r="C18" s="3">
        <f t="shared" si="0"/>
        <v>145</v>
      </c>
      <c r="D18" s="3">
        <f t="shared" si="0"/>
        <v>100</v>
      </c>
      <c r="E18" s="3">
        <f t="shared" si="0"/>
        <v>44</v>
      </c>
      <c r="F18" s="3">
        <f t="shared" si="0"/>
        <v>6</v>
      </c>
      <c r="G18" s="3">
        <f t="shared" si="2"/>
        <v>2763</v>
      </c>
      <c r="H18" s="3">
        <f t="shared" si="1"/>
        <v>978</v>
      </c>
      <c r="I18" s="3">
        <f t="shared" si="1"/>
        <v>1175</v>
      </c>
      <c r="J18" s="3">
        <f t="shared" si="1"/>
        <v>610</v>
      </c>
      <c r="L18">
        <v>2007</v>
      </c>
      <c r="M18">
        <v>151000000</v>
      </c>
      <c r="N18">
        <v>145000000</v>
      </c>
      <c r="O18">
        <v>100000000</v>
      </c>
      <c r="P18">
        <v>44000000</v>
      </c>
      <c r="Q18">
        <v>6000000</v>
      </c>
      <c r="R18">
        <v>2763</v>
      </c>
      <c r="S18">
        <v>978</v>
      </c>
      <c r="T18">
        <v>1175</v>
      </c>
      <c r="U18">
        <v>610</v>
      </c>
      <c r="V18" s="171">
        <f t="shared" si="3"/>
        <v>0</v>
      </c>
    </row>
    <row r="19" spans="1:22">
      <c r="A19" s="7">
        <f t="shared" si="4"/>
        <v>2008</v>
      </c>
      <c r="B19" s="3">
        <f t="shared" si="0"/>
        <v>159</v>
      </c>
      <c r="C19" s="3">
        <f t="shared" si="0"/>
        <v>152</v>
      </c>
      <c r="D19" s="3">
        <f t="shared" si="0"/>
        <v>98</v>
      </c>
      <c r="E19" s="3">
        <f t="shared" si="0"/>
        <v>54</v>
      </c>
      <c r="F19" s="3">
        <f t="shared" si="0"/>
        <v>6</v>
      </c>
      <c r="G19" s="3">
        <f>R19</f>
        <v>2857</v>
      </c>
      <c r="H19" s="3">
        <f t="shared" si="1"/>
        <v>1074</v>
      </c>
      <c r="I19" s="3">
        <f t="shared" si="1"/>
        <v>1078</v>
      </c>
      <c r="J19" s="3">
        <f t="shared" si="1"/>
        <v>705</v>
      </c>
      <c r="L19">
        <v>2008</v>
      </c>
      <c r="M19">
        <v>159000000</v>
      </c>
      <c r="N19">
        <v>152000000</v>
      </c>
      <c r="O19">
        <v>98000000</v>
      </c>
      <c r="P19">
        <v>54000000</v>
      </c>
      <c r="Q19">
        <v>6000000</v>
      </c>
      <c r="R19">
        <f>SUM(S19:U19)</f>
        <v>2857</v>
      </c>
      <c r="S19">
        <v>1074</v>
      </c>
      <c r="T19">
        <v>1078</v>
      </c>
      <c r="U19">
        <v>705</v>
      </c>
      <c r="V19" s="171">
        <f t="shared" si="3"/>
        <v>0</v>
      </c>
    </row>
    <row r="20" spans="1:22">
      <c r="A20" s="7">
        <f t="shared" si="4"/>
        <v>2009</v>
      </c>
      <c r="B20" s="3">
        <f t="shared" si="0"/>
        <v>174</v>
      </c>
      <c r="C20" s="3">
        <f t="shared" si="0"/>
        <v>167</v>
      </c>
      <c r="D20" s="3">
        <f t="shared" si="0"/>
        <v>117</v>
      </c>
      <c r="E20" s="3">
        <f t="shared" si="0"/>
        <v>51</v>
      </c>
      <c r="F20" s="3">
        <f t="shared" si="0"/>
        <v>7</v>
      </c>
      <c r="G20" s="3" t="s">
        <v>10</v>
      </c>
      <c r="H20" s="3" t="s">
        <v>10</v>
      </c>
      <c r="I20" s="3" t="s">
        <v>10</v>
      </c>
      <c r="J20" s="3" t="s">
        <v>10</v>
      </c>
      <c r="L20">
        <v>2009</v>
      </c>
      <c r="M20">
        <v>174000000</v>
      </c>
      <c r="N20">
        <v>167000000</v>
      </c>
      <c r="O20">
        <v>117000000</v>
      </c>
      <c r="P20">
        <v>51000000</v>
      </c>
      <c r="Q20">
        <v>7000000</v>
      </c>
    </row>
    <row r="21" spans="1:22">
      <c r="A21" s="7">
        <f t="shared" si="4"/>
        <v>2010</v>
      </c>
      <c r="B21" s="3">
        <f t="shared" si="0"/>
        <v>142</v>
      </c>
      <c r="C21" s="3">
        <f>N21/(10^6)</f>
        <v>137</v>
      </c>
      <c r="D21" s="3">
        <f>O21/(10^6)</f>
        <v>91</v>
      </c>
      <c r="E21" s="3">
        <f>P21/(10^6)</f>
        <v>46</v>
      </c>
      <c r="F21" s="3">
        <f>Q21/(10^6)</f>
        <v>5</v>
      </c>
      <c r="G21" s="3" t="s">
        <v>10</v>
      </c>
      <c r="H21" s="3" t="s">
        <v>10</v>
      </c>
      <c r="I21" s="3" t="s">
        <v>10</v>
      </c>
      <c r="J21" s="3" t="s">
        <v>10</v>
      </c>
      <c r="L21">
        <v>2010</v>
      </c>
      <c r="M21">
        <v>142000000</v>
      </c>
      <c r="N21">
        <v>137000000</v>
      </c>
      <c r="O21">
        <v>91000000</v>
      </c>
      <c r="P21">
        <v>46000000</v>
      </c>
      <c r="Q21">
        <v>5000000</v>
      </c>
    </row>
    <row r="22" spans="1:22">
      <c r="G22" s="2"/>
      <c r="H22" s="2"/>
      <c r="I22" s="2"/>
      <c r="J22" s="2"/>
    </row>
    <row r="23" spans="1:22">
      <c r="A23" s="9" t="s">
        <v>721</v>
      </c>
    </row>
    <row r="24" spans="1:22">
      <c r="A24" s="7" t="s">
        <v>750</v>
      </c>
      <c r="B24" s="13">
        <f>((VLOOKUP(VALUE(RIGHT($A24,4)),$A$3:$J$21,COLUMN(B$21),0)/VLOOKUP(VALUE(LEFT($A24,4)),$A$3:$J$21,COLUMN(B$21),0))-1)*100</f>
        <v>94.520547945205479</v>
      </c>
      <c r="C24" s="13">
        <f t="shared" ref="C24:J28" si="5">((VLOOKUP(VALUE(RIGHT($A24,4)),$A$3:$J$21,COLUMN(C$21),0)/VLOOKUP(VALUE(LEFT($A24,4)),$A$3:$J$21,COLUMN(C$21),0))-1)*100</f>
        <v>104.4776119402985</v>
      </c>
      <c r="D24" s="13">
        <f t="shared" si="5"/>
        <v>116.66666666666666</v>
      </c>
      <c r="E24" s="13">
        <f t="shared" si="5"/>
        <v>76.92307692307692</v>
      </c>
      <c r="F24" s="13">
        <f>((VLOOKUP(VALUE(RIGHT($A24,4)),$A$3:$J$21,COLUMN(F$21),0)/VLOOKUP(VALUE(LEFT($A24,4)),$A$3:$J$21,COLUMN(F$21),0))-1)*100</f>
        <v>0</v>
      </c>
      <c r="G24" s="13" t="s">
        <v>10</v>
      </c>
      <c r="H24" s="13" t="s">
        <v>10</v>
      </c>
      <c r="I24" s="13" t="s">
        <v>10</v>
      </c>
      <c r="J24" s="13" t="s">
        <v>10</v>
      </c>
    </row>
    <row r="25" spans="1:22">
      <c r="A25" s="7" t="s">
        <v>751</v>
      </c>
      <c r="B25" s="13">
        <f>((VLOOKUP(VALUE(RIGHT($A25,4)),$A$3:$J$21,COLUMN(B$21),0)/VLOOKUP(VALUE(LEFT($A25,4)),$A$3:$J$21,COLUMN(B$21),0))-1)*100</f>
        <v>117.80821917808217</v>
      </c>
      <c r="C25" s="13">
        <f t="shared" si="5"/>
        <v>126.86567164179104</v>
      </c>
      <c r="D25" s="13">
        <f t="shared" si="5"/>
        <v>133.33333333333334</v>
      </c>
      <c r="E25" s="13">
        <f t="shared" si="5"/>
        <v>107.69230769230771</v>
      </c>
      <c r="F25" s="13">
        <f t="shared" si="5"/>
        <v>19.999999999999996</v>
      </c>
      <c r="G25" s="13">
        <f t="shared" si="5"/>
        <v>183.71400198609732</v>
      </c>
      <c r="H25" s="13">
        <f t="shared" si="5"/>
        <v>114.37125748502991</v>
      </c>
      <c r="I25" s="13">
        <f t="shared" si="5"/>
        <v>176.41025641025641</v>
      </c>
      <c r="J25" s="13">
        <f t="shared" si="5"/>
        <v>507.75862068965517</v>
      </c>
    </row>
    <row r="26" spans="1:22">
      <c r="A26" s="7" t="s">
        <v>752</v>
      </c>
      <c r="B26" s="13">
        <f>((VLOOKUP(VALUE(RIGHT($A26,4)),$A$3:$J$21,COLUMN(B$21),0)/VLOOKUP(VALUE(LEFT($A26,4)),$A$3:$J$21,COLUMN(B$21),0))-1)*100</f>
        <v>1.3698630136986356</v>
      </c>
      <c r="C26" s="13">
        <f t="shared" si="5"/>
        <v>4.4776119402984982</v>
      </c>
      <c r="D26" s="13">
        <f t="shared" si="5"/>
        <v>4.7619047619047672</v>
      </c>
      <c r="E26" s="13">
        <f t="shared" si="5"/>
        <v>0</v>
      </c>
      <c r="F26" s="13">
        <f t="shared" si="5"/>
        <v>-19.999999999999996</v>
      </c>
      <c r="G26" s="13">
        <f t="shared" si="5"/>
        <v>0.29791459781529639</v>
      </c>
      <c r="H26" s="13">
        <f t="shared" si="5"/>
        <v>11.576846307385225</v>
      </c>
      <c r="I26" s="13">
        <f t="shared" si="5"/>
        <v>-16.666666666666664</v>
      </c>
      <c r="J26" s="13">
        <f t="shared" si="5"/>
        <v>8.6206896551724199</v>
      </c>
    </row>
    <row r="27" spans="1:22">
      <c r="A27" s="7" t="s">
        <v>753</v>
      </c>
      <c r="B27" s="13">
        <f>((VLOOKUP(VALUE(RIGHT($A27,4)),$A$3:$J$21,COLUMN(B$21),0)/VLOOKUP(VALUE(LEFT($A27,4)),$A$3:$J$21,COLUMN(B$21),0))-1)*100</f>
        <v>114.86486486486487</v>
      </c>
      <c r="C27" s="13">
        <f t="shared" si="5"/>
        <v>117.14285714285712</v>
      </c>
      <c r="D27" s="13">
        <f t="shared" si="5"/>
        <v>122.72727272727271</v>
      </c>
      <c r="E27" s="13">
        <f t="shared" si="5"/>
        <v>107.69230769230771</v>
      </c>
      <c r="F27" s="13">
        <f t="shared" si="5"/>
        <v>50</v>
      </c>
      <c r="G27" s="13">
        <f t="shared" si="5"/>
        <v>182.87128712871285</v>
      </c>
      <c r="H27" s="13">
        <f t="shared" si="5"/>
        <v>92.128801431127002</v>
      </c>
      <c r="I27" s="13">
        <f t="shared" si="5"/>
        <v>231.69230769230768</v>
      </c>
      <c r="J27" s="13">
        <f t="shared" si="5"/>
        <v>459.52380952380952</v>
      </c>
    </row>
    <row r="28" spans="1:22">
      <c r="A28" s="7" t="s">
        <v>448</v>
      </c>
      <c r="B28" s="13">
        <f>((VLOOKUP(VALUE(RIGHT($A28,4)),$A$3:$J$21,COLUMN(B$21),0)/VLOOKUP(VALUE(LEFT($A28,4)),$A$3:$J$21,COLUMN(B$21),0))-1)*100</f>
        <v>91.891891891891888</v>
      </c>
      <c r="C28" s="13">
        <f t="shared" si="5"/>
        <v>95.714285714285708</v>
      </c>
      <c r="D28" s="13">
        <f t="shared" si="5"/>
        <v>106.81818181818184</v>
      </c>
      <c r="E28" s="13">
        <f t="shared" si="5"/>
        <v>76.92307692307692</v>
      </c>
      <c r="F28" s="13">
        <f t="shared" si="5"/>
        <v>25</v>
      </c>
      <c r="G28" s="13" t="s">
        <v>10</v>
      </c>
      <c r="H28" s="13" t="s">
        <v>10</v>
      </c>
      <c r="I28" s="13" t="s">
        <v>10</v>
      </c>
      <c r="J28" s="13" t="s">
        <v>10</v>
      </c>
    </row>
    <row r="30" spans="1:22">
      <c r="A30" s="9" t="s">
        <v>71</v>
      </c>
    </row>
    <row r="31" spans="1:22">
      <c r="A31" s="7" t="s">
        <v>750</v>
      </c>
      <c r="B31" s="2">
        <f t="shared" ref="B31:J35" si="6">(POWER(VLOOKUP(VALUE(RIGHT($A31,4)),$A$3:$J$21,COLUMN(B$21),0)/VLOOKUP(VALUE(LEFT($A31,4)),$A$3:$J$21,COLUMN(B$21),0),1/(VALUE(RIGHT($A31,4))-VALUE(LEFT($A31,4))))-1)*100</f>
        <v>4.2462263577336179</v>
      </c>
      <c r="C31" s="2">
        <f t="shared" si="6"/>
        <v>4.5719870088614112</v>
      </c>
      <c r="D31" s="2">
        <f t="shared" si="6"/>
        <v>4.9511027926915308</v>
      </c>
      <c r="E31" s="2">
        <f t="shared" si="6"/>
        <v>3.6302462714114192</v>
      </c>
      <c r="F31" s="2">
        <f t="shared" si="6"/>
        <v>0</v>
      </c>
      <c r="G31" s="2" t="s">
        <v>10</v>
      </c>
      <c r="H31" s="2" t="s">
        <v>10</v>
      </c>
      <c r="I31" s="2" t="s">
        <v>10</v>
      </c>
      <c r="J31" s="2" t="s">
        <v>10</v>
      </c>
    </row>
    <row r="32" spans="1:22">
      <c r="A32" s="7" t="s">
        <v>751</v>
      </c>
      <c r="B32" s="2">
        <f t="shared" si="6"/>
        <v>5.7178109284626411</v>
      </c>
      <c r="C32" s="2">
        <f t="shared" si="6"/>
        <v>6.0259215902649599</v>
      </c>
      <c r="D32" s="2">
        <f t="shared" si="6"/>
        <v>6.2390200469625512</v>
      </c>
      <c r="E32" s="2">
        <f t="shared" si="6"/>
        <v>5.359302430950863</v>
      </c>
      <c r="F32" s="2">
        <f t="shared" si="6"/>
        <v>1.3108136507174351</v>
      </c>
      <c r="G32" s="2">
        <f t="shared" si="6"/>
        <v>7.7329684383953268</v>
      </c>
      <c r="H32" s="2">
        <f t="shared" si="6"/>
        <v>5.5977717127055238</v>
      </c>
      <c r="I32" s="2">
        <f t="shared" si="6"/>
        <v>7.5324603033658954</v>
      </c>
      <c r="J32" s="2">
        <f t="shared" si="6"/>
        <v>13.757697933436575</v>
      </c>
    </row>
    <row r="33" spans="1:10">
      <c r="A33" s="7" t="s">
        <v>752</v>
      </c>
      <c r="B33" s="2">
        <f t="shared" si="6"/>
        <v>0.22701816449781642</v>
      </c>
      <c r="C33" s="2">
        <f t="shared" si="6"/>
        <v>0.73271502670702038</v>
      </c>
      <c r="D33" s="2">
        <f t="shared" si="6"/>
        <v>0.77834708800015306</v>
      </c>
      <c r="E33" s="2">
        <f t="shared" si="6"/>
        <v>0</v>
      </c>
      <c r="F33" s="2">
        <f t="shared" si="6"/>
        <v>-3.6507516001003881</v>
      </c>
      <c r="G33" s="2">
        <f t="shared" si="6"/>
        <v>4.9590910840846547E-2</v>
      </c>
      <c r="H33" s="2">
        <f t="shared" si="6"/>
        <v>1.842491079365427</v>
      </c>
      <c r="I33" s="2">
        <f t="shared" si="6"/>
        <v>-2.9929884554199648</v>
      </c>
      <c r="J33" s="2">
        <f t="shared" si="6"/>
        <v>1.3877361553331413</v>
      </c>
    </row>
    <row r="34" spans="1:10">
      <c r="A34" s="7" t="s">
        <v>753</v>
      </c>
      <c r="B34" s="2">
        <f t="shared" si="6"/>
        <v>10.032422747895374</v>
      </c>
      <c r="C34" s="2">
        <f t="shared" si="6"/>
        <v>10.177570975703155</v>
      </c>
      <c r="D34" s="2">
        <f t="shared" si="6"/>
        <v>10.527837972472188</v>
      </c>
      <c r="E34" s="2">
        <f t="shared" si="6"/>
        <v>9.5664401437205449</v>
      </c>
      <c r="F34" s="2">
        <f t="shared" si="6"/>
        <v>5.1989505508644118</v>
      </c>
      <c r="G34" s="2">
        <f t="shared" si="6"/>
        <v>13.880301512240267</v>
      </c>
      <c r="H34" s="2">
        <f t="shared" si="6"/>
        <v>8.5048270821502356</v>
      </c>
      <c r="I34" s="2">
        <f t="shared" si="6"/>
        <v>16.169447799427882</v>
      </c>
      <c r="J34" s="2">
        <f t="shared" si="6"/>
        <v>24.015886330897285</v>
      </c>
    </row>
    <row r="35" spans="1:10">
      <c r="A35" s="7" t="s">
        <v>448</v>
      </c>
      <c r="B35" s="2">
        <f t="shared" si="6"/>
        <v>6.734707057094047</v>
      </c>
      <c r="C35" s="2">
        <f t="shared" si="6"/>
        <v>6.9454353470893571</v>
      </c>
      <c r="D35" s="2">
        <f t="shared" si="6"/>
        <v>7.5372364582237061</v>
      </c>
      <c r="E35" s="2">
        <f t="shared" si="6"/>
        <v>5.8713493725206511</v>
      </c>
      <c r="F35" s="2">
        <f t="shared" si="6"/>
        <v>2.2565182563572872</v>
      </c>
      <c r="G35" s="2" t="s">
        <v>10</v>
      </c>
      <c r="H35" s="2" t="s">
        <v>10</v>
      </c>
      <c r="I35" s="2" t="s">
        <v>10</v>
      </c>
      <c r="J35" s="2" t="s">
        <v>10</v>
      </c>
    </row>
    <row r="36" spans="1:10">
      <c r="A36" t="s">
        <v>754</v>
      </c>
    </row>
    <row r="37" spans="1:10">
      <c r="A37" s="332" t="s">
        <v>1348</v>
      </c>
      <c r="B37" s="332"/>
      <c r="C37" s="332"/>
      <c r="D37" s="332"/>
      <c r="E37" s="332"/>
      <c r="F37" s="332"/>
      <c r="G37" s="332"/>
      <c r="H37" s="332"/>
      <c r="I37" s="332"/>
      <c r="J37" s="332"/>
    </row>
  </sheetData>
  <mergeCells count="7">
    <mergeCell ref="A37:J37"/>
    <mergeCell ref="A1:J1"/>
    <mergeCell ref="B2:B3"/>
    <mergeCell ref="C2:E2"/>
    <mergeCell ref="G2:J2"/>
    <mergeCell ref="B4:F4"/>
    <mergeCell ref="G4:J4"/>
  </mergeCells>
  <pageMargins left="0.7" right="0.7" top="0.75" bottom="0.75" header="0.3" footer="0.3"/>
  <pageSetup scale="81" orientation="landscape" horizontalDpi="0" verticalDpi="0" r:id="rId1"/>
</worksheet>
</file>

<file path=xl/worksheets/sheet8.xml><?xml version="1.0" encoding="utf-8"?>
<worksheet xmlns="http://schemas.openxmlformats.org/spreadsheetml/2006/main" xmlns:r="http://schemas.openxmlformats.org/officeDocument/2006/relationships">
  <sheetPr codeName="Sheet60"/>
  <dimension ref="A1:Q43"/>
  <sheetViews>
    <sheetView view="pageBreakPreview" zoomScale="60" zoomScaleNormal="100" workbookViewId="0">
      <selection sqref="A1:K1"/>
    </sheetView>
  </sheetViews>
  <sheetFormatPr defaultRowHeight="15"/>
  <cols>
    <col min="1" max="1" width="17" customWidth="1"/>
    <col min="2" max="2" width="12" customWidth="1"/>
    <col min="3" max="3" width="14.28515625" customWidth="1"/>
    <col min="4" max="11" width="14" customWidth="1"/>
  </cols>
  <sheetData>
    <row r="1" spans="1:11">
      <c r="A1" s="319" t="s">
        <v>442</v>
      </c>
      <c r="B1" s="319"/>
      <c r="C1" s="319"/>
      <c r="D1" s="319"/>
      <c r="E1" s="319"/>
      <c r="F1" s="319"/>
      <c r="G1" s="319"/>
      <c r="H1" s="319"/>
      <c r="I1" s="319"/>
      <c r="J1" s="319"/>
      <c r="K1" s="319"/>
    </row>
    <row r="2" spans="1:11">
      <c r="A2" s="320"/>
      <c r="B2" s="321" t="str">
        <f>'1b'!B2:B5</f>
        <v xml:space="preserve"> Total economy</v>
      </c>
      <c r="C2" s="321" t="str">
        <f>'1b'!C2:C5</f>
        <v xml:space="preserve"> Manufacturing [3A]</v>
      </c>
      <c r="D2" s="321" t="str">
        <f>'1b'!D2:D5</f>
        <v xml:space="preserve"> Food manufacturing [311]</v>
      </c>
      <c r="E2" s="325" t="s">
        <v>46</v>
      </c>
      <c r="F2" s="326"/>
      <c r="G2" s="326"/>
      <c r="H2" s="326"/>
      <c r="I2" s="326"/>
      <c r="J2" s="326"/>
      <c r="K2" s="327"/>
    </row>
    <row r="3" spans="1:11">
      <c r="A3" s="320"/>
      <c r="B3" s="321"/>
      <c r="C3" s="321"/>
      <c r="D3" s="321"/>
      <c r="E3" s="333" t="str">
        <f>'1b'!E3:E5</f>
        <v xml:space="preserve"> Animal food manufacturing [3111]</v>
      </c>
      <c r="F3" s="333" t="str">
        <f>'1b'!F3:F5</f>
        <v xml:space="preserve"> Sugar and confectionery product manufacturing [3113]</v>
      </c>
      <c r="G3" s="333" t="str">
        <f>'1b'!G3:G5</f>
        <v xml:space="preserve"> Fruit and vegetable preserving and specialty food manufacturing [3114]</v>
      </c>
      <c r="H3" s="333" t="str">
        <f>'1b'!H3:H5</f>
        <v xml:space="preserve"> Dairy product manufacturing [3115]</v>
      </c>
      <c r="I3" s="333" t="str">
        <f>'1b'!I3:I5</f>
        <v xml:space="preserve"> Meat product manufacturing [3116]</v>
      </c>
      <c r="J3" s="333" t="str">
        <f>'1b'!J3:J5</f>
        <v xml:space="preserve"> Seafood product preparation and packaging [3117]</v>
      </c>
      <c r="K3" s="333" t="str">
        <f>'1b'!K3:K5</f>
        <v xml:space="preserve"> Miscellaneous food manufacturing [311A]</v>
      </c>
    </row>
    <row r="4" spans="1:11">
      <c r="A4" s="320"/>
      <c r="B4" s="321"/>
      <c r="C4" s="321"/>
      <c r="D4" s="321"/>
      <c r="E4" s="334"/>
      <c r="F4" s="334"/>
      <c r="G4" s="334"/>
      <c r="H4" s="334"/>
      <c r="I4" s="334"/>
      <c r="J4" s="334"/>
      <c r="K4" s="334"/>
    </row>
    <row r="5" spans="1:11" ht="63.75" customHeight="1">
      <c r="A5" s="320"/>
      <c r="B5" s="321"/>
      <c r="C5" s="321"/>
      <c r="D5" s="321"/>
      <c r="E5" s="335"/>
      <c r="F5" s="335"/>
      <c r="G5" s="335"/>
      <c r="H5" s="335"/>
      <c r="I5" s="335"/>
      <c r="J5" s="335"/>
      <c r="K5" s="335"/>
    </row>
    <row r="6" spans="1:11">
      <c r="A6" s="7"/>
      <c r="F6" s="3"/>
      <c r="G6" s="3"/>
      <c r="H6" s="3"/>
      <c r="I6" s="3"/>
      <c r="J6" s="3"/>
      <c r="K6" s="3"/>
    </row>
    <row r="7" spans="1:11">
      <c r="A7" s="16">
        <v>1981</v>
      </c>
      <c r="B7" s="17">
        <f>'1b'!B26/'1a'!B6*100</f>
        <v>56.117025611923587</v>
      </c>
      <c r="C7" s="17">
        <f>'1b'!C26/'1a'!C6*100</f>
        <v>58.346252805155743</v>
      </c>
      <c r="D7" s="17">
        <f>'1b'!D26/'1a'!D6*100</f>
        <v>48.653626359272437</v>
      </c>
      <c r="E7" s="17">
        <f>'1b'!E26/'1a'!E6*100</f>
        <v>58.001814176493447</v>
      </c>
      <c r="F7" s="17">
        <f>'1b'!F26/'1a'!G6*100</f>
        <v>61.181587531714385</v>
      </c>
      <c r="G7" s="17">
        <f>'1b'!G26/'1a'!H6*100</f>
        <v>56.620832548502541</v>
      </c>
      <c r="H7" s="17">
        <f>'1b'!H26/'1a'!I6*100</f>
        <v>30.74301107781962</v>
      </c>
      <c r="I7" s="17">
        <f>'1b'!I26/'1a'!J6*100</f>
        <v>37.916602077197332</v>
      </c>
      <c r="J7" s="17">
        <f>'1b'!J26/'1a'!N6*100</f>
        <v>98.332862390505781</v>
      </c>
      <c r="K7" s="17">
        <f>'1b'!K26/'1a'!Q6*100</f>
        <v>49.27880536229425</v>
      </c>
    </row>
    <row r="8" spans="1:11">
      <c r="A8" s="16">
        <v>1982</v>
      </c>
      <c r="B8" s="17">
        <f>'1b'!B27/'1a'!B7*100</f>
        <v>60.812736065035224</v>
      </c>
      <c r="C8" s="17">
        <f>'1b'!C27/'1a'!C7*100</f>
        <v>61.77283324380749</v>
      </c>
      <c r="D8" s="17">
        <f>'1b'!D27/'1a'!D7*100</f>
        <v>54.534213517879579</v>
      </c>
      <c r="E8" s="17">
        <f>'1b'!E27/'1a'!E7*100</f>
        <v>61.54882154882155</v>
      </c>
      <c r="F8" s="17">
        <f>'1b'!F27/'1a'!G7*100</f>
        <v>69.985775248933138</v>
      </c>
      <c r="G8" s="17">
        <f>'1b'!G27/'1a'!H7*100</f>
        <v>68.885191347753747</v>
      </c>
      <c r="H8" s="17">
        <f>'1b'!H27/'1a'!I7*100</f>
        <v>37.504578195580514</v>
      </c>
      <c r="I8" s="17">
        <f>'1b'!I27/'1a'!J7*100</f>
        <v>41.570358325105985</v>
      </c>
      <c r="J8" s="17">
        <f>'1b'!J27/'1a'!N7*100</f>
        <v>96.835443037974684</v>
      </c>
      <c r="K8" s="17">
        <f>'1b'!K27/'1a'!Q7*100</f>
        <v>55.337056556280984</v>
      </c>
    </row>
    <row r="9" spans="1:11">
      <c r="A9" s="16">
        <v>1983</v>
      </c>
      <c r="B9" s="17">
        <f>'1b'!B28/'1a'!B8*100</f>
        <v>64.478948489547804</v>
      </c>
      <c r="C9" s="17">
        <f>'1b'!C28/'1a'!C8*100</f>
        <v>66.283802972452747</v>
      </c>
      <c r="D9" s="17">
        <f>'1b'!D28/'1a'!D8*100</f>
        <v>60.609254342406615</v>
      </c>
      <c r="E9" s="17">
        <f>'1b'!E28/'1a'!E8*100</f>
        <v>72.508017960230902</v>
      </c>
      <c r="F9" s="17">
        <f>'1b'!F28/'1a'!G8*100</f>
        <v>82.959111321200666</v>
      </c>
      <c r="G9" s="17">
        <f>'1b'!G28/'1a'!H8*100</f>
        <v>73.461283917935134</v>
      </c>
      <c r="H9" s="17">
        <f>'1b'!H28/'1a'!I8*100</f>
        <v>45.427885897094114</v>
      </c>
      <c r="I9" s="17">
        <f>'1b'!I28/'1a'!J8*100</f>
        <v>47.202333598514983</v>
      </c>
      <c r="J9" s="17">
        <f>'1b'!J28/'1a'!N8*100</f>
        <v>97.690098639031092</v>
      </c>
      <c r="K9" s="17">
        <f>'1b'!K28/'1a'!Q8*100</f>
        <v>59.18981481481481</v>
      </c>
    </row>
    <row r="10" spans="1:11">
      <c r="A10" s="16">
        <v>1984</v>
      </c>
      <c r="B10" s="17">
        <f>'1b'!B29/'1a'!B9*100</f>
        <v>66.855627245064014</v>
      </c>
      <c r="C10" s="17">
        <f>'1b'!C29/'1a'!C9*100</f>
        <v>68.206067078990429</v>
      </c>
      <c r="D10" s="17">
        <f>'1b'!D29/'1a'!D9*100</f>
        <v>61.899506244554168</v>
      </c>
      <c r="E10" s="17">
        <f>'1b'!E29/'1a'!E9*100</f>
        <v>67.149942769935151</v>
      </c>
      <c r="F10" s="17">
        <f>'1b'!F29/'1a'!G9*100</f>
        <v>86.468200270636004</v>
      </c>
      <c r="G10" s="17">
        <f>'1b'!G29/'1a'!H9*100</f>
        <v>74.488403819918148</v>
      </c>
      <c r="H10" s="17">
        <f>'1b'!H29/'1a'!I9*100</f>
        <v>46.882414349435322</v>
      </c>
      <c r="I10" s="17">
        <f>'1b'!I29/'1a'!J9*100</f>
        <v>50.3355119825708</v>
      </c>
      <c r="J10" s="17">
        <f>'1b'!J29/'1a'!N9*100</f>
        <v>96.350364963503651</v>
      </c>
      <c r="K10" s="17">
        <f>'1b'!K29/'1a'!Q9*100</f>
        <v>60.35288297696917</v>
      </c>
    </row>
    <row r="11" spans="1:11">
      <c r="A11" s="16">
        <v>1985</v>
      </c>
      <c r="B11" s="17">
        <f>'1b'!B30/'1a'!B10*100</f>
        <v>68.594195867678025</v>
      </c>
      <c r="C11" s="17">
        <f>'1b'!C30/'1a'!C10*100</f>
        <v>70.283642956903876</v>
      </c>
      <c r="D11" s="17">
        <f>'1b'!D30/'1a'!D10*100</f>
        <v>63.961883818948138</v>
      </c>
      <c r="E11" s="17">
        <f>'1b'!E30/'1a'!E10*100</f>
        <v>64.066245369361525</v>
      </c>
      <c r="F11" s="17">
        <f>'1b'!F30/'1a'!G10*100</f>
        <v>84.823848238482384</v>
      </c>
      <c r="G11" s="17">
        <f>'1b'!G30/'1a'!H10*100</f>
        <v>79.540266078879</v>
      </c>
      <c r="H11" s="17">
        <f>'1b'!H30/'1a'!I10*100</f>
        <v>51.524667625392539</v>
      </c>
      <c r="I11" s="17">
        <f>'1b'!I30/'1a'!J10*100</f>
        <v>46.592604874813468</v>
      </c>
      <c r="J11" s="17">
        <f>'1b'!J30/'1a'!N10*100</f>
        <v>91.71974522292993</v>
      </c>
      <c r="K11" s="17">
        <f>'1b'!K30/'1a'!Q10*100</f>
        <v>66.731049498691846</v>
      </c>
    </row>
    <row r="12" spans="1:11">
      <c r="A12" s="16">
        <v>1986</v>
      </c>
      <c r="B12" s="17">
        <f>'1b'!B31/'1a'!B11*100</f>
        <v>69.822438251617953</v>
      </c>
      <c r="C12" s="17">
        <f>'1b'!C31/'1a'!C11*100</f>
        <v>74.099163216168066</v>
      </c>
      <c r="D12" s="17">
        <f>'1b'!D31/'1a'!D11*100</f>
        <v>68.757092810973504</v>
      </c>
      <c r="E12" s="17">
        <f>'1b'!E31/'1a'!E11*100</f>
        <v>65.706806282722525</v>
      </c>
      <c r="F12" s="17">
        <f>'1b'!F31/'1a'!G11*100</f>
        <v>79.468408604572588</v>
      </c>
      <c r="G12" s="17">
        <f>'1b'!G31/'1a'!H11*100</f>
        <v>81.904761904761898</v>
      </c>
      <c r="H12" s="17">
        <f>'1b'!H31/'1a'!I11*100</f>
        <v>51.86091210903372</v>
      </c>
      <c r="I12" s="17">
        <f>'1b'!I31/'1a'!J11*100</f>
        <v>54.752054076102795</v>
      </c>
      <c r="J12" s="17">
        <f>'1b'!J31/'1a'!N11*100</f>
        <v>107.95322869482776</v>
      </c>
      <c r="K12" s="17">
        <f>'1b'!K31/'1a'!Q11*100</f>
        <v>72.56720187624029</v>
      </c>
    </row>
    <row r="13" spans="1:11">
      <c r="A13" s="16">
        <v>1987</v>
      </c>
      <c r="B13" s="17">
        <f>'1b'!B32/'1a'!B12*100</f>
        <v>72.97661741366521</v>
      </c>
      <c r="C13" s="17">
        <f>'1b'!C32/'1a'!C12*100</f>
        <v>77.489573896337134</v>
      </c>
      <c r="D13" s="17">
        <f>'1b'!D32/'1a'!D12*100</f>
        <v>74.971691633717583</v>
      </c>
      <c r="E13" s="17">
        <f>'1b'!E32/'1a'!E12*100</f>
        <v>61.244932029573093</v>
      </c>
      <c r="F13" s="17">
        <f>'1b'!F32/'1a'!G12*100</f>
        <v>83.007321604196264</v>
      </c>
      <c r="G13" s="17">
        <f>'1b'!G32/'1a'!H12*100</f>
        <v>88.114191600329406</v>
      </c>
      <c r="H13" s="17">
        <f>'1b'!H32/'1a'!I12*100</f>
        <v>56.716760353332575</v>
      </c>
      <c r="I13" s="17">
        <f>'1b'!I32/'1a'!J12*100</f>
        <v>64.172386632159331</v>
      </c>
      <c r="J13" s="17">
        <f>'1b'!J32/'1a'!N12*100</f>
        <v>115.34591194968553</v>
      </c>
      <c r="K13" s="17">
        <f>'1b'!K32/'1a'!Q12*100</f>
        <v>78.95478898392706</v>
      </c>
    </row>
    <row r="14" spans="1:11">
      <c r="A14" s="16">
        <v>1988</v>
      </c>
      <c r="B14" s="17">
        <f>'1b'!B33/'1a'!B13*100</f>
        <v>76.322544017720006</v>
      </c>
      <c r="C14" s="17">
        <f>'1b'!C33/'1a'!C13*100</f>
        <v>81.438855881043622</v>
      </c>
      <c r="D14" s="17">
        <f>'1b'!D33/'1a'!D13*100</f>
        <v>75.915013848355855</v>
      </c>
      <c r="E14" s="17">
        <f>'1b'!E33/'1a'!E13*100</f>
        <v>66.168224299065415</v>
      </c>
      <c r="F14" s="17">
        <f>'1b'!F33/'1a'!G13*100</f>
        <v>83.393882573538022</v>
      </c>
      <c r="G14" s="17">
        <f>'1b'!G33/'1a'!H13*100</f>
        <v>95.018145826459914</v>
      </c>
      <c r="H14" s="17">
        <f>'1b'!H33/'1a'!I13*100</f>
        <v>61.168281779724573</v>
      </c>
      <c r="I14" s="17">
        <f>'1b'!I33/'1a'!J13*100</f>
        <v>62.102742707879841</v>
      </c>
      <c r="J14" s="17">
        <f>'1b'!J33/'1a'!N13*100</f>
        <v>112.6309303758472</v>
      </c>
      <c r="K14" s="17">
        <f>'1b'!K33/'1a'!Q13*100</f>
        <v>78.099502865166414</v>
      </c>
    </row>
    <row r="15" spans="1:11">
      <c r="A15" s="16">
        <v>1989</v>
      </c>
      <c r="B15" s="17">
        <f>'1b'!B34/'1a'!B14*100</f>
        <v>79.628261410336179</v>
      </c>
      <c r="C15" s="17">
        <f>'1b'!C34/'1a'!C14*100</f>
        <v>82.542459437939058</v>
      </c>
      <c r="D15" s="17">
        <f>'1b'!D34/'1a'!D14*100</f>
        <v>81.492560208620958</v>
      </c>
      <c r="E15" s="17">
        <f>'1b'!E34/'1a'!E14*100</f>
        <v>73.472374679839007</v>
      </c>
      <c r="F15" s="17">
        <f>'1b'!F34/'1a'!G14*100</f>
        <v>86.210087922258211</v>
      </c>
      <c r="G15" s="17">
        <f>'1b'!G34/'1a'!H14*100</f>
        <v>96.585365853658544</v>
      </c>
      <c r="H15" s="17">
        <f>'1b'!H34/'1a'!I14*100</f>
        <v>66.707168894289183</v>
      </c>
      <c r="I15" s="17">
        <f>'1b'!I34/'1a'!J14*100</f>
        <v>63.345195729537366</v>
      </c>
      <c r="J15" s="17">
        <f>'1b'!J34/'1a'!N14*100</f>
        <v>116.69410602568324</v>
      </c>
      <c r="K15" s="17">
        <f>'1b'!K34/'1a'!Q14*100</f>
        <v>87.620636696308381</v>
      </c>
    </row>
    <row r="16" spans="1:11">
      <c r="A16" s="16">
        <v>1990</v>
      </c>
      <c r="B16" s="17">
        <f>'1b'!B35/'1a'!B15*100</f>
        <v>82.302422034524639</v>
      </c>
      <c r="C16" s="17">
        <f>'1b'!C35/'1a'!C15*100</f>
        <v>82.597548273375537</v>
      </c>
      <c r="D16" s="17">
        <f>'1b'!D35/'1a'!D15*100</f>
        <v>86.700815309278994</v>
      </c>
      <c r="E16" s="17">
        <f>'1b'!E35/'1a'!E15*100</f>
        <v>96.012844527696004</v>
      </c>
      <c r="F16" s="17">
        <f>'1b'!F35/'1a'!G15*100</f>
        <v>93.792172739541158</v>
      </c>
      <c r="G16" s="17">
        <f>'1b'!G35/'1a'!H15*100</f>
        <v>96.623376623376629</v>
      </c>
      <c r="H16" s="17">
        <f>'1b'!H35/'1a'!I15*100</f>
        <v>71.657853233138511</v>
      </c>
      <c r="I16" s="17">
        <f>'1b'!I35/'1a'!J15*100</f>
        <v>66.687280393534792</v>
      </c>
      <c r="J16" s="17">
        <f>'1b'!J35/'1a'!N15*100</f>
        <v>108.65528601377659</v>
      </c>
      <c r="K16" s="17">
        <f>'1b'!K35/'1a'!Q15*100</f>
        <v>95.482313899992448</v>
      </c>
    </row>
    <row r="17" spans="1:11">
      <c r="A17" s="16">
        <v>1991</v>
      </c>
      <c r="B17" s="17">
        <f>'1b'!B36/'1a'!B16*100</f>
        <v>84.116560472913932</v>
      </c>
      <c r="C17" s="17">
        <f>'1b'!C36/'1a'!C16*100</f>
        <v>83.227731946544452</v>
      </c>
      <c r="D17" s="17">
        <f>'1b'!D36/'1a'!D16*100</f>
        <v>91.946058116686359</v>
      </c>
      <c r="E17" s="17">
        <f>'1b'!E36/'1a'!E16*100</f>
        <v>96.332659543748207</v>
      </c>
      <c r="F17" s="17">
        <f>'1b'!F36/'1a'!G16*100</f>
        <v>100.08108421174565</v>
      </c>
      <c r="G17" s="17">
        <f>'1b'!G36/'1a'!H16*100</f>
        <v>106.33581055548558</v>
      </c>
      <c r="H17" s="17">
        <f>'1b'!H36/'1a'!I16*100</f>
        <v>74.723698366641671</v>
      </c>
      <c r="I17" s="17">
        <f>'1b'!I36/'1a'!J16*100</f>
        <v>71.838226893636474</v>
      </c>
      <c r="J17" s="17">
        <f>'1b'!J36/'1a'!N16*100</f>
        <v>117.90421086467373</v>
      </c>
      <c r="K17" s="17">
        <f>'1b'!K36/'1a'!Q16*100</f>
        <v>100.09853555774524</v>
      </c>
    </row>
    <row r="18" spans="1:11">
      <c r="A18" s="16">
        <v>1992</v>
      </c>
      <c r="B18" s="17">
        <f>'1b'!B37/'1a'!B17*100</f>
        <v>85.112537452385482</v>
      </c>
      <c r="C18" s="17">
        <f>'1b'!C37/'1a'!C17*100</f>
        <v>81.611134542387177</v>
      </c>
      <c r="D18" s="17">
        <f>'1b'!D37/'1a'!D17*100</f>
        <v>92.20537473117308</v>
      </c>
      <c r="E18" s="17">
        <f>'1b'!E37/'1a'!E17*100</f>
        <v>90.253890253890262</v>
      </c>
      <c r="F18" s="17">
        <f>'1b'!F37/'1a'!G17*100</f>
        <v>102.28236719854576</v>
      </c>
      <c r="G18" s="17">
        <f>'1b'!G37/'1a'!H17*100</f>
        <v>103.08270676691728</v>
      </c>
      <c r="H18" s="17">
        <f>'1b'!H37/'1a'!I17*100</f>
        <v>72.745901639344254</v>
      </c>
      <c r="I18" s="17">
        <f>'1b'!I37/'1a'!J17*100</f>
        <v>75.36146702715412</v>
      </c>
      <c r="J18" s="17">
        <f>'1b'!J37/'1a'!N17*100</f>
        <v>114.99404052443384</v>
      </c>
      <c r="K18" s="17">
        <f>'1b'!K37/'1a'!Q17*100</f>
        <v>100.74031618665519</v>
      </c>
    </row>
    <row r="19" spans="1:11">
      <c r="A19" s="16">
        <v>1993</v>
      </c>
      <c r="B19" s="17">
        <f>'1b'!B38/'1a'!B18*100</f>
        <v>86.11767958382157</v>
      </c>
      <c r="C19" s="17">
        <f>'1b'!C38/'1a'!C18*100</f>
        <v>83.223675603654229</v>
      </c>
      <c r="D19" s="17">
        <f>'1b'!D38/'1a'!D18*100</f>
        <v>90.365840445894378</v>
      </c>
      <c r="E19" s="17">
        <f>'1b'!E38/'1a'!E18*100</f>
        <v>89.877300613496942</v>
      </c>
      <c r="F19" s="17">
        <f>'1b'!F38/'1a'!G18*100</f>
        <v>104.47058823529412</v>
      </c>
      <c r="G19" s="17">
        <f>'1b'!G38/'1a'!H18*100</f>
        <v>98.49336631436924</v>
      </c>
      <c r="H19" s="17">
        <f>'1b'!H38/'1a'!I18*100</f>
        <v>71.332531314132055</v>
      </c>
      <c r="I19" s="17">
        <f>'1b'!I38/'1a'!J18*100</f>
        <v>73.872402214357024</v>
      </c>
      <c r="J19" s="17">
        <f>'1b'!J38/'1a'!N18*100</f>
        <v>109.81287083523506</v>
      </c>
      <c r="K19" s="17">
        <f>'1b'!K38/'1a'!Q18*100</f>
        <v>98.98278560250391</v>
      </c>
    </row>
    <row r="20" spans="1:11">
      <c r="A20" s="16">
        <v>1994</v>
      </c>
      <c r="B20" s="17">
        <f>'1b'!B39/'1a'!B19*100</f>
        <v>87.470966514475208</v>
      </c>
      <c r="C20" s="17">
        <f>'1b'!C39/'1a'!C19*100</f>
        <v>88.738676627761095</v>
      </c>
      <c r="D20" s="17">
        <f>'1b'!D39/'1a'!D19*100</f>
        <v>92.025165788131275</v>
      </c>
      <c r="E20" s="17">
        <f>'1b'!E39/'1a'!E19*100</f>
        <v>92.406113019784385</v>
      </c>
      <c r="F20" s="17">
        <f>'1b'!F39/'1a'!G19*100</f>
        <v>98.909925415949516</v>
      </c>
      <c r="G20" s="17">
        <f>'1b'!G39/'1a'!H19*100</f>
        <v>94.881456147469706</v>
      </c>
      <c r="H20" s="17">
        <f>'1b'!H39/'1a'!I19*100</f>
        <v>77.13283989092325</v>
      </c>
      <c r="I20" s="17">
        <f>'1b'!I39/'1a'!J19*100</f>
        <v>78.290334086315539</v>
      </c>
      <c r="J20" s="17">
        <f>'1b'!J39/'1a'!N19*100</f>
        <v>117.57214747868954</v>
      </c>
      <c r="K20" s="17">
        <f>'1b'!K39/'1a'!Q19*100</f>
        <v>98.846165938315451</v>
      </c>
    </row>
    <row r="21" spans="1:11">
      <c r="A21" s="16">
        <v>1995</v>
      </c>
      <c r="B21" s="17">
        <f>'1b'!B40/'1a'!B20*100</f>
        <v>89.5969174135994</v>
      </c>
      <c r="C21" s="17">
        <f>'1b'!C40/'1a'!C20*100</f>
        <v>95.423605660947928</v>
      </c>
      <c r="D21" s="17">
        <f>'1b'!D40/'1a'!D20*100</f>
        <v>90.671635313655486</v>
      </c>
      <c r="E21" s="17">
        <f>'1b'!E40/'1a'!E20*100</f>
        <v>82.962268572767755</v>
      </c>
      <c r="F21" s="17">
        <f>'1b'!F40/'1a'!G20*100</f>
        <v>95.298037763791186</v>
      </c>
      <c r="G21" s="17">
        <f>'1b'!G40/'1a'!H20*100</f>
        <v>97.812483286088678</v>
      </c>
      <c r="H21" s="17">
        <f>'1b'!H40/'1a'!I20*100</f>
        <v>72.182999152781704</v>
      </c>
      <c r="I21" s="17">
        <f>'1b'!I40/'1a'!J20*100</f>
        <v>81.549045854994873</v>
      </c>
      <c r="J21" s="17">
        <f>'1b'!J40/'1a'!N20*100</f>
        <v>110.82922738232519</v>
      </c>
      <c r="K21" s="17">
        <f>'1b'!K40/'1a'!Q20*100</f>
        <v>98.29673206640588</v>
      </c>
    </row>
    <row r="22" spans="1:11">
      <c r="A22" s="16">
        <v>1996</v>
      </c>
      <c r="B22" s="17">
        <f>'1b'!B41/'1a'!B21*100</f>
        <v>91.303083975215216</v>
      </c>
      <c r="C22" s="17">
        <f>'1b'!C41/'1a'!C21*100</f>
        <v>95.337846017863455</v>
      </c>
      <c r="D22" s="17">
        <f>'1b'!D41/'1a'!D21*100</f>
        <v>93.987750026150323</v>
      </c>
      <c r="E22" s="17">
        <f>'1b'!E41/'1a'!E21*100</f>
        <v>81.914642772930918</v>
      </c>
      <c r="F22" s="17">
        <f>'1b'!F41/'1a'!G21*100</f>
        <v>102.11449200618875</v>
      </c>
      <c r="G22" s="17">
        <f>'1b'!G41/'1a'!H21*100</f>
        <v>101.37188687209793</v>
      </c>
      <c r="H22" s="17">
        <f>'1b'!H41/'1a'!I21*100</f>
        <v>85.848229599420662</v>
      </c>
      <c r="I22" s="17">
        <f>'1b'!I41/'1a'!J21*100</f>
        <v>87.976975211215304</v>
      </c>
      <c r="J22" s="17">
        <f>'1b'!J41/'1a'!N21*100</f>
        <v>102.6854802002731</v>
      </c>
      <c r="K22" s="17">
        <f>'1b'!K41/'1a'!Q21*100</f>
        <v>97.260169426848819</v>
      </c>
    </row>
    <row r="23" spans="1:11">
      <c r="A23" s="16">
        <v>1997</v>
      </c>
      <c r="B23" s="17">
        <f>'1b'!B42/'1a'!B22*100</f>
        <v>92.243091559889706</v>
      </c>
      <c r="C23" s="17">
        <f>'1b'!C42/'1a'!C22*100</f>
        <v>94.190730812220764</v>
      </c>
      <c r="D23" s="17">
        <f>'1b'!D42/'1a'!D22*100</f>
        <v>96.29676799370155</v>
      </c>
      <c r="E23" s="17">
        <f>'1b'!E42/'1a'!E22*100</f>
        <v>89.414858645627888</v>
      </c>
      <c r="F23" s="17">
        <f>'1b'!F42/'1a'!G22*100</f>
        <v>97.173860231597686</v>
      </c>
      <c r="G23" s="17">
        <f>'1b'!G42/'1a'!H22*100</f>
        <v>102.95054716719767</v>
      </c>
      <c r="H23" s="17">
        <f>'1b'!H42/'1a'!I22*100</f>
        <v>90.647149460708775</v>
      </c>
      <c r="I23" s="17">
        <f>'1b'!I42/'1a'!J22*100</f>
        <v>93.907804978885508</v>
      </c>
      <c r="J23" s="17">
        <f>'1b'!J42/'1a'!N22*100</f>
        <v>103.25814536340852</v>
      </c>
      <c r="K23" s="17">
        <f>'1b'!K42/'1a'!Q22*100</f>
        <v>97.226234723191524</v>
      </c>
    </row>
    <row r="24" spans="1:11">
      <c r="A24" s="16">
        <v>1998</v>
      </c>
      <c r="B24" s="17">
        <f>'1b'!B43/'1a'!B23*100</f>
        <v>91.979939435842809</v>
      </c>
      <c r="C24" s="17">
        <f>'1b'!C43/'1a'!C23*100</f>
        <v>94.634860950703512</v>
      </c>
      <c r="D24" s="17">
        <f>'1b'!D43/'1a'!D23*100</f>
        <v>97.384930330845933</v>
      </c>
      <c r="E24" s="17">
        <f>'1b'!E43/'1a'!E23*100</f>
        <v>88.57027463651049</v>
      </c>
      <c r="F24" s="17">
        <f>'1b'!F43/'1a'!G23*100</f>
        <v>98.751173031112387</v>
      </c>
      <c r="G24" s="17">
        <f>'1b'!G43/'1a'!H23*100</f>
        <v>96.563825120631677</v>
      </c>
      <c r="H24" s="17">
        <f>'1b'!H43/'1a'!I23*100</f>
        <v>94.422479525557762</v>
      </c>
      <c r="I24" s="17">
        <f>'1b'!I43/'1a'!J23*100</f>
        <v>98.689196395991814</v>
      </c>
      <c r="J24" s="17">
        <f>'1b'!J43/'1a'!N23*100</f>
        <v>116.84743311641358</v>
      </c>
      <c r="K24" s="17">
        <f>'1b'!K43/'1a'!Q23*100</f>
        <v>96.092108068593717</v>
      </c>
    </row>
    <row r="25" spans="1:11">
      <c r="A25" s="16">
        <v>1999</v>
      </c>
      <c r="B25" s="17">
        <f>'1b'!B44/'1a'!B24*100</f>
        <v>93.595606934612192</v>
      </c>
      <c r="C25" s="17">
        <f>'1b'!C44/'1a'!C24*100</f>
        <v>99.322559074403813</v>
      </c>
      <c r="D25" s="17">
        <f>'1b'!D44/'1a'!D24*100</f>
        <v>99.691256933295392</v>
      </c>
      <c r="E25" s="17">
        <f>'1b'!E44/'1a'!E24*100</f>
        <v>99.124476589265328</v>
      </c>
      <c r="F25" s="17">
        <f>'1b'!F44/'1a'!G24*100</f>
        <v>102.71499264410859</v>
      </c>
      <c r="G25" s="17">
        <f>'1b'!G44/'1a'!H24*100</f>
        <v>102.39392020265991</v>
      </c>
      <c r="H25" s="17">
        <f>'1b'!H44/'1a'!I24*100</f>
        <v>98.742115696521893</v>
      </c>
      <c r="I25" s="17">
        <f>'1b'!I44/'1a'!J24*100</f>
        <v>93.839960293387747</v>
      </c>
      <c r="J25" s="17">
        <f>'1b'!J44/'1a'!N24*100</f>
        <v>126.43842616249361</v>
      </c>
      <c r="K25" s="17">
        <f>'1b'!K44/'1a'!Q24*100</f>
        <v>97.414811664067301</v>
      </c>
    </row>
    <row r="26" spans="1:11">
      <c r="A26" s="16">
        <v>2000</v>
      </c>
      <c r="B26" s="17">
        <f>'1b'!B45/'1a'!B25*100</f>
        <v>97.499974404465036</v>
      </c>
      <c r="C26" s="17">
        <f>'1b'!C45/'1a'!C25*100</f>
        <v>98.344987071236076</v>
      </c>
      <c r="D26" s="17">
        <f>'1b'!D45/'1a'!D25*100</f>
        <v>99.405973325619584</v>
      </c>
      <c r="E26" s="17">
        <f>'1b'!E45/'1a'!E25*100</f>
        <v>95.438261284929553</v>
      </c>
      <c r="F26" s="17">
        <f>'1b'!F45/'1a'!G25*100</f>
        <v>102.69479841236682</v>
      </c>
      <c r="G26" s="17">
        <f>'1b'!G45/'1a'!H25*100</f>
        <v>103.29252150893448</v>
      </c>
      <c r="H26" s="17">
        <f>'1b'!H45/'1a'!I25*100</f>
        <v>102.71179007382503</v>
      </c>
      <c r="I26" s="17">
        <f>'1b'!I45/'1a'!J25*100</f>
        <v>94.183367083304233</v>
      </c>
      <c r="J26" s="17">
        <f>'1b'!J45/'1a'!N25*100</f>
        <v>109.16449840994507</v>
      </c>
      <c r="K26" s="17">
        <f>'1b'!K45/'1a'!Q25*100</f>
        <v>97.804070346911871</v>
      </c>
    </row>
    <row r="27" spans="1:11">
      <c r="A27" s="16">
        <v>2001</v>
      </c>
      <c r="B27" s="17">
        <f>'1b'!B46/'1a'!B26*100</f>
        <v>99.110863481932441</v>
      </c>
      <c r="C27" s="17">
        <f>'1b'!C46/'1a'!C26*100</f>
        <v>99.265374118607525</v>
      </c>
      <c r="D27" s="17">
        <f>'1b'!D46/'1a'!D26*100</f>
        <v>99.87593349268775</v>
      </c>
      <c r="E27" s="17">
        <f>'1b'!E46/'1a'!E26*100</f>
        <v>107.65432098765433</v>
      </c>
      <c r="F27" s="17">
        <f>'1b'!F46/'1a'!G26*100</f>
        <v>93.687213196080862</v>
      </c>
      <c r="G27" s="17">
        <f>'1b'!G46/'1a'!H26*100</f>
        <v>104.22695844322476</v>
      </c>
      <c r="H27" s="17">
        <f>'1b'!H46/'1a'!I26*100</f>
        <v>103.20148077054914</v>
      </c>
      <c r="I27" s="17">
        <f>'1b'!I46/'1a'!J26*100</f>
        <v>93.530580702141748</v>
      </c>
      <c r="J27" s="17">
        <f>'1b'!J46/'1a'!N26*100</f>
        <v>108.46220343867063</v>
      </c>
      <c r="K27" s="17">
        <f>'1b'!K46/'1a'!Q26*100</f>
        <v>99.045560958040696</v>
      </c>
    </row>
    <row r="28" spans="1:11">
      <c r="A28" s="16">
        <v>2002</v>
      </c>
      <c r="B28" s="17">
        <f>'1b'!B47/'1a'!B27*100</f>
        <v>99.999719302973148</v>
      </c>
      <c r="C28" s="17">
        <f>'1b'!C47/'1a'!C27*100</f>
        <v>100</v>
      </c>
      <c r="D28" s="17">
        <f>'1b'!D47/'1a'!D27*100</f>
        <v>99.982657957107349</v>
      </c>
      <c r="E28" s="17">
        <f>'1b'!E47/'1a'!E27*100</f>
        <v>100</v>
      </c>
      <c r="F28" s="17">
        <f>'1b'!F47/'1a'!G27*100</f>
        <v>100</v>
      </c>
      <c r="G28" s="17">
        <f>'1b'!G47/'1a'!H27*100</f>
        <v>99.957983193277315</v>
      </c>
      <c r="H28" s="17">
        <f>'1b'!H47/'1a'!I27*100</f>
        <v>100</v>
      </c>
      <c r="I28" s="17">
        <f>'1b'!I47/'1a'!J27*100</f>
        <v>100</v>
      </c>
      <c r="J28" s="17">
        <f>'1b'!J47/'1a'!N27*100</f>
        <v>100</v>
      </c>
      <c r="K28" s="17">
        <f>'1b'!K47/'1a'!Q27*100</f>
        <v>99.982431482782857</v>
      </c>
    </row>
    <row r="29" spans="1:11">
      <c r="A29" s="16">
        <v>2003</v>
      </c>
      <c r="B29" s="17">
        <f>'1b'!B48/'1a'!B28*100</f>
        <v>103.41903364062308</v>
      </c>
      <c r="C29" s="17">
        <f>'1b'!C48/'1a'!C28*100</f>
        <v>99.688770921050448</v>
      </c>
      <c r="D29" s="17">
        <f>'1b'!D48/'1a'!D28*100</f>
        <v>107.0939019389608</v>
      </c>
      <c r="E29" s="17">
        <f>'1b'!E48/'1a'!E28*100</f>
        <v>116.9291338582677</v>
      </c>
      <c r="F29" s="17">
        <f>'1b'!F48/'1a'!G28*100</f>
        <v>102.37636480411048</v>
      </c>
      <c r="G29" s="17">
        <f>'1b'!G48/'1a'!H28*100</f>
        <v>108.89867841409691</v>
      </c>
      <c r="H29" s="17">
        <f>'1b'!H48/'1a'!I28*100</f>
        <v>98.400365630712983</v>
      </c>
      <c r="I29" s="17">
        <f>'1b'!I48/'1a'!J28*100</f>
        <v>115.69126378286683</v>
      </c>
      <c r="J29" s="17">
        <f>'1b'!J48/'1a'!N28*100</f>
        <v>97.428288822947579</v>
      </c>
      <c r="K29" s="17">
        <f>'1b'!K48/'1a'!Q28*100</f>
        <v>105.55353241077931</v>
      </c>
    </row>
    <row r="30" spans="1:11">
      <c r="A30" s="16">
        <v>2004</v>
      </c>
      <c r="B30" s="17">
        <f>'1b'!B49/'1a'!B29*100</f>
        <v>106.67986874880671</v>
      </c>
      <c r="C30" s="17">
        <f>'1b'!C49/'1a'!C29*100</f>
        <v>100.89839965795868</v>
      </c>
      <c r="D30" s="17">
        <f>'1b'!D49/'1a'!D29*100</f>
        <v>109.07765858208955</v>
      </c>
      <c r="E30" s="17">
        <f>'1b'!E49/'1a'!E29*100</f>
        <v>116.61272923408845</v>
      </c>
      <c r="F30" s="17">
        <f>'1b'!F49/'1a'!G29*100</f>
        <v>99.669312169312178</v>
      </c>
      <c r="G30" s="17">
        <f>'1b'!G49/'1a'!H29*100</f>
        <v>113.8077285579642</v>
      </c>
      <c r="H30" s="17">
        <f>'1b'!H49/'1a'!I29*100</f>
        <v>102.69420745397395</v>
      </c>
      <c r="I30" s="17">
        <f>'1b'!I49/'1a'!J29*100</f>
        <v>116.75646551724137</v>
      </c>
      <c r="J30" s="17">
        <f>'1b'!J49/'1a'!N29*100</f>
        <v>98.118811881188122</v>
      </c>
      <c r="K30" s="17">
        <f>'1b'!K49/'1a'!Q29*100</f>
        <v>107.99361928394187</v>
      </c>
    </row>
    <row r="31" spans="1:11">
      <c r="A31" s="16">
        <v>2005</v>
      </c>
      <c r="B31" s="17">
        <f>'1b'!B50/'1a'!B30*100</f>
        <v>110.20061738908744</v>
      </c>
      <c r="C31" s="17">
        <f>'1b'!C50/'1a'!C30*100</f>
        <v>98.404088426583286</v>
      </c>
      <c r="D31" s="17">
        <f>'1b'!D50/'1a'!D30*100</f>
        <v>109.4033867892789</v>
      </c>
      <c r="E31" s="17">
        <f>'1b'!E50/'1a'!E30*100</f>
        <v>115.15789473684211</v>
      </c>
      <c r="F31" s="17">
        <f>'1b'!F50/'1a'!G30*100</f>
        <v>98.233695652173907</v>
      </c>
      <c r="G31" s="17">
        <f>'1b'!G50/'1a'!H30*100</f>
        <v>107.48532289628182</v>
      </c>
      <c r="H31" s="17">
        <f>'1b'!H50/'1a'!I30*100</f>
        <v>107.2407883461868</v>
      </c>
      <c r="I31" s="17">
        <f>'1b'!I50/'1a'!J30*100</f>
        <v>116.45153719784089</v>
      </c>
      <c r="J31" s="17">
        <f>'1b'!J50/'1a'!N30*100</f>
        <v>105.93849416755037</v>
      </c>
      <c r="K31" s="17">
        <f>'1b'!K50/'1a'!Q30*100</f>
        <v>108.21612349914236</v>
      </c>
    </row>
    <row r="32" spans="1:11">
      <c r="A32" s="16">
        <v>2006</v>
      </c>
      <c r="B32" s="17">
        <f>'1b'!B51/'1a'!B31*100</f>
        <v>113.43609858076415</v>
      </c>
      <c r="C32" s="17">
        <f>'1b'!C51/'1a'!C31*100</f>
        <v>99.54249459140128</v>
      </c>
      <c r="D32" s="17">
        <f>'1b'!D51/'1a'!D31*100</f>
        <v>111.17998793131822</v>
      </c>
      <c r="E32" s="17">
        <f>'1b'!E51/'1a'!E31*100</f>
        <v>118.46619576185671</v>
      </c>
      <c r="F32" s="17">
        <f>'1b'!F51/'1a'!G31*100</f>
        <v>99.654696132596683</v>
      </c>
      <c r="G32" s="17">
        <f>'1b'!G51/'1a'!H31*100</f>
        <v>111.36697697207252</v>
      </c>
      <c r="H32" s="17">
        <f>'1b'!H51/'1a'!I31*100</f>
        <v>101.61825726141078</v>
      </c>
      <c r="I32" s="17">
        <f>'1b'!I51/'1a'!J31*100</f>
        <v>123.84227418615315</v>
      </c>
      <c r="J32" s="17">
        <f>'1b'!J51/'1a'!N31*100</f>
        <v>102.73684210526315</v>
      </c>
      <c r="K32" s="17">
        <f>'1b'!K51/'1a'!Q31*100</f>
        <v>108.71080139372822</v>
      </c>
    </row>
    <row r="33" spans="1:17">
      <c r="A33" s="16">
        <v>2007</v>
      </c>
      <c r="B33" s="17">
        <f>'1b'!B52/'1a'!B32*100</f>
        <v>117.16887272822567</v>
      </c>
      <c r="C33" s="17">
        <f>'1b'!C52/'1a'!C32*100</f>
        <v>101.96988340718096</v>
      </c>
      <c r="D33" s="17">
        <f>'1b'!D52/'1a'!D32*100</f>
        <v>114.49608583784968</v>
      </c>
      <c r="E33" s="17">
        <f>'1b'!E52/'1a'!E32*100</f>
        <v>129.22279792746113</v>
      </c>
      <c r="F33" s="17">
        <f>'1b'!F52/'1a'!G32*100</f>
        <v>98.714069591527988</v>
      </c>
      <c r="G33" s="17">
        <f>'1b'!G52/'1a'!H32*100</f>
        <v>119.05213270142181</v>
      </c>
      <c r="H33" s="17">
        <f>'1b'!H52/'1a'!I32*100</f>
        <v>96.480582524271838</v>
      </c>
      <c r="I33" s="17">
        <f>'1b'!I52/'1a'!J32*100</f>
        <v>132.00555812876331</v>
      </c>
      <c r="J33" s="17">
        <f>'1b'!J52/'1a'!N32*100</f>
        <v>101.92307692307692</v>
      </c>
      <c r="K33" s="17">
        <f>'1b'!K52/'1a'!Q32*100</f>
        <v>110.78114912846999</v>
      </c>
    </row>
    <row r="34" spans="1:17">
      <c r="A34" s="9"/>
      <c r="B34" s="17"/>
      <c r="C34" s="17"/>
      <c r="D34" s="17"/>
      <c r="E34" s="17"/>
      <c r="F34" s="17"/>
      <c r="G34" s="17"/>
      <c r="H34" s="17"/>
      <c r="I34" s="17"/>
      <c r="J34" s="17"/>
      <c r="K34" s="17"/>
    </row>
    <row r="35" spans="1:17">
      <c r="A35" s="18" t="s">
        <v>71</v>
      </c>
      <c r="B35" s="308"/>
      <c r="C35" s="308"/>
      <c r="D35" s="308"/>
      <c r="E35" s="3"/>
      <c r="F35" s="3"/>
      <c r="G35" s="3"/>
      <c r="H35" s="3"/>
      <c r="I35" s="3"/>
      <c r="J35" s="3"/>
      <c r="K35" s="3"/>
      <c r="L35" s="3"/>
      <c r="M35" s="2"/>
      <c r="N35" s="3"/>
      <c r="O35" s="3"/>
      <c r="P35" s="3"/>
      <c r="Q35" s="3"/>
    </row>
    <row r="36" spans="1:17">
      <c r="A36" s="7" t="s">
        <v>0</v>
      </c>
      <c r="B36" s="239">
        <f>(POWER(VLOOKUP(VALUE(RIGHT($A36,4)),$A$7:$K$33,COLUMN(B$33),0)/VLOOKUP(VALUE(LEFT($A36,4)),$A$7:$K$33,COLUMN(B$33),0),1/(VALUE(RIGHT($A36,4))-VALUE(LEFT($A36,4))))-1)*100</f>
        <v>2.8719165629312426</v>
      </c>
      <c r="C36" s="239">
        <f t="shared" ref="C36:K40" si="0">(POWER(VLOOKUP(VALUE(RIGHT($A36,4)),$A$7:$K$33,COLUMN(C$33),0)/VLOOKUP(VALUE(LEFT($A36,4)),$A$7:$K$33,COLUMN(C$33),0),1/(VALUE(RIGHT($A36,4))-VALUE(LEFT($A36,4))))-1)*100</f>
        <v>2.1704589784699468</v>
      </c>
      <c r="D36" s="239">
        <f t="shared" si="0"/>
        <v>3.3463656750652992</v>
      </c>
      <c r="E36" s="239">
        <f t="shared" si="0"/>
        <v>3.1289688659178694</v>
      </c>
      <c r="F36" s="239">
        <f t="shared" si="0"/>
        <v>1.8569586477395594</v>
      </c>
      <c r="G36" s="239">
        <f t="shared" si="0"/>
        <v>2.8996462828038583</v>
      </c>
      <c r="H36" s="239">
        <f t="shared" si="0"/>
        <v>4.4969456844685674</v>
      </c>
      <c r="I36" s="239">
        <f t="shared" si="0"/>
        <v>4.9148661832232987</v>
      </c>
      <c r="J36" s="239">
        <f t="shared" si="0"/>
        <v>0.13801862950024724</v>
      </c>
      <c r="K36" s="239">
        <f t="shared" si="0"/>
        <v>3.1646688013917235</v>
      </c>
      <c r="L36" s="3"/>
      <c r="M36" s="3"/>
      <c r="N36" s="2"/>
      <c r="O36" s="3"/>
      <c r="P36" s="3"/>
      <c r="Q36" s="2"/>
    </row>
    <row r="37" spans="1:17">
      <c r="A37" s="7" t="s">
        <v>1</v>
      </c>
      <c r="B37" s="239">
        <f>(POWER(VLOOKUP(VALUE(RIGHT($A37,4)),$A$7:$K$33,COLUMN(B$33),0)/VLOOKUP(VALUE(LEFT($A37,4)),$A$7:$K$33,COLUMN(B$33),0),1/(VALUE(RIGHT($A37,4))-VALUE(LEFT($A37,4))))-1)*100</f>
        <v>4.4711977092002364</v>
      </c>
      <c r="C37" s="239">
        <f t="shared" si="0"/>
        <v>4.431869932262944</v>
      </c>
      <c r="D37" s="239">
        <f t="shared" si="0"/>
        <v>6.659696435516671</v>
      </c>
      <c r="E37" s="239">
        <f t="shared" si="0"/>
        <v>2.9995464659521742</v>
      </c>
      <c r="F37" s="239">
        <f t="shared" si="0"/>
        <v>4.379970138695688</v>
      </c>
      <c r="G37" s="239">
        <f t="shared" si="0"/>
        <v>6.9034903083531995</v>
      </c>
      <c r="H37" s="239">
        <f t="shared" si="0"/>
        <v>10.167441462445769</v>
      </c>
      <c r="I37" s="239">
        <f t="shared" si="0"/>
        <v>6.6253657597428406</v>
      </c>
      <c r="J37" s="239">
        <f t="shared" si="0"/>
        <v>2.1630335376798371</v>
      </c>
      <c r="K37" s="239">
        <f t="shared" si="0"/>
        <v>7.4591198703056527</v>
      </c>
      <c r="L37" s="3"/>
      <c r="M37" s="3"/>
      <c r="N37" s="2"/>
      <c r="O37" s="3"/>
      <c r="P37" s="3"/>
      <c r="Q37" s="2"/>
    </row>
    <row r="38" spans="1:17">
      <c r="A38" s="7" t="s">
        <v>2</v>
      </c>
      <c r="B38" s="239">
        <f>(POWER(VLOOKUP(VALUE(RIGHT($A38,4)),$A$7:$K$33,COLUMN(B$33),0)/VLOOKUP(VALUE(LEFT($A38,4)),$A$7:$K$33,COLUMN(B$33),0),1/(VALUE(RIGHT($A38,4))-VALUE(LEFT($A38,4))))-1)*100</f>
        <v>1.8578012612929795</v>
      </c>
      <c r="C38" s="239">
        <f t="shared" si="0"/>
        <v>1.605190153510927</v>
      </c>
      <c r="D38" s="239">
        <f t="shared" si="0"/>
        <v>1.822781464490264</v>
      </c>
      <c r="E38" s="239">
        <f t="shared" si="0"/>
        <v>2.4064075181079669</v>
      </c>
      <c r="F38" s="239">
        <f t="shared" si="0"/>
        <v>1.6033937412537336</v>
      </c>
      <c r="G38" s="239">
        <f t="shared" si="0"/>
        <v>0.61220948057825186</v>
      </c>
      <c r="H38" s="239">
        <f t="shared" si="0"/>
        <v>4.0017646108332805</v>
      </c>
      <c r="I38" s="239">
        <f t="shared" si="0"/>
        <v>3.6716589593529525</v>
      </c>
      <c r="J38" s="239">
        <f t="shared" si="0"/>
        <v>-0.60453012197826395</v>
      </c>
      <c r="K38" s="239">
        <f t="shared" si="0"/>
        <v>1.0045543483668373</v>
      </c>
      <c r="L38" s="3"/>
      <c r="M38" s="3"/>
      <c r="N38" s="2"/>
      <c r="O38" s="3"/>
      <c r="P38" s="3"/>
      <c r="Q38" s="2"/>
    </row>
    <row r="39" spans="1:17">
      <c r="A39" s="19" t="s">
        <v>3</v>
      </c>
      <c r="B39" s="239">
        <f>(POWER(VLOOKUP(VALUE(RIGHT($A39,4)),$A$7:$K$33,COLUMN(B$33),0)/VLOOKUP(VALUE(LEFT($A39,4)),$A$7:$K$33,COLUMN(B$33),0),1/(VALUE(RIGHT($A39,4))-VALUE(LEFT($A39,4))))-1)*100</f>
        <v>2.6599638830061778</v>
      </c>
      <c r="C39" s="239">
        <f t="shared" si="0"/>
        <v>0.51842398688555225</v>
      </c>
      <c r="D39" s="239">
        <f t="shared" si="0"/>
        <v>2.039496811578112</v>
      </c>
      <c r="E39" s="239">
        <f t="shared" si="0"/>
        <v>4.4244927914889987</v>
      </c>
      <c r="F39" s="239">
        <f t="shared" si="0"/>
        <v>-0.56317933646325979</v>
      </c>
      <c r="G39" s="239">
        <f t="shared" si="0"/>
        <v>2.0492358899936169</v>
      </c>
      <c r="H39" s="239">
        <f t="shared" si="0"/>
        <v>-0.89008848727174517</v>
      </c>
      <c r="I39" s="239">
        <f t="shared" si="0"/>
        <v>4.9410558080249745</v>
      </c>
      <c r="J39" s="239">
        <f t="shared" si="0"/>
        <v>-0.97574446710557705</v>
      </c>
      <c r="K39" s="239">
        <f t="shared" si="0"/>
        <v>1.7957972513168663</v>
      </c>
      <c r="L39" s="2"/>
      <c r="M39" s="2"/>
      <c r="N39" s="2"/>
      <c r="O39" s="2"/>
      <c r="P39" s="2"/>
      <c r="Q39" s="2"/>
    </row>
    <row r="40" spans="1:17">
      <c r="A40" s="19" t="s">
        <v>4</v>
      </c>
      <c r="B40" s="239">
        <f>(POWER(VLOOKUP(VALUE(RIGHT($A40,4)),$A$7:$K$33,COLUMN(B$33),0)/VLOOKUP(VALUE(LEFT($A40,4)),$A$7:$K$33,COLUMN(B$33),0),1/(VALUE(RIGHT($A40,4))-VALUE(LEFT($A40,4))))-1)*100</f>
        <v>2.4207236866212511</v>
      </c>
      <c r="C40" s="239">
        <f t="shared" si="0"/>
        <v>0.79671432393955133</v>
      </c>
      <c r="D40" s="239">
        <f t="shared" si="0"/>
        <v>1.746128464302954</v>
      </c>
      <c r="E40" s="239">
        <f t="shared" si="0"/>
        <v>3.751156057862759</v>
      </c>
      <c r="F40" s="239">
        <f t="shared" si="0"/>
        <v>0.15738109118290655</v>
      </c>
      <c r="G40" s="239">
        <f t="shared" si="0"/>
        <v>1.4637366098741778</v>
      </c>
      <c r="H40" s="239">
        <f t="shared" si="0"/>
        <v>0.62562168402173768</v>
      </c>
      <c r="I40" s="239">
        <f t="shared" si="0"/>
        <v>3.4639495572937884</v>
      </c>
      <c r="J40" s="239">
        <f t="shared" si="0"/>
        <v>-0.13005273292888697</v>
      </c>
      <c r="K40" s="239">
        <f t="shared" si="0"/>
        <v>1.3137148549216437</v>
      </c>
      <c r="L40" s="2"/>
      <c r="M40" s="2"/>
      <c r="N40" s="2"/>
      <c r="O40" s="2"/>
      <c r="P40" s="2"/>
      <c r="Q40" s="2"/>
    </row>
    <row r="41" spans="1:17">
      <c r="A41" s="9"/>
      <c r="B41" s="9"/>
      <c r="C41" s="3"/>
      <c r="D41" s="3"/>
      <c r="E41" s="3"/>
      <c r="F41" s="3"/>
      <c r="G41" s="3"/>
      <c r="H41" s="3"/>
      <c r="I41" s="3"/>
      <c r="J41" s="3"/>
      <c r="K41" s="3"/>
    </row>
    <row r="42" spans="1:17" ht="15" customHeight="1">
      <c r="A42" s="331" t="s">
        <v>443</v>
      </c>
      <c r="B42" s="331"/>
      <c r="C42" s="331"/>
      <c r="D42" s="331"/>
      <c r="E42" s="331"/>
      <c r="F42" s="331"/>
      <c r="G42" s="331"/>
      <c r="H42" s="331"/>
      <c r="I42" s="14"/>
      <c r="J42" s="14"/>
      <c r="K42" s="14"/>
    </row>
    <row r="43" spans="1:17">
      <c r="A43" s="332" t="s">
        <v>444</v>
      </c>
      <c r="B43" s="332"/>
      <c r="C43" s="332"/>
      <c r="D43" s="332"/>
      <c r="E43" s="332"/>
      <c r="F43" s="332"/>
      <c r="G43" s="332"/>
      <c r="H43" s="332"/>
      <c r="I43" s="31"/>
      <c r="J43" s="3"/>
      <c r="K43" s="3"/>
    </row>
  </sheetData>
  <mergeCells count="15">
    <mergeCell ref="A42:H42"/>
    <mergeCell ref="A43:H43"/>
    <mergeCell ref="A1:K1"/>
    <mergeCell ref="A2:A5"/>
    <mergeCell ref="B2:B5"/>
    <mergeCell ref="C2:C5"/>
    <mergeCell ref="D2:D5"/>
    <mergeCell ref="E2:K2"/>
    <mergeCell ref="E3:E5"/>
    <mergeCell ref="F3:F5"/>
    <mergeCell ref="G3:G5"/>
    <mergeCell ref="H3:H5"/>
    <mergeCell ref="I3:I5"/>
    <mergeCell ref="J3:J5"/>
    <mergeCell ref="K3:K5"/>
  </mergeCells>
  <pageMargins left="0.7" right="0.7" top="0.75" bottom="0.75" header="0.3" footer="0.3"/>
  <pageSetup scale="74" orientation="landscape" horizontalDpi="0" verticalDpi="0" r:id="rId1"/>
</worksheet>
</file>

<file path=xl/worksheets/sheet80.xml><?xml version="1.0" encoding="utf-8"?>
<worksheet xmlns="http://schemas.openxmlformats.org/spreadsheetml/2006/main" xmlns:r="http://schemas.openxmlformats.org/officeDocument/2006/relationships">
  <sheetPr codeName="Sheet126"/>
  <dimension ref="A1:K19"/>
  <sheetViews>
    <sheetView view="pageBreakPreview" zoomScaleNormal="100" zoomScaleSheetLayoutView="100" workbookViewId="0">
      <selection sqref="A1:D1"/>
    </sheetView>
  </sheetViews>
  <sheetFormatPr defaultRowHeight="15" outlineLevelCol="1"/>
  <cols>
    <col min="2" max="4" width="33.28515625" customWidth="1"/>
    <col min="5" max="10" width="0" hidden="1" customWidth="1" outlineLevel="1"/>
    <col min="11" max="11" width="9.140625" collapsed="1"/>
  </cols>
  <sheetData>
    <row r="1" spans="1:11" ht="30" customHeight="1">
      <c r="A1" s="331" t="s">
        <v>757</v>
      </c>
      <c r="B1" s="331"/>
      <c r="C1" s="331"/>
      <c r="D1" s="331"/>
      <c r="E1" s="28"/>
    </row>
    <row r="2" spans="1:11">
      <c r="I2" s="29" t="s">
        <v>1117</v>
      </c>
    </row>
    <row r="3" spans="1:11" ht="15" customHeight="1">
      <c r="A3" s="7"/>
      <c r="B3" s="79" t="s">
        <v>1117</v>
      </c>
      <c r="C3" s="79" t="s">
        <v>19</v>
      </c>
      <c r="D3" s="79" t="s">
        <v>758</v>
      </c>
      <c r="E3" s="138" t="s">
        <v>1153</v>
      </c>
      <c r="I3" s="302" t="s">
        <v>1154</v>
      </c>
    </row>
    <row r="4" spans="1:11" ht="15" customHeight="1">
      <c r="A4" s="7">
        <v>1994</v>
      </c>
      <c r="B4" s="80">
        <f>100*'11'!B5/J4</f>
        <v>1.3086329653757889</v>
      </c>
      <c r="C4" s="81">
        <f>100*'11a'!B5/'1b'!C39</f>
        <v>3.8211992609029473</v>
      </c>
      <c r="D4" s="80">
        <f>100*'11b'!B5/'1b'!D39</f>
        <v>0.55814664729719399</v>
      </c>
      <c r="E4">
        <f t="shared" ref="E4:E17" si="0">F4*100</f>
        <v>0.26409177189073202</v>
      </c>
      <c r="F4" s="80">
        <v>2.6409177189073204E-3</v>
      </c>
      <c r="H4" s="63">
        <v>1994</v>
      </c>
      <c r="I4">
        <v>578237000000</v>
      </c>
      <c r="J4">
        <f>I4/(10^6)</f>
        <v>578237</v>
      </c>
    </row>
    <row r="5" spans="1:11" ht="15" customHeight="1">
      <c r="A5" s="7">
        <f>A4+1</f>
        <v>1995</v>
      </c>
      <c r="B5" s="80">
        <f>100*'11'!B6/J5</f>
        <v>1.3029385005201319</v>
      </c>
      <c r="C5" s="81">
        <f>100*'11a'!B6/'1b'!C40</f>
        <v>3.7184525499454599</v>
      </c>
      <c r="D5" s="80">
        <f>100*'11b'!B6/'1b'!D40</f>
        <v>0.64328381069076424</v>
      </c>
      <c r="E5" s="29">
        <f t="shared" si="0"/>
        <v>0.26587663324217564</v>
      </c>
      <c r="F5" s="80">
        <v>2.6587663324217563E-3</v>
      </c>
      <c r="H5" s="63">
        <v>1995</v>
      </c>
      <c r="I5">
        <v>613306000000</v>
      </c>
      <c r="J5" s="29">
        <f t="shared" ref="J5:J17" si="1">I5/(10^6)</f>
        <v>613306</v>
      </c>
      <c r="K5" s="171"/>
    </row>
    <row r="6" spans="1:11" ht="15" customHeight="1">
      <c r="A6" s="7">
        <f t="shared" ref="A6:A17" si="2">A5+1</f>
        <v>1996</v>
      </c>
      <c r="B6" s="80">
        <f>100*'11'!B7/J6</f>
        <v>1.2507448633752438</v>
      </c>
      <c r="C6" s="81">
        <f>100*'11a'!B7/'1b'!C41</f>
        <v>3.7843875520575203</v>
      </c>
      <c r="D6" s="80">
        <f>100*'11b'!B7/'1b'!D41</f>
        <v>0.57872087846861553</v>
      </c>
      <c r="E6" s="29">
        <f t="shared" si="0"/>
        <v>0.27667184020514202</v>
      </c>
      <c r="F6" s="80">
        <v>2.7667184020514204E-3</v>
      </c>
      <c r="H6" s="63">
        <v>1996</v>
      </c>
      <c r="I6">
        <v>639379000000</v>
      </c>
      <c r="J6" s="29">
        <f t="shared" si="1"/>
        <v>639379</v>
      </c>
      <c r="K6" s="171"/>
    </row>
    <row r="7" spans="1:11" ht="15" customHeight="1">
      <c r="A7" s="7">
        <f t="shared" si="2"/>
        <v>1997</v>
      </c>
      <c r="B7" s="80">
        <f>100*'11'!B8/J7</f>
        <v>1.286060540060072</v>
      </c>
      <c r="C7" s="81">
        <f>100*'11a'!B8/'1b'!C42</f>
        <v>4.0682064186007283</v>
      </c>
      <c r="D7" s="80">
        <f>100*'11b'!B8/'1b'!D42</f>
        <v>0.54104746789785019</v>
      </c>
      <c r="E7" s="29">
        <f t="shared" si="0"/>
        <v>0.28197697188062976</v>
      </c>
      <c r="F7" s="80">
        <v>2.8197697188062977E-3</v>
      </c>
      <c r="H7" s="63">
        <v>1997</v>
      </c>
      <c r="I7">
        <v>679517000000</v>
      </c>
      <c r="J7" s="29">
        <f t="shared" si="1"/>
        <v>679517</v>
      </c>
      <c r="K7" s="171"/>
    </row>
    <row r="8" spans="1:11" ht="15" customHeight="1">
      <c r="A8" s="7">
        <f t="shared" si="2"/>
        <v>1998</v>
      </c>
      <c r="B8" s="80">
        <f>100*'11'!B9/J8</f>
        <v>1.370248815786308</v>
      </c>
      <c r="C8" s="81">
        <f>100*'11a'!B9/'1b'!C43</f>
        <v>4.3341817358048056</v>
      </c>
      <c r="D8" s="80">
        <f>100*'11b'!B9/'1b'!D43</f>
        <v>0.45432969417508645</v>
      </c>
      <c r="E8" s="29">
        <f t="shared" si="0"/>
        <v>0.24605586915617308</v>
      </c>
      <c r="F8" s="80">
        <v>2.4605586915617309E-3</v>
      </c>
      <c r="H8" s="63">
        <v>1998</v>
      </c>
      <c r="I8">
        <v>706587000000</v>
      </c>
      <c r="J8" s="29">
        <f t="shared" si="1"/>
        <v>706587</v>
      </c>
      <c r="K8" s="171"/>
    </row>
    <row r="9" spans="1:11" ht="15" customHeight="1">
      <c r="A9" s="7">
        <f t="shared" si="2"/>
        <v>1999</v>
      </c>
      <c r="B9" s="80">
        <f>100*'11'!B10/J9</f>
        <v>1.3613270025540427</v>
      </c>
      <c r="C9" s="81">
        <f>100*'11a'!B10/'1b'!C44</f>
        <v>4.1358173288632374</v>
      </c>
      <c r="D9" s="80">
        <f>100*'11b'!B10/'1b'!D44</f>
        <v>0.42657704239917271</v>
      </c>
      <c r="E9" s="29">
        <f t="shared" si="0"/>
        <v>0.31124636879236411</v>
      </c>
      <c r="F9" s="80">
        <v>3.112463687923641E-3</v>
      </c>
      <c r="H9" s="63">
        <v>1999</v>
      </c>
      <c r="I9">
        <v>763887000000</v>
      </c>
      <c r="J9" s="29">
        <f t="shared" si="1"/>
        <v>763887</v>
      </c>
      <c r="K9" s="171"/>
    </row>
    <row r="10" spans="1:11" ht="15" customHeight="1">
      <c r="A10" s="7">
        <f t="shared" si="2"/>
        <v>2000</v>
      </c>
      <c r="B10" s="80">
        <f>100*'11'!B11/J10</f>
        <v>1.4681391883600665</v>
      </c>
      <c r="C10" s="81">
        <f>100*'11a'!B11/'1b'!C45</f>
        <v>4.5201175635958242</v>
      </c>
      <c r="D10" s="80">
        <f>100*'11b'!B11/'1b'!D45</f>
        <v>0.46143293633472593</v>
      </c>
      <c r="E10" s="29">
        <f t="shared" si="0"/>
        <v>0.35230726720088423</v>
      </c>
      <c r="F10" s="80">
        <v>3.5230726720088422E-3</v>
      </c>
      <c r="H10" s="63">
        <v>2000</v>
      </c>
      <c r="I10">
        <v>844266000000</v>
      </c>
      <c r="J10" s="29">
        <f t="shared" si="1"/>
        <v>844266</v>
      </c>
      <c r="K10" s="171"/>
    </row>
    <row r="11" spans="1:11" ht="15" customHeight="1">
      <c r="A11" s="7">
        <f t="shared" si="2"/>
        <v>2001</v>
      </c>
      <c r="B11" s="80">
        <f>100*'11'!B12/J11</f>
        <v>1.6403602675445303</v>
      </c>
      <c r="C11" s="81">
        <f>100*'11a'!B12/'1b'!C46</f>
        <v>5.1091686070096856</v>
      </c>
      <c r="D11" s="80">
        <f>100*'11b'!B12/'1b'!D46</f>
        <v>0.40863309352517985</v>
      </c>
      <c r="E11" s="29">
        <f t="shared" si="0"/>
        <v>0.46095087580666405</v>
      </c>
      <c r="F11" s="80">
        <v>4.6095087580666407E-3</v>
      </c>
      <c r="H11" s="63">
        <v>2001</v>
      </c>
      <c r="I11">
        <v>869687000000</v>
      </c>
      <c r="J11" s="29">
        <f t="shared" si="1"/>
        <v>869687</v>
      </c>
      <c r="K11" s="171"/>
    </row>
    <row r="12" spans="1:11" ht="15" customHeight="1">
      <c r="A12" s="7">
        <f t="shared" si="2"/>
        <v>2002</v>
      </c>
      <c r="B12" s="80">
        <f>100*'11'!B13/J12</f>
        <v>1.5107138555157507</v>
      </c>
      <c r="C12" s="81">
        <f>100*'11a'!B13/'1b'!C47</f>
        <v>4.4862533928727784</v>
      </c>
      <c r="D12" s="80">
        <f>100*'11b'!B13/'1b'!D47</f>
        <v>0.51456984273820539</v>
      </c>
      <c r="E12" s="29">
        <f t="shared" si="0"/>
        <v>0.57416267942583732</v>
      </c>
      <c r="F12" s="80">
        <v>5.7416267942583732E-3</v>
      </c>
      <c r="H12" s="63">
        <v>2002</v>
      </c>
      <c r="I12">
        <v>896596000000</v>
      </c>
      <c r="J12" s="29">
        <f t="shared" si="1"/>
        <v>896596</v>
      </c>
      <c r="K12" s="171"/>
    </row>
    <row r="13" spans="1:11" ht="15" customHeight="1">
      <c r="A13" s="7">
        <f t="shared" si="2"/>
        <v>2003</v>
      </c>
      <c r="B13" s="80">
        <f>100*'11'!B14/J13</f>
        <v>1.4905769521587722</v>
      </c>
      <c r="C13" s="81">
        <f>100*'11a'!B14/'1b'!C48</f>
        <v>4.5235894228161166</v>
      </c>
      <c r="D13" s="80">
        <f>100*'11b'!B14/'1b'!D48</f>
        <v>0.65091346679794337</v>
      </c>
      <c r="E13" s="29">
        <f t="shared" si="0"/>
        <v>0.42999543944230895</v>
      </c>
      <c r="F13" s="80">
        <v>4.2999543944230896E-3</v>
      </c>
      <c r="H13" s="63">
        <v>2003</v>
      </c>
      <c r="I13">
        <v>945607000000</v>
      </c>
      <c r="J13" s="29">
        <f t="shared" si="1"/>
        <v>945607</v>
      </c>
      <c r="K13" s="171"/>
    </row>
    <row r="14" spans="1:11" ht="15" customHeight="1">
      <c r="A14" s="7">
        <f t="shared" si="2"/>
        <v>2004</v>
      </c>
      <c r="B14" s="80">
        <f>100*'11'!B15/J14</f>
        <v>1.4975466104460402</v>
      </c>
      <c r="C14" s="81">
        <f>100*'11a'!B15/'1b'!C49</f>
        <v>4.4418101945471031</v>
      </c>
      <c r="D14" s="80">
        <f>100*'11b'!B15/'1b'!D49</f>
        <v>0.72692287134534184</v>
      </c>
      <c r="E14" s="29">
        <f t="shared" si="0"/>
        <v>0.45611367756271565</v>
      </c>
      <c r="F14" s="80">
        <v>4.5611367756271566E-3</v>
      </c>
      <c r="H14" s="63">
        <v>2004</v>
      </c>
      <c r="I14">
        <v>1011254000000</v>
      </c>
      <c r="J14" s="29">
        <f t="shared" si="1"/>
        <v>1011254</v>
      </c>
      <c r="K14" s="171"/>
    </row>
    <row r="15" spans="1:11" ht="15" customHeight="1">
      <c r="A15" s="7">
        <f t="shared" si="2"/>
        <v>2005</v>
      </c>
      <c r="B15" s="80">
        <f>100*'11'!B16/J15</f>
        <v>1.447985755331334</v>
      </c>
      <c r="C15" s="81">
        <f>100*'11a'!B16/'1b'!C50</f>
        <v>4.5216761600069173</v>
      </c>
      <c r="D15" s="80">
        <f>100*'11b'!B16/'1b'!D50</f>
        <v>0.72266926349238891</v>
      </c>
      <c r="E15" s="29">
        <f t="shared" si="0"/>
        <v>0.55369471597511788</v>
      </c>
      <c r="F15" s="80">
        <v>5.5369471597511788E-3</v>
      </c>
      <c r="H15" s="63">
        <v>2005</v>
      </c>
      <c r="I15">
        <v>1079983000000</v>
      </c>
      <c r="J15" s="29">
        <f t="shared" si="1"/>
        <v>1079983</v>
      </c>
      <c r="K15" s="171"/>
    </row>
    <row r="16" spans="1:11" ht="15" customHeight="1">
      <c r="A16" s="7">
        <f t="shared" si="2"/>
        <v>2006</v>
      </c>
      <c r="B16" s="80">
        <f>100*'11'!B17/J16</f>
        <v>1.444815232214977</v>
      </c>
      <c r="C16" s="81">
        <f>100*'11a'!B17/'1b'!C51</f>
        <v>4.7966179778325788</v>
      </c>
      <c r="D16" s="80">
        <f>100*'11b'!B17/'1b'!D51</f>
        <v>0.74998766467656786</v>
      </c>
      <c r="E16" s="29">
        <f t="shared" si="0"/>
        <v>0.6760644418872267</v>
      </c>
      <c r="F16" s="80">
        <v>6.7606444188722673E-3</v>
      </c>
      <c r="H16" s="63">
        <v>2006</v>
      </c>
      <c r="I16">
        <v>1140215000000</v>
      </c>
      <c r="J16" s="29">
        <f t="shared" si="1"/>
        <v>1140215</v>
      </c>
      <c r="K16" s="171"/>
    </row>
    <row r="17" spans="1:11" ht="15" customHeight="1">
      <c r="A17" s="7">
        <f t="shared" si="2"/>
        <v>2007</v>
      </c>
      <c r="B17" s="80">
        <f>100*'11'!B18/J17</f>
        <v>1.3825206331485986</v>
      </c>
      <c r="C17" s="81">
        <f>100*'11a'!B18/'1b'!C52</f>
        <v>4.5492670414883198</v>
      </c>
      <c r="D17" s="80">
        <f>100*'11b'!B18/'1b'!D52</f>
        <v>0.72196987807793445</v>
      </c>
      <c r="E17" s="29">
        <f t="shared" si="0"/>
        <v>0.59486140994810788</v>
      </c>
      <c r="F17" s="80">
        <v>5.9486140994810784E-3</v>
      </c>
      <c r="H17" s="63">
        <v>2007</v>
      </c>
      <c r="I17">
        <v>1203888000000</v>
      </c>
      <c r="J17" s="29">
        <f t="shared" si="1"/>
        <v>1203888</v>
      </c>
      <c r="K17" s="171"/>
    </row>
    <row r="18" spans="1:11">
      <c r="B18" s="2">
        <f>B17/B4</f>
        <v>1.056461719769983</v>
      </c>
      <c r="C18" s="2">
        <f>C17/C4</f>
        <v>1.1905338431404728</v>
      </c>
      <c r="D18" s="2">
        <f>D17/D4</f>
        <v>1.2935128815590828</v>
      </c>
    </row>
    <row r="19" spans="1:11">
      <c r="A19" t="s">
        <v>759</v>
      </c>
      <c r="D19" s="4"/>
    </row>
  </sheetData>
  <mergeCells count="1">
    <mergeCell ref="A1:D1"/>
  </mergeCells>
  <pageMargins left="0.7" right="0.7" top="0.75" bottom="0.75" header="0.3" footer="0.3"/>
  <pageSetup scale="75" orientation="landscape" horizontalDpi="0" verticalDpi="0" r:id="rId1"/>
</worksheet>
</file>

<file path=xl/worksheets/sheet81.xml><?xml version="1.0" encoding="utf-8"?>
<worksheet xmlns="http://schemas.openxmlformats.org/spreadsheetml/2006/main" xmlns:r="http://schemas.openxmlformats.org/officeDocument/2006/relationships">
  <sheetPr codeName="Sheet127"/>
  <dimension ref="A1:AF117"/>
  <sheetViews>
    <sheetView view="pageBreakPreview" zoomScaleNormal="100" zoomScaleSheetLayoutView="100" workbookViewId="0"/>
  </sheetViews>
  <sheetFormatPr defaultRowHeight="15" outlineLevelRow="2" outlineLevelCol="1"/>
  <cols>
    <col min="1" max="1" width="14.85546875" customWidth="1"/>
    <col min="2" max="2" width="30.5703125" customWidth="1"/>
    <col min="26" max="31" width="0" hidden="1" customWidth="1" outlineLevel="1"/>
    <col min="32" max="32" width="9.140625" collapsed="1"/>
  </cols>
  <sheetData>
    <row r="1" spans="1:32">
      <c r="A1" t="s">
        <v>760</v>
      </c>
    </row>
    <row r="3" spans="1:32">
      <c r="A3" s="35"/>
      <c r="B3" s="82"/>
      <c r="C3" s="83">
        <v>1987</v>
      </c>
      <c r="D3" s="84">
        <f t="shared" ref="D3:X3" si="0">C3+1</f>
        <v>1988</v>
      </c>
      <c r="E3" s="84">
        <f t="shared" si="0"/>
        <v>1989</v>
      </c>
      <c r="F3" s="84">
        <f t="shared" si="0"/>
        <v>1990</v>
      </c>
      <c r="G3" s="84">
        <f t="shared" si="0"/>
        <v>1991</v>
      </c>
      <c r="H3" s="84">
        <f t="shared" si="0"/>
        <v>1992</v>
      </c>
      <c r="I3" s="84">
        <f t="shared" si="0"/>
        <v>1993</v>
      </c>
      <c r="J3" s="84">
        <f t="shared" si="0"/>
        <v>1994</v>
      </c>
      <c r="K3" s="84">
        <f t="shared" si="0"/>
        <v>1995</v>
      </c>
      <c r="L3" s="84">
        <f t="shared" si="0"/>
        <v>1996</v>
      </c>
      <c r="M3" s="84">
        <f t="shared" si="0"/>
        <v>1997</v>
      </c>
      <c r="N3" s="84">
        <f t="shared" si="0"/>
        <v>1998</v>
      </c>
      <c r="O3" s="84">
        <f t="shared" si="0"/>
        <v>1999</v>
      </c>
      <c r="P3" s="84">
        <f t="shared" si="0"/>
        <v>2000</v>
      </c>
      <c r="Q3" s="84">
        <f t="shared" si="0"/>
        <v>2001</v>
      </c>
      <c r="R3" s="84">
        <f t="shared" si="0"/>
        <v>2002</v>
      </c>
      <c r="S3" s="84">
        <f t="shared" si="0"/>
        <v>2003</v>
      </c>
      <c r="T3" s="84">
        <f t="shared" si="0"/>
        <v>2004</v>
      </c>
      <c r="U3" s="85">
        <f t="shared" si="0"/>
        <v>2005</v>
      </c>
      <c r="V3" s="85">
        <f t="shared" si="0"/>
        <v>2006</v>
      </c>
      <c r="W3" s="85">
        <f t="shared" si="0"/>
        <v>2007</v>
      </c>
      <c r="X3" s="85">
        <f t="shared" si="0"/>
        <v>2008</v>
      </c>
    </row>
    <row r="4" spans="1:32">
      <c r="A4" s="14" t="s">
        <v>761</v>
      </c>
      <c r="B4" s="7" t="s">
        <v>762</v>
      </c>
      <c r="C4" s="3">
        <v>1575.1379999999999</v>
      </c>
      <c r="D4" s="3">
        <v>1777.6279999999999</v>
      </c>
      <c r="E4" s="3">
        <v>1863.82</v>
      </c>
      <c r="F4" s="3">
        <v>1899.385</v>
      </c>
      <c r="G4" s="3">
        <v>2097.953</v>
      </c>
      <c r="H4" s="3">
        <v>2506.5239999999999</v>
      </c>
      <c r="I4" s="3">
        <v>2707.7440000000001</v>
      </c>
      <c r="J4" s="3">
        <v>3002.5479999999998</v>
      </c>
      <c r="K4" s="3">
        <v>3645.145</v>
      </c>
      <c r="L4" s="3">
        <v>3495.471</v>
      </c>
      <c r="M4" s="3">
        <v>3438.8989999999999</v>
      </c>
      <c r="N4" s="3">
        <v>3336.2280000000001</v>
      </c>
      <c r="O4" s="3">
        <v>3302.5830000000001</v>
      </c>
      <c r="P4" s="3">
        <v>3793.5349999999999</v>
      </c>
      <c r="Q4" s="3">
        <v>4584.4229999999998</v>
      </c>
      <c r="R4" s="3">
        <v>4991.1610000000001</v>
      </c>
      <c r="S4" s="3">
        <v>5399.1670000000004</v>
      </c>
      <c r="T4" s="3">
        <v>5809.2190000000001</v>
      </c>
      <c r="U4" s="3">
        <v>6676.3959999999997</v>
      </c>
      <c r="V4" s="3">
        <v>7674.0209999999997</v>
      </c>
      <c r="W4" s="3" t="s">
        <v>10</v>
      </c>
      <c r="X4" s="3" t="s">
        <v>10</v>
      </c>
      <c r="Z4" t="str">
        <f>A4</f>
        <v>Australia</v>
      </c>
      <c r="AA4" s="5" t="str">
        <f>T7</f>
        <v>..</v>
      </c>
      <c r="AB4" s="5" t="str">
        <f>U7</f>
        <v>..</v>
      </c>
      <c r="AC4" s="5" t="str">
        <f>V7</f>
        <v>..</v>
      </c>
      <c r="AD4" s="5" t="str">
        <f>W7</f>
        <v>..</v>
      </c>
      <c r="AE4" s="5" t="str">
        <f>X7</f>
        <v>..</v>
      </c>
      <c r="AF4" s="5"/>
    </row>
    <row r="5" spans="1:32">
      <c r="B5" s="7" t="s">
        <v>763</v>
      </c>
      <c r="C5" s="3">
        <v>867.803</v>
      </c>
      <c r="D5" s="3">
        <v>948.37199999999996</v>
      </c>
      <c r="E5" s="3">
        <v>985.44500000000005</v>
      </c>
      <c r="F5" s="3">
        <v>1038.52</v>
      </c>
      <c r="G5" s="3">
        <v>1193.942</v>
      </c>
      <c r="H5" s="3">
        <v>1483.473</v>
      </c>
      <c r="I5" s="3">
        <v>1492.0719999999999</v>
      </c>
      <c r="J5" s="3">
        <v>1653.547</v>
      </c>
      <c r="K5" s="3">
        <v>2001.5530000000001</v>
      </c>
      <c r="L5" s="3">
        <v>1872.068</v>
      </c>
      <c r="M5" s="3">
        <v>1798.829</v>
      </c>
      <c r="N5" s="3">
        <v>1652.674</v>
      </c>
      <c r="O5" s="3">
        <v>1612.771</v>
      </c>
      <c r="P5" s="3">
        <v>1717.24</v>
      </c>
      <c r="Q5" s="3">
        <v>1878.296</v>
      </c>
      <c r="R5" s="3">
        <v>2062.4679999999998</v>
      </c>
      <c r="S5" s="3">
        <v>2345.4340000000002</v>
      </c>
      <c r="T5" s="3">
        <v>2292.42</v>
      </c>
      <c r="U5" s="3">
        <v>2459.4180000000001</v>
      </c>
      <c r="V5" s="3">
        <v>2460.366</v>
      </c>
      <c r="W5" s="3" t="s">
        <v>10</v>
      </c>
      <c r="X5" s="3" t="s">
        <v>10</v>
      </c>
      <c r="Z5" t="str">
        <f>A9</f>
        <v>Belgium</v>
      </c>
      <c r="AA5" s="5" t="str">
        <f>T12</f>
        <v>..</v>
      </c>
      <c r="AB5" s="5" t="str">
        <f>U12</f>
        <v>..</v>
      </c>
      <c r="AC5" s="5" t="str">
        <f>V12</f>
        <v>..</v>
      </c>
      <c r="AD5" s="5" t="str">
        <f>W12</f>
        <v>..</v>
      </c>
      <c r="AE5" s="5" t="str">
        <f>X12</f>
        <v>..</v>
      </c>
      <c r="AF5" s="5"/>
    </row>
    <row r="6" spans="1:32">
      <c r="B6" s="7" t="s">
        <v>764</v>
      </c>
      <c r="C6" s="3" t="s">
        <v>10</v>
      </c>
      <c r="D6" s="3">
        <v>86.394999999999996</v>
      </c>
      <c r="E6" s="3" t="s">
        <v>10</v>
      </c>
      <c r="F6" s="3">
        <v>78.968000000000004</v>
      </c>
      <c r="G6" s="3">
        <v>98.459000000000003</v>
      </c>
      <c r="H6" s="3">
        <v>119.2</v>
      </c>
      <c r="I6" s="3">
        <v>121.706</v>
      </c>
      <c r="J6" s="3">
        <v>119.928</v>
      </c>
      <c r="K6" s="3">
        <v>243.24700000000001</v>
      </c>
      <c r="L6" s="3">
        <v>190.64</v>
      </c>
      <c r="M6" s="3">
        <v>147.60300000000001</v>
      </c>
      <c r="N6" s="3">
        <v>170.44900000000001</v>
      </c>
      <c r="O6" s="3">
        <v>146.739</v>
      </c>
      <c r="P6" s="3">
        <v>153.566</v>
      </c>
      <c r="Q6" s="3">
        <v>170.95599999999999</v>
      </c>
      <c r="R6" s="3">
        <v>196.54499999999999</v>
      </c>
      <c r="S6" s="3">
        <v>211.98500000000001</v>
      </c>
      <c r="T6" s="3">
        <v>229.316</v>
      </c>
      <c r="U6" s="3">
        <v>211.92099999999999</v>
      </c>
      <c r="V6" s="3">
        <v>236.54</v>
      </c>
      <c r="W6" s="3" t="s">
        <v>10</v>
      </c>
      <c r="X6" s="3" t="s">
        <v>10</v>
      </c>
      <c r="Z6" t="str">
        <f>A14</f>
        <v>Canada</v>
      </c>
      <c r="AA6" s="5" t="str">
        <f>T17</f>
        <v>..</v>
      </c>
      <c r="AB6" s="5">
        <f>U17</f>
        <v>109.071</v>
      </c>
      <c r="AC6" s="5" t="str">
        <f>V17</f>
        <v>..</v>
      </c>
      <c r="AD6" s="5" t="str">
        <f>W17</f>
        <v>..</v>
      </c>
      <c r="AE6" s="5" t="str">
        <f>X17</f>
        <v>..</v>
      </c>
      <c r="AF6" s="5"/>
    </row>
    <row r="7" spans="1:32">
      <c r="B7" s="7" t="s">
        <v>765</v>
      </c>
      <c r="C7" s="3" t="s">
        <v>10</v>
      </c>
      <c r="D7" s="3">
        <v>84.616</v>
      </c>
      <c r="E7" s="3" t="s">
        <v>10</v>
      </c>
      <c r="F7" s="3" t="s">
        <v>10</v>
      </c>
      <c r="G7" s="3">
        <v>96.8</v>
      </c>
      <c r="H7" s="3">
        <v>116.39700000000001</v>
      </c>
      <c r="I7" s="3" t="s">
        <v>10</v>
      </c>
      <c r="J7" s="3">
        <v>115.94</v>
      </c>
      <c r="K7" s="3" t="s">
        <v>10</v>
      </c>
      <c r="L7" s="3" t="s">
        <v>10</v>
      </c>
      <c r="M7" s="3" t="s">
        <v>10</v>
      </c>
      <c r="N7" s="3" t="s">
        <v>10</v>
      </c>
      <c r="O7" s="3" t="s">
        <v>10</v>
      </c>
      <c r="P7" s="3" t="s">
        <v>10</v>
      </c>
      <c r="Q7" s="3" t="s">
        <v>10</v>
      </c>
      <c r="R7" s="3" t="s">
        <v>10</v>
      </c>
      <c r="S7" s="3">
        <v>210.82300000000001</v>
      </c>
      <c r="T7" s="3" t="s">
        <v>10</v>
      </c>
      <c r="U7" s="3" t="s">
        <v>10</v>
      </c>
      <c r="V7" s="3" t="s">
        <v>10</v>
      </c>
      <c r="W7" s="3" t="s">
        <v>10</v>
      </c>
      <c r="X7" s="3" t="s">
        <v>10</v>
      </c>
      <c r="Z7" t="str">
        <f>A19</f>
        <v>Czech Republic</v>
      </c>
      <c r="AA7" s="5">
        <f>T22</f>
        <v>9.3689999999999998</v>
      </c>
      <c r="AB7" s="5">
        <f>U22</f>
        <v>8.423</v>
      </c>
      <c r="AC7" s="5">
        <f>V22</f>
        <v>11.824999999999999</v>
      </c>
      <c r="AD7" s="5">
        <f>W22</f>
        <v>12.51</v>
      </c>
      <c r="AE7" s="5">
        <f>X22</f>
        <v>18.407</v>
      </c>
      <c r="AF7" s="5"/>
    </row>
    <row r="8" spans="1:32">
      <c r="B8" s="7" t="s">
        <v>766</v>
      </c>
      <c r="C8" s="3" t="s">
        <v>10</v>
      </c>
      <c r="D8" s="3">
        <v>1.7789999999999999</v>
      </c>
      <c r="E8" s="3" t="s">
        <v>10</v>
      </c>
      <c r="F8" s="3" t="s">
        <v>10</v>
      </c>
      <c r="G8" s="3">
        <v>1.659</v>
      </c>
      <c r="H8" s="3">
        <v>2.89</v>
      </c>
      <c r="I8" s="3" t="s">
        <v>10</v>
      </c>
      <c r="J8" s="3">
        <v>3.988</v>
      </c>
      <c r="K8" s="3" t="s">
        <v>10</v>
      </c>
      <c r="L8" s="3" t="s">
        <v>10</v>
      </c>
      <c r="M8" s="3" t="s">
        <v>10</v>
      </c>
      <c r="N8" s="3" t="s">
        <v>10</v>
      </c>
      <c r="O8" s="3" t="s">
        <v>10</v>
      </c>
      <c r="P8" s="3" t="s">
        <v>10</v>
      </c>
      <c r="Q8" s="3" t="s">
        <v>10</v>
      </c>
      <c r="R8" s="3" t="s">
        <v>10</v>
      </c>
      <c r="S8" s="3">
        <v>1.163</v>
      </c>
      <c r="T8" s="3" t="s">
        <v>10</v>
      </c>
      <c r="U8" s="3" t="s">
        <v>10</v>
      </c>
      <c r="V8" s="3" t="s">
        <v>10</v>
      </c>
      <c r="W8" s="3" t="s">
        <v>10</v>
      </c>
      <c r="X8" s="3" t="s">
        <v>10</v>
      </c>
      <c r="Z8" t="str">
        <f>A24</f>
        <v>Denmark</v>
      </c>
      <c r="AA8" s="5">
        <f>T27</f>
        <v>140.14500000000001</v>
      </c>
      <c r="AB8" s="5" t="str">
        <f>U27</f>
        <v>..</v>
      </c>
      <c r="AC8" s="5" t="str">
        <f>V27</f>
        <v>..</v>
      </c>
      <c r="AD8" s="5" t="str">
        <f>W27</f>
        <v>..</v>
      </c>
      <c r="AE8" s="5" t="str">
        <f>X27</f>
        <v>..</v>
      </c>
      <c r="AF8" s="5"/>
    </row>
    <row r="9" spans="1:32" outlineLevel="1">
      <c r="A9" t="s">
        <v>767</v>
      </c>
      <c r="B9" s="7" t="s">
        <v>762</v>
      </c>
      <c r="C9" s="3">
        <v>2306.797</v>
      </c>
      <c r="D9" s="3">
        <v>2372.59</v>
      </c>
      <c r="E9" s="3">
        <v>2297.8119999999999</v>
      </c>
      <c r="F9" s="3" t="s">
        <v>10</v>
      </c>
      <c r="G9" s="3" t="s">
        <v>10</v>
      </c>
      <c r="H9" s="3">
        <v>2653.47</v>
      </c>
      <c r="I9" s="3">
        <v>2762.2420000000002</v>
      </c>
      <c r="J9" s="3">
        <v>2822.6860000000001</v>
      </c>
      <c r="K9" s="3">
        <v>2922.797</v>
      </c>
      <c r="L9" s="3">
        <v>3149.806</v>
      </c>
      <c r="M9" s="3">
        <v>3392.5659999999998</v>
      </c>
      <c r="N9" s="3">
        <v>3479.7660000000001</v>
      </c>
      <c r="O9" s="3">
        <v>3779.8780000000002</v>
      </c>
      <c r="P9" s="3">
        <v>4022.5149999999999</v>
      </c>
      <c r="Q9" s="3">
        <v>4306.5349999999999</v>
      </c>
      <c r="R9" s="3">
        <v>3943.22</v>
      </c>
      <c r="S9" s="3">
        <v>3809.1759999999999</v>
      </c>
      <c r="T9" s="3">
        <v>3837.9989999999998</v>
      </c>
      <c r="U9" s="3">
        <v>3741.2249999999999</v>
      </c>
      <c r="V9" s="3" t="s">
        <v>10</v>
      </c>
      <c r="W9" s="3" t="s">
        <v>10</v>
      </c>
      <c r="X9" s="3" t="s">
        <v>10</v>
      </c>
      <c r="Z9" t="str">
        <f>A29</f>
        <v>Finland</v>
      </c>
      <c r="AA9" s="5" t="str">
        <f>T32</f>
        <v>..</v>
      </c>
      <c r="AB9" s="5" t="str">
        <f>U32</f>
        <v>..</v>
      </c>
      <c r="AC9" s="5" t="str">
        <f>V32</f>
        <v>..</v>
      </c>
      <c r="AD9" s="5" t="str">
        <f>W32</f>
        <v>..</v>
      </c>
      <c r="AE9" s="5" t="str">
        <f>X32</f>
        <v>..</v>
      </c>
      <c r="AF9" s="5"/>
    </row>
    <row r="10" spans="1:32" outlineLevel="1">
      <c r="B10" s="7" t="s">
        <v>763</v>
      </c>
      <c r="C10" s="3">
        <v>2177.4369999999999</v>
      </c>
      <c r="D10" s="3">
        <v>2233.17</v>
      </c>
      <c r="E10" s="3">
        <v>2156.2890000000002</v>
      </c>
      <c r="F10" s="3" t="s">
        <v>10</v>
      </c>
      <c r="G10" s="3" t="s">
        <v>10</v>
      </c>
      <c r="H10" s="3">
        <v>2253.0700000000002</v>
      </c>
      <c r="I10" s="3">
        <v>2344.0740000000001</v>
      </c>
      <c r="J10" s="3">
        <v>2384.91</v>
      </c>
      <c r="K10" s="3">
        <v>2456.8159999999998</v>
      </c>
      <c r="L10" s="3">
        <v>2616.645</v>
      </c>
      <c r="M10" s="3">
        <v>2805.97</v>
      </c>
      <c r="N10" s="3">
        <v>2804.6819999999998</v>
      </c>
      <c r="O10" s="3">
        <v>3095.0659999999998</v>
      </c>
      <c r="P10" s="3">
        <v>3251.8879999999999</v>
      </c>
      <c r="Q10" s="3">
        <v>3540.357</v>
      </c>
      <c r="R10" s="3">
        <v>3120.2170000000001</v>
      </c>
      <c r="S10" s="3">
        <v>2992.6219999999998</v>
      </c>
      <c r="T10" s="3" t="s">
        <v>10</v>
      </c>
      <c r="U10" s="3" t="s">
        <v>10</v>
      </c>
      <c r="V10" s="3" t="s">
        <v>10</v>
      </c>
      <c r="W10" s="3" t="s">
        <v>10</v>
      </c>
      <c r="X10" s="3" t="s">
        <v>10</v>
      </c>
      <c r="Z10" t="str">
        <f>A34</f>
        <v>France</v>
      </c>
      <c r="AA10" s="5" t="str">
        <f>T37</f>
        <v>..</v>
      </c>
      <c r="AB10" s="5" t="str">
        <f>U37</f>
        <v>..</v>
      </c>
      <c r="AC10" s="5" t="str">
        <f>V37</f>
        <v>..</v>
      </c>
      <c r="AD10" s="5" t="str">
        <f>W37</f>
        <v>..</v>
      </c>
      <c r="AE10" s="5" t="str">
        <f>X37</f>
        <v>..</v>
      </c>
      <c r="AF10" s="5"/>
    </row>
    <row r="11" spans="1:32" outlineLevel="1">
      <c r="B11" s="7" t="s">
        <v>764</v>
      </c>
      <c r="C11" s="3">
        <v>37.207999999999998</v>
      </c>
      <c r="D11" s="3">
        <v>38.457999999999998</v>
      </c>
      <c r="E11" s="3">
        <v>31.347000000000001</v>
      </c>
      <c r="F11" s="3" t="s">
        <v>10</v>
      </c>
      <c r="G11" s="3" t="s">
        <v>10</v>
      </c>
      <c r="H11" s="3">
        <v>79.978999999999999</v>
      </c>
      <c r="I11" s="3">
        <v>75.388999999999996</v>
      </c>
      <c r="J11" s="3">
        <v>73.472999999999999</v>
      </c>
      <c r="K11" s="3">
        <v>72.957999999999998</v>
      </c>
      <c r="L11" s="3">
        <v>86.963999999999999</v>
      </c>
      <c r="M11" s="3">
        <v>87.570999999999998</v>
      </c>
      <c r="N11" s="3">
        <v>95.155000000000001</v>
      </c>
      <c r="O11" s="3">
        <v>98.349000000000004</v>
      </c>
      <c r="P11" s="3">
        <v>103.57899999999999</v>
      </c>
      <c r="Q11" s="3">
        <v>107.979</v>
      </c>
      <c r="R11" s="3">
        <v>111.88</v>
      </c>
      <c r="S11" s="3">
        <v>110.206</v>
      </c>
      <c r="T11" s="3" t="s">
        <v>10</v>
      </c>
      <c r="U11" s="3" t="s">
        <v>10</v>
      </c>
      <c r="V11" s="3" t="s">
        <v>10</v>
      </c>
      <c r="W11" s="3" t="s">
        <v>10</v>
      </c>
      <c r="X11" s="3" t="s">
        <v>10</v>
      </c>
      <c r="Z11" t="str">
        <f>A39</f>
        <v>Germany</v>
      </c>
      <c r="AA11" s="5" t="str">
        <f>T42</f>
        <v>..</v>
      </c>
      <c r="AB11" s="5">
        <f>U42</f>
        <v>252.00399999999999</v>
      </c>
      <c r="AC11" s="5" t="str">
        <f>V42</f>
        <v>..</v>
      </c>
      <c r="AD11" s="5" t="str">
        <f>W42</f>
        <v>..</v>
      </c>
      <c r="AE11" s="5" t="str">
        <f>X42</f>
        <v>..</v>
      </c>
      <c r="AF11" s="5"/>
    </row>
    <row r="12" spans="1:32" outlineLevel="1">
      <c r="B12" s="7" t="s">
        <v>765</v>
      </c>
      <c r="C12" s="3">
        <v>36.948999999999998</v>
      </c>
      <c r="D12" s="3">
        <v>38.174999999999997</v>
      </c>
      <c r="E12" s="3">
        <v>31.094999999999999</v>
      </c>
      <c r="F12" s="3" t="s">
        <v>10</v>
      </c>
      <c r="G12" s="3" t="s">
        <v>10</v>
      </c>
      <c r="H12" s="3">
        <v>78.125</v>
      </c>
      <c r="I12" s="3">
        <v>73.694000000000003</v>
      </c>
      <c r="J12" s="3">
        <v>72.179000000000002</v>
      </c>
      <c r="K12" s="3">
        <v>71.766000000000005</v>
      </c>
      <c r="L12" s="3">
        <v>85.691000000000003</v>
      </c>
      <c r="M12" s="3">
        <v>86.337999999999994</v>
      </c>
      <c r="N12" s="3">
        <v>94.218999999999994</v>
      </c>
      <c r="O12" s="3">
        <v>97.221999999999994</v>
      </c>
      <c r="P12" s="3">
        <v>102.68600000000001</v>
      </c>
      <c r="Q12" s="3">
        <v>107.05</v>
      </c>
      <c r="R12" s="3">
        <v>107.16</v>
      </c>
      <c r="S12" s="3">
        <v>105.527</v>
      </c>
      <c r="T12" s="3" t="s">
        <v>10</v>
      </c>
      <c r="U12" s="3" t="s">
        <v>10</v>
      </c>
      <c r="V12" s="3" t="s">
        <v>10</v>
      </c>
      <c r="W12" s="3" t="s">
        <v>10</v>
      </c>
      <c r="X12" s="3" t="s">
        <v>10</v>
      </c>
      <c r="Z12" t="str">
        <f>A44</f>
        <v>Ireland</v>
      </c>
      <c r="AA12" s="5">
        <f>T47</f>
        <v>44.87</v>
      </c>
      <c r="AB12" s="5">
        <f>U47</f>
        <v>54.024000000000001</v>
      </c>
      <c r="AC12" s="5" t="str">
        <f>V47</f>
        <v>..</v>
      </c>
      <c r="AD12" s="5" t="str">
        <f>W47</f>
        <v>..</v>
      </c>
      <c r="AE12" s="5" t="str">
        <f>X47</f>
        <v>..</v>
      </c>
      <c r="AF12" s="5"/>
    </row>
    <row r="13" spans="1:32" outlineLevel="1">
      <c r="B13" s="7" t="s">
        <v>766</v>
      </c>
      <c r="C13" s="3">
        <v>0.25900000000000001</v>
      </c>
      <c r="D13" s="3">
        <v>0.28299999999999997</v>
      </c>
      <c r="E13" s="3">
        <v>0.252</v>
      </c>
      <c r="F13" s="3" t="s">
        <v>10</v>
      </c>
      <c r="G13" s="3" t="s">
        <v>10</v>
      </c>
      <c r="H13" s="3">
        <v>1.8540000000000001</v>
      </c>
      <c r="I13" s="3">
        <v>1.6950000000000001</v>
      </c>
      <c r="J13" s="3">
        <v>1.294</v>
      </c>
      <c r="K13" s="3">
        <v>1.1919999999999999</v>
      </c>
      <c r="L13" s="3">
        <v>1.2729999999999999</v>
      </c>
      <c r="M13" s="3">
        <v>1.2330000000000001</v>
      </c>
      <c r="N13" s="3">
        <v>0.93500000000000005</v>
      </c>
      <c r="O13" s="3">
        <v>1.127</v>
      </c>
      <c r="P13" s="3">
        <v>0.89300000000000002</v>
      </c>
      <c r="Q13" s="3">
        <v>0.92900000000000005</v>
      </c>
      <c r="R13" s="3">
        <v>4.72</v>
      </c>
      <c r="S13" s="3">
        <v>4.68</v>
      </c>
      <c r="T13" s="3" t="s">
        <v>10</v>
      </c>
      <c r="U13" s="3" t="s">
        <v>10</v>
      </c>
      <c r="V13" s="3" t="s">
        <v>10</v>
      </c>
      <c r="W13" s="3" t="s">
        <v>10</v>
      </c>
      <c r="X13" s="3" t="s">
        <v>10</v>
      </c>
      <c r="Z13" t="str">
        <f>A49</f>
        <v>Italy</v>
      </c>
      <c r="AA13" s="5" t="str">
        <f>T52</f>
        <v>..</v>
      </c>
      <c r="AB13" s="5" t="str">
        <f>U52</f>
        <v>..</v>
      </c>
      <c r="AC13" s="5" t="str">
        <f>V52</f>
        <v>..</v>
      </c>
      <c r="AD13" s="5" t="str">
        <f>W52</f>
        <v>..</v>
      </c>
      <c r="AE13" s="5" t="str">
        <f>X52</f>
        <v>..</v>
      </c>
      <c r="AF13" s="5"/>
    </row>
    <row r="14" spans="1:32">
      <c r="A14" t="s">
        <v>34</v>
      </c>
      <c r="B14" s="7" t="s">
        <v>762</v>
      </c>
      <c r="C14" s="3">
        <v>4712.058</v>
      </c>
      <c r="D14" s="3">
        <v>4802.5010000000002</v>
      </c>
      <c r="E14" s="3">
        <v>4747.8490000000002</v>
      </c>
      <c r="F14" s="3">
        <v>4977.2759999999998</v>
      </c>
      <c r="G14" s="3">
        <v>5008.3810000000003</v>
      </c>
      <c r="H14" s="3">
        <v>5300.4520000000002</v>
      </c>
      <c r="I14" s="3">
        <v>5845.826</v>
      </c>
      <c r="J14" s="3">
        <v>6807.7610000000004</v>
      </c>
      <c r="K14" s="3">
        <v>7030.3980000000001</v>
      </c>
      <c r="L14" s="3">
        <v>6922.8370000000004</v>
      </c>
      <c r="M14" s="3">
        <v>7477.7969999999996</v>
      </c>
      <c r="N14" s="3">
        <v>8319.2389999999996</v>
      </c>
      <c r="O14" s="3">
        <v>8782.8150000000005</v>
      </c>
      <c r="P14" s="3" t="s">
        <v>10</v>
      </c>
      <c r="Q14" s="3" t="s">
        <v>10</v>
      </c>
      <c r="R14" s="3" t="s">
        <v>10</v>
      </c>
      <c r="S14" s="3" t="s">
        <v>10</v>
      </c>
      <c r="T14" s="3" t="s">
        <v>10</v>
      </c>
      <c r="U14" s="3">
        <v>11365.115</v>
      </c>
      <c r="V14" s="3">
        <v>11255.053</v>
      </c>
      <c r="W14" s="3">
        <v>10814.996999999999</v>
      </c>
      <c r="X14" s="3">
        <v>10468.351000000001</v>
      </c>
      <c r="Z14" t="str">
        <f>A54</f>
        <v>Japan</v>
      </c>
      <c r="AA14" s="5" t="str">
        <f>T57</f>
        <v>..</v>
      </c>
      <c r="AB14" s="5" t="str">
        <f>U57</f>
        <v>..</v>
      </c>
      <c r="AC14" s="5" t="str">
        <f>V57</f>
        <v>..</v>
      </c>
      <c r="AD14" s="5" t="str">
        <f>W57</f>
        <v>..</v>
      </c>
      <c r="AE14" s="5" t="str">
        <f>X57</f>
        <v>..</v>
      </c>
      <c r="AF14" s="5"/>
    </row>
    <row r="15" spans="1:32">
      <c r="B15" s="7" t="s">
        <v>763</v>
      </c>
      <c r="C15" s="3">
        <v>3168.5039999999999</v>
      </c>
      <c r="D15" s="3">
        <v>3305.6660000000002</v>
      </c>
      <c r="E15" s="3">
        <v>3266.2339999999999</v>
      </c>
      <c r="F15" s="3">
        <v>3401.3719999999998</v>
      </c>
      <c r="G15" s="3">
        <v>3341.8110000000001</v>
      </c>
      <c r="H15" s="3">
        <v>3378.1320000000001</v>
      </c>
      <c r="I15" s="3">
        <v>3654.0079999999998</v>
      </c>
      <c r="J15" s="3">
        <v>4069.9830000000002</v>
      </c>
      <c r="K15" s="3">
        <v>4322.5820000000003</v>
      </c>
      <c r="L15" s="3">
        <v>4379.9740000000002</v>
      </c>
      <c r="M15" s="3">
        <v>4899.1750000000002</v>
      </c>
      <c r="N15" s="3">
        <v>5537.5140000000001</v>
      </c>
      <c r="O15" s="3">
        <v>5796.7759999999998</v>
      </c>
      <c r="P15" s="3" t="s">
        <v>10</v>
      </c>
      <c r="Q15" s="3" t="s">
        <v>10</v>
      </c>
      <c r="R15" s="3" t="s">
        <v>10</v>
      </c>
      <c r="S15" s="3" t="s">
        <v>10</v>
      </c>
      <c r="T15" s="3" t="s">
        <v>10</v>
      </c>
      <c r="U15" s="3">
        <v>6049.9719999999998</v>
      </c>
      <c r="V15" s="3">
        <v>5994.2479999999996</v>
      </c>
      <c r="W15" s="3">
        <v>5620.2060000000001</v>
      </c>
      <c r="X15" s="3">
        <v>5593.4539999999997</v>
      </c>
      <c r="Z15" t="str">
        <f>A59</f>
        <v>Korea</v>
      </c>
      <c r="AA15" s="5">
        <f>T62</f>
        <v>220.77500000000001</v>
      </c>
      <c r="AB15" s="5">
        <f>U62</f>
        <v>271.20299999999997</v>
      </c>
      <c r="AC15" s="5">
        <f>V62</f>
        <v>304.86</v>
      </c>
      <c r="AD15" s="5">
        <f>W62</f>
        <v>326.05099999999999</v>
      </c>
      <c r="AE15" s="5" t="str">
        <f>X62</f>
        <v>..</v>
      </c>
      <c r="AF15" s="5"/>
    </row>
    <row r="16" spans="1:32">
      <c r="B16" s="7" t="s">
        <v>764</v>
      </c>
      <c r="C16" s="3">
        <v>79.637</v>
      </c>
      <c r="D16" s="3">
        <v>76.596999999999994</v>
      </c>
      <c r="E16" s="3">
        <v>68.942999999999998</v>
      </c>
      <c r="F16" s="3">
        <v>70.064999999999998</v>
      </c>
      <c r="G16" s="3">
        <v>63.607999999999997</v>
      </c>
      <c r="H16" s="3">
        <v>67.275999999999996</v>
      </c>
      <c r="I16" s="3">
        <v>77.215999999999994</v>
      </c>
      <c r="J16" s="3">
        <v>93.646000000000001</v>
      </c>
      <c r="K16" s="3">
        <v>101.176</v>
      </c>
      <c r="L16" s="3">
        <v>92.552999999999997</v>
      </c>
      <c r="M16" s="3">
        <v>89.093999999999994</v>
      </c>
      <c r="N16" s="3">
        <v>89.724999999999994</v>
      </c>
      <c r="O16" s="3">
        <v>106.173</v>
      </c>
      <c r="P16" s="3" t="s">
        <v>10</v>
      </c>
      <c r="Q16" s="3" t="s">
        <v>10</v>
      </c>
      <c r="R16" s="3" t="s">
        <v>10</v>
      </c>
      <c r="S16" s="3" t="s">
        <v>10</v>
      </c>
      <c r="T16" s="3" t="s">
        <v>10</v>
      </c>
      <c r="U16" s="3">
        <v>115.077</v>
      </c>
      <c r="V16" s="3">
        <v>111.771</v>
      </c>
      <c r="W16" s="3">
        <v>113.754</v>
      </c>
      <c r="X16" s="3">
        <v>111.11799999999999</v>
      </c>
      <c r="Z16" t="str">
        <f>A64</f>
        <v>Netherlands</v>
      </c>
      <c r="AA16" s="5" t="str">
        <f>T67</f>
        <v>..</v>
      </c>
      <c r="AB16" s="5">
        <f>U67</f>
        <v>259.685</v>
      </c>
      <c r="AC16" s="5" t="str">
        <f>V67</f>
        <v>..</v>
      </c>
      <c r="AD16" s="5">
        <f>W67</f>
        <v>244.583</v>
      </c>
      <c r="AE16" s="5" t="str">
        <f>X67</f>
        <v>..</v>
      </c>
      <c r="AF16" s="5"/>
    </row>
    <row r="17" spans="1:32">
      <c r="B17" s="7" t="s">
        <v>765</v>
      </c>
      <c r="C17" s="3">
        <v>68.367999999999995</v>
      </c>
      <c r="D17" s="3">
        <v>67.239999999999995</v>
      </c>
      <c r="E17" s="3" t="s">
        <v>10</v>
      </c>
      <c r="F17" s="3" t="s">
        <v>10</v>
      </c>
      <c r="G17" s="3" t="s">
        <v>10</v>
      </c>
      <c r="H17" s="3" t="s">
        <v>10</v>
      </c>
      <c r="I17" s="3" t="s">
        <v>10</v>
      </c>
      <c r="J17" s="3" t="s">
        <v>10</v>
      </c>
      <c r="K17" s="3" t="s">
        <v>10</v>
      </c>
      <c r="L17" s="3" t="s">
        <v>10</v>
      </c>
      <c r="M17" s="3" t="s">
        <v>10</v>
      </c>
      <c r="N17" s="3" t="s">
        <v>10</v>
      </c>
      <c r="O17" s="3" t="s">
        <v>10</v>
      </c>
      <c r="P17" s="3" t="s">
        <v>10</v>
      </c>
      <c r="Q17" s="3" t="s">
        <v>10</v>
      </c>
      <c r="R17" s="3" t="s">
        <v>10</v>
      </c>
      <c r="S17" s="3" t="s">
        <v>10</v>
      </c>
      <c r="T17" s="3" t="s">
        <v>10</v>
      </c>
      <c r="U17" s="3">
        <v>109.071</v>
      </c>
      <c r="V17" s="3" t="s">
        <v>10</v>
      </c>
      <c r="W17" s="3" t="s">
        <v>10</v>
      </c>
      <c r="X17" s="3" t="s">
        <v>10</v>
      </c>
      <c r="Z17" t="str">
        <f>A69</f>
        <v>Norway</v>
      </c>
      <c r="AA17" s="5">
        <f>T72</f>
        <v>53.198999999999998</v>
      </c>
      <c r="AB17" s="5">
        <f>U72</f>
        <v>51.713000000000001</v>
      </c>
      <c r="AC17" s="5" t="str">
        <f>V72</f>
        <v>..</v>
      </c>
      <c r="AD17" s="5" t="str">
        <f>W72</f>
        <v>..</v>
      </c>
      <c r="AE17" s="5" t="str">
        <f>X72</f>
        <v>..</v>
      </c>
      <c r="AF17" s="5"/>
    </row>
    <row r="18" spans="1:32">
      <c r="B18" s="7" t="s">
        <v>766</v>
      </c>
      <c r="C18" s="3">
        <v>11.269</v>
      </c>
      <c r="D18" s="3">
        <v>9.3569999999999993</v>
      </c>
      <c r="E18" s="3" t="s">
        <v>10</v>
      </c>
      <c r="F18" s="3" t="s">
        <v>10</v>
      </c>
      <c r="G18" s="3" t="s">
        <v>10</v>
      </c>
      <c r="H18" s="3" t="s">
        <v>10</v>
      </c>
      <c r="I18" s="3" t="s">
        <v>10</v>
      </c>
      <c r="J18" s="3" t="s">
        <v>10</v>
      </c>
      <c r="K18" s="3" t="s">
        <v>10</v>
      </c>
      <c r="L18" s="3" t="s">
        <v>10</v>
      </c>
      <c r="M18" s="3" t="s">
        <v>10</v>
      </c>
      <c r="N18" s="3" t="s">
        <v>10</v>
      </c>
      <c r="O18" s="3" t="s">
        <v>10</v>
      </c>
      <c r="P18" s="3" t="s">
        <v>10</v>
      </c>
      <c r="Q18" s="3" t="s">
        <v>10</v>
      </c>
      <c r="R18" s="3" t="s">
        <v>10</v>
      </c>
      <c r="S18" s="3" t="s">
        <v>10</v>
      </c>
      <c r="T18" s="3" t="s">
        <v>10</v>
      </c>
      <c r="U18" s="3">
        <v>6.0060000000000002</v>
      </c>
      <c r="V18" s="3" t="s">
        <v>10</v>
      </c>
      <c r="W18" s="3" t="s">
        <v>10</v>
      </c>
      <c r="X18" s="3" t="s">
        <v>10</v>
      </c>
      <c r="Z18" t="str">
        <f>A74</f>
        <v>Poland</v>
      </c>
      <c r="AA18" s="5" t="str">
        <f>T77</f>
        <v>..</v>
      </c>
      <c r="AB18" s="5" t="str">
        <f>U77</f>
        <v>..</v>
      </c>
      <c r="AC18" s="5" t="str">
        <f>V77</f>
        <v>..</v>
      </c>
      <c r="AD18" s="5" t="str">
        <f>W77</f>
        <v>..</v>
      </c>
      <c r="AE18" s="5" t="str">
        <f>X77</f>
        <v>..</v>
      </c>
      <c r="AF18" s="5"/>
    </row>
    <row r="19" spans="1:32" outlineLevel="1">
      <c r="A19" t="s">
        <v>768</v>
      </c>
      <c r="B19" s="7" t="s">
        <v>762</v>
      </c>
      <c r="C19" s="3" t="s">
        <v>10</v>
      </c>
      <c r="D19" s="3" t="s">
        <v>10</v>
      </c>
      <c r="E19" s="3" t="s">
        <v>10</v>
      </c>
      <c r="F19" s="3" t="s">
        <v>10</v>
      </c>
      <c r="G19" s="3">
        <v>1748.508</v>
      </c>
      <c r="H19" s="3">
        <v>1603.665</v>
      </c>
      <c r="I19" s="3">
        <v>1099.175</v>
      </c>
      <c r="J19" s="3">
        <v>934.29499999999996</v>
      </c>
      <c r="K19" s="3">
        <v>886.61599999999999</v>
      </c>
      <c r="L19" s="3">
        <v>860.83299999999997</v>
      </c>
      <c r="M19" s="3">
        <v>996.71699999999998</v>
      </c>
      <c r="N19" s="3">
        <v>1082.7239999999999</v>
      </c>
      <c r="O19" s="3">
        <v>1060.078</v>
      </c>
      <c r="P19" s="3">
        <v>1116.0029999999999</v>
      </c>
      <c r="Q19" s="3">
        <v>1142.5550000000001</v>
      </c>
      <c r="R19" s="3">
        <v>1176.3420000000001</v>
      </c>
      <c r="S19" s="3">
        <v>1269.8040000000001</v>
      </c>
      <c r="T19" s="3">
        <v>1352.6379999999999</v>
      </c>
      <c r="U19" s="3">
        <v>1651.1610000000001</v>
      </c>
      <c r="V19" s="3">
        <v>1989.15</v>
      </c>
      <c r="W19" s="3">
        <v>1992.317</v>
      </c>
      <c r="X19" s="3">
        <v>1948.6310000000001</v>
      </c>
      <c r="Z19" t="str">
        <f>A79</f>
        <v>Spain</v>
      </c>
      <c r="AA19" s="5">
        <f>T82</f>
        <v>160.68100000000001</v>
      </c>
      <c r="AB19" s="5">
        <f>U82</f>
        <v>180.28899999999999</v>
      </c>
      <c r="AC19" s="5">
        <f>V82</f>
        <v>175.37100000000001</v>
      </c>
      <c r="AD19" s="5">
        <f>W82</f>
        <v>180.45400000000001</v>
      </c>
      <c r="AE19" s="5" t="str">
        <f>X82</f>
        <v>..</v>
      </c>
      <c r="AF19" s="5"/>
    </row>
    <row r="20" spans="1:32" outlineLevel="1">
      <c r="B20" s="7" t="s">
        <v>763</v>
      </c>
      <c r="C20" s="3" t="s">
        <v>10</v>
      </c>
      <c r="D20" s="3" t="s">
        <v>10</v>
      </c>
      <c r="E20" s="3" t="s">
        <v>10</v>
      </c>
      <c r="F20" s="3" t="s">
        <v>10</v>
      </c>
      <c r="G20" s="3" t="s">
        <v>10</v>
      </c>
      <c r="H20" s="3">
        <v>951.29200000000003</v>
      </c>
      <c r="I20" s="3">
        <v>666.399</v>
      </c>
      <c r="J20" s="3">
        <v>603.06500000000005</v>
      </c>
      <c r="K20" s="3">
        <v>670.20899999999995</v>
      </c>
      <c r="L20" s="3">
        <v>620.65800000000002</v>
      </c>
      <c r="M20" s="3">
        <v>747.64599999999996</v>
      </c>
      <c r="N20" s="3">
        <v>822.33799999999997</v>
      </c>
      <c r="O20" s="3">
        <v>742.375</v>
      </c>
      <c r="P20" s="3">
        <v>744.91300000000001</v>
      </c>
      <c r="Q20" s="3">
        <v>780.41499999999996</v>
      </c>
      <c r="R20" s="3">
        <v>758.25900000000001</v>
      </c>
      <c r="S20" s="3">
        <v>807.86199999999997</v>
      </c>
      <c r="T20" s="3">
        <v>845.22</v>
      </c>
      <c r="U20" s="3">
        <v>1062.0170000000001</v>
      </c>
      <c r="V20" s="3">
        <v>1344.8209999999999</v>
      </c>
      <c r="W20" s="3">
        <v>1215.519</v>
      </c>
      <c r="X20" s="3">
        <v>1214.838</v>
      </c>
      <c r="Z20" t="str">
        <f>A84</f>
        <v>Sweden</v>
      </c>
      <c r="AA20" s="5" t="str">
        <f>T87</f>
        <v>..</v>
      </c>
      <c r="AB20" s="5" t="str">
        <f>U87</f>
        <v>..</v>
      </c>
      <c r="AC20" s="5" t="str">
        <f>V87</f>
        <v>..</v>
      </c>
      <c r="AD20" s="5" t="str">
        <f>W87</f>
        <v>..</v>
      </c>
      <c r="AE20" s="5" t="str">
        <f>X87</f>
        <v>..</v>
      </c>
      <c r="AF20" s="5"/>
    </row>
    <row r="21" spans="1:32" outlineLevel="1">
      <c r="B21" s="7" t="s">
        <v>764</v>
      </c>
      <c r="C21" s="3" t="s">
        <v>10</v>
      </c>
      <c r="D21" s="3" t="s">
        <v>10</v>
      </c>
      <c r="E21" s="3" t="s">
        <v>10</v>
      </c>
      <c r="F21" s="3" t="s">
        <v>10</v>
      </c>
      <c r="G21" s="3" t="s">
        <v>10</v>
      </c>
      <c r="H21" s="3">
        <v>15.329000000000001</v>
      </c>
      <c r="I21" s="3">
        <v>7.5519999999999996</v>
      </c>
      <c r="J21" s="3">
        <v>2.7919999999999998</v>
      </c>
      <c r="K21" s="3">
        <v>3.0990000000000002</v>
      </c>
      <c r="L21" s="3">
        <v>3.1349999999999998</v>
      </c>
      <c r="M21" s="3">
        <v>5.109</v>
      </c>
      <c r="N21" s="3">
        <v>12.676</v>
      </c>
      <c r="O21" s="3">
        <v>4.4939999999999998</v>
      </c>
      <c r="P21" s="3">
        <v>6.1840000000000002</v>
      </c>
      <c r="Q21" s="3">
        <v>4.4160000000000004</v>
      </c>
      <c r="R21" s="3">
        <v>4.399</v>
      </c>
      <c r="S21" s="3">
        <v>4.7759999999999998</v>
      </c>
      <c r="T21" s="3">
        <v>9.3689999999999998</v>
      </c>
      <c r="U21" s="3">
        <v>8.423</v>
      </c>
      <c r="V21" s="3">
        <v>11.824999999999999</v>
      </c>
      <c r="W21" s="3">
        <v>12.51</v>
      </c>
      <c r="X21" s="3">
        <v>18.407</v>
      </c>
      <c r="Z21" t="str">
        <f>A89</f>
        <v>United Kingdom</v>
      </c>
      <c r="AA21" s="5" t="str">
        <f>T92</f>
        <v>..</v>
      </c>
      <c r="AB21" s="5" t="str">
        <f>U92</f>
        <v>..</v>
      </c>
      <c r="AC21" s="5" t="str">
        <f>V92</f>
        <v>..</v>
      </c>
      <c r="AD21" s="5" t="str">
        <f>W92</f>
        <v>..</v>
      </c>
      <c r="AE21" s="5" t="str">
        <f>X92</f>
        <v>..</v>
      </c>
      <c r="AF21" s="5"/>
    </row>
    <row r="22" spans="1:32" outlineLevel="1">
      <c r="B22" s="7" t="s">
        <v>765</v>
      </c>
      <c r="C22" s="3" t="s">
        <v>10</v>
      </c>
      <c r="D22" s="3" t="s">
        <v>10</v>
      </c>
      <c r="E22" s="3" t="s">
        <v>10</v>
      </c>
      <c r="F22" s="3" t="s">
        <v>10</v>
      </c>
      <c r="G22" s="3" t="s">
        <v>10</v>
      </c>
      <c r="H22" s="3">
        <v>15.329000000000001</v>
      </c>
      <c r="I22" s="3">
        <v>7.5519999999999996</v>
      </c>
      <c r="J22" s="3">
        <v>2.7919999999999998</v>
      </c>
      <c r="K22" s="3">
        <v>3.0990000000000002</v>
      </c>
      <c r="L22" s="3">
        <v>3.1349999999999998</v>
      </c>
      <c r="M22" s="3">
        <v>5.109</v>
      </c>
      <c r="N22" s="3">
        <v>12.676</v>
      </c>
      <c r="O22" s="3">
        <v>4.4939999999999998</v>
      </c>
      <c r="P22" s="3">
        <v>6.1840000000000002</v>
      </c>
      <c r="Q22" s="3">
        <v>4.4160000000000004</v>
      </c>
      <c r="R22" s="3">
        <v>4.399</v>
      </c>
      <c r="S22" s="3">
        <v>4.7759999999999998</v>
      </c>
      <c r="T22" s="3">
        <v>9.3689999999999998</v>
      </c>
      <c r="U22" s="3">
        <v>8.423</v>
      </c>
      <c r="V22" s="3">
        <v>11.824999999999999</v>
      </c>
      <c r="W22" s="3">
        <v>12.51</v>
      </c>
      <c r="X22" s="3">
        <v>18.407</v>
      </c>
      <c r="Z22" t="str">
        <f>A94</f>
        <v>United States</v>
      </c>
      <c r="AA22" s="5" t="str">
        <f>T97</f>
        <v>..</v>
      </c>
      <c r="AB22" s="5" t="str">
        <f>U97</f>
        <v>..</v>
      </c>
      <c r="AC22" s="5" t="str">
        <f>V97</f>
        <v>..</v>
      </c>
      <c r="AD22" s="5" t="str">
        <f>W97</f>
        <v>..</v>
      </c>
      <c r="AE22" s="5" t="str">
        <f>X97</f>
        <v>..</v>
      </c>
      <c r="AF22" s="5"/>
    </row>
    <row r="23" spans="1:32" outlineLevel="1">
      <c r="B23" s="7" t="s">
        <v>766</v>
      </c>
      <c r="C23" s="3" t="s">
        <v>10</v>
      </c>
      <c r="D23" s="3" t="s">
        <v>10</v>
      </c>
      <c r="E23" s="3" t="s">
        <v>10</v>
      </c>
      <c r="F23" s="3" t="s">
        <v>10</v>
      </c>
      <c r="G23" s="3" t="s">
        <v>10</v>
      </c>
      <c r="H23" s="3">
        <v>0</v>
      </c>
      <c r="I23" s="3">
        <v>0</v>
      </c>
      <c r="J23" s="3">
        <v>0</v>
      </c>
      <c r="K23" s="3">
        <v>0</v>
      </c>
      <c r="L23" s="3">
        <v>0</v>
      </c>
      <c r="M23" s="3">
        <v>0</v>
      </c>
      <c r="N23" s="3">
        <v>0</v>
      </c>
      <c r="O23" s="3">
        <v>0</v>
      </c>
      <c r="P23" s="3">
        <v>0</v>
      </c>
      <c r="Q23" s="3">
        <v>0</v>
      </c>
      <c r="R23" s="3">
        <v>0</v>
      </c>
      <c r="S23" s="3">
        <v>0</v>
      </c>
      <c r="T23" s="3">
        <v>0</v>
      </c>
      <c r="U23" s="3">
        <v>0</v>
      </c>
      <c r="V23" s="3">
        <v>0</v>
      </c>
      <c r="W23" s="3">
        <v>0</v>
      </c>
      <c r="X23" s="3">
        <v>0</v>
      </c>
    </row>
    <row r="24" spans="1:32" outlineLevel="1">
      <c r="A24" t="s">
        <v>769</v>
      </c>
      <c r="B24" s="7" t="s">
        <v>762</v>
      </c>
      <c r="C24" s="3">
        <v>878.00300000000004</v>
      </c>
      <c r="D24" s="3">
        <v>922.28700000000003</v>
      </c>
      <c r="E24" s="3">
        <v>952.75599999999997</v>
      </c>
      <c r="F24" s="3">
        <v>1046.46</v>
      </c>
      <c r="G24" s="3">
        <v>1137.2739999999999</v>
      </c>
      <c r="H24" s="3">
        <v>1179.2850000000001</v>
      </c>
      <c r="I24" s="3">
        <v>1231.866</v>
      </c>
      <c r="J24" s="3" t="s">
        <v>10</v>
      </c>
      <c r="K24" s="3">
        <v>1393.298</v>
      </c>
      <c r="L24" s="3">
        <v>1536.8589999999999</v>
      </c>
      <c r="M24" s="3">
        <v>1674.539</v>
      </c>
      <c r="N24" s="3">
        <v>1914.7349999999999</v>
      </c>
      <c r="O24" s="3">
        <v>2097.9969999999998</v>
      </c>
      <c r="P24" s="3" t="s">
        <v>10</v>
      </c>
      <c r="Q24" s="3">
        <v>2533.6390000000001</v>
      </c>
      <c r="R24" s="3">
        <v>2691.5639999999999</v>
      </c>
      <c r="S24" s="3">
        <v>2777.7669999999998</v>
      </c>
      <c r="T24" s="3">
        <v>2699.3420000000001</v>
      </c>
      <c r="U24" s="3">
        <v>2742.355</v>
      </c>
      <c r="V24" s="3">
        <v>2804.5210000000002</v>
      </c>
      <c r="W24" s="3" t="s">
        <v>10</v>
      </c>
      <c r="X24" s="3" t="s">
        <v>10</v>
      </c>
    </row>
    <row r="25" spans="1:32" outlineLevel="1">
      <c r="B25" s="7" t="s">
        <v>763</v>
      </c>
      <c r="C25" s="3">
        <v>672.88199999999995</v>
      </c>
      <c r="D25" s="3">
        <v>694.96299999999997</v>
      </c>
      <c r="E25" s="3">
        <v>707.61199999999997</v>
      </c>
      <c r="F25" s="3">
        <v>754.60599999999999</v>
      </c>
      <c r="G25" s="3">
        <v>800.11500000000001</v>
      </c>
      <c r="H25" s="3" t="s">
        <v>10</v>
      </c>
      <c r="I25" s="3">
        <v>812.26900000000001</v>
      </c>
      <c r="J25" s="3" t="s">
        <v>10</v>
      </c>
      <c r="K25" s="3">
        <v>946.28</v>
      </c>
      <c r="L25" s="3">
        <v>1002.816</v>
      </c>
      <c r="M25" s="3">
        <v>1057.0809999999999</v>
      </c>
      <c r="N25" s="3">
        <v>1236.096</v>
      </c>
      <c r="O25" s="3">
        <v>1267.2059999999999</v>
      </c>
      <c r="P25" s="3" t="s">
        <v>10</v>
      </c>
      <c r="Q25" s="3">
        <v>1645.876</v>
      </c>
      <c r="R25" s="3">
        <v>1599.807</v>
      </c>
      <c r="S25" s="3">
        <v>1753.2919999999999</v>
      </c>
      <c r="T25" s="3">
        <v>1767.4590000000001</v>
      </c>
      <c r="U25" s="3">
        <v>1758.0150000000001</v>
      </c>
      <c r="V25" s="3">
        <v>1826.171</v>
      </c>
      <c r="W25" s="3" t="s">
        <v>10</v>
      </c>
      <c r="X25" s="3" t="s">
        <v>10</v>
      </c>
    </row>
    <row r="26" spans="1:32" outlineLevel="1">
      <c r="B26" s="7" t="s">
        <v>764</v>
      </c>
      <c r="C26" s="3">
        <v>50.526000000000003</v>
      </c>
      <c r="D26" s="3">
        <v>52.436</v>
      </c>
      <c r="E26" s="3">
        <v>53.603000000000002</v>
      </c>
      <c r="F26" s="3">
        <v>52.768999999999998</v>
      </c>
      <c r="G26" s="3">
        <v>52.082999999999998</v>
      </c>
      <c r="H26" s="3" t="s">
        <v>10</v>
      </c>
      <c r="I26" s="3">
        <v>48.326999999999998</v>
      </c>
      <c r="J26" s="3" t="s">
        <v>10</v>
      </c>
      <c r="K26" s="3">
        <v>58.267000000000003</v>
      </c>
      <c r="L26" s="3">
        <v>56.927999999999997</v>
      </c>
      <c r="M26" s="3">
        <v>55.503</v>
      </c>
      <c r="N26" s="3">
        <v>62.564</v>
      </c>
      <c r="O26" s="3">
        <v>51.793999999999997</v>
      </c>
      <c r="P26" s="3" t="s">
        <v>10</v>
      </c>
      <c r="Q26" s="3">
        <v>159.38</v>
      </c>
      <c r="R26" s="3">
        <v>119.571</v>
      </c>
      <c r="S26" s="3">
        <v>175.18899999999999</v>
      </c>
      <c r="T26" s="3" t="s">
        <v>10</v>
      </c>
      <c r="U26" s="3">
        <v>128.94399999999999</v>
      </c>
      <c r="V26" s="3">
        <v>102.41200000000001</v>
      </c>
      <c r="W26" s="3" t="s">
        <v>10</v>
      </c>
      <c r="X26" s="3" t="s">
        <v>10</v>
      </c>
    </row>
    <row r="27" spans="1:32" outlineLevel="1">
      <c r="B27" s="7" t="s">
        <v>765</v>
      </c>
      <c r="C27" s="3" t="s">
        <v>10</v>
      </c>
      <c r="D27" s="3" t="s">
        <v>10</v>
      </c>
      <c r="E27" s="3" t="s">
        <v>10</v>
      </c>
      <c r="F27" s="3" t="s">
        <v>10</v>
      </c>
      <c r="G27" s="3" t="s">
        <v>10</v>
      </c>
      <c r="H27" s="3" t="s">
        <v>10</v>
      </c>
      <c r="I27" s="3" t="s">
        <v>10</v>
      </c>
      <c r="J27" s="3" t="s">
        <v>10</v>
      </c>
      <c r="K27" s="3" t="s">
        <v>10</v>
      </c>
      <c r="L27" s="3" t="s">
        <v>10</v>
      </c>
      <c r="M27" s="3" t="s">
        <v>10</v>
      </c>
      <c r="N27" s="3" t="s">
        <v>10</v>
      </c>
      <c r="O27" s="3" t="s">
        <v>10</v>
      </c>
      <c r="P27" s="3" t="s">
        <v>10</v>
      </c>
      <c r="Q27" s="3" t="s">
        <v>10</v>
      </c>
      <c r="R27" s="3" t="s">
        <v>10</v>
      </c>
      <c r="S27" s="3" t="s">
        <v>10</v>
      </c>
      <c r="T27" s="3">
        <v>140.14500000000001</v>
      </c>
      <c r="U27" s="3" t="s">
        <v>10</v>
      </c>
      <c r="V27" s="3" t="s">
        <v>10</v>
      </c>
      <c r="W27" s="3" t="s">
        <v>10</v>
      </c>
      <c r="X27" s="3" t="s">
        <v>10</v>
      </c>
    </row>
    <row r="28" spans="1:32" outlineLevel="1">
      <c r="B28" s="7" t="s">
        <v>766</v>
      </c>
      <c r="C28" s="3" t="s">
        <v>10</v>
      </c>
      <c r="D28" s="3" t="s">
        <v>10</v>
      </c>
      <c r="E28" s="3" t="s">
        <v>10</v>
      </c>
      <c r="F28" s="3" t="s">
        <v>10</v>
      </c>
      <c r="G28" s="3" t="s">
        <v>10</v>
      </c>
      <c r="H28" s="3" t="s">
        <v>10</v>
      </c>
      <c r="I28" s="3" t="s">
        <v>10</v>
      </c>
      <c r="J28" s="3" t="s">
        <v>10</v>
      </c>
      <c r="K28" s="3" t="s">
        <v>10</v>
      </c>
      <c r="L28" s="3" t="s">
        <v>10</v>
      </c>
      <c r="M28" s="3" t="s">
        <v>10</v>
      </c>
      <c r="N28" s="3" t="s">
        <v>10</v>
      </c>
      <c r="O28" s="3" t="s">
        <v>10</v>
      </c>
      <c r="P28" s="3" t="s">
        <v>10</v>
      </c>
      <c r="Q28" s="3" t="s">
        <v>10</v>
      </c>
      <c r="R28" s="3" t="s">
        <v>10</v>
      </c>
      <c r="S28" s="3" t="s">
        <v>10</v>
      </c>
      <c r="T28" s="3" t="s">
        <v>10</v>
      </c>
      <c r="U28" s="3" t="s">
        <v>10</v>
      </c>
      <c r="V28" s="3" t="s">
        <v>10</v>
      </c>
      <c r="W28" s="3" t="s">
        <v>10</v>
      </c>
      <c r="X28" s="3" t="s">
        <v>10</v>
      </c>
    </row>
    <row r="29" spans="1:32">
      <c r="A29" t="s">
        <v>770</v>
      </c>
      <c r="B29" s="7" t="s">
        <v>762</v>
      </c>
      <c r="C29" s="3">
        <v>990.07899999999995</v>
      </c>
      <c r="D29" s="3">
        <v>1076.3579999999999</v>
      </c>
      <c r="E29" s="3">
        <v>1187.7950000000001</v>
      </c>
      <c r="F29" s="3">
        <v>1257.5899999999999</v>
      </c>
      <c r="G29" s="3">
        <v>1162.5219999999999</v>
      </c>
      <c r="H29" s="3">
        <v>1174.4839999999999</v>
      </c>
      <c r="I29" s="3">
        <v>1217.4680000000001</v>
      </c>
      <c r="J29" s="3">
        <v>1431.7750000000001</v>
      </c>
      <c r="K29" s="3">
        <v>1501.9269999999999</v>
      </c>
      <c r="L29" s="3">
        <v>1815.402</v>
      </c>
      <c r="M29" s="3">
        <v>2058.1419999999998</v>
      </c>
      <c r="N29" s="3">
        <v>2339.2660000000001</v>
      </c>
      <c r="O29" s="3">
        <v>2722.192</v>
      </c>
      <c r="P29" s="3">
        <v>3147.9389999999999</v>
      </c>
      <c r="Q29" s="3">
        <v>3201.884</v>
      </c>
      <c r="R29" s="3">
        <v>3249.0709999999999</v>
      </c>
      <c r="S29" s="3">
        <v>3410.549</v>
      </c>
      <c r="T29" s="3">
        <v>3538.288</v>
      </c>
      <c r="U29" s="3">
        <v>3707.3440000000001</v>
      </c>
      <c r="V29" s="3">
        <v>3876.2330000000002</v>
      </c>
      <c r="W29" s="3">
        <v>4125.45</v>
      </c>
      <c r="X29" s="3" t="s">
        <v>10</v>
      </c>
    </row>
    <row r="30" spans="1:32">
      <c r="B30" s="7" t="s">
        <v>763</v>
      </c>
      <c r="C30" s="3">
        <v>787.98599999999999</v>
      </c>
      <c r="D30" s="3" t="s">
        <v>10</v>
      </c>
      <c r="E30" s="3">
        <v>924.91600000000005</v>
      </c>
      <c r="F30" s="3" t="s">
        <v>10</v>
      </c>
      <c r="G30" s="3">
        <v>966.399</v>
      </c>
      <c r="H30" s="3" t="s">
        <v>10</v>
      </c>
      <c r="I30" s="3">
        <v>1029.07</v>
      </c>
      <c r="J30" s="3">
        <v>1207.038</v>
      </c>
      <c r="K30" s="3">
        <v>1233.9390000000001</v>
      </c>
      <c r="L30" s="3">
        <v>1492.1679999999999</v>
      </c>
      <c r="M30" s="3">
        <v>1654.07</v>
      </c>
      <c r="N30" s="3">
        <v>1923.268</v>
      </c>
      <c r="O30" s="3">
        <v>2225.857</v>
      </c>
      <c r="P30" s="3">
        <v>2548.5880000000002</v>
      </c>
      <c r="Q30" s="3">
        <v>2536.5259999999998</v>
      </c>
      <c r="R30" s="3">
        <v>2519.4090000000001</v>
      </c>
      <c r="S30" s="3">
        <v>2707.0639999999999</v>
      </c>
      <c r="T30" s="3">
        <v>2821.114</v>
      </c>
      <c r="U30" s="3">
        <v>2976.7089999999998</v>
      </c>
      <c r="V30" s="3">
        <v>3094.5410000000002</v>
      </c>
      <c r="W30" s="3">
        <v>3300.95</v>
      </c>
      <c r="X30" s="3" t="s">
        <v>10</v>
      </c>
    </row>
    <row r="31" spans="1:32">
      <c r="B31" s="7" t="s">
        <v>764</v>
      </c>
      <c r="C31" s="3">
        <v>26.52</v>
      </c>
      <c r="D31" s="3" t="s">
        <v>10</v>
      </c>
      <c r="E31" s="3">
        <v>54.347000000000001</v>
      </c>
      <c r="F31" s="3" t="s">
        <v>10</v>
      </c>
      <c r="G31" s="3">
        <v>94.021000000000001</v>
      </c>
      <c r="H31" s="3" t="s">
        <v>10</v>
      </c>
      <c r="I31" s="3">
        <v>59.543999999999997</v>
      </c>
      <c r="J31" s="3">
        <v>56.127000000000002</v>
      </c>
      <c r="K31" s="3">
        <v>47.767000000000003</v>
      </c>
      <c r="L31" s="3">
        <v>55.826000000000001</v>
      </c>
      <c r="M31" s="3">
        <v>53.673999999999999</v>
      </c>
      <c r="N31" s="3">
        <v>58.942</v>
      </c>
      <c r="O31" s="3">
        <v>55.418999999999997</v>
      </c>
      <c r="P31" s="3">
        <v>62.893000000000001</v>
      </c>
      <c r="Q31" s="3">
        <v>58.87</v>
      </c>
      <c r="R31" s="3">
        <v>47.604999999999997</v>
      </c>
      <c r="S31" s="3">
        <v>44.74</v>
      </c>
      <c r="T31" s="3">
        <v>48.448999999999998</v>
      </c>
      <c r="U31" s="3">
        <v>57.098999999999997</v>
      </c>
      <c r="V31" s="3">
        <v>61.146999999999998</v>
      </c>
      <c r="W31" s="3">
        <v>53.35</v>
      </c>
      <c r="X31" s="3" t="s">
        <v>10</v>
      </c>
    </row>
    <row r="32" spans="1:32">
      <c r="B32" s="7" t="s">
        <v>765</v>
      </c>
      <c r="C32" s="3" t="s">
        <v>10</v>
      </c>
      <c r="D32" s="3" t="s">
        <v>10</v>
      </c>
      <c r="E32" s="3" t="s">
        <v>10</v>
      </c>
      <c r="F32" s="3" t="s">
        <v>10</v>
      </c>
      <c r="G32" s="3" t="s">
        <v>10</v>
      </c>
      <c r="H32" s="3" t="s">
        <v>10</v>
      </c>
      <c r="I32" s="3" t="s">
        <v>10</v>
      </c>
      <c r="J32" s="3" t="s">
        <v>10</v>
      </c>
      <c r="K32" s="3" t="s">
        <v>10</v>
      </c>
      <c r="L32" s="3" t="s">
        <v>10</v>
      </c>
      <c r="M32" s="3" t="s">
        <v>10</v>
      </c>
      <c r="N32" s="3" t="s">
        <v>10</v>
      </c>
      <c r="O32" s="3" t="s">
        <v>10</v>
      </c>
      <c r="P32" s="3" t="s">
        <v>10</v>
      </c>
      <c r="Q32" s="3" t="s">
        <v>10</v>
      </c>
      <c r="R32" s="3" t="s">
        <v>10</v>
      </c>
      <c r="S32" s="3" t="s">
        <v>10</v>
      </c>
      <c r="T32" s="3" t="s">
        <v>10</v>
      </c>
      <c r="U32" s="3" t="s">
        <v>10</v>
      </c>
      <c r="V32" s="3" t="s">
        <v>10</v>
      </c>
      <c r="W32" s="3" t="s">
        <v>10</v>
      </c>
      <c r="X32" s="3" t="s">
        <v>10</v>
      </c>
    </row>
    <row r="33" spans="1:24">
      <c r="B33" s="7" t="s">
        <v>766</v>
      </c>
      <c r="C33" s="3" t="s">
        <v>10</v>
      </c>
      <c r="D33" s="3" t="s">
        <v>10</v>
      </c>
      <c r="E33" s="3" t="s">
        <v>10</v>
      </c>
      <c r="F33" s="3" t="s">
        <v>10</v>
      </c>
      <c r="G33" s="3" t="s">
        <v>10</v>
      </c>
      <c r="H33" s="3" t="s">
        <v>10</v>
      </c>
      <c r="I33" s="3" t="s">
        <v>10</v>
      </c>
      <c r="J33" s="3" t="s">
        <v>10</v>
      </c>
      <c r="K33" s="3" t="s">
        <v>10</v>
      </c>
      <c r="L33" s="3" t="s">
        <v>10</v>
      </c>
      <c r="M33" s="3" t="s">
        <v>10</v>
      </c>
      <c r="N33" s="3" t="s">
        <v>10</v>
      </c>
      <c r="O33" s="3" t="s">
        <v>10</v>
      </c>
      <c r="P33" s="3" t="s">
        <v>10</v>
      </c>
      <c r="Q33" s="3" t="s">
        <v>10</v>
      </c>
      <c r="R33" s="3" t="s">
        <v>10</v>
      </c>
      <c r="S33" s="3" t="s">
        <v>10</v>
      </c>
      <c r="T33" s="3" t="s">
        <v>10</v>
      </c>
      <c r="U33" s="3" t="s">
        <v>10</v>
      </c>
      <c r="V33" s="3" t="s">
        <v>10</v>
      </c>
      <c r="W33" s="3" t="s">
        <v>10</v>
      </c>
      <c r="X33" s="3" t="s">
        <v>10</v>
      </c>
    </row>
    <row r="34" spans="1:24">
      <c r="A34" t="s">
        <v>771</v>
      </c>
      <c r="B34" s="7" t="s">
        <v>762</v>
      </c>
      <c r="C34" s="3">
        <v>14529.418</v>
      </c>
      <c r="D34" s="3">
        <v>15319.682000000001</v>
      </c>
      <c r="E34" s="3">
        <v>16536.433000000001</v>
      </c>
      <c r="F34" s="3">
        <v>17660.879000000001</v>
      </c>
      <c r="G34" s="3">
        <v>18187.481</v>
      </c>
      <c r="H34" s="3">
        <v>18794.956999999999</v>
      </c>
      <c r="I34" s="3">
        <v>18744.035</v>
      </c>
      <c r="J34" s="3">
        <v>18734.194</v>
      </c>
      <c r="K34" s="3">
        <v>18602.144</v>
      </c>
      <c r="L34" s="3">
        <v>18838.095000000001</v>
      </c>
      <c r="M34" s="3">
        <v>18894.928</v>
      </c>
      <c r="N34" s="3">
        <v>19022.440999999999</v>
      </c>
      <c r="O34" s="3">
        <v>20117.525000000001</v>
      </c>
      <c r="P34" s="3">
        <v>20576.88</v>
      </c>
      <c r="Q34" s="3">
        <v>21672.298999999999</v>
      </c>
      <c r="R34" s="3">
        <v>22244.616999999998</v>
      </c>
      <c r="S34" s="3">
        <v>21641.814999999999</v>
      </c>
      <c r="T34" s="3">
        <v>21858.120999999999</v>
      </c>
      <c r="U34" s="3">
        <v>21743.807000000001</v>
      </c>
      <c r="V34" s="3" t="s">
        <v>10</v>
      </c>
      <c r="W34" s="3" t="s">
        <v>10</v>
      </c>
      <c r="X34" s="3" t="s">
        <v>10</v>
      </c>
    </row>
    <row r="35" spans="1:24">
      <c r="B35" s="7" t="s">
        <v>763</v>
      </c>
      <c r="C35" s="3">
        <v>13469.59</v>
      </c>
      <c r="D35" s="3">
        <v>14115.361000000001</v>
      </c>
      <c r="E35" s="3">
        <v>15222.022999999999</v>
      </c>
      <c r="F35" s="3">
        <v>16309.453</v>
      </c>
      <c r="G35" s="3">
        <v>16750.817999999999</v>
      </c>
      <c r="H35" s="3">
        <v>16697.154999999999</v>
      </c>
      <c r="I35" s="3">
        <v>16620.715</v>
      </c>
      <c r="J35" s="3">
        <v>16620.349999999999</v>
      </c>
      <c r="K35" s="3">
        <v>16429.955999999998</v>
      </c>
      <c r="L35" s="3">
        <v>16512.678</v>
      </c>
      <c r="M35" s="3">
        <v>16125.027</v>
      </c>
      <c r="N35" s="3">
        <v>16258.46</v>
      </c>
      <c r="O35" s="3">
        <v>17244.22</v>
      </c>
      <c r="P35" s="3">
        <v>17493.100999999999</v>
      </c>
      <c r="Q35" s="3">
        <v>18048.561000000002</v>
      </c>
      <c r="R35" s="3">
        <v>18816.300999999999</v>
      </c>
      <c r="S35" s="3">
        <v>18675.231</v>
      </c>
      <c r="T35" s="3">
        <v>19060.842000000001</v>
      </c>
      <c r="U35" s="3" t="s">
        <v>10</v>
      </c>
      <c r="V35" s="3" t="s">
        <v>10</v>
      </c>
      <c r="W35" s="3" t="s">
        <v>10</v>
      </c>
      <c r="X35" s="3" t="s">
        <v>10</v>
      </c>
    </row>
    <row r="36" spans="1:24">
      <c r="B36" s="7" t="s">
        <v>764</v>
      </c>
      <c r="C36" s="3">
        <v>214.76300000000001</v>
      </c>
      <c r="D36" s="3">
        <v>248.49299999999999</v>
      </c>
      <c r="E36" s="3">
        <v>283.41199999999998</v>
      </c>
      <c r="F36" s="3">
        <v>311.36700000000002</v>
      </c>
      <c r="G36" s="3">
        <v>320.41300000000001</v>
      </c>
      <c r="H36" s="3">
        <v>315.68400000000003</v>
      </c>
      <c r="I36" s="3">
        <v>361.78800000000001</v>
      </c>
      <c r="J36" s="3">
        <v>327.57100000000003</v>
      </c>
      <c r="K36" s="3">
        <v>326.25299999999999</v>
      </c>
      <c r="L36" s="3">
        <v>335.19799999999998</v>
      </c>
      <c r="M36" s="3">
        <v>335.529</v>
      </c>
      <c r="N36" s="3">
        <v>354.89400000000001</v>
      </c>
      <c r="O36" s="3">
        <v>353.74900000000002</v>
      </c>
      <c r="P36" s="3">
        <v>416.54599999999999</v>
      </c>
      <c r="Q36" s="3">
        <v>366.41199999999998</v>
      </c>
      <c r="R36" s="3">
        <v>502.11500000000001</v>
      </c>
      <c r="S36" s="3">
        <v>462.38499999999999</v>
      </c>
      <c r="T36" s="3">
        <v>483.327</v>
      </c>
      <c r="U36" s="3" t="s">
        <v>10</v>
      </c>
      <c r="V36" s="3" t="s">
        <v>10</v>
      </c>
      <c r="W36" s="3" t="s">
        <v>10</v>
      </c>
      <c r="X36" s="3" t="s">
        <v>10</v>
      </c>
    </row>
    <row r="37" spans="1:24">
      <c r="B37" s="7" t="s">
        <v>765</v>
      </c>
      <c r="C37" s="3" t="s">
        <v>10</v>
      </c>
      <c r="D37" s="3" t="s">
        <v>10</v>
      </c>
      <c r="E37" s="3" t="s">
        <v>10</v>
      </c>
      <c r="F37" s="3" t="s">
        <v>10</v>
      </c>
      <c r="G37" s="3" t="s">
        <v>10</v>
      </c>
      <c r="H37" s="3" t="s">
        <v>10</v>
      </c>
      <c r="I37" s="3" t="s">
        <v>10</v>
      </c>
      <c r="J37" s="3" t="s">
        <v>10</v>
      </c>
      <c r="K37" s="3" t="s">
        <v>10</v>
      </c>
      <c r="L37" s="3" t="s">
        <v>10</v>
      </c>
      <c r="M37" s="3" t="s">
        <v>10</v>
      </c>
      <c r="N37" s="3">
        <v>331.01</v>
      </c>
      <c r="O37" s="3">
        <v>328.48399999999998</v>
      </c>
      <c r="P37" s="3">
        <v>394.29399999999998</v>
      </c>
      <c r="Q37" s="3">
        <v>344.60500000000002</v>
      </c>
      <c r="R37" s="3" t="s">
        <v>10</v>
      </c>
      <c r="S37" s="3" t="s">
        <v>10</v>
      </c>
      <c r="T37" s="3" t="s">
        <v>10</v>
      </c>
      <c r="U37" s="3" t="s">
        <v>10</v>
      </c>
      <c r="V37" s="3" t="s">
        <v>10</v>
      </c>
      <c r="W37" s="3" t="s">
        <v>10</v>
      </c>
      <c r="X37" s="3" t="s">
        <v>10</v>
      </c>
    </row>
    <row r="38" spans="1:24">
      <c r="B38" s="7" t="s">
        <v>766</v>
      </c>
      <c r="C38" s="3" t="s">
        <v>10</v>
      </c>
      <c r="D38" s="3" t="s">
        <v>10</v>
      </c>
      <c r="E38" s="3" t="s">
        <v>10</v>
      </c>
      <c r="F38" s="3" t="s">
        <v>10</v>
      </c>
      <c r="G38" s="3" t="s">
        <v>10</v>
      </c>
      <c r="H38" s="3" t="s">
        <v>10</v>
      </c>
      <c r="I38" s="3" t="s">
        <v>10</v>
      </c>
      <c r="J38" s="3" t="s">
        <v>10</v>
      </c>
      <c r="K38" s="3" t="s">
        <v>10</v>
      </c>
      <c r="L38" s="3" t="s">
        <v>10</v>
      </c>
      <c r="M38" s="3" t="s">
        <v>10</v>
      </c>
      <c r="N38" s="3">
        <v>23.882999999999999</v>
      </c>
      <c r="O38" s="3">
        <v>25.263999999999999</v>
      </c>
      <c r="P38" s="3">
        <v>22.251999999999999</v>
      </c>
      <c r="Q38" s="3">
        <v>21.808</v>
      </c>
      <c r="R38" s="3" t="s">
        <v>10</v>
      </c>
      <c r="S38" s="3" t="s">
        <v>10</v>
      </c>
      <c r="T38" s="3" t="s">
        <v>10</v>
      </c>
      <c r="U38" s="3" t="s">
        <v>10</v>
      </c>
      <c r="V38" s="3" t="s">
        <v>10</v>
      </c>
      <c r="W38" s="3" t="s">
        <v>10</v>
      </c>
      <c r="X38" s="3" t="s">
        <v>10</v>
      </c>
    </row>
    <row r="39" spans="1:24">
      <c r="A39" t="s">
        <v>772</v>
      </c>
      <c r="B39" s="7" t="s">
        <v>762</v>
      </c>
      <c r="C39" s="3">
        <v>27920.182000000001</v>
      </c>
      <c r="D39" s="3">
        <v>28831.870999999999</v>
      </c>
      <c r="E39" s="3">
        <v>29759.466</v>
      </c>
      <c r="F39" s="3">
        <v>29977.188999999998</v>
      </c>
      <c r="G39" s="3">
        <v>31098.526999999998</v>
      </c>
      <c r="H39" s="3">
        <v>30004.487000000001</v>
      </c>
      <c r="I39" s="3">
        <v>28221.98</v>
      </c>
      <c r="J39" s="3">
        <v>27541.601999999999</v>
      </c>
      <c r="K39" s="3">
        <v>27980.937000000002</v>
      </c>
      <c r="L39" s="3">
        <v>28250.878000000001</v>
      </c>
      <c r="M39" s="3">
        <v>29927.714</v>
      </c>
      <c r="N39" s="3">
        <v>31228.223999999998</v>
      </c>
      <c r="O39" s="3">
        <v>34491.129000000001</v>
      </c>
      <c r="P39" s="3">
        <v>36768.997000000003</v>
      </c>
      <c r="Q39" s="3">
        <v>37079.476000000002</v>
      </c>
      <c r="R39" s="3">
        <v>37182.080000000002</v>
      </c>
      <c r="S39" s="3">
        <v>37820.817000000003</v>
      </c>
      <c r="T39" s="3">
        <v>37791.144</v>
      </c>
      <c r="U39" s="3">
        <v>37826.133000000002</v>
      </c>
      <c r="V39" s="3" t="s">
        <v>10</v>
      </c>
      <c r="W39" s="3" t="s">
        <v>10</v>
      </c>
      <c r="X39" s="3" t="s">
        <v>10</v>
      </c>
    </row>
    <row r="40" spans="1:24">
      <c r="B40" s="7" t="s">
        <v>763</v>
      </c>
      <c r="C40" s="3">
        <v>26503.534</v>
      </c>
      <c r="D40" s="3" t="s">
        <v>10</v>
      </c>
      <c r="E40" s="3">
        <v>28575.183000000001</v>
      </c>
      <c r="F40" s="3" t="s">
        <v>10</v>
      </c>
      <c r="G40" s="3">
        <v>29864.601999999999</v>
      </c>
      <c r="H40" s="3" t="s">
        <v>10</v>
      </c>
      <c r="I40" s="3">
        <v>26816.16</v>
      </c>
      <c r="J40" s="3" t="s">
        <v>10</v>
      </c>
      <c r="K40" s="3">
        <v>26653.917000000001</v>
      </c>
      <c r="L40" s="3" t="s">
        <v>10</v>
      </c>
      <c r="M40" s="3">
        <v>27972.098999999998</v>
      </c>
      <c r="N40" s="3" t="s">
        <v>10</v>
      </c>
      <c r="O40" s="3">
        <v>31339.407999999999</v>
      </c>
      <c r="P40" s="3">
        <v>33556.874000000003</v>
      </c>
      <c r="Q40" s="3">
        <v>33518.072999999997</v>
      </c>
      <c r="R40" s="3">
        <v>33760.724999999999</v>
      </c>
      <c r="S40" s="3">
        <v>34391.593000000001</v>
      </c>
      <c r="T40" s="3">
        <v>34407.347000000002</v>
      </c>
      <c r="U40" s="3">
        <v>33785.512000000002</v>
      </c>
      <c r="V40" s="3" t="s">
        <v>10</v>
      </c>
      <c r="W40" s="3" t="s">
        <v>10</v>
      </c>
      <c r="X40" s="3" t="s">
        <v>10</v>
      </c>
    </row>
    <row r="41" spans="1:24">
      <c r="B41" s="7" t="s">
        <v>764</v>
      </c>
      <c r="C41" s="3">
        <v>246.57900000000001</v>
      </c>
      <c r="D41" s="3" t="s">
        <v>10</v>
      </c>
      <c r="E41" s="3">
        <v>219.55099999999999</v>
      </c>
      <c r="F41" s="3" t="s">
        <v>10</v>
      </c>
      <c r="G41" s="3">
        <v>211.43600000000001</v>
      </c>
      <c r="H41" s="3" t="s">
        <v>10</v>
      </c>
      <c r="I41" s="3">
        <v>176.386</v>
      </c>
      <c r="J41" s="3" t="s">
        <v>10</v>
      </c>
      <c r="K41" s="3">
        <v>226.73500000000001</v>
      </c>
      <c r="L41" s="3" t="s">
        <v>10</v>
      </c>
      <c r="M41" s="3">
        <v>196.79300000000001</v>
      </c>
      <c r="N41" s="3" t="s">
        <v>10</v>
      </c>
      <c r="O41" s="3">
        <v>223.43700000000001</v>
      </c>
      <c r="P41" s="3" t="s">
        <v>10</v>
      </c>
      <c r="Q41" s="3">
        <v>281.78100000000001</v>
      </c>
      <c r="R41" s="3">
        <v>291.82100000000003</v>
      </c>
      <c r="S41" s="3">
        <v>271.40600000000001</v>
      </c>
      <c r="T41" s="3">
        <v>266.95999999999998</v>
      </c>
      <c r="U41" s="3">
        <v>286.25700000000001</v>
      </c>
      <c r="V41" s="3" t="s">
        <v>10</v>
      </c>
      <c r="W41" s="3" t="s">
        <v>10</v>
      </c>
      <c r="X41" s="3" t="s">
        <v>10</v>
      </c>
    </row>
    <row r="42" spans="1:24">
      <c r="B42" s="7" t="s">
        <v>765</v>
      </c>
      <c r="C42" s="3" t="s">
        <v>10</v>
      </c>
      <c r="D42" s="3" t="s">
        <v>10</v>
      </c>
      <c r="E42" s="3" t="s">
        <v>10</v>
      </c>
      <c r="F42" s="3" t="s">
        <v>10</v>
      </c>
      <c r="G42" s="3" t="s">
        <v>10</v>
      </c>
      <c r="H42" s="3" t="s">
        <v>10</v>
      </c>
      <c r="I42" s="3" t="s">
        <v>10</v>
      </c>
      <c r="J42" s="3" t="s">
        <v>10</v>
      </c>
      <c r="K42" s="3">
        <v>196.05799999999999</v>
      </c>
      <c r="L42" s="3" t="s">
        <v>10</v>
      </c>
      <c r="M42" s="3">
        <v>179.298</v>
      </c>
      <c r="N42" s="3" t="s">
        <v>10</v>
      </c>
      <c r="O42" s="3">
        <v>193.541</v>
      </c>
      <c r="P42" s="3" t="s">
        <v>10</v>
      </c>
      <c r="Q42" s="3" t="s">
        <v>10</v>
      </c>
      <c r="R42" s="3" t="s">
        <v>10</v>
      </c>
      <c r="S42" s="3" t="s">
        <v>10</v>
      </c>
      <c r="T42" s="3" t="s">
        <v>10</v>
      </c>
      <c r="U42" s="3">
        <v>252.00399999999999</v>
      </c>
      <c r="V42" s="3" t="s">
        <v>10</v>
      </c>
      <c r="W42" s="3" t="s">
        <v>10</v>
      </c>
      <c r="X42" s="3" t="s">
        <v>10</v>
      </c>
    </row>
    <row r="43" spans="1:24">
      <c r="B43" s="7" t="s">
        <v>766</v>
      </c>
      <c r="C43" s="3" t="s">
        <v>10</v>
      </c>
      <c r="D43" s="3" t="s">
        <v>10</v>
      </c>
      <c r="E43" s="3" t="s">
        <v>10</v>
      </c>
      <c r="F43" s="3" t="s">
        <v>10</v>
      </c>
      <c r="G43" s="3" t="s">
        <v>10</v>
      </c>
      <c r="H43" s="3" t="s">
        <v>10</v>
      </c>
      <c r="I43" s="3" t="s">
        <v>10</v>
      </c>
      <c r="J43" s="3" t="s">
        <v>10</v>
      </c>
      <c r="K43" s="3">
        <v>30.677</v>
      </c>
      <c r="L43" s="3" t="s">
        <v>10</v>
      </c>
      <c r="M43" s="3">
        <v>17.391999999999999</v>
      </c>
      <c r="N43" s="3" t="s">
        <v>10</v>
      </c>
      <c r="O43" s="3">
        <v>29.896999999999998</v>
      </c>
      <c r="P43" s="3" t="s">
        <v>10</v>
      </c>
      <c r="Q43" s="3" t="s">
        <v>10</v>
      </c>
      <c r="R43" s="3" t="s">
        <v>10</v>
      </c>
      <c r="S43" s="3" t="s">
        <v>10</v>
      </c>
      <c r="T43" s="3" t="s">
        <v>10</v>
      </c>
      <c r="U43" s="3">
        <v>34.253</v>
      </c>
      <c r="V43" s="3" t="s">
        <v>10</v>
      </c>
      <c r="W43" s="3" t="s">
        <v>10</v>
      </c>
      <c r="X43" s="3" t="s">
        <v>10</v>
      </c>
    </row>
    <row r="44" spans="1:24" outlineLevel="1">
      <c r="A44" t="s">
        <v>773</v>
      </c>
      <c r="B44" s="7" t="s">
        <v>762</v>
      </c>
      <c r="C44" s="3">
        <v>200.49100000000001</v>
      </c>
      <c r="D44" s="3">
        <v>209.584</v>
      </c>
      <c r="E44" s="3">
        <v>232.965</v>
      </c>
      <c r="F44" s="3">
        <v>269.27699999999999</v>
      </c>
      <c r="G44" s="3">
        <v>327.714</v>
      </c>
      <c r="H44" s="3">
        <v>385.33100000000002</v>
      </c>
      <c r="I44" s="3">
        <v>465.94499999999999</v>
      </c>
      <c r="J44" s="3">
        <v>542.63900000000001</v>
      </c>
      <c r="K44" s="3">
        <v>608.76</v>
      </c>
      <c r="L44" s="3">
        <v>685.22900000000004</v>
      </c>
      <c r="M44" s="3">
        <v>747.17499999999995</v>
      </c>
      <c r="N44" s="3">
        <v>798.73900000000003</v>
      </c>
      <c r="O44" s="3">
        <v>862.24099999999999</v>
      </c>
      <c r="P44" s="3">
        <v>874.41200000000003</v>
      </c>
      <c r="Q44" s="3">
        <v>886.64</v>
      </c>
      <c r="R44" s="3">
        <v>929.70100000000002</v>
      </c>
      <c r="S44" s="3">
        <v>1011.375</v>
      </c>
      <c r="T44" s="3">
        <v>1085.847</v>
      </c>
      <c r="U44" s="3">
        <v>1165.6579999999999</v>
      </c>
      <c r="V44" s="3">
        <v>1320.931</v>
      </c>
      <c r="W44" s="3" t="s">
        <v>10</v>
      </c>
      <c r="X44" s="3" t="s">
        <v>10</v>
      </c>
    </row>
    <row r="45" spans="1:24" outlineLevel="1">
      <c r="B45" s="7" t="s">
        <v>763</v>
      </c>
      <c r="C45" s="3">
        <v>185.39699999999999</v>
      </c>
      <c r="D45" s="3">
        <v>193.44399999999999</v>
      </c>
      <c r="E45" s="3">
        <v>216.642</v>
      </c>
      <c r="F45" s="3">
        <v>251.791</v>
      </c>
      <c r="G45" s="3">
        <v>277.38200000000001</v>
      </c>
      <c r="H45" s="3">
        <v>334.78300000000002</v>
      </c>
      <c r="I45" s="3">
        <v>412.577</v>
      </c>
      <c r="J45" s="3" t="s">
        <v>10</v>
      </c>
      <c r="K45" s="3">
        <v>546.54</v>
      </c>
      <c r="L45" s="3" t="s">
        <v>10</v>
      </c>
      <c r="M45" s="3">
        <v>615.28</v>
      </c>
      <c r="N45" s="3" t="s">
        <v>10</v>
      </c>
      <c r="O45" s="3">
        <v>646.24800000000005</v>
      </c>
      <c r="P45" s="3" t="s">
        <v>10</v>
      </c>
      <c r="Q45" s="3">
        <v>600.80499999999995</v>
      </c>
      <c r="R45" s="3">
        <v>597.59799999999996</v>
      </c>
      <c r="S45" s="3">
        <v>626.41200000000003</v>
      </c>
      <c r="T45" s="3">
        <v>699.96799999999996</v>
      </c>
      <c r="U45" s="3">
        <v>772.00699999999995</v>
      </c>
      <c r="V45" s="3" t="s">
        <v>10</v>
      </c>
      <c r="W45" s="3" t="s">
        <v>10</v>
      </c>
      <c r="X45" s="3" t="s">
        <v>10</v>
      </c>
    </row>
    <row r="46" spans="1:24" outlineLevel="1">
      <c r="B46" s="7" t="s">
        <v>764</v>
      </c>
      <c r="C46" s="3">
        <v>28.574999999999999</v>
      </c>
      <c r="D46" s="3">
        <v>29.120999999999999</v>
      </c>
      <c r="E46" s="3">
        <v>25.777999999999999</v>
      </c>
      <c r="F46" s="3">
        <v>24.132999999999999</v>
      </c>
      <c r="G46" s="3">
        <v>40.134</v>
      </c>
      <c r="H46" s="3">
        <v>49.265000000000001</v>
      </c>
      <c r="I46" s="3">
        <v>56.62</v>
      </c>
      <c r="J46" s="3" t="s">
        <v>10</v>
      </c>
      <c r="K46" s="3">
        <v>60.05</v>
      </c>
      <c r="L46" s="3" t="s">
        <v>10</v>
      </c>
      <c r="M46" s="3">
        <v>50.204999999999998</v>
      </c>
      <c r="N46" s="3" t="s">
        <v>10</v>
      </c>
      <c r="O46" s="3">
        <v>48.511000000000003</v>
      </c>
      <c r="P46" s="3" t="s">
        <v>10</v>
      </c>
      <c r="Q46" s="3">
        <v>49.218000000000004</v>
      </c>
      <c r="R46" s="3">
        <v>37.631999999999998</v>
      </c>
      <c r="S46" s="3">
        <v>37.892000000000003</v>
      </c>
      <c r="T46" s="3">
        <v>44.87</v>
      </c>
      <c r="U46" s="3">
        <v>54.024000000000001</v>
      </c>
      <c r="V46" s="3" t="s">
        <v>10</v>
      </c>
      <c r="W46" s="3" t="s">
        <v>10</v>
      </c>
      <c r="X46" s="3" t="s">
        <v>10</v>
      </c>
    </row>
    <row r="47" spans="1:24" outlineLevel="1">
      <c r="B47" s="7" t="s">
        <v>765</v>
      </c>
      <c r="C47" s="3" t="s">
        <v>10</v>
      </c>
      <c r="D47" s="3" t="s">
        <v>10</v>
      </c>
      <c r="E47" s="3" t="s">
        <v>10</v>
      </c>
      <c r="F47" s="3" t="s">
        <v>10</v>
      </c>
      <c r="G47" s="3">
        <v>39.58</v>
      </c>
      <c r="H47" s="3">
        <v>49.265000000000001</v>
      </c>
      <c r="I47" s="3">
        <v>55.838999999999999</v>
      </c>
      <c r="J47" s="3" t="s">
        <v>10</v>
      </c>
      <c r="K47" s="3">
        <v>59.222000000000001</v>
      </c>
      <c r="L47" s="3" t="s">
        <v>10</v>
      </c>
      <c r="M47" s="3">
        <v>49.557000000000002</v>
      </c>
      <c r="N47" s="3" t="s">
        <v>10</v>
      </c>
      <c r="O47" s="3">
        <v>47.884</v>
      </c>
      <c r="P47" s="3" t="s">
        <v>10</v>
      </c>
      <c r="Q47" s="3">
        <v>49.218000000000004</v>
      </c>
      <c r="R47" s="3">
        <v>37.631999999999998</v>
      </c>
      <c r="S47" s="3">
        <v>37.892000000000003</v>
      </c>
      <c r="T47" s="3">
        <v>44.87</v>
      </c>
      <c r="U47" s="3">
        <v>54.024000000000001</v>
      </c>
      <c r="V47" s="3" t="s">
        <v>10</v>
      </c>
      <c r="W47" s="3" t="s">
        <v>10</v>
      </c>
      <c r="X47" s="3" t="s">
        <v>10</v>
      </c>
    </row>
    <row r="48" spans="1:24" outlineLevel="1">
      <c r="B48" s="7" t="s">
        <v>766</v>
      </c>
      <c r="C48" s="3" t="s">
        <v>10</v>
      </c>
      <c r="D48" s="3" t="s">
        <v>10</v>
      </c>
      <c r="E48" s="3" t="s">
        <v>10</v>
      </c>
      <c r="F48" s="3" t="s">
        <v>10</v>
      </c>
      <c r="G48" s="3">
        <v>0.55400000000000005</v>
      </c>
      <c r="H48" s="3">
        <v>0</v>
      </c>
      <c r="I48" s="3">
        <v>0.78100000000000003</v>
      </c>
      <c r="J48" s="3" t="s">
        <v>10</v>
      </c>
      <c r="K48" s="3">
        <v>0.82799999999999996</v>
      </c>
      <c r="L48" s="3" t="s">
        <v>10</v>
      </c>
      <c r="M48" s="3">
        <v>0.64800000000000002</v>
      </c>
      <c r="N48" s="3" t="s">
        <v>10</v>
      </c>
      <c r="O48" s="3">
        <v>0.626</v>
      </c>
      <c r="P48" s="3" t="s">
        <v>10</v>
      </c>
      <c r="Q48" s="3">
        <v>0</v>
      </c>
      <c r="R48" s="3">
        <v>0</v>
      </c>
      <c r="S48" s="3">
        <v>0</v>
      </c>
      <c r="T48" s="3">
        <v>0</v>
      </c>
      <c r="U48" s="3">
        <v>0</v>
      </c>
      <c r="V48" s="3" t="s">
        <v>10</v>
      </c>
      <c r="W48" s="3" t="s">
        <v>10</v>
      </c>
      <c r="X48" s="3" t="s">
        <v>10</v>
      </c>
    </row>
    <row r="49" spans="1:24">
      <c r="A49" t="s">
        <v>774</v>
      </c>
      <c r="B49" s="7" t="s">
        <v>762</v>
      </c>
      <c r="C49" s="3">
        <v>7515.06</v>
      </c>
      <c r="D49" s="3">
        <v>8088.3209999999999</v>
      </c>
      <c r="E49" s="3">
        <v>8626.0779999999995</v>
      </c>
      <c r="F49" s="3">
        <v>9080.4130000000005</v>
      </c>
      <c r="G49" s="3">
        <v>8392.0480000000007</v>
      </c>
      <c r="H49" s="3">
        <v>8175.4949999999999</v>
      </c>
      <c r="I49" s="3">
        <v>7419.2079999999996</v>
      </c>
      <c r="J49" s="3">
        <v>6979.5789999999997</v>
      </c>
      <c r="K49" s="3">
        <v>6891.1009999999997</v>
      </c>
      <c r="L49" s="3">
        <v>7061.4489999999996</v>
      </c>
      <c r="M49" s="3">
        <v>6995.1180000000004</v>
      </c>
      <c r="N49" s="3">
        <v>7014.3289999999997</v>
      </c>
      <c r="O49" s="3">
        <v>7079.7520000000004</v>
      </c>
      <c r="P49" s="3">
        <v>7625.2749999999996</v>
      </c>
      <c r="Q49" s="3">
        <v>7906.6319999999996</v>
      </c>
      <c r="R49" s="3">
        <v>8111.665</v>
      </c>
      <c r="S49" s="3">
        <v>7780.1769999999997</v>
      </c>
      <c r="T49" s="3">
        <v>7921.5169999999998</v>
      </c>
      <c r="U49" s="3">
        <v>8307.7720000000008</v>
      </c>
      <c r="V49" s="3" t="s">
        <v>10</v>
      </c>
      <c r="W49" s="3" t="s">
        <v>10</v>
      </c>
      <c r="X49" s="3" t="s">
        <v>10</v>
      </c>
    </row>
    <row r="50" spans="1:24">
      <c r="B50" s="7" t="s">
        <v>763</v>
      </c>
      <c r="C50" s="3">
        <v>6811.4089999999997</v>
      </c>
      <c r="D50" s="3">
        <v>7301.7240000000002</v>
      </c>
      <c r="E50" s="3">
        <v>7737.08</v>
      </c>
      <c r="F50" s="3">
        <v>8128.2290000000003</v>
      </c>
      <c r="G50" s="3">
        <v>7539.799</v>
      </c>
      <c r="H50" s="3">
        <v>7222.8789999999999</v>
      </c>
      <c r="I50" s="3">
        <v>6522.4579999999996</v>
      </c>
      <c r="J50" s="3">
        <v>6153.6319999999996</v>
      </c>
      <c r="K50" s="3">
        <v>5953.0619999999999</v>
      </c>
      <c r="L50" s="3">
        <v>6067.8429999999998</v>
      </c>
      <c r="M50" s="3">
        <v>5906.4160000000002</v>
      </c>
      <c r="N50" s="3">
        <v>5368</v>
      </c>
      <c r="O50" s="3">
        <v>5589.8149999999996</v>
      </c>
      <c r="P50" s="3">
        <v>5995.8450000000003</v>
      </c>
      <c r="Q50" s="3">
        <v>6125.2690000000002</v>
      </c>
      <c r="R50" s="3">
        <v>5972.2730000000001</v>
      </c>
      <c r="S50" s="3" t="s">
        <v>10</v>
      </c>
      <c r="T50" s="3">
        <v>5700.277</v>
      </c>
      <c r="U50" s="3">
        <v>5832.2560000000003</v>
      </c>
      <c r="V50" s="3" t="s">
        <v>10</v>
      </c>
      <c r="W50" s="3" t="s">
        <v>10</v>
      </c>
      <c r="X50" s="3" t="s">
        <v>10</v>
      </c>
    </row>
    <row r="51" spans="1:24">
      <c r="B51" s="7" t="s">
        <v>764</v>
      </c>
      <c r="C51" s="3">
        <v>72.096000000000004</v>
      </c>
      <c r="D51" s="3">
        <v>72.617999999999995</v>
      </c>
      <c r="E51" s="3">
        <v>69.923000000000002</v>
      </c>
      <c r="F51" s="3">
        <v>73.912999999999997</v>
      </c>
      <c r="G51" s="3">
        <v>74.536000000000001</v>
      </c>
      <c r="H51" s="3">
        <v>83.272000000000006</v>
      </c>
      <c r="I51" s="3">
        <v>94.506</v>
      </c>
      <c r="J51" s="3">
        <v>95.790999999999997</v>
      </c>
      <c r="K51" s="3">
        <v>93.477000000000004</v>
      </c>
      <c r="L51" s="3">
        <v>90.745000000000005</v>
      </c>
      <c r="M51" s="3">
        <v>79.492999999999995</v>
      </c>
      <c r="N51" s="3">
        <v>102.816</v>
      </c>
      <c r="O51" s="3">
        <v>90.677000000000007</v>
      </c>
      <c r="P51" s="3">
        <v>106.69799999999999</v>
      </c>
      <c r="Q51" s="3">
        <v>123.925</v>
      </c>
      <c r="R51" s="3">
        <v>122.54</v>
      </c>
      <c r="S51" s="3">
        <v>120.398</v>
      </c>
      <c r="T51" s="3">
        <v>92.325000000000003</v>
      </c>
      <c r="U51" s="3">
        <v>88.334999999999994</v>
      </c>
      <c r="V51" s="3" t="s">
        <v>10</v>
      </c>
      <c r="W51" s="3" t="s">
        <v>10</v>
      </c>
      <c r="X51" s="3" t="s">
        <v>10</v>
      </c>
    </row>
    <row r="52" spans="1:24">
      <c r="B52" s="7" t="s">
        <v>765</v>
      </c>
      <c r="C52" s="3" t="s">
        <v>10</v>
      </c>
      <c r="D52" s="3" t="s">
        <v>10</v>
      </c>
      <c r="E52" s="3" t="s">
        <v>10</v>
      </c>
      <c r="F52" s="3" t="s">
        <v>10</v>
      </c>
      <c r="G52" s="3">
        <v>74.536000000000001</v>
      </c>
      <c r="H52" s="3">
        <v>83.272000000000006</v>
      </c>
      <c r="I52" s="3">
        <v>94.506</v>
      </c>
      <c r="J52" s="3">
        <v>95.790999999999997</v>
      </c>
      <c r="K52" s="3">
        <v>91.905000000000001</v>
      </c>
      <c r="L52" s="3">
        <v>89.686999999999998</v>
      </c>
      <c r="M52" s="3">
        <v>78.712000000000003</v>
      </c>
      <c r="N52" s="3">
        <v>102.056</v>
      </c>
      <c r="O52" s="3">
        <v>90.054000000000002</v>
      </c>
      <c r="P52" s="3">
        <v>106.69799999999999</v>
      </c>
      <c r="Q52" s="3">
        <v>123.925</v>
      </c>
      <c r="R52" s="3">
        <v>122.54</v>
      </c>
      <c r="S52" s="3" t="s">
        <v>10</v>
      </c>
      <c r="T52" s="3" t="s">
        <v>10</v>
      </c>
      <c r="U52" s="3" t="s">
        <v>10</v>
      </c>
      <c r="V52" s="3" t="s">
        <v>10</v>
      </c>
      <c r="W52" s="3" t="s">
        <v>10</v>
      </c>
      <c r="X52" s="3" t="s">
        <v>10</v>
      </c>
    </row>
    <row r="53" spans="1:24">
      <c r="B53" s="7" t="s">
        <v>766</v>
      </c>
      <c r="C53" s="3" t="s">
        <v>10</v>
      </c>
      <c r="D53" s="3" t="s">
        <v>10</v>
      </c>
      <c r="E53" s="3" t="s">
        <v>10</v>
      </c>
      <c r="F53" s="3" t="s">
        <v>10</v>
      </c>
      <c r="G53" s="3">
        <v>0</v>
      </c>
      <c r="H53" s="3">
        <v>0</v>
      </c>
      <c r="I53" s="3">
        <v>0</v>
      </c>
      <c r="J53" s="3">
        <v>0</v>
      </c>
      <c r="K53" s="3">
        <v>1.5720000000000001</v>
      </c>
      <c r="L53" s="3">
        <v>1.0580000000000001</v>
      </c>
      <c r="M53" s="3">
        <v>0.78100000000000003</v>
      </c>
      <c r="N53" s="3">
        <v>0.88700000000000001</v>
      </c>
      <c r="O53" s="3">
        <v>0.623</v>
      </c>
      <c r="P53" s="3">
        <v>0</v>
      </c>
      <c r="Q53" s="3">
        <v>0</v>
      </c>
      <c r="R53" s="3">
        <v>0</v>
      </c>
      <c r="S53" s="3" t="s">
        <v>10</v>
      </c>
      <c r="T53" s="3" t="s">
        <v>10</v>
      </c>
      <c r="U53" s="3" t="s">
        <v>10</v>
      </c>
      <c r="V53" s="3" t="s">
        <v>10</v>
      </c>
      <c r="W53" s="3" t="s">
        <v>10</v>
      </c>
      <c r="X53" s="3" t="s">
        <v>10</v>
      </c>
    </row>
    <row r="54" spans="1:24" hidden="1" outlineLevel="1">
      <c r="A54" t="s">
        <v>775</v>
      </c>
      <c r="B54" s="7" t="s">
        <v>762</v>
      </c>
      <c r="C54" s="3">
        <v>44979.690999999999</v>
      </c>
      <c r="D54" s="3">
        <v>49622.705999999998</v>
      </c>
      <c r="E54" s="3">
        <v>55318.927000000003</v>
      </c>
      <c r="F54" s="3">
        <v>60798.692000000003</v>
      </c>
      <c r="G54" s="3">
        <v>62096.635999999999</v>
      </c>
      <c r="H54" s="3">
        <v>59957.036</v>
      </c>
      <c r="I54" s="3">
        <v>56477.821000000004</v>
      </c>
      <c r="J54" s="3">
        <v>55968.607000000004</v>
      </c>
      <c r="K54" s="3">
        <v>58855.771999999997</v>
      </c>
      <c r="L54" s="3">
        <v>63365.656999999999</v>
      </c>
      <c r="M54" s="3">
        <v>66745.414000000004</v>
      </c>
      <c r="N54" s="3">
        <v>67612.312999999995</v>
      </c>
      <c r="O54" s="3">
        <v>67417.774000000005</v>
      </c>
      <c r="P54" s="3">
        <v>70091.626000000004</v>
      </c>
      <c r="Q54" s="3">
        <v>74824.896999999997</v>
      </c>
      <c r="R54" s="3">
        <v>76834.634000000005</v>
      </c>
      <c r="S54" s="3">
        <v>79310.751000000004</v>
      </c>
      <c r="T54" s="3">
        <v>80912.103000000003</v>
      </c>
      <c r="U54" s="3">
        <v>87981.656000000003</v>
      </c>
      <c r="V54" s="3">
        <v>92830.467000000004</v>
      </c>
      <c r="W54" s="3">
        <v>97025.682000000001</v>
      </c>
      <c r="X54" s="3" t="s">
        <v>10</v>
      </c>
    </row>
    <row r="55" spans="1:24" hidden="1" outlineLevel="1">
      <c r="B55" s="7" t="s">
        <v>763</v>
      </c>
      <c r="C55" s="3">
        <v>42257.292999999998</v>
      </c>
      <c r="D55" s="3">
        <v>46428.557999999997</v>
      </c>
      <c r="E55" s="3">
        <v>51774.063999999998</v>
      </c>
      <c r="F55" s="3">
        <v>56817.245999999999</v>
      </c>
      <c r="G55" s="3">
        <v>58606.336000000003</v>
      </c>
      <c r="H55" s="3">
        <v>56259.858</v>
      </c>
      <c r="I55" s="3">
        <v>52741.258999999998</v>
      </c>
      <c r="J55" s="3">
        <v>52137.078000000001</v>
      </c>
      <c r="K55" s="3">
        <v>54962.478999999999</v>
      </c>
      <c r="L55" s="3">
        <v>58355.714999999997</v>
      </c>
      <c r="M55" s="3">
        <v>61473.091</v>
      </c>
      <c r="N55" s="3">
        <v>61396.298000000003</v>
      </c>
      <c r="O55" s="3">
        <v>60386.974000000002</v>
      </c>
      <c r="P55" s="3">
        <v>63352.21</v>
      </c>
      <c r="Q55" s="3">
        <v>64591.101999999999</v>
      </c>
      <c r="R55" s="3">
        <v>66908.759000000005</v>
      </c>
      <c r="S55" s="3">
        <v>67663.118000000002</v>
      </c>
      <c r="T55" s="3">
        <v>70828.679000000004</v>
      </c>
      <c r="U55" s="3">
        <v>77674.487999999998</v>
      </c>
      <c r="V55" s="3">
        <v>81704.016000000003</v>
      </c>
      <c r="W55" s="3">
        <v>85444.335000000006</v>
      </c>
      <c r="X55" s="3" t="s">
        <v>10</v>
      </c>
    </row>
    <row r="56" spans="1:24" hidden="1" outlineLevel="1">
      <c r="B56" s="7" t="s">
        <v>764</v>
      </c>
      <c r="C56" s="3">
        <v>1338.6410000000001</v>
      </c>
      <c r="D56" s="3">
        <v>1343.4659999999999</v>
      </c>
      <c r="E56" s="3">
        <v>1472.8430000000001</v>
      </c>
      <c r="F56" s="3">
        <v>1544.982</v>
      </c>
      <c r="G56" s="3">
        <v>1437.1189999999999</v>
      </c>
      <c r="H56" s="3">
        <v>1453.816</v>
      </c>
      <c r="I56" s="3">
        <v>1566.557</v>
      </c>
      <c r="J56" s="3">
        <v>1456.8009999999999</v>
      </c>
      <c r="K56" s="3">
        <v>1562.4949999999999</v>
      </c>
      <c r="L56" s="3">
        <v>1580.02</v>
      </c>
      <c r="M56" s="3">
        <v>1680.4970000000001</v>
      </c>
      <c r="N56" s="3">
        <v>1646.15</v>
      </c>
      <c r="O56" s="3">
        <v>1777.1130000000001</v>
      </c>
      <c r="P56" s="3">
        <v>1677.4290000000001</v>
      </c>
      <c r="Q56" s="3">
        <v>1680.183</v>
      </c>
      <c r="R56" s="3">
        <v>1661.249</v>
      </c>
      <c r="S56" s="3">
        <v>2204.8420000000001</v>
      </c>
      <c r="T56" s="3">
        <v>1921.2270000000001</v>
      </c>
      <c r="U56" s="3">
        <v>2095.5230000000001</v>
      </c>
      <c r="V56" s="3">
        <v>2274.8820000000001</v>
      </c>
      <c r="W56" s="3">
        <v>1963.07</v>
      </c>
      <c r="X56" s="3" t="s">
        <v>10</v>
      </c>
    </row>
    <row r="57" spans="1:24" hidden="1" outlineLevel="1">
      <c r="B57" s="7" t="s">
        <v>765</v>
      </c>
      <c r="C57" s="3" t="s">
        <v>10</v>
      </c>
      <c r="D57" s="3" t="s">
        <v>10</v>
      </c>
      <c r="E57" s="3" t="s">
        <v>10</v>
      </c>
      <c r="F57" s="3" t="s">
        <v>10</v>
      </c>
      <c r="G57" s="3" t="s">
        <v>10</v>
      </c>
      <c r="H57" s="3" t="s">
        <v>10</v>
      </c>
      <c r="I57" s="3" t="s">
        <v>10</v>
      </c>
      <c r="J57" s="3" t="s">
        <v>10</v>
      </c>
      <c r="K57" s="3" t="s">
        <v>10</v>
      </c>
      <c r="L57" s="3" t="s">
        <v>10</v>
      </c>
      <c r="M57" s="3" t="s">
        <v>10</v>
      </c>
      <c r="N57" s="3" t="s">
        <v>10</v>
      </c>
      <c r="O57" s="3" t="s">
        <v>10</v>
      </c>
      <c r="P57" s="3" t="s">
        <v>10</v>
      </c>
      <c r="Q57" s="3" t="s">
        <v>10</v>
      </c>
      <c r="R57" s="3" t="s">
        <v>10</v>
      </c>
      <c r="S57" s="3" t="s">
        <v>10</v>
      </c>
      <c r="T57" s="3" t="s">
        <v>10</v>
      </c>
      <c r="U57" s="3" t="s">
        <v>10</v>
      </c>
      <c r="V57" s="3" t="s">
        <v>10</v>
      </c>
      <c r="W57" s="3" t="s">
        <v>10</v>
      </c>
      <c r="X57" s="3" t="s">
        <v>10</v>
      </c>
    </row>
    <row r="58" spans="1:24" hidden="1" outlineLevel="1">
      <c r="B58" s="7" t="s">
        <v>766</v>
      </c>
      <c r="C58" s="3" t="s">
        <v>10</v>
      </c>
      <c r="D58" s="3" t="s">
        <v>10</v>
      </c>
      <c r="E58" s="3" t="s">
        <v>10</v>
      </c>
      <c r="F58" s="3" t="s">
        <v>10</v>
      </c>
      <c r="G58" s="3" t="s">
        <v>10</v>
      </c>
      <c r="H58" s="3" t="s">
        <v>10</v>
      </c>
      <c r="I58" s="3" t="s">
        <v>10</v>
      </c>
      <c r="J58" s="3" t="s">
        <v>10</v>
      </c>
      <c r="K58" s="3" t="s">
        <v>10</v>
      </c>
      <c r="L58" s="3" t="s">
        <v>10</v>
      </c>
      <c r="M58" s="3" t="s">
        <v>10</v>
      </c>
      <c r="N58" s="3" t="s">
        <v>10</v>
      </c>
      <c r="O58" s="3" t="s">
        <v>10</v>
      </c>
      <c r="P58" s="3" t="s">
        <v>10</v>
      </c>
      <c r="Q58" s="3" t="s">
        <v>10</v>
      </c>
      <c r="R58" s="3" t="s">
        <v>10</v>
      </c>
      <c r="S58" s="3" t="s">
        <v>10</v>
      </c>
      <c r="T58" s="3" t="s">
        <v>10</v>
      </c>
      <c r="U58" s="3" t="s">
        <v>10</v>
      </c>
      <c r="V58" s="3" t="s">
        <v>10</v>
      </c>
      <c r="W58" s="3" t="s">
        <v>10</v>
      </c>
      <c r="X58" s="3" t="s">
        <v>10</v>
      </c>
    </row>
    <row r="59" spans="1:24" hidden="1" outlineLevel="1">
      <c r="A59" t="s">
        <v>776</v>
      </c>
      <c r="B59" s="7" t="s">
        <v>762</v>
      </c>
      <c r="C59" s="3" t="s">
        <v>10</v>
      </c>
      <c r="D59" s="3" t="s">
        <v>10</v>
      </c>
      <c r="E59" s="3" t="s">
        <v>10</v>
      </c>
      <c r="F59" s="3" t="s">
        <v>10</v>
      </c>
      <c r="G59" s="3" t="s">
        <v>10</v>
      </c>
      <c r="H59" s="3" t="s">
        <v>10</v>
      </c>
      <c r="I59" s="3" t="s">
        <v>10</v>
      </c>
      <c r="J59" s="3" t="s">
        <v>10</v>
      </c>
      <c r="K59" s="3">
        <v>10885.87</v>
      </c>
      <c r="L59" s="3">
        <v>11848.477000000001</v>
      </c>
      <c r="M59" s="3">
        <v>12579.504000000001</v>
      </c>
      <c r="N59" s="3">
        <v>10713.89</v>
      </c>
      <c r="O59" s="3">
        <v>11449.757</v>
      </c>
      <c r="P59" s="3">
        <v>13694.366</v>
      </c>
      <c r="Q59" s="3">
        <v>15781.341</v>
      </c>
      <c r="R59" s="3">
        <v>16161.61</v>
      </c>
      <c r="S59" s="3">
        <v>17451.2</v>
      </c>
      <c r="T59" s="3">
        <v>19867.536</v>
      </c>
      <c r="U59" s="3">
        <v>21529.454000000002</v>
      </c>
      <c r="V59" s="3">
        <v>24536.485000000001</v>
      </c>
      <c r="W59" s="3">
        <v>27151.663</v>
      </c>
      <c r="X59" s="3" t="s">
        <v>10</v>
      </c>
    </row>
    <row r="60" spans="1:24" hidden="1" outlineLevel="1">
      <c r="B60" s="7" t="s">
        <v>763</v>
      </c>
      <c r="C60" s="3" t="s">
        <v>10</v>
      </c>
      <c r="D60" s="3" t="s">
        <v>10</v>
      </c>
      <c r="E60" s="3" t="s">
        <v>10</v>
      </c>
      <c r="F60" s="3" t="s">
        <v>10</v>
      </c>
      <c r="G60" s="3" t="s">
        <v>10</v>
      </c>
      <c r="H60" s="3" t="s">
        <v>10</v>
      </c>
      <c r="I60" s="3" t="s">
        <v>10</v>
      </c>
      <c r="J60" s="3" t="s">
        <v>10</v>
      </c>
      <c r="K60" s="3">
        <v>9072.5239999999994</v>
      </c>
      <c r="L60" s="3">
        <v>10019.075999999999</v>
      </c>
      <c r="M60" s="3">
        <v>10483.192999999999</v>
      </c>
      <c r="N60" s="3">
        <v>8653.8349999999991</v>
      </c>
      <c r="O60" s="3">
        <v>9342.8819999999996</v>
      </c>
      <c r="P60" s="3">
        <v>11464.564</v>
      </c>
      <c r="Q60" s="3">
        <v>13074.754000000001</v>
      </c>
      <c r="R60" s="3">
        <v>13839.054</v>
      </c>
      <c r="S60" s="3">
        <v>14914.668</v>
      </c>
      <c r="T60" s="3">
        <v>17487.669999999998</v>
      </c>
      <c r="U60" s="3">
        <v>19093.375</v>
      </c>
      <c r="V60" s="3">
        <v>22096.425999999999</v>
      </c>
      <c r="W60" s="3">
        <v>24277.737000000001</v>
      </c>
      <c r="X60" s="3" t="s">
        <v>10</v>
      </c>
    </row>
    <row r="61" spans="1:24" hidden="1" outlineLevel="1">
      <c r="B61" s="7" t="s">
        <v>764</v>
      </c>
      <c r="C61" s="3" t="s">
        <v>10</v>
      </c>
      <c r="D61" s="3" t="s">
        <v>10</v>
      </c>
      <c r="E61" s="3" t="s">
        <v>10</v>
      </c>
      <c r="F61" s="3" t="s">
        <v>10</v>
      </c>
      <c r="G61" s="3" t="s">
        <v>10</v>
      </c>
      <c r="H61" s="3" t="s">
        <v>10</v>
      </c>
      <c r="I61" s="3" t="s">
        <v>10</v>
      </c>
      <c r="J61" s="3" t="s">
        <v>10</v>
      </c>
      <c r="K61" s="3">
        <v>156.98699999999999</v>
      </c>
      <c r="L61" s="3">
        <v>175.56700000000001</v>
      </c>
      <c r="M61" s="3">
        <v>150.929</v>
      </c>
      <c r="N61" s="3">
        <v>113.422</v>
      </c>
      <c r="O61" s="3">
        <v>157.096</v>
      </c>
      <c r="P61" s="3">
        <v>186.149</v>
      </c>
      <c r="Q61" s="3">
        <v>228.21</v>
      </c>
      <c r="R61" s="3">
        <v>249.71</v>
      </c>
      <c r="S61" s="3">
        <v>250.21700000000001</v>
      </c>
      <c r="T61" s="3">
        <v>248.06</v>
      </c>
      <c r="U61" s="3">
        <v>294.22699999999998</v>
      </c>
      <c r="V61" s="3">
        <v>345.46899999999999</v>
      </c>
      <c r="W61" s="3">
        <v>376.67099999999999</v>
      </c>
      <c r="X61" s="3" t="s">
        <v>10</v>
      </c>
    </row>
    <row r="62" spans="1:24" hidden="1" outlineLevel="1">
      <c r="B62" s="7" t="s">
        <v>765</v>
      </c>
      <c r="C62" s="3" t="s">
        <v>10</v>
      </c>
      <c r="D62" s="3" t="s">
        <v>10</v>
      </c>
      <c r="E62" s="3" t="s">
        <v>10</v>
      </c>
      <c r="F62" s="3" t="s">
        <v>10</v>
      </c>
      <c r="G62" s="3" t="s">
        <v>10</v>
      </c>
      <c r="H62" s="3" t="s">
        <v>10</v>
      </c>
      <c r="I62" s="3" t="s">
        <v>10</v>
      </c>
      <c r="J62" s="3" t="s">
        <v>10</v>
      </c>
      <c r="K62" s="3">
        <v>156.53</v>
      </c>
      <c r="L62" s="3">
        <v>175.012</v>
      </c>
      <c r="M62" s="3">
        <v>150.42500000000001</v>
      </c>
      <c r="N62" s="3">
        <v>113.081</v>
      </c>
      <c r="O62" s="3">
        <v>156.70599999999999</v>
      </c>
      <c r="P62" s="3">
        <v>186.149</v>
      </c>
      <c r="Q62" s="3">
        <v>194.87</v>
      </c>
      <c r="R62" s="3">
        <v>211.863</v>
      </c>
      <c r="S62" s="3">
        <v>220.66800000000001</v>
      </c>
      <c r="T62" s="3">
        <v>220.77500000000001</v>
      </c>
      <c r="U62" s="3">
        <v>271.20299999999997</v>
      </c>
      <c r="V62" s="3">
        <v>304.86</v>
      </c>
      <c r="W62" s="3">
        <v>326.05099999999999</v>
      </c>
      <c r="X62" s="3" t="s">
        <v>10</v>
      </c>
    </row>
    <row r="63" spans="1:24" hidden="1" outlineLevel="1">
      <c r="B63" s="7" t="s">
        <v>766</v>
      </c>
      <c r="C63" s="3" t="s">
        <v>10</v>
      </c>
      <c r="D63" s="3" t="s">
        <v>10</v>
      </c>
      <c r="E63" s="3" t="s">
        <v>10</v>
      </c>
      <c r="F63" s="3" t="s">
        <v>10</v>
      </c>
      <c r="G63" s="3" t="s">
        <v>10</v>
      </c>
      <c r="H63" s="3" t="s">
        <v>10</v>
      </c>
      <c r="I63" s="3" t="s">
        <v>10</v>
      </c>
      <c r="J63" s="3" t="s">
        <v>10</v>
      </c>
      <c r="K63" s="3">
        <v>0.45700000000000002</v>
      </c>
      <c r="L63" s="3">
        <v>0.55500000000000005</v>
      </c>
      <c r="M63" s="3">
        <v>0.503</v>
      </c>
      <c r="N63" s="3">
        <v>0.34100000000000003</v>
      </c>
      <c r="O63" s="3">
        <v>0.39</v>
      </c>
      <c r="P63" s="3" t="s">
        <v>10</v>
      </c>
      <c r="Q63" s="3">
        <v>33.341000000000001</v>
      </c>
      <c r="R63" s="3">
        <v>37.845999999999997</v>
      </c>
      <c r="S63" s="3">
        <v>29.548999999999999</v>
      </c>
      <c r="T63" s="3">
        <v>27.285</v>
      </c>
      <c r="U63" s="3">
        <v>23.024000000000001</v>
      </c>
      <c r="V63" s="3">
        <v>40.609000000000002</v>
      </c>
      <c r="W63" s="3">
        <v>50.62</v>
      </c>
      <c r="X63" s="3" t="s">
        <v>10</v>
      </c>
    </row>
    <row r="64" spans="1:24" collapsed="1">
      <c r="A64" t="s">
        <v>777</v>
      </c>
      <c r="B64" s="7" t="s">
        <v>762</v>
      </c>
      <c r="C64" s="3">
        <v>3932.9760000000001</v>
      </c>
      <c r="D64" s="3">
        <v>4004.721</v>
      </c>
      <c r="E64" s="3">
        <v>3937.1990000000001</v>
      </c>
      <c r="F64" s="3">
        <v>3745.36</v>
      </c>
      <c r="G64" s="3">
        <v>3413.837</v>
      </c>
      <c r="H64" s="3">
        <v>3293.2950000000001</v>
      </c>
      <c r="I64" s="3">
        <v>3414.3409999999999</v>
      </c>
      <c r="J64" s="3">
        <v>3740.444</v>
      </c>
      <c r="K64" s="3">
        <v>3933.319</v>
      </c>
      <c r="L64" s="3">
        <v>4145.2120000000004</v>
      </c>
      <c r="M64" s="3">
        <v>4488.8040000000001</v>
      </c>
      <c r="N64" s="3">
        <v>4411.5959999999995</v>
      </c>
      <c r="O64" s="3">
        <v>4966.7740000000003</v>
      </c>
      <c r="P64" s="3">
        <v>4987.4629999999997</v>
      </c>
      <c r="Q64" s="3">
        <v>5016.4350000000004</v>
      </c>
      <c r="R64" s="3">
        <v>4658.3090000000002</v>
      </c>
      <c r="S64" s="3">
        <v>4820.9009999999998</v>
      </c>
      <c r="T64" s="3" t="s">
        <v>10</v>
      </c>
      <c r="U64" s="3">
        <v>5027.3879999999999</v>
      </c>
      <c r="V64" s="3" t="s">
        <v>10</v>
      </c>
      <c r="W64" s="3">
        <v>5169.17</v>
      </c>
      <c r="X64" s="3" t="s">
        <v>10</v>
      </c>
    </row>
    <row r="65" spans="1:24">
      <c r="B65" s="7" t="s">
        <v>763</v>
      </c>
      <c r="C65" s="3">
        <v>3637.1590000000001</v>
      </c>
      <c r="D65" s="3">
        <v>3694.8980000000001</v>
      </c>
      <c r="E65" s="3">
        <v>3593.2849999999999</v>
      </c>
      <c r="F65" s="3">
        <v>3386.9589999999998</v>
      </c>
      <c r="G65" s="3">
        <v>3068.7420000000002</v>
      </c>
      <c r="H65" s="3">
        <v>2951.174</v>
      </c>
      <c r="I65" s="3">
        <v>2961.788</v>
      </c>
      <c r="J65" s="3">
        <v>3063.6959999999999</v>
      </c>
      <c r="K65" s="3">
        <v>3220.087</v>
      </c>
      <c r="L65" s="3">
        <v>3276.7710000000002</v>
      </c>
      <c r="M65" s="3">
        <v>3398.1329999999998</v>
      </c>
      <c r="N65" s="3">
        <v>3303.7069999999999</v>
      </c>
      <c r="O65" s="3">
        <v>3777.1</v>
      </c>
      <c r="P65" s="3">
        <v>3787.596</v>
      </c>
      <c r="Q65" s="3">
        <v>3803.6329999999998</v>
      </c>
      <c r="R65" s="3">
        <v>3541.6680000000001</v>
      </c>
      <c r="S65" s="3">
        <v>3763.1930000000002</v>
      </c>
      <c r="T65" s="3" t="s">
        <v>10</v>
      </c>
      <c r="U65" s="3">
        <v>3879.7159999999999</v>
      </c>
      <c r="V65" s="3" t="s">
        <v>10</v>
      </c>
      <c r="W65" s="3">
        <v>3772.2240000000002</v>
      </c>
      <c r="X65" s="3" t="s">
        <v>10</v>
      </c>
    </row>
    <row r="66" spans="1:24">
      <c r="B66" s="7" t="s">
        <v>764</v>
      </c>
      <c r="C66" s="3">
        <v>193.90199999999999</v>
      </c>
      <c r="D66" s="3">
        <v>181.167</v>
      </c>
      <c r="E66" s="3">
        <v>198.83500000000001</v>
      </c>
      <c r="F66" s="3">
        <v>195.14400000000001</v>
      </c>
      <c r="G66" s="3">
        <v>189.864</v>
      </c>
      <c r="H66" s="3">
        <v>183.43</v>
      </c>
      <c r="I66" s="3">
        <v>287.44799999999998</v>
      </c>
      <c r="J66" s="3">
        <v>233.34100000000001</v>
      </c>
      <c r="K66" s="3">
        <v>272.52199999999999</v>
      </c>
      <c r="L66" s="3">
        <v>246.518</v>
      </c>
      <c r="M66" s="3">
        <v>237.98400000000001</v>
      </c>
      <c r="N66" s="3">
        <v>227.18799999999999</v>
      </c>
      <c r="O66" s="3">
        <v>290.90499999999997</v>
      </c>
      <c r="P66" s="3">
        <v>289.16699999999997</v>
      </c>
      <c r="Q66" s="3">
        <v>272.11399999999998</v>
      </c>
      <c r="R66" s="3">
        <v>290.18299999999999</v>
      </c>
      <c r="S66" s="3">
        <v>271.95299999999997</v>
      </c>
      <c r="T66" s="3" t="s">
        <v>10</v>
      </c>
      <c r="U66" s="3">
        <v>260.65800000000002</v>
      </c>
      <c r="V66" s="3" t="s">
        <v>10</v>
      </c>
      <c r="W66" s="3">
        <v>246.465</v>
      </c>
      <c r="X66" s="3" t="s">
        <v>10</v>
      </c>
    </row>
    <row r="67" spans="1:24">
      <c r="B67" s="7" t="s">
        <v>765</v>
      </c>
      <c r="C67" s="3" t="s">
        <v>10</v>
      </c>
      <c r="D67" s="3" t="s">
        <v>10</v>
      </c>
      <c r="E67" s="3" t="s">
        <v>10</v>
      </c>
      <c r="F67" s="3" t="s">
        <v>10</v>
      </c>
      <c r="G67" s="3" t="s">
        <v>10</v>
      </c>
      <c r="H67" s="3" t="s">
        <v>10</v>
      </c>
      <c r="I67" s="3" t="s">
        <v>10</v>
      </c>
      <c r="J67" s="3" t="s">
        <v>10</v>
      </c>
      <c r="K67" s="3" t="s">
        <v>10</v>
      </c>
      <c r="L67" s="3" t="s">
        <v>10</v>
      </c>
      <c r="M67" s="3" t="s">
        <v>10</v>
      </c>
      <c r="N67" s="3" t="s">
        <v>10</v>
      </c>
      <c r="O67" s="3">
        <v>285.47699999999998</v>
      </c>
      <c r="P67" s="3">
        <v>287.108</v>
      </c>
      <c r="Q67" s="3">
        <v>267.96199999999999</v>
      </c>
      <c r="R67" s="3">
        <v>288.13200000000001</v>
      </c>
      <c r="S67" s="3">
        <v>270.95</v>
      </c>
      <c r="T67" s="3" t="s">
        <v>10</v>
      </c>
      <c r="U67" s="3">
        <v>259.685</v>
      </c>
      <c r="V67" s="3" t="s">
        <v>10</v>
      </c>
      <c r="W67" s="3">
        <v>244.583</v>
      </c>
      <c r="X67" s="3" t="s">
        <v>10</v>
      </c>
    </row>
    <row r="68" spans="1:24">
      <c r="B68" s="7" t="s">
        <v>766</v>
      </c>
      <c r="C68" s="3" t="s">
        <v>10</v>
      </c>
      <c r="D68" s="3" t="s">
        <v>10</v>
      </c>
      <c r="E68" s="3" t="s">
        <v>10</v>
      </c>
      <c r="F68" s="3" t="s">
        <v>10</v>
      </c>
      <c r="G68" s="3" t="s">
        <v>10</v>
      </c>
      <c r="H68" s="3" t="s">
        <v>10</v>
      </c>
      <c r="I68" s="3" t="s">
        <v>10</v>
      </c>
      <c r="J68" s="3" t="s">
        <v>10</v>
      </c>
      <c r="K68" s="3" t="s">
        <v>10</v>
      </c>
      <c r="L68" s="3" t="s">
        <v>10</v>
      </c>
      <c r="M68" s="3" t="s">
        <v>10</v>
      </c>
      <c r="N68" s="3" t="s">
        <v>10</v>
      </c>
      <c r="O68" s="3">
        <v>5.2869999999999999</v>
      </c>
      <c r="P68" s="3">
        <v>2.0139999999999998</v>
      </c>
      <c r="Q68" s="3">
        <v>4.1520000000000001</v>
      </c>
      <c r="R68" s="3">
        <v>2.0510000000000002</v>
      </c>
      <c r="S68" s="3">
        <v>1.004</v>
      </c>
      <c r="T68" s="3" t="s">
        <v>10</v>
      </c>
      <c r="U68" s="3">
        <v>0.97299999999999998</v>
      </c>
      <c r="V68" s="3" t="s">
        <v>10</v>
      </c>
      <c r="W68" s="3">
        <v>1.881</v>
      </c>
      <c r="X68" s="3" t="s">
        <v>10</v>
      </c>
    </row>
    <row r="69" spans="1:24">
      <c r="A69" t="s">
        <v>778</v>
      </c>
      <c r="B69" s="7" t="s">
        <v>762</v>
      </c>
      <c r="C69" s="3">
        <v>998.90599999999995</v>
      </c>
      <c r="D69" s="3" t="s">
        <v>10</v>
      </c>
      <c r="E69" s="3">
        <v>930.81</v>
      </c>
      <c r="F69" s="3" t="s">
        <v>10</v>
      </c>
      <c r="G69" s="3">
        <v>924.86599999999999</v>
      </c>
      <c r="H69" s="3" t="s">
        <v>10</v>
      </c>
      <c r="I69" s="3">
        <v>988.43</v>
      </c>
      <c r="J69" s="3" t="s">
        <v>10</v>
      </c>
      <c r="K69" s="3">
        <v>1124.1410000000001</v>
      </c>
      <c r="L69" s="3" t="s">
        <v>10</v>
      </c>
      <c r="M69" s="3">
        <v>1238.6510000000001</v>
      </c>
      <c r="N69" s="3" t="s">
        <v>10</v>
      </c>
      <c r="O69" s="3">
        <v>1292.3689999999999</v>
      </c>
      <c r="P69" s="3" t="s">
        <v>10</v>
      </c>
      <c r="Q69" s="3">
        <v>1544.71</v>
      </c>
      <c r="R69" s="3">
        <v>1521.4780000000001</v>
      </c>
      <c r="S69" s="3">
        <v>1588.9680000000001</v>
      </c>
      <c r="T69" s="3">
        <v>1516.6289999999999</v>
      </c>
      <c r="U69" s="3">
        <v>1549.258</v>
      </c>
      <c r="V69" s="3">
        <v>1675.117</v>
      </c>
      <c r="W69" s="3">
        <v>1820.01</v>
      </c>
      <c r="X69" s="3" t="s">
        <v>10</v>
      </c>
    </row>
    <row r="70" spans="1:24">
      <c r="B70" s="7" t="s">
        <v>763</v>
      </c>
      <c r="C70" s="3">
        <v>503.4</v>
      </c>
      <c r="D70" s="3" t="s">
        <v>10</v>
      </c>
      <c r="E70" s="3">
        <v>476.81099999999998</v>
      </c>
      <c r="F70" s="3" t="s">
        <v>10</v>
      </c>
      <c r="G70" s="3">
        <v>439.45</v>
      </c>
      <c r="H70" s="3" t="s">
        <v>10</v>
      </c>
      <c r="I70" s="3">
        <v>446.089</v>
      </c>
      <c r="J70" s="3" t="s">
        <v>10</v>
      </c>
      <c r="K70" s="3">
        <v>534.18299999999999</v>
      </c>
      <c r="L70" s="3" t="s">
        <v>10</v>
      </c>
      <c r="M70" s="3">
        <v>534.81299999999999</v>
      </c>
      <c r="N70" s="3" t="s">
        <v>10</v>
      </c>
      <c r="O70" s="3">
        <v>537.87400000000002</v>
      </c>
      <c r="P70" s="3" t="s">
        <v>10</v>
      </c>
      <c r="Q70" s="3">
        <v>702.64499999999998</v>
      </c>
      <c r="R70" s="3">
        <v>665.86800000000005</v>
      </c>
      <c r="S70" s="3">
        <v>721.70299999999997</v>
      </c>
      <c r="T70" s="3">
        <v>665.077</v>
      </c>
      <c r="U70" s="3">
        <v>649.14400000000001</v>
      </c>
      <c r="V70" s="3">
        <v>695.86699999999996</v>
      </c>
      <c r="W70" s="3">
        <v>750.79100000000005</v>
      </c>
      <c r="X70" s="3" t="s">
        <v>10</v>
      </c>
    </row>
    <row r="71" spans="1:24">
      <c r="B71" s="7" t="s">
        <v>764</v>
      </c>
      <c r="C71" s="3">
        <v>8.8889999999999993</v>
      </c>
      <c r="D71" s="3" t="s">
        <v>10</v>
      </c>
      <c r="E71" s="3">
        <v>13.125</v>
      </c>
      <c r="F71" s="3" t="s">
        <v>10</v>
      </c>
      <c r="G71" s="3">
        <v>12.196999999999999</v>
      </c>
      <c r="H71" s="3" t="s">
        <v>10</v>
      </c>
      <c r="I71" s="3">
        <v>18.701000000000001</v>
      </c>
      <c r="J71" s="3" t="s">
        <v>10</v>
      </c>
      <c r="K71" s="3">
        <v>33.383000000000003</v>
      </c>
      <c r="L71" s="3" t="s">
        <v>10</v>
      </c>
      <c r="M71" s="3">
        <v>22.794</v>
      </c>
      <c r="N71" s="3" t="s">
        <v>10</v>
      </c>
      <c r="O71" s="3">
        <v>19.494</v>
      </c>
      <c r="P71" s="3" t="s">
        <v>10</v>
      </c>
      <c r="Q71" s="3">
        <v>23.827000000000002</v>
      </c>
      <c r="R71" s="3">
        <v>46.134</v>
      </c>
      <c r="S71" s="3">
        <v>71.853999999999999</v>
      </c>
      <c r="T71" s="3">
        <v>53.259</v>
      </c>
      <c r="U71" s="3">
        <v>51.780999999999999</v>
      </c>
      <c r="V71" s="3">
        <v>51.725999999999999</v>
      </c>
      <c r="W71" s="3">
        <v>53.7</v>
      </c>
      <c r="X71" s="3" t="s">
        <v>10</v>
      </c>
    </row>
    <row r="72" spans="1:24">
      <c r="B72" s="7" t="s">
        <v>765</v>
      </c>
      <c r="C72" s="3" t="s">
        <v>10</v>
      </c>
      <c r="D72" s="3" t="s">
        <v>10</v>
      </c>
      <c r="E72" s="3" t="s">
        <v>10</v>
      </c>
      <c r="F72" s="3" t="s">
        <v>10</v>
      </c>
      <c r="G72" s="3" t="s">
        <v>10</v>
      </c>
      <c r="H72" s="3" t="s">
        <v>10</v>
      </c>
      <c r="I72" s="3">
        <v>18.053999999999998</v>
      </c>
      <c r="J72" s="3" t="s">
        <v>10</v>
      </c>
      <c r="K72" s="3">
        <v>33.021999999999998</v>
      </c>
      <c r="L72" s="3" t="s">
        <v>10</v>
      </c>
      <c r="M72" s="3">
        <v>22.794</v>
      </c>
      <c r="N72" s="3" t="s">
        <v>10</v>
      </c>
      <c r="O72" s="3">
        <v>19.437999999999999</v>
      </c>
      <c r="P72" s="3" t="s">
        <v>10</v>
      </c>
      <c r="Q72" s="3">
        <v>23.827000000000002</v>
      </c>
      <c r="R72" s="3" t="s">
        <v>10</v>
      </c>
      <c r="S72" s="3">
        <v>71.772999999999996</v>
      </c>
      <c r="T72" s="3">
        <v>53.198999999999998</v>
      </c>
      <c r="U72" s="3">
        <v>51.713000000000001</v>
      </c>
      <c r="V72" s="3" t="s">
        <v>10</v>
      </c>
      <c r="W72" s="3" t="s">
        <v>10</v>
      </c>
      <c r="X72" s="3" t="s">
        <v>10</v>
      </c>
    </row>
    <row r="73" spans="1:24">
      <c r="B73" s="7" t="s">
        <v>766</v>
      </c>
      <c r="C73" s="3" t="s">
        <v>10</v>
      </c>
      <c r="D73" s="3" t="s">
        <v>10</v>
      </c>
      <c r="E73" s="3" t="s">
        <v>10</v>
      </c>
      <c r="F73" s="3" t="s">
        <v>10</v>
      </c>
      <c r="G73" s="3" t="s">
        <v>10</v>
      </c>
      <c r="H73" s="3" t="s">
        <v>10</v>
      </c>
      <c r="I73" s="3">
        <v>0.64800000000000002</v>
      </c>
      <c r="J73" s="3" t="s">
        <v>10</v>
      </c>
      <c r="K73" s="3">
        <v>0.36099999999999999</v>
      </c>
      <c r="L73" s="3" t="s">
        <v>10</v>
      </c>
      <c r="M73" s="3">
        <v>0</v>
      </c>
      <c r="N73" s="3" t="s">
        <v>10</v>
      </c>
      <c r="O73" s="3">
        <v>5.7000000000000002E-2</v>
      </c>
      <c r="P73" s="3" t="s">
        <v>10</v>
      </c>
      <c r="Q73" s="3" t="s">
        <v>10</v>
      </c>
      <c r="R73" s="3" t="s">
        <v>10</v>
      </c>
      <c r="S73" s="3">
        <v>8.1000000000000003E-2</v>
      </c>
      <c r="T73" s="3">
        <v>0.06</v>
      </c>
      <c r="U73" s="3">
        <v>6.8000000000000005E-2</v>
      </c>
      <c r="V73" s="3" t="s">
        <v>10</v>
      </c>
      <c r="W73" s="3" t="s">
        <v>10</v>
      </c>
      <c r="X73" s="3" t="s">
        <v>10</v>
      </c>
    </row>
    <row r="74" spans="1:24" hidden="1" outlineLevel="1">
      <c r="A74" t="s">
        <v>779</v>
      </c>
      <c r="B74" s="7" t="s">
        <v>762</v>
      </c>
      <c r="C74" s="3" t="s">
        <v>10</v>
      </c>
      <c r="D74" s="3" t="s">
        <v>10</v>
      </c>
      <c r="E74" s="3" t="s">
        <v>10</v>
      </c>
      <c r="F74" s="3" t="s">
        <v>10</v>
      </c>
      <c r="G74" s="3" t="s">
        <v>10</v>
      </c>
      <c r="H74" s="3">
        <v>1114.511</v>
      </c>
      <c r="I74" s="3">
        <v>896.72199999999998</v>
      </c>
      <c r="J74" s="3">
        <v>835.91399999999999</v>
      </c>
      <c r="K74" s="3">
        <v>759.97500000000002</v>
      </c>
      <c r="L74" s="3">
        <v>881.70299999999997</v>
      </c>
      <c r="M74" s="3">
        <v>907.495</v>
      </c>
      <c r="N74" s="3">
        <v>1024.249</v>
      </c>
      <c r="O74" s="3">
        <v>1103.8130000000001</v>
      </c>
      <c r="P74" s="3">
        <v>938.80499999999995</v>
      </c>
      <c r="Q74" s="3">
        <v>912.53099999999995</v>
      </c>
      <c r="R74" s="3">
        <v>471.62099999999998</v>
      </c>
      <c r="S74" s="3">
        <v>638.19100000000003</v>
      </c>
      <c r="T74" s="3">
        <v>725.42399999999998</v>
      </c>
      <c r="U74" s="3">
        <v>846.07399999999996</v>
      </c>
      <c r="V74" s="3">
        <v>875.24900000000002</v>
      </c>
      <c r="W74" s="3" t="s">
        <v>10</v>
      </c>
      <c r="X74" s="3" t="s">
        <v>10</v>
      </c>
    </row>
    <row r="75" spans="1:24" hidden="1" outlineLevel="1">
      <c r="B75" s="7" t="s">
        <v>763</v>
      </c>
      <c r="C75" s="3" t="s">
        <v>10</v>
      </c>
      <c r="D75" s="3" t="s">
        <v>10</v>
      </c>
      <c r="E75" s="3" t="s">
        <v>10</v>
      </c>
      <c r="F75" s="3" t="s">
        <v>10</v>
      </c>
      <c r="G75" s="3" t="s">
        <v>10</v>
      </c>
      <c r="H75" s="3" t="s">
        <v>10</v>
      </c>
      <c r="I75" s="3" t="s">
        <v>10</v>
      </c>
      <c r="J75" s="3">
        <v>601.03399999999999</v>
      </c>
      <c r="K75" s="3">
        <v>561.26499999999999</v>
      </c>
      <c r="L75" s="3">
        <v>627.202</v>
      </c>
      <c r="M75" s="3">
        <v>664.37300000000005</v>
      </c>
      <c r="N75" s="3">
        <v>787.22500000000002</v>
      </c>
      <c r="O75" s="3">
        <v>844.68799999999999</v>
      </c>
      <c r="P75" s="3">
        <v>643.12</v>
      </c>
      <c r="Q75" s="3">
        <v>632.97400000000005</v>
      </c>
      <c r="R75" s="3">
        <v>300.28100000000001</v>
      </c>
      <c r="S75" s="3">
        <v>335.00299999999999</v>
      </c>
      <c r="T75" s="3">
        <v>348.779</v>
      </c>
      <c r="U75" s="3">
        <v>424.495</v>
      </c>
      <c r="V75" s="3">
        <v>409.012</v>
      </c>
      <c r="W75" s="3" t="s">
        <v>10</v>
      </c>
      <c r="X75" s="3" t="s">
        <v>10</v>
      </c>
    </row>
    <row r="76" spans="1:24" hidden="1" outlineLevel="1">
      <c r="B76" s="7" t="s">
        <v>764</v>
      </c>
      <c r="C76" s="3" t="s">
        <v>10</v>
      </c>
      <c r="D76" s="3" t="s">
        <v>10</v>
      </c>
      <c r="E76" s="3" t="s">
        <v>10</v>
      </c>
      <c r="F76" s="3" t="s">
        <v>10</v>
      </c>
      <c r="G76" s="3" t="s">
        <v>10</v>
      </c>
      <c r="H76" s="3" t="s">
        <v>10</v>
      </c>
      <c r="I76" s="3" t="s">
        <v>10</v>
      </c>
      <c r="J76" s="3">
        <v>12.362</v>
      </c>
      <c r="K76" s="3">
        <v>9.7520000000000007</v>
      </c>
      <c r="L76" s="3">
        <v>10.845000000000001</v>
      </c>
      <c r="M76" s="3">
        <v>21.504000000000001</v>
      </c>
      <c r="N76" s="3">
        <v>16.524999999999999</v>
      </c>
      <c r="O76" s="3">
        <v>19.199000000000002</v>
      </c>
      <c r="P76" s="3">
        <v>18.768999999999998</v>
      </c>
      <c r="Q76" s="3">
        <v>43.194000000000003</v>
      </c>
      <c r="R76" s="3">
        <v>6.665</v>
      </c>
      <c r="S76" s="3">
        <v>8.1709999999999994</v>
      </c>
      <c r="T76" s="3">
        <v>9.3219999999999992</v>
      </c>
      <c r="U76" s="3">
        <v>14.339</v>
      </c>
      <c r="V76" s="3">
        <v>20.253</v>
      </c>
      <c r="W76" s="3" t="s">
        <v>10</v>
      </c>
      <c r="X76" s="3" t="s">
        <v>10</v>
      </c>
    </row>
    <row r="77" spans="1:24" hidden="1" outlineLevel="1">
      <c r="B77" s="7" t="s">
        <v>765</v>
      </c>
      <c r="C77" s="3" t="s">
        <v>10</v>
      </c>
      <c r="D77" s="3" t="s">
        <v>10</v>
      </c>
      <c r="E77" s="3" t="s">
        <v>10</v>
      </c>
      <c r="F77" s="3" t="s">
        <v>10</v>
      </c>
      <c r="G77" s="3" t="s">
        <v>10</v>
      </c>
      <c r="H77" s="3" t="s">
        <v>10</v>
      </c>
      <c r="I77" s="3" t="s">
        <v>10</v>
      </c>
      <c r="J77" s="3">
        <v>10.714</v>
      </c>
      <c r="K77" s="3">
        <v>8.2799999999999994</v>
      </c>
      <c r="L77" s="3">
        <v>9.1280000000000001</v>
      </c>
      <c r="M77" s="3">
        <v>19.792000000000002</v>
      </c>
      <c r="N77" s="3">
        <v>14.984</v>
      </c>
      <c r="O77" s="3">
        <v>15.475</v>
      </c>
      <c r="P77" s="3">
        <v>13.615</v>
      </c>
      <c r="Q77" s="3">
        <v>15.831</v>
      </c>
      <c r="R77" s="3">
        <v>5.9470000000000001</v>
      </c>
      <c r="S77" s="3">
        <v>7.609</v>
      </c>
      <c r="T77" s="3" t="s">
        <v>10</v>
      </c>
      <c r="U77" s="3" t="s">
        <v>10</v>
      </c>
      <c r="V77" s="3" t="s">
        <v>10</v>
      </c>
      <c r="W77" s="3" t="s">
        <v>10</v>
      </c>
      <c r="X77" s="3" t="s">
        <v>10</v>
      </c>
    </row>
    <row r="78" spans="1:24" hidden="1" outlineLevel="1">
      <c r="B78" s="7" t="s">
        <v>766</v>
      </c>
      <c r="C78" s="3" t="s">
        <v>10</v>
      </c>
      <c r="D78" s="3" t="s">
        <v>10</v>
      </c>
      <c r="E78" s="3" t="s">
        <v>10</v>
      </c>
      <c r="F78" s="3" t="s">
        <v>10</v>
      </c>
      <c r="G78" s="3" t="s">
        <v>10</v>
      </c>
      <c r="H78" s="3" t="s">
        <v>10</v>
      </c>
      <c r="I78" s="3" t="s">
        <v>10</v>
      </c>
      <c r="J78" s="3">
        <v>1.6479999999999999</v>
      </c>
      <c r="K78" s="3">
        <v>1.472</v>
      </c>
      <c r="L78" s="3">
        <v>1.716</v>
      </c>
      <c r="M78" s="3">
        <v>1.712</v>
      </c>
      <c r="N78" s="3">
        <v>1.542</v>
      </c>
      <c r="O78" s="3">
        <v>3.7229999999999999</v>
      </c>
      <c r="P78" s="3">
        <v>5.1529999999999996</v>
      </c>
      <c r="Q78" s="3">
        <v>27.363</v>
      </c>
      <c r="R78" s="3">
        <v>0.71799999999999997</v>
      </c>
      <c r="S78" s="3">
        <v>0.56200000000000006</v>
      </c>
      <c r="T78" s="3" t="s">
        <v>10</v>
      </c>
      <c r="U78" s="3" t="s">
        <v>10</v>
      </c>
      <c r="V78" s="3" t="s">
        <v>10</v>
      </c>
      <c r="W78" s="3" t="s">
        <v>10</v>
      </c>
      <c r="X78" s="3" t="s">
        <v>10</v>
      </c>
    </row>
    <row r="79" spans="1:24" hidden="1" outlineLevel="1">
      <c r="A79" t="s">
        <v>780</v>
      </c>
      <c r="B79" s="7" t="s">
        <v>762</v>
      </c>
      <c r="C79" s="3">
        <v>1886.9580000000001</v>
      </c>
      <c r="D79" s="3">
        <v>2296.6329999999998</v>
      </c>
      <c r="E79" s="3">
        <v>2513.8440000000001</v>
      </c>
      <c r="F79" s="3">
        <v>3017.22</v>
      </c>
      <c r="G79" s="3">
        <v>3075.8690000000001</v>
      </c>
      <c r="H79" s="3">
        <v>2928.34</v>
      </c>
      <c r="I79" s="3">
        <v>2734.12</v>
      </c>
      <c r="J79" s="3">
        <v>2534.52</v>
      </c>
      <c r="K79" s="3">
        <v>2684.643</v>
      </c>
      <c r="L79" s="3">
        <v>2822.8090000000002</v>
      </c>
      <c r="M79" s="3">
        <v>2917.2840000000001</v>
      </c>
      <c r="N79" s="3">
        <v>3549.1350000000002</v>
      </c>
      <c r="O79" s="3">
        <v>3655.2080000000001</v>
      </c>
      <c r="P79" s="3">
        <v>4175.2120000000004</v>
      </c>
      <c r="Q79" s="3">
        <v>4257.7280000000001</v>
      </c>
      <c r="R79" s="3">
        <v>4914.6260000000002</v>
      </c>
      <c r="S79" s="3">
        <v>5340.6379999999999</v>
      </c>
      <c r="T79" s="3">
        <v>5621.0330000000004</v>
      </c>
      <c r="U79" s="3">
        <v>6077.0360000000001</v>
      </c>
      <c r="V79" s="3">
        <v>6977.6310000000003</v>
      </c>
      <c r="W79" s="3">
        <v>7679.9989999999998</v>
      </c>
      <c r="X79" s="3" t="s">
        <v>10</v>
      </c>
    </row>
    <row r="80" spans="1:24" hidden="1" outlineLevel="1">
      <c r="B80" s="7" t="s">
        <v>763</v>
      </c>
      <c r="C80" s="3">
        <v>1528.576</v>
      </c>
      <c r="D80" s="3">
        <v>1810.643</v>
      </c>
      <c r="E80" s="3">
        <v>1946.9960000000001</v>
      </c>
      <c r="F80" s="3">
        <v>2410.6489999999999</v>
      </c>
      <c r="G80" s="3">
        <v>2411.4679999999998</v>
      </c>
      <c r="H80" s="3">
        <v>2262.3380000000002</v>
      </c>
      <c r="I80" s="3">
        <v>2102.998</v>
      </c>
      <c r="J80" s="3">
        <v>1998.3389999999999</v>
      </c>
      <c r="K80" s="3">
        <v>2099.489</v>
      </c>
      <c r="L80" s="3">
        <v>2325.4070000000002</v>
      </c>
      <c r="M80" s="3">
        <v>2383.9369999999999</v>
      </c>
      <c r="N80" s="3">
        <v>2843.0450000000001</v>
      </c>
      <c r="O80" s="3">
        <v>2842.7640000000001</v>
      </c>
      <c r="P80" s="3">
        <v>2596.0070000000001</v>
      </c>
      <c r="Q80" s="3">
        <v>2555.5259999999998</v>
      </c>
      <c r="R80" s="3">
        <v>2883.3449999999998</v>
      </c>
      <c r="S80" s="3">
        <v>2853.384</v>
      </c>
      <c r="T80" s="3">
        <v>3175.5639999999999</v>
      </c>
      <c r="U80" s="3">
        <v>3308.56</v>
      </c>
      <c r="V80" s="3">
        <v>3584</v>
      </c>
      <c r="W80" s="3">
        <v>3457.95</v>
      </c>
      <c r="X80" s="3" t="s">
        <v>10</v>
      </c>
    </row>
    <row r="81" spans="1:24" hidden="1" outlineLevel="1">
      <c r="B81" s="7" t="s">
        <v>764</v>
      </c>
      <c r="C81" s="3">
        <v>58.578000000000003</v>
      </c>
      <c r="D81" s="3">
        <v>83.082999999999998</v>
      </c>
      <c r="E81" s="3">
        <v>76.477999999999994</v>
      </c>
      <c r="F81" s="3">
        <v>77.623999999999995</v>
      </c>
      <c r="G81" s="3">
        <v>74.356999999999999</v>
      </c>
      <c r="H81" s="3">
        <v>89.207999999999998</v>
      </c>
      <c r="I81" s="3">
        <v>82.308000000000007</v>
      </c>
      <c r="J81" s="3">
        <v>74.481999999999999</v>
      </c>
      <c r="K81" s="3">
        <v>81.978999999999999</v>
      </c>
      <c r="L81" s="3">
        <v>95.923000000000002</v>
      </c>
      <c r="M81" s="3">
        <v>91.498000000000005</v>
      </c>
      <c r="N81" s="3">
        <v>109.899</v>
      </c>
      <c r="O81" s="3">
        <v>104.617</v>
      </c>
      <c r="P81" s="3">
        <v>114.27800000000001</v>
      </c>
      <c r="Q81" s="3">
        <v>131.08600000000001</v>
      </c>
      <c r="R81" s="3">
        <v>122.955</v>
      </c>
      <c r="S81" s="3">
        <v>149.02600000000001</v>
      </c>
      <c r="T81" s="3">
        <v>166.16</v>
      </c>
      <c r="U81" s="3">
        <v>186.25399999999999</v>
      </c>
      <c r="V81" s="3">
        <v>181.744</v>
      </c>
      <c r="W81" s="3">
        <v>181.495</v>
      </c>
      <c r="X81" s="3" t="s">
        <v>10</v>
      </c>
    </row>
    <row r="82" spans="1:24" hidden="1" outlineLevel="1">
      <c r="B82" s="7" t="s">
        <v>765</v>
      </c>
      <c r="C82" s="3">
        <v>54.667999999999999</v>
      </c>
      <c r="D82" s="3">
        <v>78.287999999999997</v>
      </c>
      <c r="E82" s="3">
        <v>70.525999999999996</v>
      </c>
      <c r="F82" s="3">
        <v>71.891000000000005</v>
      </c>
      <c r="G82" s="3">
        <v>68.191000000000003</v>
      </c>
      <c r="H82" s="3">
        <v>83.162999999999997</v>
      </c>
      <c r="I82" s="3">
        <v>76.427000000000007</v>
      </c>
      <c r="J82" s="3">
        <v>62.911999999999999</v>
      </c>
      <c r="K82" s="3">
        <v>75.661000000000001</v>
      </c>
      <c r="L82" s="3">
        <v>89.036000000000001</v>
      </c>
      <c r="M82" s="3">
        <v>84.338999999999999</v>
      </c>
      <c r="N82" s="3">
        <v>102.803</v>
      </c>
      <c r="O82" s="3">
        <v>98.492000000000004</v>
      </c>
      <c r="P82" s="3">
        <v>111.82899999999999</v>
      </c>
      <c r="Q82" s="3">
        <v>131.08600000000001</v>
      </c>
      <c r="R82" s="3">
        <v>116.247</v>
      </c>
      <c r="S82" s="3">
        <v>143.846</v>
      </c>
      <c r="T82" s="3">
        <v>160.68100000000001</v>
      </c>
      <c r="U82" s="3">
        <v>180.28899999999999</v>
      </c>
      <c r="V82" s="3">
        <v>175.37100000000001</v>
      </c>
      <c r="W82" s="3">
        <v>180.45400000000001</v>
      </c>
      <c r="X82" s="3" t="s">
        <v>10</v>
      </c>
    </row>
    <row r="83" spans="1:24" hidden="1" outlineLevel="1">
      <c r="B83" s="7" t="s">
        <v>766</v>
      </c>
      <c r="C83" s="3">
        <v>3.9089999999999998</v>
      </c>
      <c r="D83" s="3">
        <v>4.7949999999999999</v>
      </c>
      <c r="E83" s="3">
        <v>5.952</v>
      </c>
      <c r="F83" s="3">
        <v>5.7329999999999997</v>
      </c>
      <c r="G83" s="3">
        <v>6.1660000000000004</v>
      </c>
      <c r="H83" s="3">
        <v>6.0439999999999996</v>
      </c>
      <c r="I83" s="3">
        <v>5.8810000000000002</v>
      </c>
      <c r="J83" s="3">
        <v>11.57</v>
      </c>
      <c r="K83" s="3">
        <v>6.3170000000000002</v>
      </c>
      <c r="L83" s="3">
        <v>6.8869999999999996</v>
      </c>
      <c r="M83" s="3">
        <v>7.1589999999999998</v>
      </c>
      <c r="N83" s="3">
        <v>7.0970000000000004</v>
      </c>
      <c r="O83" s="3">
        <v>6.125</v>
      </c>
      <c r="P83" s="3">
        <v>2.4489999999999998</v>
      </c>
      <c r="Q83" s="3" t="s">
        <v>10</v>
      </c>
      <c r="R83" s="3">
        <v>6.7080000000000002</v>
      </c>
      <c r="S83" s="3">
        <v>5.1779999999999999</v>
      </c>
      <c r="T83" s="3">
        <v>5.4779999999999998</v>
      </c>
      <c r="U83" s="3">
        <v>5.9649999999999999</v>
      </c>
      <c r="V83" s="3">
        <v>6.3739999999999997</v>
      </c>
      <c r="W83" s="3">
        <v>1.042</v>
      </c>
      <c r="X83" s="3" t="s">
        <v>10</v>
      </c>
    </row>
    <row r="84" spans="1:24" collapsed="1">
      <c r="A84" t="s">
        <v>781</v>
      </c>
      <c r="B84" s="7" t="s">
        <v>762</v>
      </c>
      <c r="C84" s="3">
        <v>3550.9050000000002</v>
      </c>
      <c r="D84" s="3" t="s">
        <v>10</v>
      </c>
      <c r="E84" s="3">
        <v>3597.9450000000002</v>
      </c>
      <c r="F84" s="3" t="s">
        <v>10</v>
      </c>
      <c r="G84" s="3">
        <v>3659.569</v>
      </c>
      <c r="H84" s="3" t="s">
        <v>10</v>
      </c>
      <c r="I84" s="3">
        <v>4184.3969999999999</v>
      </c>
      <c r="J84" s="3" t="s">
        <v>10</v>
      </c>
      <c r="K84" s="3">
        <v>5078.1260000000002</v>
      </c>
      <c r="L84" s="3" t="s">
        <v>10</v>
      </c>
      <c r="M84" s="3">
        <v>5647.2269999999999</v>
      </c>
      <c r="N84" s="3" t="s">
        <v>10</v>
      </c>
      <c r="O84" s="3">
        <v>6317.9709999999995</v>
      </c>
      <c r="P84" s="3" t="s">
        <v>10</v>
      </c>
      <c r="Q84" s="3">
        <v>8029.1949999999997</v>
      </c>
      <c r="R84" s="3" t="s">
        <v>10</v>
      </c>
      <c r="S84" s="3">
        <v>7422.19</v>
      </c>
      <c r="T84" s="3">
        <v>7199.8689999999997</v>
      </c>
      <c r="U84" s="3">
        <v>7315.3850000000002</v>
      </c>
      <c r="V84" s="3">
        <v>8124.4309999999996</v>
      </c>
      <c r="W84" s="3">
        <v>7931.5320000000002</v>
      </c>
      <c r="X84" s="3" t="s">
        <v>10</v>
      </c>
    </row>
    <row r="85" spans="1:24">
      <c r="B85" s="7" t="s">
        <v>763</v>
      </c>
      <c r="C85" s="3">
        <v>3330.029</v>
      </c>
      <c r="D85" s="3" t="s">
        <v>10</v>
      </c>
      <c r="E85" s="3">
        <v>3331.029</v>
      </c>
      <c r="F85" s="3" t="s">
        <v>10</v>
      </c>
      <c r="G85" s="3">
        <v>3401.837</v>
      </c>
      <c r="H85" s="3" t="s">
        <v>10</v>
      </c>
      <c r="I85" s="3">
        <v>3849.0459999999998</v>
      </c>
      <c r="J85" s="3" t="s">
        <v>10</v>
      </c>
      <c r="K85" s="3">
        <v>4265.3329999999996</v>
      </c>
      <c r="L85" s="3" t="s">
        <v>10</v>
      </c>
      <c r="M85" s="3">
        <v>4563.6310000000003</v>
      </c>
      <c r="N85" s="3" t="s">
        <v>10</v>
      </c>
      <c r="O85" s="3">
        <v>5138.79</v>
      </c>
      <c r="P85" s="3" t="s">
        <v>10</v>
      </c>
      <c r="Q85" s="3">
        <v>6232.5159999999996</v>
      </c>
      <c r="R85" s="3" t="s">
        <v>10</v>
      </c>
      <c r="S85" s="3">
        <v>5963.0860000000002</v>
      </c>
      <c r="T85" s="3" t="s">
        <v>10</v>
      </c>
      <c r="U85" s="3">
        <v>5244.9660000000003</v>
      </c>
      <c r="V85" s="3" t="s">
        <v>10</v>
      </c>
      <c r="W85" s="3">
        <v>5727.4250000000002</v>
      </c>
      <c r="X85" s="3" t="s">
        <v>10</v>
      </c>
    </row>
    <row r="86" spans="1:24">
      <c r="B86" s="7" t="s">
        <v>764</v>
      </c>
      <c r="C86" s="3">
        <v>74.147999999999996</v>
      </c>
      <c r="D86" s="3" t="s">
        <v>10</v>
      </c>
      <c r="E86" s="3">
        <v>75.625</v>
      </c>
      <c r="F86" s="3" t="s">
        <v>10</v>
      </c>
      <c r="G86" s="3">
        <v>57.470999999999997</v>
      </c>
      <c r="H86" s="3" t="s">
        <v>10</v>
      </c>
      <c r="I86" s="3">
        <v>58.551000000000002</v>
      </c>
      <c r="J86" s="3" t="s">
        <v>10</v>
      </c>
      <c r="K86" s="3">
        <v>29.724</v>
      </c>
      <c r="L86" s="3" t="s">
        <v>10</v>
      </c>
      <c r="M86" s="3">
        <v>34.633000000000003</v>
      </c>
      <c r="N86" s="3" t="s">
        <v>10</v>
      </c>
      <c r="O86" s="3">
        <v>36.423999999999999</v>
      </c>
      <c r="P86" s="3" t="s">
        <v>10</v>
      </c>
      <c r="Q86" s="3">
        <v>35.07</v>
      </c>
      <c r="R86" s="3" t="s">
        <v>10</v>
      </c>
      <c r="S86" s="3">
        <v>42.292999999999999</v>
      </c>
      <c r="T86" s="3" t="s">
        <v>10</v>
      </c>
      <c r="U86" s="3">
        <v>47.033999999999999</v>
      </c>
      <c r="V86" s="3" t="s">
        <v>10</v>
      </c>
      <c r="W86" s="3">
        <v>39.731000000000002</v>
      </c>
      <c r="X86" s="3" t="s">
        <v>10</v>
      </c>
    </row>
    <row r="87" spans="1:24">
      <c r="B87" s="7" t="s">
        <v>765</v>
      </c>
      <c r="C87" s="3" t="s">
        <v>10</v>
      </c>
      <c r="D87" s="3" t="s">
        <v>10</v>
      </c>
      <c r="E87" s="3" t="s">
        <v>10</v>
      </c>
      <c r="F87" s="3" t="s">
        <v>10</v>
      </c>
      <c r="G87" s="3" t="s">
        <v>10</v>
      </c>
      <c r="H87" s="3" t="s">
        <v>10</v>
      </c>
      <c r="I87" s="3" t="s">
        <v>10</v>
      </c>
      <c r="J87" s="3" t="s">
        <v>10</v>
      </c>
      <c r="K87" s="3" t="s">
        <v>10</v>
      </c>
      <c r="L87" s="3" t="s">
        <v>10</v>
      </c>
      <c r="M87" s="3" t="s">
        <v>10</v>
      </c>
      <c r="N87" s="3" t="s">
        <v>10</v>
      </c>
      <c r="O87" s="3" t="s">
        <v>10</v>
      </c>
      <c r="P87" s="3" t="s">
        <v>10</v>
      </c>
      <c r="Q87" s="3" t="s">
        <v>10</v>
      </c>
      <c r="R87" s="3" t="s">
        <v>10</v>
      </c>
      <c r="S87" s="3" t="s">
        <v>10</v>
      </c>
      <c r="T87" s="3" t="s">
        <v>10</v>
      </c>
      <c r="U87" s="3" t="s">
        <v>10</v>
      </c>
      <c r="V87" s="3" t="s">
        <v>10</v>
      </c>
      <c r="W87" s="3" t="s">
        <v>10</v>
      </c>
      <c r="X87" s="3" t="s">
        <v>10</v>
      </c>
    </row>
    <row r="88" spans="1:24">
      <c r="B88" s="7" t="s">
        <v>766</v>
      </c>
      <c r="C88" s="3" t="s">
        <v>10</v>
      </c>
      <c r="D88" s="3" t="s">
        <v>10</v>
      </c>
      <c r="E88" s="3" t="s">
        <v>10</v>
      </c>
      <c r="F88" s="3" t="s">
        <v>10</v>
      </c>
      <c r="G88" s="3" t="s">
        <v>10</v>
      </c>
      <c r="H88" s="3" t="s">
        <v>10</v>
      </c>
      <c r="I88" s="3" t="s">
        <v>10</v>
      </c>
      <c r="J88" s="3" t="s">
        <v>10</v>
      </c>
      <c r="K88" s="3" t="s">
        <v>10</v>
      </c>
      <c r="L88" s="3" t="s">
        <v>10</v>
      </c>
      <c r="M88" s="3" t="s">
        <v>10</v>
      </c>
      <c r="N88" s="3" t="s">
        <v>10</v>
      </c>
      <c r="O88" s="3" t="s">
        <v>10</v>
      </c>
      <c r="P88" s="3" t="s">
        <v>10</v>
      </c>
      <c r="Q88" s="3" t="s">
        <v>10</v>
      </c>
      <c r="R88" s="3" t="s">
        <v>10</v>
      </c>
      <c r="S88" s="3" t="s">
        <v>10</v>
      </c>
      <c r="T88" s="3" t="s">
        <v>10</v>
      </c>
      <c r="U88" s="3" t="s">
        <v>10</v>
      </c>
      <c r="V88" s="3" t="s">
        <v>10</v>
      </c>
      <c r="W88" s="3" t="s">
        <v>10</v>
      </c>
      <c r="X88" s="3" t="s">
        <v>10</v>
      </c>
    </row>
    <row r="89" spans="1:24">
      <c r="A89" t="s">
        <v>782</v>
      </c>
      <c r="B89" s="7" t="s">
        <v>762</v>
      </c>
      <c r="C89" s="3">
        <v>16298.6</v>
      </c>
      <c r="D89" s="3">
        <v>16756.519</v>
      </c>
      <c r="E89" s="3">
        <v>17255.025000000001</v>
      </c>
      <c r="F89" s="3">
        <v>17415.651999999998</v>
      </c>
      <c r="G89" s="3">
        <v>15999.111999999999</v>
      </c>
      <c r="H89" s="3">
        <v>15478.217000000001</v>
      </c>
      <c r="I89" s="3">
        <v>16060.624</v>
      </c>
      <c r="J89" s="3">
        <v>16037.271000000001</v>
      </c>
      <c r="K89" s="3">
        <v>16101.458000000001</v>
      </c>
      <c r="L89" s="3">
        <v>15846.687</v>
      </c>
      <c r="M89" s="3">
        <v>15845.698</v>
      </c>
      <c r="N89" s="3">
        <v>16438.258999999998</v>
      </c>
      <c r="O89" s="3">
        <v>17957.759999999998</v>
      </c>
      <c r="P89" s="3">
        <v>18073.601999999999</v>
      </c>
      <c r="Q89" s="3">
        <v>18968.882000000001</v>
      </c>
      <c r="R89" s="3">
        <v>18596.848999999998</v>
      </c>
      <c r="S89" s="3">
        <v>18344.878000000001</v>
      </c>
      <c r="T89" s="3">
        <v>17882.827000000001</v>
      </c>
      <c r="U89" s="3">
        <v>18380.567999999999</v>
      </c>
      <c r="V89" s="3">
        <v>19250.718000000001</v>
      </c>
      <c r="W89" s="3">
        <v>21081.296999999999</v>
      </c>
      <c r="X89" s="3" t="s">
        <v>10</v>
      </c>
    </row>
    <row r="90" spans="1:24">
      <c r="B90" s="7" t="s">
        <v>763</v>
      </c>
      <c r="C90" s="3">
        <v>12680.234</v>
      </c>
      <c r="D90" s="3">
        <v>12923.725</v>
      </c>
      <c r="E90" s="3">
        <v>13208.552</v>
      </c>
      <c r="F90" s="3">
        <v>13577.843000000001</v>
      </c>
      <c r="G90" s="3">
        <v>12266.314</v>
      </c>
      <c r="H90" s="3">
        <v>12430.339</v>
      </c>
      <c r="I90" s="3">
        <v>12832.654</v>
      </c>
      <c r="J90" s="3">
        <v>12788.825999999999</v>
      </c>
      <c r="K90" s="3">
        <v>12641.305</v>
      </c>
      <c r="L90" s="3">
        <v>12383.154</v>
      </c>
      <c r="M90" s="3">
        <v>12616.065000000001</v>
      </c>
      <c r="N90" s="3">
        <v>13208.584999999999</v>
      </c>
      <c r="O90" s="3">
        <v>14292.194</v>
      </c>
      <c r="P90" s="3">
        <v>14495.618</v>
      </c>
      <c r="Q90" s="3">
        <v>15050.929</v>
      </c>
      <c r="R90" s="3">
        <v>14462.261</v>
      </c>
      <c r="S90" s="3" t="s">
        <v>10</v>
      </c>
      <c r="T90" s="3" t="s">
        <v>10</v>
      </c>
      <c r="U90" s="3">
        <v>14323.602000000001</v>
      </c>
      <c r="V90" s="3" t="s">
        <v>10</v>
      </c>
      <c r="W90" s="3">
        <v>15844.633</v>
      </c>
      <c r="X90" s="3" t="s">
        <v>10</v>
      </c>
    </row>
    <row r="91" spans="1:24">
      <c r="B91" s="7" t="s">
        <v>764</v>
      </c>
      <c r="C91" s="3">
        <v>310.79300000000001</v>
      </c>
      <c r="D91" s="3">
        <v>272.33600000000001</v>
      </c>
      <c r="E91" s="3">
        <v>378.93400000000003</v>
      </c>
      <c r="F91" s="3">
        <v>387.34</v>
      </c>
      <c r="G91" s="3">
        <v>363.84</v>
      </c>
      <c r="H91" s="3">
        <v>426.47500000000002</v>
      </c>
      <c r="I91" s="3">
        <v>351.90800000000002</v>
      </c>
      <c r="J91" s="3">
        <v>413.53699999999998</v>
      </c>
      <c r="K91" s="3">
        <v>333.82799999999997</v>
      </c>
      <c r="L91" s="3">
        <v>337.49</v>
      </c>
      <c r="M91" s="3">
        <v>298.48700000000002</v>
      </c>
      <c r="N91" s="3">
        <v>392.59100000000001</v>
      </c>
      <c r="O91" s="3">
        <v>377.21800000000002</v>
      </c>
      <c r="P91" s="3">
        <v>414.63799999999998</v>
      </c>
      <c r="Q91" s="3">
        <v>482.75</v>
      </c>
      <c r="R91" s="3">
        <v>401.19900000000001</v>
      </c>
      <c r="S91" s="3">
        <v>369.74</v>
      </c>
      <c r="T91" s="3">
        <v>363.92700000000002</v>
      </c>
      <c r="U91" s="3">
        <v>380.74200000000002</v>
      </c>
      <c r="V91" s="3">
        <v>422.67700000000002</v>
      </c>
      <c r="W91" s="3">
        <v>457.91500000000002</v>
      </c>
      <c r="X91" s="3" t="s">
        <v>10</v>
      </c>
    </row>
    <row r="92" spans="1:24">
      <c r="B92" s="7" t="s">
        <v>765</v>
      </c>
      <c r="C92" s="3" t="s">
        <v>10</v>
      </c>
      <c r="D92" s="3" t="s">
        <v>10</v>
      </c>
      <c r="E92" s="3" t="s">
        <v>10</v>
      </c>
      <c r="F92" s="3" t="s">
        <v>10</v>
      </c>
      <c r="G92" s="3" t="s">
        <v>10</v>
      </c>
      <c r="H92" s="3" t="s">
        <v>10</v>
      </c>
      <c r="I92" s="3" t="s">
        <v>10</v>
      </c>
      <c r="J92" s="3" t="s">
        <v>10</v>
      </c>
      <c r="K92" s="3" t="s">
        <v>10</v>
      </c>
      <c r="L92" s="3" t="s">
        <v>10</v>
      </c>
      <c r="M92" s="3" t="s">
        <v>10</v>
      </c>
      <c r="N92" s="3" t="s">
        <v>10</v>
      </c>
      <c r="O92" s="3" t="s">
        <v>10</v>
      </c>
      <c r="P92" s="3" t="s">
        <v>10</v>
      </c>
      <c r="Q92" s="3" t="s">
        <v>10</v>
      </c>
      <c r="R92" s="3" t="s">
        <v>10</v>
      </c>
      <c r="S92" s="3" t="s">
        <v>10</v>
      </c>
      <c r="T92" s="3" t="s">
        <v>10</v>
      </c>
      <c r="U92" s="3" t="s">
        <v>10</v>
      </c>
      <c r="V92" s="3" t="s">
        <v>10</v>
      </c>
      <c r="W92" s="3" t="s">
        <v>10</v>
      </c>
      <c r="X92" s="3" t="s">
        <v>10</v>
      </c>
    </row>
    <row r="93" spans="1:24">
      <c r="B93" s="7" t="s">
        <v>766</v>
      </c>
      <c r="C93" s="3" t="s">
        <v>10</v>
      </c>
      <c r="D93" s="3" t="s">
        <v>10</v>
      </c>
      <c r="E93" s="3" t="s">
        <v>10</v>
      </c>
      <c r="F93" s="3" t="s">
        <v>10</v>
      </c>
      <c r="G93" s="3" t="s">
        <v>10</v>
      </c>
      <c r="H93" s="3" t="s">
        <v>10</v>
      </c>
      <c r="I93" s="3" t="s">
        <v>10</v>
      </c>
      <c r="J93" s="3" t="s">
        <v>10</v>
      </c>
      <c r="K93" s="3" t="s">
        <v>10</v>
      </c>
      <c r="L93" s="3" t="s">
        <v>10</v>
      </c>
      <c r="M93" s="3" t="s">
        <v>10</v>
      </c>
      <c r="N93" s="3" t="s">
        <v>10</v>
      </c>
      <c r="O93" s="3" t="s">
        <v>10</v>
      </c>
      <c r="P93" s="3" t="s">
        <v>10</v>
      </c>
      <c r="Q93" s="3" t="s">
        <v>10</v>
      </c>
      <c r="R93" s="3" t="s">
        <v>10</v>
      </c>
      <c r="S93" s="3" t="s">
        <v>10</v>
      </c>
      <c r="T93" s="3" t="s">
        <v>10</v>
      </c>
      <c r="U93" s="3" t="s">
        <v>10</v>
      </c>
      <c r="V93" s="3" t="s">
        <v>10</v>
      </c>
      <c r="W93" s="3" t="s">
        <v>10</v>
      </c>
      <c r="X93" s="3" t="s">
        <v>10</v>
      </c>
    </row>
    <row r="94" spans="1:24">
      <c r="A94" t="s">
        <v>783</v>
      </c>
      <c r="B94" s="7" t="s">
        <v>762</v>
      </c>
      <c r="C94" s="3">
        <v>123424.78</v>
      </c>
      <c r="D94" s="3">
        <v>125565.73299999999</v>
      </c>
      <c r="E94" s="3">
        <v>127316.11500000001</v>
      </c>
      <c r="F94" s="3">
        <v>131837.85200000001</v>
      </c>
      <c r="G94" s="3">
        <v>135943.31899999999</v>
      </c>
      <c r="H94" s="3">
        <v>135201.766</v>
      </c>
      <c r="I94" s="3">
        <v>130799.656</v>
      </c>
      <c r="J94" s="3">
        <v>130291.656</v>
      </c>
      <c r="K94" s="3">
        <v>141167.424</v>
      </c>
      <c r="L94" s="3">
        <v>151898.98499999999</v>
      </c>
      <c r="M94" s="3">
        <v>162920.601</v>
      </c>
      <c r="N94" s="3">
        <v>174573.77900000001</v>
      </c>
      <c r="O94" s="3">
        <v>186121.91200000001</v>
      </c>
      <c r="P94" s="3">
        <v>200006.739</v>
      </c>
      <c r="Q94" s="3">
        <v>197538.52499999999</v>
      </c>
      <c r="R94" s="3">
        <v>186539.71299999999</v>
      </c>
      <c r="S94" s="3">
        <v>189061.56700000001</v>
      </c>
      <c r="T94" s="3" t="s">
        <v>10</v>
      </c>
      <c r="U94" s="3" t="s">
        <v>10</v>
      </c>
      <c r="V94" s="3" t="s">
        <v>10</v>
      </c>
      <c r="W94" s="3" t="s">
        <v>10</v>
      </c>
      <c r="X94" s="3" t="s">
        <v>10</v>
      </c>
    </row>
    <row r="95" spans="1:24">
      <c r="B95" s="7" t="s">
        <v>763</v>
      </c>
      <c r="C95" s="3">
        <v>115417.776</v>
      </c>
      <c r="D95" s="3">
        <v>114463.064</v>
      </c>
      <c r="E95" s="3">
        <v>112225.853</v>
      </c>
      <c r="F95" s="3">
        <v>109166.023</v>
      </c>
      <c r="G95" s="3">
        <v>104920.85799999999</v>
      </c>
      <c r="H95" s="3">
        <v>104422.772</v>
      </c>
      <c r="I95" s="3">
        <v>98091.527000000002</v>
      </c>
      <c r="J95" s="3">
        <v>100720.981</v>
      </c>
      <c r="K95" s="3">
        <v>108805.36599999999</v>
      </c>
      <c r="L95" s="3">
        <v>119350.34600000001</v>
      </c>
      <c r="M95" s="3">
        <v>126874.671</v>
      </c>
      <c r="N95" s="3">
        <v>124808.70699999999</v>
      </c>
      <c r="O95" s="3">
        <v>119829.70600000001</v>
      </c>
      <c r="P95" s="3">
        <v>124443</v>
      </c>
      <c r="Q95" s="3">
        <v>118663.727</v>
      </c>
      <c r="R95" s="3" t="s">
        <v>10</v>
      </c>
      <c r="S95" s="3" t="s">
        <v>10</v>
      </c>
      <c r="T95" s="3" t="s">
        <v>10</v>
      </c>
      <c r="U95" s="3" t="s">
        <v>10</v>
      </c>
      <c r="V95" s="3" t="s">
        <v>10</v>
      </c>
      <c r="W95" s="3" t="s">
        <v>10</v>
      </c>
      <c r="X95" s="3" t="s">
        <v>10</v>
      </c>
    </row>
    <row r="96" spans="1:24">
      <c r="B96" s="7" t="s">
        <v>764</v>
      </c>
      <c r="C96" s="3">
        <v>1650.9570000000001</v>
      </c>
      <c r="D96" s="3" t="s">
        <v>10</v>
      </c>
      <c r="E96" s="3" t="s">
        <v>10</v>
      </c>
      <c r="F96" s="3" t="s">
        <v>10</v>
      </c>
      <c r="G96" s="3">
        <v>1513.84</v>
      </c>
      <c r="H96" s="3">
        <v>1604.954</v>
      </c>
      <c r="I96" s="3">
        <v>1524.0229999999999</v>
      </c>
      <c r="J96" s="3">
        <v>1638.191</v>
      </c>
      <c r="K96" s="3">
        <v>1702.751</v>
      </c>
      <c r="L96" s="3" t="s">
        <v>10</v>
      </c>
      <c r="M96" s="3" t="s">
        <v>10</v>
      </c>
      <c r="N96" s="3" t="s">
        <v>10</v>
      </c>
      <c r="O96" s="3" t="s">
        <v>10</v>
      </c>
      <c r="P96" s="3" t="s">
        <v>10</v>
      </c>
      <c r="Q96" s="3">
        <v>1927.3050000000001</v>
      </c>
      <c r="R96" s="3" t="s">
        <v>10</v>
      </c>
      <c r="S96" s="3" t="s">
        <v>10</v>
      </c>
      <c r="T96" s="3" t="s">
        <v>10</v>
      </c>
      <c r="U96" s="3" t="s">
        <v>10</v>
      </c>
      <c r="V96" s="3" t="s">
        <v>10</v>
      </c>
      <c r="W96" s="3" t="s">
        <v>10</v>
      </c>
      <c r="X96" s="3" t="s">
        <v>10</v>
      </c>
    </row>
    <row r="97" spans="1:24">
      <c r="B97" s="7" t="s">
        <v>765</v>
      </c>
      <c r="C97" s="3" t="s">
        <v>10</v>
      </c>
      <c r="D97" s="3" t="s">
        <v>10</v>
      </c>
      <c r="E97" s="3" t="s">
        <v>10</v>
      </c>
      <c r="F97" s="3" t="s">
        <v>10</v>
      </c>
      <c r="G97" s="3" t="s">
        <v>10</v>
      </c>
      <c r="H97" s="3">
        <v>1558.635</v>
      </c>
      <c r="I97" s="3">
        <v>1478.6980000000001</v>
      </c>
      <c r="J97" s="3" t="s">
        <v>10</v>
      </c>
      <c r="K97" s="3" t="s">
        <v>10</v>
      </c>
      <c r="L97" s="3" t="s">
        <v>10</v>
      </c>
      <c r="M97" s="3">
        <v>1895.3889999999999</v>
      </c>
      <c r="N97" s="3">
        <v>1791.26</v>
      </c>
      <c r="O97" s="3" t="s">
        <v>10</v>
      </c>
      <c r="P97" s="3" t="s">
        <v>10</v>
      </c>
      <c r="Q97" s="3" t="s">
        <v>10</v>
      </c>
      <c r="R97" s="3" t="s">
        <v>10</v>
      </c>
      <c r="S97" s="3" t="s">
        <v>10</v>
      </c>
      <c r="T97" s="3" t="s">
        <v>10</v>
      </c>
      <c r="U97" s="3" t="s">
        <v>10</v>
      </c>
      <c r="V97" s="3" t="s">
        <v>10</v>
      </c>
      <c r="W97" s="3" t="s">
        <v>10</v>
      </c>
      <c r="X97" s="3" t="s">
        <v>10</v>
      </c>
    </row>
    <row r="98" spans="1:24">
      <c r="B98" s="7" t="s">
        <v>766</v>
      </c>
      <c r="C98" s="3" t="s">
        <v>10</v>
      </c>
      <c r="D98" s="3" t="s">
        <v>10</v>
      </c>
      <c r="E98" s="3" t="s">
        <v>10</v>
      </c>
      <c r="F98" s="3" t="s">
        <v>10</v>
      </c>
      <c r="G98" s="3" t="s">
        <v>10</v>
      </c>
      <c r="H98" s="3">
        <v>46.319000000000003</v>
      </c>
      <c r="I98" s="3">
        <v>45.323999999999998</v>
      </c>
      <c r="J98" s="3" t="s">
        <v>10</v>
      </c>
      <c r="K98" s="3" t="s">
        <v>10</v>
      </c>
      <c r="L98" s="3" t="s">
        <v>10</v>
      </c>
      <c r="M98" s="3" t="s">
        <v>10</v>
      </c>
      <c r="N98" s="3" t="s">
        <v>10</v>
      </c>
      <c r="O98" s="3" t="s">
        <v>10</v>
      </c>
      <c r="P98" s="3" t="s">
        <v>10</v>
      </c>
      <c r="Q98" s="3" t="s">
        <v>10</v>
      </c>
      <c r="R98" s="3" t="s">
        <v>10</v>
      </c>
      <c r="S98" s="3" t="s">
        <v>10</v>
      </c>
      <c r="T98" s="3" t="s">
        <v>10</v>
      </c>
      <c r="U98" s="3" t="s">
        <v>10</v>
      </c>
      <c r="V98" s="3" t="s">
        <v>10</v>
      </c>
      <c r="W98" s="3" t="s">
        <v>10</v>
      </c>
      <c r="X98" s="3" t="s">
        <v>10</v>
      </c>
    </row>
    <row r="99" spans="1:24">
      <c r="A99" s="229" t="s">
        <v>1349</v>
      </c>
    </row>
    <row r="100" spans="1:24" hidden="1" outlineLevel="2">
      <c r="A100" t="s">
        <v>784</v>
      </c>
    </row>
    <row r="101" spans="1:24" hidden="1" outlineLevel="2">
      <c r="A101" t="s">
        <v>785</v>
      </c>
      <c r="B101" t="s">
        <v>786</v>
      </c>
    </row>
    <row r="102" spans="1:24" hidden="1" outlineLevel="2">
      <c r="A102" t="s">
        <v>787</v>
      </c>
      <c r="B102" t="s">
        <v>788</v>
      </c>
    </row>
    <row r="103" spans="1:24" hidden="1" outlineLevel="2">
      <c r="A103" t="s">
        <v>789</v>
      </c>
      <c r="B103" t="s">
        <v>790</v>
      </c>
    </row>
    <row r="104" spans="1:24" hidden="1" outlineLevel="2">
      <c r="A104" t="s">
        <v>791</v>
      </c>
      <c r="B104" t="s">
        <v>792</v>
      </c>
    </row>
    <row r="105" spans="1:24" hidden="1" outlineLevel="2">
      <c r="A105" t="s">
        <v>793</v>
      </c>
      <c r="B105" t="s">
        <v>794</v>
      </c>
    </row>
    <row r="106" spans="1:24" hidden="1" outlineLevel="2">
      <c r="A106" t="s">
        <v>795</v>
      </c>
      <c r="B106" t="s">
        <v>796</v>
      </c>
    </row>
    <row r="107" spans="1:24" hidden="1" outlineLevel="2">
      <c r="A107" t="s">
        <v>797</v>
      </c>
      <c r="B107" t="s">
        <v>798</v>
      </c>
    </row>
    <row r="108" spans="1:24" hidden="1" outlineLevel="2">
      <c r="A108" t="s">
        <v>799</v>
      </c>
      <c r="B108" t="s">
        <v>800</v>
      </c>
    </row>
    <row r="109" spans="1:24" hidden="1" outlineLevel="2">
      <c r="A109" t="s">
        <v>801</v>
      </c>
      <c r="B109" t="s">
        <v>802</v>
      </c>
    </row>
    <row r="110" spans="1:24" hidden="1" outlineLevel="2">
      <c r="A110" t="s">
        <v>803</v>
      </c>
      <c r="B110" t="s">
        <v>804</v>
      </c>
    </row>
    <row r="111" spans="1:24" hidden="1" outlineLevel="2">
      <c r="A111" t="s">
        <v>805</v>
      </c>
      <c r="B111" t="s">
        <v>806</v>
      </c>
    </row>
    <row r="112" spans="1:24" hidden="1" outlineLevel="2">
      <c r="A112" t="s">
        <v>807</v>
      </c>
      <c r="B112" t="s">
        <v>808</v>
      </c>
    </row>
    <row r="113" spans="1:2" hidden="1" outlineLevel="2">
      <c r="A113" t="s">
        <v>809</v>
      </c>
      <c r="B113" t="s">
        <v>810</v>
      </c>
    </row>
    <row r="114" spans="1:2" hidden="1" outlineLevel="2">
      <c r="A114" t="s">
        <v>811</v>
      </c>
      <c r="B114" t="s">
        <v>812</v>
      </c>
    </row>
    <row r="115" spans="1:2" hidden="1" outlineLevel="2">
      <c r="A115" t="s">
        <v>813</v>
      </c>
      <c r="B115" t="s">
        <v>814</v>
      </c>
    </row>
    <row r="116" spans="1:2" hidden="1" outlineLevel="2">
      <c r="A116" t="s">
        <v>815</v>
      </c>
      <c r="B116" t="s">
        <v>816</v>
      </c>
    </row>
    <row r="117" spans="1:2" collapsed="1"/>
  </sheetData>
  <pageMargins left="0.7" right="0.7" top="0.75" bottom="0.75" header="0.3" footer="0.3"/>
  <pageSetup scale="44" orientation="landscape" horizontalDpi="0" verticalDpi="0" r:id="rId1"/>
</worksheet>
</file>

<file path=xl/worksheets/sheet82.xml><?xml version="1.0" encoding="utf-8"?>
<worksheet xmlns="http://schemas.openxmlformats.org/spreadsheetml/2006/main" xmlns:r="http://schemas.openxmlformats.org/officeDocument/2006/relationships">
  <sheetPr codeName="Sheet128"/>
  <dimension ref="A1:AG99"/>
  <sheetViews>
    <sheetView view="pageBreakPreview" zoomScaleNormal="100" zoomScaleSheetLayoutView="100" workbookViewId="0"/>
  </sheetViews>
  <sheetFormatPr defaultRowHeight="15" outlineLevelRow="1" outlineLevelCol="1"/>
  <cols>
    <col min="1" max="1" width="14.85546875" customWidth="1"/>
    <col min="2" max="2" width="30.5703125" customWidth="1"/>
    <col min="3" max="18" width="9.140625" style="8" customWidth="1"/>
    <col min="19" max="24" width="9.140625" style="8"/>
    <col min="26" max="32" width="0" hidden="1" customWidth="1" outlineLevel="1"/>
    <col min="33" max="33" width="9.140625" collapsed="1"/>
  </cols>
  <sheetData>
    <row r="1" spans="1:32">
      <c r="A1" s="143" t="s">
        <v>817</v>
      </c>
      <c r="G1" s="144"/>
    </row>
    <row r="2" spans="1:32">
      <c r="A2" t="str">
        <f>IF([1]Sheet4!A7=[1]Sheet1!A6,"","PROBLEM")</f>
        <v/>
      </c>
      <c r="C2" s="8">
        <v>1987</v>
      </c>
      <c r="D2" s="8">
        <f t="shared" ref="D2:X2" si="0">C2+1</f>
        <v>1988</v>
      </c>
      <c r="E2" s="8">
        <f t="shared" si="0"/>
        <v>1989</v>
      </c>
      <c r="F2" s="8">
        <f t="shared" si="0"/>
        <v>1990</v>
      </c>
      <c r="G2" s="8">
        <f t="shared" si="0"/>
        <v>1991</v>
      </c>
      <c r="H2" s="8">
        <f t="shared" si="0"/>
        <v>1992</v>
      </c>
      <c r="I2" s="8">
        <f t="shared" si="0"/>
        <v>1993</v>
      </c>
      <c r="J2" s="8">
        <f t="shared" si="0"/>
        <v>1994</v>
      </c>
      <c r="K2" s="8">
        <f t="shared" si="0"/>
        <v>1995</v>
      </c>
      <c r="L2" s="8">
        <f t="shared" si="0"/>
        <v>1996</v>
      </c>
      <c r="M2" s="8">
        <f t="shared" si="0"/>
        <v>1997</v>
      </c>
      <c r="N2" s="8">
        <f t="shared" si="0"/>
        <v>1998</v>
      </c>
      <c r="O2" s="8">
        <f t="shared" si="0"/>
        <v>1999</v>
      </c>
      <c r="P2" s="8">
        <f t="shared" si="0"/>
        <v>2000</v>
      </c>
      <c r="Q2" s="8">
        <f t="shared" si="0"/>
        <v>2001</v>
      </c>
      <c r="R2" s="8">
        <f t="shared" si="0"/>
        <v>2002</v>
      </c>
      <c r="S2" s="8">
        <f t="shared" si="0"/>
        <v>2003</v>
      </c>
      <c r="T2" s="8">
        <f t="shared" si="0"/>
        <v>2004</v>
      </c>
      <c r="U2" s="8">
        <f t="shared" si="0"/>
        <v>2005</v>
      </c>
      <c r="V2" s="8">
        <f t="shared" si="0"/>
        <v>2006</v>
      </c>
      <c r="W2" s="8">
        <f t="shared" si="0"/>
        <v>2007</v>
      </c>
      <c r="X2" s="8">
        <f t="shared" si="0"/>
        <v>2008</v>
      </c>
    </row>
    <row r="3" spans="1:32">
      <c r="A3" s="24" t="str">
        <f>[1]Sheet4!A7</f>
        <v>Australia</v>
      </c>
      <c r="B3" s="24" t="str">
        <f>[1]Sheet4!B7</f>
        <v>TOTAL BERD</v>
      </c>
      <c r="C3" s="23" t="s">
        <v>446</v>
      </c>
      <c r="D3" s="23" t="s">
        <v>446</v>
      </c>
      <c r="E3" s="23">
        <f>100*[1]Sheet4!F7/[1]Sheet1!F6</f>
        <v>0.5273019271948608</v>
      </c>
      <c r="F3" s="23">
        <f>100*[1]Sheet4!G7/[1]Sheet1!G6</f>
        <v>0.54442404820426671</v>
      </c>
      <c r="G3" s="23">
        <f>100*[1]Sheet4!H7/[1]Sheet1!H6</f>
        <v>0.60327738360389738</v>
      </c>
      <c r="H3" s="23">
        <f>100*[1]Sheet4!I7/[1]Sheet1!I6</f>
        <v>0.68955796392584701</v>
      </c>
      <c r="I3" s="23">
        <f>100*[1]Sheet4!J7/[1]Sheet1!J6</f>
        <v>0.7155277223407428</v>
      </c>
      <c r="J3" s="23">
        <f>100*[1]Sheet4!K7/[1]Sheet1!K6</f>
        <v>0.76417542109470471</v>
      </c>
      <c r="K3" s="23">
        <f>100*[1]Sheet4!L7/[1]Sheet1!L6</f>
        <v>0.89130483705648056</v>
      </c>
      <c r="L3" s="23">
        <f>100*[1]Sheet4!M7/[1]Sheet1!M6</f>
        <v>0.823696393003859</v>
      </c>
      <c r="M3" s="23">
        <f>100*[1]Sheet4!N7/[1]Sheet1!N6</f>
        <v>0.77478482240271551</v>
      </c>
      <c r="N3" s="23">
        <f>100*[1]Sheet4!O7/[1]Sheet1!O6</f>
        <v>0.71417109967733494</v>
      </c>
      <c r="O3" s="23">
        <f>100*[1]Sheet4!P7/[1]Sheet1!P6</f>
        <v>0.67640220153243924</v>
      </c>
      <c r="P3" s="23">
        <f>100*[1]Sheet4!Q7/[1]Sheet1!Q6</f>
        <v>0.76903961882947813</v>
      </c>
      <c r="Q3" s="23">
        <f>100*[1]Sheet4!R7/[1]Sheet1!R6</f>
        <v>0.89047754643012256</v>
      </c>
      <c r="R3" s="23">
        <f>100*[1]Sheet4!S7/[1]Sheet1!S6</f>
        <v>0.94573049753630145</v>
      </c>
      <c r="S3" s="23">
        <f>100*[1]Sheet4!T7/[1]Sheet1!T6</f>
        <v>0.98343102250247127</v>
      </c>
      <c r="T3" s="23">
        <f>100*[1]Sheet4!U7/[1]Sheet1!U6</f>
        <v>1.0201358221519909</v>
      </c>
      <c r="U3" s="23">
        <f>100*[1]Sheet4!V7/[1]Sheet1!V6</f>
        <v>1.1319240061140516</v>
      </c>
      <c r="V3" s="23">
        <f>100*[1]Sheet4!W7/[1]Sheet1!W6</f>
        <v>1.2459354618357863</v>
      </c>
      <c r="W3" s="23" t="s">
        <v>446</v>
      </c>
      <c r="X3" s="23" t="s">
        <v>446</v>
      </c>
    </row>
    <row r="4" spans="1:32">
      <c r="A4" s="24"/>
      <c r="B4" s="24" t="str">
        <f>[1]Sheet4!B8</f>
        <v xml:space="preserve">  MANUFACTURING</v>
      </c>
      <c r="C4" s="23" t="s">
        <v>446</v>
      </c>
      <c r="D4" s="23" t="s">
        <v>446</v>
      </c>
      <c r="E4" s="23">
        <f>100*[1]Sheet4!F8/[1]Sheet1!F7</f>
        <v>1.8276263442261254</v>
      </c>
      <c r="F4" s="23">
        <f>100*[1]Sheet4!G8/[1]Sheet1!G7</f>
        <v>2.1378693927713535</v>
      </c>
      <c r="G4" s="23">
        <f>100*[1]Sheet4!H8/[1]Sheet1!H7</f>
        <v>2.4523736628214241</v>
      </c>
      <c r="H4" s="23">
        <f>100*[1]Sheet4!I8/[1]Sheet1!I7</f>
        <v>2.8703123146532001</v>
      </c>
      <c r="I4" s="23">
        <f>100*[1]Sheet4!J8/[1]Sheet1!J7</f>
        <v>2.6980190248956144</v>
      </c>
      <c r="J4" s="23">
        <f>100*[1]Sheet4!K8/[1]Sheet1!K7</f>
        <v>2.874067683153589</v>
      </c>
      <c r="K4" s="23">
        <f>100*[1]Sheet4!L8/[1]Sheet1!L7</f>
        <v>3.44485837305416</v>
      </c>
      <c r="L4" s="23">
        <f>100*[1]Sheet4!M8/[1]Sheet1!M7</f>
        <v>3.2005715334029521</v>
      </c>
      <c r="M4" s="23">
        <f>100*[1]Sheet4!N8/[1]Sheet1!N7</f>
        <v>2.9100948286094885</v>
      </c>
      <c r="N4" s="23">
        <f>100*[1]Sheet4!O8/[1]Sheet1!O7</f>
        <v>2.651260668958396</v>
      </c>
      <c r="O4" s="23">
        <f>100*[1]Sheet4!P8/[1]Sheet1!P7</f>
        <v>2.6053032061698782</v>
      </c>
      <c r="P4" s="23">
        <f>100*[1]Sheet4!Q8/[1]Sheet1!Q7</f>
        <v>2.8529326199420684</v>
      </c>
      <c r="Q4" s="23">
        <f>100*[1]Sheet4!R8/[1]Sheet1!R7</f>
        <v>3.1314727265994349</v>
      </c>
      <c r="R4" s="23">
        <f>100*[1]Sheet4!S8/[1]Sheet1!S7</f>
        <v>3.2175512997430804</v>
      </c>
      <c r="S4" s="23">
        <f>100*[1]Sheet4!T8/[1]Sheet1!T7</f>
        <v>3.5225840116885827</v>
      </c>
      <c r="T4" s="23">
        <f>100*[1]Sheet4!U8/[1]Sheet1!U7</f>
        <v>3.5268850432632881</v>
      </c>
      <c r="U4" s="23">
        <f>100*[1]Sheet4!V8/[1]Sheet1!V7</f>
        <v>3.8505539860952496</v>
      </c>
      <c r="V4" s="23">
        <f>100*[1]Sheet4!W8/[1]Sheet1!W7</f>
        <v>3.8847691327269569</v>
      </c>
      <c r="W4" s="23" t="s">
        <v>446</v>
      </c>
      <c r="X4" s="23" t="s">
        <v>446</v>
      </c>
    </row>
    <row r="5" spans="1:32">
      <c r="A5" s="24"/>
      <c r="B5" s="24" t="str">
        <f>[1]Sheet4!B9</f>
        <v xml:space="preserve">    Food, beverages and tobacco</v>
      </c>
      <c r="C5" s="23" t="s">
        <v>446</v>
      </c>
      <c r="D5" s="23" t="s">
        <v>446</v>
      </c>
      <c r="E5" s="23" t="s">
        <v>446</v>
      </c>
      <c r="F5" s="23" t="s">
        <v>446</v>
      </c>
      <c r="G5" s="23" t="s">
        <v>446</v>
      </c>
      <c r="H5" s="23" t="s">
        <v>446</v>
      </c>
      <c r="I5" s="23" t="s">
        <v>446</v>
      </c>
      <c r="J5" s="23" t="s">
        <v>446</v>
      </c>
      <c r="K5" s="23" t="s">
        <v>446</v>
      </c>
      <c r="L5" s="23" t="s">
        <v>446</v>
      </c>
      <c r="M5" s="23" t="s">
        <v>446</v>
      </c>
      <c r="N5" s="23" t="s">
        <v>446</v>
      </c>
      <c r="O5" s="23" t="s">
        <v>446</v>
      </c>
      <c r="P5" s="23" t="s">
        <v>446</v>
      </c>
      <c r="Q5" s="23" t="s">
        <v>446</v>
      </c>
      <c r="R5" s="23" t="s">
        <v>446</v>
      </c>
      <c r="S5" s="23" t="s">
        <v>446</v>
      </c>
      <c r="T5" s="23" t="s">
        <v>446</v>
      </c>
      <c r="U5" s="23" t="s">
        <v>446</v>
      </c>
      <c r="V5" s="23" t="s">
        <v>446</v>
      </c>
      <c r="W5" s="23" t="s">
        <v>446</v>
      </c>
      <c r="X5" s="23" t="s">
        <v>446</v>
      </c>
    </row>
    <row r="6" spans="1:32" s="149" customFormat="1">
      <c r="A6" s="24"/>
      <c r="B6" s="24" t="str">
        <f>[1]Sheet4!B10</f>
        <v xml:space="preserve">      Food products and beverages</v>
      </c>
      <c r="C6" s="23" t="s">
        <v>446</v>
      </c>
      <c r="D6" s="23" t="s">
        <v>446</v>
      </c>
      <c r="E6" s="23" t="s">
        <v>446</v>
      </c>
      <c r="F6" s="23" t="s">
        <v>446</v>
      </c>
      <c r="G6" s="23" t="s">
        <v>446</v>
      </c>
      <c r="H6" s="23" t="s">
        <v>446</v>
      </c>
      <c r="I6" s="23" t="s">
        <v>446</v>
      </c>
      <c r="J6" s="23" t="s">
        <v>446</v>
      </c>
      <c r="K6" s="23" t="s">
        <v>446</v>
      </c>
      <c r="L6" s="23" t="s">
        <v>446</v>
      </c>
      <c r="M6" s="23" t="s">
        <v>446</v>
      </c>
      <c r="N6" s="23" t="s">
        <v>446</v>
      </c>
      <c r="O6" s="23" t="s">
        <v>446</v>
      </c>
      <c r="P6" s="23" t="s">
        <v>446</v>
      </c>
      <c r="Q6" s="23" t="s">
        <v>446</v>
      </c>
      <c r="R6" s="23" t="s">
        <v>446</v>
      </c>
      <c r="S6" s="23" t="s">
        <v>446</v>
      </c>
      <c r="T6" s="23" t="s">
        <v>446</v>
      </c>
      <c r="U6" s="23" t="s">
        <v>446</v>
      </c>
      <c r="V6" s="23" t="s">
        <v>446</v>
      </c>
      <c r="W6" s="23" t="s">
        <v>446</v>
      </c>
      <c r="X6" s="23" t="s">
        <v>446</v>
      </c>
    </row>
    <row r="7" spans="1:32">
      <c r="A7" s="24"/>
      <c r="B7" s="24" t="str">
        <f>[1]Sheet4!B11</f>
        <v xml:space="preserve">      Tobacco products</v>
      </c>
      <c r="C7" s="23" t="s">
        <v>446</v>
      </c>
      <c r="D7" s="23" t="s">
        <v>446</v>
      </c>
      <c r="E7" s="23" t="s">
        <v>446</v>
      </c>
      <c r="F7" s="23" t="s">
        <v>446</v>
      </c>
      <c r="G7" s="23" t="s">
        <v>446</v>
      </c>
      <c r="H7" s="23" t="s">
        <v>446</v>
      </c>
      <c r="I7" s="23" t="s">
        <v>446</v>
      </c>
      <c r="J7" s="23" t="s">
        <v>446</v>
      </c>
      <c r="K7" s="23" t="s">
        <v>446</v>
      </c>
      <c r="L7" s="23" t="s">
        <v>446</v>
      </c>
      <c r="M7" s="23" t="s">
        <v>446</v>
      </c>
      <c r="N7" s="23" t="s">
        <v>446</v>
      </c>
      <c r="O7" s="23" t="s">
        <v>446</v>
      </c>
      <c r="P7" s="23" t="s">
        <v>446</v>
      </c>
      <c r="Q7" s="23" t="s">
        <v>446</v>
      </c>
      <c r="R7" s="23" t="s">
        <v>446</v>
      </c>
      <c r="S7" s="23" t="s">
        <v>446</v>
      </c>
      <c r="T7" s="23" t="s">
        <v>446</v>
      </c>
      <c r="U7" s="23" t="s">
        <v>446</v>
      </c>
      <c r="V7" s="23" t="s">
        <v>446</v>
      </c>
      <c r="W7" s="23" t="s">
        <v>446</v>
      </c>
      <c r="X7" s="23" t="s">
        <v>446</v>
      </c>
    </row>
    <row r="8" spans="1:32" hidden="1" outlineLevel="1">
      <c r="A8" s="24" t="str">
        <f>[1]Sheet4!A12</f>
        <v>Belgium</v>
      </c>
      <c r="B8" s="24" t="str">
        <f>[1]Sheet4!B12</f>
        <v>TOTAL BERD</v>
      </c>
      <c r="C8" s="23" t="s">
        <v>446</v>
      </c>
      <c r="D8" s="23" t="s">
        <v>446</v>
      </c>
      <c r="E8" s="23" t="s">
        <v>446</v>
      </c>
      <c r="F8" s="23" t="s">
        <v>446</v>
      </c>
      <c r="G8" s="23" t="s">
        <v>446</v>
      </c>
      <c r="H8" s="23" t="s">
        <v>446</v>
      </c>
      <c r="I8" s="23" t="s">
        <v>446</v>
      </c>
      <c r="J8" s="23" t="s">
        <v>446</v>
      </c>
      <c r="K8" s="23">
        <f>100*[1]Sheet4!L12/[1]Sheet1!L11</f>
        <v>1.3211613355037541</v>
      </c>
      <c r="L8" s="23">
        <f>100*[1]Sheet4!M12/[1]Sheet1!M11</f>
        <v>1.4109600318318403</v>
      </c>
      <c r="M8" s="23">
        <f>100*[1]Sheet4!N12/[1]Sheet1!N11</f>
        <v>1.4688197838117736</v>
      </c>
      <c r="N8" s="23">
        <f>100*[1]Sheet4!O12/[1]Sheet1!O11</f>
        <v>1.4782648295519025</v>
      </c>
      <c r="O8" s="23">
        <f>100*[1]Sheet4!P12/[1]Sheet1!P11</f>
        <v>1.5565466721138332</v>
      </c>
      <c r="P8" s="23">
        <f>100*[1]Sheet4!Q12/[1]Sheet1!Q11</f>
        <v>1.5987278285499935</v>
      </c>
      <c r="Q8" s="23">
        <f>100*[1]Sheet4!R12/[1]Sheet1!R11</f>
        <v>1.6887253276369227</v>
      </c>
      <c r="R8" s="23">
        <f>100*[1]Sheet4!S12/[1]Sheet1!S11</f>
        <v>1.5274984140463153</v>
      </c>
      <c r="S8" s="23">
        <f>100*[1]Sheet4!T12/[1]Sheet1!T11</f>
        <v>1.461225141114914</v>
      </c>
      <c r="T8" s="23">
        <f>100*[1]Sheet4!U12/[1]Sheet1!U11</f>
        <v>1.4331888152578984</v>
      </c>
      <c r="U8" s="23">
        <f>100*[1]Sheet4!V12/[1]Sheet1!V11</f>
        <v>1.3729479491164758</v>
      </c>
      <c r="V8" s="23" t="s">
        <v>446</v>
      </c>
      <c r="W8" s="23" t="s">
        <v>446</v>
      </c>
      <c r="X8" s="23" t="s">
        <v>446</v>
      </c>
    </row>
    <row r="9" spans="1:32" hidden="1" outlineLevel="1">
      <c r="A9" s="24"/>
      <c r="B9" s="24" t="str">
        <f>[1]Sheet4!B13</f>
        <v xml:space="preserve">  MANUFACTURING</v>
      </c>
      <c r="C9" s="23" t="s">
        <v>446</v>
      </c>
      <c r="D9" s="23" t="s">
        <v>446</v>
      </c>
      <c r="E9" s="23" t="s">
        <v>446</v>
      </c>
      <c r="F9" s="23" t="s">
        <v>446</v>
      </c>
      <c r="G9" s="23" t="s">
        <v>446</v>
      </c>
      <c r="H9" s="23" t="s">
        <v>446</v>
      </c>
      <c r="I9" s="23" t="s">
        <v>446</v>
      </c>
      <c r="J9" s="23" t="s">
        <v>446</v>
      </c>
      <c r="K9" s="23">
        <f>100*[1]Sheet4!L13/[1]Sheet1!L12</f>
        <v>5.4756275320718109</v>
      </c>
      <c r="L9" s="23">
        <f>100*[1]Sheet4!M13/[1]Sheet1!M12</f>
        <v>5.8429447045825222</v>
      </c>
      <c r="M9" s="23">
        <f>100*[1]Sheet4!N13/[1]Sheet1!N12</f>
        <v>5.9856662705145744</v>
      </c>
      <c r="N9" s="23">
        <f>100*[1]Sheet4!O13/[1]Sheet1!O12</f>
        <v>5.9636516999107743</v>
      </c>
      <c r="O9" s="23">
        <f>100*[1]Sheet4!P13/[1]Sheet1!P12</f>
        <v>6.630637535167641</v>
      </c>
      <c r="P9" s="23">
        <f>100*[1]Sheet4!Q13/[1]Sheet1!Q12</f>
        <v>6.6990174685093464</v>
      </c>
      <c r="Q9" s="23">
        <f>100*[1]Sheet4!R13/[1]Sheet1!R12</f>
        <v>7.4892418282735127</v>
      </c>
      <c r="R9" s="23">
        <f>100*[1]Sheet4!S13/[1]Sheet1!S12</f>
        <v>6.6409664120702976</v>
      </c>
      <c r="S9" s="23">
        <f>100*[1]Sheet4!T13/[1]Sheet1!T12</f>
        <v>6.589914559721012</v>
      </c>
      <c r="T9" s="23" t="s">
        <v>446</v>
      </c>
      <c r="U9" s="23" t="s">
        <v>446</v>
      </c>
      <c r="V9" s="23" t="s">
        <v>446</v>
      </c>
      <c r="W9" s="23" t="s">
        <v>446</v>
      </c>
      <c r="X9" s="23" t="s">
        <v>446</v>
      </c>
    </row>
    <row r="10" spans="1:32" hidden="1" outlineLevel="1">
      <c r="A10" s="24"/>
      <c r="B10" s="24" t="str">
        <f>[1]Sheet4!B14</f>
        <v xml:space="preserve">    Food, beverages and tobacco</v>
      </c>
      <c r="C10" s="23" t="s">
        <v>446</v>
      </c>
      <c r="D10" s="23" t="s">
        <v>446</v>
      </c>
      <c r="E10" s="23" t="s">
        <v>446</v>
      </c>
      <c r="F10" s="23" t="s">
        <v>446</v>
      </c>
      <c r="G10" s="23" t="s">
        <v>446</v>
      </c>
      <c r="H10" s="23" t="s">
        <v>446</v>
      </c>
      <c r="I10" s="23" t="s">
        <v>446</v>
      </c>
      <c r="J10" s="23" t="s">
        <v>446</v>
      </c>
      <c r="K10" s="23">
        <f>100*[1]Sheet4!L14/[1]Sheet1!L13</f>
        <v>1.2461619263089851</v>
      </c>
      <c r="L10" s="23">
        <f>100*[1]Sheet4!M14/[1]Sheet1!M13</f>
        <v>1.4535877441713927</v>
      </c>
      <c r="M10" s="23">
        <f>100*[1]Sheet4!N14/[1]Sheet1!N13</f>
        <v>1.4340965168990647</v>
      </c>
      <c r="N10" s="23">
        <f>100*[1]Sheet4!O14/[1]Sheet1!O13</f>
        <v>1.57256001667393</v>
      </c>
      <c r="O10" s="23">
        <f>100*[1]Sheet4!P14/[1]Sheet1!P13</f>
        <v>1.5914185315331977</v>
      </c>
      <c r="P10" s="23">
        <f>100*[1]Sheet4!Q14/[1]Sheet1!Q13</f>
        <v>1.7104936786183662</v>
      </c>
      <c r="Q10" s="23">
        <f>100*[1]Sheet4!R14/[1]Sheet1!R13</f>
        <v>1.7641939420040194</v>
      </c>
      <c r="R10" s="23">
        <f>100*[1]Sheet4!S14/[1]Sheet1!S13</f>
        <v>1.816562357959512</v>
      </c>
      <c r="S10" s="23">
        <f>100*[1]Sheet4!T14/[1]Sheet1!T13</f>
        <v>1.7711847151050328</v>
      </c>
      <c r="T10" s="23" t="s">
        <v>446</v>
      </c>
      <c r="U10" s="23" t="s">
        <v>446</v>
      </c>
      <c r="V10" s="23" t="s">
        <v>446</v>
      </c>
      <c r="W10" s="23" t="s">
        <v>446</v>
      </c>
      <c r="X10" s="23" t="s">
        <v>446</v>
      </c>
    </row>
    <row r="11" spans="1:32" hidden="1" outlineLevel="1">
      <c r="A11" s="24"/>
      <c r="B11" s="24" t="str">
        <f>[1]Sheet4!B15</f>
        <v xml:space="preserve">      Food products and beverages</v>
      </c>
      <c r="C11" s="23" t="s">
        <v>446</v>
      </c>
      <c r="D11" s="23" t="s">
        <v>446</v>
      </c>
      <c r="E11" s="23" t="s">
        <v>446</v>
      </c>
      <c r="F11" s="23" t="s">
        <v>446</v>
      </c>
      <c r="G11" s="23" t="s">
        <v>446</v>
      </c>
      <c r="H11" s="23" t="s">
        <v>446</v>
      </c>
      <c r="I11" s="23" t="s">
        <v>446</v>
      </c>
      <c r="J11" s="23" t="s">
        <v>446</v>
      </c>
      <c r="K11" s="23">
        <f>100*[1]Sheet4!L15/[1]Sheet1!L14</f>
        <v>1.2753141944432769</v>
      </c>
      <c r="L11" s="23">
        <f>100*[1]Sheet4!M15/[1]Sheet1!M14</f>
        <v>1.4853583826832755</v>
      </c>
      <c r="M11" s="23">
        <f>100*[1]Sheet4!N15/[1]Sheet1!N14</f>
        <v>1.4650005945538864</v>
      </c>
      <c r="N11" s="23">
        <f>100*[1]Sheet4!O15/[1]Sheet1!O14</f>
        <v>1.6135359604170347</v>
      </c>
      <c r="O11" s="23">
        <f>100*[1]Sheet4!P15/[1]Sheet1!P14</f>
        <v>1.6323424996641784</v>
      </c>
      <c r="P11" s="23">
        <f>100*[1]Sheet4!Q15/[1]Sheet1!Q14</f>
        <v>1.7677286147077551</v>
      </c>
      <c r="Q11" s="23">
        <f>100*[1]Sheet4!R15/[1]Sheet1!R14</f>
        <v>1.8149637822840436</v>
      </c>
      <c r="R11" s="23">
        <f>100*[1]Sheet4!S15/[1]Sheet1!S14</f>
        <v>1.8036134971548696</v>
      </c>
      <c r="S11" s="23">
        <f>100*[1]Sheet4!T15/[1]Sheet1!T14</f>
        <v>1.761109349120767</v>
      </c>
      <c r="T11" s="23" t="s">
        <v>446</v>
      </c>
      <c r="U11" s="23" t="s">
        <v>446</v>
      </c>
      <c r="V11" s="23" t="s">
        <v>446</v>
      </c>
      <c r="W11" s="23" t="s">
        <v>446</v>
      </c>
      <c r="X11" s="23" t="s">
        <v>446</v>
      </c>
    </row>
    <row r="12" spans="1:32" hidden="1" outlineLevel="1">
      <c r="A12" s="24"/>
      <c r="B12" s="24" t="str">
        <f>[1]Sheet4!B16</f>
        <v xml:space="preserve">      Tobacco products</v>
      </c>
      <c r="C12" s="23" t="s">
        <v>446</v>
      </c>
      <c r="D12" s="23" t="s">
        <v>446</v>
      </c>
      <c r="E12" s="23" t="s">
        <v>446</v>
      </c>
      <c r="F12" s="23" t="s">
        <v>446</v>
      </c>
      <c r="G12" s="23" t="s">
        <v>446</v>
      </c>
      <c r="H12" s="23" t="s">
        <v>446</v>
      </c>
      <c r="I12" s="23" t="s">
        <v>446</v>
      </c>
      <c r="J12" s="23" t="s">
        <v>446</v>
      </c>
      <c r="K12" s="23">
        <f>100*[1]Sheet4!L16/[1]Sheet1!L15</f>
        <v>0.52445369406867848</v>
      </c>
      <c r="L12" s="23">
        <f>100*[1]Sheet4!M16/[1]Sheet1!M15</f>
        <v>0.59592061742006608</v>
      </c>
      <c r="M12" s="23">
        <f>100*[1]Sheet4!N16/[1]Sheet1!N15</f>
        <v>0.57871640153592974</v>
      </c>
      <c r="N12" s="23">
        <f>100*[1]Sheet4!O16/[1]Sheet1!O15</f>
        <v>0.4420368364030336</v>
      </c>
      <c r="O12" s="23">
        <f>100*[1]Sheet4!P16/[1]Sheet1!P15</f>
        <v>0.50331801939765186</v>
      </c>
      <c r="P12" s="23">
        <f>100*[1]Sheet4!Q16/[1]Sheet1!Q15</f>
        <v>0.3622727272727273</v>
      </c>
      <c r="Q12" s="23">
        <f>100*[1]Sheet4!R16/[1]Sheet1!R15</f>
        <v>0.41777777777777775</v>
      </c>
      <c r="R12" s="23">
        <f>100*[1]Sheet4!S16/[1]Sheet1!S15</f>
        <v>2.1702970297029704</v>
      </c>
      <c r="S12" s="23">
        <f>100*[1]Sheet4!T16/[1]Sheet1!T15</f>
        <v>2.0330275229357802</v>
      </c>
      <c r="T12" s="23" t="s">
        <v>446</v>
      </c>
      <c r="U12" s="23" t="s">
        <v>446</v>
      </c>
      <c r="V12" s="23" t="s">
        <v>446</v>
      </c>
      <c r="W12" s="23" t="s">
        <v>446</v>
      </c>
      <c r="X12" s="23" t="s">
        <v>446</v>
      </c>
    </row>
    <row r="13" spans="1:32" collapsed="1">
      <c r="A13" s="24" t="str">
        <f>[1]Sheet4!A17</f>
        <v>Canada</v>
      </c>
      <c r="B13" s="24" t="str">
        <f>[1]Sheet4!B17</f>
        <v>TOTAL BERD</v>
      </c>
      <c r="C13" s="23">
        <f>100*[1]Sheet4!D17/[1]Sheet1!D16</f>
        <v>0.83356370561494042</v>
      </c>
      <c r="D13" s="23">
        <f>100*[1]Sheet4!E17/[1]Sheet1!E16</f>
        <v>0.81281805637343219</v>
      </c>
      <c r="E13" s="23">
        <f>100*[1]Sheet4!F17/[1]Sheet1!F16</f>
        <v>0.78644917948616677</v>
      </c>
      <c r="F13" s="23">
        <f>100*[1]Sheet4!G17/[1]Sheet1!G16</f>
        <v>0.81865565623114311</v>
      </c>
      <c r="G13" s="23">
        <f>100*[1]Sheet4!H17/[1]Sheet1!H16</f>
        <v>0.84187391228475617</v>
      </c>
      <c r="H13" s="23">
        <f>100*[1]Sheet4!I17/[1]Sheet1!I16</f>
        <v>0.88461354774401979</v>
      </c>
      <c r="I13" s="23">
        <f>100*[1]Sheet4!J17/[1]Sheet1!J16</f>
        <v>0.95476318930142068</v>
      </c>
      <c r="J13" s="23">
        <f>100*[1]Sheet4!K17/[1]Sheet1!K16</f>
        <v>1.0595813204508857</v>
      </c>
      <c r="K13" s="23">
        <f>100*[1]Sheet4!L17/[1]Sheet1!L16</f>
        <v>1.0645213716886073</v>
      </c>
      <c r="L13" s="23">
        <f>100*[1]Sheet4!M17/[1]Sheet1!M16</f>
        <v>1.0306567536632398</v>
      </c>
      <c r="M13" s="23">
        <f>100*[1]Sheet4!N17/[1]Sheet1!N16</f>
        <v>1.0702094628016201</v>
      </c>
      <c r="N13" s="23">
        <f>100*[1]Sheet4!O17/[1]Sheet1!O16</f>
        <v>1.1438379466437341</v>
      </c>
      <c r="O13" s="23">
        <f>100*[1]Sheet4!P17/[1]Sheet1!P16</f>
        <v>1.1433552711854904</v>
      </c>
      <c r="P13" s="23" t="s">
        <v>446</v>
      </c>
      <c r="Q13" s="23" t="s">
        <v>446</v>
      </c>
      <c r="R13" s="23" t="s">
        <v>446</v>
      </c>
      <c r="S13" s="23" t="s">
        <v>446</v>
      </c>
      <c r="T13" s="23" t="s">
        <v>446</v>
      </c>
      <c r="U13" s="23">
        <f>100*[1]Sheet4!V17/[1]Sheet1!V16</f>
        <v>1.2318163786129064</v>
      </c>
      <c r="V13" s="23">
        <f>100*[1]Sheet4!W17/[1]Sheet1!W16</f>
        <v>1.1837104420091973</v>
      </c>
      <c r="W13" s="23" t="s">
        <v>446</v>
      </c>
      <c r="X13" s="23" t="s">
        <v>446</v>
      </c>
      <c r="Z13" t="str">
        <f>A13</f>
        <v>Canada</v>
      </c>
      <c r="AA13">
        <f>V2</f>
        <v>2006</v>
      </c>
      <c r="AB13" s="4">
        <f>V15</f>
        <v>0.60397843747627367</v>
      </c>
      <c r="AD13" s="143" t="s">
        <v>34</v>
      </c>
      <c r="AE13" s="143">
        <f>U2</f>
        <v>2005</v>
      </c>
      <c r="AF13" s="4">
        <f>U16</f>
        <v>0.61500304692260821</v>
      </c>
    </row>
    <row r="14" spans="1:32">
      <c r="A14" s="24"/>
      <c r="B14" s="24" t="str">
        <f>[1]Sheet4!B18</f>
        <v xml:space="preserve">  MANUFACTURING</v>
      </c>
      <c r="C14" s="23">
        <f>100*[1]Sheet4!D18/[1]Sheet1!D17</f>
        <v>3.0459532205228785</v>
      </c>
      <c r="D14" s="23">
        <f>100*[1]Sheet4!E18/[1]Sheet1!E17</f>
        <v>2.9677563731980681</v>
      </c>
      <c r="E14" s="23">
        <f>100*[1]Sheet4!F18/[1]Sheet1!F17</f>
        <v>2.9707986192687912</v>
      </c>
      <c r="F14" s="23">
        <f>100*[1]Sheet4!G18/[1]Sheet1!G17</f>
        <v>3.3024747106449017</v>
      </c>
      <c r="G14" s="23">
        <f>100*[1]Sheet4!H18/[1]Sheet1!H17</f>
        <v>3.5609826589595377</v>
      </c>
      <c r="H14" s="23">
        <f>100*[1]Sheet4!I18/[1]Sheet1!I17</f>
        <v>3.6628038954669653</v>
      </c>
      <c r="I14" s="23">
        <f>100*[1]Sheet4!J18/[1]Sheet1!J17</f>
        <v>3.7490341253909714</v>
      </c>
      <c r="J14" s="23">
        <f>100*[1]Sheet4!K18/[1]Sheet1!K17</f>
        <v>3.6962301457611613</v>
      </c>
      <c r="K14" s="23">
        <f>100*[1]Sheet4!L18/[1]Sheet1!L17</f>
        <v>3.5660006241880113</v>
      </c>
      <c r="L14" s="23">
        <f>100*[1]Sheet4!M18/[1]Sheet1!M17</f>
        <v>3.6320317043227295</v>
      </c>
      <c r="M14" s="23">
        <f>100*[1]Sheet4!N18/[1]Sheet1!N17</f>
        <v>3.8942043669547601</v>
      </c>
      <c r="N14" s="23">
        <f>100*[1]Sheet4!O18/[1]Sheet1!O17</f>
        <v>4.1634503830600877</v>
      </c>
      <c r="O14" s="23">
        <f>100*[1]Sheet4!P18/[1]Sheet1!P17</f>
        <v>3.9214879809889407</v>
      </c>
      <c r="P14" s="23" t="s">
        <v>446</v>
      </c>
      <c r="Q14" s="23" t="s">
        <v>446</v>
      </c>
      <c r="R14" s="23" t="s">
        <v>446</v>
      </c>
      <c r="S14" s="23" t="s">
        <v>446</v>
      </c>
      <c r="T14" s="23" t="s">
        <v>446</v>
      </c>
      <c r="U14" s="23">
        <f>100*[1]Sheet4!V18/[1]Sheet1!V17</f>
        <v>4.3860879103659016</v>
      </c>
      <c r="V14" s="23">
        <f>100*[1]Sheet4!W18/[1]Sheet1!W17</f>
        <v>4.4834319433351553</v>
      </c>
      <c r="W14" s="23" t="s">
        <v>446</v>
      </c>
      <c r="X14" s="23" t="s">
        <v>446</v>
      </c>
      <c r="Z14" t="str">
        <f>A28</f>
        <v>Finland</v>
      </c>
      <c r="AA14">
        <f>W2</f>
        <v>2007</v>
      </c>
      <c r="AB14" s="4">
        <f>W30</f>
        <v>2.4048619695096827</v>
      </c>
      <c r="AD14" s="24" t="s">
        <v>771</v>
      </c>
      <c r="AE14" s="24">
        <f>Q2</f>
        <v>2001</v>
      </c>
      <c r="AF14" s="152">
        <f>Q36</f>
        <v>1.2791816668602178</v>
      </c>
    </row>
    <row r="15" spans="1:32" s="24" customFormat="1">
      <c r="B15" s="24" t="str">
        <f>[1]Sheet4!B19</f>
        <v xml:space="preserve">    Food, beverages and tobacco</v>
      </c>
      <c r="C15" s="23">
        <f>100*[1]Sheet4!D19/[1]Sheet1!D18</f>
        <v>0.54828900179318585</v>
      </c>
      <c r="D15" s="23">
        <f>100*[1]Sheet4!E19/[1]Sheet1!E18</f>
        <v>0.53337672669414915</v>
      </c>
      <c r="E15" s="23">
        <f>100*[1]Sheet4!F19/[1]Sheet1!F18</f>
        <v>0.48274782608695654</v>
      </c>
      <c r="F15" s="23">
        <f>100*[1]Sheet4!G19/[1]Sheet1!G18</f>
        <v>0.47360062483728194</v>
      </c>
      <c r="G15" s="23">
        <f>100*[1]Sheet4!H19/[1]Sheet1!H18</f>
        <v>0.40950144508670527</v>
      </c>
      <c r="H15" s="23">
        <f>100*[1]Sheet4!I19/[1]Sheet1!I18</f>
        <v>0.42890772128060262</v>
      </c>
      <c r="I15" s="23">
        <f>100*[1]Sheet4!J19/[1]Sheet1!J18</f>
        <v>0.50697855051681895</v>
      </c>
      <c r="J15" s="23">
        <f>100*[1]Sheet4!K19/[1]Sheet1!K18</f>
        <v>0.58931098907320389</v>
      </c>
      <c r="K15" s="23">
        <f>100*[1]Sheet4!L19/[1]Sheet1!L18</f>
        <v>0.65437578240582683</v>
      </c>
      <c r="L15" s="23">
        <f>100*[1]Sheet4!M19/[1]Sheet1!M18</f>
        <v>0.58726583530187326</v>
      </c>
      <c r="M15" s="23">
        <f>100*[1]Sheet4!N19/[1]Sheet1!N18</f>
        <v>0.5544883398999042</v>
      </c>
      <c r="N15" s="23">
        <f>100*[1]Sheet4!O19/[1]Sheet1!O18</f>
        <v>0.51771762839579616</v>
      </c>
      <c r="O15" s="23">
        <f>100*[1]Sheet4!P19/[1]Sheet1!P18</f>
        <v>0.60791471256587537</v>
      </c>
      <c r="P15" s="23" t="s">
        <v>446</v>
      </c>
      <c r="Q15" s="23" t="s">
        <v>446</v>
      </c>
      <c r="R15" s="23" t="s">
        <v>446</v>
      </c>
      <c r="S15" s="23" t="s">
        <v>446</v>
      </c>
      <c r="T15" s="23" t="s">
        <v>446</v>
      </c>
      <c r="U15" s="23">
        <f>100*[1]Sheet4!V19/[1]Sheet1!V18</f>
        <v>0.60768938096868697</v>
      </c>
      <c r="V15" s="23">
        <f>100*[1]Sheet4!W19/[1]Sheet1!W18</f>
        <v>0.60397843747627367</v>
      </c>
      <c r="W15" s="23" t="s">
        <v>446</v>
      </c>
      <c r="X15" s="23" t="s">
        <v>446</v>
      </c>
      <c r="Z15" s="24" t="str">
        <f>A33</f>
        <v>France</v>
      </c>
      <c r="AA15" s="24">
        <f>T2</f>
        <v>2004</v>
      </c>
      <c r="AB15" s="152">
        <f>T35</f>
        <v>1.650010079290418</v>
      </c>
      <c r="AD15" s="149" t="s">
        <v>772</v>
      </c>
      <c r="AE15" s="149">
        <v>2005</v>
      </c>
      <c r="AF15" s="151">
        <f>U41</f>
        <v>0.72494369369369371</v>
      </c>
    </row>
    <row r="16" spans="1:32" s="149" customFormat="1">
      <c r="A16" s="24"/>
      <c r="B16" s="24" t="str">
        <f>[1]Sheet4!B20</f>
        <v xml:space="preserve">      Food products and beverages</v>
      </c>
      <c r="C16" s="23" t="s">
        <v>446</v>
      </c>
      <c r="D16" s="23" t="s">
        <v>446</v>
      </c>
      <c r="E16" s="23" t="s">
        <v>446</v>
      </c>
      <c r="F16" s="23" t="s">
        <v>446</v>
      </c>
      <c r="G16" s="23" t="s">
        <v>446</v>
      </c>
      <c r="H16" s="23" t="s">
        <v>446</v>
      </c>
      <c r="I16" s="23" t="s">
        <v>446</v>
      </c>
      <c r="J16" s="23" t="s">
        <v>446</v>
      </c>
      <c r="K16" s="23" t="s">
        <v>446</v>
      </c>
      <c r="L16" s="23" t="s">
        <v>446</v>
      </c>
      <c r="M16" s="23" t="s">
        <v>446</v>
      </c>
      <c r="N16" s="23" t="s">
        <v>446</v>
      </c>
      <c r="O16" s="23" t="s">
        <v>446</v>
      </c>
      <c r="P16" s="23" t="s">
        <v>446</v>
      </c>
      <c r="Q16" s="23" t="s">
        <v>446</v>
      </c>
      <c r="R16" s="23" t="s">
        <v>446</v>
      </c>
      <c r="S16" s="23" t="s">
        <v>446</v>
      </c>
      <c r="T16" s="23" t="s">
        <v>446</v>
      </c>
      <c r="U16" s="23">
        <f>100*[1]Sheet4!V20/[1]Sheet1!V19</f>
        <v>0.61500304692260821</v>
      </c>
      <c r="V16" s="23" t="s">
        <v>446</v>
      </c>
      <c r="W16" s="23" t="s">
        <v>446</v>
      </c>
      <c r="X16" s="23" t="s">
        <v>446</v>
      </c>
      <c r="Z16" s="149" t="str">
        <f>A38</f>
        <v>Germany</v>
      </c>
      <c r="AA16" s="149">
        <f>U2</f>
        <v>2005</v>
      </c>
      <c r="AB16" s="151">
        <f>U40</f>
        <v>0.78734858681022879</v>
      </c>
      <c r="AD16" s="143" t="s">
        <v>774</v>
      </c>
      <c r="AE16" s="143">
        <v>2002</v>
      </c>
      <c r="AF16" s="4">
        <f>R51</f>
        <v>0.47707604902204481</v>
      </c>
    </row>
    <row r="17" spans="1:32">
      <c r="A17" s="24"/>
      <c r="B17" s="24" t="str">
        <f>[1]Sheet4!B21</f>
        <v xml:space="preserve">      Tobacco products</v>
      </c>
      <c r="C17" s="23" t="s">
        <v>446</v>
      </c>
      <c r="D17" s="23" t="s">
        <v>446</v>
      </c>
      <c r="E17" s="23" t="s">
        <v>446</v>
      </c>
      <c r="F17" s="23" t="s">
        <v>446</v>
      </c>
      <c r="G17" s="23" t="s">
        <v>446</v>
      </c>
      <c r="H17" s="23" t="s">
        <v>446</v>
      </c>
      <c r="I17" s="23" t="s">
        <v>446</v>
      </c>
      <c r="J17" s="23" t="s">
        <v>446</v>
      </c>
      <c r="K17" s="23" t="s">
        <v>446</v>
      </c>
      <c r="L17" s="23" t="s">
        <v>446</v>
      </c>
      <c r="M17" s="23" t="s">
        <v>446</v>
      </c>
      <c r="N17" s="23" t="s">
        <v>446</v>
      </c>
      <c r="O17" s="23" t="s">
        <v>446</v>
      </c>
      <c r="P17" s="23" t="s">
        <v>446</v>
      </c>
      <c r="Q17" s="23" t="s">
        <v>446</v>
      </c>
      <c r="R17" s="23" t="s">
        <v>446</v>
      </c>
      <c r="S17" s="23" t="s">
        <v>446</v>
      </c>
      <c r="T17" s="23" t="s">
        <v>446</v>
      </c>
      <c r="U17" s="23">
        <f>100*[1]Sheet4!V21/[1]Sheet1!V20</f>
        <v>0.49976019184652282</v>
      </c>
      <c r="V17" s="23" t="s">
        <v>446</v>
      </c>
      <c r="W17" s="23" t="s">
        <v>446</v>
      </c>
      <c r="X17" s="23" t="s">
        <v>446</v>
      </c>
      <c r="Z17" t="str">
        <f>A48</f>
        <v>Italy</v>
      </c>
      <c r="AA17">
        <f>U2</f>
        <v>2005</v>
      </c>
      <c r="AB17" s="4">
        <f>U50</f>
        <v>0.35015059243140773</v>
      </c>
      <c r="AD17" s="143"/>
      <c r="AE17" s="143"/>
      <c r="AF17" s="143"/>
    </row>
    <row r="18" spans="1:32" hidden="1" outlineLevel="1">
      <c r="A18" s="24" t="str">
        <f>[1]Sheet4!A22</f>
        <v>Czech Republic</v>
      </c>
      <c r="B18" s="24" t="str">
        <f>[1]Sheet4!B22</f>
        <v>TOTAL BERD</v>
      </c>
      <c r="C18" s="23" t="s">
        <v>446</v>
      </c>
      <c r="D18" s="23" t="s">
        <v>446</v>
      </c>
      <c r="E18" s="23" t="s">
        <v>446</v>
      </c>
      <c r="F18" s="23" t="s">
        <v>446</v>
      </c>
      <c r="G18" s="23" t="s">
        <v>446</v>
      </c>
      <c r="H18" s="23" t="s">
        <v>446</v>
      </c>
      <c r="I18" s="23" t="s">
        <v>446</v>
      </c>
      <c r="J18" s="23" t="s">
        <v>446</v>
      </c>
      <c r="K18" s="23">
        <f>100*[1]Sheet4!L22/[1]Sheet1!L21</f>
        <v>0.68605200018699675</v>
      </c>
      <c r="L18" s="23">
        <f>100*[1]Sheet4!M22/[1]Sheet1!M21</f>
        <v>0.64181376654709044</v>
      </c>
      <c r="M18" s="23">
        <f>100*[1]Sheet4!N22/[1]Sheet1!N21</f>
        <v>0.74515367755188067</v>
      </c>
      <c r="N18" s="23">
        <f>100*[1]Sheet4!O22/[1]Sheet1!O21</f>
        <v>0.81418510605787298</v>
      </c>
      <c r="O18" s="23">
        <f>100*[1]Sheet4!P22/[1]Sheet1!P21</f>
        <v>0.7906870837365515</v>
      </c>
      <c r="P18" s="23">
        <f>100*[1]Sheet4!Q22/[1]Sheet1!Q21</f>
        <v>0.80072258080129233</v>
      </c>
      <c r="Q18" s="23">
        <f>100*[1]Sheet4!R22/[1]Sheet1!R21</f>
        <v>0.79966966302251785</v>
      </c>
      <c r="R18" s="23">
        <f>100*[1]Sheet4!S22/[1]Sheet1!S21</f>
        <v>0.80583210793176319</v>
      </c>
      <c r="S18" s="23">
        <f>100*[1]Sheet4!T22/[1]Sheet1!T21</f>
        <v>0.83941333003279905</v>
      </c>
      <c r="T18" s="23">
        <f>100*[1]Sheet4!U22/[1]Sheet1!U21</f>
        <v>0.86575402086747799</v>
      </c>
      <c r="U18" s="23">
        <f>100*[1]Sheet4!V22/[1]Sheet1!V21</f>
        <v>0.99641111518132808</v>
      </c>
      <c r="V18" s="23">
        <f>100*[1]Sheet4!W22/[1]Sheet1!W21</f>
        <v>1.1166890214124072</v>
      </c>
      <c r="W18" s="23">
        <f>100*[1]Sheet4!X22/[1]Sheet1!X21</f>
        <v>1.0578879997583392</v>
      </c>
      <c r="X18" s="23">
        <f>100*[1]Sheet4!Y22/[1]Sheet1!Y21</f>
        <v>1.0081864939589742</v>
      </c>
      <c r="AD18" s="143"/>
      <c r="AE18" s="143"/>
      <c r="AF18" s="143"/>
    </row>
    <row r="19" spans="1:32" hidden="1" outlineLevel="1">
      <c r="A19" s="24"/>
      <c r="B19" s="24" t="str">
        <f>[1]Sheet4!B23</f>
        <v xml:space="preserve">  MANUFACTURING</v>
      </c>
      <c r="C19" s="23" t="s">
        <v>446</v>
      </c>
      <c r="D19" s="23" t="s">
        <v>446</v>
      </c>
      <c r="E19" s="23" t="s">
        <v>446</v>
      </c>
      <c r="F19" s="23" t="s">
        <v>446</v>
      </c>
      <c r="G19" s="23" t="s">
        <v>446</v>
      </c>
      <c r="H19" s="23" t="s">
        <v>446</v>
      </c>
      <c r="I19" s="23" t="s">
        <v>446</v>
      </c>
      <c r="J19" s="23" t="s">
        <v>446</v>
      </c>
      <c r="K19" s="23">
        <f>100*[1]Sheet4!L23/[1]Sheet1!L22</f>
        <v>2.1375094400606649</v>
      </c>
      <c r="L19" s="23">
        <f>100*[1]Sheet4!M23/[1]Sheet1!M22</f>
        <v>1.7615093280261882</v>
      </c>
      <c r="M19" s="23">
        <f>100*[1]Sheet4!N23/[1]Sheet1!N22</f>
        <v>2.0475638957138043</v>
      </c>
      <c r="N19" s="23">
        <f>100*[1]Sheet4!O23/[1]Sheet1!O22</f>
        <v>2.4089100145262634</v>
      </c>
      <c r="O19" s="23">
        <f>100*[1]Sheet4!P23/[1]Sheet1!P22</f>
        <v>2.0848055829307182</v>
      </c>
      <c r="P19" s="23">
        <f>100*[1]Sheet4!Q23/[1]Sheet1!Q22</f>
        <v>1.9923844750042758</v>
      </c>
      <c r="Q19" s="23">
        <f>100*[1]Sheet4!R23/[1]Sheet1!R22</f>
        <v>2.0691198885781996</v>
      </c>
      <c r="R19" s="23">
        <f>100*[1]Sheet4!S23/[1]Sheet1!S22</f>
        <v>2.0490329533707956</v>
      </c>
      <c r="S19" s="23">
        <f>100*[1]Sheet4!T23/[1]Sheet1!T22</f>
        <v>2.1660097456270178</v>
      </c>
      <c r="T19" s="23">
        <f>100*[1]Sheet4!U23/[1]Sheet1!U22</f>
        <v>2.0185872492823997</v>
      </c>
      <c r="U19" s="23">
        <f>100*[1]Sheet4!V23/[1]Sheet1!V22</f>
        <v>2.4322245628967623</v>
      </c>
      <c r="V19" s="23">
        <f>100*[1]Sheet4!W23/[1]Sheet1!W22</f>
        <v>2.8677649868316539</v>
      </c>
      <c r="W19" s="23">
        <f>100*[1]Sheet4!X23/[1]Sheet1!X22</f>
        <v>2.4312088631075635</v>
      </c>
      <c r="X19" s="23">
        <f>100*[1]Sheet4!Y23/[1]Sheet1!Y22</f>
        <v>2.5490583892674814</v>
      </c>
      <c r="AD19" s="143"/>
      <c r="AE19" s="143"/>
      <c r="AF19" s="143"/>
    </row>
    <row r="20" spans="1:32" hidden="1" outlineLevel="1">
      <c r="A20" s="24"/>
      <c r="B20" s="24" t="str">
        <f>[1]Sheet4!B24</f>
        <v xml:space="preserve">    Food, beverages and tobacco</v>
      </c>
      <c r="C20" s="23" t="s">
        <v>446</v>
      </c>
      <c r="D20" s="23" t="s">
        <v>446</v>
      </c>
      <c r="E20" s="23" t="s">
        <v>446</v>
      </c>
      <c r="F20" s="23" t="s">
        <v>446</v>
      </c>
      <c r="G20" s="23" t="s">
        <v>446</v>
      </c>
      <c r="H20" s="23" t="s">
        <v>446</v>
      </c>
      <c r="I20" s="23" t="s">
        <v>446</v>
      </c>
      <c r="J20" s="23" t="s">
        <v>446</v>
      </c>
      <c r="K20" s="23">
        <f>100*[1]Sheet4!L24/[1]Sheet1!L23</f>
        <v>6.8014116137311523E-2</v>
      </c>
      <c r="L20" s="23">
        <f>100*[1]Sheet4!M24/[1]Sheet1!M23</f>
        <v>6.5660489031923938E-2</v>
      </c>
      <c r="M20" s="23">
        <f>100*[1]Sheet4!N24/[1]Sheet1!N23</f>
        <v>9.5915557595227172E-2</v>
      </c>
      <c r="N20" s="23">
        <f>100*[1]Sheet4!O24/[1]Sheet1!O23</f>
        <v>0.25410269984118583</v>
      </c>
      <c r="O20" s="23">
        <f>100*[1]Sheet4!P24/[1]Sheet1!P23</f>
        <v>8.4483244156575613E-2</v>
      </c>
      <c r="P20" s="23">
        <f>100*[1]Sheet4!Q24/[1]Sheet1!Q23</f>
        <v>0.12694199616288965</v>
      </c>
      <c r="Q20" s="23">
        <f>100*[1]Sheet4!R24/[1]Sheet1!R23</f>
        <v>8.2689219032322833E-2</v>
      </c>
      <c r="R20" s="23">
        <f>100*[1]Sheet4!S24/[1]Sheet1!S23</f>
        <v>8.0428954423592491E-2</v>
      </c>
      <c r="S20" s="23">
        <f>100*[1]Sheet4!T24/[1]Sheet1!T23</f>
        <v>9.3077068260459264E-2</v>
      </c>
      <c r="T20" s="23">
        <f>100*[1]Sheet4!U24/[1]Sheet1!U23</f>
        <v>0.18571533507994417</v>
      </c>
      <c r="U20" s="23">
        <f>100*[1]Sheet4!V24/[1]Sheet1!V23</f>
        <v>0.16749107032885821</v>
      </c>
      <c r="V20" s="23">
        <f>100*[1]Sheet4!W24/[1]Sheet1!W23</f>
        <v>0.24135999299746158</v>
      </c>
      <c r="W20" s="23">
        <f>100*[1]Sheet4!X24/[1]Sheet1!X23</f>
        <v>0.27370898105770852</v>
      </c>
      <c r="X20" s="23">
        <f>100*[1]Sheet4!Y24/[1]Sheet1!Y23</f>
        <v>0.37658642283972665</v>
      </c>
      <c r="AD20" s="143"/>
      <c r="AE20" s="143"/>
      <c r="AF20" s="143"/>
    </row>
    <row r="21" spans="1:32" hidden="1" outlineLevel="1">
      <c r="A21" s="24"/>
      <c r="B21" s="24" t="str">
        <f>[1]Sheet4!B25</f>
        <v xml:space="preserve">      Food products and beverages</v>
      </c>
      <c r="C21" s="23" t="s">
        <v>446</v>
      </c>
      <c r="D21" s="23" t="s">
        <v>446</v>
      </c>
      <c r="E21" s="23" t="s">
        <v>446</v>
      </c>
      <c r="F21" s="23" t="s">
        <v>446</v>
      </c>
      <c r="G21" s="23" t="s">
        <v>446</v>
      </c>
      <c r="H21" s="23" t="s">
        <v>446</v>
      </c>
      <c r="I21" s="23" t="s">
        <v>446</v>
      </c>
      <c r="J21" s="23" t="s">
        <v>446</v>
      </c>
      <c r="K21" s="23">
        <f>100*[1]Sheet4!L25/[1]Sheet1!L24</f>
        <v>7.3100087352305637E-2</v>
      </c>
      <c r="L21" s="23">
        <f>100*[1]Sheet4!M25/[1]Sheet1!M24</f>
        <v>7.0358332012050107E-2</v>
      </c>
      <c r="M21" s="23">
        <f>100*[1]Sheet4!N25/[1]Sheet1!N24</f>
        <v>0.10278688524590164</v>
      </c>
      <c r="N21" s="23">
        <f>100*[1]Sheet4!O25/[1]Sheet1!O24</f>
        <v>0.27576521655867992</v>
      </c>
      <c r="O21" s="23">
        <f>100*[1]Sheet4!P25/[1]Sheet1!P24</f>
        <v>9.1701721954556698E-2</v>
      </c>
      <c r="P21" s="23">
        <f>100*[1]Sheet4!Q25/[1]Sheet1!Q24</f>
        <v>0.1368776345056073</v>
      </c>
      <c r="Q21" s="23">
        <f>100*[1]Sheet4!R25/[1]Sheet1!R24</f>
        <v>8.9280875738362339E-2</v>
      </c>
      <c r="R21" s="23">
        <f>100*[1]Sheet4!S25/[1]Sheet1!S24</f>
        <v>8.8102851921947403E-2</v>
      </c>
      <c r="S21" s="23">
        <f>100*[1]Sheet4!T25/[1]Sheet1!T24</f>
        <v>0.10254231414352846</v>
      </c>
      <c r="T21" s="23">
        <f>100*[1]Sheet4!U25/[1]Sheet1!U24</f>
        <v>0.19877091604753855</v>
      </c>
      <c r="U21" s="23">
        <f>100*[1]Sheet4!V25/[1]Sheet1!V24</f>
        <v>0.18031452211732257</v>
      </c>
      <c r="V21" s="23">
        <f>100*[1]Sheet4!W25/[1]Sheet1!W24</f>
        <v>0.25217595798330306</v>
      </c>
      <c r="W21" s="23">
        <f>100*[1]Sheet4!X25/[1]Sheet1!X24</f>
        <v>0.28444064188415369</v>
      </c>
      <c r="X21" s="23">
        <f>100*[1]Sheet4!Y25/[1]Sheet1!Y24</f>
        <v>0.3968409299057799</v>
      </c>
      <c r="AD21" s="143"/>
      <c r="AE21" s="143"/>
      <c r="AF21" s="143"/>
    </row>
    <row r="22" spans="1:32" hidden="1" outlineLevel="1">
      <c r="A22" s="24"/>
      <c r="B22" s="24" t="str">
        <f>[1]Sheet4!B26</f>
        <v xml:space="preserve">      Tobacco products</v>
      </c>
      <c r="C22" s="23" t="s">
        <v>446</v>
      </c>
      <c r="D22" s="23" t="s">
        <v>446</v>
      </c>
      <c r="E22" s="23" t="s">
        <v>446</v>
      </c>
      <c r="F22" s="23" t="s">
        <v>446</v>
      </c>
      <c r="G22" s="23" t="s">
        <v>446</v>
      </c>
      <c r="H22" s="23" t="s">
        <v>446</v>
      </c>
      <c r="I22" s="23" t="s">
        <v>446</v>
      </c>
      <c r="J22" s="23" t="s">
        <v>446</v>
      </c>
      <c r="K22" s="23">
        <f>100*[1]Sheet4!L26/[1]Sheet1!L25</f>
        <v>0</v>
      </c>
      <c r="L22" s="23">
        <f>100*[1]Sheet4!M26/[1]Sheet1!M25</f>
        <v>0</v>
      </c>
      <c r="M22" s="23">
        <f>100*[1]Sheet4!N26/[1]Sheet1!N25</f>
        <v>0</v>
      </c>
      <c r="N22" s="23">
        <f>100*[1]Sheet4!O26/[1]Sheet1!O25</f>
        <v>0</v>
      </c>
      <c r="O22" s="23">
        <f>100*[1]Sheet4!P26/[1]Sheet1!P25</f>
        <v>0</v>
      </c>
      <c r="P22" s="23">
        <f>100*[1]Sheet4!Q26/[1]Sheet1!Q25</f>
        <v>0</v>
      </c>
      <c r="Q22" s="23">
        <f>100*[1]Sheet4!R26/[1]Sheet1!R25</f>
        <v>0</v>
      </c>
      <c r="R22" s="23">
        <f>100*[1]Sheet4!S26/[1]Sheet1!S25</f>
        <v>0</v>
      </c>
      <c r="S22" s="23">
        <f>100*[1]Sheet4!T26/[1]Sheet1!T25</f>
        <v>0</v>
      </c>
      <c r="T22" s="23">
        <f>100*[1]Sheet4!U26/[1]Sheet1!U25</f>
        <v>0</v>
      </c>
      <c r="U22" s="23">
        <f>100*[1]Sheet4!V26/[1]Sheet1!V25</f>
        <v>0</v>
      </c>
      <c r="V22" s="23">
        <f>100*[1]Sheet4!W26/[1]Sheet1!W25</f>
        <v>0</v>
      </c>
      <c r="W22" s="23">
        <f>100*[1]Sheet4!X26/[1]Sheet1!X25</f>
        <v>0</v>
      </c>
      <c r="X22" s="23">
        <f>100*[1]Sheet4!Y26/[1]Sheet1!Y25</f>
        <v>0</v>
      </c>
      <c r="AD22" s="143"/>
      <c r="AE22" s="143"/>
      <c r="AF22" s="143"/>
    </row>
    <row r="23" spans="1:32" hidden="1" outlineLevel="1">
      <c r="A23" s="24" t="str">
        <f>[1]Sheet4!A27</f>
        <v>Denmark</v>
      </c>
      <c r="B23" s="24" t="str">
        <f>[1]Sheet4!B27</f>
        <v>TOTAL BERD</v>
      </c>
      <c r="C23" s="23">
        <f>100*[1]Sheet4!D27/[1]Sheet1!D26</f>
        <v>0.88243889118662955</v>
      </c>
      <c r="D23" s="23">
        <f>100*[1]Sheet4!E27/[1]Sheet1!E26</f>
        <v>0.92855669690542664</v>
      </c>
      <c r="E23" s="23">
        <f>100*[1]Sheet4!F27/[1]Sheet1!F26</f>
        <v>0.94674984440359533</v>
      </c>
      <c r="F23" s="23">
        <f>100*[1]Sheet4!G27/[1]Sheet1!G26</f>
        <v>1.0196078431372548</v>
      </c>
      <c r="G23" s="23">
        <f>100*[1]Sheet4!H27/[1]Sheet1!H26</f>
        <v>1.0896197023941534</v>
      </c>
      <c r="H23" s="23">
        <f>100*[1]Sheet4!I27/[1]Sheet1!I26</f>
        <v>1.1058334381667245</v>
      </c>
      <c r="I23" s="23">
        <f>100*[1]Sheet4!J27/[1]Sheet1!J26</f>
        <v>1.1507029838303031</v>
      </c>
      <c r="J23" s="23" t="s">
        <v>446</v>
      </c>
      <c r="K23" s="23">
        <f>100*[1]Sheet4!L27/[1]Sheet1!L26</f>
        <v>1.2075962468167396</v>
      </c>
      <c r="L23" s="23">
        <f>100*[1]Sheet4!M27/[1]Sheet1!M26</f>
        <v>1.303563923952783</v>
      </c>
      <c r="M23" s="23">
        <f>100*[1]Sheet4!N27/[1]Sheet1!N26</f>
        <v>1.3802726310766231</v>
      </c>
      <c r="N23" s="23">
        <f>100*[1]Sheet4!O27/[1]Sheet1!O26</f>
        <v>1.556795218615846</v>
      </c>
      <c r="O23" s="23">
        <f>100*[1]Sheet4!P27/[1]Sheet1!P26</f>
        <v>1.6613592817967482</v>
      </c>
      <c r="P23" s="23" t="s">
        <v>446</v>
      </c>
      <c r="Q23" s="23">
        <f>100*[1]Sheet4!R27/[1]Sheet1!R26</f>
        <v>1.9073624196726631</v>
      </c>
      <c r="R23" s="23">
        <f>100*[1]Sheet4!S27/[1]Sheet1!S26</f>
        <v>2.0213756820781961</v>
      </c>
      <c r="S23" s="23">
        <f>100*[1]Sheet4!T27/[1]Sheet1!T26</f>
        <v>2.075555068951191</v>
      </c>
      <c r="T23" s="23">
        <f>100*[1]Sheet4!U27/[1]Sheet1!U26</f>
        <v>1.9785055292385174</v>
      </c>
      <c r="U23" s="23">
        <f>100*[1]Sheet4!V27/[1]Sheet1!V26</f>
        <v>1.9794488469319773</v>
      </c>
      <c r="V23" s="23">
        <f>100*[1]Sheet4!W27/[1]Sheet1!W26</f>
        <v>1.9615341342811516</v>
      </c>
      <c r="W23" s="23" t="s">
        <v>446</v>
      </c>
      <c r="X23" s="23" t="s">
        <v>446</v>
      </c>
      <c r="AD23" s="143"/>
      <c r="AE23" s="143"/>
      <c r="AF23" s="143"/>
    </row>
    <row r="24" spans="1:32" hidden="1" outlineLevel="1">
      <c r="A24" s="24"/>
      <c r="B24" s="24" t="str">
        <f>[1]Sheet4!B28</f>
        <v xml:space="preserve">  MANUFACTURING</v>
      </c>
      <c r="C24" s="23">
        <f>100*[1]Sheet4!D28/[1]Sheet1!D27</f>
        <v>3.737237356489203</v>
      </c>
      <c r="D24" s="23">
        <f>100*[1]Sheet4!E28/[1]Sheet1!E27</f>
        <v>3.9784710978864921</v>
      </c>
      <c r="E24" s="23">
        <f>100*[1]Sheet4!F28/[1]Sheet1!F27</f>
        <v>4.037163846690822</v>
      </c>
      <c r="F24" s="23">
        <f>100*[1]Sheet4!G28/[1]Sheet1!G27</f>
        <v>4.2324263848222996</v>
      </c>
      <c r="G24" s="23">
        <f>100*[1]Sheet4!H28/[1]Sheet1!H27</f>
        <v>4.4985165043730193</v>
      </c>
      <c r="H24" s="23" t="s">
        <v>446</v>
      </c>
      <c r="I24" s="23">
        <f>100*[1]Sheet4!J28/[1]Sheet1!J27</f>
        <v>4.5544091118373879</v>
      </c>
      <c r="J24" s="23" t="s">
        <v>446</v>
      </c>
      <c r="K24" s="23">
        <f>100*[1]Sheet4!L28/[1]Sheet1!L27</f>
        <v>4.7911059254053914</v>
      </c>
      <c r="L24" s="23">
        <f>100*[1]Sheet4!M28/[1]Sheet1!M27</f>
        <v>5.1537040701893266</v>
      </c>
      <c r="M24" s="23">
        <f>100*[1]Sheet4!N28/[1]Sheet1!N27</f>
        <v>5.1306329144853793</v>
      </c>
      <c r="N24" s="23">
        <f>100*[1]Sheet4!O28/[1]Sheet1!O27</f>
        <v>5.9576406831683766</v>
      </c>
      <c r="O24" s="23">
        <f>100*[1]Sheet4!P28/[1]Sheet1!P27</f>
        <v>6.0749324153946294</v>
      </c>
      <c r="P24" s="23" t="s">
        <v>446</v>
      </c>
      <c r="Q24" s="23">
        <f>100*[1]Sheet4!R28/[1]Sheet1!R27</f>
        <v>7.7980598727443411</v>
      </c>
      <c r="R24" s="23">
        <f>100*[1]Sheet4!S28/[1]Sheet1!S27</f>
        <v>7.6129699896516039</v>
      </c>
      <c r="S24" s="23">
        <f>100*[1]Sheet4!T28/[1]Sheet1!T27</f>
        <v>8.7133080079520226</v>
      </c>
      <c r="T24" s="23">
        <f>100*[1]Sheet4!U28/[1]Sheet1!U27</f>
        <v>8.961350485865724</v>
      </c>
      <c r="U24" s="23">
        <f>100*[1]Sheet4!V28/[1]Sheet1!V27</f>
        <v>8.9514368714361172</v>
      </c>
      <c r="V24" s="23">
        <f>100*[1]Sheet4!W28/[1]Sheet1!W27</f>
        <v>9.0207841611329282</v>
      </c>
      <c r="W24" s="23" t="s">
        <v>446</v>
      </c>
      <c r="X24" s="23" t="s">
        <v>446</v>
      </c>
      <c r="AD24" s="143"/>
      <c r="AE24" s="143"/>
      <c r="AF24" s="143"/>
    </row>
    <row r="25" spans="1:32" hidden="1" outlineLevel="1">
      <c r="A25" s="24"/>
      <c r="B25" s="24" t="str">
        <f>[1]Sheet4!B29</f>
        <v xml:space="preserve">    Food, beverages and tobacco</v>
      </c>
      <c r="C25" s="23">
        <f>100*[1]Sheet4!D29/[1]Sheet1!D28</f>
        <v>1.4144649052575393</v>
      </c>
      <c r="D25" s="23">
        <f>100*[1]Sheet4!E29/[1]Sheet1!E28</f>
        <v>1.5475545930337484</v>
      </c>
      <c r="E25" s="23">
        <f>100*[1]Sheet4!F29/[1]Sheet1!F28</f>
        <v>1.6640289396337327</v>
      </c>
      <c r="F25" s="23">
        <f>100*[1]Sheet4!G29/[1]Sheet1!G28</f>
        <v>1.5980463561972496</v>
      </c>
      <c r="G25" s="23">
        <f>100*[1]Sheet4!H29/[1]Sheet1!H28</f>
        <v>1.5511510525667858</v>
      </c>
      <c r="H25" s="23" t="s">
        <v>446</v>
      </c>
      <c r="I25" s="23">
        <f>100*[1]Sheet4!J29/[1]Sheet1!J28</f>
        <v>1.3824174977858215</v>
      </c>
      <c r="J25" s="23" t="s">
        <v>446</v>
      </c>
      <c r="K25" s="23">
        <f>100*[1]Sheet4!L29/[1]Sheet1!L28</f>
        <v>1.6434005465691706</v>
      </c>
      <c r="L25" s="23">
        <f>100*[1]Sheet4!M29/[1]Sheet1!M28</f>
        <v>1.6799878783287245</v>
      </c>
      <c r="M25" s="23">
        <f>100*[1]Sheet4!N29/[1]Sheet1!N28</f>
        <v>1.5501968503937007</v>
      </c>
      <c r="N25" s="23">
        <f>100*[1]Sheet4!O29/[1]Sheet1!O28</f>
        <v>1.8562940546924014</v>
      </c>
      <c r="O25" s="23">
        <f>100*[1]Sheet4!P29/[1]Sheet1!P28</f>
        <v>1.5160442550753697</v>
      </c>
      <c r="P25" s="23" t="s">
        <v>446</v>
      </c>
      <c r="Q25" s="23">
        <f>100*[1]Sheet4!R29/[1]Sheet1!R28</f>
        <v>4.5572010734519433</v>
      </c>
      <c r="R25" s="23">
        <f>100*[1]Sheet4!S29/[1]Sheet1!S28</f>
        <v>3.275621334822675</v>
      </c>
      <c r="S25" s="23">
        <f>100*[1]Sheet4!T29/[1]Sheet1!T28</f>
        <v>4.9546829698726835</v>
      </c>
      <c r="T25" s="23" t="s">
        <v>446</v>
      </c>
      <c r="U25" s="23">
        <f>100*[1]Sheet4!V29/[1]Sheet1!V28</f>
        <v>3.7049574209245741</v>
      </c>
      <c r="V25" s="23">
        <f>100*[1]Sheet4!W29/[1]Sheet1!W28</f>
        <v>3.2142057838066425</v>
      </c>
      <c r="W25" s="23" t="s">
        <v>446</v>
      </c>
      <c r="X25" s="23" t="s">
        <v>446</v>
      </c>
      <c r="AD25" s="143"/>
      <c r="AE25" s="143"/>
      <c r="AF25" s="143"/>
    </row>
    <row r="26" spans="1:32" hidden="1" outlineLevel="1">
      <c r="A26" s="24"/>
      <c r="B26" s="24" t="str">
        <f>[1]Sheet4!B30</f>
        <v xml:space="preserve">      Food products and beverages</v>
      </c>
      <c r="C26" s="23" t="s">
        <v>446</v>
      </c>
      <c r="D26" s="23" t="s">
        <v>446</v>
      </c>
      <c r="E26" s="23" t="s">
        <v>446</v>
      </c>
      <c r="F26" s="23" t="s">
        <v>446</v>
      </c>
      <c r="G26" s="23" t="s">
        <v>446</v>
      </c>
      <c r="H26" s="23" t="s">
        <v>446</v>
      </c>
      <c r="I26" s="23" t="s">
        <v>446</v>
      </c>
      <c r="J26" s="23" t="s">
        <v>446</v>
      </c>
      <c r="K26" s="23" t="s">
        <v>446</v>
      </c>
      <c r="L26" s="23" t="s">
        <v>446</v>
      </c>
      <c r="M26" s="23" t="s">
        <v>446</v>
      </c>
      <c r="N26" s="23" t="s">
        <v>446</v>
      </c>
      <c r="O26" s="23" t="s">
        <v>446</v>
      </c>
      <c r="P26" s="23" t="s">
        <v>446</v>
      </c>
      <c r="Q26" s="23" t="s">
        <v>446</v>
      </c>
      <c r="R26" s="23" t="s">
        <v>446</v>
      </c>
      <c r="S26" s="23" t="s">
        <v>446</v>
      </c>
      <c r="T26" s="23">
        <f>100*[1]Sheet4!U30/[1]Sheet1!U29</f>
        <v>4.2558597883597882</v>
      </c>
      <c r="U26" s="23" t="s">
        <v>446</v>
      </c>
      <c r="V26" s="23" t="s">
        <v>446</v>
      </c>
      <c r="W26" s="23" t="s">
        <v>446</v>
      </c>
      <c r="X26" s="23" t="s">
        <v>446</v>
      </c>
      <c r="AD26" s="143"/>
      <c r="AE26" s="143"/>
      <c r="AF26" s="143"/>
    </row>
    <row r="27" spans="1:32" hidden="1" outlineLevel="1">
      <c r="A27" s="24"/>
      <c r="B27" s="24" t="str">
        <f>[1]Sheet4!B31</f>
        <v xml:space="preserve">      Tobacco products</v>
      </c>
      <c r="C27" s="23" t="s">
        <v>446</v>
      </c>
      <c r="D27" s="23" t="s">
        <v>446</v>
      </c>
      <c r="E27" s="23" t="s">
        <v>446</v>
      </c>
      <c r="F27" s="23" t="s">
        <v>446</v>
      </c>
      <c r="G27" s="23" t="s">
        <v>446</v>
      </c>
      <c r="H27" s="23" t="s">
        <v>446</v>
      </c>
      <c r="I27" s="23" t="s">
        <v>446</v>
      </c>
      <c r="J27" s="23" t="s">
        <v>446</v>
      </c>
      <c r="K27" s="23" t="s">
        <v>446</v>
      </c>
      <c r="L27" s="23" t="s">
        <v>446</v>
      </c>
      <c r="M27" s="23" t="s">
        <v>446</v>
      </c>
      <c r="N27" s="23" t="s">
        <v>446</v>
      </c>
      <c r="O27" s="23" t="s">
        <v>446</v>
      </c>
      <c r="P27" s="23" t="s">
        <v>446</v>
      </c>
      <c r="Q27" s="23" t="s">
        <v>446</v>
      </c>
      <c r="R27" s="23" t="s">
        <v>446</v>
      </c>
      <c r="S27" s="23" t="s">
        <v>446</v>
      </c>
      <c r="T27" s="23" t="s">
        <v>446</v>
      </c>
      <c r="U27" s="23" t="s">
        <v>446</v>
      </c>
      <c r="V27" s="23" t="s">
        <v>446</v>
      </c>
      <c r="W27" s="23" t="s">
        <v>446</v>
      </c>
      <c r="X27" s="23" t="s">
        <v>446</v>
      </c>
      <c r="AD27" s="143" t="s">
        <v>777</v>
      </c>
      <c r="AE27" s="143">
        <v>2007</v>
      </c>
      <c r="AF27" s="4">
        <f>W66</f>
        <v>2.1902114396428272</v>
      </c>
    </row>
    <row r="28" spans="1:32" collapsed="1">
      <c r="A28" s="24" t="str">
        <f>[1]Sheet4!A32</f>
        <v>Finland</v>
      </c>
      <c r="B28" s="24" t="str">
        <f>[1]Sheet4!B32</f>
        <v>TOTAL BERD</v>
      </c>
      <c r="C28" s="23">
        <f>100*[1]Sheet4!D32/[1]Sheet1!D31</f>
        <v>1.1600458430994072</v>
      </c>
      <c r="D28" s="23">
        <f>100*[1]Sheet4!E32/[1]Sheet1!E31</f>
        <v>1.2233800065125366</v>
      </c>
      <c r="E28" s="23">
        <f>100*[1]Sheet4!F32/[1]Sheet1!F31</f>
        <v>1.2796073385356137</v>
      </c>
      <c r="F28" s="23">
        <f>100*[1]Sheet4!G32/[1]Sheet1!G31</f>
        <v>1.338720351580172</v>
      </c>
      <c r="G28" s="23">
        <f>100*[1]Sheet4!H32/[1]Sheet1!H31</f>
        <v>1.3199363790186123</v>
      </c>
      <c r="H28" s="23">
        <f>100*[1]Sheet4!I32/[1]Sheet1!I31</f>
        <v>1.3750949884904455</v>
      </c>
      <c r="I28" s="23">
        <f>100*[1]Sheet4!J32/[1]Sheet1!J31</f>
        <v>1.4340226489414081</v>
      </c>
      <c r="J28" s="23">
        <f>100*[1]Sheet4!K32/[1]Sheet1!K31</f>
        <v>1.6227638053936144</v>
      </c>
      <c r="K28" s="23">
        <f>100*[1]Sheet4!L32/[1]Sheet1!L31</f>
        <v>1.6392208350242297</v>
      </c>
      <c r="L28" s="23">
        <f>100*[1]Sheet4!M32/[1]Sheet1!M31</f>
        <v>1.9224041496472337</v>
      </c>
      <c r="M28" s="23">
        <f>100*[1]Sheet4!N32/[1]Sheet1!N31</f>
        <v>2.0687789398698313</v>
      </c>
      <c r="N28" s="23">
        <f>100*[1]Sheet4!O32/[1]Sheet1!O31</f>
        <v>2.2336231769103403</v>
      </c>
      <c r="O28" s="23">
        <f>100*[1]Sheet4!P32/[1]Sheet1!P31</f>
        <v>2.5001711583924346</v>
      </c>
      <c r="P28" s="23">
        <f>100*[1]Sheet4!Q32/[1]Sheet1!Q31</f>
        <v>2.725339370448264</v>
      </c>
      <c r="Q28" s="23">
        <f>100*[1]Sheet4!R32/[1]Sheet1!R31</f>
        <v>2.6941670153331203</v>
      </c>
      <c r="R28" s="23">
        <f>100*[1]Sheet4!S32/[1]Sheet1!S31</f>
        <v>2.6925910265819955</v>
      </c>
      <c r="S28" s="23">
        <f>100*[1]Sheet4!T32/[1]Sheet1!T31</f>
        <v>2.7965898011113666</v>
      </c>
      <c r="T28" s="23">
        <f>100*[1]Sheet4!U32/[1]Sheet1!U31</f>
        <v>2.7797031234671312</v>
      </c>
      <c r="U28" s="23">
        <f>100*[1]Sheet4!V32/[1]Sheet1!V31</f>
        <v>2.8368944826576907</v>
      </c>
      <c r="V28" s="23">
        <f>100*[1]Sheet4!W32/[1]Sheet1!W31</f>
        <v>2.859440890454346</v>
      </c>
      <c r="W28" s="23">
        <f>100*[1]Sheet4!X32/[1]Sheet1!X31</f>
        <v>2.8785987626761909</v>
      </c>
      <c r="X28" s="23" t="s">
        <v>446</v>
      </c>
      <c r="Z28" t="str">
        <f>A63</f>
        <v>Netherlands</v>
      </c>
      <c r="AA28">
        <v>2007</v>
      </c>
      <c r="AB28" s="4">
        <f>W65</f>
        <v>1.9064250891362875</v>
      </c>
      <c r="AD28" s="143" t="s">
        <v>778</v>
      </c>
      <c r="AE28" s="143">
        <v>2007</v>
      </c>
      <c r="AF28" s="4">
        <f>U71</f>
        <v>1.8218304061470911</v>
      </c>
    </row>
    <row r="29" spans="1:32">
      <c r="A29" s="24"/>
      <c r="B29" s="24" t="str">
        <f>[1]Sheet4!B33</f>
        <v xml:space="preserve">  MANUFACTURING</v>
      </c>
      <c r="C29" s="23">
        <f>100*[1]Sheet4!D33/[1]Sheet1!D32</f>
        <v>3.7493840985442328</v>
      </c>
      <c r="D29" s="23" t="s">
        <v>446</v>
      </c>
      <c r="E29" s="23">
        <f>100*[1]Sheet4!F33/[1]Sheet1!F32</f>
        <v>4.1272508453206482</v>
      </c>
      <c r="F29" s="23" t="s">
        <v>446</v>
      </c>
      <c r="G29" s="23">
        <f>100*[1]Sheet4!H33/[1]Sheet1!H32</f>
        <v>5.524049338966881</v>
      </c>
      <c r="H29" s="23" t="s">
        <v>446</v>
      </c>
      <c r="I29" s="23">
        <f>100*[1]Sheet4!J33/[1]Sheet1!J32</f>
        <v>5.3443224989447033</v>
      </c>
      <c r="J29" s="23">
        <f>100*[1]Sheet4!K33/[1]Sheet1!K32</f>
        <v>5.693143135029989</v>
      </c>
      <c r="K29" s="23">
        <f>100*[1]Sheet4!L33/[1]Sheet1!L32</f>
        <v>5.3030126427597866</v>
      </c>
      <c r="L29" s="23">
        <f>100*[1]Sheet4!M33/[1]Sheet1!M32</f>
        <v>6.4691101715045836</v>
      </c>
      <c r="M29" s="23">
        <f>100*[1]Sheet4!N33/[1]Sheet1!N32</f>
        <v>6.7108129302082427</v>
      </c>
      <c r="N29" s="23">
        <f>100*[1]Sheet4!O33/[1]Sheet1!O32</f>
        <v>7.0675239439844315</v>
      </c>
      <c r="O29" s="23">
        <f>100*[1]Sheet4!P33/[1]Sheet1!P32</f>
        <v>7.9912209366798495</v>
      </c>
      <c r="P29" s="23">
        <f>100*[1]Sheet4!Q33/[1]Sheet1!Q32</f>
        <v>8.3340106355042014</v>
      </c>
      <c r="Q29" s="23">
        <f>100*[1]Sheet4!R33/[1]Sheet1!R32</f>
        <v>8.1988560083199395</v>
      </c>
      <c r="R29" s="23">
        <f>100*[1]Sheet4!S33/[1]Sheet1!S32</f>
        <v>8.2957461645746164</v>
      </c>
      <c r="S29" s="23">
        <f>100*[1]Sheet4!T33/[1]Sheet1!T32</f>
        <v>9.0928367320431231</v>
      </c>
      <c r="T29" s="23">
        <f>100*[1]Sheet4!U33/[1]Sheet1!U32</f>
        <v>9.3405890210546403</v>
      </c>
      <c r="U29" s="23">
        <f>100*[1]Sheet4!V33/[1]Sheet1!V32</f>
        <v>9.7328236875840304</v>
      </c>
      <c r="V29" s="23">
        <f>100*[1]Sheet4!W33/[1]Sheet1!W32</f>
        <v>9.470917807427945</v>
      </c>
      <c r="W29" s="23">
        <f>100*[1]Sheet4!X33/[1]Sheet1!X32</f>
        <v>9.4525035990053663</v>
      </c>
      <c r="X29" s="23" t="s">
        <v>446</v>
      </c>
      <c r="Z29" t="str">
        <f>A68</f>
        <v>Norway</v>
      </c>
      <c r="AA29">
        <v>2007</v>
      </c>
      <c r="AB29" s="4">
        <f>W70</f>
        <v>1.9015153962971341</v>
      </c>
      <c r="AD29" s="24" t="s">
        <v>781</v>
      </c>
      <c r="AE29" s="24">
        <v>2005</v>
      </c>
      <c r="AF29" s="152">
        <v>1.1135675100302955</v>
      </c>
    </row>
    <row r="30" spans="1:32" s="24" customFormat="1">
      <c r="B30" s="24" t="str">
        <f>[1]Sheet4!B34</f>
        <v xml:space="preserve">    Food, beverages and tobacco</v>
      </c>
      <c r="C30" s="23">
        <f>100*[1]Sheet4!D34/[1]Sheet1!D33</f>
        <v>1.1088560885608856</v>
      </c>
      <c r="D30" s="23" t="s">
        <v>446</v>
      </c>
      <c r="E30" s="23">
        <f>100*[1]Sheet4!F34/[1]Sheet1!F33</f>
        <v>2.3250549450549451</v>
      </c>
      <c r="F30" s="23" t="s">
        <v>446</v>
      </c>
      <c r="G30" s="23">
        <f>100*[1]Sheet4!H34/[1]Sheet1!H33</f>
        <v>3.8394839337877316</v>
      </c>
      <c r="H30" s="23" t="s">
        <v>446</v>
      </c>
      <c r="I30" s="23">
        <f>100*[1]Sheet4!J34/[1]Sheet1!J33</f>
        <v>2.3544536271809</v>
      </c>
      <c r="J30" s="23">
        <f>100*[1]Sheet4!K34/[1]Sheet1!K33</f>
        <v>2.3475323430761859</v>
      </c>
      <c r="K30" s="23">
        <f>100*[1]Sheet4!L34/[1]Sheet1!L33</f>
        <v>2.0305904230590421</v>
      </c>
      <c r="L30" s="23">
        <f>100*[1]Sheet4!M34/[1]Sheet1!M33</f>
        <v>2.381673679289388</v>
      </c>
      <c r="M30" s="23">
        <f>100*[1]Sheet4!N34/[1]Sheet1!N33</f>
        <v>2.3881987577639752</v>
      </c>
      <c r="N30" s="23">
        <f>100*[1]Sheet4!O34/[1]Sheet1!O33</f>
        <v>2.6927419354838711</v>
      </c>
      <c r="O30" s="23">
        <f>100*[1]Sheet4!P34/[1]Sheet1!P33</f>
        <v>2.5461210974456008</v>
      </c>
      <c r="P30" s="23">
        <f>100*[1]Sheet4!Q34/[1]Sheet1!Q33</f>
        <v>3.4106151333696246</v>
      </c>
      <c r="Q30" s="23">
        <f>100*[1]Sheet4!R34/[1]Sheet1!R33</f>
        <v>2.7064096817570595</v>
      </c>
      <c r="R30" s="23">
        <f>100*[1]Sheet4!S34/[1]Sheet1!S33</f>
        <v>2.0743288590604028</v>
      </c>
      <c r="S30" s="23">
        <f>100*[1]Sheet4!T34/[1]Sheet1!T33</f>
        <v>1.9323590814196243</v>
      </c>
      <c r="T30" s="23">
        <f>100*[1]Sheet4!U34/[1]Sheet1!U33</f>
        <v>2.1758843830888694</v>
      </c>
      <c r="U30" s="23">
        <f>100*[1]Sheet4!V34/[1]Sheet1!V33</f>
        <v>2.5408510638297872</v>
      </c>
      <c r="V30" s="23">
        <f>100*[1]Sheet4!W34/[1]Sheet1!W33</f>
        <v>2.8471001757469243</v>
      </c>
      <c r="W30" s="23">
        <f>100*[1]Sheet4!X34/[1]Sheet1!X33</f>
        <v>2.4048619695096827</v>
      </c>
      <c r="X30" s="23" t="s">
        <v>446</v>
      </c>
      <c r="Z30" s="24" t="str">
        <f>A83</f>
        <v>Sweden</v>
      </c>
      <c r="AA30" s="24">
        <v>2007</v>
      </c>
      <c r="AB30" s="152">
        <f>W85</f>
        <v>1.1135675100302955</v>
      </c>
    </row>
    <row r="31" spans="1:32" s="149" customFormat="1">
      <c r="A31" s="24"/>
      <c r="B31" s="24" t="str">
        <f>[1]Sheet4!B35</f>
        <v xml:space="preserve">      Food products and beverages</v>
      </c>
      <c r="C31" s="23" t="s">
        <v>446</v>
      </c>
      <c r="D31" s="23" t="s">
        <v>446</v>
      </c>
      <c r="E31" s="23" t="s">
        <v>446</v>
      </c>
      <c r="F31" s="23" t="s">
        <v>446</v>
      </c>
      <c r="G31" s="23" t="s">
        <v>446</v>
      </c>
      <c r="H31" s="23" t="s">
        <v>446</v>
      </c>
      <c r="I31" s="23" t="s">
        <v>446</v>
      </c>
      <c r="J31" s="23" t="s">
        <v>446</v>
      </c>
      <c r="K31" s="23" t="s">
        <v>446</v>
      </c>
      <c r="L31" s="23" t="s">
        <v>446</v>
      </c>
      <c r="M31" s="23" t="s">
        <v>446</v>
      </c>
      <c r="N31" s="23" t="s">
        <v>446</v>
      </c>
      <c r="O31" s="23" t="s">
        <v>446</v>
      </c>
      <c r="P31" s="23" t="s">
        <v>446</v>
      </c>
      <c r="Q31" s="23" t="s">
        <v>446</v>
      </c>
      <c r="R31" s="23" t="s">
        <v>446</v>
      </c>
      <c r="S31" s="23" t="s">
        <v>446</v>
      </c>
      <c r="T31" s="23" t="s">
        <v>446</v>
      </c>
      <c r="U31" s="23" t="s">
        <v>446</v>
      </c>
      <c r="V31" s="23" t="s">
        <v>446</v>
      </c>
      <c r="W31" s="23" t="s">
        <v>446</v>
      </c>
      <c r="X31" s="23" t="s">
        <v>446</v>
      </c>
      <c r="Z31" s="149" t="str">
        <f>A93</f>
        <v>United States</v>
      </c>
      <c r="AA31" s="149">
        <v>1995</v>
      </c>
      <c r="AB31" s="149">
        <v>1.1499999999999999</v>
      </c>
    </row>
    <row r="32" spans="1:32">
      <c r="A32" s="24"/>
      <c r="B32" s="24" t="str">
        <f>[1]Sheet4!B36</f>
        <v xml:space="preserve">      Tobacco products</v>
      </c>
      <c r="C32" s="23" t="s">
        <v>446</v>
      </c>
      <c r="D32" s="23" t="s">
        <v>446</v>
      </c>
      <c r="E32" s="23" t="s">
        <v>446</v>
      </c>
      <c r="F32" s="23" t="s">
        <v>446</v>
      </c>
      <c r="G32" s="23" t="s">
        <v>446</v>
      </c>
      <c r="H32" s="23" t="s">
        <v>446</v>
      </c>
      <c r="I32" s="23" t="s">
        <v>446</v>
      </c>
      <c r="J32" s="23" t="s">
        <v>446</v>
      </c>
      <c r="K32" s="23" t="s">
        <v>446</v>
      </c>
      <c r="L32" s="23" t="s">
        <v>446</v>
      </c>
      <c r="M32" s="23" t="s">
        <v>446</v>
      </c>
      <c r="N32" s="23" t="s">
        <v>446</v>
      </c>
      <c r="O32" s="23" t="s">
        <v>446</v>
      </c>
      <c r="P32" s="23" t="s">
        <v>446</v>
      </c>
      <c r="Q32" s="23" t="s">
        <v>446</v>
      </c>
      <c r="R32" s="23" t="s">
        <v>446</v>
      </c>
      <c r="S32" s="23" t="s">
        <v>446</v>
      </c>
      <c r="T32" s="23" t="s">
        <v>446</v>
      </c>
      <c r="U32" s="23" t="s">
        <v>446</v>
      </c>
      <c r="V32" s="23" t="s">
        <v>446</v>
      </c>
      <c r="W32" s="23" t="s">
        <v>446</v>
      </c>
      <c r="X32" s="23" t="s">
        <v>446</v>
      </c>
    </row>
    <row r="33" spans="1:29">
      <c r="A33" s="24" t="str">
        <f>[1]Sheet4!A37</f>
        <v>France</v>
      </c>
      <c r="B33" s="24" t="str">
        <f>[1]Sheet4!B37</f>
        <v>TOTAL BERD</v>
      </c>
      <c r="C33" s="23">
        <f>100*[1]Sheet4!D37/[1]Sheet1!D36</f>
        <v>1.4466888766140931</v>
      </c>
      <c r="D33" s="23">
        <f>100*[1]Sheet4!E37/[1]Sheet1!E36</f>
        <v>1.459992442265015</v>
      </c>
      <c r="E33" s="23">
        <f>100*[1]Sheet4!F37/[1]Sheet1!F36</f>
        <v>1.5092565138335945</v>
      </c>
      <c r="F33" s="23">
        <f>100*[1]Sheet4!G37/[1]Sheet1!G36</f>
        <v>1.5665105904745598</v>
      </c>
      <c r="G33" s="23">
        <f>100*[1]Sheet4!H37/[1]Sheet1!H36</f>
        <v>1.5942634891326852</v>
      </c>
      <c r="H33" s="23">
        <f>100*[1]Sheet4!I37/[1]Sheet1!I36</f>
        <v>1.6172522975290071</v>
      </c>
      <c r="I33" s="23">
        <f>100*[1]Sheet4!J37/[1]Sheet1!J36</f>
        <v>1.6277425239820957</v>
      </c>
      <c r="J33" s="23">
        <f>100*[1]Sheet4!K37/[1]Sheet1!K36</f>
        <v>1.6018789882517916</v>
      </c>
      <c r="K33" s="23">
        <f>100*[1]Sheet4!L37/[1]Sheet1!L36</f>
        <v>1.5584915594334419</v>
      </c>
      <c r="L33" s="23">
        <f>100*[1]Sheet4!M37/[1]Sheet1!M36</f>
        <v>1.5671824228233586</v>
      </c>
      <c r="M33" s="23">
        <f>100*[1]Sheet4!N37/[1]Sheet1!N36</f>
        <v>1.5362163106081355</v>
      </c>
      <c r="N33" s="23">
        <f>100*[1]Sheet4!O37/[1]Sheet1!O36</f>
        <v>1.4938869077834021</v>
      </c>
      <c r="O33" s="23">
        <f>100*[1]Sheet4!P37/[1]Sheet1!P36</f>
        <v>1.5291299141053605</v>
      </c>
      <c r="P33" s="23">
        <f>100*[1]Sheet4!Q37/[1]Sheet1!Q36</f>
        <v>1.4990141337198806</v>
      </c>
      <c r="Q33" s="23">
        <f>100*[1]Sheet4!R37/[1]Sheet1!R36</f>
        <v>1.5455342548067987</v>
      </c>
      <c r="R33" s="23">
        <f>100*[1]Sheet4!S37/[1]Sheet1!S36</f>
        <v>1.5682097909931594</v>
      </c>
      <c r="S33" s="23">
        <f>100*[1]Sheet4!T37/[1]Sheet1!T36</f>
        <v>1.5086423865983838</v>
      </c>
      <c r="T33" s="23">
        <f>100*[1]Sheet4!U37/[1]Sheet1!U36</f>
        <v>1.4903793374177141</v>
      </c>
      <c r="U33" s="23">
        <f>100*[1]Sheet4!V37/[1]Sheet1!V36</f>
        <v>1.4565087694587915</v>
      </c>
      <c r="V33" s="23" t="s">
        <v>446</v>
      </c>
      <c r="W33" s="23" t="s">
        <v>446</v>
      </c>
      <c r="X33" s="23" t="s">
        <v>446</v>
      </c>
      <c r="Z33" s="143" t="s">
        <v>774</v>
      </c>
      <c r="AA33" s="143">
        <v>2005</v>
      </c>
      <c r="AB33" t="str">
        <f>CONCATENATE(Z33,", ",AA33)</f>
        <v>Italy, 2005</v>
      </c>
      <c r="AC33" s="4">
        <v>0.35015059243140773</v>
      </c>
    </row>
    <row r="34" spans="1:29">
      <c r="A34" s="24"/>
      <c r="B34" s="24" t="str">
        <f>[1]Sheet4!B38</f>
        <v xml:space="preserve">  MANUFACTURING</v>
      </c>
      <c r="C34" s="23" t="s">
        <v>446</v>
      </c>
      <c r="D34" s="23" t="s">
        <v>446</v>
      </c>
      <c r="E34" s="23" t="s">
        <v>446</v>
      </c>
      <c r="F34" s="23" t="s">
        <v>446</v>
      </c>
      <c r="G34" s="23" t="s">
        <v>446</v>
      </c>
      <c r="H34" s="23" t="s">
        <v>446</v>
      </c>
      <c r="I34" s="23" t="s">
        <v>446</v>
      </c>
      <c r="J34" s="23" t="s">
        <v>446</v>
      </c>
      <c r="K34" s="23" t="s">
        <v>446</v>
      </c>
      <c r="L34" s="23" t="s">
        <v>446</v>
      </c>
      <c r="M34" s="23" t="s">
        <v>446</v>
      </c>
      <c r="N34" s="23" t="s">
        <v>446</v>
      </c>
      <c r="O34" s="23">
        <f>100*[1]Sheet4!P38/[1]Sheet1!P37</f>
        <v>8.1467513742912026</v>
      </c>
      <c r="P34" s="23">
        <f>100*[1]Sheet4!Q38/[1]Sheet1!Q37</f>
        <v>7.9571707076375313</v>
      </c>
      <c r="Q34" s="23">
        <f>100*[1]Sheet4!R38/[1]Sheet1!R37</f>
        <v>8.3543718985924205</v>
      </c>
      <c r="R34" s="23">
        <f>100*[1]Sheet4!S38/[1]Sheet1!S37</f>
        <v>9.0413467374067622</v>
      </c>
      <c r="S34" s="23">
        <f>100*[1]Sheet4!T38/[1]Sheet1!T37</f>
        <v>9.2504637860591803</v>
      </c>
      <c r="T34" s="23">
        <f>100*[1]Sheet4!U38/[1]Sheet1!U37</f>
        <v>9.5590384577418899</v>
      </c>
      <c r="U34" s="23" t="s">
        <v>446</v>
      </c>
      <c r="V34" s="23" t="s">
        <v>446</v>
      </c>
      <c r="W34" s="23" t="s">
        <v>446</v>
      </c>
      <c r="X34" s="23" t="s">
        <v>446</v>
      </c>
      <c r="Z34" s="143" t="s">
        <v>34</v>
      </c>
      <c r="AA34" s="143">
        <v>2006</v>
      </c>
      <c r="AB34" s="143" t="str">
        <f>CONCATENATE(Z34,", ",AA34)</f>
        <v>Canada, 2006</v>
      </c>
      <c r="AC34" s="4">
        <v>0.60397843747627367</v>
      </c>
    </row>
    <row r="35" spans="1:29" s="24" customFormat="1">
      <c r="B35" s="24" t="str">
        <f>[1]Sheet4!B39</f>
        <v xml:space="preserve">    Food, beverages and tobacco</v>
      </c>
      <c r="C35" s="23" t="s">
        <v>446</v>
      </c>
      <c r="D35" s="23" t="s">
        <v>446</v>
      </c>
      <c r="E35" s="23" t="s">
        <v>446</v>
      </c>
      <c r="F35" s="23" t="s">
        <v>446</v>
      </c>
      <c r="G35" s="23" t="s">
        <v>446</v>
      </c>
      <c r="H35" s="23" t="s">
        <v>446</v>
      </c>
      <c r="I35" s="23" t="s">
        <v>446</v>
      </c>
      <c r="J35" s="23" t="s">
        <v>446</v>
      </c>
      <c r="K35" s="23" t="s">
        <v>446</v>
      </c>
      <c r="L35" s="23" t="s">
        <v>446</v>
      </c>
      <c r="M35" s="23" t="s">
        <v>446</v>
      </c>
      <c r="N35" s="23" t="s">
        <v>446</v>
      </c>
      <c r="O35" s="23">
        <f>100*[1]Sheet4!P39/[1]Sheet1!P38</f>
        <v>1.2612811442633036</v>
      </c>
      <c r="P35" s="23">
        <f>100*[1]Sheet4!Q39/[1]Sheet1!Q38</f>
        <v>1.4779186476492341</v>
      </c>
      <c r="Q35" s="23">
        <f>100*[1]Sheet4!R39/[1]Sheet1!R38</f>
        <v>1.3291583128428222</v>
      </c>
      <c r="R35" s="23">
        <f>100*[1]Sheet4!S39/[1]Sheet1!S38</f>
        <v>1.7787075124485821</v>
      </c>
      <c r="S35" s="23">
        <f>100*[1]Sheet4!T39/[1]Sheet1!T38</f>
        <v>1.6080598052851183</v>
      </c>
      <c r="T35" s="23">
        <f>100*[1]Sheet4!U39/[1]Sheet1!U38</f>
        <v>1.650010079290418</v>
      </c>
      <c r="U35" s="23" t="s">
        <v>446</v>
      </c>
      <c r="V35" s="23" t="s">
        <v>446</v>
      </c>
      <c r="W35" s="23" t="s">
        <v>446</v>
      </c>
      <c r="X35" s="23" t="s">
        <v>446</v>
      </c>
      <c r="Z35" s="24" t="s">
        <v>772</v>
      </c>
      <c r="AA35" s="24">
        <v>2005</v>
      </c>
      <c r="AB35" s="24" t="str">
        <f>CONCATENATE(Z35,", ",AA35)</f>
        <v>Germany, 2005</v>
      </c>
      <c r="AC35" s="152">
        <v>0.78734858681022879</v>
      </c>
    </row>
    <row r="36" spans="1:29" s="149" customFormat="1">
      <c r="A36" s="24"/>
      <c r="B36" s="24" t="str">
        <f>[1]Sheet4!B40</f>
        <v xml:space="preserve">      Food products and beverages</v>
      </c>
      <c r="C36" s="23" t="s">
        <v>446</v>
      </c>
      <c r="D36" s="23" t="s">
        <v>446</v>
      </c>
      <c r="E36" s="23" t="s">
        <v>446</v>
      </c>
      <c r="F36" s="23" t="s">
        <v>446</v>
      </c>
      <c r="G36" s="23" t="s">
        <v>446</v>
      </c>
      <c r="H36" s="23" t="s">
        <v>446</v>
      </c>
      <c r="I36" s="23" t="s">
        <v>446</v>
      </c>
      <c r="J36" s="23" t="s">
        <v>446</v>
      </c>
      <c r="K36" s="23" t="s">
        <v>446</v>
      </c>
      <c r="L36" s="23" t="s">
        <v>446</v>
      </c>
      <c r="M36" s="23" t="s">
        <v>446</v>
      </c>
      <c r="N36" s="23" t="s">
        <v>446</v>
      </c>
      <c r="O36" s="23">
        <f>100*[1]Sheet4!P40/[1]Sheet1!P39</f>
        <v>1.1934101238050461</v>
      </c>
      <c r="P36" s="23">
        <f>100*[1]Sheet4!Q40/[1]Sheet1!Q39</f>
        <v>1.4272944256236526</v>
      </c>
      <c r="Q36" s="23">
        <f>100*[1]Sheet4!R40/[1]Sheet1!R39</f>
        <v>1.2791816668602178</v>
      </c>
      <c r="R36" s="23" t="s">
        <v>446</v>
      </c>
      <c r="S36" s="23" t="s">
        <v>446</v>
      </c>
      <c r="T36" s="23" t="s">
        <v>446</v>
      </c>
      <c r="U36" s="23" t="s">
        <v>446</v>
      </c>
      <c r="V36" s="23" t="s">
        <v>446</v>
      </c>
      <c r="W36" s="23" t="s">
        <v>446</v>
      </c>
      <c r="X36" s="23" t="s">
        <v>446</v>
      </c>
      <c r="Z36" s="149" t="s">
        <v>781</v>
      </c>
      <c r="AB36" s="149" t="str">
        <f>CONCATENATE(Z36,AA36)</f>
        <v>Sweden</v>
      </c>
      <c r="AC36" s="151">
        <v>1.1135675100302955</v>
      </c>
    </row>
    <row r="37" spans="1:29">
      <c r="A37" s="24"/>
      <c r="B37" s="24" t="str">
        <f>[1]Sheet4!B41</f>
        <v xml:space="preserve">      Tobacco products</v>
      </c>
      <c r="C37" s="23" t="s">
        <v>446</v>
      </c>
      <c r="D37" s="23" t="s">
        <v>446</v>
      </c>
      <c r="E37" s="23" t="s">
        <v>446</v>
      </c>
      <c r="F37" s="23" t="s">
        <v>446</v>
      </c>
      <c r="G37" s="23" t="s">
        <v>446</v>
      </c>
      <c r="H37" s="23" t="s">
        <v>446</v>
      </c>
      <c r="I37" s="23" t="s">
        <v>446</v>
      </c>
      <c r="J37" s="23" t="s">
        <v>446</v>
      </c>
      <c r="K37" s="23" t="s">
        <v>446</v>
      </c>
      <c r="L37" s="23" t="s">
        <v>446</v>
      </c>
      <c r="M37" s="23" t="s">
        <v>446</v>
      </c>
      <c r="N37" s="23" t="s">
        <v>446</v>
      </c>
      <c r="O37" s="23">
        <f>100*[1]Sheet4!P41/[1]Sheet1!P40</f>
        <v>4.8404958677685954</v>
      </c>
      <c r="P37" s="23">
        <f>100*[1]Sheet4!Q41/[1]Sheet1!Q40</f>
        <v>3.9779467680608365</v>
      </c>
      <c r="Q37" s="23">
        <f>100*[1]Sheet4!R41/[1]Sheet1!R40</f>
        <v>3.4737541528239197</v>
      </c>
      <c r="R37" s="23" t="s">
        <v>446</v>
      </c>
      <c r="S37" s="23" t="s">
        <v>446</v>
      </c>
      <c r="T37" s="23" t="s">
        <v>446</v>
      </c>
      <c r="U37" s="23" t="s">
        <v>446</v>
      </c>
      <c r="V37" s="23" t="s">
        <v>446</v>
      </c>
      <c r="W37" s="23" t="s">
        <v>446</v>
      </c>
      <c r="X37" s="23" t="s">
        <v>446</v>
      </c>
      <c r="Z37" s="143" t="s">
        <v>783</v>
      </c>
      <c r="AA37" s="143">
        <v>1995</v>
      </c>
      <c r="AB37" s="143" t="str">
        <f>CONCATENATE(Z37,", ",AA37)</f>
        <v>United States, 1995</v>
      </c>
      <c r="AC37" s="143">
        <v>1.1499999999999999</v>
      </c>
    </row>
    <row r="38" spans="1:29">
      <c r="A38" s="24" t="str">
        <f>[1]Sheet4!A42</f>
        <v>Germany</v>
      </c>
      <c r="B38" s="24" t="str">
        <f>[1]Sheet4!B42</f>
        <v>TOTAL BERD</v>
      </c>
      <c r="C38" s="23" t="s">
        <v>446</v>
      </c>
      <c r="D38" s="23" t="s">
        <v>446</v>
      </c>
      <c r="E38" s="23" t="s">
        <v>446</v>
      </c>
      <c r="F38" s="23" t="s">
        <v>446</v>
      </c>
      <c r="G38" s="23">
        <f>100*[1]Sheet4!H42/[1]Sheet1!H41</f>
        <v>1.8845319815032886</v>
      </c>
      <c r="H38" s="23">
        <f>100*[1]Sheet4!I42/[1]Sheet1!I41</f>
        <v>1.7800861277986511</v>
      </c>
      <c r="I38" s="23">
        <f>100*[1]Sheet4!J42/[1]Sheet1!J41</f>
        <v>1.6913965941182993</v>
      </c>
      <c r="J38" s="23">
        <f>100*[1]Sheet4!K42/[1]Sheet1!K41</f>
        <v>1.6151050659818107</v>
      </c>
      <c r="K38" s="23">
        <f>100*[1]Sheet4!L42/[1]Sheet1!L41</f>
        <v>1.6041418667113314</v>
      </c>
      <c r="L38" s="23">
        <f>100*[1]Sheet4!M42/[1]Sheet1!M41</f>
        <v>1.6026362131822438</v>
      </c>
      <c r="M38" s="23">
        <f>100*[1]Sheet4!N42/[1]Sheet1!N41</f>
        <v>1.6664053583574467</v>
      </c>
      <c r="N38" s="23">
        <f>100*[1]Sheet4!O42/[1]Sheet1!O41</f>
        <v>1.706041190960935</v>
      </c>
      <c r="O38" s="23">
        <f>100*[1]Sheet4!P42/[1]Sheet1!P41</f>
        <v>1.8573226093345188</v>
      </c>
      <c r="P38" s="23">
        <f>100*[1]Sheet4!Q42/[1]Sheet1!Q41</f>
        <v>1.9178967783644003</v>
      </c>
      <c r="Q38" s="23">
        <f>100*[1]Sheet4!R42/[1]Sheet1!R41</f>
        <v>1.9076970737572789</v>
      </c>
      <c r="R38" s="23">
        <f>100*[1]Sheet4!S42/[1]Sheet1!S41</f>
        <v>1.9113485999824125</v>
      </c>
      <c r="S38" s="23">
        <f>100*[1]Sheet4!T42/[1]Sheet1!T41</f>
        <v>1.950795368855192</v>
      </c>
      <c r="T38" s="23">
        <f>100*[1]Sheet4!U42/[1]Sheet1!U41</f>
        <v>1.9197241738225346</v>
      </c>
      <c r="U38" s="23">
        <f>100*[1]Sheet4!V42/[1]Sheet1!V41</f>
        <v>1.909740055042517</v>
      </c>
      <c r="V38" s="23" t="s">
        <v>446</v>
      </c>
      <c r="W38" s="23" t="s">
        <v>446</v>
      </c>
      <c r="X38" s="23" t="s">
        <v>446</v>
      </c>
      <c r="Z38" s="149" t="s">
        <v>771</v>
      </c>
      <c r="AA38" s="149">
        <v>2004</v>
      </c>
      <c r="AB38" s="143" t="str">
        <f>CONCATENATE(Z38,", ",AA38)</f>
        <v>France, 2004</v>
      </c>
      <c r="AC38" s="151">
        <v>1.650010079290418</v>
      </c>
    </row>
    <row r="39" spans="1:29">
      <c r="A39" s="24"/>
      <c r="B39" s="24" t="str">
        <f>[1]Sheet4!B43</f>
        <v xml:space="preserve">  MANUFACTURING</v>
      </c>
      <c r="C39" s="23" t="s">
        <v>446</v>
      </c>
      <c r="D39" s="23" t="s">
        <v>446</v>
      </c>
      <c r="E39" s="23" t="s">
        <v>446</v>
      </c>
      <c r="F39" s="23" t="s">
        <v>446</v>
      </c>
      <c r="G39" s="23">
        <f>100*[1]Sheet4!H43/[1]Sheet1!H42</f>
        <v>6.5729907419481037</v>
      </c>
      <c r="H39" s="23" t="s">
        <v>446</v>
      </c>
      <c r="I39" s="23">
        <f>100*[1]Sheet4!J43/[1]Sheet1!J42</f>
        <v>6.8144914269911503</v>
      </c>
      <c r="J39" s="23" t="s">
        <v>446</v>
      </c>
      <c r="K39" s="23">
        <f>100*[1]Sheet4!L43/[1]Sheet1!L42</f>
        <v>6.7494913731603559</v>
      </c>
      <c r="L39" s="23" t="s">
        <v>446</v>
      </c>
      <c r="M39" s="23">
        <f>100*[1]Sheet4!N43/[1]Sheet1!N42</f>
        <v>6.9451241453760346</v>
      </c>
      <c r="N39" s="23" t="s">
        <v>446</v>
      </c>
      <c r="O39" s="23">
        <f>100*[1]Sheet4!P43/[1]Sheet1!P42</f>
        <v>7.5481052033404161</v>
      </c>
      <c r="P39" s="23">
        <f>100*[1]Sheet4!Q43/[1]Sheet1!Q42</f>
        <v>7.6269395995211156</v>
      </c>
      <c r="Q39" s="23">
        <f>100*[1]Sheet4!R43/[1]Sheet1!R42</f>
        <v>7.5569028992176728</v>
      </c>
      <c r="R39" s="23">
        <f>100*[1]Sheet4!S43/[1]Sheet1!S42</f>
        <v>7.7482678983833715</v>
      </c>
      <c r="S39" s="23">
        <f>100*[1]Sheet4!T43/[1]Sheet1!T42</f>
        <v>7.9299440469638602</v>
      </c>
      <c r="T39" s="23">
        <f>100*[1]Sheet4!U43/[1]Sheet1!U42</f>
        <v>7.7250409165302782</v>
      </c>
      <c r="U39" s="23">
        <f>100*[1]Sheet4!V43/[1]Sheet1!V42</f>
        <v>7.5262813665002515</v>
      </c>
      <c r="V39" s="23" t="s">
        <v>446</v>
      </c>
      <c r="W39" s="23" t="s">
        <v>446</v>
      </c>
      <c r="X39" s="23" t="s">
        <v>446</v>
      </c>
      <c r="Z39" s="143" t="s">
        <v>778</v>
      </c>
      <c r="AA39" s="143"/>
      <c r="AB39" s="143" t="str">
        <f>CONCATENATE(Z39,AA39)</f>
        <v>Norway</v>
      </c>
      <c r="AC39" s="4">
        <v>1.9015153962971341</v>
      </c>
    </row>
    <row r="40" spans="1:29" s="24" customFormat="1">
      <c r="B40" s="24" t="str">
        <f>[1]Sheet4!B44</f>
        <v xml:space="preserve">    Food, beverages and tobacco</v>
      </c>
      <c r="C40" s="23" t="s">
        <v>446</v>
      </c>
      <c r="D40" s="23" t="s">
        <v>446</v>
      </c>
      <c r="E40" s="23" t="s">
        <v>446</v>
      </c>
      <c r="F40" s="23" t="s">
        <v>446</v>
      </c>
      <c r="G40" s="23">
        <f>100*[1]Sheet4!H44/[1]Sheet1!H43</f>
        <v>0.54921822099107409</v>
      </c>
      <c r="H40" s="23" t="s">
        <v>446</v>
      </c>
      <c r="I40" s="23">
        <f>100*[1]Sheet4!J44/[1]Sheet1!J43</f>
        <v>0.47433421129645892</v>
      </c>
      <c r="J40" s="23" t="s">
        <v>446</v>
      </c>
      <c r="K40" s="23">
        <f>100*[1]Sheet4!L44/[1]Sheet1!L43</f>
        <v>0.62876157407407407</v>
      </c>
      <c r="L40" s="23" t="s">
        <v>446</v>
      </c>
      <c r="M40" s="23">
        <f>100*[1]Sheet4!N44/[1]Sheet1!N43</f>
        <v>0.54973973395026021</v>
      </c>
      <c r="N40" s="23" t="s">
        <v>446</v>
      </c>
      <c r="O40" s="23">
        <f>100*[1]Sheet4!P44/[1]Sheet1!P43</f>
        <v>0.60469183786785119</v>
      </c>
      <c r="P40" s="23" t="s">
        <v>446</v>
      </c>
      <c r="Q40" s="23">
        <f>100*[1]Sheet4!R44/[1]Sheet1!R43</f>
        <v>0.73922356091030794</v>
      </c>
      <c r="R40" s="23">
        <f>100*[1]Sheet4!S44/[1]Sheet1!S43</f>
        <v>0.75975897301545714</v>
      </c>
      <c r="S40" s="23">
        <f>100*[1]Sheet4!T44/[1]Sheet1!T43</f>
        <v>0.71778011572856382</v>
      </c>
      <c r="T40" s="23">
        <f>100*[1]Sheet4!U44/[1]Sheet1!U43</f>
        <v>0.70812646981970206</v>
      </c>
      <c r="U40" s="23">
        <f>100*[1]Sheet4!V44/[1]Sheet1!V43</f>
        <v>0.78734858681022879</v>
      </c>
      <c r="V40" s="23" t="s">
        <v>446</v>
      </c>
      <c r="W40" s="23" t="s">
        <v>446</v>
      </c>
      <c r="X40" s="23" t="s">
        <v>446</v>
      </c>
      <c r="Z40" s="24" t="s">
        <v>777</v>
      </c>
      <c r="AB40" s="24" t="str">
        <f>CONCATENATE(Z40,AA40)</f>
        <v>Netherlands</v>
      </c>
      <c r="AC40" s="152">
        <v>1.9064250891362875</v>
      </c>
    </row>
    <row r="41" spans="1:29" s="149" customFormat="1">
      <c r="A41" s="24"/>
      <c r="B41" s="24" t="str">
        <f>[1]Sheet4!B45</f>
        <v xml:space="preserve">      Food products and beverages</v>
      </c>
      <c r="C41" s="23" t="s">
        <v>446</v>
      </c>
      <c r="D41" s="23" t="s">
        <v>446</v>
      </c>
      <c r="E41" s="23" t="s">
        <v>446</v>
      </c>
      <c r="F41" s="23" t="s">
        <v>446</v>
      </c>
      <c r="G41" s="23" t="s">
        <v>446</v>
      </c>
      <c r="H41" s="23" t="s">
        <v>446</v>
      </c>
      <c r="I41" s="23" t="s">
        <v>446</v>
      </c>
      <c r="J41" s="23" t="s">
        <v>446</v>
      </c>
      <c r="K41" s="23">
        <f>100*[1]Sheet4!L45/[1]Sheet1!L44</f>
        <v>0.56853252647503782</v>
      </c>
      <c r="L41" s="23" t="s">
        <v>446</v>
      </c>
      <c r="M41" s="23">
        <f>100*[1]Sheet4!N45/[1]Sheet1!N44</f>
        <v>0.52532605398847432</v>
      </c>
      <c r="N41" s="23" t="s">
        <v>446</v>
      </c>
      <c r="O41" s="23">
        <f>100*[1]Sheet4!P45/[1]Sheet1!P44</f>
        <v>0.55376284120927499</v>
      </c>
      <c r="P41" s="23" t="s">
        <v>446</v>
      </c>
      <c r="Q41" s="23" t="s">
        <v>446</v>
      </c>
      <c r="R41" s="23" t="s">
        <v>446</v>
      </c>
      <c r="S41" s="23" t="s">
        <v>446</v>
      </c>
      <c r="T41" s="23" t="s">
        <v>446</v>
      </c>
      <c r="U41" s="23">
        <f>100*[1]Sheet4!V45/[1]Sheet1!V44</f>
        <v>0.72494369369369371</v>
      </c>
      <c r="V41" s="23" t="s">
        <v>446</v>
      </c>
      <c r="W41" s="23" t="s">
        <v>446</v>
      </c>
      <c r="X41" s="23" t="s">
        <v>446</v>
      </c>
      <c r="Z41" s="149" t="s">
        <v>770</v>
      </c>
      <c r="AB41" s="149" t="str">
        <f>CONCATENATE(Z41,AA41)</f>
        <v>Finland</v>
      </c>
      <c r="AC41" s="151">
        <v>2.4048619695096827</v>
      </c>
    </row>
    <row r="42" spans="1:29">
      <c r="A42" s="24"/>
      <c r="B42" s="24" t="str">
        <f>[1]Sheet4!B46</f>
        <v xml:space="preserve">      Tobacco products</v>
      </c>
      <c r="C42" s="23" t="s">
        <v>446</v>
      </c>
      <c r="D42" s="23" t="s">
        <v>446</v>
      </c>
      <c r="E42" s="23" t="s">
        <v>446</v>
      </c>
      <c r="F42" s="23" t="s">
        <v>446</v>
      </c>
      <c r="G42" s="23" t="s">
        <v>446</v>
      </c>
      <c r="H42" s="23" t="s">
        <v>446</v>
      </c>
      <c r="I42" s="23" t="s">
        <v>446</v>
      </c>
      <c r="J42" s="23" t="s">
        <v>446</v>
      </c>
      <c r="K42" s="23">
        <f>100*[1]Sheet4!L46/[1]Sheet1!L45</f>
        <v>1.9470198675496688</v>
      </c>
      <c r="L42" s="23" t="s">
        <v>446</v>
      </c>
      <c r="M42" s="23">
        <f>100*[1]Sheet4!N46/[1]Sheet1!N45</f>
        <v>1.0434782608695652</v>
      </c>
      <c r="N42" s="23" t="s">
        <v>446</v>
      </c>
      <c r="O42" s="23">
        <f>100*[1]Sheet4!P46/[1]Sheet1!P45</f>
        <v>1.4945641025641023</v>
      </c>
      <c r="P42" s="23" t="s">
        <v>446</v>
      </c>
      <c r="Q42" s="23" t="s">
        <v>446</v>
      </c>
      <c r="R42" s="23" t="s">
        <v>446</v>
      </c>
      <c r="S42" s="23" t="s">
        <v>446</v>
      </c>
      <c r="T42" s="23" t="s">
        <v>446</v>
      </c>
      <c r="U42" s="23">
        <f>100*[1]Sheet4!V46/[1]Sheet1!V45</f>
        <v>2.147239263803681</v>
      </c>
      <c r="V42" s="23" t="s">
        <v>446</v>
      </c>
      <c r="W42" s="23" t="s">
        <v>446</v>
      </c>
      <c r="X42" s="23" t="s">
        <v>446</v>
      </c>
      <c r="Z42" s="143"/>
      <c r="AA42" s="143"/>
      <c r="AB42" s="143"/>
    </row>
    <row r="43" spans="1:29" hidden="1" outlineLevel="1">
      <c r="A43" s="24" t="str">
        <f>[1]Sheet4!A47</f>
        <v>Ireland</v>
      </c>
      <c r="B43" s="24" t="str">
        <f>[1]Sheet4!B47</f>
        <v>TOTAL BERD</v>
      </c>
      <c r="C43" s="23" t="s">
        <v>446</v>
      </c>
      <c r="D43" s="23" t="s">
        <v>446</v>
      </c>
      <c r="E43" s="23" t="s">
        <v>446</v>
      </c>
      <c r="F43" s="23" t="s">
        <v>446</v>
      </c>
      <c r="G43" s="23" t="s">
        <v>446</v>
      </c>
      <c r="H43" s="23" t="s">
        <v>446</v>
      </c>
      <c r="I43" s="23" t="s">
        <v>446</v>
      </c>
      <c r="J43" s="23" t="s">
        <v>446</v>
      </c>
      <c r="K43" s="23">
        <f>100*[1]Sheet4!L47/[1]Sheet1!L46</f>
        <v>0.98923339198255977</v>
      </c>
      <c r="L43" s="23">
        <f>100*[1]Sheet4!M47/[1]Sheet1!M46</f>
        <v>1.0292959042612213</v>
      </c>
      <c r="M43" s="23">
        <f>100*[1]Sheet4!N47/[1]Sheet1!N46</f>
        <v>1.0112254856656386</v>
      </c>
      <c r="N43" s="23">
        <f>100*[1]Sheet4!O47/[1]Sheet1!O46</f>
        <v>0.97986625801544391</v>
      </c>
      <c r="O43" s="23">
        <f>100*[1]Sheet4!P47/[1]Sheet1!P46</f>
        <v>0.97010788172197149</v>
      </c>
      <c r="P43" s="23">
        <f>100*[1]Sheet4!Q47/[1]Sheet1!Q46</f>
        <v>0.89916881630010792</v>
      </c>
      <c r="Q43" s="23">
        <f>100*[1]Sheet4!R47/[1]Sheet1!R46</f>
        <v>0.85886315525927226</v>
      </c>
      <c r="R43" s="23">
        <f>100*[1]Sheet4!S47/[1]Sheet1!S46</f>
        <v>0.85153788577983591</v>
      </c>
      <c r="S43" s="23">
        <f>100*[1]Sheet4!T47/[1]Sheet1!T46</f>
        <v>0.89106146922523766</v>
      </c>
      <c r="T43" s="23">
        <f>100*[1]Sheet4!U47/[1]Sheet1!U46</f>
        <v>0.9211936324955603</v>
      </c>
      <c r="U43" s="23">
        <f>100*[1]Sheet4!V47/[1]Sheet1!V46</f>
        <v>0.93129318379709825</v>
      </c>
      <c r="V43" s="23">
        <f>100*[1]Sheet4!W47/[1]Sheet1!W46</f>
        <v>1.0008326759261894</v>
      </c>
      <c r="W43" s="23" t="s">
        <v>446</v>
      </c>
      <c r="X43" s="23" t="s">
        <v>446</v>
      </c>
      <c r="Z43" s="143"/>
      <c r="AA43" s="143"/>
      <c r="AB43" s="143"/>
    </row>
    <row r="44" spans="1:29" hidden="1" outlineLevel="1">
      <c r="A44" s="24"/>
      <c r="B44" s="24" t="str">
        <f>[1]Sheet4!B48</f>
        <v xml:space="preserve">  MANUFACTURING</v>
      </c>
      <c r="C44" s="23" t="s">
        <v>446</v>
      </c>
      <c r="D44" s="23" t="s">
        <v>446</v>
      </c>
      <c r="E44" s="23" t="s">
        <v>446</v>
      </c>
      <c r="F44" s="23" t="s">
        <v>446</v>
      </c>
      <c r="G44" s="23" t="s">
        <v>446</v>
      </c>
      <c r="H44" s="23" t="s">
        <v>446</v>
      </c>
      <c r="I44" s="23" t="s">
        <v>446</v>
      </c>
      <c r="J44" s="23" t="s">
        <v>446</v>
      </c>
      <c r="K44" s="23">
        <f>100*[1]Sheet4!L48/[1]Sheet1!L47</f>
        <v>2.944848729646353</v>
      </c>
      <c r="L44" s="23" t="s">
        <v>446</v>
      </c>
      <c r="M44" s="23">
        <f>100*[1]Sheet4!N48/[1]Sheet1!N47</f>
        <v>2.7012777497615343</v>
      </c>
      <c r="N44" s="23" t="s">
        <v>446</v>
      </c>
      <c r="O44" s="23">
        <f>100*[1]Sheet4!P48/[1]Sheet1!P47</f>
        <v>2.1168642659293906</v>
      </c>
      <c r="P44" s="23" t="s">
        <v>446</v>
      </c>
      <c r="Q44" s="23">
        <f>100*[1]Sheet4!R48/[1]Sheet1!R47</f>
        <v>1.8410119907213764</v>
      </c>
      <c r="R44" s="23">
        <f>100*[1]Sheet4!S48/[1]Sheet1!S47</f>
        <v>1.6837705721774721</v>
      </c>
      <c r="S44" s="23">
        <f>100*[1]Sheet4!T48/[1]Sheet1!T47</f>
        <v>1.9391344971760034</v>
      </c>
      <c r="T44" s="23">
        <f>100*[1]Sheet4!U48/[1]Sheet1!U47</f>
        <v>2.2983442250942403</v>
      </c>
      <c r="U44" s="23">
        <f>100*[1]Sheet4!V48/[1]Sheet1!V47</f>
        <v>2.626168653458345</v>
      </c>
      <c r="V44" s="23" t="s">
        <v>446</v>
      </c>
      <c r="W44" s="23" t="s">
        <v>446</v>
      </c>
      <c r="X44" s="23" t="s">
        <v>446</v>
      </c>
      <c r="Z44" s="143"/>
      <c r="AA44" s="143"/>
      <c r="AB44" s="143"/>
    </row>
    <row r="45" spans="1:29" hidden="1" outlineLevel="1">
      <c r="A45" s="24"/>
      <c r="B45" s="24" t="str">
        <f>[1]Sheet4!B49</f>
        <v xml:space="preserve">    Food, beverages and tobacco</v>
      </c>
      <c r="C45" s="23" t="s">
        <v>446</v>
      </c>
      <c r="D45" s="23" t="s">
        <v>446</v>
      </c>
      <c r="E45" s="23" t="s">
        <v>446</v>
      </c>
      <c r="F45" s="23" t="s">
        <v>446</v>
      </c>
      <c r="G45" s="23" t="s">
        <v>446</v>
      </c>
      <c r="H45" s="23" t="s">
        <v>446</v>
      </c>
      <c r="I45" s="23" t="s">
        <v>446</v>
      </c>
      <c r="J45" s="23" t="s">
        <v>446</v>
      </c>
      <c r="K45" s="23">
        <f>100*[1]Sheet4!L49/[1]Sheet1!L48</f>
        <v>1.607973676401524</v>
      </c>
      <c r="L45" s="23" t="s">
        <v>446</v>
      </c>
      <c r="M45" s="23">
        <f>100*[1]Sheet4!N49/[1]Sheet1!N48</f>
        <v>1.2816315489987709</v>
      </c>
      <c r="N45" s="23" t="s">
        <v>446</v>
      </c>
      <c r="O45" s="23">
        <f>100*[1]Sheet4!P49/[1]Sheet1!P48</f>
        <v>1.0785994790380173</v>
      </c>
      <c r="P45" s="23" t="s">
        <v>446</v>
      </c>
      <c r="Q45" s="23">
        <f>100*[1]Sheet4!R49/[1]Sheet1!R48</f>
        <v>1.0826582840895635</v>
      </c>
      <c r="R45" s="23">
        <f>100*[1]Sheet4!S49/[1]Sheet1!S48</f>
        <v>0.76894011134741092</v>
      </c>
      <c r="S45" s="23">
        <f>100*[1]Sheet4!T49/[1]Sheet1!T48</f>
        <v>0.68714933909252074</v>
      </c>
      <c r="T45" s="23">
        <f>100*[1]Sheet4!U49/[1]Sheet1!U48</f>
        <v>0.84853630027023985</v>
      </c>
      <c r="U45" s="23">
        <f>100*[1]Sheet4!V49/[1]Sheet1!V48</f>
        <v>1.0119012388560551</v>
      </c>
      <c r="V45" s="23" t="s">
        <v>446</v>
      </c>
      <c r="W45" s="23" t="s">
        <v>446</v>
      </c>
      <c r="X45" s="23" t="s">
        <v>446</v>
      </c>
      <c r="Z45" s="143"/>
      <c r="AA45" s="143"/>
      <c r="AB45" s="143"/>
    </row>
    <row r="46" spans="1:29" hidden="1" outlineLevel="1">
      <c r="A46" s="24"/>
      <c r="B46" s="24" t="str">
        <f>[1]Sheet4!B50</f>
        <v xml:space="preserve">      Food products and beverages</v>
      </c>
      <c r="C46" s="23" t="s">
        <v>446</v>
      </c>
      <c r="D46" s="23" t="s">
        <v>446</v>
      </c>
      <c r="E46" s="23" t="s">
        <v>446</v>
      </c>
      <c r="F46" s="23" t="s">
        <v>446</v>
      </c>
      <c r="G46" s="23" t="s">
        <v>446</v>
      </c>
      <c r="H46" s="23" t="s">
        <v>446</v>
      </c>
      <c r="I46" s="23" t="s">
        <v>446</v>
      </c>
      <c r="J46" s="23" t="s">
        <v>446</v>
      </c>
      <c r="K46" s="23" t="s">
        <v>446</v>
      </c>
      <c r="L46" s="23" t="s">
        <v>446</v>
      </c>
      <c r="M46" s="23" t="s">
        <v>446</v>
      </c>
      <c r="N46" s="23" t="s">
        <v>446</v>
      </c>
      <c r="O46" s="23" t="s">
        <v>446</v>
      </c>
      <c r="P46" s="23" t="s">
        <v>446</v>
      </c>
      <c r="Q46" s="23" t="s">
        <v>446</v>
      </c>
      <c r="R46" s="23" t="s">
        <v>446</v>
      </c>
      <c r="S46" s="23" t="s">
        <v>446</v>
      </c>
      <c r="T46" s="23" t="s">
        <v>446</v>
      </c>
      <c r="U46" s="23" t="s">
        <v>446</v>
      </c>
      <c r="V46" s="23" t="s">
        <v>446</v>
      </c>
      <c r="W46" s="23" t="s">
        <v>446</v>
      </c>
      <c r="X46" s="23" t="s">
        <v>446</v>
      </c>
      <c r="Z46" s="143"/>
      <c r="AA46" s="143"/>
      <c r="AB46" s="143"/>
    </row>
    <row r="47" spans="1:29" hidden="1" outlineLevel="1">
      <c r="A47" s="24"/>
      <c r="B47" s="24" t="str">
        <f>[1]Sheet4!B51</f>
        <v xml:space="preserve">      Tobacco products</v>
      </c>
      <c r="C47" s="23" t="s">
        <v>446</v>
      </c>
      <c r="D47" s="23" t="s">
        <v>446</v>
      </c>
      <c r="E47" s="23" t="s">
        <v>446</v>
      </c>
      <c r="F47" s="23" t="s">
        <v>446</v>
      </c>
      <c r="G47" s="23" t="s">
        <v>446</v>
      </c>
      <c r="H47" s="23" t="s">
        <v>446</v>
      </c>
      <c r="I47" s="23" t="s">
        <v>446</v>
      </c>
      <c r="J47" s="23" t="s">
        <v>446</v>
      </c>
      <c r="K47" s="23" t="s">
        <v>446</v>
      </c>
      <c r="L47" s="23" t="s">
        <v>446</v>
      </c>
      <c r="M47" s="23" t="s">
        <v>446</v>
      </c>
      <c r="N47" s="23" t="s">
        <v>446</v>
      </c>
      <c r="O47" s="23" t="s">
        <v>446</v>
      </c>
      <c r="P47" s="23" t="s">
        <v>446</v>
      </c>
      <c r="Q47" s="23" t="s">
        <v>446</v>
      </c>
      <c r="R47" s="23" t="s">
        <v>446</v>
      </c>
      <c r="S47" s="23" t="s">
        <v>446</v>
      </c>
      <c r="T47" s="23" t="s">
        <v>446</v>
      </c>
      <c r="U47" s="23" t="s">
        <v>446</v>
      </c>
      <c r="V47" s="23" t="s">
        <v>446</v>
      </c>
      <c r="W47" s="23" t="s">
        <v>446</v>
      </c>
      <c r="X47" s="23" t="s">
        <v>446</v>
      </c>
      <c r="Z47" s="143"/>
      <c r="AA47" s="143"/>
      <c r="AB47" s="143"/>
    </row>
    <row r="48" spans="1:29" collapsed="1">
      <c r="A48" s="24" t="str">
        <f>[1]Sheet4!A52</f>
        <v>Italy</v>
      </c>
      <c r="B48" s="24" t="str">
        <f>[1]Sheet4!B52</f>
        <v>TOTAL BERD</v>
      </c>
      <c r="C48" s="23">
        <f>100*[1]Sheet4!D52/[1]Sheet1!D51</f>
        <v>0.7182569853602887</v>
      </c>
      <c r="D48" s="23">
        <f>100*[1]Sheet4!E52/[1]Sheet1!E51</f>
        <v>0.74653796520550697</v>
      </c>
      <c r="E48" s="23">
        <f>100*[1]Sheet4!F52/[1]Sheet1!F51</f>
        <v>0.77047285223101858</v>
      </c>
      <c r="F48" s="23">
        <f>100*[1]Sheet4!G52/[1]Sheet1!G51</f>
        <v>0.80052981090056752</v>
      </c>
      <c r="G48" s="23">
        <f>100*[1]Sheet4!H52/[1]Sheet1!H51</f>
        <v>0.73230372425883772</v>
      </c>
      <c r="H48" s="23">
        <f>100*[1]Sheet4!I52/[1]Sheet1!I51</f>
        <v>0.71023479870511652</v>
      </c>
      <c r="I48" s="23">
        <f>100*[1]Sheet4!J52/[1]Sheet1!J51</f>
        <v>0.64772195758266182</v>
      </c>
      <c r="J48" s="23">
        <f>100*[1]Sheet4!K52/[1]Sheet1!K51</f>
        <v>0.59780712335807418</v>
      </c>
      <c r="K48" s="23">
        <f>100*[1]Sheet4!L52/[1]Sheet1!L51</f>
        <v>0.57725795363156218</v>
      </c>
      <c r="L48" s="23">
        <f>100*[1]Sheet4!M52/[1]Sheet1!M51</f>
        <v>0.5835366750892006</v>
      </c>
      <c r="M48" s="23">
        <f>100*[1]Sheet4!N52/[1]Sheet1!N51</f>
        <v>0.57050058551912008</v>
      </c>
      <c r="N48" s="23">
        <f>100*[1]Sheet4!O52/[1]Sheet1!O51</f>
        <v>0.56718308036202181</v>
      </c>
      <c r="O48" s="23">
        <f>100*[1]Sheet4!P52/[1]Sheet1!P51</f>
        <v>0.56534370388259592</v>
      </c>
      <c r="P48" s="23">
        <f>100*[1]Sheet4!Q52/[1]Sheet1!Q51</f>
        <v>0.58635216513039867</v>
      </c>
      <c r="Q48" s="23">
        <f>100*[1]Sheet4!R52/[1]Sheet1!R51</f>
        <v>0.5931465550711339</v>
      </c>
      <c r="R48" s="23">
        <f>100*[1]Sheet4!S52/[1]Sheet1!S51</f>
        <v>0.60549053223126237</v>
      </c>
      <c r="S48" s="23">
        <f>100*[1]Sheet4!T52/[1]Sheet1!T51</f>
        <v>0.57977649765854966</v>
      </c>
      <c r="T48" s="23">
        <f>100*[1]Sheet4!U52/[1]Sheet1!U51</f>
        <v>0.58249860698995426</v>
      </c>
      <c r="U48" s="23">
        <f>100*[1]Sheet4!V52/[1]Sheet1!V51</f>
        <v>0.60773365033394178</v>
      </c>
      <c r="V48" s="23" t="s">
        <v>446</v>
      </c>
      <c r="W48" s="23" t="s">
        <v>446</v>
      </c>
      <c r="X48" s="23" t="s">
        <v>446</v>
      </c>
      <c r="Z48" s="143"/>
      <c r="AA48" s="143"/>
      <c r="AB48" s="143"/>
    </row>
    <row r="49" spans="1:28">
      <c r="A49" s="24"/>
      <c r="B49" s="24" t="str">
        <f>[1]Sheet4!B53</f>
        <v xml:space="preserve">  MANUFACTURING</v>
      </c>
      <c r="C49" s="23">
        <f>100*[1]Sheet4!D53/[1]Sheet1!D52</f>
        <v>2.6507682148306437</v>
      </c>
      <c r="D49" s="23">
        <f>100*[1]Sheet4!E53/[1]Sheet1!E52</f>
        <v>2.7632049876701563</v>
      </c>
      <c r="E49" s="23">
        <f>100*[1]Sheet4!F53/[1]Sheet1!F52</f>
        <v>2.821562736693128</v>
      </c>
      <c r="F49" s="23">
        <f>100*[1]Sheet4!G53/[1]Sheet1!G52</f>
        <v>3.0802790266255724</v>
      </c>
      <c r="G49" s="23">
        <f>100*[1]Sheet4!H53/[1]Sheet1!H52</f>
        <v>2.9586753266234229</v>
      </c>
      <c r="H49" s="23">
        <f>100*[1]Sheet4!I53/[1]Sheet1!I52</f>
        <v>2.8917820277660931</v>
      </c>
      <c r="I49" s="23">
        <f>100*[1]Sheet4!J53/[1]Sheet1!J52</f>
        <v>2.6604563248785604</v>
      </c>
      <c r="J49" s="23">
        <f>100*[1]Sheet4!K53/[1]Sheet1!K52</f>
        <v>2.4267617403540371</v>
      </c>
      <c r="K49" s="23">
        <f>100*[1]Sheet4!L53/[1]Sheet1!L52</f>
        <v>2.2435886387490327</v>
      </c>
      <c r="L49" s="23">
        <f>100*[1]Sheet4!M53/[1]Sheet1!M52</f>
        <v>2.3048785861119256</v>
      </c>
      <c r="M49" s="23">
        <f>100*[1]Sheet4!N53/[1]Sheet1!N52</f>
        <v>2.221640024668925</v>
      </c>
      <c r="N49" s="23">
        <f>100*[1]Sheet4!O53/[1]Sheet1!O52</f>
        <v>1.9981708681014687</v>
      </c>
      <c r="O49" s="23">
        <f>100*[1]Sheet4!P53/[1]Sheet1!P52</f>
        <v>2.1157493276904549</v>
      </c>
      <c r="P49" s="23">
        <f>100*[1]Sheet4!Q53/[1]Sheet1!Q52</f>
        <v>2.1993018699775804</v>
      </c>
      <c r="Q49" s="23">
        <f>100*[1]Sheet4!R53/[1]Sheet1!R52</f>
        <v>2.2564518683329799</v>
      </c>
      <c r="R49" s="23">
        <f>100*[1]Sheet4!S53/[1]Sheet1!S52</f>
        <v>2.2443577458193888</v>
      </c>
      <c r="S49" s="23" t="s">
        <v>446</v>
      </c>
      <c r="T49" s="23">
        <f>100*[1]Sheet4!U53/[1]Sheet1!U52</f>
        <v>2.2283417933983083</v>
      </c>
      <c r="U49" s="23">
        <f>100*[1]Sheet4!V53/[1]Sheet1!V52</f>
        <v>2.3088503861971326</v>
      </c>
      <c r="V49" s="23" t="s">
        <v>446</v>
      </c>
      <c r="W49" s="23" t="s">
        <v>446</v>
      </c>
      <c r="X49" s="23" t="s">
        <v>446</v>
      </c>
      <c r="Z49" s="149"/>
      <c r="AA49" s="149"/>
      <c r="AB49" s="149"/>
    </row>
    <row r="50" spans="1:28" s="24" customFormat="1">
      <c r="B50" s="24" t="str">
        <f>[1]Sheet4!B54</f>
        <v xml:space="preserve">    Food, beverages and tobacco</v>
      </c>
      <c r="C50" s="23">
        <f>100*[1]Sheet4!D54/[1]Sheet1!D53</f>
        <v>0.28267955422462437</v>
      </c>
      <c r="D50" s="23">
        <f>100*[1]Sheet4!E54/[1]Sheet1!E53</f>
        <v>0.28501341811132197</v>
      </c>
      <c r="E50" s="23">
        <f>100*[1]Sheet4!F54/[1]Sheet1!F53</f>
        <v>0.26515502260879015</v>
      </c>
      <c r="F50" s="23">
        <f>100*[1]Sheet4!G54/[1]Sheet1!G53</f>
        <v>0.28187567471339381</v>
      </c>
      <c r="G50" s="23">
        <f>100*[1]Sheet4!H54/[1]Sheet1!H53</f>
        <v>0.2770490800273917</v>
      </c>
      <c r="H50" s="23">
        <f>100*[1]Sheet4!I54/[1]Sheet1!I53</f>
        <v>0.30512325548768093</v>
      </c>
      <c r="I50" s="23">
        <f>100*[1]Sheet4!J54/[1]Sheet1!J53</f>
        <v>0.33472036089994994</v>
      </c>
      <c r="J50" s="23">
        <f>100*[1]Sheet4!K54/[1]Sheet1!K53</f>
        <v>0.34911589194501202</v>
      </c>
      <c r="K50" s="23">
        <f>100*[1]Sheet4!L54/[1]Sheet1!L53</f>
        <v>0.35778295011336925</v>
      </c>
      <c r="L50" s="23">
        <f>100*[1]Sheet4!M54/[1]Sheet1!M53</f>
        <v>0.34515844567803333</v>
      </c>
      <c r="M50" s="23">
        <f>100*[1]Sheet4!N54/[1]Sheet1!N53</f>
        <v>0.29652218303804784</v>
      </c>
      <c r="N50" s="23">
        <f>100*[1]Sheet4!O54/[1]Sheet1!O53</f>
        <v>0.37573944457092634</v>
      </c>
      <c r="O50" s="23">
        <f>100*[1]Sheet4!P54/[1]Sheet1!P53</f>
        <v>0.34312933006354962</v>
      </c>
      <c r="P50" s="23">
        <f>100*[1]Sheet4!Q54/[1]Sheet1!Q53</f>
        <v>0.39239632329984891</v>
      </c>
      <c r="Q50" s="23">
        <f>100*[1]Sheet4!R54/[1]Sheet1!R53</f>
        <v>0.46683806948643253</v>
      </c>
      <c r="R50" s="23">
        <f>100*[1]Sheet4!S54/[1]Sheet1!S53</f>
        <v>0.44538181981227876</v>
      </c>
      <c r="S50" s="23">
        <f>100*[1]Sheet4!T54/[1]Sheet1!T53</f>
        <v>0.45237099655398538</v>
      </c>
      <c r="T50" s="23">
        <f>100*[1]Sheet4!U54/[1]Sheet1!U53</f>
        <v>0.34699200197302887</v>
      </c>
      <c r="U50" s="23">
        <f>100*[1]Sheet4!V54/[1]Sheet1!V53</f>
        <v>0.35015059243140773</v>
      </c>
      <c r="V50" s="23" t="s">
        <v>446</v>
      </c>
      <c r="W50" s="23" t="s">
        <v>446</v>
      </c>
      <c r="X50" s="23" t="s">
        <v>446</v>
      </c>
    </row>
    <row r="51" spans="1:28" s="149" customFormat="1">
      <c r="A51" s="24"/>
      <c r="B51" s="24" t="str">
        <f>[1]Sheet4!B55</f>
        <v xml:space="preserve">      Food products and beverages</v>
      </c>
      <c r="C51" s="23" t="s">
        <v>446</v>
      </c>
      <c r="D51" s="23" t="s">
        <v>446</v>
      </c>
      <c r="E51" s="23" t="s">
        <v>446</v>
      </c>
      <c r="F51" s="23" t="s">
        <v>446</v>
      </c>
      <c r="G51" s="23" t="s">
        <v>446</v>
      </c>
      <c r="H51" s="23">
        <f>100*[1]Sheet4!I55/[1]Sheet1!I54</f>
        <v>0.31764926767979257</v>
      </c>
      <c r="I51" s="23">
        <f>100*[1]Sheet4!J55/[1]Sheet1!J54</f>
        <v>0.3482848409906682</v>
      </c>
      <c r="J51" s="23">
        <f>100*[1]Sheet4!K55/[1]Sheet1!K54</f>
        <v>0.36236509739898243</v>
      </c>
      <c r="K51" s="23">
        <f>100*[1]Sheet4!L55/[1]Sheet1!L54</f>
        <v>0.36825057469280509</v>
      </c>
      <c r="L51" s="23">
        <f>100*[1]Sheet4!M55/[1]Sheet1!M54</f>
        <v>0.35719586736062309</v>
      </c>
      <c r="M51" s="23">
        <f>100*[1]Sheet4!N55/[1]Sheet1!N54</f>
        <v>0.30885350261568284</v>
      </c>
      <c r="N51" s="23">
        <f>100*[1]Sheet4!O55/[1]Sheet1!O54</f>
        <v>0.39297858090992066</v>
      </c>
      <c r="O51" s="23">
        <f>100*[1]Sheet4!P55/[1]Sheet1!P54</f>
        <v>0.35527188839686435</v>
      </c>
      <c r="P51" s="23">
        <f>100*[1]Sheet4!Q55/[1]Sheet1!Q54</f>
        <v>0.41171729910022792</v>
      </c>
      <c r="Q51" s="23">
        <f>100*[1]Sheet4!R55/[1]Sheet1!R54</f>
        <v>0.50066009539869027</v>
      </c>
      <c r="R51" s="23">
        <f>100*[1]Sheet4!S55/[1]Sheet1!S54</f>
        <v>0.47707604902204481</v>
      </c>
      <c r="S51" s="23" t="s">
        <v>446</v>
      </c>
      <c r="T51" s="23" t="s">
        <v>446</v>
      </c>
      <c r="U51" s="23" t="s">
        <v>446</v>
      </c>
      <c r="V51" s="23" t="s">
        <v>446</v>
      </c>
      <c r="W51" s="23" t="s">
        <v>446</v>
      </c>
      <c r="X51" s="23" t="s">
        <v>446</v>
      </c>
    </row>
    <row r="52" spans="1:28">
      <c r="A52" s="24"/>
      <c r="B52" s="24" t="str">
        <f>[1]Sheet4!B56</f>
        <v xml:space="preserve">      Tobacco products</v>
      </c>
      <c r="C52" s="23" t="s">
        <v>446</v>
      </c>
      <c r="D52" s="23" t="s">
        <v>446</v>
      </c>
      <c r="E52" s="23" t="s">
        <v>446</v>
      </c>
      <c r="F52" s="23" t="s">
        <v>446</v>
      </c>
      <c r="G52" s="23" t="s">
        <v>446</v>
      </c>
      <c r="H52" s="23">
        <f>100*[1]Sheet4!I56/[1]Sheet1!I55</f>
        <v>0</v>
      </c>
      <c r="I52" s="23">
        <f>100*[1]Sheet4!J56/[1]Sheet1!J55</f>
        <v>0</v>
      </c>
      <c r="J52" s="23">
        <f>100*[1]Sheet4!K56/[1]Sheet1!K55</f>
        <v>0</v>
      </c>
      <c r="K52" s="23">
        <f>100*[1]Sheet4!L56/[1]Sheet1!L55</f>
        <v>0.13440924506010152</v>
      </c>
      <c r="L52" s="23">
        <f>100*[1]Sheet4!M56/[1]Sheet1!M55</f>
        <v>8.9503588044216792E-2</v>
      </c>
      <c r="M52" s="23">
        <f>100*[1]Sheet4!N56/[1]Sheet1!N55</f>
        <v>5.899902258285921E-2</v>
      </c>
      <c r="N52" s="23">
        <f>100*[1]Sheet4!O56/[1]Sheet1!O55</f>
        <v>6.3663623242315573E-2</v>
      </c>
      <c r="O52" s="23">
        <f>100*[1]Sheet4!P56/[1]Sheet1!P55</f>
        <v>5.7744788821532798E-2</v>
      </c>
      <c r="P52" s="23">
        <f>100*[1]Sheet4!Q56/[1]Sheet1!Q55</f>
        <v>0</v>
      </c>
      <c r="Q52" s="23">
        <f>100*[1]Sheet4!R56/[1]Sheet1!R55</f>
        <v>0</v>
      </c>
      <c r="R52" s="23">
        <f>100*[1]Sheet4!S56/[1]Sheet1!S55</f>
        <v>0</v>
      </c>
      <c r="S52" s="23" t="s">
        <v>446</v>
      </c>
      <c r="T52" s="23" t="s">
        <v>446</v>
      </c>
      <c r="U52" s="23" t="s">
        <v>446</v>
      </c>
      <c r="V52" s="23" t="s">
        <v>446</v>
      </c>
      <c r="W52" s="23" t="s">
        <v>446</v>
      </c>
      <c r="X52" s="23" t="s">
        <v>446</v>
      </c>
    </row>
    <row r="53" spans="1:28" hidden="1" outlineLevel="1">
      <c r="A53" s="24" t="str">
        <f>[1]Sheet4!A57</f>
        <v>Japan</v>
      </c>
      <c r="B53" s="24" t="str">
        <f>[1]Sheet4!B57</f>
        <v>TOTAL BERD</v>
      </c>
      <c r="C53" s="23" t="s">
        <v>446</v>
      </c>
      <c r="D53" s="23" t="s">
        <v>446</v>
      </c>
      <c r="E53" s="23" t="s">
        <v>446</v>
      </c>
      <c r="F53" s="23" t="s">
        <v>446</v>
      </c>
      <c r="G53" s="23" t="s">
        <v>446</v>
      </c>
      <c r="H53" s="23" t="s">
        <v>446</v>
      </c>
      <c r="I53" s="23" t="s">
        <v>446</v>
      </c>
      <c r="J53" s="23" t="s">
        <v>446</v>
      </c>
      <c r="K53" s="23" t="s">
        <v>446</v>
      </c>
      <c r="L53" s="23">
        <f>100*[1]Sheet4!M57/[1]Sheet1!M56</f>
        <v>1.920723994515714</v>
      </c>
      <c r="M53" s="23">
        <f>100*[1]Sheet4!N57/[1]Sheet1!N56</f>
        <v>1.9920684390335894</v>
      </c>
      <c r="N53" s="23">
        <f>100*[1]Sheet4!O57/[1]Sheet1!O56</f>
        <v>2.054875706430753</v>
      </c>
      <c r="O53" s="23">
        <f>100*[1]Sheet4!P57/[1]Sheet1!P56</f>
        <v>2.0458382064794929</v>
      </c>
      <c r="P53" s="23">
        <f>100*[1]Sheet4!Q57/[1]Sheet1!Q56</f>
        <v>2.0766120913423616</v>
      </c>
      <c r="Q53" s="23">
        <f>100*[1]Sheet4!R57/[1]Sheet1!R56</f>
        <v>2.2152828627514634</v>
      </c>
      <c r="R53" s="23">
        <f>100*[1]Sheet4!S57/[1]Sheet1!S56</f>
        <v>2.2564753473201522</v>
      </c>
      <c r="S53" s="23">
        <f>100*[1]Sheet4!T57/[1]Sheet1!T56</f>
        <v>2.2969580335640072</v>
      </c>
      <c r="T53" s="23">
        <f>100*[1]Sheet4!U57/[1]Sheet1!U56</f>
        <v>2.2954942470839854</v>
      </c>
      <c r="U53" s="23">
        <f>100*[1]Sheet4!V57/[1]Sheet1!V56</f>
        <v>2.4394208934256723</v>
      </c>
      <c r="V53" s="23">
        <f>100*[1]Sheet4!W57/[1]Sheet1!W56</f>
        <v>2.537626970449423</v>
      </c>
      <c r="W53" s="23">
        <f>100*[1]Sheet4!X57/[1]Sheet1!X56</f>
        <v>2.6203083644520735</v>
      </c>
      <c r="X53" s="23" t="s">
        <v>446</v>
      </c>
    </row>
    <row r="54" spans="1:28" hidden="1" outlineLevel="1">
      <c r="A54" s="24"/>
      <c r="B54" s="24" t="str">
        <f>[1]Sheet4!B58</f>
        <v xml:space="preserve">  MANUFACTURING</v>
      </c>
      <c r="C54" s="23" t="s">
        <v>446</v>
      </c>
      <c r="D54" s="23" t="s">
        <v>446</v>
      </c>
      <c r="E54" s="23" t="s">
        <v>446</v>
      </c>
      <c r="F54" s="23" t="s">
        <v>446</v>
      </c>
      <c r="G54" s="23" t="s">
        <v>446</v>
      </c>
      <c r="H54" s="23" t="s">
        <v>446</v>
      </c>
      <c r="I54" s="23" t="s">
        <v>446</v>
      </c>
      <c r="J54" s="23" t="s">
        <v>446</v>
      </c>
      <c r="K54" s="23" t="s">
        <v>446</v>
      </c>
      <c r="L54" s="23">
        <f>100*[1]Sheet4!M58/[1]Sheet1!M57</f>
        <v>7.9041845502717738</v>
      </c>
      <c r="M54" s="23">
        <f>100*[1]Sheet4!N58/[1]Sheet1!N57</f>
        <v>8.2512908879241138</v>
      </c>
      <c r="N54" s="23">
        <f>100*[1]Sheet4!O58/[1]Sheet1!O57</f>
        <v>8.6248901787481032</v>
      </c>
      <c r="O54" s="23">
        <f>100*[1]Sheet4!P58/[1]Sheet1!P57</f>
        <v>8.6461188790233674</v>
      </c>
      <c r="P54" s="23">
        <f>100*[1]Sheet4!Q58/[1]Sheet1!Q57</f>
        <v>8.808364007702842</v>
      </c>
      <c r="Q54" s="23">
        <f>100*[1]Sheet4!R58/[1]Sheet1!R57</f>
        <v>9.4970187483546908</v>
      </c>
      <c r="R54" s="23">
        <f>100*[1]Sheet4!S58/[1]Sheet1!S57</f>
        <v>9.9547128264121696</v>
      </c>
      <c r="S54" s="23">
        <f>100*[1]Sheet4!T58/[1]Sheet1!T57</f>
        <v>9.7628891964117148</v>
      </c>
      <c r="T54" s="23">
        <f>100*[1]Sheet4!U58/[1]Sheet1!U57</f>
        <v>9.8551780142510061</v>
      </c>
      <c r="U54" s="23">
        <f>100*[1]Sheet4!V58/[1]Sheet1!V57</f>
        <v>10.431046613488572</v>
      </c>
      <c r="V54" s="23">
        <f>100*[1]Sheet4!W58/[1]Sheet1!W57</f>
        <v>10.884745117871676</v>
      </c>
      <c r="W54" s="23">
        <f>100*[1]Sheet4!X58/[1]Sheet1!X57</f>
        <v>11.205178663428278</v>
      </c>
      <c r="X54" s="23" t="s">
        <v>446</v>
      </c>
    </row>
    <row r="55" spans="1:28" hidden="1" outlineLevel="1">
      <c r="A55" s="24"/>
      <c r="B55" s="24" t="str">
        <f>[1]Sheet4!B59</f>
        <v xml:space="preserve">    Food, beverages and tobacco</v>
      </c>
      <c r="C55" s="23" t="s">
        <v>446</v>
      </c>
      <c r="D55" s="23" t="s">
        <v>446</v>
      </c>
      <c r="E55" s="23" t="s">
        <v>446</v>
      </c>
      <c r="F55" s="23" t="s">
        <v>446</v>
      </c>
      <c r="G55" s="23" t="s">
        <v>446</v>
      </c>
      <c r="H55" s="23" t="s">
        <v>446</v>
      </c>
      <c r="I55" s="23" t="s">
        <v>446</v>
      </c>
      <c r="J55" s="23" t="s">
        <v>446</v>
      </c>
      <c r="K55" s="23" t="s">
        <v>446</v>
      </c>
      <c r="L55" s="23">
        <f>100*[1]Sheet4!M59/[1]Sheet1!M58</f>
        <v>1.9366959583635774</v>
      </c>
      <c r="M55" s="23">
        <f>100*[1]Sheet4!N59/[1]Sheet1!N58</f>
        <v>2.0142992253647991</v>
      </c>
      <c r="N55" s="23">
        <f>100*[1]Sheet4!O59/[1]Sheet1!O58</f>
        <v>1.910764893106806</v>
      </c>
      <c r="O55" s="23">
        <f>100*[1]Sheet4!P59/[1]Sheet1!P58</f>
        <v>1.9632032508932951</v>
      </c>
      <c r="P55" s="23">
        <f>100*[1]Sheet4!Q59/[1]Sheet1!Q58</f>
        <v>1.8069355803056215</v>
      </c>
      <c r="Q55" s="23">
        <f>100*[1]Sheet4!R59/[1]Sheet1!R58</f>
        <v>1.8015582195379991</v>
      </c>
      <c r="R55" s="23">
        <f>100*[1]Sheet4!S59/[1]Sheet1!S58</f>
        <v>1.7864310490029547</v>
      </c>
      <c r="S55" s="23">
        <f>100*[1]Sheet4!T59/[1]Sheet1!T58</f>
        <v>2.3721164800557295</v>
      </c>
      <c r="T55" s="23">
        <f>100*[1]Sheet4!U59/[1]Sheet1!U58</f>
        <v>2.0697800825608557</v>
      </c>
      <c r="U55" s="23">
        <f>100*[1]Sheet4!V59/[1]Sheet1!V58</f>
        <v>2.3439343401587447</v>
      </c>
      <c r="V55" s="23">
        <f>100*[1]Sheet4!W59/[1]Sheet1!W58</f>
        <v>2.5672714124009559</v>
      </c>
      <c r="W55" s="23">
        <f>100*[1]Sheet4!X59/[1]Sheet1!X58</f>
        <v>2.2030089986537447</v>
      </c>
      <c r="X55" s="23" t="s">
        <v>446</v>
      </c>
    </row>
    <row r="56" spans="1:28" hidden="1" outlineLevel="1">
      <c r="A56" s="24"/>
      <c r="B56" s="24" t="str">
        <f>[1]Sheet4!B60</f>
        <v xml:space="preserve">      Food products and beverages</v>
      </c>
      <c r="C56" s="23" t="s">
        <v>446</v>
      </c>
      <c r="D56" s="23" t="s">
        <v>446</v>
      </c>
      <c r="E56" s="23" t="s">
        <v>446</v>
      </c>
      <c r="F56" s="23" t="s">
        <v>446</v>
      </c>
      <c r="G56" s="23" t="s">
        <v>446</v>
      </c>
      <c r="H56" s="23" t="s">
        <v>446</v>
      </c>
      <c r="I56" s="23" t="s">
        <v>446</v>
      </c>
      <c r="J56" s="23" t="s">
        <v>446</v>
      </c>
      <c r="K56" s="23" t="s">
        <v>446</v>
      </c>
      <c r="L56" s="23" t="s">
        <v>446</v>
      </c>
      <c r="M56" s="23" t="s">
        <v>446</v>
      </c>
      <c r="N56" s="23" t="s">
        <v>446</v>
      </c>
      <c r="O56" s="23" t="s">
        <v>446</v>
      </c>
      <c r="P56" s="23" t="s">
        <v>446</v>
      </c>
      <c r="Q56" s="23" t="s">
        <v>446</v>
      </c>
      <c r="R56" s="23" t="s">
        <v>446</v>
      </c>
      <c r="S56" s="23" t="s">
        <v>446</v>
      </c>
      <c r="T56" s="23" t="s">
        <v>446</v>
      </c>
      <c r="U56" s="23" t="s">
        <v>446</v>
      </c>
      <c r="V56" s="23" t="s">
        <v>446</v>
      </c>
      <c r="W56" s="23" t="s">
        <v>446</v>
      </c>
      <c r="X56" s="23" t="s">
        <v>446</v>
      </c>
    </row>
    <row r="57" spans="1:28" hidden="1" outlineLevel="1">
      <c r="A57" s="24"/>
      <c r="B57" s="24" t="str">
        <f>[1]Sheet4!B61</f>
        <v xml:space="preserve">      Tobacco products</v>
      </c>
      <c r="C57" s="23" t="s">
        <v>446</v>
      </c>
      <c r="D57" s="23" t="s">
        <v>446</v>
      </c>
      <c r="E57" s="23" t="s">
        <v>446</v>
      </c>
      <c r="F57" s="23" t="s">
        <v>446</v>
      </c>
      <c r="G57" s="23" t="s">
        <v>446</v>
      </c>
      <c r="H57" s="23" t="s">
        <v>446</v>
      </c>
      <c r="I57" s="23" t="s">
        <v>446</v>
      </c>
      <c r="J57" s="23" t="s">
        <v>446</v>
      </c>
      <c r="K57" s="23" t="s">
        <v>446</v>
      </c>
      <c r="L57" s="23" t="s">
        <v>446</v>
      </c>
      <c r="M57" s="23" t="s">
        <v>446</v>
      </c>
      <c r="N57" s="23" t="s">
        <v>446</v>
      </c>
      <c r="O57" s="23" t="s">
        <v>446</v>
      </c>
      <c r="P57" s="23" t="s">
        <v>446</v>
      </c>
      <c r="Q57" s="23" t="s">
        <v>446</v>
      </c>
      <c r="R57" s="23" t="s">
        <v>446</v>
      </c>
      <c r="S57" s="23" t="s">
        <v>446</v>
      </c>
      <c r="T57" s="23" t="s">
        <v>446</v>
      </c>
      <c r="U57" s="23" t="s">
        <v>446</v>
      </c>
      <c r="V57" s="23" t="s">
        <v>446</v>
      </c>
      <c r="W57" s="23" t="s">
        <v>446</v>
      </c>
      <c r="X57" s="23" t="s">
        <v>446</v>
      </c>
    </row>
    <row r="58" spans="1:28" hidden="1" outlineLevel="1">
      <c r="A58" s="24" t="str">
        <f>[1]Sheet4!A62</f>
        <v>Korea</v>
      </c>
      <c r="B58" s="24" t="str">
        <f>[1]Sheet4!B62</f>
        <v>TOTAL BERD</v>
      </c>
      <c r="C58" s="23" t="s">
        <v>446</v>
      </c>
      <c r="D58" s="23" t="s">
        <v>446</v>
      </c>
      <c r="E58" s="23" t="s">
        <v>446</v>
      </c>
      <c r="F58" s="23" t="s">
        <v>446</v>
      </c>
      <c r="G58" s="23" t="s">
        <v>446</v>
      </c>
      <c r="H58" s="23" t="s">
        <v>446</v>
      </c>
      <c r="I58" s="23" t="s">
        <v>446</v>
      </c>
      <c r="J58" s="23" t="s">
        <v>446</v>
      </c>
      <c r="K58" s="23">
        <f>100*[1]Sheet4!L62/[1]Sheet1!L61</f>
        <v>1.8792020564431104</v>
      </c>
      <c r="L58" s="23">
        <f>100*[1]Sheet4!M62/[1]Sheet1!M61</f>
        <v>1.9208320087372688</v>
      </c>
      <c r="M58" s="23">
        <f>100*[1]Sheet4!N62/[1]Sheet1!N61</f>
        <v>1.9492642526599537</v>
      </c>
      <c r="N58" s="23">
        <f>100*[1]Sheet4!O62/[1]Sheet1!O61</f>
        <v>1.7499459457798305</v>
      </c>
      <c r="O58" s="23">
        <f>100*[1]Sheet4!P62/[1]Sheet1!P61</f>
        <v>1.7291269319503282</v>
      </c>
      <c r="P58" s="23">
        <f>100*[1]Sheet4!Q62/[1]Sheet1!Q61</f>
        <v>1.9041315939389574</v>
      </c>
      <c r="Q58" s="23">
        <f>100*[1]Sheet4!R62/[1]Sheet1!R61</f>
        <v>2.118680013968508</v>
      </c>
      <c r="R58" s="23">
        <f>100*[1]Sheet4!S62/[1]Sheet1!S61</f>
        <v>2.0325815101692095</v>
      </c>
      <c r="S58" s="23">
        <f>100*[1]Sheet4!T62/[1]Sheet1!T61</f>
        <v>2.1268844289241304</v>
      </c>
      <c r="T58" s="23">
        <f>100*[1]Sheet4!U62/[1]Sheet1!U61</f>
        <v>2.2942942210238679</v>
      </c>
      <c r="U58" s="23">
        <f>100*[1]Sheet4!V62/[1]Sheet1!V61</f>
        <v>2.3926397518409837</v>
      </c>
      <c r="V58" s="23">
        <f>100*[1]Sheet4!W62/[1]Sheet1!W61</f>
        <v>2.5932417405918673</v>
      </c>
      <c r="W58" s="23">
        <f>100*[1]Sheet4!X62/[1]Sheet1!X61</f>
        <v>2.7280960273531005</v>
      </c>
      <c r="X58" s="23" t="s">
        <v>446</v>
      </c>
    </row>
    <row r="59" spans="1:28" hidden="1" outlineLevel="1">
      <c r="A59" s="24"/>
      <c r="B59" s="24" t="str">
        <f>[1]Sheet4!B63</f>
        <v xml:space="preserve">  MANUFACTURING</v>
      </c>
      <c r="C59" s="23" t="s">
        <v>446</v>
      </c>
      <c r="D59" s="23" t="s">
        <v>446</v>
      </c>
      <c r="E59" s="23" t="s">
        <v>446</v>
      </c>
      <c r="F59" s="23" t="s">
        <v>446</v>
      </c>
      <c r="G59" s="23" t="s">
        <v>446</v>
      </c>
      <c r="H59" s="23" t="s">
        <v>446</v>
      </c>
      <c r="I59" s="23" t="s">
        <v>446</v>
      </c>
      <c r="J59" s="23" t="s">
        <v>446</v>
      </c>
      <c r="K59" s="23">
        <f>100*[1]Sheet4!L63/[1]Sheet1!L62</f>
        <v>5.6670085890913073</v>
      </c>
      <c r="L59" s="23">
        <f>100*[1]Sheet4!M63/[1]Sheet1!M62</f>
        <v>6.0431986976764218</v>
      </c>
      <c r="M59" s="23">
        <f>100*[1]Sheet4!N63/[1]Sheet1!N62</f>
        <v>6.1117273366454192</v>
      </c>
      <c r="N59" s="23">
        <f>100*[1]Sheet4!O63/[1]Sheet1!O62</f>
        <v>5.1330916871205012</v>
      </c>
      <c r="O59" s="23">
        <f>100*[1]Sheet4!P63/[1]Sheet1!P62</f>
        <v>4.9561794753954231</v>
      </c>
      <c r="P59" s="23">
        <f>100*[1]Sheet4!Q63/[1]Sheet1!Q62</f>
        <v>5.371999539449642</v>
      </c>
      <c r="Q59" s="23">
        <f>100*[1]Sheet4!R63/[1]Sheet1!R62</f>
        <v>6.2857476222737896</v>
      </c>
      <c r="R59" s="23">
        <f>100*[1]Sheet4!S63/[1]Sheet1!S62</f>
        <v>6.3030681437963452</v>
      </c>
      <c r="S59" s="23">
        <f>100*[1]Sheet4!T63/[1]Sheet1!T62</f>
        <v>6.7042061710981375</v>
      </c>
      <c r="T59" s="23">
        <f>100*[1]Sheet4!U63/[1]Sheet1!U62</f>
        <v>6.9670492253545362</v>
      </c>
      <c r="U59" s="23">
        <f>100*[1]Sheet4!V63/[1]Sheet1!V62</f>
        <v>7.3602473670422262</v>
      </c>
      <c r="V59" s="23">
        <f>100*[1]Sheet4!W63/[1]Sheet1!W62</f>
        <v>8.1996815080743524</v>
      </c>
      <c r="W59" s="23">
        <f>100*[1]Sheet4!X63/[1]Sheet1!X62</f>
        <v>8.5254575026828245</v>
      </c>
      <c r="X59" s="23" t="s">
        <v>446</v>
      </c>
    </row>
    <row r="60" spans="1:28" hidden="1" outlineLevel="1">
      <c r="A60" s="24"/>
      <c r="B60" s="24" t="str">
        <f>[1]Sheet4!B64</f>
        <v xml:space="preserve">    Food, beverages and tobacco</v>
      </c>
      <c r="C60" s="23" t="s">
        <v>446</v>
      </c>
      <c r="D60" s="23" t="s">
        <v>446</v>
      </c>
      <c r="E60" s="23" t="s">
        <v>446</v>
      </c>
      <c r="F60" s="23" t="s">
        <v>446</v>
      </c>
      <c r="G60" s="23" t="s">
        <v>446</v>
      </c>
      <c r="H60" s="23" t="s">
        <v>446</v>
      </c>
      <c r="I60" s="23" t="s">
        <v>446</v>
      </c>
      <c r="J60" s="23" t="s">
        <v>446</v>
      </c>
      <c r="K60" s="23">
        <f>100*[1]Sheet4!L64/[1]Sheet1!L63</f>
        <v>1.5501606127996046</v>
      </c>
      <c r="L60" s="23">
        <f>100*[1]Sheet4!M64/[1]Sheet1!M63</f>
        <v>1.6463251297505441</v>
      </c>
      <c r="M60" s="23">
        <f>100*[1]Sheet4!N64/[1]Sheet1!N63</f>
        <v>1.4156173300608259</v>
      </c>
      <c r="N60" s="23">
        <f>100*[1]Sheet4!O64/[1]Sheet1!O63</f>
        <v>0.97984488923977131</v>
      </c>
      <c r="O60" s="23">
        <f>100*[1]Sheet4!P64/[1]Sheet1!P63</f>
        <v>1.2875650524830202</v>
      </c>
      <c r="P60" s="23">
        <f>100*[1]Sheet4!Q64/[1]Sheet1!Q63</f>
        <v>1.4485550094046493</v>
      </c>
      <c r="Q60" s="23">
        <f>100*[1]Sheet4!R64/[1]Sheet1!R63</f>
        <v>1.826978506798975</v>
      </c>
      <c r="R60" s="23">
        <f>100*[1]Sheet4!S64/[1]Sheet1!S63</f>
        <v>1.9133201630066519</v>
      </c>
      <c r="S60" s="23">
        <f>100*[1]Sheet4!T64/[1]Sheet1!T63</f>
        <v>1.9674006090180058</v>
      </c>
      <c r="T60" s="23">
        <f>100*[1]Sheet4!U64/[1]Sheet1!U63</f>
        <v>1.8403104648746016</v>
      </c>
      <c r="U60" s="23">
        <f>100*[1]Sheet4!V64/[1]Sheet1!V63</f>
        <v>2.25490614334471</v>
      </c>
      <c r="V60" s="23">
        <f>100*[1]Sheet4!W64/[1]Sheet1!W63</f>
        <v>2.6371591191176993</v>
      </c>
      <c r="W60" s="23">
        <f>100*[1]Sheet4!X64/[1]Sheet1!X63</f>
        <v>2.814706392457258</v>
      </c>
      <c r="X60" s="23" t="s">
        <v>446</v>
      </c>
    </row>
    <row r="61" spans="1:28" hidden="1" outlineLevel="1">
      <c r="A61" s="24"/>
      <c r="B61" s="24" t="str">
        <f>[1]Sheet4!B65</f>
        <v xml:space="preserve">      Food products and beverages</v>
      </c>
      <c r="C61" s="23" t="s">
        <v>446</v>
      </c>
      <c r="D61" s="23" t="s">
        <v>446</v>
      </c>
      <c r="E61" s="23" t="s">
        <v>446</v>
      </c>
      <c r="F61" s="23" t="s">
        <v>446</v>
      </c>
      <c r="G61" s="23" t="s">
        <v>446</v>
      </c>
      <c r="H61" s="23" t="s">
        <v>446</v>
      </c>
      <c r="I61" s="23" t="s">
        <v>446</v>
      </c>
      <c r="J61" s="23" t="s">
        <v>446</v>
      </c>
      <c r="K61" s="23">
        <f>100*[1]Sheet4!L65/[1]Sheet1!L64</f>
        <v>1.5992713443377382</v>
      </c>
      <c r="L61" s="23">
        <f>100*[1]Sheet4!M65/[1]Sheet1!M64</f>
        <v>1.7040519202074491</v>
      </c>
      <c r="M61" s="23">
        <f>100*[1]Sheet4!N65/[1]Sheet1!N64</f>
        <v>1.4623935405375512</v>
      </c>
      <c r="N61" s="23">
        <f>100*[1]Sheet4!O65/[1]Sheet1!O64</f>
        <v>1.0104719586886033</v>
      </c>
      <c r="O61" s="23">
        <f>100*[1]Sheet4!P65/[1]Sheet1!P64</f>
        <v>1.3499322061396901</v>
      </c>
      <c r="P61" s="23">
        <f>100*[1]Sheet4!Q65/[1]Sheet1!Q64</f>
        <v>1.6224524239073503</v>
      </c>
      <c r="Q61" s="23">
        <f>100*[1]Sheet4!R65/[1]Sheet1!R64</f>
        <v>1.7478431668780994</v>
      </c>
      <c r="R61" s="23">
        <f>100*[1]Sheet4!S65/[1]Sheet1!S64</f>
        <v>1.8295643756050339</v>
      </c>
      <c r="S61" s="23">
        <f>100*[1]Sheet4!T65/[1]Sheet1!T64</f>
        <v>2.0025847540876245</v>
      </c>
      <c r="T61" s="23">
        <f>100*[1]Sheet4!U65/[1]Sheet1!U64</f>
        <v>1.9255785990633272</v>
      </c>
      <c r="U61" s="23">
        <f>100*[1]Sheet4!V65/[1]Sheet1!V64</f>
        <v>2.3560864045781531</v>
      </c>
      <c r="V61" s="23">
        <f>100*[1]Sheet4!W65/[1]Sheet1!W64</f>
        <v>2.6404494382022472</v>
      </c>
      <c r="W61" s="23">
        <f>100*[1]Sheet4!X65/[1]Sheet1!X64</f>
        <v>2.7588344981613049</v>
      </c>
      <c r="X61" s="23" t="s">
        <v>446</v>
      </c>
    </row>
    <row r="62" spans="1:28" hidden="1" outlineLevel="1">
      <c r="A62" s="24"/>
      <c r="B62" s="24" t="str">
        <f>[1]Sheet4!B66</f>
        <v xml:space="preserve">      Tobacco products</v>
      </c>
      <c r="C62" s="23" t="s">
        <v>446</v>
      </c>
      <c r="D62" s="23" t="s">
        <v>446</v>
      </c>
      <c r="E62" s="23" t="s">
        <v>446</v>
      </c>
      <c r="F62" s="23" t="s">
        <v>446</v>
      </c>
      <c r="G62" s="23" t="s">
        <v>446</v>
      </c>
      <c r="H62" s="23" t="s">
        <v>446</v>
      </c>
      <c r="I62" s="23" t="s">
        <v>446</v>
      </c>
      <c r="J62" s="23" t="s">
        <v>446</v>
      </c>
      <c r="K62" s="23">
        <f>100*[1]Sheet4!L66/[1]Sheet1!L65</f>
        <v>0.13450023030861355</v>
      </c>
      <c r="L62" s="23">
        <f>100*[1]Sheet4!M66/[1]Sheet1!M65</f>
        <v>0.14091424253872309</v>
      </c>
      <c r="M62" s="23">
        <f>100*[1]Sheet4!N66/[1]Sheet1!N65</f>
        <v>0.13404013631200298</v>
      </c>
      <c r="N62" s="23">
        <f>100*[1]Sheet4!O66/[1]Sheet1!O65</f>
        <v>8.8749126484975543E-2</v>
      </c>
      <c r="O62" s="23">
        <f>100*[1]Sheet4!P66/[1]Sheet1!P65</f>
        <v>6.5834279228149828E-2</v>
      </c>
      <c r="P62" s="23" t="s">
        <v>446</v>
      </c>
      <c r="Q62" s="23">
        <f>100*[1]Sheet4!R66/[1]Sheet1!R65</f>
        <v>2.4844303918750601</v>
      </c>
      <c r="R62" s="23">
        <f>100*[1]Sheet4!S66/[1]Sheet1!S65</f>
        <v>2.5723840162546563</v>
      </c>
      <c r="S62" s="23">
        <f>100*[1]Sheet4!T66/[1]Sheet1!T65</f>
        <v>1.7392043041200622</v>
      </c>
      <c r="T62" s="23">
        <f>100*[1]Sheet4!U66/[1]Sheet1!U65</f>
        <v>1.35477887903553</v>
      </c>
      <c r="U62" s="23">
        <f>100*[1]Sheet4!V66/[1]Sheet1!V65</f>
        <v>1.4974355106350883</v>
      </c>
      <c r="V62" s="23">
        <f>100*[1]Sheet4!W66/[1]Sheet1!W65</f>
        <v>2.6127176268400207</v>
      </c>
      <c r="W62" s="23">
        <f>100*[1]Sheet4!X66/[1]Sheet1!X65</f>
        <v>3.2371944121071015</v>
      </c>
      <c r="X62" s="23" t="s">
        <v>446</v>
      </c>
    </row>
    <row r="63" spans="1:28" collapsed="1">
      <c r="A63" s="24" t="str">
        <f>[1]Sheet4!A67</f>
        <v>Netherlands</v>
      </c>
      <c r="B63" s="24" t="str">
        <f>[1]Sheet4!B67</f>
        <v>TOTAL BERD</v>
      </c>
      <c r="C63" s="23">
        <f>100*[1]Sheet4!D67/[1]Sheet1!D66</f>
        <v>1.3979513975284066</v>
      </c>
      <c r="D63" s="23">
        <f>100*[1]Sheet4!E67/[1]Sheet1!E66</f>
        <v>1.3783090962496825</v>
      </c>
      <c r="E63" s="23">
        <f>100*[1]Sheet4!F67/[1]Sheet1!F66</f>
        <v>1.2981806373887017</v>
      </c>
      <c r="F63" s="23">
        <f>100*[1]Sheet4!G67/[1]Sheet1!G66</f>
        <v>1.1906478966367633</v>
      </c>
      <c r="G63" s="23">
        <f>100*[1]Sheet4!H67/[1]Sheet1!H66</f>
        <v>1.0572226278758616</v>
      </c>
      <c r="H63" s="23">
        <f>100*[1]Sheet4!I67/[1]Sheet1!I66</f>
        <v>1.0059224661373189</v>
      </c>
      <c r="I63" s="23">
        <f>100*[1]Sheet4!J67/[1]Sheet1!J66</f>
        <v>1.0319508229793395</v>
      </c>
      <c r="J63" s="23">
        <f>100*[1]Sheet4!K67/[1]Sheet1!K66</f>
        <v>1.1028765771454281</v>
      </c>
      <c r="K63" s="23">
        <f>100*[1]Sheet4!L67/[1]Sheet1!L66</f>
        <v>1.1355781577591899</v>
      </c>
      <c r="L63" s="23">
        <f>100*[1]Sheet4!M67/[1]Sheet1!M66</f>
        <v>1.1641711863285018</v>
      </c>
      <c r="M63" s="23">
        <f>100*[1]Sheet4!N67/[1]Sheet1!N66</f>
        <v>1.2118017609504828</v>
      </c>
      <c r="N63" s="23">
        <f>100*[1]Sheet4!O67/[1]Sheet1!O66</f>
        <v>1.1482203643523532</v>
      </c>
      <c r="O63" s="23">
        <f>100*[1]Sheet4!P67/[1]Sheet1!P66</f>
        <v>1.2381154979888773</v>
      </c>
      <c r="P63" s="23">
        <f>100*[1]Sheet4!Q67/[1]Sheet1!Q66</f>
        <v>1.193712089766078</v>
      </c>
      <c r="Q63" s="23">
        <f>100*[1]Sheet4!R67/[1]Sheet1!R66</f>
        <v>1.1852418275664309</v>
      </c>
      <c r="R63" s="23">
        <f>100*[1]Sheet4!S67/[1]Sheet1!S66</f>
        <v>1.096352570383277</v>
      </c>
      <c r="S63" s="23">
        <f>100*[1]Sheet4!T67/[1]Sheet1!T66</f>
        <v>1.1296724796357958</v>
      </c>
      <c r="T63" s="23" t="s">
        <v>446</v>
      </c>
      <c r="U63" s="23">
        <f>100*[1]Sheet4!V67/[1]Sheet1!V66</f>
        <v>1.1331003853725048</v>
      </c>
      <c r="V63" s="23" t="s">
        <v>446</v>
      </c>
      <c r="W63" s="23">
        <f>100*[1]Sheet4!X67/[1]Sheet1!X66</f>
        <v>1.0890741779422344</v>
      </c>
      <c r="X63" s="23" t="s">
        <v>446</v>
      </c>
    </row>
    <row r="64" spans="1:28">
      <c r="A64" s="24"/>
      <c r="B64" s="24" t="str">
        <f>[1]Sheet4!B68</f>
        <v xml:space="preserve">  MANUFACTURING</v>
      </c>
      <c r="C64" s="23">
        <f>100*[1]Sheet4!D68/[1]Sheet1!D67</f>
        <v>6.970697076415675</v>
      </c>
      <c r="D64" s="23">
        <f>100*[1]Sheet4!E68/[1]Sheet1!E67</f>
        <v>6.7685860405956868</v>
      </c>
      <c r="E64" s="23">
        <f>100*[1]Sheet4!F68/[1]Sheet1!F67</f>
        <v>6.306071687999399</v>
      </c>
      <c r="F64" s="23">
        <f>100*[1]Sheet4!G68/[1]Sheet1!G67</f>
        <v>5.7944484516253132</v>
      </c>
      <c r="G64" s="23">
        <f>100*[1]Sheet4!H68/[1]Sheet1!H67</f>
        <v>5.3421362309900591</v>
      </c>
      <c r="H64" s="23">
        <f>100*[1]Sheet4!I68/[1]Sheet1!I67</f>
        <v>5.180037809830556</v>
      </c>
      <c r="I64" s="23">
        <f>100*[1]Sheet4!J68/[1]Sheet1!J67</f>
        <v>5.199673728229401</v>
      </c>
      <c r="J64" s="23">
        <f>100*[1]Sheet4!K68/[1]Sheet1!K67</f>
        <v>5.2684859310223162</v>
      </c>
      <c r="K64" s="23">
        <f>100*[1]Sheet4!L68/[1]Sheet1!L67</f>
        <v>5.3298209495289788</v>
      </c>
      <c r="L64" s="23">
        <f>100*[1]Sheet4!M68/[1]Sheet1!M67</f>
        <v>5.4772732926980963</v>
      </c>
      <c r="M64" s="23">
        <f>100*[1]Sheet4!N68/[1]Sheet1!N67</f>
        <v>5.6525276889987737</v>
      </c>
      <c r="N64" s="23">
        <f>100*[1]Sheet4!O68/[1]Sheet1!O67</f>
        <v>5.3253058103975537</v>
      </c>
      <c r="O64" s="23">
        <f>100*[1]Sheet4!P68/[1]Sheet1!P67</f>
        <v>6.019942067736185</v>
      </c>
      <c r="P64" s="23">
        <f>100*[1]Sheet4!Q68/[1]Sheet1!Q67</f>
        <v>5.8285925823892004</v>
      </c>
      <c r="Q64" s="23">
        <f>100*[1]Sheet4!R68/[1]Sheet1!R67</f>
        <v>6.0845722849503572</v>
      </c>
      <c r="R64" s="23">
        <f>100*[1]Sheet4!S68/[1]Sheet1!S67</f>
        <v>5.8362339900645468</v>
      </c>
      <c r="S64" s="23">
        <f>100*[1]Sheet4!T68/[1]Sheet1!T67</f>
        <v>6.232341698520858</v>
      </c>
      <c r="T64" s="23" t="s">
        <v>446</v>
      </c>
      <c r="U64" s="23">
        <f>100*[1]Sheet4!V68/[1]Sheet1!V67</f>
        <v>6.1215720577628412</v>
      </c>
      <c r="V64" s="23" t="s">
        <v>446</v>
      </c>
      <c r="W64" s="23">
        <f>100*[1]Sheet4!X68/[1]Sheet1!X67</f>
        <v>5.7200730343489674</v>
      </c>
      <c r="X64" s="23" t="s">
        <v>446</v>
      </c>
    </row>
    <row r="65" spans="1:24" s="24" customFormat="1">
      <c r="B65" s="24" t="str">
        <f>[1]Sheet4!B69</f>
        <v xml:space="preserve">    Food, beverages and tobacco</v>
      </c>
      <c r="C65" s="23">
        <f>100*[1]Sheet4!D69/[1]Sheet1!D68</f>
        <v>1.9906872286270398</v>
      </c>
      <c r="D65" s="23">
        <f>100*[1]Sheet4!E69/[1]Sheet1!E68</f>
        <v>1.9057060255629945</v>
      </c>
      <c r="E65" s="23">
        <f>100*[1]Sheet4!F69/[1]Sheet1!F68</f>
        <v>2.1356891001073128</v>
      </c>
      <c r="F65" s="23">
        <f>100*[1]Sheet4!G69/[1]Sheet1!G68</f>
        <v>1.9546311936936938</v>
      </c>
      <c r="G65" s="23">
        <f>100*[1]Sheet4!H69/[1]Sheet1!H68</f>
        <v>1.9015970515970517</v>
      </c>
      <c r="H65" s="23">
        <f>100*[1]Sheet4!I69/[1]Sheet1!I68</f>
        <v>1.7271691498685366</v>
      </c>
      <c r="I65" s="23">
        <f>100*[1]Sheet4!J69/[1]Sheet1!J68</f>
        <v>2.6334532374100719</v>
      </c>
      <c r="J65" s="23">
        <f>100*[1]Sheet4!K69/[1]Sheet1!K68</f>
        <v>2.1463316820004721</v>
      </c>
      <c r="K65" s="23">
        <f>100*[1]Sheet4!L69/[1]Sheet1!L68</f>
        <v>2.4341488048479407</v>
      </c>
      <c r="L65" s="23">
        <f>100*[1]Sheet4!M69/[1]Sheet1!M68</f>
        <v>2.2187541862022773</v>
      </c>
      <c r="M65" s="23">
        <f>100*[1]Sheet4!N69/[1]Sheet1!N68</f>
        <v>2.1911548731642188</v>
      </c>
      <c r="N65" s="23">
        <f>100*[1]Sheet4!O69/[1]Sheet1!O68</f>
        <v>2.1038761392335568</v>
      </c>
      <c r="O65" s="23">
        <f>100*[1]Sheet4!P69/[1]Sheet1!P68</f>
        <v>2.5652352578590509</v>
      </c>
      <c r="P65" s="23">
        <f>100*[1]Sheet4!Q69/[1]Sheet1!Q68</f>
        <v>2.6128803963198868</v>
      </c>
      <c r="Q65" s="23">
        <f>100*[1]Sheet4!R69/[1]Sheet1!R68</f>
        <v>2.453210480852289</v>
      </c>
      <c r="R65" s="23">
        <f>100*[1]Sheet4!S69/[1]Sheet1!S68</f>
        <v>2.542449016260893</v>
      </c>
      <c r="S65" s="23">
        <f>100*[1]Sheet4!T69/[1]Sheet1!T68</f>
        <v>2.3540653231410702</v>
      </c>
      <c r="T65" s="23" t="s">
        <v>446</v>
      </c>
      <c r="U65" s="23">
        <f>100*[1]Sheet4!V69/[1]Sheet1!V68</f>
        <v>2.2503988580065495</v>
      </c>
      <c r="V65" s="23" t="s">
        <v>446</v>
      </c>
      <c r="W65" s="23">
        <f>100*[1]Sheet4!X69/[1]Sheet1!X68</f>
        <v>1.9064250891362875</v>
      </c>
      <c r="X65" s="23" t="s">
        <v>446</v>
      </c>
    </row>
    <row r="66" spans="1:24" s="149" customFormat="1">
      <c r="A66" s="24"/>
      <c r="B66" s="24" t="str">
        <f>[1]Sheet4!B70</f>
        <v xml:space="preserve">      Food products and beverages</v>
      </c>
      <c r="C66" s="23" t="s">
        <v>446</v>
      </c>
      <c r="D66" s="23" t="s">
        <v>446</v>
      </c>
      <c r="E66" s="23" t="s">
        <v>446</v>
      </c>
      <c r="F66" s="23" t="s">
        <v>446</v>
      </c>
      <c r="G66" s="23" t="s">
        <v>446</v>
      </c>
      <c r="H66" s="23" t="s">
        <v>446</v>
      </c>
      <c r="I66" s="23" t="s">
        <v>446</v>
      </c>
      <c r="J66" s="23" t="s">
        <v>446</v>
      </c>
      <c r="K66" s="23" t="s">
        <v>446</v>
      </c>
      <c r="L66" s="23" t="s">
        <v>446</v>
      </c>
      <c r="M66" s="23" t="s">
        <v>446</v>
      </c>
      <c r="N66" s="23" t="s">
        <v>446</v>
      </c>
      <c r="O66" s="23">
        <f>100*[1]Sheet4!P70/[1]Sheet1!P69</f>
        <v>2.8899752329284114</v>
      </c>
      <c r="P66" s="23">
        <f>100*[1]Sheet4!Q70/[1]Sheet1!Q69</f>
        <v>3.0259433962264155</v>
      </c>
      <c r="Q66" s="23">
        <f>100*[1]Sheet4!R70/[1]Sheet1!R69</f>
        <v>2.8389352582900971</v>
      </c>
      <c r="R66" s="23">
        <f>100*[1]Sheet4!S70/[1]Sheet1!S69</f>
        <v>3.0221553022155301</v>
      </c>
      <c r="S66" s="23">
        <f>100*[1]Sheet4!T70/[1]Sheet1!T69</f>
        <v>2.7837921435199506</v>
      </c>
      <c r="T66" s="23" t="s">
        <v>446</v>
      </c>
      <c r="U66" s="23">
        <f>100*[1]Sheet4!V70/[1]Sheet1!V69</f>
        <v>2.6168773890032342</v>
      </c>
      <c r="V66" s="23" t="s">
        <v>446</v>
      </c>
      <c r="W66" s="23">
        <f>100*[1]Sheet4!X70/[1]Sheet1!X69</f>
        <v>2.1902114396428272</v>
      </c>
      <c r="X66" s="23" t="s">
        <v>446</v>
      </c>
    </row>
    <row r="67" spans="1:24">
      <c r="A67" s="24"/>
      <c r="B67" s="24" t="str">
        <f>[1]Sheet4!B71</f>
        <v xml:space="preserve">      Tobacco products</v>
      </c>
      <c r="C67" s="23" t="s">
        <v>446</v>
      </c>
      <c r="D67" s="23" t="s">
        <v>446</v>
      </c>
      <c r="E67" s="23" t="s">
        <v>446</v>
      </c>
      <c r="F67" s="23" t="s">
        <v>446</v>
      </c>
      <c r="G67" s="23" t="s">
        <v>446</v>
      </c>
      <c r="H67" s="23" t="s">
        <v>446</v>
      </c>
      <c r="I67" s="23" t="s">
        <v>446</v>
      </c>
      <c r="J67" s="23" t="s">
        <v>446</v>
      </c>
      <c r="K67" s="23" t="s">
        <v>446</v>
      </c>
      <c r="L67" s="23" t="s">
        <v>446</v>
      </c>
      <c r="M67" s="23" t="s">
        <v>446</v>
      </c>
      <c r="N67" s="23" t="s">
        <v>446</v>
      </c>
      <c r="O67" s="23">
        <f>100*[1]Sheet4!P71/[1]Sheet1!P70</f>
        <v>0.361593625498008</v>
      </c>
      <c r="P67" s="23">
        <f>100*[1]Sheet4!Q71/[1]Sheet1!Q70</f>
        <v>0.12756909992912827</v>
      </c>
      <c r="Q67" s="23">
        <f>100*[1]Sheet4!R71/[1]Sheet1!R70</f>
        <v>0.25112685125563428</v>
      </c>
      <c r="R67" s="23">
        <f>100*[1]Sheet4!S71/[1]Sheet1!S70</f>
        <v>0.10911074740861974</v>
      </c>
      <c r="S67" s="23">
        <f>100*[1]Sheet4!T71/[1]Sheet1!T70</f>
        <v>5.5157198014340873E-2</v>
      </c>
      <c r="T67" s="23" t="s">
        <v>446</v>
      </c>
      <c r="U67" s="23">
        <f>100*[1]Sheet4!V71/[1]Sheet1!V70</f>
        <v>5.8616647127784291E-2</v>
      </c>
      <c r="V67" s="23" t="s">
        <v>446</v>
      </c>
      <c r="W67" s="23">
        <f>100*[1]Sheet4!X71/[1]Sheet1!X70</f>
        <v>0.10683760683760683</v>
      </c>
      <c r="X67" s="23" t="s">
        <v>446</v>
      </c>
    </row>
    <row r="68" spans="1:24">
      <c r="A68" s="24" t="str">
        <f>[1]Sheet4!A72</f>
        <v>Norway</v>
      </c>
      <c r="B68" s="24" t="str">
        <f>[1]Sheet4!B72</f>
        <v>TOTAL BERD</v>
      </c>
      <c r="C68" s="23">
        <f>100*[1]Sheet4!D72/[1]Sheet1!D71</f>
        <v>1.1745159553732203</v>
      </c>
      <c r="D68" s="23" t="s">
        <v>446</v>
      </c>
      <c r="E68" s="23">
        <f>100*[1]Sheet4!F72/[1]Sheet1!F71</f>
        <v>1.0610446678614525</v>
      </c>
      <c r="F68" s="23" t="s">
        <v>446</v>
      </c>
      <c r="G68" s="23">
        <f>100*[1]Sheet4!H72/[1]Sheet1!H71</f>
        <v>1.0016413904193484</v>
      </c>
      <c r="H68" s="23" t="s">
        <v>446</v>
      </c>
      <c r="I68" s="23">
        <f>100*[1]Sheet4!J72/[1]Sheet1!J71</f>
        <v>1.0391336196215442</v>
      </c>
      <c r="J68" s="23" t="s">
        <v>446</v>
      </c>
      <c r="K68" s="23">
        <f>100*[1]Sheet4!L72/[1]Sheet1!L71</f>
        <v>1.106195341354431</v>
      </c>
      <c r="L68" s="23" t="s">
        <v>446</v>
      </c>
      <c r="M68" s="23">
        <f>100*[1]Sheet4!N72/[1]Sheet1!N71</f>
        <v>1.069449437784362</v>
      </c>
      <c r="N68" s="23" t="s">
        <v>446</v>
      </c>
      <c r="O68" s="23">
        <f>100*[1]Sheet4!P72/[1]Sheet1!P71</f>
        <v>1.0595676550186761</v>
      </c>
      <c r="P68" s="23" t="s">
        <v>446</v>
      </c>
      <c r="Q68" s="23">
        <f>100*[1]Sheet4!R72/[1]Sheet1!R71</f>
        <v>1.0781047156142971</v>
      </c>
      <c r="R68" s="23">
        <f>100*[1]Sheet4!S72/[1]Sheet1!S71</f>
        <v>1.0833095440238165</v>
      </c>
      <c r="S68" s="23">
        <f>100*[1]Sheet4!T72/[1]Sheet1!T71</f>
        <v>1.1129685855812834</v>
      </c>
      <c r="T68" s="23">
        <f>100*[1]Sheet4!U72/[1]Sheet1!U71</f>
        <v>0.98783860599300122</v>
      </c>
      <c r="U68" s="23">
        <f>100*[1]Sheet4!V72/[1]Sheet1!V71</f>
        <v>0.91868231609725004</v>
      </c>
      <c r="V68" s="23">
        <f>100*[1]Sheet4!W72/[1]Sheet1!W71</f>
        <v>0.92317941804876402</v>
      </c>
      <c r="W68" s="23">
        <f>100*[1]Sheet4!X72/[1]Sheet1!X71</f>
        <v>0.99114436508610904</v>
      </c>
      <c r="X68" s="23" t="s">
        <v>446</v>
      </c>
    </row>
    <row r="69" spans="1:24">
      <c r="A69" s="24"/>
      <c r="B69" s="24" t="str">
        <f>[1]Sheet4!B73</f>
        <v xml:space="preserve">  MANUFACTURING</v>
      </c>
      <c r="C69" s="23">
        <f>100*[1]Sheet4!D73/[1]Sheet1!D72</f>
        <v>4.1696635237808781</v>
      </c>
      <c r="D69" s="23" t="s">
        <v>446</v>
      </c>
      <c r="E69" s="23">
        <f>100*[1]Sheet4!F73/[1]Sheet1!F72</f>
        <v>4.0896464800969152</v>
      </c>
      <c r="F69" s="23" t="s">
        <v>446</v>
      </c>
      <c r="G69" s="23">
        <f>100*[1]Sheet4!H73/[1]Sheet1!H72</f>
        <v>3.98998778998779</v>
      </c>
      <c r="H69" s="23" t="s">
        <v>446</v>
      </c>
      <c r="I69" s="23">
        <f>100*[1]Sheet4!J73/[1]Sheet1!J72</f>
        <v>3.7954402706306265</v>
      </c>
      <c r="J69" s="23" t="s">
        <v>446</v>
      </c>
      <c r="K69" s="23">
        <f>100*[1]Sheet4!L73/[1]Sheet1!L72</f>
        <v>3.976217640129486</v>
      </c>
      <c r="L69" s="23" t="s">
        <v>446</v>
      </c>
      <c r="M69" s="23">
        <f>100*[1]Sheet4!N73/[1]Sheet1!N72</f>
        <v>3.7612764238588938</v>
      </c>
      <c r="N69" s="23" t="s">
        <v>446</v>
      </c>
      <c r="O69" s="23">
        <f>100*[1]Sheet4!P73/[1]Sheet1!P72</f>
        <v>3.5741585594295722</v>
      </c>
      <c r="P69" s="23" t="s">
        <v>446</v>
      </c>
      <c r="Q69" s="23">
        <f>100*[1]Sheet4!R73/[1]Sheet1!R72</f>
        <v>4.5965419862122427</v>
      </c>
      <c r="R69" s="23">
        <f>100*[1]Sheet4!S73/[1]Sheet1!S72</f>
        <v>4.4382127760000554</v>
      </c>
      <c r="S69" s="23">
        <f>100*[1]Sheet4!T73/[1]Sheet1!T72</f>
        <v>4.7819520610010668</v>
      </c>
      <c r="T69" s="23">
        <f>100*[1]Sheet4!U73/[1]Sheet1!U72</f>
        <v>4.2054328196673865</v>
      </c>
      <c r="U69" s="23">
        <f>100*[1]Sheet4!V73/[1]Sheet1!V72</f>
        <v>3.9317539793469094</v>
      </c>
      <c r="V69" s="23">
        <f>100*[1]Sheet4!W73/[1]Sheet1!W72</f>
        <v>3.8412653727250454</v>
      </c>
      <c r="W69" s="23">
        <f>100*[1]Sheet4!X73/[1]Sheet1!X72</f>
        <v>4.0140697339727485</v>
      </c>
      <c r="X69" s="23" t="s">
        <v>446</v>
      </c>
    </row>
    <row r="70" spans="1:24" s="24" customFormat="1">
      <c r="B70" s="24" t="str">
        <f>[1]Sheet4!B74</f>
        <v xml:space="preserve">    Food, beverages and tobacco</v>
      </c>
      <c r="C70" s="23">
        <f>100*[1]Sheet4!D74/[1]Sheet1!D73</f>
        <v>0.52240883362716894</v>
      </c>
      <c r="D70" s="23" t="s">
        <v>446</v>
      </c>
      <c r="E70" s="23">
        <f>100*[1]Sheet4!F74/[1]Sheet1!F73</f>
        <v>0.77873709158625359</v>
      </c>
      <c r="F70" s="23" t="s">
        <v>446</v>
      </c>
      <c r="G70" s="23">
        <f>100*[1]Sheet4!H74/[1]Sheet1!H73</f>
        <v>0.67056040218837798</v>
      </c>
      <c r="H70" s="23" t="s">
        <v>446</v>
      </c>
      <c r="I70" s="23">
        <f>100*[1]Sheet4!J74/[1]Sheet1!J73</f>
        <v>0.87653271822265388</v>
      </c>
      <c r="J70" s="23" t="s">
        <v>446</v>
      </c>
      <c r="K70" s="23">
        <f>100*[1]Sheet4!L74/[1]Sheet1!L73</f>
        <v>1.540097729232538</v>
      </c>
      <c r="L70" s="23" t="s">
        <v>446</v>
      </c>
      <c r="M70" s="23">
        <f>100*[1]Sheet4!N74/[1]Sheet1!N73</f>
        <v>1.1098164870375764</v>
      </c>
      <c r="N70" s="23" t="s">
        <v>446</v>
      </c>
      <c r="O70" s="23">
        <f>100*[1]Sheet4!P74/[1]Sheet1!P73</f>
        <v>0.8571999800069976</v>
      </c>
      <c r="P70" s="23" t="s">
        <v>446</v>
      </c>
      <c r="Q70" s="23">
        <f>100*[1]Sheet4!R74/[1]Sheet1!R73</f>
        <v>0.88643967722889194</v>
      </c>
      <c r="R70" s="23">
        <f>100*[1]Sheet4!S74/[1]Sheet1!S73</f>
        <v>1.6539107709538921</v>
      </c>
      <c r="S70" s="23">
        <f>100*[1]Sheet4!T74/[1]Sheet1!T73</f>
        <v>2.4858064063923742</v>
      </c>
      <c r="T70" s="23">
        <f>100*[1]Sheet4!U74/[1]Sheet1!U73</f>
        <v>1.7840000000000003</v>
      </c>
      <c r="U70" s="23">
        <f>100*[1]Sheet4!V74/[1]Sheet1!V73</f>
        <v>1.7112884541124982</v>
      </c>
      <c r="V70" s="23">
        <f>100*[1]Sheet4!W74/[1]Sheet1!W73</f>
        <v>1.669817073170732</v>
      </c>
      <c r="W70" s="23">
        <f>100*[1]Sheet4!X74/[1]Sheet1!X73</f>
        <v>1.9015153962971341</v>
      </c>
      <c r="X70" s="23" t="s">
        <v>446</v>
      </c>
    </row>
    <row r="71" spans="1:24" s="149" customFormat="1">
      <c r="A71" s="24"/>
      <c r="B71" s="24" t="str">
        <f>[1]Sheet4!B75</f>
        <v xml:space="preserve">      Food products and beverages</v>
      </c>
      <c r="C71" s="23" t="s">
        <v>446</v>
      </c>
      <c r="D71" s="23" t="s">
        <v>446</v>
      </c>
      <c r="E71" s="23" t="s">
        <v>446</v>
      </c>
      <c r="F71" s="23" t="s">
        <v>446</v>
      </c>
      <c r="G71" s="23" t="s">
        <v>446</v>
      </c>
      <c r="H71" s="23" t="s">
        <v>446</v>
      </c>
      <c r="I71" s="23">
        <f>100*[1]Sheet4!J75/[1]Sheet1!J74</f>
        <v>0.86594608025841724</v>
      </c>
      <c r="J71" s="23" t="s">
        <v>446</v>
      </c>
      <c r="K71" s="23">
        <f>100*[1]Sheet4!L75/[1]Sheet1!L74</f>
        <v>1.5455499825032077</v>
      </c>
      <c r="L71" s="23" t="s">
        <v>446</v>
      </c>
      <c r="M71" s="23">
        <f>100*[1]Sheet4!N75/[1]Sheet1!N74</f>
        <v>1.1240927597804922</v>
      </c>
      <c r="N71" s="23" t="s">
        <v>446</v>
      </c>
      <c r="O71" s="23">
        <f>100*[1]Sheet4!P75/[1]Sheet1!P74</f>
        <v>0.90123326657531355</v>
      </c>
      <c r="P71" s="23" t="s">
        <v>446</v>
      </c>
      <c r="Q71" s="23">
        <f>100*[1]Sheet4!R75/[1]Sheet1!R74</f>
        <v>0.92839180442758795</v>
      </c>
      <c r="R71" s="23" t="s">
        <v>446</v>
      </c>
      <c r="S71" s="23">
        <f>100*[1]Sheet4!T75/[1]Sheet1!T74</f>
        <v>2.6156458817883119</v>
      </c>
      <c r="T71" s="23">
        <f>100*[1]Sheet4!U75/[1]Sheet1!U74</f>
        <v>1.8975614950484507</v>
      </c>
      <c r="U71" s="23">
        <f>100*[1]Sheet4!V75/[1]Sheet1!V74</f>
        <v>1.8218304061470911</v>
      </c>
      <c r="V71" s="23" t="s">
        <v>446</v>
      </c>
      <c r="W71" s="23" t="s">
        <v>446</v>
      </c>
      <c r="X71" s="23" t="s">
        <v>446</v>
      </c>
    </row>
    <row r="72" spans="1:24">
      <c r="A72" s="24"/>
      <c r="B72" s="24" t="str">
        <f>[1]Sheet4!B76</f>
        <v xml:space="preserve">      Tobacco products</v>
      </c>
      <c r="C72" s="23" t="s">
        <v>446</v>
      </c>
      <c r="D72" s="23" t="s">
        <v>446</v>
      </c>
      <c r="E72" s="23" t="s">
        <v>446</v>
      </c>
      <c r="F72" s="23" t="s">
        <v>446</v>
      </c>
      <c r="G72" s="23" t="s">
        <v>446</v>
      </c>
      <c r="H72" s="23" t="s">
        <v>446</v>
      </c>
      <c r="I72" s="23">
        <f>100*[1]Sheet4!J76/[1]Sheet1!J75</f>
        <v>1.3297872340425532</v>
      </c>
      <c r="J72" s="23" t="s">
        <v>446</v>
      </c>
      <c r="K72" s="23">
        <f>100*[1]Sheet4!L76/[1]Sheet1!L75</f>
        <v>1.1646586345381527</v>
      </c>
      <c r="L72" s="23" t="s">
        <v>446</v>
      </c>
      <c r="M72" s="23">
        <f>100*[1]Sheet4!N76/[1]Sheet1!N75</f>
        <v>0</v>
      </c>
      <c r="N72" s="23" t="s">
        <v>446</v>
      </c>
      <c r="O72" s="23">
        <f>100*[1]Sheet4!P76/[1]Sheet1!P75</f>
        <v>4.8402710551790899E-2</v>
      </c>
      <c r="P72" s="23" t="s">
        <v>446</v>
      </c>
      <c r="Q72" s="23" t="s">
        <v>446</v>
      </c>
      <c r="R72" s="23" t="s">
        <v>446</v>
      </c>
      <c r="S72" s="23">
        <f>100*[1]Sheet4!T76/[1]Sheet1!T75</f>
        <v>5.5286800276434005E-2</v>
      </c>
      <c r="T72" s="23">
        <f>100*[1]Sheet4!U76/[1]Sheet1!U75</f>
        <v>3.2840722495894911E-2</v>
      </c>
      <c r="U72" s="23">
        <f>100*[1]Sheet4!V76/[1]Sheet1!V75</f>
        <v>3.6382536382536385E-2</v>
      </c>
      <c r="V72" s="23" t="s">
        <v>446</v>
      </c>
      <c r="W72" s="23" t="s">
        <v>446</v>
      </c>
      <c r="X72" s="23" t="s">
        <v>446</v>
      </c>
    </row>
    <row r="73" spans="1:24" hidden="1" outlineLevel="1">
      <c r="A73" s="24" t="str">
        <f>[1]Sheet4!A77</f>
        <v>Poland</v>
      </c>
      <c r="B73" s="24" t="str">
        <f>[1]Sheet4!B77</f>
        <v>TOTAL BERD</v>
      </c>
      <c r="C73" s="23" t="s">
        <v>446</v>
      </c>
      <c r="D73" s="23" t="s">
        <v>446</v>
      </c>
      <c r="E73" s="23" t="s">
        <v>446</v>
      </c>
      <c r="F73" s="23" t="s">
        <v>446</v>
      </c>
      <c r="G73" s="23" t="s">
        <v>446</v>
      </c>
      <c r="H73" s="23" t="s">
        <v>446</v>
      </c>
      <c r="I73" s="23" t="s">
        <v>446</v>
      </c>
      <c r="J73" s="23" t="s">
        <v>446</v>
      </c>
      <c r="K73" s="23">
        <f>100*[1]Sheet4!L77/[1]Sheet1!L76</f>
        <v>0.27787214719386466</v>
      </c>
      <c r="L73" s="23">
        <f>100*[1]Sheet4!M77/[1]Sheet1!M76</f>
        <v>0.30416726104123654</v>
      </c>
      <c r="M73" s="23">
        <f>100*[1]Sheet4!N77/[1]Sheet1!N76</f>
        <v>0.29121540841801752</v>
      </c>
      <c r="N73" s="23">
        <f>100*[1]Sheet4!O77/[1]Sheet1!O76</f>
        <v>0.31113442033396704</v>
      </c>
      <c r="O73" s="23">
        <f>100*[1]Sheet4!P77/[1]Sheet1!P76</f>
        <v>0.32346497770882526</v>
      </c>
      <c r="P73" s="23">
        <f>100*[1]Sheet4!Q77/[1]Sheet1!Q76</f>
        <v>0.26134661383459373</v>
      </c>
      <c r="Q73" s="23">
        <f>100*[1]Sheet4!R77/[1]Sheet1!R76</f>
        <v>0.25038295301723829</v>
      </c>
      <c r="R73" s="23">
        <f>100*[1]Sheet4!S77/[1]Sheet1!S76</f>
        <v>0.12864438825740623</v>
      </c>
      <c r="S73" s="23">
        <f>100*[1]Sheet4!T77/[1]Sheet1!T76</f>
        <v>0.1678898700489147</v>
      </c>
      <c r="T73" s="23">
        <f>100*[1]Sheet4!U77/[1]Sheet1!U76</f>
        <v>0.1799516834719746</v>
      </c>
      <c r="U73" s="23">
        <f>100*[1]Sheet4!V77/[1]Sheet1!V76</f>
        <v>0.20432191465367083</v>
      </c>
      <c r="V73" s="23">
        <f>100*[1]Sheet4!W77/[1]Sheet1!W76</f>
        <v>0.1995642083852836</v>
      </c>
      <c r="W73" s="23" t="s">
        <v>446</v>
      </c>
      <c r="X73" s="23" t="s">
        <v>446</v>
      </c>
    </row>
    <row r="74" spans="1:24" hidden="1" outlineLevel="1">
      <c r="A74" s="24"/>
      <c r="B74" s="24" t="str">
        <f>[1]Sheet4!B78</f>
        <v xml:space="preserve">  MANUFACTURING</v>
      </c>
      <c r="C74" s="23" t="s">
        <v>446</v>
      </c>
      <c r="D74" s="23" t="s">
        <v>446</v>
      </c>
      <c r="E74" s="23" t="s">
        <v>446</v>
      </c>
      <c r="F74" s="23" t="s">
        <v>446</v>
      </c>
      <c r="G74" s="23" t="s">
        <v>446</v>
      </c>
      <c r="H74" s="23" t="s">
        <v>446</v>
      </c>
      <c r="I74" s="23" t="s">
        <v>446</v>
      </c>
      <c r="J74" s="23" t="s">
        <v>446</v>
      </c>
      <c r="K74" s="23">
        <f>100*[1]Sheet4!L78/[1]Sheet1!L77</f>
        <v>0.97196112792735379</v>
      </c>
      <c r="L74" s="23">
        <f>100*[1]Sheet4!M78/[1]Sheet1!M77</f>
        <v>1.0879686019759101</v>
      </c>
      <c r="M74" s="23">
        <f>100*[1]Sheet4!N78/[1]Sheet1!N77</f>
        <v>1.0760715236489484</v>
      </c>
      <c r="N74" s="23">
        <f>100*[1]Sheet4!O78/[1]Sheet1!O77</f>
        <v>1.2380121212121211</v>
      </c>
      <c r="O74" s="23">
        <f>100*[1]Sheet4!P78/[1]Sheet1!P77</f>
        <v>1.3028535534816943</v>
      </c>
      <c r="P74" s="23">
        <f>100*[1]Sheet4!Q78/[1]Sheet1!Q77</f>
        <v>0.96708674905175562</v>
      </c>
      <c r="Q74" s="23">
        <f>100*[1]Sheet4!R78/[1]Sheet1!R77</f>
        <v>1.0354763191067891</v>
      </c>
      <c r="R74" s="23">
        <f>100*[1]Sheet4!S78/[1]Sheet1!S77</f>
        <v>0.49775216922044047</v>
      </c>
      <c r="S74" s="23">
        <f>100*[1]Sheet4!T78/[1]Sheet1!T77</f>
        <v>0.49927696171702562</v>
      </c>
      <c r="T74" s="23">
        <f>100*[1]Sheet4!U78/[1]Sheet1!U77</f>
        <v>0.45370707206086019</v>
      </c>
      <c r="U74" s="23">
        <f>100*[1]Sheet4!V78/[1]Sheet1!V77</f>
        <v>0.55376806714305316</v>
      </c>
      <c r="V74" s="23">
        <f>100*[1]Sheet4!W78/[1]Sheet1!W77</f>
        <v>0.49649526031125291</v>
      </c>
      <c r="W74" s="23" t="s">
        <v>446</v>
      </c>
      <c r="X74" s="23" t="s">
        <v>446</v>
      </c>
    </row>
    <row r="75" spans="1:24" hidden="1" outlineLevel="1">
      <c r="A75" s="24"/>
      <c r="B75" s="24" t="str">
        <f>[1]Sheet4!B79</f>
        <v xml:space="preserve">    Food, beverages and tobacco</v>
      </c>
      <c r="C75" s="23" t="s">
        <v>446</v>
      </c>
      <c r="D75" s="23" t="s">
        <v>446</v>
      </c>
      <c r="E75" s="23" t="s">
        <v>446</v>
      </c>
      <c r="F75" s="23" t="s">
        <v>446</v>
      </c>
      <c r="G75" s="23" t="s">
        <v>446</v>
      </c>
      <c r="H75" s="23" t="s">
        <v>446</v>
      </c>
      <c r="I75" s="23" t="s">
        <v>446</v>
      </c>
      <c r="J75" s="23" t="s">
        <v>446</v>
      </c>
      <c r="K75" s="23">
        <f>100*[1]Sheet4!L79/[1]Sheet1!L78</f>
        <v>9.4625959650062486E-2</v>
      </c>
      <c r="L75" s="23">
        <f>100*[1]Sheet4!M79/[1]Sheet1!M78</f>
        <v>0.10992487149070779</v>
      </c>
      <c r="M75" s="23">
        <f>100*[1]Sheet4!N79/[1]Sheet1!N78</f>
        <v>0.18701608100059558</v>
      </c>
      <c r="N75" s="23">
        <f>100*[1]Sheet4!O79/[1]Sheet1!O78</f>
        <v>0.14517876489707476</v>
      </c>
      <c r="O75" s="23">
        <f>100*[1]Sheet4!P79/[1]Sheet1!P78</f>
        <v>0.16346344362987913</v>
      </c>
      <c r="P75" s="23">
        <f>100*[1]Sheet4!Q79/[1]Sheet1!Q78</f>
        <v>0.15825100622027077</v>
      </c>
      <c r="Q75" s="23">
        <f>100*[1]Sheet4!R79/[1]Sheet1!R78</f>
        <v>0.39335497422188276</v>
      </c>
      <c r="R75" s="23">
        <f>100*[1]Sheet4!S79/[1]Sheet1!S78</f>
        <v>6.1816452686638136E-2</v>
      </c>
      <c r="S75" s="23">
        <f>100*[1]Sheet4!T79/[1]Sheet1!T78</f>
        <v>7.2371992039080874E-2</v>
      </c>
      <c r="T75" s="23">
        <f>100*[1]Sheet4!U79/[1]Sheet1!U78</f>
        <v>7.8710799950287916E-2</v>
      </c>
      <c r="U75" s="23">
        <f>100*[1]Sheet4!V79/[1]Sheet1!V78</f>
        <v>0.1026307687044576</v>
      </c>
      <c r="V75" s="23">
        <f>100*[1]Sheet4!W79/[1]Sheet1!W78</f>
        <v>0.13611040769815144</v>
      </c>
      <c r="W75" s="23" t="s">
        <v>446</v>
      </c>
      <c r="X75" s="23" t="s">
        <v>446</v>
      </c>
    </row>
    <row r="76" spans="1:24" hidden="1" outlineLevel="1">
      <c r="A76" s="24"/>
      <c r="B76" s="24" t="str">
        <f>[1]Sheet4!B80</f>
        <v xml:space="preserve">      Food products and beverages</v>
      </c>
      <c r="C76" s="23" t="s">
        <v>446</v>
      </c>
      <c r="D76" s="23" t="s">
        <v>446</v>
      </c>
      <c r="E76" s="23" t="s">
        <v>446</v>
      </c>
      <c r="F76" s="23" t="s">
        <v>446</v>
      </c>
      <c r="G76" s="23" t="s">
        <v>446</v>
      </c>
      <c r="H76" s="23" t="s">
        <v>446</v>
      </c>
      <c r="I76" s="23" t="s">
        <v>446</v>
      </c>
      <c r="J76" s="23" t="s">
        <v>446</v>
      </c>
      <c r="K76" s="23">
        <f>100*[1]Sheet4!L80/[1]Sheet1!L79</f>
        <v>8.3596507523685679E-2</v>
      </c>
      <c r="L76" s="23">
        <f>100*[1]Sheet4!M80/[1]Sheet1!M79</f>
        <v>9.6870342771982115E-2</v>
      </c>
      <c r="M76" s="23">
        <f>100*[1]Sheet4!N80/[1]Sheet1!N79</f>
        <v>0.18460555732992653</v>
      </c>
      <c r="N76" s="23">
        <f>100*[1]Sheet4!O80/[1]Sheet1!O79</f>
        <v>0.1428235570706477</v>
      </c>
      <c r="O76" s="23">
        <f>100*[1]Sheet4!P80/[1]Sheet1!P79</f>
        <v>0.14085998729082821</v>
      </c>
      <c r="P76" s="23">
        <f>100*[1]Sheet4!Q80/[1]Sheet1!Q79</f>
        <v>0.12225415225756174</v>
      </c>
      <c r="Q76" s="23">
        <f>100*[1]Sheet4!R80/[1]Sheet1!R79</f>
        <v>0.14926110809074283</v>
      </c>
      <c r="R76" s="23">
        <f>100*[1]Sheet4!S80/[1]Sheet1!S79</f>
        <v>5.744280479350302E-2</v>
      </c>
      <c r="S76" s="23">
        <f>100*[1]Sheet4!T80/[1]Sheet1!T79</f>
        <v>6.9995772067459008E-2</v>
      </c>
      <c r="T76" s="23" t="s">
        <v>446</v>
      </c>
      <c r="U76" s="23" t="s">
        <v>446</v>
      </c>
      <c r="V76" s="23" t="s">
        <v>446</v>
      </c>
      <c r="W76" s="23" t="s">
        <v>446</v>
      </c>
      <c r="X76" s="23" t="s">
        <v>446</v>
      </c>
    </row>
    <row r="77" spans="1:24" hidden="1" outlineLevel="1">
      <c r="A77" s="24"/>
      <c r="B77" s="24" t="str">
        <f>[1]Sheet4!B81</f>
        <v xml:space="preserve">      Tobacco products</v>
      </c>
      <c r="C77" s="23" t="s">
        <v>446</v>
      </c>
      <c r="D77" s="23" t="s">
        <v>446</v>
      </c>
      <c r="E77" s="23" t="s">
        <v>446</v>
      </c>
      <c r="F77" s="23" t="s">
        <v>446</v>
      </c>
      <c r="G77" s="23" t="s">
        <v>446</v>
      </c>
      <c r="H77" s="23" t="s">
        <v>446</v>
      </c>
      <c r="I77" s="23" t="s">
        <v>446</v>
      </c>
      <c r="J77" s="23" t="s">
        <v>446</v>
      </c>
      <c r="K77" s="23">
        <f>100*[1]Sheet4!L81/[1]Sheet1!L80</f>
        <v>0.3669724770642202</v>
      </c>
      <c r="L77" s="23">
        <f>100*[1]Sheet4!M81/[1]Sheet1!M80</f>
        <v>0.38800705467372137</v>
      </c>
      <c r="M77" s="23">
        <f>100*[1]Sheet4!N81/[1]Sheet1!N80</f>
        <v>0.22026431718061673</v>
      </c>
      <c r="N77" s="23">
        <f>100*[1]Sheet4!O81/[1]Sheet1!O80</f>
        <v>0.17289073305670816</v>
      </c>
      <c r="O77" s="23">
        <f>100*[1]Sheet4!P81/[1]Sheet1!P80</f>
        <v>0.49079754601226994</v>
      </c>
      <c r="P77" s="23">
        <f>100*[1]Sheet4!Q81/[1]Sheet1!Q80</f>
        <v>0.71267816954238561</v>
      </c>
      <c r="Q77" s="23">
        <f>100*[1]Sheet4!R81/[1]Sheet1!R80</f>
        <v>7.3006993006993008</v>
      </c>
      <c r="R77" s="23">
        <f>100*[1]Sheet4!S81/[1]Sheet1!S80</f>
        <v>0.1674641148325359</v>
      </c>
      <c r="S77" s="23">
        <f>100*[1]Sheet4!T81/[1]Sheet1!T80</f>
        <v>0.13398294762484778</v>
      </c>
      <c r="T77" s="23" t="s">
        <v>446</v>
      </c>
      <c r="U77" s="23" t="s">
        <v>446</v>
      </c>
      <c r="V77" s="23" t="s">
        <v>446</v>
      </c>
      <c r="W77" s="23" t="s">
        <v>446</v>
      </c>
      <c r="X77" s="23" t="s">
        <v>446</v>
      </c>
    </row>
    <row r="78" spans="1:24" hidden="1" outlineLevel="1">
      <c r="A78" s="24" t="str">
        <f>[1]Sheet4!A82</f>
        <v>Spain</v>
      </c>
      <c r="B78" s="24" t="str">
        <f>[1]Sheet4!B82</f>
        <v>TOTAL BERD</v>
      </c>
      <c r="C78" s="23" t="s">
        <v>446</v>
      </c>
      <c r="D78" s="23" t="s">
        <v>446</v>
      </c>
      <c r="E78" s="23" t="s">
        <v>446</v>
      </c>
      <c r="F78" s="23" t="s">
        <v>446</v>
      </c>
      <c r="G78" s="23" t="s">
        <v>446</v>
      </c>
      <c r="H78" s="23" t="s">
        <v>446</v>
      </c>
      <c r="I78" s="23" t="s">
        <v>446</v>
      </c>
      <c r="J78" s="23" t="s">
        <v>446</v>
      </c>
      <c r="K78" s="23">
        <f>100*[1]Sheet4!L82/[1]Sheet1!L81</f>
        <v>0.41524056195388837</v>
      </c>
      <c r="L78" s="23">
        <f>100*[1]Sheet4!M82/[1]Sheet1!M81</f>
        <v>0.42728972391406583</v>
      </c>
      <c r="M78" s="23">
        <f>100*[1]Sheet4!N82/[1]Sheet1!N81</f>
        <v>0.4268851720448274</v>
      </c>
      <c r="N78" s="23">
        <f>100*[1]Sheet4!O82/[1]Sheet1!O81</f>
        <v>0.49971548617494654</v>
      </c>
      <c r="O78" s="23">
        <f>100*[1]Sheet4!P82/[1]Sheet1!P81</f>
        <v>0.49461448364519356</v>
      </c>
      <c r="P78" s="23">
        <f>100*[1]Sheet4!Q82/[1]Sheet1!Q81</f>
        <v>0.53789224621424558</v>
      </c>
      <c r="Q78" s="23">
        <f>100*[1]Sheet4!R82/[1]Sheet1!R81</f>
        <v>0.5274598383830541</v>
      </c>
      <c r="R78" s="23">
        <f>100*[1]Sheet4!S82/[1]Sheet1!S81</f>
        <v>0.59353561586474723</v>
      </c>
      <c r="S78" s="23">
        <f>100*[1]Sheet4!T82/[1]Sheet1!T81</f>
        <v>0.6285523925922154</v>
      </c>
      <c r="T78" s="23">
        <f>100*[1]Sheet4!U82/[1]Sheet1!U81</f>
        <v>0.64294030811358727</v>
      </c>
      <c r="U78" s="23">
        <f>100*[1]Sheet4!V82/[1]Sheet1!V81</f>
        <v>0.67402245826861451</v>
      </c>
      <c r="V78" s="23">
        <f>100*[1]Sheet4!W82/[1]Sheet1!W81</f>
        <v>0.74787118538911956</v>
      </c>
      <c r="W78" s="23">
        <f>100*[1]Sheet4!X82/[1]Sheet1!X81</f>
        <v>0.78974713773820393</v>
      </c>
      <c r="X78" s="23" t="s">
        <v>446</v>
      </c>
    </row>
    <row r="79" spans="1:24" hidden="1" outlineLevel="1">
      <c r="A79" s="24"/>
      <c r="B79" s="24" t="str">
        <f>[1]Sheet4!B83</f>
        <v xml:space="preserve">  MANUFACTURING</v>
      </c>
      <c r="C79" s="23" t="s">
        <v>446</v>
      </c>
      <c r="D79" s="23" t="s">
        <v>446</v>
      </c>
      <c r="E79" s="23" t="s">
        <v>446</v>
      </c>
      <c r="F79" s="23" t="s">
        <v>446</v>
      </c>
      <c r="G79" s="23" t="s">
        <v>446</v>
      </c>
      <c r="H79" s="23" t="s">
        <v>446</v>
      </c>
      <c r="I79" s="23" t="s">
        <v>446</v>
      </c>
      <c r="J79" s="23" t="s">
        <v>446</v>
      </c>
      <c r="K79" s="23">
        <f>100*[1]Sheet4!L83/[1]Sheet1!L82</f>
        <v>1.7599800215556898</v>
      </c>
      <c r="L79" s="23">
        <f>100*[1]Sheet4!M83/[1]Sheet1!M82</f>
        <v>1.8977329787891906</v>
      </c>
      <c r="M79" s="23">
        <f>100*[1]Sheet4!N83/[1]Sheet1!N82</f>
        <v>1.8330059296859886</v>
      </c>
      <c r="N79" s="23">
        <f>100*[1]Sheet4!O83/[1]Sheet1!O82</f>
        <v>2.108414028021766</v>
      </c>
      <c r="O79" s="23">
        <f>100*[1]Sheet4!P83/[1]Sheet1!P82</f>
        <v>2.0520771317396296</v>
      </c>
      <c r="P79" s="23">
        <f>100*[1]Sheet4!Q83/[1]Sheet1!Q82</f>
        <v>1.7979497229864696</v>
      </c>
      <c r="Q79" s="23">
        <f>100*[1]Sheet4!R83/[1]Sheet1!R82</f>
        <v>1.749995529567441</v>
      </c>
      <c r="R79" s="23">
        <f>100*[1]Sheet4!S83/[1]Sheet1!S82</f>
        <v>2.0109735656667951</v>
      </c>
      <c r="S79" s="23">
        <f>100*[1]Sheet4!T83/[1]Sheet1!T82</f>
        <v>2.0044326615388517</v>
      </c>
      <c r="T79" s="23">
        <f>100*[1]Sheet4!U83/[1]Sheet1!U82</f>
        <v>2.234478861788618</v>
      </c>
      <c r="U79" s="23">
        <f>100*[1]Sheet4!V83/[1]Sheet1!V82</f>
        <v>2.3193649856702367</v>
      </c>
      <c r="V79" s="23">
        <f>100*[1]Sheet4!W83/[1]Sheet1!W82</f>
        <v>2.4794567337774667</v>
      </c>
      <c r="W79" s="23">
        <f>100*[1]Sheet4!X83/[1]Sheet1!X82</f>
        <v>2.3744713215369702</v>
      </c>
      <c r="X79" s="23" t="s">
        <v>446</v>
      </c>
    </row>
    <row r="80" spans="1:24" hidden="1" outlineLevel="1">
      <c r="A80" s="24"/>
      <c r="B80" s="24" t="str">
        <f>[1]Sheet4!B84</f>
        <v xml:space="preserve">    Food, beverages and tobacco</v>
      </c>
      <c r="C80" s="23" t="s">
        <v>446</v>
      </c>
      <c r="D80" s="23" t="s">
        <v>446</v>
      </c>
      <c r="E80" s="23" t="s">
        <v>446</v>
      </c>
      <c r="F80" s="23" t="s">
        <v>446</v>
      </c>
      <c r="G80" s="23" t="s">
        <v>446</v>
      </c>
      <c r="H80" s="23" t="s">
        <v>446</v>
      </c>
      <c r="I80" s="23" t="s">
        <v>446</v>
      </c>
      <c r="J80" s="23" t="s">
        <v>446</v>
      </c>
      <c r="K80" s="23">
        <f>100*[1]Sheet4!L84/[1]Sheet1!L83</f>
        <v>0.41585142766245131</v>
      </c>
      <c r="L80" s="23">
        <f>100*[1]Sheet4!M84/[1]Sheet1!M83</f>
        <v>0.4961122432983226</v>
      </c>
      <c r="M80" s="23">
        <f>100*[1]Sheet4!N84/[1]Sheet1!N83</f>
        <v>0.4667321051041981</v>
      </c>
      <c r="N80" s="23">
        <f>100*[1]Sheet4!O84/[1]Sheet1!O83</f>
        <v>0.56107219231620087</v>
      </c>
      <c r="O80" s="23">
        <f>100*[1]Sheet4!P84/[1]Sheet1!P83</f>
        <v>0.52354556979856315</v>
      </c>
      <c r="P80" s="23">
        <f>100*[1]Sheet4!Q84/[1]Sheet1!Q83</f>
        <v>0.59494298463063955</v>
      </c>
      <c r="Q80" s="23">
        <f>100*[1]Sheet4!R84/[1]Sheet1!R83</f>
        <v>0.68640185957475897</v>
      </c>
      <c r="R80" s="23">
        <f>100*[1]Sheet4!S84/[1]Sheet1!S83</f>
        <v>0.65979312197743145</v>
      </c>
      <c r="S80" s="23">
        <f>100*[1]Sheet4!T84/[1]Sheet1!T83</f>
        <v>0.78237001514386673</v>
      </c>
      <c r="T80" s="23">
        <f>100*[1]Sheet4!U84/[1]Sheet1!U83</f>
        <v>0.87720507502744904</v>
      </c>
      <c r="U80" s="23">
        <f>100*[1]Sheet4!V84/[1]Sheet1!V83</f>
        <v>0.93712024081609901</v>
      </c>
      <c r="V80" s="23">
        <f>100*[1]Sheet4!W84/[1]Sheet1!W83</f>
        <v>0.94433571073146461</v>
      </c>
      <c r="W80" s="23">
        <f>100*[1]Sheet4!X84/[1]Sheet1!X83</f>
        <v>0.90427104722792595</v>
      </c>
      <c r="X80" s="23" t="s">
        <v>446</v>
      </c>
    </row>
    <row r="81" spans="1:24" hidden="1" outlineLevel="1">
      <c r="A81" s="24"/>
      <c r="B81" s="24" t="str">
        <f>[1]Sheet4!B85</f>
        <v xml:space="preserve">      Food products and beverages</v>
      </c>
      <c r="C81" s="23" t="s">
        <v>446</v>
      </c>
      <c r="D81" s="23" t="s">
        <v>446</v>
      </c>
      <c r="E81" s="23" t="s">
        <v>446</v>
      </c>
      <c r="F81" s="23" t="s">
        <v>446</v>
      </c>
      <c r="G81" s="23" t="s">
        <v>446</v>
      </c>
      <c r="H81" s="23" t="s">
        <v>446</v>
      </c>
      <c r="I81" s="23" t="s">
        <v>446</v>
      </c>
      <c r="J81" s="23" t="s">
        <v>446</v>
      </c>
      <c r="K81" s="23">
        <f>100*[1]Sheet4!L85/[1]Sheet1!L84</f>
        <v>0.3990737677803507</v>
      </c>
      <c r="L81" s="23">
        <f>100*[1]Sheet4!M85/[1]Sheet1!M84</f>
        <v>0.47644148893033816</v>
      </c>
      <c r="M81" s="23">
        <f>100*[1]Sheet4!N85/[1]Sheet1!N84</f>
        <v>0.44794025157232703</v>
      </c>
      <c r="N81" s="23">
        <f>100*[1]Sheet4!O85/[1]Sheet1!O84</f>
        <v>0.54909736151828425</v>
      </c>
      <c r="O81" s="23">
        <f>100*[1]Sheet4!P85/[1]Sheet1!P84</f>
        <v>0.51369742347500547</v>
      </c>
      <c r="P81" s="23">
        <f>100*[1]Sheet4!Q85/[1]Sheet1!Q84</f>
        <v>0.60731437015145917</v>
      </c>
      <c r="Q81" s="23">
        <f>100*[1]Sheet4!R85/[1]Sheet1!R84</f>
        <v>0.71135043219498373</v>
      </c>
      <c r="R81" s="23">
        <f>100*[1]Sheet4!S85/[1]Sheet1!S84</f>
        <v>0.64592432883572126</v>
      </c>
      <c r="S81" s="23">
        <f>100*[1]Sheet4!T85/[1]Sheet1!T84</f>
        <v>0.78146261834802488</v>
      </c>
      <c r="T81" s="23">
        <f>100*[1]Sheet4!U85/[1]Sheet1!U84</f>
        <v>0.8799481144014174</v>
      </c>
      <c r="U81" s="23">
        <f>100*[1]Sheet4!V85/[1]Sheet1!V84</f>
        <v>0.93719979266255837</v>
      </c>
      <c r="V81" s="23">
        <f>100*[1]Sheet4!W85/[1]Sheet1!W84</f>
        <v>0.92909408647612612</v>
      </c>
      <c r="W81" s="23">
        <f>100*[1]Sheet4!X85/[1]Sheet1!X84</f>
        <v>0.91711263549248567</v>
      </c>
      <c r="X81" s="23" t="s">
        <v>446</v>
      </c>
    </row>
    <row r="82" spans="1:24" hidden="1" outlineLevel="1">
      <c r="A82" s="24"/>
      <c r="B82" s="24" t="str">
        <f>[1]Sheet4!B86</f>
        <v xml:space="preserve">      Tobacco products</v>
      </c>
      <c r="C82" s="23" t="s">
        <v>446</v>
      </c>
      <c r="D82" s="23" t="s">
        <v>446</v>
      </c>
      <c r="E82" s="23" t="s">
        <v>446</v>
      </c>
      <c r="F82" s="23" t="s">
        <v>446</v>
      </c>
      <c r="G82" s="23" t="s">
        <v>446</v>
      </c>
      <c r="H82" s="23" t="s">
        <v>446</v>
      </c>
      <c r="I82" s="23" t="s">
        <v>446</v>
      </c>
      <c r="J82" s="23" t="s">
        <v>446</v>
      </c>
      <c r="K82" s="23">
        <f>100*[1]Sheet4!L86/[1]Sheet1!L85</f>
        <v>0.83762993762993754</v>
      </c>
      <c r="L82" s="23">
        <f>100*[1]Sheet4!M86/[1]Sheet1!M85</f>
        <v>1.0641686182669789</v>
      </c>
      <c r="M82" s="23">
        <f>100*[1]Sheet4!N86/[1]Sheet1!N85</f>
        <v>0.92290076335877869</v>
      </c>
      <c r="N82" s="23">
        <f>100*[1]Sheet4!O86/[1]Sheet1!O85</f>
        <v>0.82020033388981639</v>
      </c>
      <c r="O82" s="23">
        <f>100*[1]Sheet4!P86/[1]Sheet1!P85</f>
        <v>0.75686956521739135</v>
      </c>
      <c r="P82" s="23">
        <f>100*[1]Sheet4!Q86/[1]Sheet1!Q85</f>
        <v>0.30821917808219179</v>
      </c>
      <c r="Q82" s="23" t="s">
        <v>446</v>
      </c>
      <c r="R82" s="23">
        <f>100*[1]Sheet4!S86/[1]Sheet1!S85</f>
        <v>1.0507843137254902</v>
      </c>
      <c r="S82" s="23">
        <f>100*[1]Sheet4!T86/[1]Sheet1!T85</f>
        <v>0.80825515947467164</v>
      </c>
      <c r="T82" s="23">
        <f>100*[1]Sheet4!U86/[1]Sheet1!U85</f>
        <v>0.80355932203389824</v>
      </c>
      <c r="U82" s="23">
        <f>100*[1]Sheet4!V86/[1]Sheet1!V85</f>
        <v>0.93472222222222234</v>
      </c>
      <c r="V82" s="23">
        <f>100*[1]Sheet4!W86/[1]Sheet1!W85</f>
        <v>1.7212643678160919</v>
      </c>
      <c r="W82" s="23">
        <f>100*[1]Sheet4!X86/[1]Sheet1!X85</f>
        <v>0.2639686684073107</v>
      </c>
      <c r="X82" s="23" t="s">
        <v>446</v>
      </c>
    </row>
    <row r="83" spans="1:24" collapsed="1">
      <c r="A83" s="24" t="str">
        <f>[1]Sheet4!A87</f>
        <v>Sweden</v>
      </c>
      <c r="B83" s="24" t="str">
        <f>[1]Sheet4!B87</f>
        <v>TOTAL BERD</v>
      </c>
      <c r="C83" s="23" t="s">
        <v>446</v>
      </c>
      <c r="D83" s="23" t="s">
        <v>446</v>
      </c>
      <c r="E83" s="23" t="s">
        <v>446</v>
      </c>
      <c r="F83" s="23" t="s">
        <v>446</v>
      </c>
      <c r="G83" s="23" t="s">
        <v>446</v>
      </c>
      <c r="H83" s="23" t="s">
        <v>446</v>
      </c>
      <c r="I83" s="23">
        <f>100*[1]Sheet4!J87/[1]Sheet1!J86</f>
        <v>2.5264435761675785</v>
      </c>
      <c r="J83" s="23" t="s">
        <v>446</v>
      </c>
      <c r="K83" s="23">
        <f>100*[1]Sheet4!L87/[1]Sheet1!L86</f>
        <v>2.7973978462787663</v>
      </c>
      <c r="L83" s="23" t="s">
        <v>446</v>
      </c>
      <c r="M83" s="23">
        <f>100*[1]Sheet4!N87/[1]Sheet1!N86</f>
        <v>2.9607365382231219</v>
      </c>
      <c r="N83" s="23" t="s">
        <v>446</v>
      </c>
      <c r="O83" s="23">
        <f>100*[1]Sheet4!P87/[1]Sheet1!P86</f>
        <v>3.0451154452383653</v>
      </c>
      <c r="P83" s="23" t="s">
        <v>446</v>
      </c>
      <c r="Q83" s="23">
        <f>100*[1]Sheet4!R87/[1]Sheet1!R86</f>
        <v>3.6502253966850482</v>
      </c>
      <c r="R83" s="23" t="s">
        <v>446</v>
      </c>
      <c r="S83" s="23">
        <f>100*[1]Sheet4!T87/[1]Sheet1!T86</f>
        <v>3.2272590880895109</v>
      </c>
      <c r="T83" s="23">
        <f>100*[1]Sheet4!U87/[1]Sheet1!U86</f>
        <v>2.9960727883202924</v>
      </c>
      <c r="U83" s="23">
        <f>100*[1]Sheet4!V87/[1]Sheet1!V86</f>
        <v>2.9601614070520217</v>
      </c>
      <c r="V83" s="23">
        <f>100*[1]Sheet4!W87/[1]Sheet1!W86</f>
        <v>3.1416331249149256</v>
      </c>
      <c r="W83" s="23">
        <f>100*[1]Sheet4!X87/[1]Sheet1!X86</f>
        <v>2.9728190846743727</v>
      </c>
      <c r="X83" s="23" t="s">
        <v>446</v>
      </c>
    </row>
    <row r="84" spans="1:24">
      <c r="A84" s="24"/>
      <c r="B84" s="24" t="str">
        <f>[1]Sheet4!B88</f>
        <v xml:space="preserve">  MANUFACTURING</v>
      </c>
      <c r="C84" s="23" t="s">
        <v>446</v>
      </c>
      <c r="D84" s="23" t="s">
        <v>446</v>
      </c>
      <c r="E84" s="23" t="s">
        <v>446</v>
      </c>
      <c r="F84" s="23" t="s">
        <v>446</v>
      </c>
      <c r="G84" s="23" t="s">
        <v>446</v>
      </c>
      <c r="H84" s="23" t="s">
        <v>446</v>
      </c>
      <c r="I84" s="23">
        <f>100*[1]Sheet4!J88/[1]Sheet1!J87</f>
        <v>12.468537391297433</v>
      </c>
      <c r="J84" s="23" t="s">
        <v>446</v>
      </c>
      <c r="K84" s="23">
        <f>100*[1]Sheet4!L88/[1]Sheet1!L87</f>
        <v>10.493021830542331</v>
      </c>
      <c r="L84" s="23" t="s">
        <v>446</v>
      </c>
      <c r="M84" s="23">
        <f>100*[1]Sheet4!N88/[1]Sheet1!N87</f>
        <v>11.071770915289799</v>
      </c>
      <c r="N84" s="23" t="s">
        <v>446</v>
      </c>
      <c r="O84" s="23">
        <f>100*[1]Sheet4!P88/[1]Sheet1!P87</f>
        <v>11.370670378034202</v>
      </c>
      <c r="P84" s="23" t="s">
        <v>446</v>
      </c>
      <c r="Q84" s="23">
        <f>100*[1]Sheet4!R88/[1]Sheet1!R87</f>
        <v>13.684549415637589</v>
      </c>
      <c r="R84" s="23" t="s">
        <v>446</v>
      </c>
      <c r="S84" s="23">
        <f>100*[1]Sheet4!T88/[1]Sheet1!T87</f>
        <v>12.933711595772291</v>
      </c>
      <c r="T84" s="23" t="s">
        <v>446</v>
      </c>
      <c r="U84" s="23">
        <f>100*[1]Sheet4!V88/[1]Sheet1!V87</f>
        <v>10.650600712277569</v>
      </c>
      <c r="V84" s="23" t="s">
        <v>446</v>
      </c>
      <c r="W84" s="23">
        <f>100*[1]Sheet4!X88/[1]Sheet1!X87</f>
        <v>10.936302984774896</v>
      </c>
      <c r="X84" s="23" t="s">
        <v>446</v>
      </c>
    </row>
    <row r="85" spans="1:24" s="24" customFormat="1">
      <c r="B85" s="24" t="str">
        <f>[1]Sheet4!B89</f>
        <v xml:space="preserve">    Food, beverages and tobacco</v>
      </c>
      <c r="C85" s="23" t="s">
        <v>446</v>
      </c>
      <c r="D85" s="23" t="s">
        <v>446</v>
      </c>
      <c r="E85" s="23" t="s">
        <v>446</v>
      </c>
      <c r="F85" s="23" t="s">
        <v>446</v>
      </c>
      <c r="G85" s="23" t="s">
        <v>446</v>
      </c>
      <c r="H85" s="23" t="s">
        <v>446</v>
      </c>
      <c r="I85" s="23">
        <f>100*[1]Sheet4!J89/[1]Sheet1!J88</f>
        <v>1.9937304075235109</v>
      </c>
      <c r="J85" s="23" t="s">
        <v>446</v>
      </c>
      <c r="K85" s="23">
        <f>100*[1]Sheet4!L89/[1]Sheet1!L88</f>
        <v>0.89959508517173981</v>
      </c>
      <c r="L85" s="23" t="s">
        <v>446</v>
      </c>
      <c r="M85" s="23">
        <f>100*[1]Sheet4!N89/[1]Sheet1!N88</f>
        <v>0.98372940988325597</v>
      </c>
      <c r="N85" s="23" t="s">
        <v>446</v>
      </c>
      <c r="O85" s="23">
        <f>100*[1]Sheet4!P89/[1]Sheet1!P88</f>
        <v>0.9755273634797077</v>
      </c>
      <c r="P85" s="23" t="s">
        <v>446</v>
      </c>
      <c r="Q85" s="23">
        <f>100*[1]Sheet4!R89/[1]Sheet1!R88</f>
        <v>0.93153562304853821</v>
      </c>
      <c r="R85" s="23" t="s">
        <v>446</v>
      </c>
      <c r="S85" s="23">
        <f>100*[1]Sheet4!T89/[1]Sheet1!T88</f>
        <v>1.1178972625149961</v>
      </c>
      <c r="T85" s="23" t="s">
        <v>446</v>
      </c>
      <c r="U85" s="23">
        <f>100*[1]Sheet4!V89/[1]Sheet1!V88</f>
        <v>1.2864517929398633</v>
      </c>
      <c r="V85" s="23" t="s">
        <v>446</v>
      </c>
      <c r="W85" s="23">
        <f>100*[1]Sheet4!X89/[1]Sheet1!X88</f>
        <v>1.1135675100302955</v>
      </c>
      <c r="X85" s="23" t="s">
        <v>446</v>
      </c>
    </row>
    <row r="86" spans="1:24" s="149" customFormat="1">
      <c r="A86" s="24"/>
      <c r="B86" s="24" t="str">
        <f>[1]Sheet4!B90</f>
        <v xml:space="preserve">      Food products and beverages</v>
      </c>
      <c r="C86" s="23" t="s">
        <v>446</v>
      </c>
      <c r="D86" s="23" t="s">
        <v>446</v>
      </c>
      <c r="E86" s="23" t="s">
        <v>446</v>
      </c>
      <c r="F86" s="23" t="s">
        <v>446</v>
      </c>
      <c r="G86" s="23" t="s">
        <v>446</v>
      </c>
      <c r="H86" s="23" t="s">
        <v>446</v>
      </c>
      <c r="I86" s="23" t="s">
        <v>446</v>
      </c>
      <c r="J86" s="23" t="s">
        <v>446</v>
      </c>
      <c r="K86" s="23" t="s">
        <v>446</v>
      </c>
      <c r="L86" s="23" t="s">
        <v>446</v>
      </c>
      <c r="M86" s="23" t="s">
        <v>446</v>
      </c>
      <c r="N86" s="23" t="s">
        <v>446</v>
      </c>
      <c r="O86" s="23" t="s">
        <v>446</v>
      </c>
      <c r="P86" s="23" t="s">
        <v>446</v>
      </c>
      <c r="Q86" s="23" t="s">
        <v>446</v>
      </c>
      <c r="R86" s="23" t="s">
        <v>446</v>
      </c>
      <c r="S86" s="23" t="s">
        <v>446</v>
      </c>
      <c r="T86" s="23" t="s">
        <v>446</v>
      </c>
      <c r="U86" s="23" t="s">
        <v>446</v>
      </c>
      <c r="V86" s="23" t="s">
        <v>446</v>
      </c>
      <c r="W86" s="23" t="s">
        <v>446</v>
      </c>
      <c r="X86" s="23" t="s">
        <v>446</v>
      </c>
    </row>
    <row r="87" spans="1:24">
      <c r="A87" s="24"/>
      <c r="B87" s="24" t="str">
        <f>[1]Sheet4!B91</f>
        <v xml:space="preserve">      Tobacco products</v>
      </c>
      <c r="C87" s="23" t="s">
        <v>446</v>
      </c>
      <c r="D87" s="23" t="s">
        <v>446</v>
      </c>
      <c r="E87" s="23" t="s">
        <v>446</v>
      </c>
      <c r="F87" s="23" t="s">
        <v>446</v>
      </c>
      <c r="G87" s="23" t="s">
        <v>446</v>
      </c>
      <c r="H87" s="23" t="s">
        <v>446</v>
      </c>
      <c r="I87" s="23" t="s">
        <v>446</v>
      </c>
      <c r="J87" s="23" t="s">
        <v>446</v>
      </c>
      <c r="K87" s="23" t="s">
        <v>446</v>
      </c>
      <c r="L87" s="23" t="s">
        <v>446</v>
      </c>
      <c r="M87" s="23" t="s">
        <v>446</v>
      </c>
      <c r="N87" s="23" t="s">
        <v>446</v>
      </c>
      <c r="O87" s="23" t="s">
        <v>446</v>
      </c>
      <c r="P87" s="23" t="s">
        <v>446</v>
      </c>
      <c r="Q87" s="23" t="s">
        <v>446</v>
      </c>
      <c r="R87" s="23" t="s">
        <v>446</v>
      </c>
      <c r="S87" s="23" t="s">
        <v>446</v>
      </c>
      <c r="T87" s="23" t="s">
        <v>446</v>
      </c>
      <c r="U87" s="23" t="s">
        <v>446</v>
      </c>
      <c r="V87" s="23" t="s">
        <v>446</v>
      </c>
      <c r="W87" s="23" t="s">
        <v>446</v>
      </c>
      <c r="X87" s="23" t="s">
        <v>446</v>
      </c>
    </row>
    <row r="88" spans="1:24">
      <c r="A88" s="24" t="str">
        <f>[1]Sheet4!A92</f>
        <v>United Kingdom</v>
      </c>
      <c r="B88" s="24" t="str">
        <f>[1]Sheet4!B92</f>
        <v>TOTAL BERD</v>
      </c>
      <c r="C88" s="23" t="s">
        <v>446</v>
      </c>
      <c r="D88" s="23" t="s">
        <v>446</v>
      </c>
      <c r="E88" s="23" t="s">
        <v>446</v>
      </c>
      <c r="F88" s="23" t="s">
        <v>446</v>
      </c>
      <c r="G88" s="23" t="s">
        <v>446</v>
      </c>
      <c r="H88" s="23" t="s">
        <v>446</v>
      </c>
      <c r="I88" s="23" t="s">
        <v>446</v>
      </c>
      <c r="J88" s="23" t="s">
        <v>446</v>
      </c>
      <c r="K88" s="23" t="s">
        <v>446</v>
      </c>
      <c r="L88" s="23" t="s">
        <v>446</v>
      </c>
      <c r="M88" s="23" t="s">
        <v>446</v>
      </c>
      <c r="N88" s="23" t="s">
        <v>446</v>
      </c>
      <c r="O88" s="23" t="s">
        <v>446</v>
      </c>
      <c r="P88" s="23" t="s">
        <v>446</v>
      </c>
      <c r="Q88" s="23" t="s">
        <v>446</v>
      </c>
      <c r="R88" s="23" t="s">
        <v>446</v>
      </c>
      <c r="S88" s="23" t="s">
        <v>446</v>
      </c>
      <c r="T88" s="23" t="s">
        <v>446</v>
      </c>
      <c r="U88" s="23" t="s">
        <v>446</v>
      </c>
      <c r="V88" s="23" t="s">
        <v>446</v>
      </c>
      <c r="W88" s="23" t="s">
        <v>446</v>
      </c>
      <c r="X88" s="23" t="s">
        <v>446</v>
      </c>
    </row>
    <row r="89" spans="1:24">
      <c r="A89" s="24"/>
      <c r="B89" s="24" t="str">
        <f>[1]Sheet4!B93</f>
        <v xml:space="preserve">  MANUFACTURING</v>
      </c>
      <c r="C89" s="23" t="s">
        <v>446</v>
      </c>
      <c r="D89" s="23" t="s">
        <v>446</v>
      </c>
      <c r="E89" s="23" t="s">
        <v>446</v>
      </c>
      <c r="F89" s="23" t="s">
        <v>446</v>
      </c>
      <c r="G89" s="23" t="s">
        <v>446</v>
      </c>
      <c r="H89" s="23" t="s">
        <v>446</v>
      </c>
      <c r="I89" s="23" t="s">
        <v>446</v>
      </c>
      <c r="J89" s="23" t="s">
        <v>446</v>
      </c>
      <c r="K89" s="23" t="s">
        <v>446</v>
      </c>
      <c r="L89" s="23" t="s">
        <v>446</v>
      </c>
      <c r="M89" s="23" t="s">
        <v>446</v>
      </c>
      <c r="N89" s="23" t="s">
        <v>446</v>
      </c>
      <c r="O89" s="23" t="s">
        <v>446</v>
      </c>
      <c r="P89" s="23" t="s">
        <v>446</v>
      </c>
      <c r="Q89" s="23" t="s">
        <v>446</v>
      </c>
      <c r="R89" s="23" t="s">
        <v>446</v>
      </c>
      <c r="S89" s="23" t="s">
        <v>446</v>
      </c>
      <c r="T89" s="23" t="s">
        <v>446</v>
      </c>
      <c r="U89" s="23" t="s">
        <v>446</v>
      </c>
      <c r="V89" s="23" t="s">
        <v>446</v>
      </c>
      <c r="W89" s="23" t="s">
        <v>446</v>
      </c>
      <c r="X89" s="23" t="s">
        <v>446</v>
      </c>
    </row>
    <row r="90" spans="1:24" s="24" customFormat="1">
      <c r="B90" s="24" t="str">
        <f>[1]Sheet4!B94</f>
        <v xml:space="preserve">    Food, beverages and tobacco</v>
      </c>
      <c r="C90" s="23" t="s">
        <v>446</v>
      </c>
      <c r="D90" s="23" t="s">
        <v>446</v>
      </c>
      <c r="E90" s="23" t="s">
        <v>446</v>
      </c>
      <c r="F90" s="23" t="s">
        <v>446</v>
      </c>
      <c r="G90" s="23" t="s">
        <v>446</v>
      </c>
      <c r="H90" s="23" t="s">
        <v>446</v>
      </c>
      <c r="I90" s="23" t="s">
        <v>446</v>
      </c>
      <c r="J90" s="23" t="s">
        <v>446</v>
      </c>
      <c r="K90" s="23" t="s">
        <v>446</v>
      </c>
      <c r="L90" s="23" t="s">
        <v>446</v>
      </c>
      <c r="M90" s="23" t="s">
        <v>446</v>
      </c>
      <c r="N90" s="23" t="s">
        <v>446</v>
      </c>
      <c r="O90" s="23" t="s">
        <v>446</v>
      </c>
      <c r="P90" s="23" t="s">
        <v>446</v>
      </c>
      <c r="Q90" s="23" t="s">
        <v>446</v>
      </c>
      <c r="R90" s="23" t="s">
        <v>446</v>
      </c>
      <c r="S90" s="23" t="s">
        <v>446</v>
      </c>
      <c r="T90" s="23" t="s">
        <v>446</v>
      </c>
      <c r="U90" s="23" t="s">
        <v>446</v>
      </c>
      <c r="V90" s="23" t="s">
        <v>446</v>
      </c>
      <c r="W90" s="23" t="s">
        <v>446</v>
      </c>
      <c r="X90" s="23" t="s">
        <v>446</v>
      </c>
    </row>
    <row r="91" spans="1:24" s="149" customFormat="1">
      <c r="A91" s="24"/>
      <c r="B91" s="24" t="str">
        <f>[1]Sheet4!B95</f>
        <v xml:space="preserve">      Food products and beverages</v>
      </c>
      <c r="C91" s="23" t="s">
        <v>446</v>
      </c>
      <c r="D91" s="23" t="s">
        <v>446</v>
      </c>
      <c r="E91" s="23" t="s">
        <v>446</v>
      </c>
      <c r="F91" s="23" t="s">
        <v>446</v>
      </c>
      <c r="G91" s="23" t="s">
        <v>446</v>
      </c>
      <c r="H91" s="23" t="s">
        <v>446</v>
      </c>
      <c r="I91" s="23" t="s">
        <v>446</v>
      </c>
      <c r="J91" s="23" t="s">
        <v>446</v>
      </c>
      <c r="K91" s="23" t="s">
        <v>446</v>
      </c>
      <c r="L91" s="23" t="s">
        <v>446</v>
      </c>
      <c r="M91" s="23" t="s">
        <v>446</v>
      </c>
      <c r="N91" s="23" t="s">
        <v>446</v>
      </c>
      <c r="O91" s="23" t="s">
        <v>446</v>
      </c>
      <c r="P91" s="23" t="s">
        <v>446</v>
      </c>
      <c r="Q91" s="23" t="s">
        <v>446</v>
      </c>
      <c r="R91" s="23" t="s">
        <v>446</v>
      </c>
      <c r="S91" s="23" t="s">
        <v>446</v>
      </c>
      <c r="T91" s="23" t="s">
        <v>446</v>
      </c>
      <c r="U91" s="23" t="s">
        <v>446</v>
      </c>
      <c r="V91" s="23" t="s">
        <v>446</v>
      </c>
      <c r="W91" s="23" t="s">
        <v>446</v>
      </c>
      <c r="X91" s="23" t="s">
        <v>446</v>
      </c>
    </row>
    <row r="92" spans="1:24">
      <c r="A92" s="24"/>
      <c r="B92" s="24" t="str">
        <f>[1]Sheet4!B96</f>
        <v xml:space="preserve">      Tobacco products</v>
      </c>
      <c r="C92" s="23" t="s">
        <v>446</v>
      </c>
      <c r="D92" s="23" t="s">
        <v>446</v>
      </c>
      <c r="E92" s="23" t="s">
        <v>446</v>
      </c>
      <c r="F92" s="23" t="s">
        <v>446</v>
      </c>
      <c r="G92" s="23" t="s">
        <v>446</v>
      </c>
      <c r="H92" s="23" t="s">
        <v>446</v>
      </c>
      <c r="I92" s="23" t="s">
        <v>446</v>
      </c>
      <c r="J92" s="23" t="s">
        <v>446</v>
      </c>
      <c r="K92" s="23" t="s">
        <v>446</v>
      </c>
      <c r="L92" s="23" t="s">
        <v>446</v>
      </c>
      <c r="M92" s="23" t="s">
        <v>446</v>
      </c>
      <c r="N92" s="23" t="s">
        <v>446</v>
      </c>
      <c r="O92" s="23" t="s">
        <v>446</v>
      </c>
      <c r="P92" s="23" t="s">
        <v>446</v>
      </c>
      <c r="Q92" s="23" t="s">
        <v>446</v>
      </c>
      <c r="R92" s="23" t="s">
        <v>446</v>
      </c>
      <c r="S92" s="23" t="s">
        <v>446</v>
      </c>
      <c r="T92" s="23" t="s">
        <v>446</v>
      </c>
      <c r="U92" s="23" t="s">
        <v>446</v>
      </c>
      <c r="V92" s="23" t="s">
        <v>446</v>
      </c>
      <c r="W92" s="23" t="s">
        <v>446</v>
      </c>
      <c r="X92" s="23" t="s">
        <v>446</v>
      </c>
    </row>
    <row r="93" spans="1:24">
      <c r="A93" s="24" t="str">
        <f>[1]Sheet4!A97</f>
        <v>United States</v>
      </c>
      <c r="B93" s="24" t="str">
        <f>[1]Sheet4!B97</f>
        <v>TOTAL BERD</v>
      </c>
      <c r="C93" s="23">
        <f>100*[1]Sheet4!D97/[1]Sheet1!D96</f>
        <v>1.9187469407733726</v>
      </c>
      <c r="D93" s="23">
        <f>100*[1]Sheet4!E97/[1]Sheet1!E96</f>
        <v>1.8746518105849581</v>
      </c>
      <c r="E93" s="23">
        <f>100*[1]Sheet4!F97/[1]Sheet1!F96</f>
        <v>1.8357630016361197</v>
      </c>
      <c r="F93" s="23">
        <f>100*[1]Sheet4!G97/[1]Sheet1!G96</f>
        <v>1.8676358071920429</v>
      </c>
      <c r="G93" s="23">
        <f>100*[1]Sheet4!H97/[1]Sheet1!H96</f>
        <v>1.9335828822904548</v>
      </c>
      <c r="H93" s="23">
        <f>100*[1]Sheet4!I97/[1]Sheet1!I96</f>
        <v>1.8645916509629819</v>
      </c>
      <c r="I93" s="23">
        <f>100*[1]Sheet4!J97/[1]Sheet1!J96</f>
        <v>1.7535584620759848</v>
      </c>
      <c r="J93" s="23">
        <f>100*[1]Sheet4!K97/[1]Sheet1!K96</f>
        <v>1.6786352651823888</v>
      </c>
      <c r="K93" s="23">
        <f>100*[1]Sheet4!L97/[1]Sheet1!L96</f>
        <v>1.7691867437043498</v>
      </c>
      <c r="L93" s="23">
        <f>100*[1]Sheet4!M97/[1]Sheet1!M96</f>
        <v>1.8367844563997369</v>
      </c>
      <c r="M93" s="23">
        <f>100*[1]Sheet4!N97/[1]Sheet1!N96</f>
        <v>1.8822624598800946</v>
      </c>
      <c r="N93" s="23">
        <f>100*[1]Sheet4!O97/[1]Sheet1!O96</f>
        <v>1.9266512183960647</v>
      </c>
      <c r="O93" s="23">
        <f>100*[1]Sheet4!P97/[1]Sheet1!P96</f>
        <v>1.9587172992151383</v>
      </c>
      <c r="P93" s="23">
        <f>100*[1]Sheet4!Q97/[1]Sheet1!Q96</f>
        <v>2.0205150018184019</v>
      </c>
      <c r="Q93" s="23">
        <f>100*[1]Sheet4!R97/[1]Sheet1!R96</f>
        <v>1.9739981825110662</v>
      </c>
      <c r="R93" s="23">
        <f>100*[1]Sheet4!S97/[1]Sheet1!S96</f>
        <v>1.830635870899511</v>
      </c>
      <c r="S93" s="23">
        <f>100*[1]Sheet4!T97/[1]Sheet1!T96</f>
        <v>1.8100854885834867</v>
      </c>
      <c r="T93" s="23" t="s">
        <v>446</v>
      </c>
      <c r="U93" s="23" t="s">
        <v>446</v>
      </c>
      <c r="V93" s="23" t="s">
        <v>446</v>
      </c>
      <c r="W93" s="23" t="s">
        <v>446</v>
      </c>
      <c r="X93" s="23" t="s">
        <v>446</v>
      </c>
    </row>
    <row r="94" spans="1:24">
      <c r="A94" s="24"/>
      <c r="B94" s="24" t="str">
        <f>[1]Sheet4!B98</f>
        <v xml:space="preserve">  MANUFACTURING</v>
      </c>
      <c r="C94" s="23">
        <f>100*[1]Sheet4!D98/[1]Sheet1!D97</f>
        <v>9.488071123115013</v>
      </c>
      <c r="D94" s="23">
        <f>100*[1]Sheet4!E98/[1]Sheet1!E97</f>
        <v>8.8276813960608234</v>
      </c>
      <c r="E94" s="23">
        <f>100*[1]Sheet4!F98/[1]Sheet1!F97</f>
        <v>8.6493072614719466</v>
      </c>
      <c r="F94" s="23">
        <f>100*[1]Sheet4!G98/[1]Sheet1!G97</f>
        <v>8.5464155295022106</v>
      </c>
      <c r="G94" s="23">
        <f>100*[1]Sheet4!H98/[1]Sheet1!H97</f>
        <v>8.4816482989937718</v>
      </c>
      <c r="H94" s="23">
        <f>100*[1]Sheet4!I98/[1]Sheet1!I97</f>
        <v>8.3342883548983355</v>
      </c>
      <c r="I94" s="23">
        <f>100*[1]Sheet4!J98/[1]Sheet1!J97</f>
        <v>7.6514937245890051</v>
      </c>
      <c r="J94" s="23">
        <f>100*[1]Sheet4!K98/[1]Sheet1!K97</f>
        <v>7.4189829954218443</v>
      </c>
      <c r="K94" s="23">
        <f>100*[1]Sheet4!L98/[1]Sheet1!L97</f>
        <v>7.7625475137692961</v>
      </c>
      <c r="L94" s="23">
        <f>100*[1]Sheet4!M98/[1]Sheet1!M97</f>
        <v>8.5003039513677816</v>
      </c>
      <c r="M94" s="23">
        <f>100*[1]Sheet4!N98/[1]Sheet1!N97</f>
        <v>8.7724702812409401</v>
      </c>
      <c r="N94" s="23">
        <f>100*[1]Sheet4!O98/[1]Sheet1!O97</f>
        <v>8.4658275910561098</v>
      </c>
      <c r="O94" s="23">
        <f>100*[1]Sheet4!P98/[1]Sheet1!P97</f>
        <v>7.8398502773878755</v>
      </c>
      <c r="P94" s="23">
        <f>100*[1]Sheet4!Q98/[1]Sheet1!Q97</f>
        <v>8.2091826637640999</v>
      </c>
      <c r="Q94" s="23">
        <f>100*[1]Sheet4!R98/[1]Sheet1!R97</f>
        <v>8.4040166204986146</v>
      </c>
      <c r="R94" s="23" t="s">
        <v>446</v>
      </c>
      <c r="S94" s="23" t="s">
        <v>446</v>
      </c>
      <c r="T94" s="23" t="s">
        <v>446</v>
      </c>
      <c r="U94" s="23" t="s">
        <v>446</v>
      </c>
      <c r="V94" s="23" t="s">
        <v>446</v>
      </c>
      <c r="W94" s="23" t="s">
        <v>446</v>
      </c>
      <c r="X94" s="23" t="s">
        <v>446</v>
      </c>
    </row>
    <row r="95" spans="1:24" s="24" customFormat="1">
      <c r="B95" s="24" t="str">
        <f>[1]Sheet4!B99</f>
        <v xml:space="preserve">    Food, beverages and tobacco</v>
      </c>
      <c r="C95" s="23">
        <f>100*[1]Sheet4!D99/[1]Sheet1!D98</f>
        <v>1.3474860335195531</v>
      </c>
      <c r="D95" s="23" t="s">
        <v>446</v>
      </c>
      <c r="E95" s="23" t="s">
        <v>446</v>
      </c>
      <c r="F95" s="23" t="s">
        <v>446</v>
      </c>
      <c r="G95" s="23">
        <f>100*[1]Sheet4!H99/[1]Sheet1!H98</f>
        <v>1.0970790378006874</v>
      </c>
      <c r="H95" s="23">
        <f>100*[1]Sheet4!I99/[1]Sheet1!I98</f>
        <v>1.1578947368421053</v>
      </c>
      <c r="I95" s="23">
        <f>100*[1]Sheet4!J99/[1]Sheet1!J98</f>
        <v>1.1227045075125208</v>
      </c>
      <c r="J95" s="23">
        <f>100*[1]Sheet4!K99/[1]Sheet1!K98</f>
        <v>1.1951417004048583</v>
      </c>
      <c r="K95" s="23">
        <f>100*[1]Sheet4!L99/[1]Sheet1!L98</f>
        <v>1.1497797356828194</v>
      </c>
      <c r="L95" s="23" t="s">
        <v>446</v>
      </c>
      <c r="M95" s="23" t="s">
        <v>446</v>
      </c>
      <c r="N95" s="23" t="s">
        <v>446</v>
      </c>
      <c r="O95" s="23" t="s">
        <v>446</v>
      </c>
      <c r="P95" s="23" t="s">
        <v>446</v>
      </c>
      <c r="Q95" s="23">
        <f>100*[1]Sheet4!R99/[1]Sheet1!R98</f>
        <v>1.1360230547550432</v>
      </c>
      <c r="R95" s="23" t="s">
        <v>446</v>
      </c>
      <c r="S95" s="23" t="s">
        <v>446</v>
      </c>
      <c r="T95" s="23" t="s">
        <v>446</v>
      </c>
      <c r="U95" s="23" t="s">
        <v>446</v>
      </c>
      <c r="V95" s="23" t="s">
        <v>446</v>
      </c>
      <c r="W95" s="23" t="s">
        <v>446</v>
      </c>
      <c r="X95" s="23" t="s">
        <v>446</v>
      </c>
    </row>
    <row r="96" spans="1:24" s="149" customFormat="1">
      <c r="A96" s="24"/>
      <c r="B96" s="24" t="str">
        <f>[1]Sheet4!B100</f>
        <v xml:space="preserve">      Food products and beverages</v>
      </c>
      <c r="C96" s="23" t="s">
        <v>446</v>
      </c>
      <c r="D96" s="23" t="s">
        <v>446</v>
      </c>
      <c r="E96" s="23" t="s">
        <v>446</v>
      </c>
      <c r="F96" s="23" t="s">
        <v>446</v>
      </c>
      <c r="G96" s="23" t="s">
        <v>446</v>
      </c>
      <c r="H96" s="23" t="s">
        <v>446</v>
      </c>
      <c r="I96" s="23" t="s">
        <v>446</v>
      </c>
      <c r="J96" s="23" t="s">
        <v>446</v>
      </c>
      <c r="K96" s="23" t="s">
        <v>446</v>
      </c>
      <c r="L96" s="23" t="s">
        <v>446</v>
      </c>
      <c r="M96" s="23" t="s">
        <v>446</v>
      </c>
      <c r="N96" s="23" t="s">
        <v>446</v>
      </c>
      <c r="O96" s="23" t="s">
        <v>446</v>
      </c>
      <c r="P96" s="23" t="s">
        <v>446</v>
      </c>
      <c r="Q96" s="23" t="s">
        <v>446</v>
      </c>
      <c r="R96" s="23" t="s">
        <v>446</v>
      </c>
      <c r="S96" s="23" t="s">
        <v>446</v>
      </c>
      <c r="T96" s="23" t="s">
        <v>446</v>
      </c>
      <c r="U96" s="23" t="s">
        <v>446</v>
      </c>
      <c r="V96" s="23" t="s">
        <v>446</v>
      </c>
      <c r="W96" s="23" t="s">
        <v>446</v>
      </c>
      <c r="X96" s="23" t="s">
        <v>446</v>
      </c>
    </row>
    <row r="97" spans="1:24">
      <c r="A97" s="24"/>
      <c r="B97" s="24" t="str">
        <f>[1]Sheet4!B101</f>
        <v xml:space="preserve">      Tobacco products</v>
      </c>
      <c r="C97" s="23" t="s">
        <v>446</v>
      </c>
      <c r="D97" s="23" t="s">
        <v>446</v>
      </c>
      <c r="E97" s="23" t="s">
        <v>446</v>
      </c>
      <c r="F97" s="23" t="s">
        <v>446</v>
      </c>
      <c r="G97" s="23" t="s">
        <v>446</v>
      </c>
      <c r="H97" s="23" t="s">
        <v>446</v>
      </c>
      <c r="I97" s="23" t="s">
        <v>446</v>
      </c>
      <c r="J97" s="23" t="s">
        <v>446</v>
      </c>
      <c r="K97" s="23" t="s">
        <v>446</v>
      </c>
      <c r="L97" s="23" t="s">
        <v>446</v>
      </c>
      <c r="M97" s="23" t="s">
        <v>446</v>
      </c>
      <c r="N97" s="23" t="s">
        <v>446</v>
      </c>
      <c r="O97" s="23" t="s">
        <v>446</v>
      </c>
      <c r="P97" s="23" t="s">
        <v>446</v>
      </c>
      <c r="Q97" s="23" t="s">
        <v>446</v>
      </c>
      <c r="R97" s="23" t="s">
        <v>446</v>
      </c>
      <c r="S97" s="23" t="s">
        <v>446</v>
      </c>
      <c r="T97" s="23" t="s">
        <v>446</v>
      </c>
      <c r="U97" s="23" t="s">
        <v>446</v>
      </c>
      <c r="V97" s="23" t="s">
        <v>446</v>
      </c>
      <c r="W97" s="23" t="s">
        <v>446</v>
      </c>
      <c r="X97" s="23" t="s">
        <v>446</v>
      </c>
    </row>
    <row r="99" spans="1:24">
      <c r="A99" s="229" t="s">
        <v>1349</v>
      </c>
    </row>
  </sheetData>
  <sortState ref="Z33:AB51">
    <sortCondition ref="AB33:AB51"/>
  </sortState>
  <pageMargins left="0.7" right="0.7" top="0.75" bottom="0.75" header="0.3" footer="0.3"/>
  <pageSetup scale="50" orientation="landscape" horizontalDpi="0" verticalDpi="0" r:id="rId1"/>
</worksheet>
</file>

<file path=xl/worksheets/sheet83.xml><?xml version="1.0" encoding="utf-8"?>
<worksheet xmlns="http://schemas.openxmlformats.org/spreadsheetml/2006/main" xmlns:r="http://schemas.openxmlformats.org/officeDocument/2006/relationships">
  <sheetPr codeName="Sheet129"/>
  <dimension ref="A1:N20"/>
  <sheetViews>
    <sheetView view="pageBreakPreview" zoomScaleNormal="100" zoomScaleSheetLayoutView="100" workbookViewId="0"/>
  </sheetViews>
  <sheetFormatPr defaultRowHeight="15"/>
  <sheetData>
    <row r="1" spans="1:14">
      <c r="A1" s="9" t="s">
        <v>818</v>
      </c>
    </row>
    <row r="3" spans="1:14">
      <c r="B3" s="86" t="s">
        <v>34</v>
      </c>
      <c r="C3" s="86" t="s">
        <v>35</v>
      </c>
      <c r="D3" s="86" t="s">
        <v>36</v>
      </c>
      <c r="E3" s="86" t="s">
        <v>37</v>
      </c>
      <c r="F3" s="86" t="s">
        <v>38</v>
      </c>
      <c r="G3" s="86" t="s">
        <v>39</v>
      </c>
      <c r="H3" s="86" t="s">
        <v>40</v>
      </c>
      <c r="I3" s="86" t="s">
        <v>41</v>
      </c>
      <c r="J3" s="86" t="s">
        <v>42</v>
      </c>
      <c r="K3" s="86" t="s">
        <v>43</v>
      </c>
      <c r="L3" s="86" t="s">
        <v>44</v>
      </c>
    </row>
    <row r="4" spans="1:14">
      <c r="A4" s="87">
        <v>1997</v>
      </c>
      <c r="B4" s="13">
        <v>37.5</v>
      </c>
      <c r="C4" s="13">
        <v>10.199999999999999</v>
      </c>
      <c r="D4" s="13">
        <v>-1.1000000000000001</v>
      </c>
      <c r="E4" s="13">
        <v>-5.7</v>
      </c>
      <c r="F4" s="13">
        <v>26</v>
      </c>
      <c r="G4" s="13">
        <v>28.2</v>
      </c>
      <c r="H4" s="13">
        <v>41.2</v>
      </c>
      <c r="I4" s="13">
        <v>27.1</v>
      </c>
      <c r="J4" s="13">
        <v>37.200000000000003</v>
      </c>
      <c r="K4" s="13">
        <v>40.700000000000003</v>
      </c>
      <c r="L4" s="13">
        <v>43.6</v>
      </c>
      <c r="M4" s="13"/>
      <c r="N4" s="13"/>
    </row>
    <row r="5" spans="1:14">
      <c r="A5" s="87">
        <v>1998</v>
      </c>
      <c r="B5" s="13">
        <v>37.5</v>
      </c>
      <c r="C5" s="13">
        <v>10.199999999999999</v>
      </c>
      <c r="D5" s="13">
        <v>-1.1000000000000001</v>
      </c>
      <c r="E5" s="13">
        <v>-5.7</v>
      </c>
      <c r="F5" s="13">
        <v>26</v>
      </c>
      <c r="G5" s="13">
        <v>28.2</v>
      </c>
      <c r="H5" s="13">
        <v>41.2</v>
      </c>
      <c r="I5" s="13">
        <v>27.1</v>
      </c>
      <c r="J5" s="13">
        <v>38.1</v>
      </c>
      <c r="K5" s="13">
        <v>40.700000000000003</v>
      </c>
      <c r="L5" s="13">
        <v>43.6</v>
      </c>
      <c r="M5" s="13"/>
      <c r="N5" s="13"/>
    </row>
    <row r="6" spans="1:14">
      <c r="A6" s="87">
        <v>1999</v>
      </c>
      <c r="B6" s="13">
        <v>37.5</v>
      </c>
      <c r="C6" s="13">
        <v>10.199999999999999</v>
      </c>
      <c r="D6" s="13">
        <v>-1.1000000000000001</v>
      </c>
      <c r="E6" s="13">
        <v>-5.7</v>
      </c>
      <c r="F6" s="13">
        <v>26</v>
      </c>
      <c r="G6" s="13">
        <v>28.2</v>
      </c>
      <c r="H6" s="13">
        <v>41.2</v>
      </c>
      <c r="I6" s="13">
        <v>27.1</v>
      </c>
      <c r="J6" s="13">
        <v>39.5</v>
      </c>
      <c r="K6" s="13">
        <v>40.700000000000003</v>
      </c>
      <c r="L6" s="13">
        <v>43.6</v>
      </c>
      <c r="M6" s="13"/>
      <c r="N6" s="13"/>
    </row>
    <row r="7" spans="1:14">
      <c r="A7" s="87">
        <v>2000</v>
      </c>
      <c r="B7" s="13">
        <v>37.5</v>
      </c>
      <c r="C7" s="13">
        <v>10.199999999999999</v>
      </c>
      <c r="D7" s="13">
        <v>-1.1000000000000001</v>
      </c>
      <c r="E7" s="13">
        <v>-5.7</v>
      </c>
      <c r="F7" s="13">
        <v>26</v>
      </c>
      <c r="G7" s="13">
        <v>28.2</v>
      </c>
      <c r="H7" s="13">
        <v>41.1</v>
      </c>
      <c r="I7" s="13">
        <v>27.1</v>
      </c>
      <c r="J7" s="13">
        <v>39.9</v>
      </c>
      <c r="K7" s="13">
        <v>40.700000000000003</v>
      </c>
      <c r="L7" s="13">
        <v>43.6</v>
      </c>
      <c r="M7" s="13"/>
      <c r="N7" s="13"/>
    </row>
    <row r="8" spans="1:14">
      <c r="A8" s="87">
        <v>2001</v>
      </c>
      <c r="B8" s="13">
        <v>36.9</v>
      </c>
      <c r="C8" s="13">
        <v>9.6999999999999993</v>
      </c>
      <c r="D8" s="13">
        <v>-1.7</v>
      </c>
      <c r="E8" s="13">
        <v>-6.1</v>
      </c>
      <c r="F8" s="13">
        <v>24.1</v>
      </c>
      <c r="G8" s="13">
        <v>28</v>
      </c>
      <c r="H8" s="13">
        <v>40.700000000000003</v>
      </c>
      <c r="I8" s="13">
        <v>26.7</v>
      </c>
      <c r="J8" s="13">
        <v>39.700000000000003</v>
      </c>
      <c r="K8" s="13">
        <v>39</v>
      </c>
      <c r="L8" s="13">
        <v>43.3</v>
      </c>
      <c r="M8" s="13"/>
      <c r="N8" s="13"/>
    </row>
    <row r="9" spans="1:14">
      <c r="A9" s="87">
        <v>2002</v>
      </c>
      <c r="B9" s="13">
        <v>35.6</v>
      </c>
      <c r="C9" s="13">
        <v>8.6999999999999993</v>
      </c>
      <c r="D9" s="13">
        <v>-3</v>
      </c>
      <c r="E9" s="13">
        <v>-7.1</v>
      </c>
      <c r="F9" s="13">
        <v>22.2</v>
      </c>
      <c r="G9" s="13">
        <v>27.5</v>
      </c>
      <c r="H9" s="13">
        <v>39.5</v>
      </c>
      <c r="I9" s="13">
        <v>25.3</v>
      </c>
      <c r="J9" s="13">
        <v>39.200000000000003</v>
      </c>
      <c r="K9" s="13">
        <v>37.700000000000003</v>
      </c>
      <c r="L9" s="13">
        <v>39.799999999999997</v>
      </c>
      <c r="M9" s="13"/>
      <c r="N9" s="13"/>
    </row>
    <row r="10" spans="1:14">
      <c r="A10" s="87">
        <v>2003</v>
      </c>
      <c r="B10" s="13">
        <v>37.299999999999997</v>
      </c>
      <c r="C10" s="13">
        <v>7.7</v>
      </c>
      <c r="D10" s="13">
        <v>-4.2</v>
      </c>
      <c r="E10" s="13">
        <v>17.3</v>
      </c>
      <c r="F10" s="13">
        <v>17.899999999999999</v>
      </c>
      <c r="G10" s="13">
        <v>37.5</v>
      </c>
      <c r="H10" s="13">
        <v>39.1</v>
      </c>
      <c r="I10" s="13">
        <v>24</v>
      </c>
      <c r="J10" s="13">
        <v>38.799999999999997</v>
      </c>
      <c r="K10" s="13">
        <v>36.6</v>
      </c>
      <c r="L10" s="13">
        <v>38.4</v>
      </c>
      <c r="M10" s="13"/>
      <c r="N10" s="13"/>
    </row>
    <row r="11" spans="1:14">
      <c r="A11" s="87">
        <v>2004</v>
      </c>
      <c r="B11" s="13">
        <v>36.6</v>
      </c>
      <c r="C11" s="13">
        <v>5.9</v>
      </c>
      <c r="D11" s="13">
        <v>-6.5</v>
      </c>
      <c r="E11" s="13">
        <v>16.3</v>
      </c>
      <c r="F11" s="13">
        <v>16.3</v>
      </c>
      <c r="G11" s="13">
        <v>36.6</v>
      </c>
      <c r="H11" s="13">
        <v>39</v>
      </c>
      <c r="I11" s="13">
        <v>21.9</v>
      </c>
      <c r="J11" s="13">
        <v>37.9</v>
      </c>
      <c r="K11" s="13">
        <v>34.700000000000003</v>
      </c>
      <c r="L11" s="13">
        <v>37.299999999999997</v>
      </c>
      <c r="M11" s="13"/>
      <c r="N11" s="13"/>
    </row>
    <row r="12" spans="1:14">
      <c r="A12" s="87">
        <v>2005</v>
      </c>
      <c r="B12" s="13">
        <v>36.299999999999997</v>
      </c>
      <c r="C12" s="13">
        <v>5.3</v>
      </c>
      <c r="D12" s="13">
        <v>2.2000000000000002</v>
      </c>
      <c r="E12" s="13">
        <v>15.7</v>
      </c>
      <c r="F12" s="13">
        <v>15.8</v>
      </c>
      <c r="G12" s="13">
        <v>36.299999999999997</v>
      </c>
      <c r="H12" s="13">
        <v>38.700000000000003</v>
      </c>
      <c r="I12" s="13">
        <v>20.8</v>
      </c>
      <c r="J12" s="13">
        <v>37.1</v>
      </c>
      <c r="K12" s="13">
        <v>34.1</v>
      </c>
      <c r="L12" s="13">
        <v>36.4</v>
      </c>
      <c r="M12" s="13"/>
      <c r="N12" s="13"/>
    </row>
    <row r="13" spans="1:14">
      <c r="A13" s="87">
        <v>2006</v>
      </c>
      <c r="B13" s="13">
        <v>33.1</v>
      </c>
      <c r="C13" s="13">
        <v>2.8</v>
      </c>
      <c r="D13" s="13">
        <v>2.2999999999999998</v>
      </c>
      <c r="E13" s="13">
        <v>13</v>
      </c>
      <c r="F13" s="13">
        <v>12.9</v>
      </c>
      <c r="G13" s="13">
        <v>27.8</v>
      </c>
      <c r="H13" s="13">
        <v>37.299999999999997</v>
      </c>
      <c r="I13" s="13">
        <v>18</v>
      </c>
      <c r="J13" s="13">
        <v>31.6</v>
      </c>
      <c r="K13" s="13">
        <v>31.6</v>
      </c>
      <c r="L13" s="13">
        <v>34.299999999999997</v>
      </c>
      <c r="M13" s="13"/>
      <c r="N13" s="13"/>
    </row>
    <row r="14" spans="1:14">
      <c r="A14" s="87">
        <v>2009</v>
      </c>
      <c r="B14" s="13"/>
      <c r="C14" s="13"/>
      <c r="D14" s="13"/>
      <c r="E14" s="13"/>
      <c r="F14" s="13"/>
      <c r="G14" s="13"/>
      <c r="H14" s="13"/>
      <c r="I14" s="13"/>
      <c r="J14" s="13"/>
      <c r="K14" s="13"/>
      <c r="L14" s="13"/>
      <c r="M14" s="13"/>
      <c r="N14" s="13"/>
    </row>
    <row r="15" spans="1:14">
      <c r="A15" s="87">
        <v>2010</v>
      </c>
      <c r="B15" s="13">
        <v>30.5</v>
      </c>
      <c r="C15" s="13">
        <v>-3.2</v>
      </c>
      <c r="D15" s="13">
        <v>-4.8</v>
      </c>
      <c r="E15" s="13">
        <v>4.4000000000000004</v>
      </c>
      <c r="F15" s="13">
        <v>0.5</v>
      </c>
      <c r="G15" s="13">
        <v>31.1</v>
      </c>
      <c r="H15" s="13">
        <v>33.200000000000003</v>
      </c>
      <c r="I15" s="13">
        <v>9.9</v>
      </c>
      <c r="J15" s="13">
        <v>24</v>
      </c>
      <c r="K15" s="13">
        <v>28.2</v>
      </c>
      <c r="L15" s="13">
        <v>31.6</v>
      </c>
      <c r="M15" s="13"/>
      <c r="N15" s="13"/>
    </row>
    <row r="16" spans="1:14">
      <c r="A16" s="8"/>
      <c r="B16" s="13"/>
      <c r="C16" s="13"/>
      <c r="D16" s="13"/>
      <c r="E16" s="13"/>
      <c r="F16" s="13"/>
      <c r="G16" s="13"/>
      <c r="H16" s="13"/>
      <c r="I16" s="13"/>
      <c r="J16" s="13"/>
      <c r="K16" s="13"/>
      <c r="L16" s="13"/>
      <c r="M16" s="13"/>
      <c r="N16" s="13"/>
    </row>
    <row r="17" spans="1:12">
      <c r="A17" t="s">
        <v>819</v>
      </c>
    </row>
    <row r="18" spans="1:12">
      <c r="A18" t="s">
        <v>449</v>
      </c>
      <c r="B18" s="88">
        <f>(B15-B4)/B4*100</f>
        <v>-18.666666666666668</v>
      </c>
      <c r="C18" s="88">
        <f t="shared" ref="C18:L18" si="0">(C15-C4)/C4*100</f>
        <v>-131.37254901960785</v>
      </c>
      <c r="D18" s="88">
        <f t="shared" si="0"/>
        <v>336.36363636363632</v>
      </c>
      <c r="E18" s="88">
        <f t="shared" si="0"/>
        <v>-177.19298245614036</v>
      </c>
      <c r="F18" s="88">
        <f t="shared" si="0"/>
        <v>-98.076923076923066</v>
      </c>
      <c r="G18" s="88">
        <f t="shared" si="0"/>
        <v>10.28368794326242</v>
      </c>
      <c r="H18" s="88">
        <f t="shared" si="0"/>
        <v>-19.417475728155338</v>
      </c>
      <c r="I18" s="88">
        <f t="shared" si="0"/>
        <v>-63.468634686346867</v>
      </c>
      <c r="J18" s="88">
        <f t="shared" si="0"/>
        <v>-35.483870967741943</v>
      </c>
      <c r="K18" s="88">
        <f t="shared" si="0"/>
        <v>-30.712530712530718</v>
      </c>
      <c r="L18" s="88">
        <f t="shared" si="0"/>
        <v>-27.522935779816514</v>
      </c>
    </row>
    <row r="20" spans="1:12" ht="30" customHeight="1">
      <c r="A20" s="331" t="s">
        <v>820</v>
      </c>
      <c r="B20" s="331"/>
      <c r="C20" s="331"/>
      <c r="D20" s="331"/>
      <c r="E20" s="331"/>
      <c r="F20" s="331"/>
      <c r="G20" s="331"/>
      <c r="H20" s="331"/>
      <c r="I20" s="331"/>
      <c r="J20" s="331"/>
      <c r="K20" s="331"/>
      <c r="L20" s="331"/>
    </row>
  </sheetData>
  <mergeCells count="1">
    <mergeCell ref="A20:L20"/>
  </mergeCells>
  <pageMargins left="0.7" right="0.7" top="0.75" bottom="0.75" header="0.3" footer="0.3"/>
  <pageSetup orientation="landscape" horizontalDpi="0" verticalDpi="0" r:id="rId1"/>
</worksheet>
</file>

<file path=xl/worksheets/sheet84.xml><?xml version="1.0" encoding="utf-8"?>
<worksheet xmlns="http://schemas.openxmlformats.org/spreadsheetml/2006/main" xmlns:r="http://schemas.openxmlformats.org/officeDocument/2006/relationships">
  <sheetPr codeName="Sheet130"/>
  <dimension ref="A1:J21"/>
  <sheetViews>
    <sheetView view="pageBreakPreview" zoomScaleNormal="100" zoomScaleSheetLayoutView="100" workbookViewId="0">
      <selection sqref="A1:J1"/>
    </sheetView>
  </sheetViews>
  <sheetFormatPr defaultRowHeight="15"/>
  <cols>
    <col min="1" max="1" width="16.28515625" customWidth="1"/>
  </cols>
  <sheetData>
    <row r="1" spans="1:10" ht="30" customHeight="1">
      <c r="A1" s="371" t="s">
        <v>821</v>
      </c>
      <c r="B1" s="371"/>
      <c r="C1" s="371"/>
      <c r="D1" s="371"/>
      <c r="E1" s="371"/>
      <c r="F1" s="371"/>
      <c r="G1" s="371"/>
      <c r="H1" s="371"/>
      <c r="I1" s="371"/>
      <c r="J1" s="371"/>
    </row>
    <row r="2" spans="1:10">
      <c r="B2" s="84">
        <v>2005</v>
      </c>
      <c r="C2" s="84">
        <v>2006</v>
      </c>
      <c r="D2" s="84">
        <v>2007</v>
      </c>
      <c r="E2" s="84">
        <v>2008</v>
      </c>
      <c r="F2" s="89"/>
    </row>
    <row r="3" spans="1:10">
      <c r="A3" s="7" t="s">
        <v>822</v>
      </c>
      <c r="B3" s="36">
        <v>26.1</v>
      </c>
      <c r="C3" s="36">
        <v>26.1</v>
      </c>
      <c r="D3" s="36">
        <v>26.1</v>
      </c>
      <c r="E3" s="36">
        <v>26.1</v>
      </c>
    </row>
    <row r="4" spans="1:10">
      <c r="A4" s="7" t="s">
        <v>823</v>
      </c>
      <c r="B4" s="36">
        <v>34.9</v>
      </c>
      <c r="C4" s="36">
        <v>34.9</v>
      </c>
      <c r="D4" s="36">
        <v>34.9</v>
      </c>
      <c r="E4" s="36">
        <v>34.9</v>
      </c>
    </row>
    <row r="5" spans="1:10">
      <c r="A5" s="7" t="s">
        <v>34</v>
      </c>
      <c r="B5" s="88">
        <v>37.1</v>
      </c>
      <c r="C5" s="88">
        <v>35.299999999999997</v>
      </c>
      <c r="D5" s="88">
        <v>23.2</v>
      </c>
      <c r="E5" s="88">
        <v>19.3</v>
      </c>
    </row>
    <row r="6" spans="1:10">
      <c r="A6" s="7" t="s">
        <v>824</v>
      </c>
      <c r="B6" s="88">
        <v>15</v>
      </c>
      <c r="C6" s="88">
        <v>15</v>
      </c>
      <c r="D6" s="88">
        <v>14.9</v>
      </c>
      <c r="E6" s="88">
        <v>14.7</v>
      </c>
    </row>
    <row r="7" spans="1:10">
      <c r="A7" s="7" t="s">
        <v>825</v>
      </c>
      <c r="B7" s="88">
        <v>47.3</v>
      </c>
      <c r="C7" s="88">
        <v>47.3</v>
      </c>
      <c r="D7" s="88">
        <v>47.3</v>
      </c>
      <c r="E7" s="88">
        <v>47.3</v>
      </c>
    </row>
    <row r="8" spans="1:10">
      <c r="A8" s="7" t="s">
        <v>770</v>
      </c>
      <c r="B8" s="88">
        <v>22.2</v>
      </c>
      <c r="C8" s="88">
        <v>22.2</v>
      </c>
      <c r="D8" s="88">
        <v>22.2</v>
      </c>
      <c r="E8" s="88">
        <v>22.2</v>
      </c>
    </row>
    <row r="9" spans="1:10">
      <c r="A9" s="7" t="s">
        <v>771</v>
      </c>
      <c r="B9" s="88">
        <v>38</v>
      </c>
      <c r="C9" s="88">
        <v>37.6</v>
      </c>
      <c r="D9" s="88">
        <v>37.6</v>
      </c>
      <c r="E9" s="88">
        <v>37.6</v>
      </c>
    </row>
    <row r="10" spans="1:10">
      <c r="A10" s="7" t="s">
        <v>772</v>
      </c>
      <c r="B10" s="88">
        <v>38.5</v>
      </c>
      <c r="C10" s="88">
        <v>38.5</v>
      </c>
      <c r="D10" s="88">
        <v>38.5</v>
      </c>
      <c r="E10" s="88">
        <v>30.6</v>
      </c>
    </row>
    <row r="11" spans="1:10">
      <c r="A11" s="7" t="s">
        <v>774</v>
      </c>
      <c r="B11" s="88">
        <v>31</v>
      </c>
      <c r="C11" s="88">
        <v>31</v>
      </c>
      <c r="D11" s="88">
        <v>31</v>
      </c>
      <c r="E11" s="88">
        <v>25.9</v>
      </c>
    </row>
    <row r="12" spans="1:10">
      <c r="A12" s="7" t="s">
        <v>826</v>
      </c>
      <c r="B12" s="88">
        <v>27.6</v>
      </c>
      <c r="C12" s="88">
        <v>27.6</v>
      </c>
      <c r="D12" s="88">
        <v>27.6</v>
      </c>
      <c r="E12" s="88">
        <v>27.6</v>
      </c>
    </row>
    <row r="13" spans="1:10">
      <c r="A13" s="7" t="s">
        <v>778</v>
      </c>
      <c r="B13" s="88">
        <v>23.5</v>
      </c>
      <c r="C13" s="88">
        <v>23.5</v>
      </c>
      <c r="D13" s="88">
        <v>23.5</v>
      </c>
      <c r="E13" s="88">
        <v>23.5</v>
      </c>
    </row>
    <row r="14" spans="1:10">
      <c r="A14" s="7" t="s">
        <v>827</v>
      </c>
      <c r="B14" s="88">
        <v>17.600000000000001</v>
      </c>
      <c r="C14" s="88">
        <v>16.8</v>
      </c>
      <c r="D14" s="88">
        <v>16.8</v>
      </c>
      <c r="E14" s="88">
        <v>16.8</v>
      </c>
    </row>
    <row r="15" spans="1:10">
      <c r="A15" s="7" t="s">
        <v>781</v>
      </c>
      <c r="B15" s="88">
        <v>19.8</v>
      </c>
      <c r="C15" s="88">
        <v>19.8</v>
      </c>
      <c r="D15" s="88">
        <v>19.8</v>
      </c>
      <c r="E15" s="88">
        <v>19.8</v>
      </c>
    </row>
    <row r="16" spans="1:10">
      <c r="A16" s="7" t="s">
        <v>782</v>
      </c>
      <c r="B16" s="88">
        <v>27.5</v>
      </c>
      <c r="C16" s="88">
        <v>27.5</v>
      </c>
      <c r="D16" s="88">
        <v>27.5</v>
      </c>
      <c r="E16" s="88">
        <v>28.1</v>
      </c>
    </row>
    <row r="17" spans="1:10">
      <c r="A17" s="7" t="s">
        <v>783</v>
      </c>
      <c r="B17" s="88">
        <v>35.799999999999997</v>
      </c>
      <c r="C17" s="88">
        <v>35.799999999999997</v>
      </c>
      <c r="D17" s="88">
        <v>35</v>
      </c>
      <c r="E17" s="88">
        <v>25.4</v>
      </c>
    </row>
    <row r="18" spans="1:10">
      <c r="B18" s="88"/>
      <c r="C18" s="35"/>
    </row>
    <row r="19" spans="1:10" ht="30" customHeight="1">
      <c r="A19" s="331" t="s">
        <v>828</v>
      </c>
      <c r="B19" s="331"/>
      <c r="C19" s="331"/>
      <c r="D19" s="331"/>
      <c r="E19" s="331"/>
      <c r="F19" s="331"/>
      <c r="G19" s="331"/>
      <c r="H19" s="331"/>
      <c r="I19" s="331"/>
      <c r="J19" s="331"/>
    </row>
    <row r="20" spans="1:10">
      <c r="A20" s="90" t="s">
        <v>829</v>
      </c>
    </row>
    <row r="21" spans="1:10" ht="45" customHeight="1">
      <c r="A21" s="331" t="s">
        <v>830</v>
      </c>
      <c r="B21" s="331"/>
      <c r="C21" s="331"/>
      <c r="D21" s="331"/>
      <c r="E21" s="331"/>
      <c r="F21" s="331"/>
      <c r="G21" s="331"/>
      <c r="H21" s="331"/>
      <c r="I21" s="331"/>
      <c r="J21" s="331"/>
    </row>
  </sheetData>
  <mergeCells count="3">
    <mergeCell ref="A1:J1"/>
    <mergeCell ref="A19:J19"/>
    <mergeCell ref="A21:J21"/>
  </mergeCells>
  <hyperlinks>
    <hyperlink ref="A20" r:id="rId1"/>
  </hyperlinks>
  <pageMargins left="0.7" right="0.7" top="0.75" bottom="0.75" header="0.3" footer="0.3"/>
  <pageSetup scale="92" orientation="portrait" horizontalDpi="0" verticalDpi="0" r:id="rId2"/>
</worksheet>
</file>

<file path=xl/worksheets/sheet85.xml><?xml version="1.0" encoding="utf-8"?>
<worksheet xmlns="http://schemas.openxmlformats.org/spreadsheetml/2006/main" xmlns:r="http://schemas.openxmlformats.org/officeDocument/2006/relationships">
  <dimension ref="A1"/>
  <sheetViews>
    <sheetView workbookViewId="0">
      <selection activeCell="A3" sqref="A3"/>
    </sheetView>
  </sheetViews>
  <sheetFormatPr defaultRowHeight="15"/>
  <sheetData>
    <row r="1" spans="1:1">
      <c r="A1" s="297" t="s">
        <v>1427</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sheetPr codeName="Sheet131"/>
  <dimension ref="A1:V126"/>
  <sheetViews>
    <sheetView view="pageBreakPreview" zoomScaleNormal="100" zoomScaleSheetLayoutView="100" workbookViewId="0"/>
  </sheetViews>
  <sheetFormatPr defaultRowHeight="15" outlineLevelCol="1"/>
  <cols>
    <col min="1" max="1" width="11.7109375" customWidth="1"/>
    <col min="2" max="2" width="11.42578125" bestFit="1" customWidth="1"/>
    <col min="3" max="4" width="12.5703125" customWidth="1"/>
    <col min="5" max="5" width="10.28515625" bestFit="1" customWidth="1"/>
    <col min="6" max="6" width="15.28515625" customWidth="1"/>
    <col min="7" max="7" width="10.28515625" bestFit="1" customWidth="1"/>
    <col min="8" max="9" width="19.28515625" customWidth="1"/>
    <col min="10" max="10" width="19.28515625" style="171" hidden="1" customWidth="1" outlineLevel="1"/>
    <col min="11" max="12" width="0" hidden="1" customWidth="1" outlineLevel="1"/>
    <col min="13" max="17" width="9.28515625" hidden="1" customWidth="1" outlineLevel="1"/>
    <col min="18" max="18" width="14.7109375" hidden="1" customWidth="1" outlineLevel="1"/>
    <col min="19" max="21" width="9.28515625" hidden="1" customWidth="1" outlineLevel="1"/>
    <col min="22" max="22" width="9.140625" collapsed="1"/>
  </cols>
  <sheetData>
    <row r="1" spans="1:21">
      <c r="A1" s="9" t="s">
        <v>831</v>
      </c>
    </row>
    <row r="2" spans="1:21" ht="75">
      <c r="A2" s="372"/>
      <c r="B2" s="47" t="s">
        <v>631</v>
      </c>
      <c r="C2" s="47" t="s">
        <v>629</v>
      </c>
      <c r="D2" s="47" t="s">
        <v>832</v>
      </c>
      <c r="E2" s="47" t="s">
        <v>833</v>
      </c>
      <c r="F2" s="47" t="s">
        <v>834</v>
      </c>
      <c r="G2" s="47" t="s">
        <v>835</v>
      </c>
      <c r="H2" s="47" t="s">
        <v>836</v>
      </c>
      <c r="I2" s="47" t="s">
        <v>837</v>
      </c>
      <c r="J2" s="198">
        <f>AVERAGE(J4:J16)</f>
        <v>62.328471663876641</v>
      </c>
    </row>
    <row r="3" spans="1:21" ht="30">
      <c r="A3" s="372"/>
      <c r="B3" s="318" t="s">
        <v>838</v>
      </c>
      <c r="C3" s="318"/>
      <c r="D3" s="318"/>
      <c r="E3" s="318"/>
      <c r="F3" s="47" t="s">
        <v>839</v>
      </c>
      <c r="G3" s="318" t="s">
        <v>838</v>
      </c>
      <c r="H3" s="318"/>
      <c r="I3" s="318"/>
      <c r="J3" s="181" t="s">
        <v>960</v>
      </c>
      <c r="N3" t="s">
        <v>840</v>
      </c>
      <c r="O3" t="s">
        <v>841</v>
      </c>
      <c r="P3" t="s">
        <v>842</v>
      </c>
      <c r="Q3" t="s">
        <v>843</v>
      </c>
      <c r="R3" t="s">
        <v>844</v>
      </c>
      <c r="S3" t="s">
        <v>845</v>
      </c>
      <c r="T3" t="s">
        <v>846</v>
      </c>
      <c r="U3" t="s">
        <v>847</v>
      </c>
    </row>
    <row r="4" spans="1:21">
      <c r="A4" s="7">
        <v>1961</v>
      </c>
      <c r="B4" s="13">
        <f>N4</f>
        <v>83.3</v>
      </c>
      <c r="C4" s="13">
        <f t="shared" ref="C4:I19" si="0">O4</f>
        <v>41.2</v>
      </c>
      <c r="D4" s="13">
        <f t="shared" si="0"/>
        <v>157.9</v>
      </c>
      <c r="E4" s="13">
        <f t="shared" si="0"/>
        <v>20.5</v>
      </c>
      <c r="F4" s="3">
        <f>R4/(10^6)</f>
        <v>30805.1</v>
      </c>
      <c r="G4" s="13">
        <f t="shared" si="0"/>
        <v>24.6</v>
      </c>
      <c r="H4" s="13">
        <f t="shared" si="0"/>
        <v>59.5</v>
      </c>
      <c r="I4" s="13">
        <f t="shared" si="0"/>
        <v>83.2</v>
      </c>
      <c r="J4" s="13">
        <f>100*'13a'!H5/'13'!F4</f>
        <v>62.331561981619927</v>
      </c>
      <c r="K4" s="13">
        <f>E4*$F$45/100</f>
        <v>167217.4135</v>
      </c>
      <c r="L4">
        <f>K4/'13a'!C5</f>
        <v>15.014178795578822</v>
      </c>
      <c r="M4">
        <v>1961</v>
      </c>
      <c r="N4">
        <v>83.3</v>
      </c>
      <c r="O4">
        <v>41.2</v>
      </c>
      <c r="P4">
        <v>157.9</v>
      </c>
      <c r="Q4">
        <v>20.5</v>
      </c>
      <c r="R4">
        <v>30805100000</v>
      </c>
      <c r="S4">
        <v>24.6</v>
      </c>
      <c r="T4">
        <v>59.5</v>
      </c>
      <c r="U4">
        <v>83.2</v>
      </c>
    </row>
    <row r="5" spans="1:21">
      <c r="A5" s="7">
        <f>A4+1</f>
        <v>1962</v>
      </c>
      <c r="B5" s="13">
        <f t="shared" ref="B5:E52" si="1">N5</f>
        <v>86.2</v>
      </c>
      <c r="C5" s="13">
        <f t="shared" si="0"/>
        <v>43.2</v>
      </c>
      <c r="D5" s="13">
        <f t="shared" si="0"/>
        <v>164.2</v>
      </c>
      <c r="E5" s="13">
        <f t="shared" si="0"/>
        <v>22</v>
      </c>
      <c r="F5" s="3">
        <f t="shared" ref="F5:F49" si="2">R5/(10^6)</f>
        <v>33227.4</v>
      </c>
      <c r="G5" s="13">
        <f t="shared" si="0"/>
        <v>25.6</v>
      </c>
      <c r="H5" s="13">
        <f t="shared" si="0"/>
        <v>59.6</v>
      </c>
      <c r="I5" s="13">
        <f t="shared" si="0"/>
        <v>83.9</v>
      </c>
      <c r="J5" s="13">
        <f>100*'13a'!H6/'13'!F5</f>
        <v>62.507147715439665</v>
      </c>
      <c r="K5" s="13">
        <f t="shared" ref="K5:K51" si="3">E5*$F$45/100</f>
        <v>179452.83399999997</v>
      </c>
      <c r="L5" s="171">
        <f>K5/'13a'!C6</f>
        <v>15.665895591444782</v>
      </c>
      <c r="M5">
        <v>1962</v>
      </c>
      <c r="N5">
        <v>86.2</v>
      </c>
      <c r="O5">
        <v>43.2</v>
      </c>
      <c r="P5">
        <v>164.2</v>
      </c>
      <c r="Q5">
        <v>22</v>
      </c>
      <c r="R5">
        <v>33227400000</v>
      </c>
      <c r="S5">
        <v>25.6</v>
      </c>
      <c r="T5">
        <v>59.6</v>
      </c>
      <c r="U5">
        <v>83.9</v>
      </c>
    </row>
    <row r="6" spans="1:21">
      <c r="A6" s="7">
        <f t="shared" ref="A6:A52" si="4">A5+1</f>
        <v>1963</v>
      </c>
      <c r="B6" s="13">
        <f t="shared" si="1"/>
        <v>88.2</v>
      </c>
      <c r="C6" s="13">
        <f t="shared" si="0"/>
        <v>45.1</v>
      </c>
      <c r="D6" s="13">
        <f t="shared" si="0"/>
        <v>165.9</v>
      </c>
      <c r="E6" s="13">
        <f t="shared" si="0"/>
        <v>23.3</v>
      </c>
      <c r="F6" s="3">
        <f t="shared" si="2"/>
        <v>35671.300000000003</v>
      </c>
      <c r="G6" s="13">
        <f t="shared" si="0"/>
        <v>26.4</v>
      </c>
      <c r="H6" s="13">
        <f t="shared" si="0"/>
        <v>60.4</v>
      </c>
      <c r="I6" s="13">
        <f t="shared" si="0"/>
        <v>84.6</v>
      </c>
      <c r="J6" s="13">
        <f>100*'13a'!H7/'13'!F6</f>
        <v>61.486965711930878</v>
      </c>
      <c r="K6" s="13">
        <f t="shared" si="3"/>
        <v>190056.86509999997</v>
      </c>
      <c r="L6" s="171">
        <f>K6/'13a'!C7</f>
        <v>16.393681272804116</v>
      </c>
      <c r="M6">
        <v>1963</v>
      </c>
      <c r="N6">
        <v>88.2</v>
      </c>
      <c r="O6">
        <v>45.1</v>
      </c>
      <c r="P6">
        <v>165.9</v>
      </c>
      <c r="Q6">
        <v>23.3</v>
      </c>
      <c r="R6">
        <v>35671300000</v>
      </c>
      <c r="S6">
        <v>26.4</v>
      </c>
      <c r="T6">
        <v>60.4</v>
      </c>
      <c r="U6">
        <v>84.6</v>
      </c>
    </row>
    <row r="7" spans="1:21">
      <c r="A7" s="7">
        <f t="shared" si="4"/>
        <v>1964</v>
      </c>
      <c r="B7" s="13">
        <f t="shared" si="1"/>
        <v>89.8</v>
      </c>
      <c r="C7" s="13">
        <f t="shared" si="0"/>
        <v>47</v>
      </c>
      <c r="D7" s="13">
        <f t="shared" si="0"/>
        <v>166.3</v>
      </c>
      <c r="E7" s="13">
        <f t="shared" si="0"/>
        <v>25</v>
      </c>
      <c r="F7" s="3">
        <f t="shared" si="2"/>
        <v>38919.699999999997</v>
      </c>
      <c r="G7" s="13">
        <f t="shared" si="0"/>
        <v>27.8</v>
      </c>
      <c r="H7" s="13">
        <f t="shared" si="0"/>
        <v>61.3</v>
      </c>
      <c r="I7" s="13">
        <f t="shared" si="0"/>
        <v>85.3</v>
      </c>
      <c r="J7" s="13">
        <f>100*'13a'!H8/'13'!F7</f>
        <v>61.190605271880315</v>
      </c>
      <c r="K7" s="13">
        <f t="shared" si="3"/>
        <v>203923.67499999999</v>
      </c>
      <c r="L7" s="171">
        <f>K7/'13a'!C8</f>
        <v>17.077604471987271</v>
      </c>
      <c r="M7">
        <v>1964</v>
      </c>
      <c r="N7">
        <v>89.8</v>
      </c>
      <c r="O7">
        <v>47</v>
      </c>
      <c r="P7">
        <v>166.3</v>
      </c>
      <c r="Q7">
        <v>25</v>
      </c>
      <c r="R7">
        <v>38919700000</v>
      </c>
      <c r="S7">
        <v>27.8</v>
      </c>
      <c r="T7">
        <v>61.3</v>
      </c>
      <c r="U7">
        <v>85.3</v>
      </c>
    </row>
    <row r="8" spans="1:21">
      <c r="A8" s="7">
        <f t="shared" si="4"/>
        <v>1965</v>
      </c>
      <c r="B8" s="13">
        <f t="shared" si="1"/>
        <v>90.3</v>
      </c>
      <c r="C8" s="13">
        <f t="shared" si="0"/>
        <v>48.9</v>
      </c>
      <c r="D8" s="13">
        <f t="shared" si="0"/>
        <v>162.80000000000001</v>
      </c>
      <c r="E8" s="13">
        <f t="shared" si="0"/>
        <v>26.7</v>
      </c>
      <c r="F8" s="3">
        <f t="shared" si="2"/>
        <v>42905.4</v>
      </c>
      <c r="G8" s="13">
        <f t="shared" si="0"/>
        <v>29.6</v>
      </c>
      <c r="H8" s="13">
        <f t="shared" si="0"/>
        <v>62.8</v>
      </c>
      <c r="I8" s="13">
        <f t="shared" si="0"/>
        <v>86.3</v>
      </c>
      <c r="J8" s="13">
        <f>100*'13a'!H9/'13'!F8</f>
        <v>61.791056603597681</v>
      </c>
      <c r="K8" s="13">
        <f t="shared" si="3"/>
        <v>217790.48489999998</v>
      </c>
      <c r="L8" s="171">
        <f>K8/'13a'!C9</f>
        <v>17.769386439848244</v>
      </c>
      <c r="M8">
        <v>1965</v>
      </c>
      <c r="N8">
        <v>90.3</v>
      </c>
      <c r="O8">
        <v>48.9</v>
      </c>
      <c r="P8">
        <v>162.80000000000001</v>
      </c>
      <c r="Q8">
        <v>26.7</v>
      </c>
      <c r="R8">
        <v>42905400000</v>
      </c>
      <c r="S8">
        <v>29.6</v>
      </c>
      <c r="T8">
        <v>62.8</v>
      </c>
      <c r="U8">
        <v>86.3</v>
      </c>
    </row>
    <row r="9" spans="1:21">
      <c r="A9" s="7">
        <f t="shared" si="4"/>
        <v>1966</v>
      </c>
      <c r="B9" s="13">
        <f t="shared" si="1"/>
        <v>90</v>
      </c>
      <c r="C9" s="13">
        <f t="shared" si="0"/>
        <v>50.1</v>
      </c>
      <c r="D9" s="13">
        <f t="shared" si="0"/>
        <v>157.30000000000001</v>
      </c>
      <c r="E9" s="13">
        <f t="shared" si="0"/>
        <v>28.5</v>
      </c>
      <c r="F9" s="3">
        <f t="shared" si="2"/>
        <v>47856.800000000003</v>
      </c>
      <c r="G9" s="13">
        <f t="shared" si="0"/>
        <v>31.7</v>
      </c>
      <c r="H9" s="13">
        <f t="shared" si="0"/>
        <v>64.2</v>
      </c>
      <c r="I9" s="13">
        <f t="shared" si="0"/>
        <v>86.7</v>
      </c>
      <c r="J9" s="13">
        <f>100*'13a'!H10/'13'!F9</f>
        <v>61.968832015512945</v>
      </c>
      <c r="K9" s="13">
        <f t="shared" si="3"/>
        <v>232472.9895</v>
      </c>
      <c r="L9" s="171">
        <f>K9/'13a'!C10</f>
        <v>18.200201164948211</v>
      </c>
      <c r="M9">
        <v>1966</v>
      </c>
      <c r="N9">
        <v>90</v>
      </c>
      <c r="O9">
        <v>50.1</v>
      </c>
      <c r="P9">
        <v>157.30000000000001</v>
      </c>
      <c r="Q9">
        <v>28.5</v>
      </c>
      <c r="R9">
        <v>47856800000</v>
      </c>
      <c r="S9">
        <v>31.7</v>
      </c>
      <c r="T9">
        <v>64.2</v>
      </c>
      <c r="U9">
        <v>86.7</v>
      </c>
    </row>
    <row r="10" spans="1:21">
      <c r="A10" s="7">
        <f t="shared" si="4"/>
        <v>1967</v>
      </c>
      <c r="B10" s="13">
        <f t="shared" si="1"/>
        <v>88.3</v>
      </c>
      <c r="C10" s="13">
        <f t="shared" si="0"/>
        <v>50.5</v>
      </c>
      <c r="D10" s="13">
        <f t="shared" si="0"/>
        <v>149.69999999999999</v>
      </c>
      <c r="E10" s="13">
        <f t="shared" si="0"/>
        <v>29.1</v>
      </c>
      <c r="F10" s="3">
        <f t="shared" si="2"/>
        <v>50513.1</v>
      </c>
      <c r="G10" s="13">
        <f t="shared" si="0"/>
        <v>32.9</v>
      </c>
      <c r="H10" s="13">
        <f t="shared" si="0"/>
        <v>65.599999999999994</v>
      </c>
      <c r="I10" s="13">
        <f t="shared" si="0"/>
        <v>87.1</v>
      </c>
      <c r="J10" s="13">
        <f>100*'13a'!H11/'13'!F10</f>
        <v>63.499963375837162</v>
      </c>
      <c r="K10" s="13">
        <f t="shared" si="3"/>
        <v>237367.15769999998</v>
      </c>
      <c r="L10" s="171">
        <f>K10/'13a'!C11</f>
        <v>18.348070843865223</v>
      </c>
      <c r="M10">
        <v>1967</v>
      </c>
      <c r="N10">
        <v>88.3</v>
      </c>
      <c r="O10">
        <v>50.5</v>
      </c>
      <c r="P10">
        <v>149.69999999999999</v>
      </c>
      <c r="Q10">
        <v>29.1</v>
      </c>
      <c r="R10">
        <v>50513100000</v>
      </c>
      <c r="S10">
        <v>32.9</v>
      </c>
      <c r="T10">
        <v>65.599999999999994</v>
      </c>
      <c r="U10">
        <v>87.1</v>
      </c>
    </row>
    <row r="11" spans="1:21">
      <c r="A11" s="7">
        <f t="shared" si="4"/>
        <v>1968</v>
      </c>
      <c r="B11" s="13">
        <f t="shared" si="1"/>
        <v>91.4</v>
      </c>
      <c r="C11" s="13">
        <f t="shared" si="0"/>
        <v>53.6</v>
      </c>
      <c r="D11" s="13">
        <f t="shared" si="0"/>
        <v>150.69999999999999</v>
      </c>
      <c r="E11" s="13">
        <f t="shared" si="0"/>
        <v>30.7</v>
      </c>
      <c r="F11" s="3">
        <f t="shared" si="2"/>
        <v>54873.7</v>
      </c>
      <c r="G11" s="13">
        <f t="shared" si="0"/>
        <v>33.6</v>
      </c>
      <c r="H11" s="13">
        <f t="shared" si="0"/>
        <v>66.900000000000006</v>
      </c>
      <c r="I11" s="13">
        <f t="shared" si="0"/>
        <v>87.7</v>
      </c>
      <c r="J11" s="13">
        <f>100*'13a'!H12/'13'!F11</f>
        <v>62.348082961418669</v>
      </c>
      <c r="K11" s="13">
        <f t="shared" si="3"/>
        <v>250418.27289999998</v>
      </c>
      <c r="L11" s="171">
        <f>K11/'13a'!C12</f>
        <v>19.456914540340627</v>
      </c>
      <c r="M11">
        <v>1968</v>
      </c>
      <c r="N11">
        <v>91.4</v>
      </c>
      <c r="O11">
        <v>53.6</v>
      </c>
      <c r="P11">
        <v>150.69999999999999</v>
      </c>
      <c r="Q11">
        <v>30.7</v>
      </c>
      <c r="R11">
        <v>54873700000</v>
      </c>
      <c r="S11">
        <v>33.6</v>
      </c>
      <c r="T11">
        <v>66.900000000000006</v>
      </c>
      <c r="U11">
        <v>87.7</v>
      </c>
    </row>
    <row r="12" spans="1:21">
      <c r="A12" s="7">
        <f t="shared" si="4"/>
        <v>1969</v>
      </c>
      <c r="B12" s="13">
        <f t="shared" si="1"/>
        <v>92.5</v>
      </c>
      <c r="C12" s="13">
        <f t="shared" si="0"/>
        <v>55.3</v>
      </c>
      <c r="D12" s="13">
        <f t="shared" si="0"/>
        <v>149</v>
      </c>
      <c r="E12" s="13">
        <f t="shared" si="0"/>
        <v>32.299999999999997</v>
      </c>
      <c r="F12" s="3">
        <f t="shared" si="2"/>
        <v>59736.1</v>
      </c>
      <c r="G12" s="13">
        <f t="shared" si="0"/>
        <v>34.9</v>
      </c>
      <c r="H12" s="13">
        <f t="shared" si="0"/>
        <v>68</v>
      </c>
      <c r="I12" s="13">
        <f t="shared" si="0"/>
        <v>88</v>
      </c>
      <c r="J12" s="13">
        <f>100*'13a'!H13/'13'!F12</f>
        <v>62.978333034798062</v>
      </c>
      <c r="K12" s="13">
        <f t="shared" si="3"/>
        <v>263469.38809999992</v>
      </c>
      <c r="L12" s="171">
        <f>K12/'13a'!C13</f>
        <v>20.117541946321531</v>
      </c>
      <c r="M12">
        <v>1969</v>
      </c>
      <c r="N12">
        <v>92.5</v>
      </c>
      <c r="O12">
        <v>55.3</v>
      </c>
      <c r="P12">
        <v>149</v>
      </c>
      <c r="Q12">
        <v>32.299999999999997</v>
      </c>
      <c r="R12">
        <v>59736100000</v>
      </c>
      <c r="S12">
        <v>34.9</v>
      </c>
      <c r="T12">
        <v>68</v>
      </c>
      <c r="U12">
        <v>88</v>
      </c>
    </row>
    <row r="13" spans="1:21">
      <c r="A13" s="7">
        <f t="shared" si="4"/>
        <v>1970</v>
      </c>
      <c r="B13" s="13">
        <f t="shared" si="1"/>
        <v>93.1</v>
      </c>
      <c r="C13" s="13">
        <f t="shared" si="0"/>
        <v>57.2</v>
      </c>
      <c r="D13" s="13">
        <f t="shared" si="0"/>
        <v>145.1</v>
      </c>
      <c r="E13" s="13">
        <f t="shared" si="0"/>
        <v>33.200000000000003</v>
      </c>
      <c r="F13" s="3">
        <f t="shared" si="2"/>
        <v>63663.3</v>
      </c>
      <c r="G13" s="13">
        <f t="shared" si="0"/>
        <v>35.700000000000003</v>
      </c>
      <c r="H13" s="13">
        <f t="shared" si="0"/>
        <v>69.5</v>
      </c>
      <c r="I13" s="13">
        <f t="shared" si="0"/>
        <v>88.4</v>
      </c>
      <c r="J13" s="13">
        <f>100*'13a'!H14/'13'!F13</f>
        <v>62.820651772685352</v>
      </c>
      <c r="K13" s="13">
        <f t="shared" si="3"/>
        <v>270810.64039999997</v>
      </c>
      <c r="L13" s="171">
        <f>K13/'13a'!C14</f>
        <v>20.766094655317843</v>
      </c>
      <c r="M13">
        <v>1970</v>
      </c>
      <c r="N13">
        <v>93.1</v>
      </c>
      <c r="O13">
        <v>57.2</v>
      </c>
      <c r="P13">
        <v>145.1</v>
      </c>
      <c r="Q13">
        <v>33.200000000000003</v>
      </c>
      <c r="R13">
        <v>63663300000</v>
      </c>
      <c r="S13">
        <v>35.700000000000003</v>
      </c>
      <c r="T13">
        <v>69.5</v>
      </c>
      <c r="U13">
        <v>88.4</v>
      </c>
    </row>
    <row r="14" spans="1:21">
      <c r="A14" s="7">
        <f t="shared" si="4"/>
        <v>1971</v>
      </c>
      <c r="B14" s="13">
        <f t="shared" si="1"/>
        <v>93.7</v>
      </c>
      <c r="C14" s="13">
        <f t="shared" si="0"/>
        <v>58.6</v>
      </c>
      <c r="D14" s="13">
        <f t="shared" si="0"/>
        <v>143.5</v>
      </c>
      <c r="E14" s="13">
        <f t="shared" si="0"/>
        <v>34.5</v>
      </c>
      <c r="F14" s="3">
        <f t="shared" si="2"/>
        <v>69228.3</v>
      </c>
      <c r="G14" s="13">
        <f t="shared" si="0"/>
        <v>36.799999999999997</v>
      </c>
      <c r="H14" s="13">
        <f t="shared" si="0"/>
        <v>70.400000000000006</v>
      </c>
      <c r="I14" s="13">
        <f t="shared" si="0"/>
        <v>88.8</v>
      </c>
      <c r="J14" s="13">
        <f>100*'13a'!H15/'13'!F14</f>
        <v>63.136896327080109</v>
      </c>
      <c r="K14" s="13">
        <f t="shared" si="3"/>
        <v>281414.6715</v>
      </c>
      <c r="L14" s="171">
        <f>K14/'13a'!C15</f>
        <v>21.27625722969448</v>
      </c>
      <c r="M14">
        <v>1971</v>
      </c>
      <c r="N14">
        <v>93.7</v>
      </c>
      <c r="O14">
        <v>58.6</v>
      </c>
      <c r="P14">
        <v>143.5</v>
      </c>
      <c r="Q14">
        <v>34.5</v>
      </c>
      <c r="R14">
        <v>69228300000</v>
      </c>
      <c r="S14">
        <v>36.799999999999997</v>
      </c>
      <c r="T14">
        <v>70.400000000000006</v>
      </c>
      <c r="U14">
        <v>88.8</v>
      </c>
    </row>
    <row r="15" spans="1:21">
      <c r="A15" s="7">
        <f t="shared" si="4"/>
        <v>1972</v>
      </c>
      <c r="B15" s="13">
        <f t="shared" si="1"/>
        <v>95.4</v>
      </c>
      <c r="C15" s="13">
        <f t="shared" si="0"/>
        <v>61</v>
      </c>
      <c r="D15" s="13">
        <f t="shared" si="0"/>
        <v>143.1</v>
      </c>
      <c r="E15" s="13">
        <f t="shared" si="0"/>
        <v>36.6</v>
      </c>
      <c r="F15" s="3">
        <f t="shared" si="2"/>
        <v>77140.800000000003</v>
      </c>
      <c r="G15" s="13">
        <f t="shared" si="0"/>
        <v>38.4</v>
      </c>
      <c r="H15" s="13">
        <f t="shared" si="0"/>
        <v>71.5</v>
      </c>
      <c r="I15" s="13">
        <f t="shared" si="0"/>
        <v>89.4</v>
      </c>
      <c r="J15" s="13">
        <f>100*'13a'!H16/'13'!F15</f>
        <v>63.067922552008795</v>
      </c>
      <c r="K15" s="13">
        <f t="shared" si="3"/>
        <v>298544.26020000002</v>
      </c>
      <c r="L15" s="171">
        <f>K15/'13a'!C16</f>
        <v>22.163806724623051</v>
      </c>
      <c r="M15">
        <v>1972</v>
      </c>
      <c r="N15">
        <v>95.4</v>
      </c>
      <c r="O15">
        <v>61</v>
      </c>
      <c r="P15">
        <v>143.1</v>
      </c>
      <c r="Q15">
        <v>36.6</v>
      </c>
      <c r="R15">
        <v>77140800000</v>
      </c>
      <c r="S15">
        <v>38.4</v>
      </c>
      <c r="T15">
        <v>71.5</v>
      </c>
      <c r="U15">
        <v>89.4</v>
      </c>
    </row>
    <row r="16" spans="1:21">
      <c r="A16" s="7">
        <f t="shared" si="4"/>
        <v>1973</v>
      </c>
      <c r="B16" s="13">
        <f t="shared" si="1"/>
        <v>96.1</v>
      </c>
      <c r="C16" s="13">
        <f t="shared" si="0"/>
        <v>62.7</v>
      </c>
      <c r="D16" s="13">
        <f t="shared" si="0"/>
        <v>141.9</v>
      </c>
      <c r="E16" s="13">
        <f t="shared" si="0"/>
        <v>39.4</v>
      </c>
      <c r="F16" s="3">
        <f t="shared" si="2"/>
        <v>91985.7</v>
      </c>
      <c r="G16" s="13">
        <f t="shared" si="0"/>
        <v>41</v>
      </c>
      <c r="H16" s="13">
        <f t="shared" si="0"/>
        <v>72.5</v>
      </c>
      <c r="I16" s="13">
        <f t="shared" si="0"/>
        <v>90</v>
      </c>
      <c r="J16" s="13">
        <f>100*'13a'!H17/'13'!F16</f>
        <v>61.142112306586789</v>
      </c>
      <c r="K16" s="13">
        <f t="shared" si="3"/>
        <v>321383.71179999993</v>
      </c>
      <c r="L16" s="171">
        <f>K16/'13a'!C17</f>
        <v>22.786222059939163</v>
      </c>
      <c r="M16">
        <v>1973</v>
      </c>
      <c r="N16">
        <v>96.1</v>
      </c>
      <c r="O16">
        <v>62.7</v>
      </c>
      <c r="P16">
        <v>141.9</v>
      </c>
      <c r="Q16">
        <v>39.4</v>
      </c>
      <c r="R16">
        <v>91985700000</v>
      </c>
      <c r="S16">
        <v>41</v>
      </c>
      <c r="T16">
        <v>72.5</v>
      </c>
      <c r="U16">
        <v>90</v>
      </c>
    </row>
    <row r="17" spans="1:21">
      <c r="A17" s="7">
        <f t="shared" si="4"/>
        <v>1974</v>
      </c>
      <c r="B17" s="13">
        <f t="shared" si="1"/>
        <v>94.6</v>
      </c>
      <c r="C17" s="13">
        <f t="shared" si="0"/>
        <v>63</v>
      </c>
      <c r="D17" s="13">
        <f t="shared" si="0"/>
        <v>136.19999999999999</v>
      </c>
      <c r="E17" s="13">
        <f t="shared" si="0"/>
        <v>40.799999999999997</v>
      </c>
      <c r="F17" s="3">
        <f t="shared" si="2"/>
        <v>110278.9</v>
      </c>
      <c r="G17" s="13">
        <f t="shared" si="0"/>
        <v>43.1</v>
      </c>
      <c r="H17" s="13">
        <f t="shared" si="0"/>
        <v>73.8</v>
      </c>
      <c r="I17" s="13">
        <f t="shared" si="0"/>
        <v>90.2</v>
      </c>
      <c r="J17" s="13">
        <f>100*'13a'!H18/'13'!F17</f>
        <v>60.867038028126871</v>
      </c>
      <c r="K17" s="13">
        <f t="shared" si="3"/>
        <v>332803.43759999995</v>
      </c>
      <c r="L17" s="171">
        <f>K17/'13a'!C18</f>
        <v>22.882524587458743</v>
      </c>
      <c r="M17">
        <v>1974</v>
      </c>
      <c r="N17">
        <v>94.6</v>
      </c>
      <c r="O17">
        <v>63</v>
      </c>
      <c r="P17">
        <v>136.19999999999999</v>
      </c>
      <c r="Q17">
        <v>40.799999999999997</v>
      </c>
      <c r="R17">
        <v>110278900000</v>
      </c>
      <c r="S17">
        <v>43.1</v>
      </c>
      <c r="T17">
        <v>73.8</v>
      </c>
      <c r="U17">
        <v>90.2</v>
      </c>
    </row>
    <row r="18" spans="1:21">
      <c r="A18" s="7">
        <f t="shared" si="4"/>
        <v>1975</v>
      </c>
      <c r="B18" s="13">
        <f t="shared" si="1"/>
        <v>93.3</v>
      </c>
      <c r="C18" s="13">
        <f t="shared" si="0"/>
        <v>63.9</v>
      </c>
      <c r="D18" s="13">
        <f t="shared" si="0"/>
        <v>128.69999999999999</v>
      </c>
      <c r="E18" s="13">
        <f t="shared" si="0"/>
        <v>41.3</v>
      </c>
      <c r="F18" s="3">
        <f t="shared" si="2"/>
        <v>125236.3</v>
      </c>
      <c r="G18" s="13">
        <f t="shared" si="0"/>
        <v>44.3</v>
      </c>
      <c r="H18" s="13">
        <f t="shared" si="0"/>
        <v>75.900000000000006</v>
      </c>
      <c r="I18" s="13">
        <f t="shared" si="0"/>
        <v>90.4</v>
      </c>
      <c r="J18" s="13">
        <f>100*'13a'!H19/'13'!F18</f>
        <v>61.583103301518797</v>
      </c>
      <c r="K18" s="13">
        <f t="shared" si="3"/>
        <v>336881.91109999997</v>
      </c>
      <c r="L18" s="171">
        <f>K18/'13a'!C19</f>
        <v>23.258579079272582</v>
      </c>
      <c r="M18">
        <v>1975</v>
      </c>
      <c r="N18">
        <v>93.3</v>
      </c>
      <c r="O18">
        <v>63.9</v>
      </c>
      <c r="P18">
        <v>128.69999999999999</v>
      </c>
      <c r="Q18">
        <v>41.3</v>
      </c>
      <c r="R18">
        <v>125236300000</v>
      </c>
      <c r="S18">
        <v>44.3</v>
      </c>
      <c r="T18">
        <v>75.900000000000006</v>
      </c>
      <c r="U18">
        <v>90.4</v>
      </c>
    </row>
    <row r="19" spans="1:21">
      <c r="A19" s="7">
        <f t="shared" si="4"/>
        <v>1976</v>
      </c>
      <c r="B19" s="13">
        <f t="shared" si="1"/>
        <v>97</v>
      </c>
      <c r="C19" s="13">
        <f t="shared" si="0"/>
        <v>68.400000000000006</v>
      </c>
      <c r="D19" s="13">
        <f t="shared" si="0"/>
        <v>128.69999999999999</v>
      </c>
      <c r="E19" s="13">
        <f t="shared" si="0"/>
        <v>44</v>
      </c>
      <c r="F19" s="3">
        <f t="shared" si="2"/>
        <v>142441.5</v>
      </c>
      <c r="G19" s="13">
        <f t="shared" si="0"/>
        <v>45.3</v>
      </c>
      <c r="H19" s="13">
        <f t="shared" si="0"/>
        <v>77.900000000000006</v>
      </c>
      <c r="I19" s="13">
        <f t="shared" si="0"/>
        <v>90.6</v>
      </c>
      <c r="J19" s="13">
        <f>100*'13a'!H20/'13'!F19</f>
        <v>62.150496870645142</v>
      </c>
      <c r="K19" s="13">
        <f t="shared" si="3"/>
        <v>358905.66799999995</v>
      </c>
      <c r="L19" s="171">
        <f>K19/'13a'!C20</f>
        <v>24.875980260330749</v>
      </c>
      <c r="M19">
        <v>1976</v>
      </c>
      <c r="N19">
        <v>97</v>
      </c>
      <c r="O19">
        <v>68.400000000000006</v>
      </c>
      <c r="P19">
        <v>128.69999999999999</v>
      </c>
      <c r="Q19">
        <v>44</v>
      </c>
      <c r="R19">
        <v>142441500000</v>
      </c>
      <c r="S19">
        <v>45.3</v>
      </c>
      <c r="T19">
        <v>77.900000000000006</v>
      </c>
      <c r="U19">
        <v>90.6</v>
      </c>
    </row>
    <row r="20" spans="1:21">
      <c r="A20" s="7">
        <f t="shared" si="4"/>
        <v>1977</v>
      </c>
      <c r="B20" s="13">
        <f t="shared" si="1"/>
        <v>98.5</v>
      </c>
      <c r="C20" s="13">
        <f t="shared" si="1"/>
        <v>71</v>
      </c>
      <c r="D20" s="13">
        <f t="shared" si="1"/>
        <v>127.4</v>
      </c>
      <c r="E20" s="13">
        <f t="shared" si="1"/>
        <v>45.8</v>
      </c>
      <c r="F20" s="3">
        <f t="shared" si="2"/>
        <v>156374.29999999999</v>
      </c>
      <c r="G20" s="13">
        <f t="shared" ref="G20:I52" si="5">S20</f>
        <v>46.5</v>
      </c>
      <c r="H20" s="13">
        <f t="shared" si="5"/>
        <v>79.3</v>
      </c>
      <c r="I20" s="13">
        <f t="shared" si="5"/>
        <v>90.9</v>
      </c>
      <c r="J20" s="13">
        <f>100*'13a'!H21/'13'!F20</f>
        <v>62.4252194893918</v>
      </c>
      <c r="K20" s="13">
        <f t="shared" si="3"/>
        <v>373588.17259999999</v>
      </c>
      <c r="L20" s="171">
        <f>K20/'13a'!C21</f>
        <v>25.795656346236171</v>
      </c>
      <c r="M20">
        <v>1977</v>
      </c>
      <c r="N20">
        <v>98.5</v>
      </c>
      <c r="O20">
        <v>71</v>
      </c>
      <c r="P20">
        <v>127.4</v>
      </c>
      <c r="Q20">
        <v>45.8</v>
      </c>
      <c r="R20">
        <v>156374300000</v>
      </c>
      <c r="S20">
        <v>46.5</v>
      </c>
      <c r="T20">
        <v>79.3</v>
      </c>
      <c r="U20">
        <v>90.9</v>
      </c>
    </row>
    <row r="21" spans="1:21">
      <c r="A21" s="7">
        <f t="shared" si="4"/>
        <v>1978</v>
      </c>
      <c r="B21" s="13">
        <f t="shared" si="1"/>
        <v>98.4</v>
      </c>
      <c r="C21" s="13">
        <f t="shared" si="1"/>
        <v>71.5</v>
      </c>
      <c r="D21" s="13">
        <f t="shared" si="1"/>
        <v>126.3</v>
      </c>
      <c r="E21" s="13">
        <f t="shared" si="1"/>
        <v>47.9</v>
      </c>
      <c r="F21" s="3">
        <f t="shared" si="2"/>
        <v>174222.7</v>
      </c>
      <c r="G21" s="13">
        <f t="shared" si="5"/>
        <v>48.7</v>
      </c>
      <c r="H21" s="13">
        <f t="shared" si="5"/>
        <v>79.8</v>
      </c>
      <c r="I21" s="13">
        <f t="shared" si="5"/>
        <v>91.2</v>
      </c>
      <c r="J21" s="13">
        <f>100*'13a'!H22/'13'!F21</f>
        <v>60.906472003935193</v>
      </c>
      <c r="K21" s="13">
        <f t="shared" si="3"/>
        <v>390717.76129999995</v>
      </c>
      <c r="L21" s="171">
        <f>K21/'13a'!C22</f>
        <v>25.995167214445388</v>
      </c>
      <c r="M21">
        <v>1978</v>
      </c>
      <c r="N21">
        <v>98.4</v>
      </c>
      <c r="O21">
        <v>71.5</v>
      </c>
      <c r="P21">
        <v>126.3</v>
      </c>
      <c r="Q21">
        <v>47.9</v>
      </c>
      <c r="R21">
        <v>174222700000</v>
      </c>
      <c r="S21">
        <v>48.7</v>
      </c>
      <c r="T21">
        <v>79.8</v>
      </c>
      <c r="U21">
        <v>91.2</v>
      </c>
    </row>
    <row r="22" spans="1:21">
      <c r="A22" s="7">
        <f t="shared" si="4"/>
        <v>1979</v>
      </c>
      <c r="B22" s="13">
        <f t="shared" si="1"/>
        <v>96.8</v>
      </c>
      <c r="C22" s="13">
        <f t="shared" si="1"/>
        <v>70.8</v>
      </c>
      <c r="D22" s="13">
        <f t="shared" si="1"/>
        <v>123.8</v>
      </c>
      <c r="E22" s="13">
        <f t="shared" si="1"/>
        <v>50</v>
      </c>
      <c r="F22" s="3">
        <f t="shared" si="2"/>
        <v>202374.3</v>
      </c>
      <c r="G22" s="13">
        <f t="shared" si="5"/>
        <v>51.6</v>
      </c>
      <c r="H22" s="13">
        <f t="shared" si="5"/>
        <v>80</v>
      </c>
      <c r="I22" s="13">
        <f t="shared" si="5"/>
        <v>91.3</v>
      </c>
      <c r="J22" s="13">
        <f>100*'13a'!H23/'13'!F22</f>
        <v>59.361391243848651</v>
      </c>
      <c r="K22" s="13">
        <f t="shared" si="3"/>
        <v>407847.35</v>
      </c>
      <c r="L22" s="171">
        <f>K22/'13a'!C23</f>
        <v>25.714983323140167</v>
      </c>
      <c r="M22">
        <v>1979</v>
      </c>
      <c r="N22">
        <v>96.8</v>
      </c>
      <c r="O22">
        <v>70.8</v>
      </c>
      <c r="P22">
        <v>123.8</v>
      </c>
      <c r="Q22">
        <v>50</v>
      </c>
      <c r="R22">
        <v>202374300000</v>
      </c>
      <c r="S22">
        <v>51.6</v>
      </c>
      <c r="T22">
        <v>80</v>
      </c>
      <c r="U22">
        <v>91.3</v>
      </c>
    </row>
    <row r="23" spans="1:21">
      <c r="A23" s="7">
        <f t="shared" si="4"/>
        <v>1980</v>
      </c>
      <c r="B23" s="13">
        <f t="shared" si="1"/>
        <v>94.5</v>
      </c>
      <c r="C23" s="13">
        <f t="shared" si="1"/>
        <v>70.7</v>
      </c>
      <c r="D23" s="13">
        <f t="shared" si="1"/>
        <v>118.3</v>
      </c>
      <c r="E23" s="13">
        <f t="shared" si="1"/>
        <v>51.2</v>
      </c>
      <c r="F23" s="3">
        <f t="shared" si="2"/>
        <v>229918.2</v>
      </c>
      <c r="G23" s="13">
        <f t="shared" si="5"/>
        <v>54.2</v>
      </c>
      <c r="H23" s="13">
        <f t="shared" si="5"/>
        <v>81.5</v>
      </c>
      <c r="I23" s="13">
        <f t="shared" si="5"/>
        <v>91.7</v>
      </c>
      <c r="J23" s="13">
        <f>100*'13a'!H24/'13'!F23</f>
        <v>58.80478361434632</v>
      </c>
      <c r="K23" s="13">
        <f t="shared" si="3"/>
        <v>417635.68640000001</v>
      </c>
      <c r="L23" s="171">
        <f>K23/'13a'!C24</f>
        <v>25.677587300025824</v>
      </c>
      <c r="M23">
        <v>1980</v>
      </c>
      <c r="N23">
        <v>94.5</v>
      </c>
      <c r="O23">
        <v>70.7</v>
      </c>
      <c r="P23">
        <v>118.3</v>
      </c>
      <c r="Q23">
        <v>51.2</v>
      </c>
      <c r="R23">
        <v>229918200000</v>
      </c>
      <c r="S23">
        <v>54.2</v>
      </c>
      <c r="T23">
        <v>81.5</v>
      </c>
      <c r="U23">
        <v>91.7</v>
      </c>
    </row>
    <row r="24" spans="1:21">
      <c r="A24" s="7">
        <f t="shared" si="4"/>
        <v>1981</v>
      </c>
      <c r="B24" s="13">
        <f t="shared" si="1"/>
        <v>94.2</v>
      </c>
      <c r="C24" s="13">
        <f t="shared" si="1"/>
        <v>72</v>
      </c>
      <c r="D24" s="13">
        <f t="shared" si="1"/>
        <v>114.8</v>
      </c>
      <c r="E24" s="13">
        <f t="shared" si="1"/>
        <v>53.4</v>
      </c>
      <c r="F24" s="3">
        <f t="shared" si="2"/>
        <v>257890.9</v>
      </c>
      <c r="G24" s="13">
        <f t="shared" si="5"/>
        <v>56.7</v>
      </c>
      <c r="H24" s="13">
        <f t="shared" si="5"/>
        <v>83.1</v>
      </c>
      <c r="I24" s="13">
        <f t="shared" si="5"/>
        <v>92</v>
      </c>
      <c r="J24" s="13">
        <f>100*'13a'!H25/'13'!F24</f>
        <v>60.059660887607897</v>
      </c>
      <c r="K24" s="13">
        <f t="shared" si="3"/>
        <v>435580.96979999996</v>
      </c>
      <c r="L24" s="171">
        <f>K24/'13a'!C25</f>
        <v>26.169192168124578</v>
      </c>
      <c r="M24">
        <v>1981</v>
      </c>
      <c r="N24">
        <v>94.2</v>
      </c>
      <c r="O24">
        <v>72</v>
      </c>
      <c r="P24">
        <v>114.8</v>
      </c>
      <c r="Q24">
        <v>53.4</v>
      </c>
      <c r="R24">
        <v>257890900000</v>
      </c>
      <c r="S24">
        <v>56.7</v>
      </c>
      <c r="T24">
        <v>83.1</v>
      </c>
      <c r="U24">
        <v>92</v>
      </c>
    </row>
    <row r="25" spans="1:21">
      <c r="A25" s="7">
        <f t="shared" si="4"/>
        <v>1982</v>
      </c>
      <c r="B25" s="13">
        <f t="shared" si="1"/>
        <v>92.4</v>
      </c>
      <c r="C25" s="13">
        <f t="shared" si="1"/>
        <v>73.400000000000006</v>
      </c>
      <c r="D25" s="13">
        <f t="shared" si="1"/>
        <v>107.8</v>
      </c>
      <c r="E25" s="13">
        <f t="shared" si="1"/>
        <v>51.3</v>
      </c>
      <c r="F25" s="3">
        <f t="shared" si="2"/>
        <v>265537.09999999998</v>
      </c>
      <c r="G25" s="13">
        <f t="shared" si="5"/>
        <v>55.5</v>
      </c>
      <c r="H25" s="13">
        <f t="shared" si="5"/>
        <v>85.9</v>
      </c>
      <c r="I25" s="13">
        <f t="shared" si="5"/>
        <v>92.5</v>
      </c>
      <c r="J25" s="13">
        <f>100*'13a'!H26/'13'!F25</f>
        <v>60.608818880676189</v>
      </c>
      <c r="K25" s="13">
        <f t="shared" si="3"/>
        <v>418451.38109999994</v>
      </c>
      <c r="L25" s="171">
        <f>K25/'13a'!C26</f>
        <v>26.685929180005864</v>
      </c>
      <c r="M25">
        <v>1982</v>
      </c>
      <c r="N25">
        <v>92.4</v>
      </c>
      <c r="O25">
        <v>73.400000000000006</v>
      </c>
      <c r="P25">
        <v>107.8</v>
      </c>
      <c r="Q25">
        <v>51.3</v>
      </c>
      <c r="R25">
        <v>265537100000</v>
      </c>
      <c r="S25">
        <v>55.5</v>
      </c>
      <c r="T25">
        <v>85.9</v>
      </c>
      <c r="U25">
        <v>92.5</v>
      </c>
    </row>
    <row r="26" spans="1:21">
      <c r="A26" s="7">
        <f t="shared" si="4"/>
        <v>1983</v>
      </c>
      <c r="B26" s="13">
        <f t="shared" si="1"/>
        <v>93.7</v>
      </c>
      <c r="C26" s="13">
        <f t="shared" si="1"/>
        <v>75.5</v>
      </c>
      <c r="D26" s="13">
        <f t="shared" si="1"/>
        <v>108.1</v>
      </c>
      <c r="E26" s="13">
        <f t="shared" si="1"/>
        <v>52.7</v>
      </c>
      <c r="F26" s="3">
        <f t="shared" si="2"/>
        <v>289501.90000000002</v>
      </c>
      <c r="G26" s="13">
        <f t="shared" si="5"/>
        <v>56.3</v>
      </c>
      <c r="H26" s="13">
        <f t="shared" si="5"/>
        <v>86.8</v>
      </c>
      <c r="I26" s="13">
        <f t="shared" si="5"/>
        <v>92.9</v>
      </c>
      <c r="J26" s="13">
        <f>100*'13a'!H27/'13'!F26</f>
        <v>58.217372666638795</v>
      </c>
      <c r="K26" s="13">
        <f t="shared" si="3"/>
        <v>429871.10689999996</v>
      </c>
      <c r="L26" s="171">
        <f>K26/'13a'!C27</f>
        <v>27.433619892147163</v>
      </c>
      <c r="M26">
        <v>1983</v>
      </c>
      <c r="N26">
        <v>93.7</v>
      </c>
      <c r="O26">
        <v>75.5</v>
      </c>
      <c r="P26">
        <v>108.1</v>
      </c>
      <c r="Q26">
        <v>52.7</v>
      </c>
      <c r="R26">
        <v>289501900000</v>
      </c>
      <c r="S26">
        <v>56.3</v>
      </c>
      <c r="T26">
        <v>86.8</v>
      </c>
      <c r="U26">
        <v>92.9</v>
      </c>
    </row>
    <row r="27" spans="1:21">
      <c r="A27" s="7">
        <f t="shared" si="4"/>
        <v>1984</v>
      </c>
      <c r="B27" s="13">
        <f t="shared" si="1"/>
        <v>96.8</v>
      </c>
      <c r="C27" s="13">
        <f t="shared" si="1"/>
        <v>78.2</v>
      </c>
      <c r="D27" s="13">
        <f t="shared" si="1"/>
        <v>112.1</v>
      </c>
      <c r="E27" s="13">
        <f t="shared" si="1"/>
        <v>56.4</v>
      </c>
      <c r="F27" s="3">
        <f t="shared" si="2"/>
        <v>319108.8</v>
      </c>
      <c r="G27" s="13">
        <f t="shared" si="5"/>
        <v>58.3</v>
      </c>
      <c r="H27" s="13">
        <f t="shared" si="5"/>
        <v>86.7</v>
      </c>
      <c r="I27" s="13">
        <f t="shared" si="5"/>
        <v>93.1</v>
      </c>
      <c r="J27" s="13">
        <f>100*'13a'!H28/'13'!F27</f>
        <v>57.533950802986318</v>
      </c>
      <c r="K27" s="13">
        <f t="shared" si="3"/>
        <v>460051.81079999998</v>
      </c>
      <c r="L27" s="171">
        <f>K27/'13a'!C28</f>
        <v>28.415274009746575</v>
      </c>
      <c r="M27">
        <v>1984</v>
      </c>
      <c r="N27">
        <v>96.8</v>
      </c>
      <c r="O27">
        <v>78.2</v>
      </c>
      <c r="P27">
        <v>112.1</v>
      </c>
      <c r="Q27">
        <v>56.4</v>
      </c>
      <c r="R27">
        <v>319108800000</v>
      </c>
      <c r="S27">
        <v>58.3</v>
      </c>
      <c r="T27">
        <v>86.7</v>
      </c>
      <c r="U27">
        <v>93.1</v>
      </c>
    </row>
    <row r="28" spans="1:21">
      <c r="A28" s="7">
        <f t="shared" si="4"/>
        <v>1985</v>
      </c>
      <c r="B28" s="13">
        <f t="shared" si="1"/>
        <v>98</v>
      </c>
      <c r="C28" s="13">
        <f t="shared" si="1"/>
        <v>79</v>
      </c>
      <c r="D28" s="13">
        <f t="shared" si="1"/>
        <v>113.6</v>
      </c>
      <c r="E28" s="13">
        <f t="shared" si="1"/>
        <v>59.4</v>
      </c>
      <c r="F28" s="3">
        <f t="shared" si="2"/>
        <v>345714.7</v>
      </c>
      <c r="G28" s="13">
        <f t="shared" si="5"/>
        <v>60.6</v>
      </c>
      <c r="H28" s="13">
        <f t="shared" si="5"/>
        <v>86.6</v>
      </c>
      <c r="I28" s="13">
        <f t="shared" si="5"/>
        <v>93.1</v>
      </c>
      <c r="J28" s="13">
        <f>100*'13a'!H29/'13'!F28</f>
        <v>58.067591571894397</v>
      </c>
      <c r="K28" s="13">
        <f t="shared" si="3"/>
        <v>484522.65179999999</v>
      </c>
      <c r="L28" s="171">
        <f>K28/'13a'!C29</f>
        <v>28.708880779280804</v>
      </c>
      <c r="M28">
        <v>1985</v>
      </c>
      <c r="N28">
        <v>98</v>
      </c>
      <c r="O28">
        <v>79</v>
      </c>
      <c r="P28">
        <v>113.6</v>
      </c>
      <c r="Q28">
        <v>59.4</v>
      </c>
      <c r="R28">
        <v>345714700000</v>
      </c>
      <c r="S28">
        <v>60.6</v>
      </c>
      <c r="T28">
        <v>86.6</v>
      </c>
      <c r="U28">
        <v>93.1</v>
      </c>
    </row>
    <row r="29" spans="1:21">
      <c r="A29" s="7">
        <f t="shared" si="4"/>
        <v>1986</v>
      </c>
      <c r="B29" s="13">
        <f t="shared" si="1"/>
        <v>96.5</v>
      </c>
      <c r="C29" s="13">
        <f t="shared" si="1"/>
        <v>78.5</v>
      </c>
      <c r="D29" s="13">
        <f t="shared" si="1"/>
        <v>112.3</v>
      </c>
      <c r="E29" s="13">
        <f t="shared" si="1"/>
        <v>60.9</v>
      </c>
      <c r="F29" s="3">
        <f t="shared" si="2"/>
        <v>359563.5</v>
      </c>
      <c r="G29" s="13">
        <f t="shared" si="5"/>
        <v>63.1</v>
      </c>
      <c r="H29" s="13">
        <f t="shared" si="5"/>
        <v>86.8</v>
      </c>
      <c r="I29" s="13">
        <f t="shared" si="5"/>
        <v>93.7</v>
      </c>
      <c r="J29" s="13">
        <f>100*'13a'!H30/'13'!F29</f>
        <v>59.72803134912192</v>
      </c>
      <c r="K29" s="13">
        <f t="shared" si="3"/>
        <v>496758.07229999994</v>
      </c>
      <c r="L29" s="171">
        <f>K29/'13a'!C30</f>
        <v>28.522922600352548</v>
      </c>
      <c r="M29">
        <v>1986</v>
      </c>
      <c r="N29">
        <v>96.5</v>
      </c>
      <c r="O29">
        <v>78.5</v>
      </c>
      <c r="P29">
        <v>112.3</v>
      </c>
      <c r="Q29">
        <v>60.9</v>
      </c>
      <c r="R29">
        <v>359563500000</v>
      </c>
      <c r="S29">
        <v>63.1</v>
      </c>
      <c r="T29">
        <v>86.8</v>
      </c>
      <c r="U29">
        <v>93.7</v>
      </c>
    </row>
    <row r="30" spans="1:21">
      <c r="A30" s="7">
        <f>A29+1</f>
        <v>1987</v>
      </c>
      <c r="B30" s="13">
        <f t="shared" si="1"/>
        <v>96.4</v>
      </c>
      <c r="C30" s="13">
        <f t="shared" si="1"/>
        <v>79</v>
      </c>
      <c r="D30" s="13">
        <f t="shared" si="1"/>
        <v>111.7</v>
      </c>
      <c r="E30" s="13">
        <f t="shared" si="1"/>
        <v>63.9</v>
      </c>
      <c r="F30" s="3">
        <f t="shared" si="2"/>
        <v>392699.3</v>
      </c>
      <c r="G30" s="13">
        <f t="shared" si="5"/>
        <v>66.3</v>
      </c>
      <c r="H30" s="13">
        <f t="shared" si="5"/>
        <v>87.2</v>
      </c>
      <c r="I30" s="13">
        <f t="shared" si="5"/>
        <v>94</v>
      </c>
      <c r="J30" s="13">
        <f>100*'13a'!H31/'13'!F30</f>
        <v>59.387500818055955</v>
      </c>
      <c r="K30" s="13">
        <f t="shared" si="3"/>
        <v>521228.91329999996</v>
      </c>
      <c r="L30" s="171">
        <f>K30/'13a'!C31</f>
        <v>28.719745288944722</v>
      </c>
      <c r="M30">
        <v>1987</v>
      </c>
      <c r="N30">
        <v>96.4</v>
      </c>
      <c r="O30">
        <v>79</v>
      </c>
      <c r="P30">
        <v>111.7</v>
      </c>
      <c r="Q30">
        <v>63.9</v>
      </c>
      <c r="R30">
        <v>392699300000</v>
      </c>
      <c r="S30">
        <v>66.3</v>
      </c>
      <c r="T30">
        <v>87.2</v>
      </c>
      <c r="U30">
        <v>94</v>
      </c>
    </row>
    <row r="31" spans="1:21">
      <c r="A31" s="7">
        <f t="shared" si="4"/>
        <v>1988</v>
      </c>
      <c r="B31" s="13">
        <f t="shared" si="1"/>
        <v>96.5</v>
      </c>
      <c r="C31" s="13">
        <f t="shared" si="1"/>
        <v>80.2</v>
      </c>
      <c r="D31" s="13">
        <f t="shared" si="1"/>
        <v>111.1</v>
      </c>
      <c r="E31" s="13">
        <f t="shared" si="1"/>
        <v>67.2</v>
      </c>
      <c r="F31" s="3">
        <f t="shared" si="2"/>
        <v>430970.6</v>
      </c>
      <c r="G31" s="13">
        <f t="shared" si="5"/>
        <v>69.7</v>
      </c>
      <c r="H31" s="13">
        <f t="shared" si="5"/>
        <v>87.9</v>
      </c>
      <c r="I31" s="13">
        <f t="shared" si="5"/>
        <v>94.5</v>
      </c>
      <c r="J31" s="13">
        <f>100*'13a'!H32/'13'!F31</f>
        <v>60.312652417589511</v>
      </c>
      <c r="K31" s="13">
        <f t="shared" si="3"/>
        <v>548146.83840000001</v>
      </c>
      <c r="L31" s="171">
        <f>K31/'13a'!C32</f>
        <v>29.132882553652856</v>
      </c>
      <c r="M31">
        <v>1988</v>
      </c>
      <c r="N31">
        <v>96.5</v>
      </c>
      <c r="O31">
        <v>80.2</v>
      </c>
      <c r="P31">
        <v>111.1</v>
      </c>
      <c r="Q31">
        <v>67.2</v>
      </c>
      <c r="R31">
        <v>430970600000</v>
      </c>
      <c r="S31">
        <v>69.7</v>
      </c>
      <c r="T31">
        <v>87.9</v>
      </c>
      <c r="U31">
        <v>94.5</v>
      </c>
    </row>
    <row r="32" spans="1:21">
      <c r="A32" s="7">
        <f t="shared" si="4"/>
        <v>1989</v>
      </c>
      <c r="B32" s="13">
        <f t="shared" si="1"/>
        <v>95.3</v>
      </c>
      <c r="C32" s="13">
        <f t="shared" si="1"/>
        <v>80.599999999999994</v>
      </c>
      <c r="D32" s="13">
        <f t="shared" si="1"/>
        <v>107.8</v>
      </c>
      <c r="E32" s="13">
        <f t="shared" si="1"/>
        <v>69</v>
      </c>
      <c r="F32" s="3">
        <f t="shared" si="2"/>
        <v>457351.9</v>
      </c>
      <c r="G32" s="13">
        <f t="shared" si="5"/>
        <v>72.3</v>
      </c>
      <c r="H32" s="13">
        <f t="shared" si="5"/>
        <v>89.1</v>
      </c>
      <c r="I32" s="13">
        <f t="shared" si="5"/>
        <v>94.8</v>
      </c>
      <c r="J32" s="13">
        <f>100*'13a'!H33/'13'!F32</f>
        <v>60.828456162530415</v>
      </c>
      <c r="K32" s="13">
        <f t="shared" si="3"/>
        <v>562829.34299999999</v>
      </c>
      <c r="L32" s="171">
        <f>K32/'13a'!C33</f>
        <v>29.300751378281713</v>
      </c>
      <c r="M32">
        <v>1989</v>
      </c>
      <c r="N32">
        <v>95.3</v>
      </c>
      <c r="O32">
        <v>80.599999999999994</v>
      </c>
      <c r="P32">
        <v>107.8</v>
      </c>
      <c r="Q32">
        <v>69</v>
      </c>
      <c r="R32">
        <v>457351900000</v>
      </c>
      <c r="S32">
        <v>72.3</v>
      </c>
      <c r="T32">
        <v>89.1</v>
      </c>
      <c r="U32">
        <v>94.8</v>
      </c>
    </row>
    <row r="33" spans="1:21">
      <c r="A33" s="7">
        <f t="shared" si="4"/>
        <v>1990</v>
      </c>
      <c r="B33" s="13">
        <f t="shared" si="1"/>
        <v>93.6</v>
      </c>
      <c r="C33" s="13">
        <f t="shared" si="1"/>
        <v>80.599999999999994</v>
      </c>
      <c r="D33" s="13">
        <f t="shared" si="1"/>
        <v>103.8</v>
      </c>
      <c r="E33" s="13">
        <f t="shared" si="1"/>
        <v>68.7</v>
      </c>
      <c r="F33" s="3">
        <f t="shared" si="2"/>
        <v>466915.7</v>
      </c>
      <c r="G33" s="13">
        <f t="shared" si="5"/>
        <v>73.400000000000006</v>
      </c>
      <c r="H33" s="13">
        <f t="shared" si="5"/>
        <v>90.5</v>
      </c>
      <c r="I33" s="13">
        <f t="shared" si="5"/>
        <v>95.2</v>
      </c>
      <c r="J33" s="13">
        <f>100*'13a'!H34/'13'!F33</f>
        <v>61.921156217278615</v>
      </c>
      <c r="K33" s="13">
        <f t="shared" si="3"/>
        <v>560382.25890000002</v>
      </c>
      <c r="L33" s="171">
        <f>K33/'13a'!C34</f>
        <v>29.320503492515293</v>
      </c>
      <c r="M33">
        <v>1990</v>
      </c>
      <c r="N33">
        <v>93.6</v>
      </c>
      <c r="O33">
        <v>80.599999999999994</v>
      </c>
      <c r="P33">
        <v>103.8</v>
      </c>
      <c r="Q33">
        <v>68.7</v>
      </c>
      <c r="R33">
        <v>466915700000</v>
      </c>
      <c r="S33">
        <v>73.400000000000006</v>
      </c>
      <c r="T33">
        <v>90.5</v>
      </c>
      <c r="U33">
        <v>95.2</v>
      </c>
    </row>
    <row r="34" spans="1:21">
      <c r="A34" s="7">
        <f t="shared" si="4"/>
        <v>1991</v>
      </c>
      <c r="B34" s="13">
        <f t="shared" si="1"/>
        <v>91</v>
      </c>
      <c r="C34" s="13">
        <f t="shared" si="1"/>
        <v>80.599999999999994</v>
      </c>
      <c r="D34" s="13">
        <f t="shared" si="1"/>
        <v>97.7</v>
      </c>
      <c r="E34" s="13">
        <f t="shared" si="1"/>
        <v>65.900000000000006</v>
      </c>
      <c r="F34" s="3">
        <f t="shared" si="2"/>
        <v>459394.4</v>
      </c>
      <c r="G34" s="13">
        <f t="shared" si="5"/>
        <v>72.400000000000006</v>
      </c>
      <c r="H34" s="13">
        <f t="shared" si="5"/>
        <v>92.5</v>
      </c>
      <c r="I34" s="13">
        <f t="shared" si="5"/>
        <v>95.7</v>
      </c>
      <c r="J34" s="13">
        <f>100*'13a'!H35/'13'!F34</f>
        <v>63.464966050957521</v>
      </c>
      <c r="K34" s="13">
        <f t="shared" si="3"/>
        <v>537542.80729999999</v>
      </c>
      <c r="L34" s="171">
        <f>K34/'13a'!C35</f>
        <v>29.276017215650391</v>
      </c>
      <c r="M34">
        <v>1991</v>
      </c>
      <c r="N34">
        <v>91</v>
      </c>
      <c r="O34">
        <v>80.599999999999994</v>
      </c>
      <c r="P34">
        <v>97.7</v>
      </c>
      <c r="Q34">
        <v>65.900000000000006</v>
      </c>
      <c r="R34">
        <v>459394400000</v>
      </c>
      <c r="S34">
        <v>72.400000000000006</v>
      </c>
      <c r="T34">
        <v>92.5</v>
      </c>
      <c r="U34">
        <v>95.7</v>
      </c>
    </row>
    <row r="35" spans="1:21">
      <c r="A35" s="7">
        <f t="shared" si="4"/>
        <v>1992</v>
      </c>
      <c r="B35" s="13">
        <f t="shared" si="1"/>
        <v>91.5</v>
      </c>
      <c r="C35" s="13">
        <f t="shared" si="1"/>
        <v>82.4</v>
      </c>
      <c r="D35" s="13">
        <f t="shared" si="1"/>
        <v>96.5</v>
      </c>
      <c r="E35" s="13">
        <f t="shared" si="1"/>
        <v>66.3</v>
      </c>
      <c r="F35" s="3">
        <f t="shared" si="2"/>
        <v>462743.7</v>
      </c>
      <c r="G35" s="13">
        <f t="shared" si="5"/>
        <v>72.400000000000006</v>
      </c>
      <c r="H35" s="13">
        <f t="shared" si="5"/>
        <v>93.7</v>
      </c>
      <c r="I35" s="13">
        <f t="shared" si="5"/>
        <v>96.1</v>
      </c>
      <c r="J35" s="13">
        <f>100*'13a'!H36/'13'!F35</f>
        <v>63.558531428952996</v>
      </c>
      <c r="K35" s="13">
        <f t="shared" si="3"/>
        <v>540805.58609999996</v>
      </c>
      <c r="L35" s="171">
        <f>K35/'13a'!C36</f>
        <v>29.976475034643311</v>
      </c>
      <c r="M35">
        <v>1992</v>
      </c>
      <c r="N35">
        <v>91.5</v>
      </c>
      <c r="O35">
        <v>82.4</v>
      </c>
      <c r="P35">
        <v>96.5</v>
      </c>
      <c r="Q35">
        <v>66.3</v>
      </c>
      <c r="R35">
        <v>462743700000</v>
      </c>
      <c r="S35">
        <v>72.400000000000006</v>
      </c>
      <c r="T35">
        <v>93.7</v>
      </c>
      <c r="U35">
        <v>96.1</v>
      </c>
    </row>
    <row r="36" spans="1:21">
      <c r="A36" s="7">
        <f t="shared" si="4"/>
        <v>1993</v>
      </c>
      <c r="B36" s="13">
        <f t="shared" si="1"/>
        <v>92.4</v>
      </c>
      <c r="C36" s="13">
        <f t="shared" si="1"/>
        <v>83.8</v>
      </c>
      <c r="D36" s="13">
        <f t="shared" si="1"/>
        <v>97.8</v>
      </c>
      <c r="E36" s="13">
        <f t="shared" si="1"/>
        <v>68.2</v>
      </c>
      <c r="F36" s="3">
        <f t="shared" si="2"/>
        <v>481032.6</v>
      </c>
      <c r="G36" s="13">
        <f t="shared" si="5"/>
        <v>73.8</v>
      </c>
      <c r="H36" s="13">
        <f t="shared" si="5"/>
        <v>93.8</v>
      </c>
      <c r="I36" s="13">
        <f t="shared" si="5"/>
        <v>96.7</v>
      </c>
      <c r="J36" s="13">
        <f>100*'13a'!H37/'13'!F36</f>
        <v>62.316171502721431</v>
      </c>
      <c r="K36" s="13">
        <f t="shared" si="3"/>
        <v>556303.78539999994</v>
      </c>
      <c r="L36" s="171">
        <f>K36/'13a'!C37</f>
        <v>30.46904290721875</v>
      </c>
      <c r="M36">
        <v>1993</v>
      </c>
      <c r="N36">
        <v>92.4</v>
      </c>
      <c r="O36">
        <v>83.8</v>
      </c>
      <c r="P36">
        <v>97.8</v>
      </c>
      <c r="Q36">
        <v>68.2</v>
      </c>
      <c r="R36">
        <v>481032600000</v>
      </c>
      <c r="S36">
        <v>73.8</v>
      </c>
      <c r="T36">
        <v>93.8</v>
      </c>
      <c r="U36">
        <v>96.7</v>
      </c>
    </row>
    <row r="37" spans="1:21">
      <c r="A37" s="7">
        <f>A36+1</f>
        <v>1994</v>
      </c>
      <c r="B37" s="13">
        <f t="shared" si="1"/>
        <v>94.6</v>
      </c>
      <c r="C37" s="13">
        <f t="shared" si="1"/>
        <v>86.1</v>
      </c>
      <c r="D37" s="13">
        <f t="shared" si="1"/>
        <v>100.6</v>
      </c>
      <c r="E37" s="13">
        <f t="shared" si="1"/>
        <v>72.400000000000006</v>
      </c>
      <c r="F37" s="3">
        <f t="shared" si="2"/>
        <v>517685.2</v>
      </c>
      <c r="G37" s="13">
        <f t="shared" si="5"/>
        <v>76.5</v>
      </c>
      <c r="H37" s="13">
        <f t="shared" si="5"/>
        <v>93.8</v>
      </c>
      <c r="I37" s="13">
        <f t="shared" si="5"/>
        <v>97</v>
      </c>
      <c r="J37" s="13">
        <f>100*'13a'!H38/'13'!F37</f>
        <v>59.780654343604944</v>
      </c>
      <c r="K37" s="13">
        <f t="shared" si="3"/>
        <v>590562.96279999998</v>
      </c>
      <c r="L37" s="171">
        <f>K37/'13a'!C38</f>
        <v>31.283463263727764</v>
      </c>
      <c r="M37">
        <v>1994</v>
      </c>
      <c r="N37">
        <v>94.6</v>
      </c>
      <c r="O37">
        <v>86.1</v>
      </c>
      <c r="P37">
        <v>100.6</v>
      </c>
      <c r="Q37">
        <v>72.400000000000006</v>
      </c>
      <c r="R37">
        <v>517685200000</v>
      </c>
      <c r="S37">
        <v>76.5</v>
      </c>
      <c r="T37">
        <v>93.8</v>
      </c>
      <c r="U37">
        <v>97</v>
      </c>
    </row>
    <row r="38" spans="1:21">
      <c r="A38" s="7">
        <f t="shared" si="4"/>
        <v>1995</v>
      </c>
      <c r="B38" s="13">
        <f t="shared" si="1"/>
        <v>94.8</v>
      </c>
      <c r="C38" s="13">
        <f t="shared" si="1"/>
        <v>87.2</v>
      </c>
      <c r="D38" s="13">
        <f t="shared" si="1"/>
        <v>100.3</v>
      </c>
      <c r="E38" s="13">
        <f t="shared" si="1"/>
        <v>74.8</v>
      </c>
      <c r="F38" s="3">
        <f t="shared" si="2"/>
        <v>549691.6</v>
      </c>
      <c r="G38" s="13">
        <f t="shared" si="5"/>
        <v>79</v>
      </c>
      <c r="H38" s="13">
        <f t="shared" si="5"/>
        <v>94.4</v>
      </c>
      <c r="I38" s="13">
        <f t="shared" si="5"/>
        <v>97.4</v>
      </c>
      <c r="J38" s="13">
        <f>100*'13a'!H39/'13'!F38</f>
        <v>58.897079744351196</v>
      </c>
      <c r="K38" s="13">
        <f t="shared" si="3"/>
        <v>610139.63559999992</v>
      </c>
      <c r="L38" s="171">
        <f>K38/'13a'!C39</f>
        <v>31.663162145752136</v>
      </c>
      <c r="M38">
        <v>1995</v>
      </c>
      <c r="N38">
        <v>94.8</v>
      </c>
      <c r="O38">
        <v>87.2</v>
      </c>
      <c r="P38">
        <v>100.3</v>
      </c>
      <c r="Q38">
        <v>74.8</v>
      </c>
      <c r="R38">
        <v>549691600000</v>
      </c>
      <c r="S38">
        <v>79</v>
      </c>
      <c r="T38">
        <v>94.4</v>
      </c>
      <c r="U38">
        <v>97.4</v>
      </c>
    </row>
    <row r="39" spans="1:21">
      <c r="A39" s="7">
        <f t="shared" si="4"/>
        <v>1996</v>
      </c>
      <c r="B39" s="13">
        <f t="shared" si="1"/>
        <v>93.9</v>
      </c>
      <c r="C39" s="13">
        <f t="shared" si="1"/>
        <v>86.8</v>
      </c>
      <c r="D39" s="13">
        <f t="shared" si="1"/>
        <v>98.9</v>
      </c>
      <c r="E39" s="13">
        <f t="shared" si="1"/>
        <v>76.5</v>
      </c>
      <c r="F39" s="3">
        <f t="shared" si="2"/>
        <v>573974.30000000005</v>
      </c>
      <c r="G39" s="13">
        <f t="shared" si="5"/>
        <v>81.5</v>
      </c>
      <c r="H39" s="13">
        <f t="shared" si="5"/>
        <v>94.8</v>
      </c>
      <c r="I39" s="13">
        <f t="shared" si="5"/>
        <v>97.6</v>
      </c>
      <c r="J39" s="13">
        <f>100*'13a'!H40/'13'!F39</f>
        <v>58.789531168904247</v>
      </c>
      <c r="K39" s="13">
        <f t="shared" si="3"/>
        <v>624006.44549999991</v>
      </c>
      <c r="L39" s="171">
        <f>K39/'13a'!C40</f>
        <v>31.537457697789364</v>
      </c>
      <c r="M39">
        <v>1996</v>
      </c>
      <c r="N39">
        <v>93.9</v>
      </c>
      <c r="O39">
        <v>86.8</v>
      </c>
      <c r="P39">
        <v>98.9</v>
      </c>
      <c r="Q39">
        <v>76.5</v>
      </c>
      <c r="R39">
        <v>573974300000</v>
      </c>
      <c r="S39">
        <v>81.5</v>
      </c>
      <c r="T39">
        <v>94.8</v>
      </c>
      <c r="U39">
        <v>97.6</v>
      </c>
    </row>
    <row r="40" spans="1:21">
      <c r="A40" s="7">
        <f t="shared" si="4"/>
        <v>1997</v>
      </c>
      <c r="B40" s="13">
        <f t="shared" si="1"/>
        <v>95</v>
      </c>
      <c r="C40" s="13">
        <f t="shared" si="1"/>
        <v>89.4</v>
      </c>
      <c r="D40" s="13">
        <f t="shared" si="1"/>
        <v>98.6</v>
      </c>
      <c r="E40" s="13">
        <f t="shared" si="1"/>
        <v>80.8</v>
      </c>
      <c r="F40" s="3">
        <f t="shared" si="2"/>
        <v>612117.80000000005</v>
      </c>
      <c r="G40" s="13">
        <f t="shared" si="5"/>
        <v>85</v>
      </c>
      <c r="H40" s="13">
        <f t="shared" si="5"/>
        <v>96</v>
      </c>
      <c r="I40" s="13">
        <f t="shared" si="5"/>
        <v>98</v>
      </c>
      <c r="J40" s="13">
        <f>100*'13a'!H41/'13'!F40</f>
        <v>58.978043115230427</v>
      </c>
      <c r="K40" s="13">
        <f t="shared" si="3"/>
        <v>659081.31759999995</v>
      </c>
      <c r="L40" s="171">
        <f>K40/'13a'!C41</f>
        <v>32.518801718991298</v>
      </c>
      <c r="M40">
        <v>1997</v>
      </c>
      <c r="N40">
        <v>95</v>
      </c>
      <c r="O40">
        <v>89.4</v>
      </c>
      <c r="P40">
        <v>98.6</v>
      </c>
      <c r="Q40">
        <v>80.8</v>
      </c>
      <c r="R40">
        <v>612117800000</v>
      </c>
      <c r="S40">
        <v>85</v>
      </c>
      <c r="T40">
        <v>96</v>
      </c>
      <c r="U40">
        <v>98</v>
      </c>
    </row>
    <row r="41" spans="1:21">
      <c r="A41" s="7">
        <f t="shared" si="4"/>
        <v>1998</v>
      </c>
      <c r="B41" s="13">
        <f t="shared" si="1"/>
        <v>95.7</v>
      </c>
      <c r="C41" s="13">
        <f t="shared" si="1"/>
        <v>91.3</v>
      </c>
      <c r="D41" s="13">
        <f t="shared" si="1"/>
        <v>98.2</v>
      </c>
      <c r="E41" s="13">
        <f t="shared" si="1"/>
        <v>84.6</v>
      </c>
      <c r="F41" s="3">
        <f t="shared" si="2"/>
        <v>636758.4</v>
      </c>
      <c r="G41" s="13">
        <f t="shared" si="5"/>
        <v>88.4</v>
      </c>
      <c r="H41" s="13">
        <f t="shared" si="5"/>
        <v>97</v>
      </c>
      <c r="I41" s="13">
        <f t="shared" si="5"/>
        <v>98.3</v>
      </c>
      <c r="J41" s="13">
        <f>100*'13a'!H42/'13'!F41</f>
        <v>60.176073060049148</v>
      </c>
      <c r="K41" s="13">
        <f t="shared" si="3"/>
        <v>690077.71619999991</v>
      </c>
      <c r="L41" s="171">
        <f>K41/'13a'!C42</f>
        <v>33.174420892724079</v>
      </c>
      <c r="M41">
        <v>1998</v>
      </c>
      <c r="N41">
        <v>95.7</v>
      </c>
      <c r="O41">
        <v>91.3</v>
      </c>
      <c r="P41">
        <v>98.2</v>
      </c>
      <c r="Q41">
        <v>84.6</v>
      </c>
      <c r="R41">
        <v>636758400000</v>
      </c>
      <c r="S41">
        <v>88.4</v>
      </c>
      <c r="T41">
        <v>97</v>
      </c>
      <c r="U41">
        <v>98.3</v>
      </c>
    </row>
    <row r="42" spans="1:21">
      <c r="A42" s="7">
        <f t="shared" si="4"/>
        <v>1999</v>
      </c>
      <c r="B42" s="13">
        <f t="shared" si="1"/>
        <v>97.6</v>
      </c>
      <c r="C42" s="13">
        <f t="shared" si="1"/>
        <v>94.3</v>
      </c>
      <c r="D42" s="13">
        <f t="shared" si="1"/>
        <v>98.9</v>
      </c>
      <c r="E42" s="13">
        <f t="shared" si="1"/>
        <v>90.2</v>
      </c>
      <c r="F42" s="3">
        <f t="shared" si="2"/>
        <v>691740</v>
      </c>
      <c r="G42" s="13">
        <f t="shared" si="5"/>
        <v>92.4</v>
      </c>
      <c r="H42" s="13">
        <f t="shared" si="5"/>
        <v>98</v>
      </c>
      <c r="I42" s="13">
        <f t="shared" si="5"/>
        <v>98.6</v>
      </c>
      <c r="J42" s="13">
        <f>100*'13a'!H43/'13'!F42</f>
        <v>58.806227773440888</v>
      </c>
      <c r="K42" s="13">
        <f t="shared" si="3"/>
        <v>735756.61939999997</v>
      </c>
      <c r="L42" s="171">
        <f>K42/'13a'!C43</f>
        <v>34.283266906169771</v>
      </c>
      <c r="M42">
        <v>1999</v>
      </c>
      <c r="N42">
        <v>97.6</v>
      </c>
      <c r="O42">
        <v>94.3</v>
      </c>
      <c r="P42">
        <v>98.9</v>
      </c>
      <c r="Q42">
        <v>90.2</v>
      </c>
      <c r="R42">
        <v>691740000000</v>
      </c>
      <c r="S42">
        <v>92.4</v>
      </c>
      <c r="T42">
        <v>98</v>
      </c>
      <c r="U42">
        <v>98.6</v>
      </c>
    </row>
    <row r="43" spans="1:21">
      <c r="A43" s="7">
        <f t="shared" si="4"/>
        <v>2000</v>
      </c>
      <c r="B43" s="13">
        <f t="shared" si="1"/>
        <v>99.8</v>
      </c>
      <c r="C43" s="13">
        <f t="shared" si="1"/>
        <v>97.9</v>
      </c>
      <c r="D43" s="13">
        <f t="shared" si="1"/>
        <v>100.5</v>
      </c>
      <c r="E43" s="13">
        <f t="shared" si="1"/>
        <v>95.9</v>
      </c>
      <c r="F43" s="3">
        <f t="shared" si="2"/>
        <v>769770.2</v>
      </c>
      <c r="G43" s="13">
        <f t="shared" si="5"/>
        <v>96.2</v>
      </c>
      <c r="H43" s="13">
        <f t="shared" si="5"/>
        <v>98.9</v>
      </c>
      <c r="I43" s="13">
        <f t="shared" si="5"/>
        <v>99.2</v>
      </c>
      <c r="J43" s="13">
        <f>100*'13a'!H44/'13'!F43</f>
        <v>57.402365017507826</v>
      </c>
      <c r="K43" s="13">
        <f t="shared" si="3"/>
        <v>782251.21730000002</v>
      </c>
      <c r="L43" s="171">
        <f>K43/'13a'!C44</f>
        <v>35.561561173972933</v>
      </c>
      <c r="M43">
        <v>2000</v>
      </c>
      <c r="N43">
        <v>99.8</v>
      </c>
      <c r="O43">
        <v>97.9</v>
      </c>
      <c r="P43">
        <v>100.5</v>
      </c>
      <c r="Q43">
        <v>95.9</v>
      </c>
      <c r="R43">
        <v>769770200000</v>
      </c>
      <c r="S43">
        <v>96.2</v>
      </c>
      <c r="T43">
        <v>98.9</v>
      </c>
      <c r="U43">
        <v>99.2</v>
      </c>
    </row>
    <row r="44" spans="1:21">
      <c r="A44" s="7">
        <f t="shared" si="4"/>
        <v>2001</v>
      </c>
      <c r="B44" s="13">
        <f t="shared" si="1"/>
        <v>99.5</v>
      </c>
      <c r="C44" s="13">
        <f t="shared" si="1"/>
        <v>99.1</v>
      </c>
      <c r="D44" s="13">
        <f t="shared" si="1"/>
        <v>99.4</v>
      </c>
      <c r="E44" s="13">
        <f t="shared" si="1"/>
        <v>97.5</v>
      </c>
      <c r="F44" s="3">
        <f t="shared" si="2"/>
        <v>793541.4</v>
      </c>
      <c r="G44" s="13">
        <f t="shared" si="5"/>
        <v>98</v>
      </c>
      <c r="H44" s="13">
        <f t="shared" si="5"/>
        <v>99.8</v>
      </c>
      <c r="I44" s="13">
        <f t="shared" si="5"/>
        <v>99.7</v>
      </c>
      <c r="J44" s="13">
        <f>100*'13a'!H45/'13'!F44</f>
        <v>57.904376507640308</v>
      </c>
      <c r="K44" s="13">
        <f t="shared" si="3"/>
        <v>795302.33250000002</v>
      </c>
      <c r="L44" s="171">
        <f>K44/'13a'!C45</f>
        <v>36.011788018746181</v>
      </c>
      <c r="M44">
        <v>2001</v>
      </c>
      <c r="N44">
        <v>99.5</v>
      </c>
      <c r="O44">
        <v>99.1</v>
      </c>
      <c r="P44">
        <v>99.4</v>
      </c>
      <c r="Q44">
        <v>97.5</v>
      </c>
      <c r="R44">
        <v>793541400000</v>
      </c>
      <c r="S44">
        <v>98</v>
      </c>
      <c r="T44">
        <v>99.8</v>
      </c>
      <c r="U44">
        <v>99.7</v>
      </c>
    </row>
    <row r="45" spans="1:21">
      <c r="A45" s="7">
        <f t="shared" si="4"/>
        <v>2002</v>
      </c>
      <c r="B45" s="13">
        <f t="shared" si="1"/>
        <v>100</v>
      </c>
      <c r="C45" s="13">
        <f t="shared" si="1"/>
        <v>100</v>
      </c>
      <c r="D45" s="13">
        <f t="shared" si="1"/>
        <v>100</v>
      </c>
      <c r="E45" s="13">
        <f t="shared" si="1"/>
        <v>100</v>
      </c>
      <c r="F45" s="3">
        <f t="shared" si="2"/>
        <v>815694.7</v>
      </c>
      <c r="G45" s="13">
        <f t="shared" si="5"/>
        <v>100</v>
      </c>
      <c r="H45" s="13">
        <f t="shared" si="5"/>
        <v>100</v>
      </c>
      <c r="I45" s="13">
        <f t="shared" si="5"/>
        <v>100</v>
      </c>
      <c r="J45" s="13">
        <f>100*'13a'!H46/'13'!F45</f>
        <v>58.302916520114699</v>
      </c>
      <c r="K45" s="13">
        <f t="shared" si="3"/>
        <v>815694.7</v>
      </c>
      <c r="L45" s="171">
        <f>K45/'13a'!C46</f>
        <v>36.349383255200436</v>
      </c>
      <c r="M45">
        <v>2002</v>
      </c>
      <c r="N45">
        <v>100</v>
      </c>
      <c r="O45">
        <v>100</v>
      </c>
      <c r="P45">
        <v>100</v>
      </c>
      <c r="Q45">
        <v>100</v>
      </c>
      <c r="R45">
        <v>815694700000</v>
      </c>
      <c r="S45">
        <v>100</v>
      </c>
      <c r="T45">
        <v>100</v>
      </c>
      <c r="U45">
        <v>100</v>
      </c>
    </row>
    <row r="46" spans="1:21">
      <c r="A46" s="7">
        <f t="shared" si="4"/>
        <v>2003</v>
      </c>
      <c r="B46" s="13">
        <f t="shared" si="1"/>
        <v>99.5</v>
      </c>
      <c r="C46" s="13">
        <f t="shared" si="1"/>
        <v>100.7</v>
      </c>
      <c r="D46" s="13">
        <f t="shared" si="1"/>
        <v>98.6</v>
      </c>
      <c r="E46" s="13">
        <f t="shared" si="1"/>
        <v>101.9</v>
      </c>
      <c r="F46" s="3">
        <f t="shared" si="2"/>
        <v>861696.5</v>
      </c>
      <c r="G46" s="13">
        <f t="shared" si="5"/>
        <v>102.4</v>
      </c>
      <c r="H46" s="13">
        <f t="shared" si="5"/>
        <v>100.9</v>
      </c>
      <c r="I46" s="13">
        <f t="shared" si="5"/>
        <v>100.3</v>
      </c>
      <c r="J46" s="13">
        <f>100*'13a'!H47/'13'!F46</f>
        <v>57.110293473398116</v>
      </c>
      <c r="K46" s="13">
        <f t="shared" si="3"/>
        <v>831192.89930000005</v>
      </c>
      <c r="L46" s="171">
        <f>K46/'13a'!C47</f>
        <v>36.599336842707814</v>
      </c>
      <c r="M46">
        <v>2003</v>
      </c>
      <c r="N46">
        <v>99.5</v>
      </c>
      <c r="O46">
        <v>100.7</v>
      </c>
      <c r="P46">
        <v>98.6</v>
      </c>
      <c r="Q46">
        <v>101.9</v>
      </c>
      <c r="R46">
        <v>861696500000</v>
      </c>
      <c r="S46">
        <v>102.4</v>
      </c>
      <c r="T46">
        <v>100.9</v>
      </c>
      <c r="U46">
        <v>100.3</v>
      </c>
    </row>
    <row r="47" spans="1:21">
      <c r="A47" s="7">
        <f t="shared" si="4"/>
        <v>2004</v>
      </c>
      <c r="B47" s="13">
        <f t="shared" si="1"/>
        <v>98.8</v>
      </c>
      <c r="C47" s="13">
        <f t="shared" si="1"/>
        <v>101.1</v>
      </c>
      <c r="D47" s="13">
        <f t="shared" si="1"/>
        <v>97.1</v>
      </c>
      <c r="E47" s="13">
        <f t="shared" si="1"/>
        <v>105.4</v>
      </c>
      <c r="F47" s="3">
        <f t="shared" si="2"/>
        <v>923642.6</v>
      </c>
      <c r="G47" s="13">
        <f t="shared" si="5"/>
        <v>106.6</v>
      </c>
      <c r="H47" s="13">
        <f t="shared" si="5"/>
        <v>101.7</v>
      </c>
      <c r="I47" s="13">
        <f t="shared" si="5"/>
        <v>100.5</v>
      </c>
      <c r="J47" s="13">
        <f>100*'13a'!H48/'13'!F47</f>
        <v>56.706089563214171</v>
      </c>
      <c r="K47" s="13">
        <f t="shared" si="3"/>
        <v>859742.21379999991</v>
      </c>
      <c r="L47" s="171">
        <f>K47/'13a'!C48</f>
        <v>36.743318566068055</v>
      </c>
      <c r="M47">
        <v>2004</v>
      </c>
      <c r="N47">
        <v>98.8</v>
      </c>
      <c r="O47">
        <v>101.1</v>
      </c>
      <c r="P47">
        <v>97.1</v>
      </c>
      <c r="Q47">
        <v>105.4</v>
      </c>
      <c r="R47">
        <v>923642600000</v>
      </c>
      <c r="S47">
        <v>106.6</v>
      </c>
      <c r="T47">
        <v>101.7</v>
      </c>
      <c r="U47">
        <v>100.5</v>
      </c>
    </row>
    <row r="48" spans="1:21">
      <c r="A48" s="7">
        <f>A47+1</f>
        <v>2005</v>
      </c>
      <c r="B48" s="13">
        <f t="shared" si="1"/>
        <v>99</v>
      </c>
      <c r="C48" s="13">
        <f t="shared" si="1"/>
        <v>103.5</v>
      </c>
      <c r="D48" s="13">
        <f t="shared" si="1"/>
        <v>95.3</v>
      </c>
      <c r="E48" s="13">
        <f t="shared" si="1"/>
        <v>108.8</v>
      </c>
      <c r="F48" s="3">
        <f t="shared" si="2"/>
        <v>988439.9</v>
      </c>
      <c r="G48" s="13">
        <f t="shared" si="5"/>
        <v>110</v>
      </c>
      <c r="H48" s="13">
        <f t="shared" si="5"/>
        <v>103.6</v>
      </c>
      <c r="I48" s="13">
        <f t="shared" si="5"/>
        <v>100.9</v>
      </c>
      <c r="J48" s="13">
        <f>100*'13a'!H49/'13'!F48</f>
        <v>56.146661016011187</v>
      </c>
      <c r="K48" s="13">
        <f t="shared" si="3"/>
        <v>887475.83360000001</v>
      </c>
      <c r="L48" s="171">
        <f>K48/'13a'!C49</f>
        <v>37.625474670476663</v>
      </c>
      <c r="M48">
        <v>2005</v>
      </c>
      <c r="N48">
        <v>99</v>
      </c>
      <c r="O48">
        <v>103.5</v>
      </c>
      <c r="P48">
        <v>95.3</v>
      </c>
      <c r="Q48">
        <v>108.8</v>
      </c>
      <c r="R48">
        <v>988439900000</v>
      </c>
      <c r="S48">
        <v>110</v>
      </c>
      <c r="T48">
        <v>103.6</v>
      </c>
      <c r="U48">
        <v>100.9</v>
      </c>
    </row>
    <row r="49" spans="1:21">
      <c r="A49" s="7">
        <f t="shared" si="4"/>
        <v>2006</v>
      </c>
      <c r="B49" s="13">
        <f t="shared" si="1"/>
        <v>98.3</v>
      </c>
      <c r="C49" s="13">
        <f t="shared" si="1"/>
        <v>104.8</v>
      </c>
      <c r="D49" s="13">
        <f t="shared" si="1"/>
        <v>92.7</v>
      </c>
      <c r="E49" s="13">
        <f t="shared" si="1"/>
        <v>111.9</v>
      </c>
      <c r="F49" s="3">
        <f t="shared" si="2"/>
        <v>1043086.7</v>
      </c>
      <c r="G49" s="13">
        <f t="shared" si="5"/>
        <v>113.9</v>
      </c>
      <c r="H49" s="13">
        <f t="shared" si="5"/>
        <v>105.5</v>
      </c>
      <c r="I49" s="13">
        <f t="shared" si="5"/>
        <v>101.1</v>
      </c>
      <c r="J49" s="13">
        <f>100*'13a'!H50/'13'!F49</f>
        <v>56.775107956030887</v>
      </c>
      <c r="K49" s="13">
        <f t="shared" si="3"/>
        <v>912762.3692999999</v>
      </c>
      <c r="L49" s="171">
        <f>K49/'13a'!C50</f>
        <v>38.084448875110567</v>
      </c>
      <c r="M49">
        <v>2006</v>
      </c>
      <c r="N49">
        <v>98.3</v>
      </c>
      <c r="O49">
        <v>104.8</v>
      </c>
      <c r="P49">
        <v>92.7</v>
      </c>
      <c r="Q49">
        <v>111.9</v>
      </c>
      <c r="R49">
        <v>1043086700000</v>
      </c>
      <c r="S49">
        <v>113.9</v>
      </c>
      <c r="T49">
        <v>105.5</v>
      </c>
      <c r="U49">
        <v>101.1</v>
      </c>
    </row>
    <row r="50" spans="1:21">
      <c r="A50" s="7">
        <f t="shared" si="4"/>
        <v>2007</v>
      </c>
      <c r="B50" s="13">
        <f t="shared" si="1"/>
        <v>97.7</v>
      </c>
      <c r="C50" s="13">
        <f t="shared" si="1"/>
        <v>105.5</v>
      </c>
      <c r="D50" s="13">
        <f t="shared" si="1"/>
        <v>91</v>
      </c>
      <c r="E50" s="13">
        <f t="shared" si="1"/>
        <v>114.7</v>
      </c>
      <c r="F50" s="3" t="s">
        <v>10</v>
      </c>
      <c r="G50" s="13">
        <f t="shared" si="5"/>
        <v>117.5</v>
      </c>
      <c r="H50" s="13">
        <f t="shared" si="5"/>
        <v>106.6</v>
      </c>
      <c r="I50" s="13">
        <f t="shared" si="5"/>
        <v>101.3</v>
      </c>
      <c r="J50" s="13">
        <f>J49</f>
        <v>56.775107956030887</v>
      </c>
      <c r="K50" s="13">
        <f t="shared" si="3"/>
        <v>935601.82090000005</v>
      </c>
      <c r="L50" s="171">
        <f>K50/'13a'!C51</f>
        <v>38.346222801941082</v>
      </c>
      <c r="M50">
        <v>2007</v>
      </c>
      <c r="N50">
        <v>97.7</v>
      </c>
      <c r="O50">
        <v>105.5</v>
      </c>
      <c r="P50">
        <v>91</v>
      </c>
      <c r="Q50">
        <v>114.7</v>
      </c>
      <c r="S50">
        <v>117.5</v>
      </c>
      <c r="T50">
        <v>106.6</v>
      </c>
      <c r="U50">
        <v>101.3</v>
      </c>
    </row>
    <row r="51" spans="1:21">
      <c r="A51" s="7">
        <f t="shared" si="4"/>
        <v>2008</v>
      </c>
      <c r="B51" s="13">
        <f t="shared" si="1"/>
        <v>95.5</v>
      </c>
      <c r="C51" s="13">
        <f t="shared" si="1"/>
        <v>104.7</v>
      </c>
      <c r="D51" s="13">
        <f t="shared" si="1"/>
        <v>87.7</v>
      </c>
      <c r="E51" s="13">
        <f t="shared" si="1"/>
        <v>114.6</v>
      </c>
      <c r="F51" s="3" t="s">
        <v>10</v>
      </c>
      <c r="G51" s="13">
        <f t="shared" si="5"/>
        <v>120</v>
      </c>
      <c r="H51" s="13">
        <f t="shared" si="5"/>
        <v>108</v>
      </c>
      <c r="I51" s="13">
        <f t="shared" si="5"/>
        <v>101.5</v>
      </c>
      <c r="J51" s="13"/>
      <c r="K51" s="13">
        <f t="shared" si="3"/>
        <v>934786.12619999994</v>
      </c>
      <c r="L51" s="171">
        <f>K51/'13a'!C52</f>
        <v>38.044904324680715</v>
      </c>
      <c r="M51">
        <v>2008</v>
      </c>
      <c r="N51">
        <v>95.5</v>
      </c>
      <c r="O51">
        <v>104.7</v>
      </c>
      <c r="P51">
        <v>87.7</v>
      </c>
      <c r="Q51">
        <v>114.6</v>
      </c>
      <c r="S51">
        <v>120</v>
      </c>
      <c r="T51">
        <v>108</v>
      </c>
      <c r="U51">
        <v>101.5</v>
      </c>
    </row>
    <row r="52" spans="1:21">
      <c r="A52" s="7">
        <f t="shared" si="4"/>
        <v>2009</v>
      </c>
      <c r="B52" s="13">
        <f t="shared" si="1"/>
        <v>93.4</v>
      </c>
      <c r="C52" s="13">
        <f t="shared" si="1"/>
        <v>104.3</v>
      </c>
      <c r="D52" s="13">
        <f t="shared" si="1"/>
        <v>84.3</v>
      </c>
      <c r="E52" s="13">
        <f t="shared" si="1"/>
        <v>109.2</v>
      </c>
      <c r="F52" s="3" t="s">
        <v>10</v>
      </c>
      <c r="G52" s="13">
        <f t="shared" si="5"/>
        <v>117</v>
      </c>
      <c r="H52" s="13">
        <f t="shared" si="5"/>
        <v>109.7</v>
      </c>
      <c r="I52" s="13">
        <f t="shared" si="5"/>
        <v>101.9</v>
      </c>
      <c r="J52" s="13"/>
      <c r="K52" s="13">
        <f>E52*$F$45/100</f>
        <v>890738.61239999998</v>
      </c>
      <c r="L52" s="171">
        <f>K52/'13a'!C53</f>
        <v>37.912805281258507</v>
      </c>
      <c r="M52">
        <v>2009</v>
      </c>
      <c r="N52">
        <v>93.4</v>
      </c>
      <c r="O52">
        <v>104.3</v>
      </c>
      <c r="P52">
        <v>84.3</v>
      </c>
      <c r="Q52">
        <v>109.2</v>
      </c>
      <c r="S52">
        <v>117</v>
      </c>
      <c r="T52">
        <v>109.7</v>
      </c>
      <c r="U52">
        <v>101.9</v>
      </c>
    </row>
    <row r="54" spans="1:21">
      <c r="A54" s="9" t="s">
        <v>71</v>
      </c>
      <c r="C54" s="4"/>
    </row>
    <row r="55" spans="1:21">
      <c r="A55" s="19" t="s">
        <v>509</v>
      </c>
      <c r="B55" s="2">
        <f t="shared" ref="B55:I67" si="6">(POWER(VLOOKUP(VALUE(RIGHT($A55,4)),$A$4:$I$52,COLUMN(B$52),0)/VLOOKUP(VALUE(LEFT($A55,4)),$A$4:$I$52,COLUMN(B$52),0),1/(VALUE(RIGHT($A55,4))-VALUE(LEFT($A55,4))))-1)*100</f>
        <v>0.34723845874782278</v>
      </c>
      <c r="C55" s="2">
        <f t="shared" si="6"/>
        <v>2.0651052859542718</v>
      </c>
      <c r="D55" s="2">
        <f t="shared" si="6"/>
        <v>-1.190900698038766</v>
      </c>
      <c r="E55" s="2">
        <f t="shared" si="6"/>
        <v>3.8141923251367338</v>
      </c>
      <c r="F55" s="3" t="s">
        <v>10</v>
      </c>
      <c r="G55" s="2">
        <f t="shared" si="6"/>
        <v>3.4577677073174495</v>
      </c>
      <c r="H55" s="2">
        <f t="shared" si="6"/>
        <v>1.2756927598056134</v>
      </c>
      <c r="I55" s="2">
        <f t="shared" si="6"/>
        <v>0.42882785389835032</v>
      </c>
      <c r="J55" s="2"/>
      <c r="K55" s="2"/>
      <c r="L55" s="2"/>
      <c r="M55" s="2"/>
      <c r="N55" s="2"/>
      <c r="O55" s="2"/>
      <c r="P55" s="2"/>
      <c r="Q55" s="2"/>
      <c r="R55" s="2"/>
      <c r="S55" s="2"/>
      <c r="T55" s="2"/>
      <c r="U55" s="2"/>
    </row>
    <row r="56" spans="1:21">
      <c r="A56" s="91" t="s">
        <v>530</v>
      </c>
      <c r="B56" s="23">
        <f t="shared" si="6"/>
        <v>1.1982957761599078</v>
      </c>
      <c r="C56" s="23">
        <f t="shared" si="6"/>
        <v>3.5613080102443906</v>
      </c>
      <c r="D56" s="2">
        <f t="shared" si="6"/>
        <v>-0.88637612742785699</v>
      </c>
      <c r="E56" s="2">
        <f t="shared" si="6"/>
        <v>5.595447917521823</v>
      </c>
      <c r="F56" s="2">
        <f t="shared" si="6"/>
        <v>9.5447262882159212</v>
      </c>
      <c r="G56" s="2">
        <f t="shared" si="6"/>
        <v>4.3487847934513768</v>
      </c>
      <c r="H56" s="2">
        <f t="shared" si="6"/>
        <v>1.6603857745176809</v>
      </c>
      <c r="I56" s="2">
        <f t="shared" si="6"/>
        <v>0.6568337742442365</v>
      </c>
      <c r="J56" s="2"/>
      <c r="K56" s="2"/>
      <c r="L56" s="2"/>
      <c r="M56" s="2"/>
      <c r="N56" s="2"/>
      <c r="O56" s="2"/>
      <c r="P56" s="2"/>
      <c r="Q56" s="2"/>
      <c r="R56" s="2"/>
      <c r="S56" s="2"/>
      <c r="T56" s="2"/>
      <c r="U56" s="2"/>
    </row>
    <row r="57" spans="1:21">
      <c r="A57" s="75" t="s">
        <v>531</v>
      </c>
      <c r="B57" s="2">
        <f t="shared" si="6"/>
        <v>-0.24930290278117884</v>
      </c>
      <c r="C57" s="2">
        <f t="shared" si="6"/>
        <v>1.7438387750781992</v>
      </c>
      <c r="D57" s="2">
        <f t="shared" si="6"/>
        <v>-2.6143568896219271</v>
      </c>
      <c r="E57" s="2">
        <f t="shared" si="6"/>
        <v>3.8737066625313732</v>
      </c>
      <c r="F57" s="2">
        <f t="shared" si="6"/>
        <v>13.753419978456316</v>
      </c>
      <c r="G57" s="2">
        <f t="shared" si="6"/>
        <v>4.1357622398310978</v>
      </c>
      <c r="H57" s="2">
        <f t="shared" si="6"/>
        <v>1.7203573363015146</v>
      </c>
      <c r="I57" s="2">
        <f t="shared" si="6"/>
        <v>0.2751140801068086</v>
      </c>
      <c r="J57" s="2"/>
      <c r="K57" s="2"/>
      <c r="L57" s="2"/>
      <c r="M57" s="2"/>
      <c r="N57" s="2"/>
      <c r="O57" s="2"/>
      <c r="P57" s="2"/>
      <c r="Q57" s="2"/>
      <c r="R57" s="2"/>
      <c r="S57" s="2"/>
      <c r="T57" s="2"/>
      <c r="U57" s="2"/>
    </row>
    <row r="58" spans="1:21">
      <c r="A58" s="91" t="s">
        <v>0</v>
      </c>
      <c r="B58" s="2">
        <f t="shared" si="6"/>
        <v>0.14041147498853324</v>
      </c>
      <c r="C58" s="2">
        <f t="shared" si="6"/>
        <v>1.4802520086504067</v>
      </c>
      <c r="D58" s="2">
        <f t="shared" si="6"/>
        <v>-0.88960392729658944</v>
      </c>
      <c r="E58" s="2">
        <f t="shared" si="6"/>
        <v>2.9840775096252603</v>
      </c>
      <c r="F58" s="3" t="s">
        <v>10</v>
      </c>
      <c r="G58" s="2">
        <f t="shared" si="6"/>
        <v>2.8421953259741173</v>
      </c>
      <c r="H58" s="2">
        <f t="shared" si="6"/>
        <v>0.96244356035486422</v>
      </c>
      <c r="I58" s="2">
        <f t="shared" si="6"/>
        <v>0.37106302594971385</v>
      </c>
      <c r="J58" s="2"/>
      <c r="K58" s="2"/>
      <c r="L58" s="2"/>
      <c r="M58" s="2"/>
      <c r="N58" s="2"/>
      <c r="O58" s="2"/>
      <c r="P58" s="2"/>
      <c r="Q58" s="2"/>
      <c r="R58" s="2"/>
      <c r="S58" s="2"/>
      <c r="T58" s="2"/>
      <c r="U58" s="2"/>
    </row>
    <row r="59" spans="1:21">
      <c r="A59" s="75" t="s">
        <v>1</v>
      </c>
      <c r="B59" s="2">
        <f t="shared" si="6"/>
        <v>0.14522571402799667</v>
      </c>
      <c r="C59" s="2">
        <f t="shared" si="6"/>
        <v>1.420399791661664</v>
      </c>
      <c r="D59" s="2">
        <f t="shared" si="6"/>
        <v>-0.78333860367482133</v>
      </c>
      <c r="E59" s="2">
        <f t="shared" si="6"/>
        <v>3.255567800622905</v>
      </c>
      <c r="F59" s="3" t="s">
        <v>10</v>
      </c>
      <c r="G59" s="2">
        <f t="shared" si="6"/>
        <v>3.0847459132544941</v>
      </c>
      <c r="H59" s="2">
        <f t="shared" si="6"/>
        <v>0.8752409376931336</v>
      </c>
      <c r="I59" s="2">
        <f t="shared" si="6"/>
        <v>0.37546350749131374</v>
      </c>
      <c r="J59" s="2"/>
      <c r="K59" s="2"/>
      <c r="L59" s="2"/>
      <c r="M59" s="2"/>
      <c r="N59" s="2"/>
      <c r="O59" s="2"/>
      <c r="P59" s="2"/>
      <c r="Q59" s="2"/>
      <c r="R59" s="2"/>
      <c r="S59" s="2"/>
      <c r="T59" s="2"/>
      <c r="U59" s="2"/>
    </row>
    <row r="60" spans="1:21">
      <c r="A60" s="91" t="s">
        <v>933</v>
      </c>
      <c r="B60" s="2">
        <f t="shared" si="6"/>
        <v>5.8867561598718865E-2</v>
      </c>
      <c r="C60" s="2">
        <f t="shared" si="6"/>
        <v>1.4176321902263034</v>
      </c>
      <c r="D60" s="2">
        <f t="shared" si="6"/>
        <v>-0.99649864894679752</v>
      </c>
      <c r="E60" s="2">
        <f t="shared" si="6"/>
        <v>3.0606014514137803</v>
      </c>
      <c r="F60" s="3" t="s">
        <v>10</v>
      </c>
      <c r="G60" s="2">
        <f t="shared" si="6"/>
        <v>3.0048201055112633</v>
      </c>
      <c r="H60" s="2">
        <f t="shared" si="6"/>
        <v>0.98326396566801311</v>
      </c>
      <c r="I60" s="2">
        <f t="shared" si="6"/>
        <v>0.37206292781841732</v>
      </c>
      <c r="J60" s="2"/>
      <c r="K60" s="2"/>
      <c r="L60" s="2"/>
      <c r="M60" s="2"/>
      <c r="N60" s="2"/>
      <c r="O60" s="2"/>
      <c r="P60" s="2"/>
      <c r="Q60" s="2"/>
      <c r="R60" s="2"/>
      <c r="S60" s="2"/>
      <c r="T60" s="2"/>
      <c r="U60" s="2"/>
    </row>
    <row r="61" spans="1:21">
      <c r="A61" s="91" t="s">
        <v>636</v>
      </c>
      <c r="B61" s="2">
        <f t="shared" si="6"/>
        <v>0.13827188748098962</v>
      </c>
      <c r="C61" s="2">
        <f t="shared" si="6"/>
        <v>1.5068643304017026</v>
      </c>
      <c r="D61" s="2">
        <f t="shared" si="6"/>
        <v>-0.93679641964033999</v>
      </c>
      <c r="E61" s="2">
        <f t="shared" si="6"/>
        <v>2.8636444005424533</v>
      </c>
      <c r="F61" s="3" t="s">
        <v>10</v>
      </c>
      <c r="G61" s="2">
        <f t="shared" si="6"/>
        <v>2.7345783335136931</v>
      </c>
      <c r="H61" s="2">
        <f t="shared" si="6"/>
        <v>1.0012244747387156</v>
      </c>
      <c r="I61" s="2">
        <f t="shared" si="6"/>
        <v>0.36910731830048782</v>
      </c>
      <c r="J61" s="2"/>
      <c r="K61" s="2"/>
      <c r="L61" s="2"/>
      <c r="M61" s="2"/>
      <c r="N61" s="2"/>
      <c r="O61" s="2"/>
      <c r="P61" s="2"/>
      <c r="Q61" s="2"/>
      <c r="R61" s="2"/>
      <c r="S61" s="2"/>
      <c r="T61" s="2"/>
      <c r="U61" s="2"/>
    </row>
    <row r="62" spans="1:21">
      <c r="A62" s="91" t="s">
        <v>2</v>
      </c>
      <c r="B62" s="2">
        <f t="shared" si="6"/>
        <v>0.42032063111097084</v>
      </c>
      <c r="C62" s="2">
        <f t="shared" si="6"/>
        <v>1.7834246134218246</v>
      </c>
      <c r="D62" s="2">
        <f t="shared" si="6"/>
        <v>-0.63542649073279334</v>
      </c>
      <c r="E62" s="2">
        <f t="shared" si="6"/>
        <v>3.0379545568195221</v>
      </c>
      <c r="F62" s="2">
        <f t="shared" si="6"/>
        <v>4.8468795896392303</v>
      </c>
      <c r="G62" s="2">
        <f t="shared" si="6"/>
        <v>2.630411548450895</v>
      </c>
      <c r="H62" s="2">
        <f t="shared" si="6"/>
        <v>0.95314930068182147</v>
      </c>
      <c r="I62" s="2">
        <f t="shared" si="6"/>
        <v>0.41329357589963145</v>
      </c>
      <c r="J62" s="2"/>
      <c r="K62" s="2"/>
      <c r="L62" s="2"/>
      <c r="M62" s="2"/>
      <c r="N62" s="2"/>
      <c r="O62" s="2"/>
      <c r="P62" s="2"/>
      <c r="Q62" s="2"/>
      <c r="R62" s="2"/>
      <c r="S62" s="2"/>
      <c r="T62" s="2"/>
      <c r="U62" s="2"/>
    </row>
    <row r="63" spans="1:21">
      <c r="A63" s="91" t="s">
        <v>3</v>
      </c>
      <c r="B63" s="2">
        <f t="shared" si="6"/>
        <v>-0.30334788583427086</v>
      </c>
      <c r="C63" s="2">
        <f t="shared" si="6"/>
        <v>1.0737870583064524</v>
      </c>
      <c r="D63" s="2">
        <f t="shared" si="6"/>
        <v>-1.408532056847922</v>
      </c>
      <c r="E63" s="2">
        <f t="shared" si="6"/>
        <v>2.5903240305170439</v>
      </c>
      <c r="F63" s="3" t="s">
        <v>10</v>
      </c>
      <c r="G63" s="2">
        <f t="shared" si="6"/>
        <v>2.8984826470402014</v>
      </c>
      <c r="H63" s="2">
        <f t="shared" si="6"/>
        <v>1.0768174362672855</v>
      </c>
      <c r="I63" s="2">
        <f t="shared" si="6"/>
        <v>0.29971105195245595</v>
      </c>
      <c r="J63" s="2"/>
      <c r="K63" s="2"/>
      <c r="L63" s="2"/>
      <c r="M63" s="2"/>
      <c r="N63" s="2"/>
      <c r="O63" s="2"/>
      <c r="P63" s="2"/>
      <c r="Q63" s="2"/>
      <c r="R63" s="2"/>
      <c r="S63" s="2"/>
      <c r="T63" s="2"/>
      <c r="U63" s="2"/>
    </row>
    <row r="64" spans="1:21">
      <c r="A64" s="91" t="s">
        <v>30</v>
      </c>
      <c r="B64" s="2">
        <f t="shared" si="6"/>
        <v>0.18248522254211696</v>
      </c>
      <c r="C64" s="2">
        <f t="shared" si="6"/>
        <v>1.5564300372860718</v>
      </c>
      <c r="D64" s="2">
        <f t="shared" si="6"/>
        <v>-0.88377266023259571</v>
      </c>
      <c r="E64" s="2">
        <f t="shared" si="6"/>
        <v>2.8849434676642804</v>
      </c>
      <c r="F64" s="2">
        <f t="shared" si="6"/>
        <v>4.9694535811400486</v>
      </c>
      <c r="G64" s="2">
        <f t="shared" si="6"/>
        <v>2.7095691570125036</v>
      </c>
      <c r="H64" s="2">
        <f t="shared" si="6"/>
        <v>0.99878797124213214</v>
      </c>
      <c r="I64" s="2">
        <f t="shared" si="6"/>
        <v>0.3791919248120168</v>
      </c>
      <c r="J64" s="2"/>
      <c r="K64" s="2"/>
      <c r="L64" s="2"/>
      <c r="M64" s="2"/>
      <c r="N64" s="2"/>
      <c r="O64" s="2"/>
      <c r="P64" s="2"/>
      <c r="Q64" s="2"/>
      <c r="R64" s="2"/>
      <c r="S64" s="2"/>
      <c r="T64" s="2"/>
      <c r="U64" s="2"/>
    </row>
    <row r="65" spans="1:21">
      <c r="A65" s="91" t="s">
        <v>2</v>
      </c>
      <c r="B65" s="2">
        <f t="shared" si="6"/>
        <v>0.42032063111097084</v>
      </c>
      <c r="C65" s="2">
        <f t="shared" si="6"/>
        <v>1.7834246134218246</v>
      </c>
      <c r="D65" s="2">
        <f t="shared" si="6"/>
        <v>-0.63542649073279334</v>
      </c>
      <c r="E65" s="2">
        <f t="shared" si="6"/>
        <v>3.0379545568195221</v>
      </c>
      <c r="F65" s="2">
        <f t="shared" si="6"/>
        <v>4.8468795896392303</v>
      </c>
      <c r="G65" s="2">
        <f t="shared" si="6"/>
        <v>2.630411548450895</v>
      </c>
      <c r="H65" s="2">
        <f t="shared" si="6"/>
        <v>0.95314930068182147</v>
      </c>
      <c r="I65" s="2">
        <f t="shared" si="6"/>
        <v>0.41329357589963145</v>
      </c>
      <c r="J65" s="2"/>
      <c r="K65" s="2"/>
      <c r="L65" s="2"/>
      <c r="M65" s="2"/>
      <c r="N65" s="2"/>
      <c r="O65" s="2"/>
      <c r="P65" s="2"/>
      <c r="Q65" s="2"/>
      <c r="R65" s="2"/>
      <c r="S65" s="2"/>
      <c r="T65" s="2"/>
      <c r="U65" s="2"/>
    </row>
    <row r="66" spans="1:21">
      <c r="A66" s="91" t="s">
        <v>533</v>
      </c>
      <c r="B66" s="2">
        <f t="shared" si="6"/>
        <v>-0.73370446231584285</v>
      </c>
      <c r="C66" s="2">
        <f t="shared" si="6"/>
        <v>0.70609017153584475</v>
      </c>
      <c r="D66" s="2">
        <f t="shared" si="6"/>
        <v>-1.9341163826415819</v>
      </c>
      <c r="E66" s="2">
        <f t="shared" si="6"/>
        <v>1.4535187851496989</v>
      </c>
      <c r="F66" s="3" t="s">
        <v>10</v>
      </c>
      <c r="G66" s="2">
        <f t="shared" si="6"/>
        <v>2.1987639676580129</v>
      </c>
      <c r="H66" s="2">
        <f t="shared" si="6"/>
        <v>1.1582129269283703</v>
      </c>
      <c r="I66" s="2">
        <f t="shared" si="6"/>
        <v>0.29882254196718083</v>
      </c>
      <c r="J66" s="2"/>
      <c r="K66" s="2"/>
      <c r="L66" s="2"/>
      <c r="M66" s="2"/>
      <c r="N66" s="2"/>
      <c r="O66" s="2"/>
      <c r="P66" s="2"/>
      <c r="Q66" s="2"/>
      <c r="R66" s="2"/>
      <c r="S66" s="2"/>
      <c r="T66" s="2"/>
      <c r="U66" s="2"/>
    </row>
    <row r="67" spans="1:21">
      <c r="A67" s="91" t="s">
        <v>3</v>
      </c>
      <c r="B67" s="2">
        <f t="shared" si="6"/>
        <v>-0.30334788583427086</v>
      </c>
      <c r="C67" s="2">
        <f t="shared" si="6"/>
        <v>1.0737870583064524</v>
      </c>
      <c r="D67" s="2">
        <f t="shared" si="6"/>
        <v>-1.408532056847922</v>
      </c>
      <c r="E67" s="2">
        <f t="shared" si="6"/>
        <v>2.5903240305170439</v>
      </c>
      <c r="F67" s="3" t="s">
        <v>10</v>
      </c>
      <c r="G67" s="2">
        <f t="shared" si="6"/>
        <v>2.8984826470402014</v>
      </c>
      <c r="H67" s="2">
        <f t="shared" si="6"/>
        <v>1.0768174362672855</v>
      </c>
      <c r="I67" s="2">
        <f t="shared" si="6"/>
        <v>0.29971105195245595</v>
      </c>
      <c r="J67" s="2"/>
      <c r="K67" s="2"/>
      <c r="L67" s="2"/>
      <c r="M67" s="2"/>
      <c r="N67" s="2"/>
      <c r="O67" s="2"/>
      <c r="P67" s="2"/>
      <c r="Q67" s="2"/>
      <c r="R67" s="2"/>
      <c r="S67" s="2"/>
      <c r="T67" s="2"/>
      <c r="U67" s="2"/>
    </row>
    <row r="68" spans="1:21">
      <c r="B68" s="2"/>
      <c r="E68" s="2"/>
      <c r="F68" s="3"/>
    </row>
    <row r="69" spans="1:21">
      <c r="A69" s="92" t="s">
        <v>1350</v>
      </c>
      <c r="B69" s="2"/>
      <c r="E69" s="2"/>
    </row>
    <row r="70" spans="1:21">
      <c r="B70" s="2"/>
      <c r="E70" s="2"/>
    </row>
    <row r="71" spans="1:21">
      <c r="B71" s="2"/>
      <c r="E71" s="2"/>
    </row>
    <row r="72" spans="1:21">
      <c r="B72" s="2"/>
      <c r="E72" s="2"/>
    </row>
    <row r="73" spans="1:21">
      <c r="A73" s="193"/>
      <c r="B73" s="2"/>
      <c r="E73" s="2"/>
    </row>
    <row r="74" spans="1:21">
      <c r="A74" s="193"/>
      <c r="B74" s="2"/>
      <c r="E74" s="2"/>
    </row>
    <row r="75" spans="1:21">
      <c r="A75" s="193"/>
      <c r="B75" s="2"/>
      <c r="E75" s="2"/>
    </row>
    <row r="76" spans="1:21">
      <c r="A76" s="193"/>
      <c r="B76" s="2"/>
      <c r="E76" s="2"/>
    </row>
    <row r="77" spans="1:21">
      <c r="A77" s="193"/>
      <c r="B77" s="2"/>
      <c r="E77" s="2"/>
    </row>
    <row r="78" spans="1:21">
      <c r="A78" s="193"/>
      <c r="B78" s="2"/>
      <c r="E78" s="2"/>
    </row>
    <row r="79" spans="1:21">
      <c r="B79" s="2"/>
      <c r="E79" s="2"/>
    </row>
    <row r="80" spans="1:21">
      <c r="E80" s="2"/>
    </row>
    <row r="81" spans="5:5">
      <c r="E81" s="2"/>
    </row>
    <row r="82" spans="5:5">
      <c r="E82" s="2"/>
    </row>
    <row r="83" spans="5:5">
      <c r="E83" s="2"/>
    </row>
    <row r="84" spans="5:5">
      <c r="E84" s="2"/>
    </row>
    <row r="85" spans="5:5">
      <c r="E85" s="2"/>
    </row>
    <row r="86" spans="5:5">
      <c r="E86" s="2"/>
    </row>
    <row r="87" spans="5:5">
      <c r="E87" s="2"/>
    </row>
    <row r="88" spans="5:5">
      <c r="E88" s="2"/>
    </row>
    <row r="89" spans="5:5">
      <c r="E89" s="2"/>
    </row>
    <row r="90" spans="5:5">
      <c r="E90" s="2"/>
    </row>
    <row r="91" spans="5:5">
      <c r="E91" s="2"/>
    </row>
    <row r="92" spans="5:5">
      <c r="E92" s="2"/>
    </row>
    <row r="93" spans="5:5">
      <c r="E93" s="2"/>
    </row>
    <row r="94" spans="5:5">
      <c r="E94" s="2"/>
    </row>
    <row r="95" spans="5:5">
      <c r="E95" s="2"/>
    </row>
    <row r="96" spans="5:5">
      <c r="E96" s="2"/>
    </row>
    <row r="97" spans="5:5">
      <c r="E97" s="2"/>
    </row>
    <row r="98" spans="5:5">
      <c r="E98" s="2"/>
    </row>
    <row r="99" spans="5:5">
      <c r="E99" s="2"/>
    </row>
    <row r="100" spans="5:5">
      <c r="E100" s="2"/>
    </row>
    <row r="101" spans="5:5">
      <c r="E101" s="2"/>
    </row>
    <row r="102" spans="5:5">
      <c r="E102" s="2"/>
    </row>
    <row r="103" spans="5:5">
      <c r="E103" s="2"/>
    </row>
    <row r="104" spans="5:5">
      <c r="E104" s="2"/>
    </row>
    <row r="105" spans="5:5">
      <c r="E105" s="2"/>
    </row>
    <row r="106" spans="5:5">
      <c r="E106" s="2"/>
    </row>
    <row r="107" spans="5:5">
      <c r="E107" s="2"/>
    </row>
    <row r="108" spans="5:5">
      <c r="E108" s="2"/>
    </row>
    <row r="109" spans="5:5">
      <c r="E109" s="2"/>
    </row>
    <row r="110" spans="5:5">
      <c r="E110" s="2"/>
    </row>
    <row r="111" spans="5:5">
      <c r="E111" s="2"/>
    </row>
    <row r="112" spans="5:5">
      <c r="E112" s="2"/>
    </row>
    <row r="113" spans="1:5">
      <c r="E113" s="2"/>
    </row>
    <row r="114" spans="1:5">
      <c r="E114" s="2"/>
    </row>
    <row r="115" spans="1:5">
      <c r="E115" s="2"/>
    </row>
    <row r="116" spans="1:5">
      <c r="E116" s="2"/>
    </row>
    <row r="117" spans="1:5">
      <c r="E117" s="2"/>
    </row>
    <row r="118" spans="1:5">
      <c r="E118" s="2"/>
    </row>
    <row r="119" spans="1:5">
      <c r="E119" s="2" t="s">
        <v>1034</v>
      </c>
    </row>
    <row r="120" spans="1:5">
      <c r="A120" t="e">
        <f>#REF!</f>
        <v>#REF!</v>
      </c>
      <c r="B120" s="2" t="e">
        <f t="shared" ref="B120:B126" si="7">(POWER(VLOOKUP(VALUE(RIGHT($A120,4)),$A$4:$I$52,COLUMN(B$52),0)/VLOOKUP(VALUE(LEFT($A120,4)),$A$4:$I$52,COLUMN(B$52),0),1/(VALUE(RIGHT($A120,4))-VALUE(LEFT($A120,4))))-1)*100</f>
        <v>#REF!</v>
      </c>
      <c r="E120" s="2" t="e">
        <f>(POWER(VLOOKUP(VALUE(RIGHT($A120,4)),$A$4:$I$52,COLUMN(E$52),0)/VLOOKUP(VALUE(LEFT($A120,4)),$A$4:$I$52,COLUMN(E$52),0),1/(VALUE(RIGHT($A120,4))-VALUE(LEFT($A120,4))))-1)*100</f>
        <v>#REF!</v>
      </c>
    </row>
    <row r="121" spans="1:5">
      <c r="A121" s="179" t="e">
        <f>#REF!</f>
        <v>#REF!</v>
      </c>
      <c r="B121" s="2" t="e">
        <f t="shared" si="7"/>
        <v>#REF!</v>
      </c>
      <c r="E121" s="2" t="e">
        <f>(POWER(VLOOKUP(VALUE(RIGHT($A121,4)),$A$4:$I$52,COLUMN(E$52),0)/VLOOKUP(VALUE(LEFT($A121,4)),$A$4:$I$52,COLUMN(E$52),0),1/(VALUE(RIGHT($A121,4))-VALUE(LEFT($A121,4))))-1)*100</f>
        <v>#REF!</v>
      </c>
    </row>
    <row r="122" spans="1:5">
      <c r="A122" s="179" t="e">
        <f>#REF!</f>
        <v>#REF!</v>
      </c>
      <c r="B122" s="2" t="e">
        <f t="shared" si="7"/>
        <v>#REF!</v>
      </c>
      <c r="E122" s="2" t="e">
        <f t="shared" ref="E122:E126" si="8">(POWER(VLOOKUP(VALUE(RIGHT($A122,4)),$A$4:$I$52,COLUMN(E$52),0)/VLOOKUP(VALUE(LEFT($A122,4)),$A$4:$I$52,COLUMN(E$52),0),1/(VALUE(RIGHT($A122,4))-VALUE(LEFT($A122,4))))-1)*100</f>
        <v>#REF!</v>
      </c>
    </row>
    <row r="123" spans="1:5">
      <c r="A123" s="179" t="e">
        <f>#REF!</f>
        <v>#REF!</v>
      </c>
      <c r="B123" s="2" t="e">
        <f t="shared" si="7"/>
        <v>#REF!</v>
      </c>
      <c r="E123" s="2" t="e">
        <f t="shared" si="8"/>
        <v>#REF!</v>
      </c>
    </row>
    <row r="124" spans="1:5">
      <c r="A124" s="179" t="e">
        <f>#REF!</f>
        <v>#REF!</v>
      </c>
      <c r="B124" s="2" t="e">
        <f t="shared" si="7"/>
        <v>#REF!</v>
      </c>
      <c r="E124" s="2" t="e">
        <f t="shared" si="8"/>
        <v>#REF!</v>
      </c>
    </row>
    <row r="125" spans="1:5">
      <c r="A125" t="e">
        <f>#REF!</f>
        <v>#REF!</v>
      </c>
      <c r="B125" s="2" t="e">
        <f t="shared" si="7"/>
        <v>#REF!</v>
      </c>
      <c r="E125" s="2" t="e">
        <f t="shared" si="8"/>
        <v>#REF!</v>
      </c>
    </row>
    <row r="126" spans="1:5">
      <c r="A126" t="e">
        <f>#REF!</f>
        <v>#REF!</v>
      </c>
      <c r="B126" s="2" t="e">
        <f t="shared" si="7"/>
        <v>#REF!</v>
      </c>
      <c r="E126" s="2" t="e">
        <f t="shared" si="8"/>
        <v>#REF!</v>
      </c>
    </row>
  </sheetData>
  <mergeCells count="3">
    <mergeCell ref="A2:A3"/>
    <mergeCell ref="B3:E3"/>
    <mergeCell ref="G3:I3"/>
  </mergeCells>
  <pageMargins left="0.7" right="0.7" top="0.75" bottom="0.75" header="0.3" footer="0.3"/>
  <pageSetup scale="63" orientation="portrait" horizontalDpi="0" verticalDpi="0" r:id="rId1"/>
  <colBreaks count="1" manualBreakCount="1">
    <brk id="10" max="1048575" man="1"/>
  </colBreaks>
</worksheet>
</file>

<file path=xl/worksheets/sheet87.xml><?xml version="1.0" encoding="utf-8"?>
<worksheet xmlns="http://schemas.openxmlformats.org/spreadsheetml/2006/main" xmlns:r="http://schemas.openxmlformats.org/officeDocument/2006/relationships">
  <sheetPr codeName="Sheet132"/>
  <dimension ref="A1:X70"/>
  <sheetViews>
    <sheetView view="pageBreakPreview" zoomScaleNormal="100" zoomScaleSheetLayoutView="100" workbookViewId="0"/>
  </sheetViews>
  <sheetFormatPr defaultRowHeight="15" outlineLevelCol="1"/>
  <cols>
    <col min="1" max="1" width="11.140625" customWidth="1"/>
    <col min="2" max="2" width="7.42578125" customWidth="1"/>
    <col min="3" max="3" width="9.5703125" customWidth="1"/>
    <col min="4" max="4" width="12.140625" customWidth="1"/>
    <col min="5" max="5" width="9.85546875" customWidth="1"/>
    <col min="6" max="6" width="12.42578125" customWidth="1"/>
    <col min="7" max="7" width="10.42578125" customWidth="1"/>
    <col min="8" max="8" width="13.7109375" customWidth="1"/>
    <col min="9" max="9" width="11.28515625" customWidth="1"/>
    <col min="10" max="10" width="13.140625" customWidth="1"/>
    <col min="11" max="11" width="9.85546875" customWidth="1"/>
    <col min="12" max="12" width="0" hidden="1" customWidth="1" outlineLevel="1"/>
    <col min="13" max="14" width="9.28515625" hidden="1" customWidth="1" outlineLevel="1"/>
    <col min="15" max="15" width="14.7109375" hidden="1" customWidth="1" outlineLevel="1"/>
    <col min="16" max="19" width="9.28515625" hidden="1" customWidth="1" outlineLevel="1"/>
    <col min="20" max="23" width="0" hidden="1" customWidth="1" outlineLevel="1"/>
    <col min="24" max="24" width="9.140625" collapsed="1"/>
  </cols>
  <sheetData>
    <row r="1" spans="1:23">
      <c r="A1" s="9" t="s">
        <v>850</v>
      </c>
    </row>
    <row r="2" spans="1:23">
      <c r="A2" s="372"/>
      <c r="B2" s="315" t="s">
        <v>851</v>
      </c>
      <c r="C2" s="315" t="s">
        <v>852</v>
      </c>
      <c r="D2" s="315" t="s">
        <v>853</v>
      </c>
      <c r="E2" s="318" t="s">
        <v>854</v>
      </c>
      <c r="F2" s="318"/>
      <c r="G2" s="318"/>
      <c r="H2" s="315" t="s">
        <v>855</v>
      </c>
      <c r="I2" s="318" t="s">
        <v>856</v>
      </c>
      <c r="J2" s="318"/>
      <c r="K2" s="318"/>
    </row>
    <row r="3" spans="1:23" ht="90">
      <c r="A3" s="372"/>
      <c r="B3" s="316"/>
      <c r="C3" s="316"/>
      <c r="D3" s="316"/>
      <c r="E3" s="47" t="s">
        <v>857</v>
      </c>
      <c r="F3" s="47" t="s">
        <v>858</v>
      </c>
      <c r="G3" s="47" t="s">
        <v>859</v>
      </c>
      <c r="H3" s="316"/>
      <c r="I3" s="47" t="s">
        <v>857</v>
      </c>
      <c r="J3" s="47" t="s">
        <v>858</v>
      </c>
      <c r="K3" s="47" t="s">
        <v>859</v>
      </c>
      <c r="N3" t="s">
        <v>860</v>
      </c>
      <c r="O3" t="s">
        <v>861</v>
      </c>
      <c r="P3" t="s">
        <v>862</v>
      </c>
      <c r="Q3" t="s">
        <v>863</v>
      </c>
      <c r="R3" t="s">
        <v>864</v>
      </c>
      <c r="S3" t="s">
        <v>865</v>
      </c>
      <c r="T3" t="s">
        <v>866</v>
      </c>
      <c r="U3" t="s">
        <v>867</v>
      </c>
      <c r="V3" t="s">
        <v>868</v>
      </c>
      <c r="W3" t="s">
        <v>869</v>
      </c>
    </row>
    <row r="4" spans="1:23" ht="45">
      <c r="A4" s="372"/>
      <c r="B4" s="47" t="s">
        <v>838</v>
      </c>
      <c r="C4" s="47" t="s">
        <v>870</v>
      </c>
      <c r="D4" s="318" t="s">
        <v>838</v>
      </c>
      <c r="E4" s="318"/>
      <c r="F4" s="318"/>
      <c r="G4" s="318"/>
      <c r="H4" s="318" t="s">
        <v>839</v>
      </c>
      <c r="I4" s="318"/>
      <c r="J4" s="318"/>
      <c r="K4" s="318"/>
      <c r="L4" s="183" t="s">
        <v>1252</v>
      </c>
      <c r="N4" t="s">
        <v>871</v>
      </c>
      <c r="O4" t="s">
        <v>872</v>
      </c>
      <c r="P4" t="s">
        <v>873</v>
      </c>
      <c r="Q4" t="s">
        <v>874</v>
      </c>
      <c r="R4" t="s">
        <v>875</v>
      </c>
      <c r="S4" t="s">
        <v>876</v>
      </c>
      <c r="T4" t="s">
        <v>877</v>
      </c>
      <c r="U4" t="s">
        <v>878</v>
      </c>
      <c r="V4" t="s">
        <v>879</v>
      </c>
      <c r="W4" t="s">
        <v>880</v>
      </c>
    </row>
    <row r="5" spans="1:23">
      <c r="A5" s="7">
        <v>1961</v>
      </c>
      <c r="B5" s="13">
        <f>N5</f>
        <v>36.700000000000003</v>
      </c>
      <c r="C5" s="13">
        <f>O5/1000000</f>
        <v>11137.3</v>
      </c>
      <c r="D5" s="13">
        <f>P5</f>
        <v>74</v>
      </c>
      <c r="E5" s="13">
        <f>Q5</f>
        <v>100</v>
      </c>
      <c r="F5" s="13">
        <f>R5</f>
        <v>2.9</v>
      </c>
      <c r="G5" s="13">
        <f>S5</f>
        <v>10.5</v>
      </c>
      <c r="H5" s="3">
        <f>T5/1000000</f>
        <v>19201.3</v>
      </c>
      <c r="I5" s="3">
        <f>U5/1000000</f>
        <v>17102.900000000001</v>
      </c>
      <c r="J5" s="3">
        <f>V5/1000000</f>
        <v>719.6</v>
      </c>
      <c r="K5" s="3">
        <f>W5/1000000</f>
        <v>1378.8</v>
      </c>
      <c r="L5" s="3">
        <f>100*('13b'!B4/(100*('13a'!C5/'13a'!$C$46)))</f>
        <v>26.193529850143214</v>
      </c>
      <c r="M5">
        <v>1961</v>
      </c>
      <c r="N5">
        <v>36.700000000000003</v>
      </c>
      <c r="O5">
        <v>11137300000</v>
      </c>
      <c r="P5">
        <v>74</v>
      </c>
      <c r="Q5">
        <v>100</v>
      </c>
      <c r="R5">
        <v>2.9</v>
      </c>
      <c r="S5">
        <v>10.5</v>
      </c>
      <c r="T5">
        <v>19201300000</v>
      </c>
      <c r="U5">
        <v>17102900000</v>
      </c>
      <c r="V5">
        <v>719600000</v>
      </c>
      <c r="W5">
        <v>1378800000</v>
      </c>
    </row>
    <row r="6" spans="1:23">
      <c r="A6" s="7">
        <f>A5+1</f>
        <v>1962</v>
      </c>
      <c r="B6" s="13">
        <f t="shared" ref="B6:B53" si="0">N6</f>
        <v>38.299999999999997</v>
      </c>
      <c r="C6" s="13">
        <f t="shared" ref="C6:C53" si="1">O6/1000000</f>
        <v>11455</v>
      </c>
      <c r="D6" s="13">
        <f t="shared" ref="D6:G53" si="2">P6</f>
        <v>75</v>
      </c>
      <c r="E6" s="13">
        <f t="shared" si="2"/>
        <v>101.3</v>
      </c>
      <c r="F6" s="13">
        <f t="shared" si="2"/>
        <v>4.9000000000000004</v>
      </c>
      <c r="G6" s="13">
        <f t="shared" si="2"/>
        <v>11.1</v>
      </c>
      <c r="H6" s="3">
        <f t="shared" ref="H6:K50" si="3">T6/1000000</f>
        <v>20769.5</v>
      </c>
      <c r="I6" s="3">
        <f t="shared" si="3"/>
        <v>17838.2</v>
      </c>
      <c r="J6" s="3">
        <f t="shared" si="3"/>
        <v>1459.6</v>
      </c>
      <c r="K6" s="3">
        <f t="shared" si="3"/>
        <v>1471.7</v>
      </c>
      <c r="L6" s="3">
        <f>100*('13b'!B5/(100*('13a'!C6/'13a'!$C$46)))</f>
        <v>26.250664338716717</v>
      </c>
      <c r="M6">
        <v>1962</v>
      </c>
      <c r="N6">
        <v>38.299999999999997</v>
      </c>
      <c r="O6">
        <v>11455000000</v>
      </c>
      <c r="P6">
        <v>75</v>
      </c>
      <c r="Q6">
        <v>101.3</v>
      </c>
      <c r="R6">
        <v>4.9000000000000004</v>
      </c>
      <c r="S6">
        <v>11.1</v>
      </c>
      <c r="T6">
        <v>20769500000</v>
      </c>
      <c r="U6">
        <v>17838200000</v>
      </c>
      <c r="V6">
        <v>1459600000</v>
      </c>
      <c r="W6">
        <v>1471700000</v>
      </c>
    </row>
    <row r="7" spans="1:23">
      <c r="A7" s="7">
        <f t="shared" ref="A7:A53" si="4">A6+1</f>
        <v>1963</v>
      </c>
      <c r="B7" s="13">
        <f t="shared" si="0"/>
        <v>39.299999999999997</v>
      </c>
      <c r="C7" s="13">
        <f t="shared" si="1"/>
        <v>11593.3</v>
      </c>
      <c r="D7" s="13">
        <f t="shared" si="2"/>
        <v>76</v>
      </c>
      <c r="E7" s="13">
        <f t="shared" si="2"/>
        <v>100.7</v>
      </c>
      <c r="F7" s="13">
        <f t="shared" si="2"/>
        <v>6.8</v>
      </c>
      <c r="G7" s="13">
        <f t="shared" si="2"/>
        <v>11.4</v>
      </c>
      <c r="H7" s="3">
        <f t="shared" si="3"/>
        <v>21933.200000000001</v>
      </c>
      <c r="I7" s="3">
        <f t="shared" si="3"/>
        <v>18261.099999999999</v>
      </c>
      <c r="J7" s="3">
        <f t="shared" si="3"/>
        <v>2111.6</v>
      </c>
      <c r="K7" s="3">
        <f t="shared" si="3"/>
        <v>1560.5</v>
      </c>
      <c r="L7" s="3">
        <f>100*('13b'!B6/(100*('13a'!C7/'13a'!$C$46)))</f>
        <v>27.292456850077201</v>
      </c>
      <c r="M7">
        <v>1963</v>
      </c>
      <c r="N7">
        <v>39.299999999999997</v>
      </c>
      <c r="O7">
        <v>11593300000</v>
      </c>
      <c r="P7">
        <v>76</v>
      </c>
      <c r="Q7">
        <v>100.7</v>
      </c>
      <c r="R7">
        <v>6.8</v>
      </c>
      <c r="S7">
        <v>11.4</v>
      </c>
      <c r="T7">
        <v>21933200000</v>
      </c>
      <c r="U7">
        <v>18261100000</v>
      </c>
      <c r="V7">
        <v>2111600000</v>
      </c>
      <c r="W7">
        <v>1560500000</v>
      </c>
    </row>
    <row r="8" spans="1:23">
      <c r="A8" s="7">
        <f t="shared" si="4"/>
        <v>1964</v>
      </c>
      <c r="B8" s="13">
        <f t="shared" si="0"/>
        <v>41</v>
      </c>
      <c r="C8" s="13">
        <f t="shared" si="1"/>
        <v>11941</v>
      </c>
      <c r="D8" s="13">
        <f t="shared" si="2"/>
        <v>77</v>
      </c>
      <c r="E8" s="13">
        <f t="shared" si="2"/>
        <v>102.1</v>
      </c>
      <c r="F8" s="13">
        <f t="shared" si="2"/>
        <v>8.8000000000000007</v>
      </c>
      <c r="G8" s="13">
        <f t="shared" si="2"/>
        <v>12</v>
      </c>
      <c r="H8" s="3">
        <f t="shared" si="3"/>
        <v>23815.200000000001</v>
      </c>
      <c r="I8" s="3">
        <f t="shared" si="3"/>
        <v>19299.099999999999</v>
      </c>
      <c r="J8" s="3">
        <f t="shared" si="3"/>
        <v>2800.8</v>
      </c>
      <c r="K8" s="3">
        <f t="shared" si="3"/>
        <v>1715.3</v>
      </c>
      <c r="L8" s="3">
        <f>100*('13b'!B7/(100*('13a'!C8/'13a'!$C$46)))</f>
        <v>28.189096390587054</v>
      </c>
      <c r="M8">
        <v>1964</v>
      </c>
      <c r="N8">
        <v>41</v>
      </c>
      <c r="O8">
        <v>11941000000</v>
      </c>
      <c r="P8">
        <v>77</v>
      </c>
      <c r="Q8">
        <v>102.1</v>
      </c>
      <c r="R8">
        <v>8.8000000000000007</v>
      </c>
      <c r="S8">
        <v>12</v>
      </c>
      <c r="T8">
        <v>23815200000</v>
      </c>
      <c r="U8">
        <v>19299100000</v>
      </c>
      <c r="V8">
        <v>2800800000</v>
      </c>
      <c r="W8">
        <v>1715300000</v>
      </c>
    </row>
    <row r="9" spans="1:23">
      <c r="A9" s="7">
        <f t="shared" si="4"/>
        <v>1965</v>
      </c>
      <c r="B9" s="13">
        <f t="shared" si="0"/>
        <v>42.8</v>
      </c>
      <c r="C9" s="13">
        <f t="shared" si="1"/>
        <v>12256.5</v>
      </c>
      <c r="D9" s="13">
        <f t="shared" si="2"/>
        <v>78.5</v>
      </c>
      <c r="E9" s="13">
        <f t="shared" si="2"/>
        <v>103.8</v>
      </c>
      <c r="F9" s="13">
        <f t="shared" si="2"/>
        <v>11</v>
      </c>
      <c r="G9" s="13">
        <f t="shared" si="2"/>
        <v>12.7</v>
      </c>
      <c r="H9" s="3">
        <f t="shared" si="3"/>
        <v>26511.7</v>
      </c>
      <c r="I9" s="3">
        <f t="shared" si="3"/>
        <v>20991.3</v>
      </c>
      <c r="J9" s="3">
        <f t="shared" si="3"/>
        <v>3597</v>
      </c>
      <c r="K9" s="3">
        <f t="shared" si="3"/>
        <v>1923.4</v>
      </c>
      <c r="L9" s="3">
        <f>100*('13b'!B8/(100*('13a'!C9/'13a'!$C$46)))</f>
        <v>30.026725411006407</v>
      </c>
      <c r="M9">
        <v>1965</v>
      </c>
      <c r="N9">
        <v>42.8</v>
      </c>
      <c r="O9">
        <v>12256500000</v>
      </c>
      <c r="P9">
        <v>78.5</v>
      </c>
      <c r="Q9">
        <v>103.8</v>
      </c>
      <c r="R9">
        <v>11</v>
      </c>
      <c r="S9">
        <v>12.7</v>
      </c>
      <c r="T9">
        <v>26511700000</v>
      </c>
      <c r="U9">
        <v>20991300000</v>
      </c>
      <c r="V9">
        <v>3597000000</v>
      </c>
      <c r="W9">
        <v>1923400000</v>
      </c>
    </row>
    <row r="10" spans="1:23">
      <c r="A10" s="7">
        <f t="shared" si="4"/>
        <v>1966</v>
      </c>
      <c r="B10" s="13">
        <f t="shared" si="0"/>
        <v>45</v>
      </c>
      <c r="C10" s="13">
        <f t="shared" si="1"/>
        <v>12773.1</v>
      </c>
      <c r="D10" s="13">
        <f t="shared" si="2"/>
        <v>79.099999999999994</v>
      </c>
      <c r="E10" s="13">
        <f t="shared" si="2"/>
        <v>106</v>
      </c>
      <c r="F10" s="13">
        <f t="shared" si="2"/>
        <v>13.3</v>
      </c>
      <c r="G10" s="13">
        <f t="shared" si="2"/>
        <v>13.7</v>
      </c>
      <c r="H10" s="3">
        <f t="shared" si="3"/>
        <v>29656.3</v>
      </c>
      <c r="I10" s="3">
        <f t="shared" si="3"/>
        <v>22938.5</v>
      </c>
      <c r="J10" s="3">
        <f t="shared" si="3"/>
        <v>4488.8999999999996</v>
      </c>
      <c r="K10" s="3">
        <f t="shared" si="3"/>
        <v>2228.8000000000002</v>
      </c>
      <c r="L10" s="3">
        <f>100*('13b'!B9/(100*('13a'!C10/'13a'!$C$46)))</f>
        <v>31.798955617665253</v>
      </c>
      <c r="M10">
        <v>1966</v>
      </c>
      <c r="N10">
        <v>45</v>
      </c>
      <c r="O10">
        <v>12773100000</v>
      </c>
      <c r="P10">
        <v>79.099999999999994</v>
      </c>
      <c r="Q10">
        <v>106</v>
      </c>
      <c r="R10">
        <v>13.3</v>
      </c>
      <c r="S10">
        <v>13.7</v>
      </c>
      <c r="T10">
        <v>29656300000</v>
      </c>
      <c r="U10">
        <v>22938500000</v>
      </c>
      <c r="V10">
        <v>4488900000</v>
      </c>
      <c r="W10">
        <v>2228800000</v>
      </c>
    </row>
    <row r="11" spans="1:23">
      <c r="A11" s="7">
        <f t="shared" si="4"/>
        <v>1967</v>
      </c>
      <c r="B11" s="13">
        <f t="shared" si="0"/>
        <v>46</v>
      </c>
      <c r="C11" s="13">
        <f t="shared" si="1"/>
        <v>12936.9</v>
      </c>
      <c r="D11" s="13">
        <f t="shared" si="2"/>
        <v>79.7</v>
      </c>
      <c r="E11" s="13">
        <f t="shared" si="2"/>
        <v>105.5</v>
      </c>
      <c r="F11" s="13">
        <f t="shared" si="2"/>
        <v>15.2</v>
      </c>
      <c r="G11" s="13">
        <f t="shared" si="2"/>
        <v>14.2</v>
      </c>
      <c r="H11" s="3">
        <f t="shared" si="3"/>
        <v>32075.8</v>
      </c>
      <c r="I11" s="3">
        <f t="shared" si="3"/>
        <v>24353.4</v>
      </c>
      <c r="J11" s="3">
        <f t="shared" si="3"/>
        <v>5289.3</v>
      </c>
      <c r="K11" s="3">
        <f t="shared" si="3"/>
        <v>2433.1</v>
      </c>
      <c r="L11" s="3">
        <f>100*('13b'!B10/(100*('13a'!C11/'13a'!$C$46)))</f>
        <v>33.651319867974557</v>
      </c>
      <c r="M11">
        <v>1967</v>
      </c>
      <c r="N11">
        <v>46</v>
      </c>
      <c r="O11">
        <v>12936900000</v>
      </c>
      <c r="P11">
        <v>79.7</v>
      </c>
      <c r="Q11">
        <v>105.5</v>
      </c>
      <c r="R11">
        <v>15.2</v>
      </c>
      <c r="S11">
        <v>14.2</v>
      </c>
      <c r="T11">
        <v>32075800000</v>
      </c>
      <c r="U11">
        <v>24353400000</v>
      </c>
      <c r="V11">
        <v>5289300000</v>
      </c>
      <c r="W11">
        <v>2433100000</v>
      </c>
    </row>
    <row r="12" spans="1:23">
      <c r="A12" s="7">
        <f t="shared" si="4"/>
        <v>1968</v>
      </c>
      <c r="B12" s="13">
        <f t="shared" si="0"/>
        <v>46.2</v>
      </c>
      <c r="C12" s="13">
        <f t="shared" si="1"/>
        <v>12870.4</v>
      </c>
      <c r="D12" s="13">
        <f t="shared" si="2"/>
        <v>80.5</v>
      </c>
      <c r="E12" s="13">
        <f t="shared" si="2"/>
        <v>103.6</v>
      </c>
      <c r="F12" s="13">
        <f t="shared" si="2"/>
        <v>17</v>
      </c>
      <c r="G12" s="13">
        <f t="shared" si="2"/>
        <v>14.2</v>
      </c>
      <c r="H12" s="3">
        <f t="shared" si="3"/>
        <v>34212.699999999997</v>
      </c>
      <c r="I12" s="3">
        <f t="shared" si="3"/>
        <v>25556.1</v>
      </c>
      <c r="J12" s="3">
        <f t="shared" si="3"/>
        <v>6049.9</v>
      </c>
      <c r="K12" s="3">
        <f t="shared" si="3"/>
        <v>2606.8000000000002</v>
      </c>
      <c r="L12" s="3">
        <f>100*('13b'!B11/(100*('13a'!C12/'13a'!$C$46)))</f>
        <v>35.568759323719547</v>
      </c>
      <c r="M12">
        <v>1968</v>
      </c>
      <c r="N12">
        <v>46.2</v>
      </c>
      <c r="O12">
        <v>12870400000</v>
      </c>
      <c r="P12">
        <v>80.5</v>
      </c>
      <c r="Q12">
        <v>103.6</v>
      </c>
      <c r="R12">
        <v>17</v>
      </c>
      <c r="S12">
        <v>14.2</v>
      </c>
      <c r="T12">
        <v>34212700000</v>
      </c>
      <c r="U12">
        <v>25556100000</v>
      </c>
      <c r="V12">
        <v>6049900000</v>
      </c>
      <c r="W12">
        <v>2606800000</v>
      </c>
    </row>
    <row r="13" spans="1:23">
      <c r="A13" s="7">
        <f t="shared" si="4"/>
        <v>1969</v>
      </c>
      <c r="B13" s="13">
        <f t="shared" si="0"/>
        <v>47.2</v>
      </c>
      <c r="C13" s="13">
        <f t="shared" si="1"/>
        <v>13096.5</v>
      </c>
      <c r="D13" s="13">
        <f t="shared" si="2"/>
        <v>80.900000000000006</v>
      </c>
      <c r="E13" s="13">
        <f t="shared" si="2"/>
        <v>103.6</v>
      </c>
      <c r="F13" s="13">
        <f t="shared" si="2"/>
        <v>18.899999999999999</v>
      </c>
      <c r="G13" s="13">
        <f t="shared" si="2"/>
        <v>14.7</v>
      </c>
      <c r="H13" s="3">
        <f t="shared" si="3"/>
        <v>37620.800000000003</v>
      </c>
      <c r="I13" s="3">
        <f t="shared" si="3"/>
        <v>27629.4</v>
      </c>
      <c r="J13" s="3">
        <f t="shared" si="3"/>
        <v>7047</v>
      </c>
      <c r="K13" s="3">
        <f t="shared" si="3"/>
        <v>2944.4</v>
      </c>
      <c r="L13" s="3">
        <f>100*('13b'!B12/(100*('13a'!C13/'13a'!$C$46)))</f>
        <v>37.182199824380561</v>
      </c>
      <c r="M13">
        <v>1969</v>
      </c>
      <c r="N13">
        <v>47.2</v>
      </c>
      <c r="O13">
        <v>13096500000</v>
      </c>
      <c r="P13">
        <v>80.900000000000006</v>
      </c>
      <c r="Q13">
        <v>103.6</v>
      </c>
      <c r="R13">
        <v>18.899999999999999</v>
      </c>
      <c r="S13">
        <v>14.7</v>
      </c>
      <c r="T13">
        <v>37620800000</v>
      </c>
      <c r="U13">
        <v>27629400000</v>
      </c>
      <c r="V13">
        <v>7047000000</v>
      </c>
      <c r="W13">
        <v>2944400000</v>
      </c>
    </row>
    <row r="14" spans="1:23">
      <c r="A14" s="7">
        <f t="shared" si="4"/>
        <v>1970</v>
      </c>
      <c r="B14" s="13">
        <f t="shared" si="0"/>
        <v>47.4</v>
      </c>
      <c r="C14" s="13">
        <f t="shared" si="1"/>
        <v>13041</v>
      </c>
      <c r="D14" s="13">
        <f t="shared" si="2"/>
        <v>81.599999999999994</v>
      </c>
      <c r="E14" s="13">
        <f t="shared" si="2"/>
        <v>101.5</v>
      </c>
      <c r="F14" s="13">
        <f t="shared" si="2"/>
        <v>20.5</v>
      </c>
      <c r="G14" s="13">
        <f t="shared" si="2"/>
        <v>15.2</v>
      </c>
      <c r="H14" s="3">
        <f t="shared" si="3"/>
        <v>39993.699999999997</v>
      </c>
      <c r="I14" s="3">
        <f t="shared" si="3"/>
        <v>28897.7</v>
      </c>
      <c r="J14" s="3">
        <f t="shared" si="3"/>
        <v>7870.6</v>
      </c>
      <c r="K14" s="3">
        <f t="shared" si="3"/>
        <v>3225.4</v>
      </c>
      <c r="L14" s="3">
        <f>100*('13b'!B13/(100*('13a'!C14/'13a'!$C$46)))</f>
        <v>39.405349283030439</v>
      </c>
      <c r="M14">
        <v>1970</v>
      </c>
      <c r="N14">
        <v>47.4</v>
      </c>
      <c r="O14">
        <v>13041000000</v>
      </c>
      <c r="P14">
        <v>81.599999999999994</v>
      </c>
      <c r="Q14">
        <v>101.5</v>
      </c>
      <c r="R14">
        <v>20.5</v>
      </c>
      <c r="S14">
        <v>15.2</v>
      </c>
      <c r="T14">
        <v>39993700000</v>
      </c>
      <c r="U14">
        <v>28897700000</v>
      </c>
      <c r="V14">
        <v>7870600000</v>
      </c>
      <c r="W14">
        <v>3225400000</v>
      </c>
    </row>
    <row r="15" spans="1:23">
      <c r="A15" s="7">
        <f t="shared" si="4"/>
        <v>1971</v>
      </c>
      <c r="B15" s="13">
        <f t="shared" si="0"/>
        <v>48.4</v>
      </c>
      <c r="C15" s="13">
        <f t="shared" si="1"/>
        <v>13226.7</v>
      </c>
      <c r="D15" s="13">
        <f t="shared" si="2"/>
        <v>82.1</v>
      </c>
      <c r="E15" s="13">
        <f t="shared" si="2"/>
        <v>100.4</v>
      </c>
      <c r="F15" s="13">
        <f t="shared" si="2"/>
        <v>22.8</v>
      </c>
      <c r="G15" s="13">
        <f t="shared" si="2"/>
        <v>16.600000000000001</v>
      </c>
      <c r="H15" s="3">
        <f t="shared" si="3"/>
        <v>43708.6</v>
      </c>
      <c r="I15" s="3">
        <f t="shared" si="3"/>
        <v>30539.7</v>
      </c>
      <c r="J15" s="3">
        <f t="shared" si="3"/>
        <v>9714.4</v>
      </c>
      <c r="K15" s="3">
        <f t="shared" si="3"/>
        <v>3454.5</v>
      </c>
      <c r="L15" s="3">
        <f>100*('13b'!B14/(100*('13a'!C15/'13a'!$C$46)))</f>
        <v>40.888024979775757</v>
      </c>
      <c r="M15">
        <v>1971</v>
      </c>
      <c r="N15">
        <v>48.4</v>
      </c>
      <c r="O15">
        <v>13226700000</v>
      </c>
      <c r="P15">
        <v>82.1</v>
      </c>
      <c r="Q15">
        <v>100.4</v>
      </c>
      <c r="R15">
        <v>22.8</v>
      </c>
      <c r="S15">
        <v>16.600000000000001</v>
      </c>
      <c r="T15">
        <v>43708600000</v>
      </c>
      <c r="U15">
        <v>30539700000</v>
      </c>
      <c r="V15">
        <v>9714400000</v>
      </c>
      <c r="W15">
        <v>3454500000</v>
      </c>
    </row>
    <row r="16" spans="1:23">
      <c r="A16" s="7">
        <f t="shared" si="4"/>
        <v>1972</v>
      </c>
      <c r="B16" s="13">
        <f t="shared" si="0"/>
        <v>49.9</v>
      </c>
      <c r="C16" s="13">
        <f t="shared" si="1"/>
        <v>13469.9</v>
      </c>
      <c r="D16" s="13">
        <f t="shared" si="2"/>
        <v>83.1</v>
      </c>
      <c r="E16" s="13">
        <f t="shared" si="2"/>
        <v>100.3</v>
      </c>
      <c r="F16" s="13">
        <f t="shared" si="2"/>
        <v>25.3</v>
      </c>
      <c r="G16" s="13">
        <f t="shared" si="2"/>
        <v>17.899999999999999</v>
      </c>
      <c r="H16" s="3">
        <f t="shared" si="3"/>
        <v>48651.1</v>
      </c>
      <c r="I16" s="3">
        <f t="shared" si="3"/>
        <v>33186.1</v>
      </c>
      <c r="J16" s="3">
        <f t="shared" si="3"/>
        <v>11721.5</v>
      </c>
      <c r="K16" s="3">
        <f t="shared" si="3"/>
        <v>3743.4</v>
      </c>
      <c r="L16" s="3">
        <f>100*('13b'!B15/(100*('13a'!C16/'13a'!$C$46)))</f>
        <v>42.648738297982916</v>
      </c>
      <c r="M16">
        <v>1972</v>
      </c>
      <c r="N16">
        <v>49.9</v>
      </c>
      <c r="O16">
        <v>13469900000</v>
      </c>
      <c r="P16">
        <v>83.1</v>
      </c>
      <c r="Q16">
        <v>100.3</v>
      </c>
      <c r="R16">
        <v>25.3</v>
      </c>
      <c r="S16">
        <v>17.899999999999999</v>
      </c>
      <c r="T16">
        <v>48651100000</v>
      </c>
      <c r="U16">
        <v>33186100000</v>
      </c>
      <c r="V16">
        <v>11721500000</v>
      </c>
      <c r="W16">
        <v>3743400000</v>
      </c>
    </row>
    <row r="17" spans="1:23">
      <c r="A17" s="7">
        <f t="shared" si="4"/>
        <v>1973</v>
      </c>
      <c r="B17" s="13">
        <f t="shared" si="0"/>
        <v>52.7</v>
      </c>
      <c r="C17" s="13">
        <f t="shared" si="1"/>
        <v>14104.3</v>
      </c>
      <c r="D17" s="13">
        <f t="shared" si="2"/>
        <v>83.9</v>
      </c>
      <c r="E17" s="13">
        <f t="shared" si="2"/>
        <v>103.3</v>
      </c>
      <c r="F17" s="13">
        <f t="shared" si="2"/>
        <v>28.6</v>
      </c>
      <c r="G17" s="13">
        <f t="shared" si="2"/>
        <v>19.2</v>
      </c>
      <c r="H17" s="3">
        <f t="shared" si="3"/>
        <v>56242</v>
      </c>
      <c r="I17" s="3">
        <f t="shared" si="3"/>
        <v>37784.1</v>
      </c>
      <c r="J17" s="3">
        <f t="shared" si="3"/>
        <v>14360.5</v>
      </c>
      <c r="K17" s="3">
        <f t="shared" si="3"/>
        <v>4097.3999999999996</v>
      </c>
      <c r="L17" s="3">
        <f>100*('13b'!B16/(100*('13a'!C17/'13a'!$C$46)))</f>
        <v>44.230704111512097</v>
      </c>
      <c r="M17">
        <v>1973</v>
      </c>
      <c r="N17">
        <v>52.7</v>
      </c>
      <c r="O17">
        <v>14104300000</v>
      </c>
      <c r="P17">
        <v>83.9</v>
      </c>
      <c r="Q17">
        <v>103.3</v>
      </c>
      <c r="R17">
        <v>28.6</v>
      </c>
      <c r="S17">
        <v>19.2</v>
      </c>
      <c r="T17">
        <v>56242000000</v>
      </c>
      <c r="U17">
        <v>37784100000</v>
      </c>
      <c r="V17">
        <v>14360500000</v>
      </c>
      <c r="W17">
        <v>4097400000</v>
      </c>
    </row>
    <row r="18" spans="1:23">
      <c r="A18" s="7">
        <f t="shared" si="4"/>
        <v>1974</v>
      </c>
      <c r="B18" s="13">
        <f t="shared" si="0"/>
        <v>54.6</v>
      </c>
      <c r="C18" s="13">
        <f t="shared" si="1"/>
        <v>14544</v>
      </c>
      <c r="D18" s="13">
        <f t="shared" si="2"/>
        <v>84.2</v>
      </c>
      <c r="E18" s="13">
        <f t="shared" si="2"/>
        <v>104</v>
      </c>
      <c r="F18" s="13">
        <f t="shared" si="2"/>
        <v>31.4</v>
      </c>
      <c r="G18" s="13">
        <f t="shared" si="2"/>
        <v>21</v>
      </c>
      <c r="H18" s="3">
        <f t="shared" si="3"/>
        <v>67123.5</v>
      </c>
      <c r="I18" s="3">
        <f t="shared" si="3"/>
        <v>44366.3</v>
      </c>
      <c r="J18" s="3">
        <f t="shared" si="3"/>
        <v>17864.599999999999</v>
      </c>
      <c r="K18" s="3">
        <f t="shared" si="3"/>
        <v>4892.5</v>
      </c>
      <c r="L18" s="3">
        <f>100*('13b'!B17/(100*('13a'!C18/'13a'!$C$46)))</f>
        <v>46.287953795379536</v>
      </c>
      <c r="M18">
        <v>1974</v>
      </c>
      <c r="N18">
        <v>54.6</v>
      </c>
      <c r="O18">
        <v>14544000000</v>
      </c>
      <c r="P18">
        <v>84.2</v>
      </c>
      <c r="Q18">
        <v>104</v>
      </c>
      <c r="R18">
        <v>31.4</v>
      </c>
      <c r="S18">
        <v>21</v>
      </c>
      <c r="T18">
        <v>67123500000</v>
      </c>
      <c r="U18">
        <v>44366300000</v>
      </c>
      <c r="V18">
        <v>17864600000</v>
      </c>
      <c r="W18">
        <v>4892500000</v>
      </c>
    </row>
    <row r="19" spans="1:23">
      <c r="A19" s="7">
        <f t="shared" si="4"/>
        <v>1975</v>
      </c>
      <c r="B19" s="13">
        <f t="shared" si="0"/>
        <v>54.5</v>
      </c>
      <c r="C19" s="13">
        <f t="shared" si="1"/>
        <v>14484.2</v>
      </c>
      <c r="D19" s="13">
        <f t="shared" si="2"/>
        <v>84.5</v>
      </c>
      <c r="E19" s="13">
        <f t="shared" si="2"/>
        <v>101</v>
      </c>
      <c r="F19" s="13">
        <f t="shared" si="2"/>
        <v>33.1</v>
      </c>
      <c r="G19" s="13">
        <f t="shared" si="2"/>
        <v>22</v>
      </c>
      <c r="H19" s="3">
        <f t="shared" si="3"/>
        <v>77124.399999999994</v>
      </c>
      <c r="I19" s="3">
        <f t="shared" si="3"/>
        <v>50180.9</v>
      </c>
      <c r="J19" s="3">
        <f t="shared" si="3"/>
        <v>21210.2</v>
      </c>
      <c r="K19" s="3">
        <f t="shared" si="3"/>
        <v>5733.2</v>
      </c>
      <c r="L19" s="3">
        <f>100*('13b'!B18/(100*('13a'!C19/'13a'!$C$46)))</f>
        <v>49.732594137059692</v>
      </c>
      <c r="M19">
        <v>1975</v>
      </c>
      <c r="N19">
        <v>54.5</v>
      </c>
      <c r="O19">
        <v>14484200000</v>
      </c>
      <c r="P19">
        <v>84.5</v>
      </c>
      <c r="Q19">
        <v>101</v>
      </c>
      <c r="R19">
        <v>33.1</v>
      </c>
      <c r="S19">
        <v>22</v>
      </c>
      <c r="T19">
        <v>77124400000</v>
      </c>
      <c r="U19">
        <v>50180900000</v>
      </c>
      <c r="V19">
        <v>21210200000</v>
      </c>
      <c r="W19">
        <v>5733200000</v>
      </c>
    </row>
    <row r="20" spans="1:23">
      <c r="A20" s="7">
        <f t="shared" si="4"/>
        <v>1976</v>
      </c>
      <c r="B20" s="13">
        <f t="shared" si="0"/>
        <v>54.5</v>
      </c>
      <c r="C20" s="13">
        <f t="shared" si="1"/>
        <v>14427.8</v>
      </c>
      <c r="D20" s="13">
        <f t="shared" si="2"/>
        <v>84.8</v>
      </c>
      <c r="E20" s="13">
        <f t="shared" si="2"/>
        <v>98.6</v>
      </c>
      <c r="F20" s="13">
        <f t="shared" si="2"/>
        <v>34.799999999999997</v>
      </c>
      <c r="G20" s="13">
        <f t="shared" si="2"/>
        <v>22.3</v>
      </c>
      <c r="H20" s="3">
        <f t="shared" si="3"/>
        <v>88528.1</v>
      </c>
      <c r="I20" s="3">
        <f t="shared" si="3"/>
        <v>57278.3</v>
      </c>
      <c r="J20" s="3">
        <f t="shared" si="3"/>
        <v>24980.400000000001</v>
      </c>
      <c r="K20" s="3">
        <f t="shared" si="3"/>
        <v>6269.4</v>
      </c>
      <c r="L20" s="3">
        <f>100*('13b'!B19/(100*('13a'!C20/'13a'!$C$46)))</f>
        <v>53.193257461290024</v>
      </c>
      <c r="M20">
        <v>1976</v>
      </c>
      <c r="N20">
        <v>54.5</v>
      </c>
      <c r="O20">
        <v>14427800000</v>
      </c>
      <c r="P20">
        <v>84.8</v>
      </c>
      <c r="Q20">
        <v>98.6</v>
      </c>
      <c r="R20">
        <v>34.799999999999997</v>
      </c>
      <c r="S20">
        <v>22.3</v>
      </c>
      <c r="T20">
        <v>88528100000</v>
      </c>
      <c r="U20">
        <v>57278300000</v>
      </c>
      <c r="V20">
        <v>24980400000</v>
      </c>
      <c r="W20">
        <v>6269400000</v>
      </c>
    </row>
    <row r="21" spans="1:23">
      <c r="A21" s="7">
        <f t="shared" si="4"/>
        <v>1977</v>
      </c>
      <c r="B21" s="13">
        <f t="shared" si="0"/>
        <v>55.1</v>
      </c>
      <c r="C21" s="13">
        <f t="shared" si="1"/>
        <v>14482.6</v>
      </c>
      <c r="D21" s="13">
        <f t="shared" si="2"/>
        <v>85.3</v>
      </c>
      <c r="E21" s="13">
        <f t="shared" si="2"/>
        <v>97.1</v>
      </c>
      <c r="F21" s="13">
        <f t="shared" si="2"/>
        <v>36.799999999999997</v>
      </c>
      <c r="G21" s="13">
        <f t="shared" si="2"/>
        <v>23.5</v>
      </c>
      <c r="H21" s="3">
        <f t="shared" si="3"/>
        <v>97617</v>
      </c>
      <c r="I21" s="3">
        <f t="shared" si="3"/>
        <v>62369.5</v>
      </c>
      <c r="J21" s="3">
        <f t="shared" si="3"/>
        <v>28404.1</v>
      </c>
      <c r="K21" s="3">
        <f t="shared" si="3"/>
        <v>6843.5</v>
      </c>
      <c r="L21" s="3">
        <f>100*('13b'!B20/(100*('13a'!C21/'13a'!$C$46)))</f>
        <v>55.781033792274869</v>
      </c>
      <c r="M21">
        <v>1977</v>
      </c>
      <c r="N21">
        <v>55.1</v>
      </c>
      <c r="O21">
        <v>14482600000</v>
      </c>
      <c r="P21">
        <v>85.3</v>
      </c>
      <c r="Q21">
        <v>97.1</v>
      </c>
      <c r="R21">
        <v>36.799999999999997</v>
      </c>
      <c r="S21">
        <v>23.5</v>
      </c>
      <c r="T21">
        <v>97617000000</v>
      </c>
      <c r="U21">
        <v>62369500000</v>
      </c>
      <c r="V21">
        <v>28404100000</v>
      </c>
      <c r="W21">
        <v>6843500000</v>
      </c>
    </row>
    <row r="22" spans="1:23">
      <c r="A22" s="7">
        <f t="shared" si="4"/>
        <v>1978</v>
      </c>
      <c r="B22" s="13">
        <f t="shared" si="0"/>
        <v>57.4</v>
      </c>
      <c r="C22" s="13">
        <f t="shared" si="1"/>
        <v>15030.4</v>
      </c>
      <c r="D22" s="13">
        <f t="shared" si="2"/>
        <v>85.7</v>
      </c>
      <c r="E22" s="13">
        <f t="shared" si="2"/>
        <v>98.9</v>
      </c>
      <c r="F22" s="13">
        <f t="shared" si="2"/>
        <v>40</v>
      </c>
      <c r="G22" s="13">
        <f t="shared" si="2"/>
        <v>25.4</v>
      </c>
      <c r="H22" s="3">
        <f t="shared" si="3"/>
        <v>106112.9</v>
      </c>
      <c r="I22" s="3">
        <f t="shared" si="3"/>
        <v>65997</v>
      </c>
      <c r="J22" s="3">
        <f t="shared" si="3"/>
        <v>32143.7</v>
      </c>
      <c r="K22" s="3">
        <f t="shared" si="3"/>
        <v>7972.2</v>
      </c>
      <c r="L22" s="3">
        <f>100*('13b'!B21/(100*('13a'!C22/'13a'!$C$46)))</f>
        <v>56.5847322759208</v>
      </c>
      <c r="M22">
        <v>1978</v>
      </c>
      <c r="N22">
        <v>57.4</v>
      </c>
      <c r="O22">
        <v>15030400000</v>
      </c>
      <c r="P22">
        <v>85.7</v>
      </c>
      <c r="Q22">
        <v>98.9</v>
      </c>
      <c r="R22">
        <v>40</v>
      </c>
      <c r="S22">
        <v>25.4</v>
      </c>
      <c r="T22">
        <v>106112900000</v>
      </c>
      <c r="U22">
        <v>65997000000</v>
      </c>
      <c r="V22">
        <v>32143700000</v>
      </c>
      <c r="W22">
        <v>7972200000</v>
      </c>
    </row>
    <row r="23" spans="1:23">
      <c r="A23" s="7">
        <f t="shared" si="4"/>
        <v>1979</v>
      </c>
      <c r="B23" s="13">
        <f t="shared" si="0"/>
        <v>60.7</v>
      </c>
      <c r="C23" s="13">
        <f t="shared" si="1"/>
        <v>15860.3</v>
      </c>
      <c r="D23" s="13">
        <f t="shared" si="2"/>
        <v>85.9</v>
      </c>
      <c r="E23" s="13">
        <f t="shared" si="2"/>
        <v>101.9</v>
      </c>
      <c r="F23" s="13">
        <f t="shared" si="2"/>
        <v>44.2</v>
      </c>
      <c r="G23" s="13">
        <f t="shared" si="2"/>
        <v>27.9</v>
      </c>
      <c r="H23" s="3">
        <f t="shared" si="3"/>
        <v>120132.2</v>
      </c>
      <c r="I23" s="3">
        <f t="shared" si="3"/>
        <v>72654.8</v>
      </c>
      <c r="J23" s="3">
        <f t="shared" si="3"/>
        <v>37928.6</v>
      </c>
      <c r="K23" s="3">
        <f t="shared" si="3"/>
        <v>9548.7999999999993</v>
      </c>
      <c r="L23" s="3">
        <f>100*('13b'!B22/(100*('13a'!C23/'13a'!$C$46)))</f>
        <v>57.161097835476006</v>
      </c>
      <c r="M23">
        <v>1979</v>
      </c>
      <c r="N23">
        <v>60.7</v>
      </c>
      <c r="O23">
        <v>15860300000</v>
      </c>
      <c r="P23">
        <v>85.9</v>
      </c>
      <c r="Q23">
        <v>101.9</v>
      </c>
      <c r="R23">
        <v>44.2</v>
      </c>
      <c r="S23">
        <v>27.9</v>
      </c>
      <c r="T23">
        <v>120132200000</v>
      </c>
      <c r="U23">
        <v>72654800000</v>
      </c>
      <c r="V23">
        <v>37928600000</v>
      </c>
      <c r="W23">
        <v>9548800000</v>
      </c>
    </row>
    <row r="24" spans="1:23">
      <c r="A24" s="7">
        <f t="shared" si="4"/>
        <v>1980</v>
      </c>
      <c r="B24" s="13">
        <f t="shared" si="0"/>
        <v>62.8</v>
      </c>
      <c r="C24" s="13">
        <f t="shared" si="1"/>
        <v>16264.6</v>
      </c>
      <c r="D24" s="13">
        <f t="shared" si="2"/>
        <v>86.6</v>
      </c>
      <c r="E24" s="13">
        <f t="shared" si="2"/>
        <v>102.8</v>
      </c>
      <c r="F24" s="13">
        <f t="shared" si="2"/>
        <v>47.3</v>
      </c>
      <c r="G24" s="13">
        <f t="shared" si="2"/>
        <v>29.9</v>
      </c>
      <c r="H24" s="3">
        <f t="shared" si="3"/>
        <v>135202.9</v>
      </c>
      <c r="I24" s="3">
        <f t="shared" si="3"/>
        <v>79368.600000000006</v>
      </c>
      <c r="J24" s="3">
        <f t="shared" si="3"/>
        <v>44757.2</v>
      </c>
      <c r="K24" s="3">
        <f t="shared" si="3"/>
        <v>11077.2</v>
      </c>
      <c r="L24" s="3">
        <f>100*('13b'!B23/(100*('13a'!C24/'13a'!$C$46)))</f>
        <v>59.741359762920695</v>
      </c>
      <c r="M24">
        <v>1980</v>
      </c>
      <c r="N24">
        <v>62.8</v>
      </c>
      <c r="O24">
        <v>16264600000</v>
      </c>
      <c r="P24">
        <v>86.6</v>
      </c>
      <c r="Q24">
        <v>102.8</v>
      </c>
      <c r="R24">
        <v>47.3</v>
      </c>
      <c r="S24">
        <v>29.9</v>
      </c>
      <c r="T24">
        <v>135202900000</v>
      </c>
      <c r="U24">
        <v>79368600000</v>
      </c>
      <c r="V24">
        <v>44757200000</v>
      </c>
      <c r="W24">
        <v>11077200000</v>
      </c>
    </row>
    <row r="25" spans="1:23">
      <c r="A25" s="7">
        <f t="shared" si="4"/>
        <v>1981</v>
      </c>
      <c r="B25" s="13">
        <f t="shared" si="0"/>
        <v>64.5</v>
      </c>
      <c r="C25" s="13">
        <f t="shared" si="1"/>
        <v>16644.8</v>
      </c>
      <c r="D25" s="13">
        <f t="shared" si="2"/>
        <v>86.9</v>
      </c>
      <c r="E25" s="13">
        <f t="shared" si="2"/>
        <v>103.9</v>
      </c>
      <c r="F25" s="13">
        <f t="shared" si="2"/>
        <v>49.5</v>
      </c>
      <c r="G25" s="13">
        <f t="shared" si="2"/>
        <v>32.1</v>
      </c>
      <c r="H25" s="3">
        <f t="shared" si="3"/>
        <v>154888.4</v>
      </c>
      <c r="I25" s="3">
        <f t="shared" si="3"/>
        <v>88988.6</v>
      </c>
      <c r="J25" s="3">
        <f t="shared" si="3"/>
        <v>51489.9</v>
      </c>
      <c r="K25" s="3">
        <f t="shared" si="3"/>
        <v>14409.9</v>
      </c>
      <c r="L25" s="3">
        <f>100*('13b'!B24/(100*('13a'!C25/'13a'!$C$46)))</f>
        <v>62.690966548111135</v>
      </c>
      <c r="M25">
        <v>1981</v>
      </c>
      <c r="N25">
        <v>64.5</v>
      </c>
      <c r="O25">
        <v>16644800000</v>
      </c>
      <c r="P25">
        <v>86.9</v>
      </c>
      <c r="Q25">
        <v>103.9</v>
      </c>
      <c r="R25">
        <v>49.5</v>
      </c>
      <c r="S25">
        <v>32.1</v>
      </c>
      <c r="T25">
        <v>154888400000</v>
      </c>
      <c r="U25">
        <v>88988600000</v>
      </c>
      <c r="V25">
        <v>51489900000</v>
      </c>
      <c r="W25">
        <v>14409900000</v>
      </c>
    </row>
    <row r="26" spans="1:23">
      <c r="A26" s="7">
        <f t="shared" si="4"/>
        <v>1982</v>
      </c>
      <c r="B26" s="13">
        <f t="shared" si="0"/>
        <v>61.3</v>
      </c>
      <c r="C26" s="13">
        <f t="shared" si="1"/>
        <v>15680.6</v>
      </c>
      <c r="D26" s="13">
        <f t="shared" si="2"/>
        <v>87.8</v>
      </c>
      <c r="E26" s="13">
        <f t="shared" si="2"/>
        <v>97.7</v>
      </c>
      <c r="F26" s="13">
        <f t="shared" si="2"/>
        <v>47.5</v>
      </c>
      <c r="G26" s="13">
        <f t="shared" si="2"/>
        <v>31.8</v>
      </c>
      <c r="H26" s="3">
        <f t="shared" si="3"/>
        <v>160938.9</v>
      </c>
      <c r="I26" s="3">
        <f t="shared" si="3"/>
        <v>91919.3</v>
      </c>
      <c r="J26" s="3">
        <f t="shared" si="3"/>
        <v>53973.5</v>
      </c>
      <c r="K26" s="3">
        <f t="shared" si="3"/>
        <v>15046.1</v>
      </c>
      <c r="L26" s="3">
        <f>100*('13b'!B25/(100*('13a'!C26/'13a'!$C$46)))</f>
        <v>68.120036223103725</v>
      </c>
      <c r="M26">
        <v>1982</v>
      </c>
      <c r="N26">
        <v>61.3</v>
      </c>
      <c r="O26">
        <v>15680600000</v>
      </c>
      <c r="P26">
        <v>87.8</v>
      </c>
      <c r="Q26">
        <v>97.7</v>
      </c>
      <c r="R26">
        <v>47.5</v>
      </c>
      <c r="S26">
        <v>31.8</v>
      </c>
      <c r="T26">
        <v>160938900000</v>
      </c>
      <c r="U26">
        <v>91919300000</v>
      </c>
      <c r="V26">
        <v>53973500000</v>
      </c>
      <c r="W26">
        <v>15046100000</v>
      </c>
    </row>
    <row r="27" spans="1:23">
      <c r="A27" s="7">
        <f t="shared" si="4"/>
        <v>1983</v>
      </c>
      <c r="B27" s="13">
        <f t="shared" si="0"/>
        <v>61.7</v>
      </c>
      <c r="C27" s="13">
        <f t="shared" si="1"/>
        <v>15669.5</v>
      </c>
      <c r="D27" s="13">
        <f t="shared" si="2"/>
        <v>88.4</v>
      </c>
      <c r="E27" s="13">
        <f t="shared" si="2"/>
        <v>97.5</v>
      </c>
      <c r="F27" s="13">
        <f t="shared" si="2"/>
        <v>48.2</v>
      </c>
      <c r="G27" s="13">
        <f t="shared" si="2"/>
        <v>32.6</v>
      </c>
      <c r="H27" s="3">
        <f t="shared" si="3"/>
        <v>168540.4</v>
      </c>
      <c r="I27" s="3">
        <f t="shared" si="3"/>
        <v>92917.3</v>
      </c>
      <c r="J27" s="3">
        <f t="shared" si="3"/>
        <v>58869.599999999999</v>
      </c>
      <c r="K27" s="3">
        <f t="shared" si="3"/>
        <v>16753.5</v>
      </c>
      <c r="L27" s="3">
        <f>100*('13b'!B26/(100*('13a'!C27/'13a'!$C$46)))</f>
        <v>69.886819617728719</v>
      </c>
      <c r="M27">
        <v>1983</v>
      </c>
      <c r="N27">
        <v>61.7</v>
      </c>
      <c r="O27">
        <v>15669500000</v>
      </c>
      <c r="P27">
        <v>88.4</v>
      </c>
      <c r="Q27">
        <v>97.5</v>
      </c>
      <c r="R27">
        <v>48.2</v>
      </c>
      <c r="S27">
        <v>32.6</v>
      </c>
      <c r="T27">
        <v>168540400000</v>
      </c>
      <c r="U27">
        <v>92917300000</v>
      </c>
      <c r="V27">
        <v>58869600000</v>
      </c>
      <c r="W27">
        <v>16753500000</v>
      </c>
    </row>
    <row r="28" spans="1:23">
      <c r="A28" s="7">
        <f t="shared" si="4"/>
        <v>1984</v>
      </c>
      <c r="B28" s="13">
        <f t="shared" si="0"/>
        <v>64.099999999999994</v>
      </c>
      <c r="C28" s="13">
        <f t="shared" si="1"/>
        <v>16190.3</v>
      </c>
      <c r="D28" s="13">
        <f t="shared" si="2"/>
        <v>88.8</v>
      </c>
      <c r="E28" s="13">
        <f t="shared" si="2"/>
        <v>99.4</v>
      </c>
      <c r="F28" s="13">
        <f t="shared" si="2"/>
        <v>50.5</v>
      </c>
      <c r="G28" s="13">
        <f t="shared" si="2"/>
        <v>36</v>
      </c>
      <c r="H28" s="3">
        <f t="shared" si="3"/>
        <v>183595.9</v>
      </c>
      <c r="I28" s="3">
        <f t="shared" si="3"/>
        <v>101115.1</v>
      </c>
      <c r="J28" s="3">
        <f t="shared" si="3"/>
        <v>62982.2</v>
      </c>
      <c r="K28" s="3">
        <f t="shared" si="3"/>
        <v>19498.5</v>
      </c>
      <c r="L28" s="3">
        <f>100*('13b'!B27/(100*('13a'!C28/'13a'!$C$46)))</f>
        <v>69.717801399603459</v>
      </c>
      <c r="M28">
        <v>1984</v>
      </c>
      <c r="N28">
        <v>64.099999999999994</v>
      </c>
      <c r="O28">
        <v>16190300000</v>
      </c>
      <c r="P28">
        <v>88.8</v>
      </c>
      <c r="Q28">
        <v>99.4</v>
      </c>
      <c r="R28">
        <v>50.5</v>
      </c>
      <c r="S28">
        <v>36</v>
      </c>
      <c r="T28">
        <v>183595900000</v>
      </c>
      <c r="U28">
        <v>101115100000</v>
      </c>
      <c r="V28">
        <v>62982200000</v>
      </c>
      <c r="W28">
        <v>19498500000</v>
      </c>
    </row>
    <row r="29" spans="1:23">
      <c r="A29" s="7">
        <f t="shared" si="4"/>
        <v>1985</v>
      </c>
      <c r="B29" s="13">
        <f t="shared" si="0"/>
        <v>66.7</v>
      </c>
      <c r="C29" s="13">
        <f t="shared" si="1"/>
        <v>16877.099999999999</v>
      </c>
      <c r="D29" s="13">
        <f t="shared" si="2"/>
        <v>88.7</v>
      </c>
      <c r="E29" s="13">
        <f t="shared" si="2"/>
        <v>102</v>
      </c>
      <c r="F29" s="13">
        <f t="shared" si="2"/>
        <v>53.2</v>
      </c>
      <c r="G29" s="13">
        <f t="shared" si="2"/>
        <v>38.799999999999997</v>
      </c>
      <c r="H29" s="3">
        <f t="shared" si="3"/>
        <v>200748.2</v>
      </c>
      <c r="I29" s="3">
        <f t="shared" si="3"/>
        <v>108156.7</v>
      </c>
      <c r="J29" s="3">
        <f t="shared" si="3"/>
        <v>70329.8</v>
      </c>
      <c r="K29" s="3">
        <f t="shared" si="3"/>
        <v>22261.7</v>
      </c>
      <c r="L29" s="3">
        <f>100*('13b'!B28/(100*('13a'!C29/'13a'!$C$46)))</f>
        <v>69.539963619342188</v>
      </c>
      <c r="M29">
        <v>1985</v>
      </c>
      <c r="N29">
        <v>66.7</v>
      </c>
      <c r="O29">
        <v>16877100000</v>
      </c>
      <c r="P29">
        <v>88.7</v>
      </c>
      <c r="Q29">
        <v>102</v>
      </c>
      <c r="R29">
        <v>53.2</v>
      </c>
      <c r="S29">
        <v>38.799999999999997</v>
      </c>
      <c r="T29">
        <v>200748200000</v>
      </c>
      <c r="U29">
        <v>108156700000</v>
      </c>
      <c r="V29">
        <v>70329800000</v>
      </c>
      <c r="W29">
        <v>22261700000</v>
      </c>
    </row>
    <row r="30" spans="1:23">
      <c r="A30" s="7">
        <f t="shared" si="4"/>
        <v>1986</v>
      </c>
      <c r="B30" s="13">
        <f t="shared" si="0"/>
        <v>69.599999999999994</v>
      </c>
      <c r="C30" s="13">
        <f t="shared" si="1"/>
        <v>17416.099999999999</v>
      </c>
      <c r="D30" s="13">
        <f t="shared" si="2"/>
        <v>89.7</v>
      </c>
      <c r="E30" s="13">
        <f t="shared" si="2"/>
        <v>104.6</v>
      </c>
      <c r="F30" s="13">
        <f t="shared" si="2"/>
        <v>56.3</v>
      </c>
      <c r="G30" s="13">
        <f t="shared" si="2"/>
        <v>42</v>
      </c>
      <c r="H30" s="3">
        <f t="shared" si="3"/>
        <v>214760.2</v>
      </c>
      <c r="I30" s="3">
        <f t="shared" si="3"/>
        <v>113322.9</v>
      </c>
      <c r="J30" s="3">
        <f t="shared" si="3"/>
        <v>75904.2</v>
      </c>
      <c r="K30" s="3">
        <f t="shared" si="3"/>
        <v>25533.1</v>
      </c>
      <c r="L30" s="3">
        <f>100*('13b'!B29/(100*('13a'!C30/'13a'!$C$46)))</f>
        <v>69.964786605497224</v>
      </c>
      <c r="M30">
        <v>1986</v>
      </c>
      <c r="N30">
        <v>69.599999999999994</v>
      </c>
      <c r="O30">
        <v>17416100000</v>
      </c>
      <c r="P30">
        <v>89.7</v>
      </c>
      <c r="Q30">
        <v>104.6</v>
      </c>
      <c r="R30">
        <v>56.3</v>
      </c>
      <c r="S30">
        <v>42</v>
      </c>
      <c r="T30">
        <v>214760200000</v>
      </c>
      <c r="U30">
        <v>113322900000</v>
      </c>
      <c r="V30">
        <v>75904200000</v>
      </c>
      <c r="W30">
        <v>25533100000</v>
      </c>
    </row>
    <row r="31" spans="1:23">
      <c r="A31" s="7">
        <f>A30+1</f>
        <v>1987</v>
      </c>
      <c r="B31" s="13">
        <f t="shared" si="0"/>
        <v>73</v>
      </c>
      <c r="C31" s="13">
        <f t="shared" si="1"/>
        <v>18148.8</v>
      </c>
      <c r="D31" s="13">
        <f t="shared" si="2"/>
        <v>90.3</v>
      </c>
      <c r="E31" s="13">
        <f t="shared" si="2"/>
        <v>108</v>
      </c>
      <c r="F31" s="13">
        <f t="shared" si="2"/>
        <v>59.9</v>
      </c>
      <c r="G31" s="13">
        <f t="shared" si="2"/>
        <v>45.3</v>
      </c>
      <c r="H31" s="3">
        <f t="shared" si="3"/>
        <v>233214.3</v>
      </c>
      <c r="I31" s="3">
        <f t="shared" si="3"/>
        <v>122696.7</v>
      </c>
      <c r="J31" s="3">
        <f t="shared" si="3"/>
        <v>82694.3</v>
      </c>
      <c r="K31" s="3">
        <f t="shared" si="3"/>
        <v>27823.3</v>
      </c>
      <c r="L31" s="3">
        <f>100*('13b'!B30/(100*('13a'!C31/'13a'!$C$46)))</f>
        <v>70.725936701049122</v>
      </c>
      <c r="M31">
        <v>1987</v>
      </c>
      <c r="N31">
        <v>73</v>
      </c>
      <c r="O31">
        <v>18148800000</v>
      </c>
      <c r="P31">
        <v>90.3</v>
      </c>
      <c r="Q31">
        <v>108</v>
      </c>
      <c r="R31">
        <v>59.9</v>
      </c>
      <c r="S31">
        <v>45.3</v>
      </c>
      <c r="T31">
        <v>233214300000</v>
      </c>
      <c r="U31">
        <v>122696700000</v>
      </c>
      <c r="V31">
        <v>82694300000</v>
      </c>
      <c r="W31">
        <v>27823300000</v>
      </c>
    </row>
    <row r="32" spans="1:23">
      <c r="A32" s="7">
        <f t="shared" si="4"/>
        <v>1988</v>
      </c>
      <c r="B32" s="13">
        <f t="shared" si="0"/>
        <v>76.3</v>
      </c>
      <c r="C32" s="13">
        <f t="shared" si="1"/>
        <v>18815.400000000001</v>
      </c>
      <c r="D32" s="13">
        <f t="shared" si="2"/>
        <v>91</v>
      </c>
      <c r="E32" s="13">
        <f t="shared" si="2"/>
        <v>111</v>
      </c>
      <c r="F32" s="13">
        <f t="shared" si="2"/>
        <v>63.4</v>
      </c>
      <c r="G32" s="13">
        <f t="shared" si="2"/>
        <v>49.4</v>
      </c>
      <c r="H32" s="3">
        <f t="shared" si="3"/>
        <v>259929.8</v>
      </c>
      <c r="I32" s="3">
        <f t="shared" si="3"/>
        <v>135200.1</v>
      </c>
      <c r="J32" s="3">
        <f t="shared" si="3"/>
        <v>93252.9</v>
      </c>
      <c r="K32" s="3">
        <f t="shared" si="3"/>
        <v>31476.799999999999</v>
      </c>
      <c r="L32" s="3">
        <f>100*('13b'!B31/(100*('13a'!C32/'13a'!$C$46)))</f>
        <v>72.156010502035556</v>
      </c>
      <c r="M32">
        <v>1988</v>
      </c>
      <c r="N32">
        <v>76.3</v>
      </c>
      <c r="O32">
        <v>18815400000</v>
      </c>
      <c r="P32">
        <v>91</v>
      </c>
      <c r="Q32">
        <v>111</v>
      </c>
      <c r="R32">
        <v>63.4</v>
      </c>
      <c r="S32">
        <v>49.4</v>
      </c>
      <c r="T32">
        <v>259929800000</v>
      </c>
      <c r="U32">
        <v>135200100000</v>
      </c>
      <c r="V32">
        <v>93252900000</v>
      </c>
      <c r="W32">
        <v>31476800000</v>
      </c>
    </row>
    <row r="33" spans="1:23">
      <c r="A33" s="7">
        <f t="shared" si="4"/>
        <v>1989</v>
      </c>
      <c r="B33" s="13">
        <f t="shared" si="0"/>
        <v>78.400000000000006</v>
      </c>
      <c r="C33" s="13">
        <f t="shared" si="1"/>
        <v>19208.7</v>
      </c>
      <c r="D33" s="13">
        <f t="shared" si="2"/>
        <v>91.5</v>
      </c>
      <c r="E33" s="13">
        <f t="shared" si="2"/>
        <v>112.3</v>
      </c>
      <c r="F33" s="13">
        <f t="shared" si="2"/>
        <v>65.7</v>
      </c>
      <c r="G33" s="13">
        <f t="shared" si="2"/>
        <v>52.2</v>
      </c>
      <c r="H33" s="3">
        <f t="shared" si="3"/>
        <v>278200.09999999998</v>
      </c>
      <c r="I33" s="3">
        <f t="shared" si="3"/>
        <v>139635.5</v>
      </c>
      <c r="J33" s="3">
        <f t="shared" si="3"/>
        <v>99701.3</v>
      </c>
      <c r="K33" s="3">
        <f t="shared" si="3"/>
        <v>38863.300000000003</v>
      </c>
      <c r="L33" s="3">
        <f>100*('13b'!B32/(100*('13a'!C33/'13a'!$C$46)))</f>
        <v>74.650630183198246</v>
      </c>
      <c r="M33">
        <v>1989</v>
      </c>
      <c r="N33">
        <v>78.400000000000006</v>
      </c>
      <c r="O33">
        <v>19208700000</v>
      </c>
      <c r="P33">
        <v>91.5</v>
      </c>
      <c r="Q33">
        <v>112.3</v>
      </c>
      <c r="R33">
        <v>65.7</v>
      </c>
      <c r="S33">
        <v>52.2</v>
      </c>
      <c r="T33">
        <v>278200100000</v>
      </c>
      <c r="U33">
        <v>139635500000</v>
      </c>
      <c r="V33">
        <v>99701300000</v>
      </c>
      <c r="W33">
        <v>38863300000</v>
      </c>
    </row>
    <row r="34" spans="1:23">
      <c r="A34" s="7">
        <f t="shared" si="4"/>
        <v>1990</v>
      </c>
      <c r="B34" s="13">
        <f t="shared" si="0"/>
        <v>78.400000000000006</v>
      </c>
      <c r="C34" s="13">
        <f t="shared" si="1"/>
        <v>19112.3</v>
      </c>
      <c r="D34" s="13">
        <f t="shared" si="2"/>
        <v>92.1</v>
      </c>
      <c r="E34" s="13">
        <f t="shared" si="2"/>
        <v>110.1</v>
      </c>
      <c r="F34" s="13">
        <f t="shared" si="2"/>
        <v>66.8</v>
      </c>
      <c r="G34" s="13">
        <f t="shared" si="2"/>
        <v>53.8</v>
      </c>
      <c r="H34" s="3">
        <f t="shared" si="3"/>
        <v>289119.59999999998</v>
      </c>
      <c r="I34" s="3">
        <f t="shared" si="3"/>
        <v>136835.9</v>
      </c>
      <c r="J34" s="3">
        <f t="shared" si="3"/>
        <v>110327.6</v>
      </c>
      <c r="K34" s="3">
        <f t="shared" si="3"/>
        <v>41956</v>
      </c>
      <c r="L34" s="3">
        <f>100*('13b'!B33/(100*('13a'!C34/'13a'!$C$46)))</f>
        <v>77.727666476562234</v>
      </c>
      <c r="M34">
        <v>1990</v>
      </c>
      <c r="N34">
        <v>78.400000000000006</v>
      </c>
      <c r="O34">
        <v>19112300000</v>
      </c>
      <c r="P34">
        <v>92.1</v>
      </c>
      <c r="Q34">
        <v>110.1</v>
      </c>
      <c r="R34">
        <v>66.8</v>
      </c>
      <c r="S34">
        <v>53.8</v>
      </c>
      <c r="T34">
        <v>289119600000</v>
      </c>
      <c r="U34">
        <v>136835900000</v>
      </c>
      <c r="V34">
        <v>110327600000</v>
      </c>
      <c r="W34">
        <v>41956000000</v>
      </c>
    </row>
    <row r="35" spans="1:23">
      <c r="A35" s="7">
        <f t="shared" si="4"/>
        <v>1991</v>
      </c>
      <c r="B35" s="13">
        <f t="shared" si="0"/>
        <v>76</v>
      </c>
      <c r="C35" s="13">
        <f t="shared" si="1"/>
        <v>18361.2</v>
      </c>
      <c r="D35" s="13">
        <f t="shared" si="2"/>
        <v>92.8</v>
      </c>
      <c r="E35" s="13">
        <f t="shared" si="2"/>
        <v>104</v>
      </c>
      <c r="F35" s="13">
        <f t="shared" si="2"/>
        <v>65.400000000000006</v>
      </c>
      <c r="G35" s="13">
        <f t="shared" si="2"/>
        <v>54.7</v>
      </c>
      <c r="H35" s="3">
        <f t="shared" si="3"/>
        <v>291554.5</v>
      </c>
      <c r="I35" s="3">
        <f t="shared" si="3"/>
        <v>131938.79999999999</v>
      </c>
      <c r="J35" s="3">
        <f t="shared" si="3"/>
        <v>111924.6</v>
      </c>
      <c r="K35" s="3">
        <f t="shared" si="3"/>
        <v>47691.1</v>
      </c>
      <c r="L35" s="3">
        <f>100*('13b'!B34/(100*('13a'!C35/'13a'!$C$46)))</f>
        <v>82.496078687667477</v>
      </c>
      <c r="M35">
        <v>1991</v>
      </c>
      <c r="N35">
        <v>76</v>
      </c>
      <c r="O35">
        <v>18361200000</v>
      </c>
      <c r="P35">
        <v>92.8</v>
      </c>
      <c r="Q35">
        <v>104</v>
      </c>
      <c r="R35">
        <v>65.400000000000006</v>
      </c>
      <c r="S35">
        <v>54.7</v>
      </c>
      <c r="T35">
        <v>291554500000</v>
      </c>
      <c r="U35">
        <v>131938800000</v>
      </c>
      <c r="V35">
        <v>111924600000</v>
      </c>
      <c r="W35">
        <v>47691100000</v>
      </c>
    </row>
    <row r="36" spans="1:23">
      <c r="A36" s="7">
        <f t="shared" si="4"/>
        <v>1992</v>
      </c>
      <c r="B36" s="13">
        <f t="shared" si="0"/>
        <v>75.2</v>
      </c>
      <c r="C36" s="13">
        <f t="shared" si="1"/>
        <v>18041</v>
      </c>
      <c r="D36" s="13">
        <f t="shared" si="2"/>
        <v>93.5</v>
      </c>
      <c r="E36" s="13">
        <f t="shared" si="2"/>
        <v>100.5</v>
      </c>
      <c r="F36" s="13">
        <f t="shared" si="2"/>
        <v>65</v>
      </c>
      <c r="G36" s="13">
        <f t="shared" si="2"/>
        <v>57.2</v>
      </c>
      <c r="H36" s="3">
        <f t="shared" si="3"/>
        <v>294113.09999999998</v>
      </c>
      <c r="I36" s="3">
        <f t="shared" si="3"/>
        <v>130086.39999999999</v>
      </c>
      <c r="J36" s="3">
        <f t="shared" si="3"/>
        <v>114090.8</v>
      </c>
      <c r="K36" s="3">
        <f t="shared" si="3"/>
        <v>49935.9</v>
      </c>
      <c r="L36" s="3">
        <f>100*('13b'!B35/(100*('13a'!C36/'13a'!$C$46)))</f>
        <v>85.452883986475257</v>
      </c>
      <c r="M36">
        <v>1992</v>
      </c>
      <c r="N36">
        <v>75.2</v>
      </c>
      <c r="O36">
        <v>18041000000</v>
      </c>
      <c r="P36">
        <v>93.5</v>
      </c>
      <c r="Q36">
        <v>100.5</v>
      </c>
      <c r="R36">
        <v>65</v>
      </c>
      <c r="S36">
        <v>57.2</v>
      </c>
      <c r="T36">
        <v>294113100000</v>
      </c>
      <c r="U36">
        <v>130086400000</v>
      </c>
      <c r="V36">
        <v>114090800000</v>
      </c>
      <c r="W36">
        <v>49935900000</v>
      </c>
    </row>
    <row r="37" spans="1:23">
      <c r="A37" s="7">
        <f t="shared" si="4"/>
        <v>1993</v>
      </c>
      <c r="B37" s="13">
        <f t="shared" si="0"/>
        <v>76.900000000000006</v>
      </c>
      <c r="C37" s="13">
        <f t="shared" si="1"/>
        <v>18258</v>
      </c>
      <c r="D37" s="13">
        <f t="shared" si="2"/>
        <v>94.5</v>
      </c>
      <c r="E37" s="13">
        <f t="shared" si="2"/>
        <v>98.2</v>
      </c>
      <c r="F37" s="13">
        <f t="shared" si="2"/>
        <v>67.5</v>
      </c>
      <c r="G37" s="13">
        <f t="shared" si="2"/>
        <v>63.3</v>
      </c>
      <c r="H37" s="3">
        <f t="shared" si="3"/>
        <v>299761.09999999998</v>
      </c>
      <c r="I37" s="3">
        <f t="shared" si="3"/>
        <v>129235</v>
      </c>
      <c r="J37" s="3">
        <f t="shared" si="3"/>
        <v>117117.9</v>
      </c>
      <c r="K37" s="3">
        <f t="shared" si="3"/>
        <v>53408.2</v>
      </c>
      <c r="L37" s="3">
        <f>100*('13b'!B36/(100*('13a'!C37/'13a'!$C$46)))</f>
        <v>85.666331471135962</v>
      </c>
      <c r="M37">
        <v>1993</v>
      </c>
      <c r="N37">
        <v>76.900000000000006</v>
      </c>
      <c r="O37">
        <v>18258000000</v>
      </c>
      <c r="P37">
        <v>94.5</v>
      </c>
      <c r="Q37">
        <v>98.2</v>
      </c>
      <c r="R37">
        <v>67.5</v>
      </c>
      <c r="S37">
        <v>63.3</v>
      </c>
      <c r="T37">
        <v>299761100000</v>
      </c>
      <c r="U37">
        <v>129235000000</v>
      </c>
      <c r="V37">
        <v>117117900000</v>
      </c>
      <c r="W37">
        <v>53408200000</v>
      </c>
    </row>
    <row r="38" spans="1:23">
      <c r="A38" s="7">
        <f>A37+1</f>
        <v>1994</v>
      </c>
      <c r="B38" s="13">
        <f t="shared" si="0"/>
        <v>79.8</v>
      </c>
      <c r="C38" s="13">
        <f t="shared" si="1"/>
        <v>18877.8</v>
      </c>
      <c r="D38" s="13">
        <f t="shared" si="2"/>
        <v>94.9</v>
      </c>
      <c r="E38" s="13">
        <f t="shared" si="2"/>
        <v>97.9</v>
      </c>
      <c r="F38" s="13">
        <f t="shared" si="2"/>
        <v>72.5</v>
      </c>
      <c r="G38" s="13">
        <f t="shared" si="2"/>
        <v>67.3</v>
      </c>
      <c r="H38" s="3">
        <f t="shared" si="3"/>
        <v>309475.59999999998</v>
      </c>
      <c r="I38" s="3">
        <f t="shared" si="3"/>
        <v>128775.7</v>
      </c>
      <c r="J38" s="3">
        <f t="shared" si="3"/>
        <v>126030.8</v>
      </c>
      <c r="K38" s="3">
        <f t="shared" si="3"/>
        <v>54669.1</v>
      </c>
      <c r="L38" s="3">
        <f>100*('13b'!B37/(100*('13a'!C38/'13a'!$C$46)))</f>
        <v>85.468897858860686</v>
      </c>
      <c r="M38">
        <v>1994</v>
      </c>
      <c r="N38">
        <v>79.8</v>
      </c>
      <c r="O38">
        <v>18877800000</v>
      </c>
      <c r="P38">
        <v>94.9</v>
      </c>
      <c r="Q38">
        <v>97.9</v>
      </c>
      <c r="R38">
        <v>72.5</v>
      </c>
      <c r="S38">
        <v>67.3</v>
      </c>
      <c r="T38">
        <v>309475600000</v>
      </c>
      <c r="U38">
        <v>128775700000</v>
      </c>
      <c r="V38">
        <v>126030800000</v>
      </c>
      <c r="W38">
        <v>54669100000</v>
      </c>
    </row>
    <row r="39" spans="1:23">
      <c r="A39" s="7">
        <f t="shared" si="4"/>
        <v>1995</v>
      </c>
      <c r="B39" s="13">
        <f t="shared" si="0"/>
        <v>82.1</v>
      </c>
      <c r="C39" s="13">
        <f t="shared" si="1"/>
        <v>19269.7</v>
      </c>
      <c r="D39" s="13">
        <f t="shared" si="2"/>
        <v>95.6</v>
      </c>
      <c r="E39" s="13">
        <f t="shared" si="2"/>
        <v>97.2</v>
      </c>
      <c r="F39" s="13">
        <f t="shared" si="2"/>
        <v>77.099999999999994</v>
      </c>
      <c r="G39" s="13">
        <f t="shared" si="2"/>
        <v>69.400000000000006</v>
      </c>
      <c r="H39" s="3">
        <f t="shared" si="3"/>
        <v>323752.3</v>
      </c>
      <c r="I39" s="3">
        <f t="shared" si="3"/>
        <v>130011.1</v>
      </c>
      <c r="J39" s="3">
        <f t="shared" si="3"/>
        <v>137482.1</v>
      </c>
      <c r="K39" s="3">
        <f t="shared" si="3"/>
        <v>56259</v>
      </c>
      <c r="L39" s="3">
        <f>100*('13b'!B38/(100*('13a'!C39/'13a'!$C$46)))</f>
        <v>86.874930071563128</v>
      </c>
      <c r="M39">
        <v>1995</v>
      </c>
      <c r="N39">
        <v>82.1</v>
      </c>
      <c r="O39">
        <v>19269700000</v>
      </c>
      <c r="P39">
        <v>95.6</v>
      </c>
      <c r="Q39">
        <v>97.2</v>
      </c>
      <c r="R39">
        <v>77.099999999999994</v>
      </c>
      <c r="S39">
        <v>69.400000000000006</v>
      </c>
      <c r="T39">
        <v>323752300000</v>
      </c>
      <c r="U39">
        <v>130011100000</v>
      </c>
      <c r="V39">
        <v>137482100000</v>
      </c>
      <c r="W39">
        <v>56259000000</v>
      </c>
    </row>
    <row r="40" spans="1:23">
      <c r="A40" s="7">
        <f t="shared" si="4"/>
        <v>1996</v>
      </c>
      <c r="B40" s="13">
        <f t="shared" si="0"/>
        <v>84.6</v>
      </c>
      <c r="C40" s="13">
        <f t="shared" si="1"/>
        <v>19786.2</v>
      </c>
      <c r="D40" s="13">
        <f t="shared" si="2"/>
        <v>95.9</v>
      </c>
      <c r="E40" s="13">
        <f t="shared" si="2"/>
        <v>98</v>
      </c>
      <c r="F40" s="13">
        <f t="shared" si="2"/>
        <v>80.2</v>
      </c>
      <c r="G40" s="13">
        <f t="shared" si="2"/>
        <v>73.2</v>
      </c>
      <c r="H40" s="3">
        <f t="shared" si="3"/>
        <v>337436.8</v>
      </c>
      <c r="I40" s="3">
        <f t="shared" si="3"/>
        <v>132949</v>
      </c>
      <c r="J40" s="3">
        <f t="shared" si="3"/>
        <v>141955.20000000001</v>
      </c>
      <c r="K40" s="3">
        <f t="shared" si="3"/>
        <v>62532.6</v>
      </c>
      <c r="L40" s="3">
        <f>100*('13b'!B39/(100*('13a'!C40/'13a'!$C$46)))</f>
        <v>87.782745549928748</v>
      </c>
      <c r="M40">
        <v>1996</v>
      </c>
      <c r="N40">
        <v>84.6</v>
      </c>
      <c r="O40">
        <v>19786200000</v>
      </c>
      <c r="P40">
        <v>95.9</v>
      </c>
      <c r="Q40">
        <v>98</v>
      </c>
      <c r="R40">
        <v>80.2</v>
      </c>
      <c r="S40">
        <v>73.2</v>
      </c>
      <c r="T40">
        <v>337436800000</v>
      </c>
      <c r="U40">
        <v>132949000000</v>
      </c>
      <c r="V40">
        <v>141955200000</v>
      </c>
      <c r="W40">
        <v>62532600000</v>
      </c>
    </row>
    <row r="41" spans="1:23">
      <c r="A41" s="7">
        <f t="shared" si="4"/>
        <v>1997</v>
      </c>
      <c r="B41" s="13">
        <f t="shared" si="0"/>
        <v>87.3</v>
      </c>
      <c r="C41" s="13">
        <f t="shared" si="1"/>
        <v>20267.7</v>
      </c>
      <c r="D41" s="13">
        <f t="shared" si="2"/>
        <v>96.6</v>
      </c>
      <c r="E41" s="13">
        <f t="shared" si="2"/>
        <v>95.2</v>
      </c>
      <c r="F41" s="13">
        <f t="shared" si="2"/>
        <v>86.5</v>
      </c>
      <c r="G41" s="13">
        <f t="shared" si="2"/>
        <v>77.2</v>
      </c>
      <c r="H41" s="3">
        <f t="shared" si="3"/>
        <v>361015.1</v>
      </c>
      <c r="I41" s="3">
        <f t="shared" si="3"/>
        <v>132326</v>
      </c>
      <c r="J41" s="3">
        <f t="shared" si="3"/>
        <v>157739.70000000001</v>
      </c>
      <c r="K41" s="3">
        <f t="shared" si="3"/>
        <v>70949.399999999994</v>
      </c>
      <c r="L41" s="3">
        <f>100*('13b'!B40/(100*('13a'!C41/'13a'!$C$46)))</f>
        <v>90.679690344735732</v>
      </c>
      <c r="M41">
        <v>1997</v>
      </c>
      <c r="N41">
        <v>87.3</v>
      </c>
      <c r="O41">
        <v>20267700000</v>
      </c>
      <c r="P41">
        <v>96.6</v>
      </c>
      <c r="Q41">
        <v>95.2</v>
      </c>
      <c r="R41">
        <v>86.5</v>
      </c>
      <c r="S41">
        <v>77.2</v>
      </c>
      <c r="T41">
        <v>361015100000</v>
      </c>
      <c r="U41">
        <v>132326000000</v>
      </c>
      <c r="V41">
        <v>157739700000</v>
      </c>
      <c r="W41">
        <v>70949400000</v>
      </c>
    </row>
    <row r="42" spans="1:23">
      <c r="A42" s="7">
        <f t="shared" si="4"/>
        <v>1998</v>
      </c>
      <c r="B42" s="13">
        <f t="shared" si="0"/>
        <v>90.1</v>
      </c>
      <c r="C42" s="13">
        <f t="shared" si="1"/>
        <v>20801.5</v>
      </c>
      <c r="D42" s="13">
        <f t="shared" si="2"/>
        <v>97.1</v>
      </c>
      <c r="E42" s="13">
        <f t="shared" si="2"/>
        <v>95.4</v>
      </c>
      <c r="F42" s="13">
        <f t="shared" si="2"/>
        <v>89.5</v>
      </c>
      <c r="G42" s="13">
        <f t="shared" si="2"/>
        <v>83.3</v>
      </c>
      <c r="H42" s="3">
        <f t="shared" si="3"/>
        <v>383176.2</v>
      </c>
      <c r="I42" s="3">
        <f t="shared" si="3"/>
        <v>136308</v>
      </c>
      <c r="J42" s="3">
        <f t="shared" si="3"/>
        <v>167239.79999999999</v>
      </c>
      <c r="K42" s="3">
        <f t="shared" si="3"/>
        <v>79628.3</v>
      </c>
      <c r="L42" s="3">
        <f>100*('13b'!B41/(100*('13a'!C42/'13a'!$C$46)))</f>
        <v>92.991490036776199</v>
      </c>
      <c r="M42">
        <v>1998</v>
      </c>
      <c r="N42">
        <v>90.1</v>
      </c>
      <c r="O42">
        <v>20801500000</v>
      </c>
      <c r="P42">
        <v>97.1</v>
      </c>
      <c r="Q42">
        <v>95.4</v>
      </c>
      <c r="R42">
        <v>89.5</v>
      </c>
      <c r="S42">
        <v>83.3</v>
      </c>
      <c r="T42">
        <v>383176200000</v>
      </c>
      <c r="U42">
        <v>136308000000</v>
      </c>
      <c r="V42">
        <v>167239800000</v>
      </c>
      <c r="W42">
        <v>79628300000</v>
      </c>
    </row>
    <row r="43" spans="1:23">
      <c r="A43" s="7">
        <f t="shared" si="4"/>
        <v>1999</v>
      </c>
      <c r="B43" s="13">
        <f t="shared" si="0"/>
        <v>93.3</v>
      </c>
      <c r="C43" s="13">
        <f t="shared" si="1"/>
        <v>21461.1</v>
      </c>
      <c r="D43" s="13">
        <f t="shared" si="2"/>
        <v>97.6</v>
      </c>
      <c r="E43" s="13">
        <f t="shared" si="2"/>
        <v>98.7</v>
      </c>
      <c r="F43" s="13">
        <f t="shared" si="2"/>
        <v>92.6</v>
      </c>
      <c r="G43" s="13">
        <f t="shared" si="2"/>
        <v>86.7</v>
      </c>
      <c r="H43" s="3">
        <f t="shared" si="3"/>
        <v>406786.2</v>
      </c>
      <c r="I43" s="3">
        <f t="shared" si="3"/>
        <v>143745</v>
      </c>
      <c r="J43" s="3">
        <f t="shared" si="3"/>
        <v>177125.3</v>
      </c>
      <c r="K43" s="3">
        <f t="shared" si="3"/>
        <v>85915.9</v>
      </c>
      <c r="L43" s="3">
        <f>100*('13b'!B42/(100*('13a'!C43/'13a'!$C$46)))</f>
        <v>95.361583516222396</v>
      </c>
      <c r="M43">
        <v>1999</v>
      </c>
      <c r="N43">
        <v>93.3</v>
      </c>
      <c r="O43">
        <v>21461100000</v>
      </c>
      <c r="P43">
        <v>97.6</v>
      </c>
      <c r="Q43">
        <v>98.7</v>
      </c>
      <c r="R43">
        <v>92.6</v>
      </c>
      <c r="S43">
        <v>86.7</v>
      </c>
      <c r="T43">
        <v>406786200000</v>
      </c>
      <c r="U43">
        <v>143745000000</v>
      </c>
      <c r="V43">
        <v>177125300000</v>
      </c>
      <c r="W43">
        <v>85915900000</v>
      </c>
    </row>
    <row r="44" spans="1:23">
      <c r="A44" s="7">
        <f t="shared" si="4"/>
        <v>2000</v>
      </c>
      <c r="B44" s="13">
        <f t="shared" si="0"/>
        <v>96.7</v>
      </c>
      <c r="C44" s="13">
        <f t="shared" si="1"/>
        <v>21997.1</v>
      </c>
      <c r="D44" s="13">
        <f t="shared" si="2"/>
        <v>98.6</v>
      </c>
      <c r="E44" s="13">
        <f t="shared" si="2"/>
        <v>100.7</v>
      </c>
      <c r="F44" s="13">
        <f t="shared" si="2"/>
        <v>95.4</v>
      </c>
      <c r="G44" s="13">
        <f t="shared" si="2"/>
        <v>93.4</v>
      </c>
      <c r="H44" s="3">
        <f t="shared" si="3"/>
        <v>441866.3</v>
      </c>
      <c r="I44" s="3">
        <f t="shared" si="3"/>
        <v>153671</v>
      </c>
      <c r="J44" s="3">
        <f t="shared" si="3"/>
        <v>191170.1</v>
      </c>
      <c r="K44" s="3">
        <f t="shared" si="3"/>
        <v>97025.3</v>
      </c>
      <c r="L44" s="3">
        <f>100*('13b'!B43/(100*('13a'!C44/'13a'!$C$46)))</f>
        <v>97.322563428815627</v>
      </c>
      <c r="M44">
        <v>2000</v>
      </c>
      <c r="N44">
        <v>96.7</v>
      </c>
      <c r="O44">
        <v>21997100000</v>
      </c>
      <c r="P44">
        <v>98.6</v>
      </c>
      <c r="Q44">
        <v>100.7</v>
      </c>
      <c r="R44">
        <v>95.4</v>
      </c>
      <c r="S44">
        <v>93.4</v>
      </c>
      <c r="T44">
        <v>441866300000</v>
      </c>
      <c r="U44">
        <v>153671000000</v>
      </c>
      <c r="V44">
        <v>191170100000</v>
      </c>
      <c r="W44">
        <v>97025300000</v>
      </c>
    </row>
    <row r="45" spans="1:23">
      <c r="A45" s="7">
        <f t="shared" si="4"/>
        <v>2001</v>
      </c>
      <c r="B45" s="13">
        <f t="shared" si="0"/>
        <v>97.9</v>
      </c>
      <c r="C45" s="13">
        <f t="shared" si="1"/>
        <v>22084.5</v>
      </c>
      <c r="D45" s="13">
        <f t="shared" si="2"/>
        <v>99.5</v>
      </c>
      <c r="E45" s="13">
        <f t="shared" si="2"/>
        <v>98.8</v>
      </c>
      <c r="F45" s="13">
        <f t="shared" si="2"/>
        <v>97.5</v>
      </c>
      <c r="G45" s="13">
        <f t="shared" si="2"/>
        <v>97.4</v>
      </c>
      <c r="H45" s="3">
        <f t="shared" si="3"/>
        <v>459495.2</v>
      </c>
      <c r="I45" s="3">
        <f t="shared" si="3"/>
        <v>153224.9</v>
      </c>
      <c r="J45" s="3">
        <f t="shared" si="3"/>
        <v>200814.4</v>
      </c>
      <c r="K45" s="3">
        <f t="shared" si="3"/>
        <v>105455.9</v>
      </c>
      <c r="L45" s="3">
        <f>100*('13b'!B44/(100*('13a'!C45/'13a'!$C$46)))</f>
        <v>99.579306753605479</v>
      </c>
      <c r="M45">
        <v>2001</v>
      </c>
      <c r="N45">
        <v>97.9</v>
      </c>
      <c r="O45">
        <v>22084500000</v>
      </c>
      <c r="P45">
        <v>99.5</v>
      </c>
      <c r="Q45">
        <v>98.8</v>
      </c>
      <c r="R45">
        <v>97.5</v>
      </c>
      <c r="S45">
        <v>97.4</v>
      </c>
      <c r="T45">
        <v>459495200000</v>
      </c>
      <c r="U45">
        <v>153224900000</v>
      </c>
      <c r="V45">
        <v>200814400000</v>
      </c>
      <c r="W45">
        <v>105455900000</v>
      </c>
    </row>
    <row r="46" spans="1:23">
      <c r="A46" s="7">
        <f t="shared" si="4"/>
        <v>2002</v>
      </c>
      <c r="B46" s="13">
        <f t="shared" si="0"/>
        <v>100</v>
      </c>
      <c r="C46" s="13">
        <f t="shared" si="1"/>
        <v>22440.400000000001</v>
      </c>
      <c r="D46" s="13">
        <f t="shared" si="2"/>
        <v>100</v>
      </c>
      <c r="E46" s="13">
        <f t="shared" si="2"/>
        <v>100</v>
      </c>
      <c r="F46" s="13">
        <f t="shared" si="2"/>
        <v>100</v>
      </c>
      <c r="G46" s="13">
        <f t="shared" si="2"/>
        <v>100</v>
      </c>
      <c r="H46" s="3">
        <f t="shared" si="3"/>
        <v>475573.8</v>
      </c>
      <c r="I46" s="3">
        <f t="shared" si="3"/>
        <v>156429.20000000001</v>
      </c>
      <c r="J46" s="3">
        <f t="shared" si="3"/>
        <v>208043.3</v>
      </c>
      <c r="K46" s="3">
        <f t="shared" si="3"/>
        <v>111101.3</v>
      </c>
      <c r="L46" s="3">
        <f>100*('13b'!B45/(100*('13a'!C46/'13a'!$C$46)))</f>
        <v>100</v>
      </c>
      <c r="M46">
        <v>2002</v>
      </c>
      <c r="N46">
        <v>100</v>
      </c>
      <c r="O46">
        <v>22440400000</v>
      </c>
      <c r="P46">
        <v>100</v>
      </c>
      <c r="Q46">
        <v>100</v>
      </c>
      <c r="R46">
        <v>100</v>
      </c>
      <c r="S46">
        <v>100</v>
      </c>
      <c r="T46">
        <v>475573800000</v>
      </c>
      <c r="U46">
        <v>156429200000</v>
      </c>
      <c r="V46">
        <v>208043300000</v>
      </c>
      <c r="W46">
        <v>111101300000</v>
      </c>
    </row>
    <row r="47" spans="1:23">
      <c r="A47" s="7">
        <f t="shared" si="4"/>
        <v>2003</v>
      </c>
      <c r="B47" s="13">
        <f t="shared" si="0"/>
        <v>101.7</v>
      </c>
      <c r="C47" s="13">
        <f t="shared" si="1"/>
        <v>22710.6</v>
      </c>
      <c r="D47" s="13">
        <f t="shared" si="2"/>
        <v>100.5</v>
      </c>
      <c r="E47" s="13">
        <f t="shared" si="2"/>
        <v>97.7</v>
      </c>
      <c r="F47" s="13">
        <f t="shared" si="2"/>
        <v>103.1</v>
      </c>
      <c r="G47" s="13">
        <f t="shared" si="2"/>
        <v>104.7</v>
      </c>
      <c r="H47" s="3">
        <f t="shared" si="3"/>
        <v>492117.4</v>
      </c>
      <c r="I47" s="3">
        <f t="shared" si="3"/>
        <v>156018.29999999999</v>
      </c>
      <c r="J47" s="3">
        <f t="shared" si="3"/>
        <v>219085.4</v>
      </c>
      <c r="K47" s="3">
        <f t="shared" si="3"/>
        <v>117013.7</v>
      </c>
      <c r="L47" s="3">
        <f>100*('13b'!B46/(100*('13a'!C47/'13a'!$C$46)))</f>
        <v>102.16979560205371</v>
      </c>
      <c r="M47">
        <v>2003</v>
      </c>
      <c r="N47">
        <v>101.7</v>
      </c>
      <c r="O47">
        <v>22710600000</v>
      </c>
      <c r="P47">
        <v>100.5</v>
      </c>
      <c r="Q47">
        <v>97.7</v>
      </c>
      <c r="R47">
        <v>103.1</v>
      </c>
      <c r="S47">
        <v>104.7</v>
      </c>
      <c r="T47">
        <v>492117400000</v>
      </c>
      <c r="U47">
        <v>156018300000</v>
      </c>
      <c r="V47">
        <v>219085400000</v>
      </c>
      <c r="W47">
        <v>117013700000</v>
      </c>
    </row>
    <row r="48" spans="1:23">
      <c r="A48" s="7">
        <f t="shared" si="4"/>
        <v>2004</v>
      </c>
      <c r="B48" s="13">
        <f t="shared" si="0"/>
        <v>105.2</v>
      </c>
      <c r="C48" s="13">
        <f t="shared" si="1"/>
        <v>23398.6</v>
      </c>
      <c r="D48" s="13">
        <f t="shared" si="2"/>
        <v>100.9</v>
      </c>
      <c r="E48" s="13">
        <f t="shared" si="2"/>
        <v>99.8</v>
      </c>
      <c r="F48" s="13">
        <f t="shared" si="2"/>
        <v>106.9</v>
      </c>
      <c r="G48" s="13">
        <f t="shared" si="2"/>
        <v>109.9</v>
      </c>
      <c r="H48" s="3">
        <f t="shared" si="3"/>
        <v>523761.6</v>
      </c>
      <c r="I48" s="3">
        <f t="shared" si="3"/>
        <v>164436</v>
      </c>
      <c r="J48" s="3">
        <f t="shared" si="3"/>
        <v>232958.8</v>
      </c>
      <c r="K48" s="3">
        <f t="shared" si="3"/>
        <v>126366.8</v>
      </c>
      <c r="L48" s="3">
        <f>100*('13b'!B47/(100*('13a'!C48/'13a'!$C$46)))</f>
        <v>104.05679826998198</v>
      </c>
      <c r="M48">
        <v>2004</v>
      </c>
      <c r="N48">
        <v>105.2</v>
      </c>
      <c r="O48">
        <v>23398600000</v>
      </c>
      <c r="P48">
        <v>100.9</v>
      </c>
      <c r="Q48">
        <v>99.8</v>
      </c>
      <c r="R48">
        <v>106.9</v>
      </c>
      <c r="S48">
        <v>109.9</v>
      </c>
      <c r="T48">
        <v>523761600000</v>
      </c>
      <c r="U48">
        <v>164436000000</v>
      </c>
      <c r="V48">
        <v>232958800000</v>
      </c>
      <c r="W48">
        <v>126366800000</v>
      </c>
    </row>
    <row r="49" spans="1:23">
      <c r="A49" s="7">
        <f>A48+1</f>
        <v>2005</v>
      </c>
      <c r="B49" s="13">
        <f t="shared" si="0"/>
        <v>106.9</v>
      </c>
      <c r="C49" s="13">
        <f t="shared" si="1"/>
        <v>23587.1</v>
      </c>
      <c r="D49" s="13">
        <f t="shared" si="2"/>
        <v>101.7</v>
      </c>
      <c r="E49" s="13">
        <f t="shared" si="2"/>
        <v>99.7</v>
      </c>
      <c r="F49" s="13">
        <f t="shared" si="2"/>
        <v>106.8</v>
      </c>
      <c r="G49" s="13">
        <f t="shared" si="2"/>
        <v>117.2</v>
      </c>
      <c r="H49" s="3">
        <f t="shared" si="3"/>
        <v>554976</v>
      </c>
      <c r="I49" s="3">
        <f t="shared" si="3"/>
        <v>173762.9</v>
      </c>
      <c r="J49" s="3">
        <f t="shared" si="3"/>
        <v>242311.9</v>
      </c>
      <c r="K49" s="3">
        <f t="shared" si="3"/>
        <v>138901.29999999999</v>
      </c>
      <c r="L49" s="3">
        <f>100*('13b'!B48/(100*('13a'!C49/'13a'!$C$46)))</f>
        <v>108.64810341245852</v>
      </c>
      <c r="M49">
        <v>2005</v>
      </c>
      <c r="N49">
        <v>106.9</v>
      </c>
      <c r="O49">
        <v>23587100000</v>
      </c>
      <c r="P49">
        <v>101.7</v>
      </c>
      <c r="Q49">
        <v>99.7</v>
      </c>
      <c r="R49">
        <v>106.8</v>
      </c>
      <c r="S49">
        <v>117.2</v>
      </c>
      <c r="T49">
        <v>554976000000</v>
      </c>
      <c r="U49">
        <v>173762900000</v>
      </c>
      <c r="V49">
        <v>242311900000</v>
      </c>
      <c r="W49">
        <v>138901300000</v>
      </c>
    </row>
    <row r="50" spans="1:23">
      <c r="A50" s="7">
        <f t="shared" si="4"/>
        <v>2006</v>
      </c>
      <c r="B50" s="13">
        <f t="shared" si="0"/>
        <v>108.9</v>
      </c>
      <c r="C50" s="13">
        <f t="shared" si="1"/>
        <v>23966.799999999999</v>
      </c>
      <c r="D50" s="13">
        <f t="shared" si="2"/>
        <v>102</v>
      </c>
      <c r="E50" s="13">
        <f t="shared" si="2"/>
        <v>101.4</v>
      </c>
      <c r="F50" s="13">
        <f t="shared" si="2"/>
        <v>107.4</v>
      </c>
      <c r="G50" s="13">
        <f t="shared" si="2"/>
        <v>122.5</v>
      </c>
      <c r="H50" s="3">
        <f t="shared" si="3"/>
        <v>592213.6</v>
      </c>
      <c r="I50" s="3">
        <f t="shared" si="3"/>
        <v>184423.1</v>
      </c>
      <c r="J50" s="3">
        <f t="shared" si="3"/>
        <v>255321.2</v>
      </c>
      <c r="K50" s="3">
        <f t="shared" si="3"/>
        <v>152469.29999999999</v>
      </c>
      <c r="L50" s="3">
        <f>100*('13b'!B49/(100*('13a'!C50/'13a'!$C$46)))</f>
        <v>113.10647729358946</v>
      </c>
      <c r="M50">
        <v>2006</v>
      </c>
      <c r="N50">
        <v>108.9</v>
      </c>
      <c r="O50">
        <v>23966800000</v>
      </c>
      <c r="P50">
        <v>102</v>
      </c>
      <c r="Q50">
        <v>101.4</v>
      </c>
      <c r="R50">
        <v>107.4</v>
      </c>
      <c r="S50">
        <v>122.5</v>
      </c>
      <c r="T50">
        <v>592213600000</v>
      </c>
      <c r="U50">
        <v>184423100000</v>
      </c>
      <c r="V50">
        <v>255321200000</v>
      </c>
      <c r="W50">
        <v>152469300000</v>
      </c>
    </row>
    <row r="51" spans="1:23">
      <c r="A51" s="7">
        <f t="shared" si="4"/>
        <v>2007</v>
      </c>
      <c r="B51" s="13">
        <f t="shared" si="0"/>
        <v>111.3</v>
      </c>
      <c r="C51" s="13">
        <f t="shared" si="1"/>
        <v>24398.799999999999</v>
      </c>
      <c r="D51" s="13">
        <f t="shared" si="2"/>
        <v>102.4</v>
      </c>
      <c r="E51" s="13">
        <f t="shared" si="2"/>
        <v>100</v>
      </c>
      <c r="F51" s="13">
        <f t="shared" si="2"/>
        <v>110.7</v>
      </c>
      <c r="G51" s="13">
        <f t="shared" si="2"/>
        <v>128.9</v>
      </c>
      <c r="H51" s="3" t="s">
        <v>10</v>
      </c>
      <c r="I51" s="3" t="s">
        <v>10</v>
      </c>
      <c r="J51" s="3" t="s">
        <v>10</v>
      </c>
      <c r="K51" s="3" t="s">
        <v>10</v>
      </c>
      <c r="L51" s="3">
        <f>100*('13b'!B50/(100*('13a'!C51/'13a'!$C$46)))</f>
        <v>115.97842680787582</v>
      </c>
      <c r="M51">
        <v>2007</v>
      </c>
      <c r="N51">
        <v>111.3</v>
      </c>
      <c r="O51">
        <v>24398800000</v>
      </c>
      <c r="P51">
        <v>102.4</v>
      </c>
      <c r="Q51">
        <v>100</v>
      </c>
      <c r="R51">
        <v>110.7</v>
      </c>
      <c r="S51">
        <v>128.9</v>
      </c>
    </row>
    <row r="52" spans="1:23">
      <c r="A52" s="7">
        <f t="shared" si="4"/>
        <v>2008</v>
      </c>
      <c r="B52" s="13">
        <f t="shared" si="0"/>
        <v>112.5</v>
      </c>
      <c r="C52" s="13">
        <f t="shared" si="1"/>
        <v>24570.6</v>
      </c>
      <c r="D52" s="13">
        <f t="shared" si="2"/>
        <v>102.7</v>
      </c>
      <c r="E52" s="13">
        <f t="shared" si="2"/>
        <v>99.7</v>
      </c>
      <c r="F52" s="13">
        <f t="shared" si="2"/>
        <v>112.3</v>
      </c>
      <c r="G52" s="13">
        <f t="shared" si="2"/>
        <v>131.5</v>
      </c>
      <c r="H52" s="3" t="s">
        <v>10</v>
      </c>
      <c r="I52" s="3" t="s">
        <v>10</v>
      </c>
      <c r="J52" s="3" t="s">
        <v>10</v>
      </c>
      <c r="K52" s="3" t="s">
        <v>10</v>
      </c>
      <c r="L52" s="3">
        <f>100*('13b'!B51/(100*('13a'!C52/'13a'!$C$46)))</f>
        <v>119.36868778133216</v>
      </c>
      <c r="M52">
        <v>2008</v>
      </c>
      <c r="N52">
        <v>112.5</v>
      </c>
      <c r="O52">
        <v>24570600000</v>
      </c>
      <c r="P52">
        <v>102.7</v>
      </c>
      <c r="Q52">
        <v>99.7</v>
      </c>
      <c r="R52">
        <v>112.3</v>
      </c>
      <c r="S52">
        <v>131.5</v>
      </c>
    </row>
    <row r="53" spans="1:23">
      <c r="A53" s="7">
        <f t="shared" si="4"/>
        <v>2009</v>
      </c>
      <c r="B53" s="13">
        <f t="shared" si="0"/>
        <v>108.2</v>
      </c>
      <c r="C53" s="13">
        <f t="shared" si="1"/>
        <v>23494.400000000001</v>
      </c>
      <c r="D53" s="13">
        <f t="shared" si="2"/>
        <v>103.3</v>
      </c>
      <c r="E53" s="13">
        <f t="shared" si="2"/>
        <v>92.8</v>
      </c>
      <c r="F53" s="13">
        <f t="shared" si="2"/>
        <v>108</v>
      </c>
      <c r="G53" s="13">
        <f t="shared" si="2"/>
        <v>130.80000000000001</v>
      </c>
      <c r="H53" s="3" t="s">
        <v>10</v>
      </c>
      <c r="I53" s="3" t="s">
        <v>10</v>
      </c>
      <c r="J53" s="3" t="s">
        <v>10</v>
      </c>
      <c r="K53" s="3" t="s">
        <v>10</v>
      </c>
      <c r="L53" s="3">
        <f>100*('13b'!B52/(100*('13a'!C53/'13a'!$C$46)))</f>
        <v>123.78591664396623</v>
      </c>
      <c r="M53">
        <v>2009</v>
      </c>
      <c r="N53">
        <v>108.2</v>
      </c>
      <c r="O53">
        <v>23494400000</v>
      </c>
      <c r="P53">
        <v>103.3</v>
      </c>
      <c r="Q53">
        <v>92.8</v>
      </c>
      <c r="R53">
        <v>108</v>
      </c>
      <c r="S53">
        <v>130.80000000000001</v>
      </c>
    </row>
    <row r="54" spans="1:23">
      <c r="A54" s="6"/>
      <c r="B54" s="13"/>
      <c r="C54" s="8"/>
      <c r="D54" s="13"/>
      <c r="E54" s="13"/>
      <c r="F54" s="13"/>
      <c r="G54" s="13"/>
      <c r="H54" s="3"/>
      <c r="I54" s="3"/>
      <c r="J54" s="3"/>
      <c r="K54" s="3"/>
    </row>
    <row r="55" spans="1:23">
      <c r="A55" s="9" t="s">
        <v>71</v>
      </c>
    </row>
    <row r="56" spans="1:23">
      <c r="A56" s="7" t="s">
        <v>502</v>
      </c>
      <c r="B56" s="2">
        <f>(POWER(VLOOKUP(VALUE(RIGHT($A56,4)),$A$5:$K$53,COLUMN(B$53),0)/VLOOKUP(VALUE(LEFT($A56,4)),$A$5:$K$53,COLUMN(B$53),0),1/(VALUE(RIGHT($A56,4))-VALUE(LEFT($A56,4))))-1)*100</f>
        <v>2.2780701618277499</v>
      </c>
      <c r="C56" s="2">
        <f t="shared" ref="C56:J68" si="5">(POWER(VLOOKUP(VALUE(RIGHT($A56,4)),$A$5:$K$53,COLUMN(C$53),0)/VLOOKUP(VALUE(LEFT($A56,4)),$A$5:$K$53,COLUMN(C$53),0),1/(VALUE(RIGHT($A56,4))-VALUE(LEFT($A56,4))))-1)*100</f>
        <v>1.5672847768179121</v>
      </c>
      <c r="D56" s="2">
        <f t="shared" si="5"/>
        <v>0.69736258315955535</v>
      </c>
      <c r="E56" s="2">
        <f t="shared" si="5"/>
        <v>-0.15555294537188402</v>
      </c>
      <c r="F56" s="2">
        <f t="shared" si="5"/>
        <v>7.8275415009922744</v>
      </c>
      <c r="G56" s="2">
        <f t="shared" si="5"/>
        <v>5.3952935035237903</v>
      </c>
      <c r="H56" s="3" t="s">
        <v>10</v>
      </c>
      <c r="I56" s="3" t="s">
        <v>10</v>
      </c>
      <c r="J56" s="3" t="s">
        <v>10</v>
      </c>
      <c r="K56" s="3" t="s">
        <v>10</v>
      </c>
      <c r="L56" s="2">
        <f t="shared" ref="L56:L63" si="6">(POWER(VLOOKUP(VALUE(RIGHT($A56,4)),$A$5:$L$53,COLUMN(L$53),0)/VLOOKUP(VALUE(LEFT($A56,4)),$A$5:$L$53,COLUMN(L$53),0),1/(VALUE(RIGHT($A56,4))-VALUE(LEFT($A56,4))))-1)*100</f>
        <v>3.2884139197708828</v>
      </c>
    </row>
    <row r="57" spans="1:23">
      <c r="A57" s="7" t="s">
        <v>509</v>
      </c>
      <c r="B57" s="2">
        <f t="shared" ref="B57:B68" si="7">(POWER(VLOOKUP(VALUE(RIGHT($A57,4)),$A$5:$K$53,COLUMN(B$53),0)/VLOOKUP(VALUE(LEFT($A57,4)),$A$5:$K$53,COLUMN(B$53),0),1/(VALUE(RIGHT($A57,4))-VALUE(LEFT($A57,4))))-1)*100</f>
        <v>2.4411736961706509</v>
      </c>
      <c r="C57" s="2">
        <f t="shared" si="5"/>
        <v>1.7194723962012493</v>
      </c>
      <c r="D57" s="2">
        <f t="shared" si="5"/>
        <v>0.70863295967706907</v>
      </c>
      <c r="E57" s="2">
        <f t="shared" si="5"/>
        <v>0</v>
      </c>
      <c r="F57" s="2">
        <f t="shared" si="5"/>
        <v>8.2395209225795352</v>
      </c>
      <c r="G57" s="2">
        <f t="shared" si="5"/>
        <v>5.6027665948889638</v>
      </c>
      <c r="H57" s="3" t="s">
        <v>10</v>
      </c>
      <c r="I57" s="3" t="s">
        <v>10</v>
      </c>
      <c r="J57" s="3" t="s">
        <v>10</v>
      </c>
      <c r="K57" s="3" t="s">
        <v>10</v>
      </c>
      <c r="L57" s="2">
        <f t="shared" si="6"/>
        <v>3.2874274118790181</v>
      </c>
    </row>
    <row r="58" spans="1:23">
      <c r="A58" s="75" t="s">
        <v>530</v>
      </c>
      <c r="B58" s="2">
        <f t="shared" si="7"/>
        <v>3.0612437488362065</v>
      </c>
      <c r="C58" s="2">
        <f t="shared" si="5"/>
        <v>1.98766174333318</v>
      </c>
      <c r="D58" s="2">
        <f t="shared" si="5"/>
        <v>1.0518309241103641</v>
      </c>
      <c r="E58" s="2">
        <f t="shared" si="5"/>
        <v>0.27092626147666721</v>
      </c>
      <c r="F58" s="2">
        <f t="shared" si="5"/>
        <v>21.012621618997063</v>
      </c>
      <c r="G58" s="2">
        <f t="shared" si="5"/>
        <v>5.1580830855145754</v>
      </c>
      <c r="H58" s="2">
        <f t="shared" si="5"/>
        <v>9.3689838058002906</v>
      </c>
      <c r="I58" s="2">
        <f t="shared" si="5"/>
        <v>6.8283720995061303</v>
      </c>
      <c r="J58" s="2">
        <f t="shared" si="5"/>
        <v>28.333449296264579</v>
      </c>
      <c r="K58" s="2">
        <f>(POWER(VLOOKUP(VALUE(RIGHT($A58,4)),$A$5:$K$53,COLUMN(K$53),0)/VLOOKUP(VALUE(LEFT($A58,4)),$A$5:$K$53,COLUMN(K$53),0),1/(VALUE(RIGHT($A58,4))-VALUE(LEFT($A58,4))))-1)*100</f>
        <v>9.5007912437524489</v>
      </c>
      <c r="L58" s="2">
        <f t="shared" si="6"/>
        <v>4.4625970719538222</v>
      </c>
    </row>
    <row r="59" spans="1:23">
      <c r="A59" s="75" t="s">
        <v>531</v>
      </c>
      <c r="B59" s="2">
        <f t="shared" si="7"/>
        <v>2.5577861480973185</v>
      </c>
      <c r="C59" s="2">
        <f t="shared" si="5"/>
        <v>2.0918045889176673</v>
      </c>
      <c r="D59" s="2">
        <f t="shared" si="5"/>
        <v>0.44012093470215952</v>
      </c>
      <c r="E59" s="2">
        <f t="shared" si="5"/>
        <v>7.2420235543591005E-2</v>
      </c>
      <c r="F59" s="2">
        <f t="shared" si="5"/>
        <v>7.0976387391005868</v>
      </c>
      <c r="G59" s="2">
        <f t="shared" si="5"/>
        <v>6.6351724104134258</v>
      </c>
      <c r="H59" s="2">
        <f t="shared" si="5"/>
        <v>13.499713999940033</v>
      </c>
      <c r="I59" s="2">
        <f t="shared" si="5"/>
        <v>11.302049526005465</v>
      </c>
      <c r="J59" s="2">
        <f t="shared" si="5"/>
        <v>17.305685267097616</v>
      </c>
      <c r="K59" s="2">
        <f>(POWER(VLOOKUP(VALUE(RIGHT($A59,4)),$A$5:$K$53,COLUMN(K$53),0)/VLOOKUP(VALUE(LEFT($A59,4)),$A$5:$K$53,COLUMN(K$53),0),1/(VALUE(RIGHT($A59,4))-VALUE(LEFT($A59,4))))-1)*100</f>
        <v>17.022420132805593</v>
      </c>
      <c r="L59" s="2">
        <f t="shared" si="6"/>
        <v>4.4564204238674465</v>
      </c>
    </row>
    <row r="60" spans="1:23">
      <c r="A60" s="91" t="s">
        <v>0</v>
      </c>
      <c r="B60" s="2">
        <f t="shared" si="7"/>
        <v>2.1204928027130698</v>
      </c>
      <c r="C60" s="2">
        <f t="shared" si="5"/>
        <v>1.4817791477715669</v>
      </c>
      <c r="D60" s="2">
        <f t="shared" si="5"/>
        <v>0.63326082651125049</v>
      </c>
      <c r="E60" s="2">
        <f t="shared" si="5"/>
        <v>-0.14704068185839025</v>
      </c>
      <c r="F60" s="2">
        <f t="shared" si="5"/>
        <v>3.1439927918547106</v>
      </c>
      <c r="G60" s="2">
        <f t="shared" si="5"/>
        <v>5.4923756269114055</v>
      </c>
      <c r="H60" s="3" t="s">
        <v>10</v>
      </c>
      <c r="I60" s="3" t="s">
        <v>10</v>
      </c>
      <c r="J60" s="3" t="s">
        <v>10</v>
      </c>
      <c r="K60" s="3" t="s">
        <v>10</v>
      </c>
      <c r="L60" s="2">
        <f t="shared" si="6"/>
        <v>2.3943175204805822</v>
      </c>
    </row>
    <row r="61" spans="1:23">
      <c r="A61" s="91" t="s">
        <v>848</v>
      </c>
      <c r="B61" s="2">
        <f t="shared" si="7"/>
        <v>2.1171596595544129</v>
      </c>
      <c r="C61" s="2">
        <f t="shared" si="5"/>
        <v>1.468971612519776</v>
      </c>
      <c r="D61" s="2">
        <f t="shared" si="5"/>
        <v>0.64291701985839111</v>
      </c>
      <c r="E61" s="2">
        <f t="shared" si="5"/>
        <v>-9.7375786773268302E-2</v>
      </c>
      <c r="F61" s="2">
        <f t="shared" si="5"/>
        <v>3.1468485031858062</v>
      </c>
      <c r="G61" s="2">
        <f t="shared" si="5"/>
        <v>5.5031052341528941</v>
      </c>
      <c r="H61" s="2">
        <f t="shared" si="5"/>
        <v>5.5111555260007217</v>
      </c>
      <c r="I61" s="2">
        <f t="shared" si="5"/>
        <v>2.9577961453959967</v>
      </c>
      <c r="J61" s="2">
        <f t="shared" si="5"/>
        <v>6.6140872459271804</v>
      </c>
      <c r="K61" s="2">
        <f>(POWER(VLOOKUP(VALUE(RIGHT($A61,4)),$A$5:$K$53,COLUMN(K$53),0)/VLOOKUP(VALUE(LEFT($A61,4)),$A$5:$K$53,COLUMN(K$53),0),1/(VALUE(RIGHT($A61,4))-VALUE(LEFT($A61,4))))-1)*100</f>
        <v>9.895739955925098</v>
      </c>
      <c r="L61" s="2">
        <f t="shared" si="6"/>
        <v>2.3885282524183316</v>
      </c>
    </row>
    <row r="62" spans="1:23">
      <c r="A62" s="75" t="s">
        <v>1</v>
      </c>
      <c r="B62" s="2">
        <f t="shared" si="7"/>
        <v>2.4694826426538308</v>
      </c>
      <c r="C62" s="2">
        <f t="shared" si="5"/>
        <v>1.8069493729538921</v>
      </c>
      <c r="D62" s="2">
        <f t="shared" si="5"/>
        <v>0.64684481322361265</v>
      </c>
      <c r="E62" s="2">
        <f t="shared" si="5"/>
        <v>0.97654947260865654</v>
      </c>
      <c r="F62" s="2">
        <f t="shared" si="5"/>
        <v>3.6024489415118932</v>
      </c>
      <c r="G62" s="2">
        <f t="shared" si="5"/>
        <v>6.2663304218482985</v>
      </c>
      <c r="H62" s="2">
        <f t="shared" si="5"/>
        <v>7.5950516897373532</v>
      </c>
      <c r="I62" s="2">
        <f t="shared" si="5"/>
        <v>5.7931829551732594</v>
      </c>
      <c r="J62" s="2">
        <f t="shared" si="5"/>
        <v>8.610633437602754</v>
      </c>
      <c r="K62" s="2">
        <f>(POWER(VLOOKUP(VALUE(RIGHT($A62,4)),$A$5:$K$53,COLUMN(K$53),0)/VLOOKUP(VALUE(LEFT($A62,4)),$A$5:$K$53,COLUMN(K$53),0),1/(VALUE(RIGHT($A62,4))-VALUE(LEFT($A62,4))))-1)*100</f>
        <v>13.203495839215051</v>
      </c>
      <c r="L62" s="2">
        <f t="shared" si="6"/>
        <v>2.2065112220991168</v>
      </c>
    </row>
    <row r="63" spans="1:23">
      <c r="A63" s="91" t="s">
        <v>849</v>
      </c>
      <c r="B63" s="2">
        <f t="shared" si="7"/>
        <v>2.2635658137787118</v>
      </c>
      <c r="C63" s="2">
        <f t="shared" si="5"/>
        <v>1.6091824663473142</v>
      </c>
      <c r="D63" s="2">
        <f t="shared" si="5"/>
        <v>0.64457874580654551</v>
      </c>
      <c r="E63" s="2">
        <f t="shared" si="5"/>
        <v>-0.15523169314393126</v>
      </c>
      <c r="F63" s="2">
        <f t="shared" si="5"/>
        <v>3.2820368871929073</v>
      </c>
      <c r="G63" s="2">
        <f t="shared" si="5"/>
        <v>5.4980275542566348</v>
      </c>
      <c r="H63" s="2">
        <f t="shared" si="5"/>
        <v>5.2025408078369528</v>
      </c>
      <c r="I63" s="2">
        <f t="shared" si="5"/>
        <v>2.4648436962624976</v>
      </c>
      <c r="J63" s="2">
        <f t="shared" si="5"/>
        <v>6.2529639126796432</v>
      </c>
      <c r="K63" s="2">
        <f>(POWER(VLOOKUP(VALUE(RIGHT($A63,4)),$A$5:$K$53,COLUMN(K$53),0)/VLOOKUP(VALUE(LEFT($A63,4)),$A$5:$K$53,COLUMN(K$53),0),1/(VALUE(RIGHT($A63,4))-VALUE(LEFT($A63,4))))-1)*100</f>
        <v>9.3462624369009326</v>
      </c>
      <c r="L63" s="2">
        <f t="shared" si="6"/>
        <v>2.4307607288752919</v>
      </c>
    </row>
    <row r="64" spans="1:23">
      <c r="A64" s="91" t="s">
        <v>608</v>
      </c>
      <c r="B64" s="2">
        <f t="shared" si="7"/>
        <v>1.6238303103917939</v>
      </c>
      <c r="C64" s="2">
        <f t="shared" si="5"/>
        <v>1.0120812133828982</v>
      </c>
      <c r="D64" s="2">
        <f t="shared" si="5"/>
        <v>0.6083349058371601</v>
      </c>
      <c r="E64" s="2">
        <f t="shared" si="5"/>
        <v>-0.94910342050888996</v>
      </c>
      <c r="F64" s="2">
        <f t="shared" si="5"/>
        <v>2.516299051119919</v>
      </c>
      <c r="G64" s="2">
        <f t="shared" si="5"/>
        <v>4.7000434838377014</v>
      </c>
      <c r="H64" s="3" t="s">
        <v>10</v>
      </c>
      <c r="I64" s="3" t="s">
        <v>10</v>
      </c>
      <c r="J64" s="3" t="s">
        <v>10</v>
      </c>
      <c r="K64" s="3" t="s">
        <v>10</v>
      </c>
      <c r="L64" s="3" t="s">
        <v>10</v>
      </c>
    </row>
    <row r="65" spans="1:12">
      <c r="A65" s="91" t="s">
        <v>30</v>
      </c>
      <c r="B65" s="2">
        <f t="shared" si="7"/>
        <v>1.9517800327472745</v>
      </c>
      <c r="C65" s="2">
        <f t="shared" si="5"/>
        <v>1.3103117230346406</v>
      </c>
      <c r="D65" s="2">
        <f t="shared" si="5"/>
        <v>0.64106869954989598</v>
      </c>
      <c r="E65" s="2">
        <f t="shared" si="5"/>
        <v>-0.59879281506034499</v>
      </c>
      <c r="F65" s="2">
        <f t="shared" si="5"/>
        <v>2.9331421026265181</v>
      </c>
      <c r="G65" s="2">
        <f t="shared" si="5"/>
        <v>5.1458396083343461</v>
      </c>
      <c r="H65" s="2">
        <f t="shared" si="5"/>
        <v>4.5445122751920364</v>
      </c>
      <c r="I65" s="2">
        <f t="shared" si="5"/>
        <v>1.649916880025426</v>
      </c>
      <c r="J65" s="2">
        <f t="shared" si="5"/>
        <v>5.6872771423439161</v>
      </c>
      <c r="K65" s="2">
        <f>(POWER(VLOOKUP(VALUE(RIGHT($A65,4)),$A$5:$K$53,COLUMN(K$53),0)/VLOOKUP(VALUE(LEFT($A65,4)),$A$5:$K$53,COLUMN(K$53),0),1/(VALUE(RIGHT($A65,4))-VALUE(LEFT($A65,4))))-1)*100</f>
        <v>8.3727666617491749</v>
      </c>
      <c r="L65" s="2">
        <f>(POWER(VLOOKUP(VALUE(RIGHT($A65,4)),$A$5:$L$53,COLUMN(L$53),0)/VLOOKUP(VALUE(LEFT($A65,4)),$A$5:$L$53,COLUMN(L$53),0),1/(VALUE(RIGHT($A65,4))-VALUE(LEFT($A65,4))))-1)*100</f>
        <v>2.4742954527741556</v>
      </c>
    </row>
    <row r="66" spans="1:12">
      <c r="A66" s="91" t="s">
        <v>2</v>
      </c>
      <c r="B66" s="2">
        <f t="shared" si="7"/>
        <v>1.9254798382091209</v>
      </c>
      <c r="C66" s="2">
        <f t="shared" si="5"/>
        <v>1.2398718717215207</v>
      </c>
      <c r="D66" s="2">
        <f t="shared" si="5"/>
        <v>0.6816974997755576</v>
      </c>
      <c r="E66" s="2">
        <f t="shared" si="5"/>
        <v>-0.98626835645703181</v>
      </c>
      <c r="F66" s="2">
        <f t="shared" si="5"/>
        <v>3.4488644330020524</v>
      </c>
      <c r="G66" s="2">
        <f t="shared" si="5"/>
        <v>5.4315470982422509</v>
      </c>
      <c r="H66" s="2">
        <f t="shared" si="5"/>
        <v>4.2957690376343782</v>
      </c>
      <c r="I66" s="2">
        <f t="shared" si="5"/>
        <v>0.87451535071678688</v>
      </c>
      <c r="J66" s="2">
        <f t="shared" si="5"/>
        <v>6.0966669274612917</v>
      </c>
      <c r="K66" s="2">
        <f>(POWER(VLOOKUP(VALUE(RIGHT($A66,4)),$A$5:$K$53,COLUMN(K$53),0)/VLOOKUP(VALUE(LEFT($A66,4)),$A$5:$K$53,COLUMN(K$53),0),1/(VALUE(RIGHT($A66,4))-VALUE(LEFT($A66,4))))-1)*100</f>
        <v>8.6731615201900869</v>
      </c>
      <c r="L66" s="2">
        <f>(POWER(VLOOKUP(VALUE(RIGHT($A66,4)),$A$5:$L$53,COLUMN(L$53),0)/VLOOKUP(VALUE(LEFT($A66,4)),$A$5:$L$53,COLUMN(L$53),0),1/(VALUE(RIGHT($A66,4))-VALUE(LEFT($A66,4))))-1)*100</f>
        <v>2.4403172218859348</v>
      </c>
    </row>
    <row r="67" spans="1:12">
      <c r="A67" s="91" t="s">
        <v>533</v>
      </c>
      <c r="B67" s="2">
        <f t="shared" si="7"/>
        <v>1.2563596443392333</v>
      </c>
      <c r="C67" s="2">
        <f t="shared" si="5"/>
        <v>0.73436632259460399</v>
      </c>
      <c r="D67" s="2">
        <f t="shared" si="5"/>
        <v>0.51874210429092571</v>
      </c>
      <c r="E67" s="2">
        <f t="shared" si="5"/>
        <v>-0.90366066505919163</v>
      </c>
      <c r="F67" s="2">
        <f t="shared" si="5"/>
        <v>1.3879059788329151</v>
      </c>
      <c r="G67" s="2">
        <f t="shared" si="5"/>
        <v>3.8128723567212086</v>
      </c>
      <c r="H67" s="3" t="s">
        <v>10</v>
      </c>
      <c r="I67" s="3" t="s">
        <v>10</v>
      </c>
      <c r="J67" s="3" t="s">
        <v>10</v>
      </c>
      <c r="K67" s="3" t="s">
        <v>10</v>
      </c>
      <c r="L67" s="3" t="s">
        <v>10</v>
      </c>
    </row>
    <row r="68" spans="1:12">
      <c r="A68" s="91" t="s">
        <v>31</v>
      </c>
      <c r="B68" s="2">
        <f t="shared" si="7"/>
        <v>2.0000146829450394</v>
      </c>
      <c r="C68" s="2">
        <f t="shared" si="5"/>
        <v>1.4395787650713476</v>
      </c>
      <c r="D68" s="2">
        <f t="shared" si="5"/>
        <v>0.56662514308065681</v>
      </c>
      <c r="E68" s="2">
        <f t="shared" si="5"/>
        <v>0.11552153198699511</v>
      </c>
      <c r="F68" s="2">
        <f t="shared" si="5"/>
        <v>1.994319435524905</v>
      </c>
      <c r="G68" s="2">
        <f t="shared" si="5"/>
        <v>4.6240518894193006</v>
      </c>
      <c r="H68" s="2">
        <f t="shared" si="5"/>
        <v>5.0020833601550185</v>
      </c>
      <c r="I68" s="2">
        <f t="shared" si="5"/>
        <v>3.0869997502378288</v>
      </c>
      <c r="J68" s="2">
        <f t="shared" si="5"/>
        <v>4.9408276143728891</v>
      </c>
      <c r="K68" s="2">
        <f>(POWER(VLOOKUP(VALUE(RIGHT($A68,4)),$A$5:$K$53,COLUMN(K$53),0)/VLOOKUP(VALUE(LEFT($A68,4)),$A$5:$K$53,COLUMN(K$53),0),1/(VALUE(RIGHT($A68,4))-VALUE(LEFT($A68,4))))-1)*100</f>
        <v>7.8241977094084314</v>
      </c>
      <c r="L68" s="2">
        <f>(POWER(VLOOKUP(VALUE(RIGHT($A68,4)),$A$5:$L$53,COLUMN(L$53),0)/VLOOKUP(VALUE(LEFT($A68,4)),$A$5:$L$53,COLUMN(L$53),0),1/(VALUE(RIGHT($A68,4))-VALUE(LEFT($A68,4))))-1)*100</f>
        <v>2.5366181499117957</v>
      </c>
    </row>
    <row r="70" spans="1:12">
      <c r="A70" s="92" t="s">
        <v>1350</v>
      </c>
    </row>
  </sheetData>
  <mergeCells count="9">
    <mergeCell ref="I2:K2"/>
    <mergeCell ref="D4:G4"/>
    <mergeCell ref="H4:K4"/>
    <mergeCell ref="A2:A4"/>
    <mergeCell ref="B2:B3"/>
    <mergeCell ref="C2:C3"/>
    <mergeCell ref="D2:D3"/>
    <mergeCell ref="E2:G2"/>
    <mergeCell ref="H2:H3"/>
  </mergeCells>
  <pageMargins left="0.7" right="0.7" top="0.75" bottom="0.75" header="0.3" footer="0.3"/>
  <pageSetup scale="61" orientation="portrait" horizontalDpi="0" verticalDpi="0" r:id="rId1"/>
</worksheet>
</file>

<file path=xl/worksheets/sheet88.xml><?xml version="1.0" encoding="utf-8"?>
<worksheet xmlns="http://schemas.openxmlformats.org/spreadsheetml/2006/main" xmlns:r="http://schemas.openxmlformats.org/officeDocument/2006/relationships">
  <sheetPr codeName="Sheet133"/>
  <dimension ref="A1:T78"/>
  <sheetViews>
    <sheetView view="pageBreakPreview" zoomScaleNormal="100" zoomScaleSheetLayoutView="100" workbookViewId="0"/>
  </sheetViews>
  <sheetFormatPr defaultRowHeight="15" outlineLevelRow="1" outlineLevelCol="1"/>
  <cols>
    <col min="1" max="1" width="12.140625" customWidth="1"/>
    <col min="2" max="2" width="9.7109375" customWidth="1"/>
    <col min="3" max="3" width="9.140625" customWidth="1"/>
    <col min="4" max="4" width="12.7109375" customWidth="1"/>
    <col min="5" max="5" width="16.85546875" customWidth="1"/>
    <col min="6" max="6" width="17.42578125" customWidth="1"/>
    <col min="7" max="7" width="10.85546875" customWidth="1"/>
    <col min="8" max="9" width="16.140625" customWidth="1"/>
    <col min="11" max="16" width="9.28515625" hidden="1" customWidth="1" outlineLevel="1"/>
    <col min="17" max="18" width="14.7109375" hidden="1" customWidth="1" outlineLevel="1"/>
    <col min="19" max="19" width="0" hidden="1" customWidth="1" outlineLevel="1"/>
    <col min="20" max="20" width="9.140625" collapsed="1"/>
  </cols>
  <sheetData>
    <row r="1" spans="1:19">
      <c r="A1" s="9" t="s">
        <v>881</v>
      </c>
    </row>
    <row r="2" spans="1:19" ht="75">
      <c r="A2" s="372"/>
      <c r="B2" s="93" t="s">
        <v>882</v>
      </c>
      <c r="C2" s="93" t="s">
        <v>883</v>
      </c>
      <c r="D2" s="93" t="s">
        <v>884</v>
      </c>
      <c r="E2" s="93" t="s">
        <v>885</v>
      </c>
      <c r="F2" s="93" t="s">
        <v>886</v>
      </c>
      <c r="G2" s="93" t="s">
        <v>887</v>
      </c>
      <c r="H2" s="93" t="s">
        <v>888</v>
      </c>
      <c r="I2" s="93" t="s">
        <v>889</v>
      </c>
      <c r="L2" t="s">
        <v>890</v>
      </c>
      <c r="M2" t="s">
        <v>891</v>
      </c>
      <c r="N2" t="s">
        <v>892</v>
      </c>
      <c r="O2" t="s">
        <v>893</v>
      </c>
      <c r="P2" t="s">
        <v>894</v>
      </c>
      <c r="Q2" t="s">
        <v>895</v>
      </c>
      <c r="R2" t="s">
        <v>896</v>
      </c>
      <c r="S2" t="s">
        <v>897</v>
      </c>
    </row>
    <row r="3" spans="1:19">
      <c r="A3" s="372"/>
      <c r="B3" s="370" t="s">
        <v>898</v>
      </c>
      <c r="C3" s="370"/>
      <c r="D3" s="370"/>
      <c r="E3" s="370"/>
      <c r="F3" s="370"/>
      <c r="G3" s="370" t="s">
        <v>839</v>
      </c>
      <c r="H3" s="370"/>
      <c r="I3" s="370"/>
      <c r="L3" t="s">
        <v>899</v>
      </c>
      <c r="M3" t="s">
        <v>900</v>
      </c>
      <c r="N3" t="s">
        <v>901</v>
      </c>
      <c r="O3" t="s">
        <v>902</v>
      </c>
      <c r="P3" t="s">
        <v>903</v>
      </c>
      <c r="Q3" t="s">
        <v>904</v>
      </c>
      <c r="R3" t="s">
        <v>905</v>
      </c>
      <c r="S3" t="s">
        <v>906</v>
      </c>
    </row>
    <row r="4" spans="1:19">
      <c r="A4" s="7">
        <v>1961</v>
      </c>
      <c r="B4" s="13">
        <f>L4</f>
        <v>13</v>
      </c>
      <c r="C4" s="13">
        <f>M4</f>
        <v>26.2</v>
      </c>
      <c r="D4" s="13">
        <f>N4</f>
        <v>49.4</v>
      </c>
      <c r="E4" s="13">
        <f>O4</f>
        <v>0.2</v>
      </c>
      <c r="F4" s="13">
        <f>P4</f>
        <v>17.8</v>
      </c>
      <c r="G4" s="3">
        <f>Q4/(10^6)</f>
        <v>11603.8</v>
      </c>
      <c r="H4" s="3">
        <f>R4/(10^6)</f>
        <v>452.6</v>
      </c>
      <c r="I4" s="3">
        <f>S4/(10^6)</f>
        <v>11151.2</v>
      </c>
      <c r="K4">
        <v>1961</v>
      </c>
      <c r="L4">
        <v>13</v>
      </c>
      <c r="M4">
        <v>26.2</v>
      </c>
      <c r="N4">
        <v>49.4</v>
      </c>
      <c r="O4">
        <v>0.2</v>
      </c>
      <c r="P4">
        <v>17.8</v>
      </c>
      <c r="Q4">
        <v>11603800000</v>
      </c>
      <c r="R4">
        <v>452600000</v>
      </c>
      <c r="S4">
        <v>11151200000</v>
      </c>
    </row>
    <row r="5" spans="1:19">
      <c r="A5" s="7">
        <f>A4+1</f>
        <v>1962</v>
      </c>
      <c r="B5" s="13">
        <f t="shared" ref="B5:F52" si="0">L5</f>
        <v>13.4</v>
      </c>
      <c r="C5" s="13">
        <f t="shared" si="0"/>
        <v>26.9</v>
      </c>
      <c r="D5" s="13">
        <f t="shared" si="0"/>
        <v>50</v>
      </c>
      <c r="E5" s="13">
        <f t="shared" si="0"/>
        <v>0.2</v>
      </c>
      <c r="F5" s="13">
        <f t="shared" si="0"/>
        <v>18.399999999999999</v>
      </c>
      <c r="G5" s="3">
        <f t="shared" ref="G5:I49" si="1">Q5/(10^6)</f>
        <v>12457.9</v>
      </c>
      <c r="H5" s="3">
        <f t="shared" si="1"/>
        <v>471.9</v>
      </c>
      <c r="I5" s="3">
        <f t="shared" si="1"/>
        <v>11986.1</v>
      </c>
      <c r="K5">
        <v>1962</v>
      </c>
      <c r="L5">
        <v>13.4</v>
      </c>
      <c r="M5">
        <v>26.9</v>
      </c>
      <c r="N5">
        <v>50</v>
      </c>
      <c r="O5">
        <v>0.2</v>
      </c>
      <c r="P5">
        <v>18.399999999999999</v>
      </c>
      <c r="Q5">
        <v>12457900000</v>
      </c>
      <c r="R5">
        <v>471900000</v>
      </c>
      <c r="S5">
        <v>11986100000</v>
      </c>
    </row>
    <row r="6" spans="1:19">
      <c r="A6" s="7">
        <f t="shared" ref="A6:A52" si="2">A5+1</f>
        <v>1963</v>
      </c>
      <c r="B6" s="13">
        <f t="shared" si="0"/>
        <v>14.1</v>
      </c>
      <c r="C6" s="13">
        <f t="shared" si="0"/>
        <v>27.7</v>
      </c>
      <c r="D6" s="13">
        <f t="shared" si="0"/>
        <v>50.7</v>
      </c>
      <c r="E6" s="13">
        <f t="shared" si="0"/>
        <v>0.3</v>
      </c>
      <c r="F6" s="13">
        <f t="shared" si="0"/>
        <v>19.3</v>
      </c>
      <c r="G6" s="3">
        <f t="shared" si="1"/>
        <v>13738.1</v>
      </c>
      <c r="H6" s="3">
        <f t="shared" si="1"/>
        <v>532.79999999999995</v>
      </c>
      <c r="I6" s="3">
        <f t="shared" si="1"/>
        <v>13205.2</v>
      </c>
      <c r="K6">
        <v>1963</v>
      </c>
      <c r="L6">
        <v>14.1</v>
      </c>
      <c r="M6">
        <v>27.7</v>
      </c>
      <c r="N6">
        <v>50.7</v>
      </c>
      <c r="O6">
        <v>0.3</v>
      </c>
      <c r="P6">
        <v>19.3</v>
      </c>
      <c r="Q6">
        <v>13738100000</v>
      </c>
      <c r="R6">
        <v>532800000</v>
      </c>
      <c r="S6">
        <v>13205200000</v>
      </c>
    </row>
    <row r="7" spans="1:19">
      <c r="A7" s="7">
        <f t="shared" si="2"/>
        <v>1964</v>
      </c>
      <c r="B7" s="13">
        <f t="shared" si="0"/>
        <v>15</v>
      </c>
      <c r="C7" s="13">
        <f t="shared" si="0"/>
        <v>29.2</v>
      </c>
      <c r="D7" s="13">
        <f t="shared" si="0"/>
        <v>51.4</v>
      </c>
      <c r="E7" s="13">
        <f t="shared" si="0"/>
        <v>0.3</v>
      </c>
      <c r="F7" s="13">
        <f t="shared" si="0"/>
        <v>20.6</v>
      </c>
      <c r="G7" s="3">
        <f t="shared" si="1"/>
        <v>15104.5</v>
      </c>
      <c r="H7" s="3">
        <f t="shared" si="1"/>
        <v>550.5</v>
      </c>
      <c r="I7" s="3">
        <f t="shared" si="1"/>
        <v>14554</v>
      </c>
      <c r="K7">
        <v>1964</v>
      </c>
      <c r="L7">
        <v>15</v>
      </c>
      <c r="M7">
        <v>29.2</v>
      </c>
      <c r="N7">
        <v>51.4</v>
      </c>
      <c r="O7">
        <v>0.3</v>
      </c>
      <c r="P7">
        <v>20.6</v>
      </c>
      <c r="Q7">
        <v>15104500000</v>
      </c>
      <c r="R7">
        <v>550500000</v>
      </c>
      <c r="S7">
        <v>14554000000</v>
      </c>
    </row>
    <row r="8" spans="1:19">
      <c r="A8" s="7">
        <f t="shared" si="2"/>
        <v>1965</v>
      </c>
      <c r="B8" s="13">
        <f t="shared" si="0"/>
        <v>16.399999999999999</v>
      </c>
      <c r="C8" s="13">
        <f t="shared" si="0"/>
        <v>30.9</v>
      </c>
      <c r="D8" s="13">
        <f t="shared" si="0"/>
        <v>53.1</v>
      </c>
      <c r="E8" s="13">
        <f t="shared" si="0"/>
        <v>0.3</v>
      </c>
      <c r="F8" s="13">
        <f t="shared" si="0"/>
        <v>22.4</v>
      </c>
      <c r="G8" s="3">
        <f t="shared" si="1"/>
        <v>16393.7</v>
      </c>
      <c r="H8" s="3">
        <f t="shared" si="1"/>
        <v>669.2</v>
      </c>
      <c r="I8" s="3">
        <f t="shared" si="1"/>
        <v>15724.5</v>
      </c>
      <c r="K8">
        <v>1965</v>
      </c>
      <c r="L8">
        <v>16.399999999999999</v>
      </c>
      <c r="M8">
        <v>30.9</v>
      </c>
      <c r="N8">
        <v>53.1</v>
      </c>
      <c r="O8">
        <v>0.3</v>
      </c>
      <c r="P8">
        <v>22.4</v>
      </c>
      <c r="Q8">
        <v>16393700000</v>
      </c>
      <c r="R8">
        <v>669200000</v>
      </c>
      <c r="S8">
        <v>15724500000</v>
      </c>
    </row>
    <row r="9" spans="1:19">
      <c r="A9" s="7">
        <f t="shared" si="2"/>
        <v>1966</v>
      </c>
      <c r="B9" s="13">
        <f t="shared" si="0"/>
        <v>18.100000000000001</v>
      </c>
      <c r="C9" s="13">
        <f t="shared" si="0"/>
        <v>33</v>
      </c>
      <c r="D9" s="13">
        <f t="shared" si="0"/>
        <v>54.9</v>
      </c>
      <c r="E9" s="13">
        <f t="shared" si="0"/>
        <v>0.4</v>
      </c>
      <c r="F9" s="13">
        <f t="shared" si="0"/>
        <v>24.7</v>
      </c>
      <c r="G9" s="3">
        <f t="shared" si="1"/>
        <v>18200.599999999999</v>
      </c>
      <c r="H9" s="3">
        <f t="shared" si="1"/>
        <v>769.4</v>
      </c>
      <c r="I9" s="3">
        <f t="shared" si="1"/>
        <v>17431.2</v>
      </c>
      <c r="K9">
        <v>1966</v>
      </c>
      <c r="L9">
        <v>18.100000000000001</v>
      </c>
      <c r="M9">
        <v>33</v>
      </c>
      <c r="N9">
        <v>54.9</v>
      </c>
      <c r="O9">
        <v>0.4</v>
      </c>
      <c r="P9">
        <v>24.7</v>
      </c>
      <c r="Q9">
        <v>18200600000</v>
      </c>
      <c r="R9">
        <v>769400000</v>
      </c>
      <c r="S9">
        <v>17431200000</v>
      </c>
    </row>
    <row r="10" spans="1:19">
      <c r="A10" s="7">
        <f t="shared" si="2"/>
        <v>1967</v>
      </c>
      <c r="B10" s="13">
        <f t="shared" si="0"/>
        <v>19.399999999999999</v>
      </c>
      <c r="C10" s="13">
        <f t="shared" si="0"/>
        <v>34.9</v>
      </c>
      <c r="D10" s="13">
        <f t="shared" si="0"/>
        <v>55.7</v>
      </c>
      <c r="E10" s="13">
        <f t="shared" si="0"/>
        <v>0.4</v>
      </c>
      <c r="F10" s="13">
        <f t="shared" si="0"/>
        <v>26.5</v>
      </c>
      <c r="G10" s="3">
        <f t="shared" si="1"/>
        <v>18437.3</v>
      </c>
      <c r="H10" s="3">
        <f t="shared" si="1"/>
        <v>810.2</v>
      </c>
      <c r="I10" s="3">
        <f t="shared" si="1"/>
        <v>17627.099999999999</v>
      </c>
      <c r="K10">
        <v>1967</v>
      </c>
      <c r="L10">
        <v>19.399999999999999</v>
      </c>
      <c r="M10">
        <v>34.9</v>
      </c>
      <c r="N10">
        <v>55.7</v>
      </c>
      <c r="O10">
        <v>0.4</v>
      </c>
      <c r="P10">
        <v>26.5</v>
      </c>
      <c r="Q10">
        <v>18437300000</v>
      </c>
      <c r="R10">
        <v>810200000</v>
      </c>
      <c r="S10">
        <v>17627100000</v>
      </c>
    </row>
    <row r="11" spans="1:19">
      <c r="A11" s="7">
        <f t="shared" si="2"/>
        <v>1968</v>
      </c>
      <c r="B11" s="13">
        <f t="shared" si="0"/>
        <v>20.399999999999999</v>
      </c>
      <c r="C11" s="13">
        <f t="shared" si="0"/>
        <v>36.299999999999997</v>
      </c>
      <c r="D11" s="13">
        <f t="shared" si="0"/>
        <v>56.1</v>
      </c>
      <c r="E11" s="13">
        <f t="shared" si="0"/>
        <v>0.4</v>
      </c>
      <c r="F11" s="13">
        <f t="shared" si="0"/>
        <v>27.8</v>
      </c>
      <c r="G11" s="3">
        <f t="shared" si="1"/>
        <v>20661</v>
      </c>
      <c r="H11" s="3">
        <f t="shared" si="1"/>
        <v>866.7</v>
      </c>
      <c r="I11" s="3">
        <f t="shared" si="1"/>
        <v>19794.3</v>
      </c>
      <c r="K11">
        <v>1968</v>
      </c>
      <c r="L11">
        <v>20.399999999999999</v>
      </c>
      <c r="M11">
        <v>36.299999999999997</v>
      </c>
      <c r="N11">
        <v>56.1</v>
      </c>
      <c r="O11">
        <v>0.4</v>
      </c>
      <c r="P11">
        <v>27.8</v>
      </c>
      <c r="Q11">
        <v>20661000000</v>
      </c>
      <c r="R11">
        <v>866700000</v>
      </c>
      <c r="S11">
        <v>19794300000</v>
      </c>
    </row>
    <row r="12" spans="1:19">
      <c r="A12" s="7">
        <f t="shared" si="2"/>
        <v>1969</v>
      </c>
      <c r="B12" s="13">
        <f t="shared" si="0"/>
        <v>21.7</v>
      </c>
      <c r="C12" s="13">
        <f t="shared" si="0"/>
        <v>38</v>
      </c>
      <c r="D12" s="13">
        <f t="shared" si="0"/>
        <v>57</v>
      </c>
      <c r="E12" s="13">
        <f t="shared" si="0"/>
        <v>0.5</v>
      </c>
      <c r="F12" s="13">
        <f t="shared" si="0"/>
        <v>29.5</v>
      </c>
      <c r="G12" s="3">
        <f t="shared" si="1"/>
        <v>22115.3</v>
      </c>
      <c r="H12" s="3">
        <f t="shared" si="1"/>
        <v>1006.2</v>
      </c>
      <c r="I12" s="3">
        <f t="shared" si="1"/>
        <v>21109.1</v>
      </c>
      <c r="K12">
        <v>1969</v>
      </c>
      <c r="L12">
        <v>21.7</v>
      </c>
      <c r="M12">
        <v>38</v>
      </c>
      <c r="N12">
        <v>57</v>
      </c>
      <c r="O12">
        <v>0.5</v>
      </c>
      <c r="P12">
        <v>29.5</v>
      </c>
      <c r="Q12">
        <v>22115300000</v>
      </c>
      <c r="R12">
        <v>1006200000</v>
      </c>
      <c r="S12">
        <v>21109100000</v>
      </c>
    </row>
    <row r="13" spans="1:19">
      <c r="A13" s="7">
        <f t="shared" si="2"/>
        <v>1970</v>
      </c>
      <c r="B13" s="13">
        <f t="shared" si="0"/>
        <v>22.9</v>
      </c>
      <c r="C13" s="13">
        <f t="shared" si="0"/>
        <v>39.700000000000003</v>
      </c>
      <c r="D13" s="13">
        <f t="shared" si="0"/>
        <v>57.6</v>
      </c>
      <c r="E13" s="13">
        <f t="shared" si="0"/>
        <v>0.5</v>
      </c>
      <c r="F13" s="13">
        <f t="shared" si="0"/>
        <v>31.2</v>
      </c>
      <c r="G13" s="3">
        <f t="shared" si="1"/>
        <v>23669.599999999999</v>
      </c>
      <c r="H13" s="3">
        <f t="shared" si="1"/>
        <v>1089.7</v>
      </c>
      <c r="I13" s="3">
        <f t="shared" si="1"/>
        <v>22579.9</v>
      </c>
      <c r="K13">
        <v>1970</v>
      </c>
      <c r="L13">
        <v>22.9</v>
      </c>
      <c r="M13">
        <v>39.700000000000003</v>
      </c>
      <c r="N13">
        <v>57.6</v>
      </c>
      <c r="O13">
        <v>0.5</v>
      </c>
      <c r="P13">
        <v>31.2</v>
      </c>
      <c r="Q13">
        <v>23669600000</v>
      </c>
      <c r="R13">
        <v>1089700000</v>
      </c>
      <c r="S13">
        <v>22579900000</v>
      </c>
    </row>
    <row r="14" spans="1:19">
      <c r="A14" s="7">
        <f t="shared" si="2"/>
        <v>1971</v>
      </c>
      <c r="B14" s="13">
        <f t="shared" si="0"/>
        <v>24.1</v>
      </c>
      <c r="C14" s="13">
        <f t="shared" si="0"/>
        <v>41.3</v>
      </c>
      <c r="D14" s="13">
        <f t="shared" si="0"/>
        <v>58.2</v>
      </c>
      <c r="E14" s="13">
        <f t="shared" si="0"/>
        <v>0.6</v>
      </c>
      <c r="F14" s="13">
        <f t="shared" si="0"/>
        <v>32.700000000000003</v>
      </c>
      <c r="G14" s="3">
        <f t="shared" si="1"/>
        <v>25519.7</v>
      </c>
      <c r="H14" s="3">
        <f t="shared" si="1"/>
        <v>1278.8</v>
      </c>
      <c r="I14" s="3">
        <f t="shared" si="1"/>
        <v>24240.9</v>
      </c>
      <c r="K14">
        <v>1971</v>
      </c>
      <c r="L14">
        <v>24.1</v>
      </c>
      <c r="M14">
        <v>41.3</v>
      </c>
      <c r="N14">
        <v>58.2</v>
      </c>
      <c r="O14">
        <v>0.6</v>
      </c>
      <c r="P14">
        <v>32.700000000000003</v>
      </c>
      <c r="Q14">
        <v>25519700000</v>
      </c>
      <c r="R14">
        <v>1278800000</v>
      </c>
      <c r="S14">
        <v>24240900000</v>
      </c>
    </row>
    <row r="15" spans="1:19">
      <c r="A15" s="7">
        <f t="shared" si="2"/>
        <v>1972</v>
      </c>
      <c r="B15" s="13">
        <f t="shared" si="0"/>
        <v>25.6</v>
      </c>
      <c r="C15" s="13">
        <f t="shared" si="0"/>
        <v>43.2</v>
      </c>
      <c r="D15" s="13">
        <f t="shared" si="0"/>
        <v>59.3</v>
      </c>
      <c r="E15" s="13">
        <f t="shared" si="0"/>
        <v>0.6</v>
      </c>
      <c r="F15" s="13">
        <f t="shared" si="0"/>
        <v>34.700000000000003</v>
      </c>
      <c r="G15" s="3">
        <f t="shared" si="1"/>
        <v>28489.7</v>
      </c>
      <c r="H15" s="3">
        <f t="shared" si="1"/>
        <v>1396.4</v>
      </c>
      <c r="I15" s="3">
        <f t="shared" si="1"/>
        <v>27093.3</v>
      </c>
      <c r="K15">
        <v>1972</v>
      </c>
      <c r="L15">
        <v>25.6</v>
      </c>
      <c r="M15">
        <v>43.2</v>
      </c>
      <c r="N15">
        <v>59.3</v>
      </c>
      <c r="O15">
        <v>0.6</v>
      </c>
      <c r="P15">
        <v>34.700000000000003</v>
      </c>
      <c r="Q15">
        <v>28489700000</v>
      </c>
      <c r="R15">
        <v>1396400000</v>
      </c>
      <c r="S15">
        <v>27093300000</v>
      </c>
    </row>
    <row r="16" spans="1:19">
      <c r="A16" s="7">
        <f t="shared" si="2"/>
        <v>1973</v>
      </c>
      <c r="B16" s="13">
        <f t="shared" si="0"/>
        <v>27.8</v>
      </c>
      <c r="C16" s="13">
        <f t="shared" si="0"/>
        <v>45.4</v>
      </c>
      <c r="D16" s="13">
        <f t="shared" si="0"/>
        <v>61.1</v>
      </c>
      <c r="E16" s="13">
        <f t="shared" si="0"/>
        <v>0.7</v>
      </c>
      <c r="F16" s="13">
        <f t="shared" si="0"/>
        <v>37.5</v>
      </c>
      <c r="G16" s="3">
        <f t="shared" si="1"/>
        <v>35743.699999999997</v>
      </c>
      <c r="H16" s="3">
        <f t="shared" si="1"/>
        <v>1668.6</v>
      </c>
      <c r="I16" s="3">
        <f t="shared" si="1"/>
        <v>34075.1</v>
      </c>
      <c r="K16">
        <v>1973</v>
      </c>
      <c r="L16">
        <v>27.8</v>
      </c>
      <c r="M16">
        <v>45.4</v>
      </c>
      <c r="N16">
        <v>61.1</v>
      </c>
      <c r="O16">
        <v>0.7</v>
      </c>
      <c r="P16">
        <v>37.5</v>
      </c>
      <c r="Q16">
        <v>35743700000</v>
      </c>
      <c r="R16">
        <v>1668600000</v>
      </c>
      <c r="S16">
        <v>34075100000</v>
      </c>
    </row>
    <row r="17" spans="1:19">
      <c r="A17" s="7">
        <f t="shared" si="2"/>
        <v>1974</v>
      </c>
      <c r="B17" s="13">
        <f t="shared" si="0"/>
        <v>30</v>
      </c>
      <c r="C17" s="13">
        <f t="shared" si="0"/>
        <v>48.1</v>
      </c>
      <c r="D17" s="13">
        <f t="shared" si="0"/>
        <v>62.3</v>
      </c>
      <c r="E17" s="13">
        <f t="shared" si="0"/>
        <v>0.8</v>
      </c>
      <c r="F17" s="13">
        <f t="shared" si="0"/>
        <v>40.299999999999997</v>
      </c>
      <c r="G17" s="3">
        <f t="shared" si="1"/>
        <v>43155.5</v>
      </c>
      <c r="H17" s="3">
        <f t="shared" si="1"/>
        <v>2082</v>
      </c>
      <c r="I17" s="3">
        <f t="shared" si="1"/>
        <v>41073.5</v>
      </c>
      <c r="K17">
        <v>1974</v>
      </c>
      <c r="L17">
        <v>30</v>
      </c>
      <c r="M17">
        <v>48.1</v>
      </c>
      <c r="N17">
        <v>62.3</v>
      </c>
      <c r="O17">
        <v>0.8</v>
      </c>
      <c r="P17">
        <v>40.299999999999997</v>
      </c>
      <c r="Q17">
        <v>43155500000</v>
      </c>
      <c r="R17">
        <v>2082000000</v>
      </c>
      <c r="S17">
        <v>41073500000</v>
      </c>
    </row>
    <row r="18" spans="1:19">
      <c r="A18" s="7">
        <f t="shared" si="2"/>
        <v>1975</v>
      </c>
      <c r="B18" s="13">
        <f t="shared" si="0"/>
        <v>32.1</v>
      </c>
      <c r="C18" s="13">
        <f t="shared" si="0"/>
        <v>50.7</v>
      </c>
      <c r="D18" s="13">
        <f t="shared" si="0"/>
        <v>63.2</v>
      </c>
      <c r="E18" s="13">
        <f t="shared" si="0"/>
        <v>1</v>
      </c>
      <c r="F18" s="13">
        <f t="shared" si="0"/>
        <v>42.9</v>
      </c>
      <c r="G18" s="3">
        <f t="shared" si="1"/>
        <v>48111.9</v>
      </c>
      <c r="H18" s="3">
        <f t="shared" si="1"/>
        <v>2226.8000000000002</v>
      </c>
      <c r="I18" s="3">
        <f t="shared" si="1"/>
        <v>45885.1</v>
      </c>
      <c r="K18">
        <v>1975</v>
      </c>
      <c r="L18">
        <v>32.1</v>
      </c>
      <c r="M18">
        <v>50.7</v>
      </c>
      <c r="N18">
        <v>63.2</v>
      </c>
      <c r="O18">
        <v>1</v>
      </c>
      <c r="P18">
        <v>42.9</v>
      </c>
      <c r="Q18">
        <v>48111900000</v>
      </c>
      <c r="R18">
        <v>2226800000</v>
      </c>
      <c r="S18">
        <v>45885100000</v>
      </c>
    </row>
    <row r="19" spans="1:19">
      <c r="A19" s="7">
        <f t="shared" si="2"/>
        <v>1976</v>
      </c>
      <c r="B19" s="13">
        <f t="shared" si="0"/>
        <v>34.200000000000003</v>
      </c>
      <c r="C19" s="13">
        <f t="shared" si="0"/>
        <v>53.3</v>
      </c>
      <c r="D19" s="13">
        <f t="shared" si="0"/>
        <v>64.099999999999994</v>
      </c>
      <c r="E19" s="13">
        <f t="shared" si="0"/>
        <v>1.2</v>
      </c>
      <c r="F19" s="13">
        <f t="shared" si="0"/>
        <v>45.5</v>
      </c>
      <c r="G19" s="3">
        <f t="shared" si="1"/>
        <v>53913.5</v>
      </c>
      <c r="H19" s="3">
        <f t="shared" si="1"/>
        <v>2693.4</v>
      </c>
      <c r="I19" s="3">
        <f t="shared" si="1"/>
        <v>51220</v>
      </c>
      <c r="K19">
        <v>1976</v>
      </c>
      <c r="L19">
        <v>34.200000000000003</v>
      </c>
      <c r="M19">
        <v>53.3</v>
      </c>
      <c r="N19">
        <v>64.099999999999994</v>
      </c>
      <c r="O19">
        <v>1.2</v>
      </c>
      <c r="P19">
        <v>45.5</v>
      </c>
      <c r="Q19">
        <v>53913500000</v>
      </c>
      <c r="R19">
        <v>2693400000</v>
      </c>
      <c r="S19">
        <v>51220000000</v>
      </c>
    </row>
    <row r="20" spans="1:19">
      <c r="A20" s="7">
        <f t="shared" si="2"/>
        <v>1977</v>
      </c>
      <c r="B20" s="13">
        <f t="shared" si="0"/>
        <v>36</v>
      </c>
      <c r="C20" s="13">
        <f t="shared" si="0"/>
        <v>55.6</v>
      </c>
      <c r="D20" s="13">
        <f t="shared" si="0"/>
        <v>64.7</v>
      </c>
      <c r="E20" s="13">
        <f t="shared" si="0"/>
        <v>1.4</v>
      </c>
      <c r="F20" s="13">
        <f t="shared" si="0"/>
        <v>47.6</v>
      </c>
      <c r="G20" s="3">
        <f t="shared" si="1"/>
        <v>58757.3</v>
      </c>
      <c r="H20" s="3">
        <f t="shared" si="1"/>
        <v>3093.7</v>
      </c>
      <c r="I20" s="3">
        <f t="shared" si="1"/>
        <v>55663.6</v>
      </c>
      <c r="K20">
        <v>1977</v>
      </c>
      <c r="L20">
        <v>36</v>
      </c>
      <c r="M20">
        <v>55.6</v>
      </c>
      <c r="N20">
        <v>64.7</v>
      </c>
      <c r="O20">
        <v>1.4</v>
      </c>
      <c r="P20">
        <v>47.6</v>
      </c>
      <c r="Q20">
        <v>58757300000</v>
      </c>
      <c r="R20">
        <v>3093700000</v>
      </c>
      <c r="S20">
        <v>55663600000</v>
      </c>
    </row>
    <row r="21" spans="1:19">
      <c r="A21" s="7">
        <f t="shared" si="2"/>
        <v>1978</v>
      </c>
      <c r="B21" s="13">
        <f t="shared" si="0"/>
        <v>37.9</v>
      </c>
      <c r="C21" s="13">
        <f t="shared" si="0"/>
        <v>57.7</v>
      </c>
      <c r="D21" s="13">
        <f t="shared" si="0"/>
        <v>65.8</v>
      </c>
      <c r="E21" s="13">
        <f t="shared" si="0"/>
        <v>1.7</v>
      </c>
      <c r="F21" s="13">
        <f t="shared" si="0"/>
        <v>49.7</v>
      </c>
      <c r="G21" s="3">
        <f t="shared" si="1"/>
        <v>68109.8</v>
      </c>
      <c r="H21" s="3">
        <f t="shared" si="1"/>
        <v>3792.1</v>
      </c>
      <c r="I21" s="3">
        <f t="shared" si="1"/>
        <v>64317.7</v>
      </c>
      <c r="K21">
        <v>1978</v>
      </c>
      <c r="L21">
        <v>37.9</v>
      </c>
      <c r="M21">
        <v>57.7</v>
      </c>
      <c r="N21">
        <v>65.8</v>
      </c>
      <c r="O21">
        <v>1.7</v>
      </c>
      <c r="P21">
        <v>49.7</v>
      </c>
      <c r="Q21">
        <v>68109800000</v>
      </c>
      <c r="R21">
        <v>3792100000</v>
      </c>
      <c r="S21">
        <v>64317700000</v>
      </c>
    </row>
    <row r="22" spans="1:19">
      <c r="A22" s="7">
        <f t="shared" si="2"/>
        <v>1979</v>
      </c>
      <c r="B22" s="13">
        <f t="shared" si="0"/>
        <v>40.4</v>
      </c>
      <c r="C22" s="13">
        <f t="shared" si="0"/>
        <v>60.2</v>
      </c>
      <c r="D22" s="13">
        <f t="shared" si="0"/>
        <v>67</v>
      </c>
      <c r="E22" s="13">
        <f t="shared" si="0"/>
        <v>2.1</v>
      </c>
      <c r="F22" s="13">
        <f t="shared" si="0"/>
        <v>52.6</v>
      </c>
      <c r="G22" s="3">
        <f t="shared" si="1"/>
        <v>82242.100000000006</v>
      </c>
      <c r="H22" s="3">
        <f t="shared" si="1"/>
        <v>4260.8</v>
      </c>
      <c r="I22" s="3">
        <f t="shared" si="1"/>
        <v>77981.3</v>
      </c>
      <c r="K22">
        <v>1979</v>
      </c>
      <c r="L22">
        <v>40.4</v>
      </c>
      <c r="M22">
        <v>60.2</v>
      </c>
      <c r="N22">
        <v>67</v>
      </c>
      <c r="O22">
        <v>2.1</v>
      </c>
      <c r="P22">
        <v>52.6</v>
      </c>
      <c r="Q22">
        <v>82242100000</v>
      </c>
      <c r="R22">
        <v>4260800000</v>
      </c>
      <c r="S22">
        <v>77981300000</v>
      </c>
    </row>
    <row r="23" spans="1:19">
      <c r="A23" s="7">
        <f t="shared" si="2"/>
        <v>1980</v>
      </c>
      <c r="B23" s="13">
        <f t="shared" si="0"/>
        <v>43.3</v>
      </c>
      <c r="C23" s="13">
        <f t="shared" si="0"/>
        <v>62.8</v>
      </c>
      <c r="D23" s="13">
        <f t="shared" si="0"/>
        <v>69</v>
      </c>
      <c r="E23" s="13">
        <f t="shared" si="0"/>
        <v>2.7</v>
      </c>
      <c r="F23" s="13">
        <f t="shared" si="0"/>
        <v>55.7</v>
      </c>
      <c r="G23" s="3">
        <f t="shared" si="1"/>
        <v>94715.3</v>
      </c>
      <c r="H23" s="3">
        <f t="shared" si="1"/>
        <v>5495.5</v>
      </c>
      <c r="I23" s="3">
        <f t="shared" si="1"/>
        <v>89219.8</v>
      </c>
      <c r="K23">
        <v>1980</v>
      </c>
      <c r="L23">
        <v>43.3</v>
      </c>
      <c r="M23">
        <v>62.8</v>
      </c>
      <c r="N23">
        <v>69</v>
      </c>
      <c r="O23">
        <v>2.7</v>
      </c>
      <c r="P23">
        <v>55.7</v>
      </c>
      <c r="Q23">
        <v>94715300000</v>
      </c>
      <c r="R23">
        <v>5495500000</v>
      </c>
      <c r="S23">
        <v>89219800000</v>
      </c>
    </row>
    <row r="24" spans="1:19">
      <c r="A24" s="7">
        <f t="shared" si="2"/>
        <v>1981</v>
      </c>
      <c r="B24" s="13">
        <f t="shared" si="0"/>
        <v>46.5</v>
      </c>
      <c r="C24" s="13">
        <f t="shared" si="0"/>
        <v>65.7</v>
      </c>
      <c r="D24" s="13">
        <f t="shared" si="0"/>
        <v>70.8</v>
      </c>
      <c r="E24" s="13">
        <f t="shared" si="0"/>
        <v>3.8</v>
      </c>
      <c r="F24" s="13">
        <f t="shared" si="0"/>
        <v>58.8</v>
      </c>
      <c r="G24" s="3">
        <f t="shared" si="1"/>
        <v>103002.5</v>
      </c>
      <c r="H24" s="3">
        <f t="shared" si="1"/>
        <v>6793.8</v>
      </c>
      <c r="I24" s="3">
        <f t="shared" si="1"/>
        <v>96208.7</v>
      </c>
      <c r="K24">
        <v>1981</v>
      </c>
      <c r="L24">
        <v>46.5</v>
      </c>
      <c r="M24">
        <v>65.7</v>
      </c>
      <c r="N24">
        <v>70.8</v>
      </c>
      <c r="O24">
        <v>3.8</v>
      </c>
      <c r="P24">
        <v>58.8</v>
      </c>
      <c r="Q24">
        <v>103002500000</v>
      </c>
      <c r="R24">
        <v>6793800000</v>
      </c>
      <c r="S24">
        <v>96208700000</v>
      </c>
    </row>
    <row r="25" spans="1:19">
      <c r="A25" s="7">
        <f t="shared" si="2"/>
        <v>1982</v>
      </c>
      <c r="B25" s="13">
        <f t="shared" si="0"/>
        <v>47.6</v>
      </c>
      <c r="C25" s="13">
        <f t="shared" si="0"/>
        <v>66.7</v>
      </c>
      <c r="D25" s="13">
        <f t="shared" si="0"/>
        <v>71.3</v>
      </c>
      <c r="E25" s="13">
        <f t="shared" si="0"/>
        <v>4.0999999999999996</v>
      </c>
      <c r="F25" s="13">
        <f t="shared" si="0"/>
        <v>59.9</v>
      </c>
      <c r="G25" s="3">
        <f t="shared" si="1"/>
        <v>104598.2</v>
      </c>
      <c r="H25" s="3">
        <f t="shared" si="1"/>
        <v>5951</v>
      </c>
      <c r="I25" s="3">
        <f t="shared" si="1"/>
        <v>98647.2</v>
      </c>
      <c r="K25">
        <v>1982</v>
      </c>
      <c r="L25">
        <v>47.6</v>
      </c>
      <c r="M25">
        <v>66.7</v>
      </c>
      <c r="N25">
        <v>71.3</v>
      </c>
      <c r="O25">
        <v>4.0999999999999996</v>
      </c>
      <c r="P25">
        <v>59.9</v>
      </c>
      <c r="Q25">
        <v>104598200000</v>
      </c>
      <c r="R25">
        <v>5951000000</v>
      </c>
      <c r="S25">
        <v>98647200000</v>
      </c>
    </row>
    <row r="26" spans="1:19">
      <c r="A26" s="7">
        <f t="shared" si="2"/>
        <v>1983</v>
      </c>
      <c r="B26" s="13">
        <f t="shared" si="0"/>
        <v>48.8</v>
      </c>
      <c r="C26" s="13">
        <f t="shared" si="0"/>
        <v>67.3</v>
      </c>
      <c r="D26" s="13">
        <f t="shared" si="0"/>
        <v>72.5</v>
      </c>
      <c r="E26" s="13">
        <f t="shared" si="0"/>
        <v>5.0999999999999996</v>
      </c>
      <c r="F26" s="13">
        <f t="shared" si="0"/>
        <v>60.7</v>
      </c>
      <c r="G26" s="3">
        <f t="shared" si="1"/>
        <v>120961.5</v>
      </c>
      <c r="H26" s="3">
        <f t="shared" si="1"/>
        <v>7625.5</v>
      </c>
      <c r="I26" s="3">
        <f t="shared" si="1"/>
        <v>113335.9</v>
      </c>
      <c r="K26">
        <v>1983</v>
      </c>
      <c r="L26">
        <v>48.8</v>
      </c>
      <c r="M26">
        <v>67.3</v>
      </c>
      <c r="N26">
        <v>72.5</v>
      </c>
      <c r="O26">
        <v>5.0999999999999996</v>
      </c>
      <c r="P26">
        <v>60.7</v>
      </c>
      <c r="Q26">
        <v>120961500000</v>
      </c>
      <c r="R26">
        <v>7625500000</v>
      </c>
      <c r="S26">
        <v>113335900000</v>
      </c>
    </row>
    <row r="27" spans="1:19">
      <c r="A27" s="7">
        <f t="shared" si="2"/>
        <v>1984</v>
      </c>
      <c r="B27" s="13">
        <f t="shared" si="0"/>
        <v>50.3</v>
      </c>
      <c r="C27" s="13">
        <f t="shared" si="0"/>
        <v>68</v>
      </c>
      <c r="D27" s="13">
        <f t="shared" si="0"/>
        <v>74</v>
      </c>
      <c r="E27" s="13">
        <f t="shared" si="0"/>
        <v>6.2</v>
      </c>
      <c r="F27" s="13">
        <f t="shared" si="0"/>
        <v>61.9</v>
      </c>
      <c r="G27" s="3">
        <f t="shared" si="1"/>
        <v>135512.9</v>
      </c>
      <c r="H27" s="3">
        <f t="shared" si="1"/>
        <v>8116.2</v>
      </c>
      <c r="I27" s="3">
        <f t="shared" si="1"/>
        <v>127396.7</v>
      </c>
      <c r="K27">
        <v>1984</v>
      </c>
      <c r="L27">
        <v>50.3</v>
      </c>
      <c r="M27">
        <v>68</v>
      </c>
      <c r="N27">
        <v>74</v>
      </c>
      <c r="O27">
        <v>6.2</v>
      </c>
      <c r="P27">
        <v>61.9</v>
      </c>
      <c r="Q27">
        <v>135512900000</v>
      </c>
      <c r="R27">
        <v>8116200000</v>
      </c>
      <c r="S27">
        <v>127396700000</v>
      </c>
    </row>
    <row r="28" spans="1:19">
      <c r="A28" s="7">
        <f t="shared" si="2"/>
        <v>1985</v>
      </c>
      <c r="B28" s="13">
        <f t="shared" si="0"/>
        <v>52.3</v>
      </c>
      <c r="C28" s="13">
        <f t="shared" si="0"/>
        <v>69.400000000000006</v>
      </c>
      <c r="D28" s="13">
        <f t="shared" si="0"/>
        <v>75.400000000000006</v>
      </c>
      <c r="E28" s="13">
        <f t="shared" si="0"/>
        <v>7.5</v>
      </c>
      <c r="F28" s="13">
        <f t="shared" si="0"/>
        <v>63.7</v>
      </c>
      <c r="G28" s="3">
        <f t="shared" si="1"/>
        <v>144966.5</v>
      </c>
      <c r="H28" s="3">
        <f t="shared" si="1"/>
        <v>9362.1</v>
      </c>
      <c r="I28" s="3">
        <f t="shared" si="1"/>
        <v>135604.4</v>
      </c>
      <c r="K28">
        <v>1985</v>
      </c>
      <c r="L28">
        <v>52.3</v>
      </c>
      <c r="M28">
        <v>69.400000000000006</v>
      </c>
      <c r="N28">
        <v>75.400000000000006</v>
      </c>
      <c r="O28">
        <v>7.5</v>
      </c>
      <c r="P28">
        <v>63.7</v>
      </c>
      <c r="Q28">
        <v>144966500000</v>
      </c>
      <c r="R28">
        <v>9362100000</v>
      </c>
      <c r="S28">
        <v>135604400000</v>
      </c>
    </row>
    <row r="29" spans="1:19">
      <c r="A29" s="7">
        <f t="shared" si="2"/>
        <v>1986</v>
      </c>
      <c r="B29" s="13">
        <f t="shared" si="0"/>
        <v>54.3</v>
      </c>
      <c r="C29" s="13">
        <f t="shared" si="0"/>
        <v>71</v>
      </c>
      <c r="D29" s="13">
        <f t="shared" si="0"/>
        <v>76.400000000000006</v>
      </c>
      <c r="E29" s="13">
        <f t="shared" si="0"/>
        <v>9</v>
      </c>
      <c r="F29" s="13">
        <f t="shared" si="0"/>
        <v>65.400000000000006</v>
      </c>
      <c r="G29" s="3">
        <f t="shared" si="1"/>
        <v>144803.20000000001</v>
      </c>
      <c r="H29" s="3">
        <f t="shared" si="1"/>
        <v>10495.8</v>
      </c>
      <c r="I29" s="3">
        <f t="shared" si="1"/>
        <v>134307.4</v>
      </c>
      <c r="K29">
        <v>1986</v>
      </c>
      <c r="L29">
        <v>54.3</v>
      </c>
      <c r="M29">
        <v>71</v>
      </c>
      <c r="N29">
        <v>76.400000000000006</v>
      </c>
      <c r="O29">
        <v>9</v>
      </c>
      <c r="P29">
        <v>65.400000000000006</v>
      </c>
      <c r="Q29">
        <v>144803200000</v>
      </c>
      <c r="R29">
        <v>10495800000</v>
      </c>
      <c r="S29">
        <v>134307400000</v>
      </c>
    </row>
    <row r="30" spans="1:19">
      <c r="A30" s="7">
        <f t="shared" si="2"/>
        <v>1987</v>
      </c>
      <c r="B30" s="13">
        <f t="shared" si="0"/>
        <v>57.2</v>
      </c>
      <c r="C30" s="13">
        <f t="shared" si="0"/>
        <v>73.3</v>
      </c>
      <c r="D30" s="13">
        <f t="shared" si="0"/>
        <v>78.099999999999994</v>
      </c>
      <c r="E30" s="13">
        <f t="shared" si="0"/>
        <v>11.7</v>
      </c>
      <c r="F30" s="13">
        <f t="shared" si="0"/>
        <v>67.8</v>
      </c>
      <c r="G30" s="3">
        <f t="shared" si="1"/>
        <v>159485</v>
      </c>
      <c r="H30" s="3">
        <f t="shared" si="1"/>
        <v>12536.4</v>
      </c>
      <c r="I30" s="3">
        <f t="shared" si="1"/>
        <v>146948.6</v>
      </c>
      <c r="K30">
        <v>1987</v>
      </c>
      <c r="L30">
        <v>57.2</v>
      </c>
      <c r="M30">
        <v>73.3</v>
      </c>
      <c r="N30">
        <v>78.099999999999994</v>
      </c>
      <c r="O30">
        <v>11.7</v>
      </c>
      <c r="P30">
        <v>67.8</v>
      </c>
      <c r="Q30">
        <v>159485000000</v>
      </c>
      <c r="R30">
        <v>12536400000</v>
      </c>
      <c r="S30">
        <v>146948600000</v>
      </c>
    </row>
    <row r="31" spans="1:19">
      <c r="A31" s="7">
        <f t="shared" si="2"/>
        <v>1988</v>
      </c>
      <c r="B31" s="13">
        <f t="shared" si="0"/>
        <v>60.5</v>
      </c>
      <c r="C31" s="13">
        <f t="shared" si="0"/>
        <v>76.400000000000006</v>
      </c>
      <c r="D31" s="13">
        <f t="shared" si="0"/>
        <v>79.2</v>
      </c>
      <c r="E31" s="13">
        <f t="shared" si="0"/>
        <v>13.8</v>
      </c>
      <c r="F31" s="13">
        <f t="shared" si="0"/>
        <v>70.900000000000006</v>
      </c>
      <c r="G31" s="3">
        <f t="shared" si="1"/>
        <v>171040.8</v>
      </c>
      <c r="H31" s="3">
        <f t="shared" si="1"/>
        <v>14044.5</v>
      </c>
      <c r="I31" s="3">
        <f t="shared" si="1"/>
        <v>156996.20000000001</v>
      </c>
      <c r="K31">
        <v>1988</v>
      </c>
      <c r="L31">
        <v>60.5</v>
      </c>
      <c r="M31">
        <v>76.400000000000006</v>
      </c>
      <c r="N31">
        <v>79.2</v>
      </c>
      <c r="O31">
        <v>13.8</v>
      </c>
      <c r="P31">
        <v>70.900000000000006</v>
      </c>
      <c r="Q31">
        <v>171040800000</v>
      </c>
      <c r="R31">
        <v>14044500000</v>
      </c>
      <c r="S31">
        <v>156996200000</v>
      </c>
    </row>
    <row r="32" spans="1:19">
      <c r="A32" s="7">
        <f t="shared" si="2"/>
        <v>1989</v>
      </c>
      <c r="B32" s="13">
        <f t="shared" si="0"/>
        <v>63.9</v>
      </c>
      <c r="C32" s="13">
        <f t="shared" si="0"/>
        <v>79.3</v>
      </c>
      <c r="D32" s="13">
        <f t="shared" si="0"/>
        <v>80.599999999999994</v>
      </c>
      <c r="E32" s="13">
        <f t="shared" si="0"/>
        <v>16.600000000000001</v>
      </c>
      <c r="F32" s="13">
        <f t="shared" si="0"/>
        <v>74.099999999999994</v>
      </c>
      <c r="G32" s="3">
        <f t="shared" si="1"/>
        <v>179151.7</v>
      </c>
      <c r="H32" s="3">
        <f t="shared" si="1"/>
        <v>16386.7</v>
      </c>
      <c r="I32" s="3">
        <f t="shared" si="1"/>
        <v>162765.1</v>
      </c>
      <c r="K32">
        <v>1989</v>
      </c>
      <c r="L32">
        <v>63.9</v>
      </c>
      <c r="M32">
        <v>79.3</v>
      </c>
      <c r="N32">
        <v>80.599999999999994</v>
      </c>
      <c r="O32">
        <v>16.600000000000001</v>
      </c>
      <c r="P32">
        <v>74.099999999999994</v>
      </c>
      <c r="Q32">
        <v>179151700000</v>
      </c>
      <c r="R32">
        <v>16386700000</v>
      </c>
      <c r="S32">
        <v>162765100000</v>
      </c>
    </row>
    <row r="33" spans="1:19">
      <c r="A33" s="7">
        <f t="shared" si="2"/>
        <v>1990</v>
      </c>
      <c r="B33" s="13">
        <f t="shared" si="0"/>
        <v>66.2</v>
      </c>
      <c r="C33" s="13">
        <f t="shared" si="0"/>
        <v>81.5</v>
      </c>
      <c r="D33" s="13">
        <f t="shared" si="0"/>
        <v>81.2</v>
      </c>
      <c r="E33" s="13">
        <f t="shared" si="0"/>
        <v>18.7</v>
      </c>
      <c r="F33" s="13">
        <f t="shared" si="0"/>
        <v>76</v>
      </c>
      <c r="G33" s="3">
        <f t="shared" si="1"/>
        <v>177796.1</v>
      </c>
      <c r="H33" s="3">
        <f t="shared" si="1"/>
        <v>15417</v>
      </c>
      <c r="I33" s="3">
        <f t="shared" si="1"/>
        <v>162379.20000000001</v>
      </c>
      <c r="K33">
        <v>1990</v>
      </c>
      <c r="L33">
        <v>66.2</v>
      </c>
      <c r="M33">
        <v>81.5</v>
      </c>
      <c r="N33">
        <v>81.2</v>
      </c>
      <c r="O33">
        <v>18.7</v>
      </c>
      <c r="P33">
        <v>76</v>
      </c>
      <c r="Q33">
        <v>177796100000</v>
      </c>
      <c r="R33">
        <v>15417000000</v>
      </c>
      <c r="S33">
        <v>162379200000</v>
      </c>
    </row>
    <row r="34" spans="1:19">
      <c r="A34" s="7">
        <f t="shared" si="2"/>
        <v>1991</v>
      </c>
      <c r="B34" s="13">
        <f t="shared" si="0"/>
        <v>67.5</v>
      </c>
      <c r="C34" s="13">
        <f t="shared" si="0"/>
        <v>82.7</v>
      </c>
      <c r="D34" s="13">
        <f t="shared" si="0"/>
        <v>81.599999999999994</v>
      </c>
      <c r="E34" s="13">
        <f t="shared" si="0"/>
        <v>21</v>
      </c>
      <c r="F34" s="13">
        <f t="shared" si="0"/>
        <v>76.8</v>
      </c>
      <c r="G34" s="3">
        <f t="shared" si="1"/>
        <v>167839.9</v>
      </c>
      <c r="H34" s="3">
        <f t="shared" si="1"/>
        <v>15175.4</v>
      </c>
      <c r="I34" s="3">
        <f t="shared" si="1"/>
        <v>152664.5</v>
      </c>
      <c r="K34">
        <v>1991</v>
      </c>
      <c r="L34">
        <v>67.5</v>
      </c>
      <c r="M34">
        <v>82.7</v>
      </c>
      <c r="N34">
        <v>81.599999999999994</v>
      </c>
      <c r="O34">
        <v>21</v>
      </c>
      <c r="P34">
        <v>76.8</v>
      </c>
      <c r="Q34">
        <v>167839900000</v>
      </c>
      <c r="R34">
        <v>15175400000</v>
      </c>
      <c r="S34">
        <v>152664500000</v>
      </c>
    </row>
    <row r="35" spans="1:19">
      <c r="A35" s="7">
        <f t="shared" si="2"/>
        <v>1992</v>
      </c>
      <c r="B35" s="13">
        <f t="shared" si="0"/>
        <v>68.7</v>
      </c>
      <c r="C35" s="13">
        <f t="shared" si="0"/>
        <v>82.8</v>
      </c>
      <c r="D35" s="13">
        <f t="shared" si="0"/>
        <v>83</v>
      </c>
      <c r="E35" s="13">
        <f t="shared" si="0"/>
        <v>25.1</v>
      </c>
      <c r="F35" s="13">
        <f t="shared" si="0"/>
        <v>76.900000000000006</v>
      </c>
      <c r="G35" s="3">
        <f t="shared" si="1"/>
        <v>168630.6</v>
      </c>
      <c r="H35" s="3">
        <f t="shared" si="1"/>
        <v>15621.5</v>
      </c>
      <c r="I35" s="3">
        <f t="shared" si="1"/>
        <v>153009.1</v>
      </c>
      <c r="K35">
        <v>1992</v>
      </c>
      <c r="L35">
        <v>68.7</v>
      </c>
      <c r="M35">
        <v>82.8</v>
      </c>
      <c r="N35">
        <v>83</v>
      </c>
      <c r="O35">
        <v>25.1</v>
      </c>
      <c r="P35">
        <v>76.900000000000006</v>
      </c>
      <c r="Q35">
        <v>168630600000</v>
      </c>
      <c r="R35">
        <v>15621500000</v>
      </c>
      <c r="S35">
        <v>153009100000</v>
      </c>
    </row>
    <row r="36" spans="1:19">
      <c r="A36" s="7">
        <f t="shared" si="2"/>
        <v>1993</v>
      </c>
      <c r="B36" s="13">
        <f t="shared" si="0"/>
        <v>69.7</v>
      </c>
      <c r="C36" s="13">
        <f t="shared" si="0"/>
        <v>83.1</v>
      </c>
      <c r="D36" s="13">
        <f t="shared" si="0"/>
        <v>83.9</v>
      </c>
      <c r="E36" s="13">
        <f t="shared" si="0"/>
        <v>28.3</v>
      </c>
      <c r="F36" s="13">
        <f t="shared" si="0"/>
        <v>77.3</v>
      </c>
      <c r="G36" s="3">
        <f t="shared" si="1"/>
        <v>181271.4</v>
      </c>
      <c r="H36" s="3">
        <f t="shared" si="1"/>
        <v>16457.5</v>
      </c>
      <c r="I36" s="3">
        <f t="shared" si="1"/>
        <v>164813.9</v>
      </c>
      <c r="K36">
        <v>1993</v>
      </c>
      <c r="L36">
        <v>69.7</v>
      </c>
      <c r="M36">
        <v>83.1</v>
      </c>
      <c r="N36">
        <v>83.9</v>
      </c>
      <c r="O36">
        <v>28.3</v>
      </c>
      <c r="P36">
        <v>77.3</v>
      </c>
      <c r="Q36">
        <v>181271400000</v>
      </c>
      <c r="R36">
        <v>16457500000</v>
      </c>
      <c r="S36">
        <v>164813900000</v>
      </c>
    </row>
    <row r="37" spans="1:19">
      <c r="A37" s="7">
        <f t="shared" si="2"/>
        <v>1994</v>
      </c>
      <c r="B37" s="13">
        <f t="shared" si="0"/>
        <v>71.900000000000006</v>
      </c>
      <c r="C37" s="13">
        <f t="shared" si="0"/>
        <v>83.9</v>
      </c>
      <c r="D37" s="13">
        <f t="shared" si="0"/>
        <v>85.8</v>
      </c>
      <c r="E37" s="13">
        <f t="shared" si="0"/>
        <v>32.6</v>
      </c>
      <c r="F37" s="13">
        <f t="shared" si="0"/>
        <v>78.8</v>
      </c>
      <c r="G37" s="3">
        <f t="shared" si="1"/>
        <v>208209.6</v>
      </c>
      <c r="H37" s="3">
        <f t="shared" si="1"/>
        <v>19777.2</v>
      </c>
      <c r="I37" s="3">
        <f t="shared" si="1"/>
        <v>188432.4</v>
      </c>
      <c r="K37">
        <v>1994</v>
      </c>
      <c r="L37">
        <v>71.900000000000006</v>
      </c>
      <c r="M37">
        <v>83.9</v>
      </c>
      <c r="N37">
        <v>85.8</v>
      </c>
      <c r="O37">
        <v>32.6</v>
      </c>
      <c r="P37">
        <v>78.8</v>
      </c>
      <c r="Q37">
        <v>208209600000</v>
      </c>
      <c r="R37">
        <v>19777200000</v>
      </c>
      <c r="S37">
        <v>188432400000</v>
      </c>
    </row>
    <row r="38" spans="1:19">
      <c r="A38" s="7">
        <f>A37+1</f>
        <v>1995</v>
      </c>
      <c r="B38" s="13">
        <f t="shared" si="0"/>
        <v>74.599999999999994</v>
      </c>
      <c r="C38" s="13">
        <f t="shared" si="0"/>
        <v>84.7</v>
      </c>
      <c r="D38" s="13">
        <f t="shared" si="0"/>
        <v>88</v>
      </c>
      <c r="E38" s="13">
        <f t="shared" si="0"/>
        <v>36.700000000000003</v>
      </c>
      <c r="F38" s="13">
        <f t="shared" si="0"/>
        <v>81</v>
      </c>
      <c r="G38" s="3">
        <f t="shared" si="1"/>
        <v>225939.3</v>
      </c>
      <c r="H38" s="3">
        <f t="shared" si="1"/>
        <v>21763</v>
      </c>
      <c r="I38" s="3">
        <f t="shared" si="1"/>
        <v>204176.3</v>
      </c>
      <c r="K38">
        <v>1995</v>
      </c>
      <c r="L38">
        <v>74.599999999999994</v>
      </c>
      <c r="M38">
        <v>84.7</v>
      </c>
      <c r="N38">
        <v>88</v>
      </c>
      <c r="O38">
        <v>36.700000000000003</v>
      </c>
      <c r="P38">
        <v>81</v>
      </c>
      <c r="Q38">
        <v>225939300000</v>
      </c>
      <c r="R38">
        <v>21763000000</v>
      </c>
      <c r="S38">
        <v>204176300000</v>
      </c>
    </row>
    <row r="39" spans="1:19">
      <c r="A39" s="7">
        <f t="shared" si="2"/>
        <v>1996</v>
      </c>
      <c r="B39" s="13">
        <f t="shared" si="0"/>
        <v>77.400000000000006</v>
      </c>
      <c r="C39" s="13">
        <f t="shared" si="0"/>
        <v>85.9</v>
      </c>
      <c r="D39" s="13">
        <f t="shared" si="0"/>
        <v>90</v>
      </c>
      <c r="E39" s="13">
        <f t="shared" si="0"/>
        <v>42.6</v>
      </c>
      <c r="F39" s="13">
        <f t="shared" si="0"/>
        <v>83</v>
      </c>
      <c r="G39" s="3">
        <f t="shared" si="1"/>
        <v>236537.5</v>
      </c>
      <c r="H39" s="3">
        <f t="shared" si="1"/>
        <v>22859.9</v>
      </c>
      <c r="I39" s="3">
        <f t="shared" si="1"/>
        <v>213677.7</v>
      </c>
      <c r="K39">
        <v>1996</v>
      </c>
      <c r="L39">
        <v>77.400000000000006</v>
      </c>
      <c r="M39">
        <v>85.9</v>
      </c>
      <c r="N39">
        <v>90</v>
      </c>
      <c r="O39">
        <v>42.6</v>
      </c>
      <c r="P39">
        <v>83</v>
      </c>
      <c r="Q39">
        <v>236537500000</v>
      </c>
      <c r="R39">
        <v>22859900000</v>
      </c>
      <c r="S39">
        <v>213677700000</v>
      </c>
    </row>
    <row r="40" spans="1:19">
      <c r="A40" s="7">
        <f t="shared" si="2"/>
        <v>1997</v>
      </c>
      <c r="B40" s="13">
        <f t="shared" si="0"/>
        <v>81.900000000000006</v>
      </c>
      <c r="C40" s="13">
        <f t="shared" si="0"/>
        <v>88.9</v>
      </c>
      <c r="D40" s="13">
        <f t="shared" si="0"/>
        <v>92.1</v>
      </c>
      <c r="E40" s="13">
        <f t="shared" si="0"/>
        <v>51.5</v>
      </c>
      <c r="F40" s="13">
        <f t="shared" si="0"/>
        <v>86.6</v>
      </c>
      <c r="G40" s="3">
        <f t="shared" si="1"/>
        <v>251102.7</v>
      </c>
      <c r="H40" s="3">
        <f t="shared" si="1"/>
        <v>24922.3</v>
      </c>
      <c r="I40" s="3">
        <f t="shared" si="1"/>
        <v>226180.5</v>
      </c>
      <c r="K40">
        <v>1997</v>
      </c>
      <c r="L40">
        <v>81.900000000000006</v>
      </c>
      <c r="M40">
        <v>88.9</v>
      </c>
      <c r="N40">
        <v>92.1</v>
      </c>
      <c r="O40">
        <v>51.5</v>
      </c>
      <c r="P40">
        <v>86.6</v>
      </c>
      <c r="Q40">
        <v>251102700000</v>
      </c>
      <c r="R40">
        <v>24922300000</v>
      </c>
      <c r="S40">
        <v>226180500000</v>
      </c>
    </row>
    <row r="41" spans="1:19">
      <c r="A41" s="7">
        <f t="shared" si="2"/>
        <v>1998</v>
      </c>
      <c r="B41" s="13">
        <f t="shared" si="0"/>
        <v>86.2</v>
      </c>
      <c r="C41" s="13">
        <f t="shared" si="0"/>
        <v>91.5</v>
      </c>
      <c r="D41" s="13">
        <f t="shared" si="0"/>
        <v>94.2</v>
      </c>
      <c r="E41" s="13">
        <f t="shared" si="0"/>
        <v>62.7</v>
      </c>
      <c r="F41" s="13">
        <f t="shared" si="0"/>
        <v>89.5</v>
      </c>
      <c r="G41" s="3">
        <f t="shared" si="1"/>
        <v>253582.2</v>
      </c>
      <c r="H41" s="3">
        <f t="shared" si="1"/>
        <v>29093.7</v>
      </c>
      <c r="I41" s="3">
        <f t="shared" si="1"/>
        <v>224488.5</v>
      </c>
      <c r="K41">
        <v>1998</v>
      </c>
      <c r="L41">
        <v>86.2</v>
      </c>
      <c r="M41">
        <v>91.5</v>
      </c>
      <c r="N41">
        <v>94.2</v>
      </c>
      <c r="O41">
        <v>62.7</v>
      </c>
      <c r="P41">
        <v>89.5</v>
      </c>
      <c r="Q41">
        <v>253582200000</v>
      </c>
      <c r="R41">
        <v>29093700000</v>
      </c>
      <c r="S41">
        <v>224488500000</v>
      </c>
    </row>
    <row r="42" spans="1:19">
      <c r="A42" s="7">
        <f t="shared" si="2"/>
        <v>1999</v>
      </c>
      <c r="B42" s="13">
        <f t="shared" si="0"/>
        <v>91.2</v>
      </c>
      <c r="C42" s="13">
        <f t="shared" si="0"/>
        <v>94.2</v>
      </c>
      <c r="D42" s="13">
        <f t="shared" si="0"/>
        <v>96.8</v>
      </c>
      <c r="E42" s="13">
        <f t="shared" si="0"/>
        <v>74.900000000000006</v>
      </c>
      <c r="F42" s="13">
        <f t="shared" si="0"/>
        <v>93.3</v>
      </c>
      <c r="G42" s="3">
        <f t="shared" si="1"/>
        <v>284953.8</v>
      </c>
      <c r="H42" s="3">
        <f t="shared" si="1"/>
        <v>31417.7</v>
      </c>
      <c r="I42" s="3">
        <f t="shared" si="1"/>
        <v>253536.1</v>
      </c>
      <c r="K42">
        <v>1999</v>
      </c>
      <c r="L42">
        <v>91.2</v>
      </c>
      <c r="M42">
        <v>94.2</v>
      </c>
      <c r="N42">
        <v>96.8</v>
      </c>
      <c r="O42">
        <v>74.900000000000006</v>
      </c>
      <c r="P42">
        <v>93.3</v>
      </c>
      <c r="Q42">
        <v>284953800000</v>
      </c>
      <c r="R42">
        <v>31417700000</v>
      </c>
      <c r="S42">
        <v>253536100000</v>
      </c>
    </row>
    <row r="43" spans="1:19">
      <c r="A43" s="7">
        <f t="shared" si="2"/>
        <v>2000</v>
      </c>
      <c r="B43" s="13">
        <f t="shared" si="0"/>
        <v>95.4</v>
      </c>
      <c r="C43" s="13">
        <f t="shared" si="0"/>
        <v>97.2</v>
      </c>
      <c r="D43" s="13">
        <f t="shared" si="0"/>
        <v>98.2</v>
      </c>
      <c r="E43" s="13">
        <f t="shared" si="0"/>
        <v>87.2</v>
      </c>
      <c r="F43" s="13">
        <f t="shared" si="0"/>
        <v>96.4</v>
      </c>
      <c r="G43" s="3">
        <f t="shared" si="1"/>
        <v>327903.90000000002</v>
      </c>
      <c r="H43" s="3">
        <f t="shared" si="1"/>
        <v>32165.7</v>
      </c>
      <c r="I43" s="3">
        <f t="shared" si="1"/>
        <v>295738.09999999998</v>
      </c>
      <c r="K43">
        <v>2000</v>
      </c>
      <c r="L43">
        <v>95.4</v>
      </c>
      <c r="M43">
        <v>97.2</v>
      </c>
      <c r="N43">
        <v>98.2</v>
      </c>
      <c r="O43">
        <v>87.2</v>
      </c>
      <c r="P43">
        <v>96.4</v>
      </c>
      <c r="Q43">
        <v>327903900000</v>
      </c>
      <c r="R43">
        <v>32165700000</v>
      </c>
      <c r="S43">
        <v>295738100000</v>
      </c>
    </row>
    <row r="44" spans="1:19">
      <c r="A44" s="7">
        <f t="shared" si="2"/>
        <v>2001</v>
      </c>
      <c r="B44" s="13">
        <f t="shared" si="0"/>
        <v>98</v>
      </c>
      <c r="C44" s="13">
        <f t="shared" si="0"/>
        <v>98.8</v>
      </c>
      <c r="D44" s="13">
        <f t="shared" si="0"/>
        <v>99.3</v>
      </c>
      <c r="E44" s="13">
        <f t="shared" si="0"/>
        <v>94.3</v>
      </c>
      <c r="F44" s="13">
        <f t="shared" si="0"/>
        <v>98.5</v>
      </c>
      <c r="G44" s="3">
        <f t="shared" si="1"/>
        <v>334046.2</v>
      </c>
      <c r="H44" s="3">
        <f t="shared" si="1"/>
        <v>32730.400000000001</v>
      </c>
      <c r="I44" s="3">
        <f t="shared" si="1"/>
        <v>301315.8</v>
      </c>
      <c r="K44">
        <v>2001</v>
      </c>
      <c r="L44">
        <v>98</v>
      </c>
      <c r="M44">
        <v>98.8</v>
      </c>
      <c r="N44">
        <v>99.3</v>
      </c>
      <c r="O44">
        <v>94.3</v>
      </c>
      <c r="P44">
        <v>98.5</v>
      </c>
      <c r="Q44">
        <v>334046200000</v>
      </c>
      <c r="R44">
        <v>32730400000</v>
      </c>
      <c r="S44">
        <v>301315800000</v>
      </c>
    </row>
    <row r="45" spans="1:19">
      <c r="A45" s="7">
        <f t="shared" si="2"/>
        <v>2002</v>
      </c>
      <c r="B45" s="13">
        <f t="shared" si="0"/>
        <v>100</v>
      </c>
      <c r="C45" s="13">
        <f t="shared" si="0"/>
        <v>100</v>
      </c>
      <c r="D45" s="13">
        <f t="shared" si="0"/>
        <v>100</v>
      </c>
      <c r="E45" s="13">
        <f t="shared" si="0"/>
        <v>100</v>
      </c>
      <c r="F45" s="13">
        <f t="shared" si="0"/>
        <v>100</v>
      </c>
      <c r="G45" s="3">
        <f t="shared" si="1"/>
        <v>340121</v>
      </c>
      <c r="H45" s="3">
        <f t="shared" si="1"/>
        <v>35387.699999999997</v>
      </c>
      <c r="I45" s="3">
        <f t="shared" si="1"/>
        <v>304733.3</v>
      </c>
      <c r="K45">
        <v>2002</v>
      </c>
      <c r="L45">
        <v>100</v>
      </c>
      <c r="M45">
        <v>100</v>
      </c>
      <c r="N45">
        <v>100</v>
      </c>
      <c r="O45">
        <v>100</v>
      </c>
      <c r="P45">
        <v>100</v>
      </c>
      <c r="Q45">
        <v>340121000000</v>
      </c>
      <c r="R45">
        <v>35387700000</v>
      </c>
      <c r="S45">
        <v>304733300000</v>
      </c>
    </row>
    <row r="46" spans="1:19">
      <c r="A46" s="7">
        <f>A45+1</f>
        <v>2003</v>
      </c>
      <c r="B46" s="13">
        <f t="shared" si="0"/>
        <v>103.4</v>
      </c>
      <c r="C46" s="13">
        <f t="shared" si="0"/>
        <v>102.2</v>
      </c>
      <c r="D46" s="13">
        <f t="shared" si="0"/>
        <v>101.1</v>
      </c>
      <c r="E46" s="13">
        <f t="shared" si="0"/>
        <v>108.8</v>
      </c>
      <c r="F46" s="13">
        <f t="shared" si="0"/>
        <v>102.7</v>
      </c>
      <c r="G46" s="3">
        <f t="shared" si="1"/>
        <v>369579.1</v>
      </c>
      <c r="H46" s="3">
        <f t="shared" si="1"/>
        <v>39590.6</v>
      </c>
      <c r="I46" s="3">
        <f t="shared" si="1"/>
        <v>329988.5</v>
      </c>
      <c r="K46">
        <v>2003</v>
      </c>
      <c r="L46">
        <v>103.4</v>
      </c>
      <c r="M46">
        <v>102.2</v>
      </c>
      <c r="N46">
        <v>101.1</v>
      </c>
      <c r="O46">
        <v>108.8</v>
      </c>
      <c r="P46">
        <v>102.7</v>
      </c>
      <c r="Q46">
        <v>369579100000</v>
      </c>
      <c r="R46">
        <v>39590600000</v>
      </c>
      <c r="S46">
        <v>329988500000</v>
      </c>
    </row>
    <row r="47" spans="1:19">
      <c r="A47" s="7">
        <f t="shared" si="2"/>
        <v>2004</v>
      </c>
      <c r="B47" s="13">
        <f t="shared" si="0"/>
        <v>108.5</v>
      </c>
      <c r="C47" s="13">
        <f t="shared" si="0"/>
        <v>105.1</v>
      </c>
      <c r="D47" s="13">
        <f t="shared" si="0"/>
        <v>103.3</v>
      </c>
      <c r="E47" s="13">
        <f t="shared" si="0"/>
        <v>122.4</v>
      </c>
      <c r="F47" s="13">
        <f t="shared" si="0"/>
        <v>107</v>
      </c>
      <c r="G47" s="3">
        <f t="shared" si="1"/>
        <v>399881</v>
      </c>
      <c r="H47" s="3">
        <f t="shared" si="1"/>
        <v>43429.2</v>
      </c>
      <c r="I47" s="3">
        <f t="shared" si="1"/>
        <v>356451.9</v>
      </c>
      <c r="K47">
        <v>2004</v>
      </c>
      <c r="L47">
        <v>108.5</v>
      </c>
      <c r="M47">
        <v>105.1</v>
      </c>
      <c r="N47">
        <v>103.3</v>
      </c>
      <c r="O47">
        <v>122.4</v>
      </c>
      <c r="P47">
        <v>107</v>
      </c>
      <c r="Q47">
        <v>399881000000</v>
      </c>
      <c r="R47">
        <v>43429200000</v>
      </c>
      <c r="S47">
        <v>356451900000</v>
      </c>
    </row>
    <row r="48" spans="1:19">
      <c r="A48" s="7">
        <f t="shared" si="2"/>
        <v>2005</v>
      </c>
      <c r="B48" s="13">
        <f t="shared" si="0"/>
        <v>114.2</v>
      </c>
      <c r="C48" s="13">
        <f t="shared" si="0"/>
        <v>108.5</v>
      </c>
      <c r="D48" s="13">
        <f t="shared" si="0"/>
        <v>105.2</v>
      </c>
      <c r="E48" s="13">
        <f t="shared" si="0"/>
        <v>138</v>
      </c>
      <c r="F48" s="13">
        <f t="shared" si="0"/>
        <v>111.6</v>
      </c>
      <c r="G48" s="3">
        <f t="shared" si="1"/>
        <v>433463.8</v>
      </c>
      <c r="H48" s="3">
        <f t="shared" si="1"/>
        <v>44673.5</v>
      </c>
      <c r="I48" s="3">
        <f t="shared" si="1"/>
        <v>388790.4</v>
      </c>
      <c r="K48">
        <v>2005</v>
      </c>
      <c r="L48">
        <v>114.2</v>
      </c>
      <c r="M48">
        <v>108.5</v>
      </c>
      <c r="N48">
        <v>105.2</v>
      </c>
      <c r="O48">
        <v>138</v>
      </c>
      <c r="P48">
        <v>111.6</v>
      </c>
      <c r="Q48">
        <v>433463800000</v>
      </c>
      <c r="R48">
        <v>44673500000</v>
      </c>
      <c r="S48">
        <v>388790400000</v>
      </c>
    </row>
    <row r="49" spans="1:19">
      <c r="A49" s="7">
        <f t="shared" si="2"/>
        <v>2006</v>
      </c>
      <c r="B49" s="13">
        <f t="shared" si="0"/>
        <v>120.8</v>
      </c>
      <c r="C49" s="13">
        <f t="shared" si="0"/>
        <v>112.3</v>
      </c>
      <c r="D49" s="13">
        <f t="shared" si="0"/>
        <v>107.6</v>
      </c>
      <c r="E49" s="13">
        <f t="shared" si="0"/>
        <v>154.80000000000001</v>
      </c>
      <c r="F49" s="13">
        <f t="shared" si="0"/>
        <v>117.3</v>
      </c>
      <c r="G49" s="3">
        <f t="shared" si="1"/>
        <v>450873.1</v>
      </c>
      <c r="H49" s="3">
        <f t="shared" si="1"/>
        <v>46672.800000000003</v>
      </c>
      <c r="I49" s="3">
        <f t="shared" si="1"/>
        <v>404200.3</v>
      </c>
      <c r="K49">
        <v>2006</v>
      </c>
      <c r="L49">
        <v>120.8</v>
      </c>
      <c r="M49">
        <v>112.3</v>
      </c>
      <c r="N49">
        <v>107.6</v>
      </c>
      <c r="O49">
        <v>154.80000000000001</v>
      </c>
      <c r="P49">
        <v>117.3</v>
      </c>
      <c r="Q49">
        <v>450873100000</v>
      </c>
      <c r="R49">
        <v>46672800000</v>
      </c>
      <c r="S49">
        <v>404200300000</v>
      </c>
    </row>
    <row r="50" spans="1:19">
      <c r="A50" s="7">
        <f t="shared" si="2"/>
        <v>2007</v>
      </c>
      <c r="B50" s="13">
        <f t="shared" si="0"/>
        <v>126.1</v>
      </c>
      <c r="C50" s="13">
        <f t="shared" si="0"/>
        <v>115.8</v>
      </c>
      <c r="D50" s="13">
        <f t="shared" si="0"/>
        <v>108.9</v>
      </c>
      <c r="E50" s="13">
        <f t="shared" si="0"/>
        <v>168.8</v>
      </c>
      <c r="F50" s="13">
        <f t="shared" si="0"/>
        <v>121.8</v>
      </c>
      <c r="G50" s="3" t="s">
        <v>10</v>
      </c>
      <c r="H50" s="3" t="s">
        <v>10</v>
      </c>
      <c r="I50" s="3" t="s">
        <v>10</v>
      </c>
      <c r="K50">
        <v>2007</v>
      </c>
      <c r="L50">
        <v>126.1</v>
      </c>
      <c r="M50">
        <v>115.8</v>
      </c>
      <c r="N50">
        <v>108.9</v>
      </c>
      <c r="O50">
        <v>168.8</v>
      </c>
      <c r="P50">
        <v>121.8</v>
      </c>
    </row>
    <row r="51" spans="1:19">
      <c r="A51" s="7">
        <f t="shared" si="2"/>
        <v>2008</v>
      </c>
      <c r="B51" s="13">
        <f t="shared" si="0"/>
        <v>130.69999999999999</v>
      </c>
      <c r="C51" s="13">
        <f t="shared" si="0"/>
        <v>118.5</v>
      </c>
      <c r="D51" s="13">
        <f t="shared" si="0"/>
        <v>110.3</v>
      </c>
      <c r="E51" s="13">
        <f t="shared" si="0"/>
        <v>183.7</v>
      </c>
      <c r="F51" s="13">
        <f t="shared" si="0"/>
        <v>125.6</v>
      </c>
      <c r="G51" s="3" t="s">
        <v>10</v>
      </c>
      <c r="H51" s="3" t="s">
        <v>10</v>
      </c>
      <c r="I51" s="3" t="s">
        <v>10</v>
      </c>
      <c r="K51">
        <v>2008</v>
      </c>
      <c r="L51">
        <v>130.69999999999999</v>
      </c>
      <c r="M51">
        <v>118.5</v>
      </c>
      <c r="N51">
        <v>110.3</v>
      </c>
      <c r="O51">
        <v>183.7</v>
      </c>
      <c r="P51">
        <v>125.6</v>
      </c>
    </row>
    <row r="52" spans="1:19">
      <c r="A52" s="7">
        <f t="shared" si="2"/>
        <v>2009</v>
      </c>
      <c r="B52" s="13">
        <f t="shared" si="0"/>
        <v>129.6</v>
      </c>
      <c r="C52" s="13">
        <f t="shared" si="0"/>
        <v>117.6</v>
      </c>
      <c r="D52" s="13">
        <f t="shared" si="0"/>
        <v>110.2</v>
      </c>
      <c r="E52" s="13">
        <f t="shared" si="0"/>
        <v>182</v>
      </c>
      <c r="F52" s="13">
        <f t="shared" si="0"/>
        <v>124.6</v>
      </c>
      <c r="G52" s="3" t="s">
        <v>10</v>
      </c>
      <c r="H52" s="3" t="s">
        <v>10</v>
      </c>
      <c r="I52" s="3" t="s">
        <v>10</v>
      </c>
      <c r="K52">
        <v>2009</v>
      </c>
      <c r="L52">
        <v>129.6</v>
      </c>
      <c r="M52">
        <v>117.6</v>
      </c>
      <c r="N52">
        <v>110.2</v>
      </c>
      <c r="O52">
        <v>182</v>
      </c>
      <c r="P52">
        <v>124.6</v>
      </c>
    </row>
    <row r="54" spans="1:19">
      <c r="A54" s="9" t="s">
        <v>71</v>
      </c>
    </row>
    <row r="55" spans="1:19">
      <c r="A55" s="7" t="s">
        <v>502</v>
      </c>
      <c r="B55" s="2">
        <f>(POWER(VLOOKUP(VALUE(RIGHT($A55,4)),$A$4:$I$53,COLUMN(B$53),0)/VLOOKUP(VALUE(LEFT($A55,4)),$A$4:$I$53,COLUMN(B$53),0),1/(VALUE(RIGHT($A55,4))-VALUE(LEFT($A55,4))))-1)*100</f>
        <v>4.9072375073521135</v>
      </c>
      <c r="C55" s="2">
        <f>(POWER(VLOOKUP(VALUE(RIGHT($A55,4)),$A$4:$I$53,COLUMN(C$53),0)/VLOOKUP(VALUE(LEFT($A55,4)),$A$4:$I$53,COLUMN(C$53),0),1/(VALUE(RIGHT($A55,4))-VALUE(LEFT($A55,4))))-1)*100</f>
        <v>3.177628677710076</v>
      </c>
      <c r="D55" s="2">
        <f>(POWER(VLOOKUP(VALUE(RIGHT($A55,4)),$A$4:$I$53,COLUMN(D$53),0)/VLOOKUP(VALUE(LEFT($A55,4)),$A$4:$I$53,COLUMN(D$53),0),1/(VALUE(RIGHT($A55,4))-VALUE(LEFT($A55,4))))-1)*100</f>
        <v>1.6856038020339303</v>
      </c>
      <c r="E55" s="2">
        <f>(POWER(VLOOKUP(VALUE(RIGHT($A55,4)),$A$4:$I$53,COLUMN(E$53),0)/VLOOKUP(VALUE(LEFT($A55,4)),$A$4:$I$53,COLUMN(E$53),0),1/(VALUE(RIGHT($A55,4))-VALUE(LEFT($A55,4))))-1)*100</f>
        <v>15.251528985924011</v>
      </c>
      <c r="F55" s="2">
        <f>(POWER(VLOOKUP(VALUE(RIGHT($A55,4)),$A$4:$I$53,COLUMN(F$53),0)/VLOOKUP(VALUE(LEFT($A55,4)),$A$4:$I$53,COLUMN(F$53),0),1/(VALUE(RIGHT($A55,4))-VALUE(LEFT($A55,4))))-1)*100</f>
        <v>4.137275006909813</v>
      </c>
      <c r="G55" s="3" t="s">
        <v>10</v>
      </c>
      <c r="H55" s="3" t="s">
        <v>10</v>
      </c>
      <c r="I55" s="3" t="s">
        <v>10</v>
      </c>
    </row>
    <row r="56" spans="1:19">
      <c r="A56" s="7" t="s">
        <v>509</v>
      </c>
      <c r="B56" s="2">
        <f t="shared" ref="B56:I67" si="3">(POWER(VLOOKUP(VALUE(RIGHT($A56,4)),$A$4:$I$53,COLUMN(B$53),0)/VLOOKUP(VALUE(LEFT($A56,4)),$A$4:$I$53,COLUMN(B$53),0),1/(VALUE(RIGHT($A56,4))-VALUE(LEFT($A56,4))))-1)*100</f>
        <v>5.0634262149726883</v>
      </c>
      <c r="C56" s="2">
        <f t="shared" si="3"/>
        <v>3.283415860754646</v>
      </c>
      <c r="D56" s="2">
        <f t="shared" si="3"/>
        <v>1.7332839419367252</v>
      </c>
      <c r="E56" s="2">
        <f t="shared" si="3"/>
        <v>15.775360013429186</v>
      </c>
      <c r="F56" s="2">
        <f t="shared" si="3"/>
        <v>4.26945772614582</v>
      </c>
      <c r="G56" s="3" t="s">
        <v>10</v>
      </c>
      <c r="H56" s="3" t="s">
        <v>10</v>
      </c>
      <c r="I56" s="3" t="s">
        <v>10</v>
      </c>
    </row>
    <row r="57" spans="1:19">
      <c r="A57" s="75" t="s">
        <v>530</v>
      </c>
      <c r="B57" s="2">
        <f t="shared" si="3"/>
        <v>6.5389601500453365</v>
      </c>
      <c r="C57" s="2">
        <f t="shared" si="3"/>
        <v>4.6878337957946936</v>
      </c>
      <c r="D57" s="2">
        <f t="shared" si="3"/>
        <v>1.787126714722187</v>
      </c>
      <c r="E57" s="2">
        <f t="shared" si="3"/>
        <v>11.004095833156224</v>
      </c>
      <c r="F57" s="2">
        <f t="shared" si="3"/>
        <v>6.4063645475317621</v>
      </c>
      <c r="G57" s="2">
        <f t="shared" si="3"/>
        <v>9.8288929321214802</v>
      </c>
      <c r="H57" s="2">
        <f t="shared" si="3"/>
        <v>11.485864910466258</v>
      </c>
      <c r="I57" s="2">
        <f t="shared" si="3"/>
        <v>9.755500489936253</v>
      </c>
    </row>
    <row r="58" spans="1:19">
      <c r="A58" s="75" t="s">
        <v>531</v>
      </c>
      <c r="B58" s="2">
        <f t="shared" si="3"/>
        <v>6.6414446197130328</v>
      </c>
      <c r="C58" s="2">
        <f t="shared" si="3"/>
        <v>4.7282121441324376</v>
      </c>
      <c r="D58" s="2">
        <f t="shared" si="3"/>
        <v>1.8589056573736995</v>
      </c>
      <c r="E58" s="2">
        <f t="shared" si="3"/>
        <v>23.547992932635431</v>
      </c>
      <c r="F58" s="2">
        <f t="shared" si="3"/>
        <v>5.7835791893977362</v>
      </c>
      <c r="G58" s="2">
        <f t="shared" si="3"/>
        <v>14.144773962266232</v>
      </c>
      <c r="H58" s="2">
        <f t="shared" si="3"/>
        <v>19.184578468597067</v>
      </c>
      <c r="I58" s="2">
        <f t="shared" si="3"/>
        <v>13.85370055114663</v>
      </c>
    </row>
    <row r="59" spans="1:19">
      <c r="A59" s="91" t="s">
        <v>532</v>
      </c>
      <c r="B59" s="2">
        <f t="shared" si="3"/>
        <v>3.7285453250076595</v>
      </c>
      <c r="C59" s="2">
        <f t="shared" si="3"/>
        <v>2.1010174055451136</v>
      </c>
      <c r="D59" s="2">
        <f t="shared" si="3"/>
        <v>1.5926854974428473</v>
      </c>
      <c r="E59" s="2">
        <f t="shared" si="3"/>
        <v>14.818079468281709</v>
      </c>
      <c r="F59" s="2">
        <f t="shared" si="3"/>
        <v>2.7183140878977552</v>
      </c>
      <c r="G59" s="3" t="s">
        <v>10</v>
      </c>
      <c r="H59" s="3" t="s">
        <v>10</v>
      </c>
      <c r="I59" s="3" t="s">
        <v>10</v>
      </c>
    </row>
    <row r="60" spans="1:19">
      <c r="A60" s="91" t="s">
        <v>0</v>
      </c>
      <c r="B60" s="2">
        <f t="shared" si="3"/>
        <v>3.9115751660020681</v>
      </c>
      <c r="C60" s="2">
        <f t="shared" si="3"/>
        <v>2.2038005479807277</v>
      </c>
      <c r="D60" s="2">
        <f t="shared" si="3"/>
        <v>1.6698308113511029</v>
      </c>
      <c r="E60" s="2">
        <f t="shared" si="3"/>
        <v>15.709442670889517</v>
      </c>
      <c r="F60" s="2">
        <f t="shared" si="3"/>
        <v>2.8405118032096111</v>
      </c>
      <c r="G60" s="3" t="s">
        <v>10</v>
      </c>
      <c r="H60" s="3" t="s">
        <v>10</v>
      </c>
      <c r="I60" s="3" t="s">
        <v>10</v>
      </c>
    </row>
    <row r="61" spans="1:19">
      <c r="A61" s="75" t="s">
        <v>1</v>
      </c>
      <c r="B61" s="2">
        <f t="shared" si="3"/>
        <v>4.0533311357448865</v>
      </c>
      <c r="C61" s="2">
        <f t="shared" si="3"/>
        <v>2.3796115047192812</v>
      </c>
      <c r="D61" s="2">
        <f t="shared" si="3"/>
        <v>1.6336968523912088</v>
      </c>
      <c r="E61" s="2">
        <f t="shared" si="3"/>
        <v>20.23767267177017</v>
      </c>
      <c r="F61" s="2">
        <f t="shared" si="3"/>
        <v>2.9331136923893553</v>
      </c>
      <c r="G61" s="2">
        <f t="shared" si="3"/>
        <v>7.1634399404312266</v>
      </c>
      <c r="H61" s="2">
        <f t="shared" si="3"/>
        <v>11.634220228583914</v>
      </c>
      <c r="I61" s="2">
        <f t="shared" si="3"/>
        <v>6.7931428944616012</v>
      </c>
    </row>
    <row r="62" spans="1:19">
      <c r="A62" s="91" t="s">
        <v>849</v>
      </c>
      <c r="B62" s="2">
        <f t="shared" si="3"/>
        <v>4.079058570670524</v>
      </c>
      <c r="C62" s="2">
        <f t="shared" si="3"/>
        <v>2.318948969514123</v>
      </c>
      <c r="D62" s="2">
        <f t="shared" si="3"/>
        <v>1.7269317433460607</v>
      </c>
      <c r="E62" s="2">
        <f t="shared" si="3"/>
        <v>15.285960532161846</v>
      </c>
      <c r="F62" s="2">
        <f t="shared" si="3"/>
        <v>2.9641439721729279</v>
      </c>
      <c r="G62" s="2">
        <f t="shared" si="3"/>
        <v>5.8434063546515702</v>
      </c>
      <c r="H62" s="2">
        <f t="shared" si="3"/>
        <v>7.7463124099660829</v>
      </c>
      <c r="I62" s="2">
        <f t="shared" si="3"/>
        <v>5.6634616351142197</v>
      </c>
    </row>
    <row r="63" spans="1:19">
      <c r="A63" s="91" t="s">
        <v>608</v>
      </c>
      <c r="B63" s="2">
        <f t="shared" si="3"/>
        <v>3.5989150328675779</v>
      </c>
      <c r="C63" s="2">
        <f t="shared" si="3"/>
        <v>1.9897921514099082</v>
      </c>
      <c r="D63" s="2">
        <f t="shared" si="3"/>
        <v>1.5762855895442573</v>
      </c>
      <c r="E63" s="2">
        <f t="shared" si="3"/>
        <v>12.719269349454798</v>
      </c>
      <c r="F63" s="2">
        <f t="shared" si="3"/>
        <v>2.6325198060833221</v>
      </c>
      <c r="G63" s="3" t="s">
        <v>10</v>
      </c>
      <c r="H63" s="3" t="s">
        <v>10</v>
      </c>
      <c r="I63" s="3" t="s">
        <v>10</v>
      </c>
    </row>
    <row r="64" spans="1:19">
      <c r="A64" s="91" t="s">
        <v>30</v>
      </c>
      <c r="B64" s="2">
        <f t="shared" si="3"/>
        <v>3.8170281591890065</v>
      </c>
      <c r="C64" s="2">
        <f t="shared" si="3"/>
        <v>2.0677689173177916</v>
      </c>
      <c r="D64" s="2">
        <f t="shared" si="3"/>
        <v>1.7140655327086307</v>
      </c>
      <c r="E64" s="2">
        <f t="shared" si="3"/>
        <v>14.035216718241417</v>
      </c>
      <c r="F64" s="2">
        <f t="shared" si="3"/>
        <v>2.7387094697517655</v>
      </c>
      <c r="G64" s="2">
        <f t="shared" si="3"/>
        <v>5.5792165018030859</v>
      </c>
      <c r="H64" s="2">
        <f t="shared" si="3"/>
        <v>6.3505034588775988</v>
      </c>
      <c r="I64" s="2">
        <f t="shared" si="3"/>
        <v>5.4963351939604443</v>
      </c>
    </row>
    <row r="65" spans="1:9">
      <c r="A65" s="91" t="s">
        <v>2</v>
      </c>
      <c r="B65" s="2">
        <f t="shared" si="3"/>
        <v>3.7104459004223989</v>
      </c>
      <c r="C65" s="2">
        <f t="shared" si="3"/>
        <v>1.867520255751165</v>
      </c>
      <c r="D65" s="2">
        <f t="shared" si="3"/>
        <v>1.8117397571641547</v>
      </c>
      <c r="E65" s="2">
        <f t="shared" si="3"/>
        <v>16.276425489601998</v>
      </c>
      <c r="F65" s="2">
        <f t="shared" si="3"/>
        <v>2.4205646970667294</v>
      </c>
      <c r="G65" s="2">
        <f t="shared" si="3"/>
        <v>5.6491404531097134</v>
      </c>
      <c r="H65" s="2">
        <f t="shared" si="3"/>
        <v>6.3230458663589895</v>
      </c>
      <c r="I65" s="2">
        <f t="shared" si="3"/>
        <v>5.5788453523225368</v>
      </c>
    </row>
    <row r="66" spans="1:9">
      <c r="A66" s="91" t="s">
        <v>533</v>
      </c>
      <c r="B66" s="2">
        <f t="shared" si="3"/>
        <v>3.4627623979376576</v>
      </c>
      <c r="C66" s="2">
        <f t="shared" si="3"/>
        <v>2.1394349053794892</v>
      </c>
      <c r="D66" s="2">
        <f t="shared" si="3"/>
        <v>1.2892476202563952</v>
      </c>
      <c r="E66" s="2">
        <f t="shared" si="3"/>
        <v>8.5190792712485077</v>
      </c>
      <c r="F66" s="2">
        <f t="shared" si="3"/>
        <v>2.892171815211797</v>
      </c>
      <c r="G66" s="3" t="s">
        <v>10</v>
      </c>
      <c r="H66" s="3" t="s">
        <v>10</v>
      </c>
      <c r="I66" s="3" t="s">
        <v>10</v>
      </c>
    </row>
    <row r="67" spans="1:9">
      <c r="A67" s="91" t="s">
        <v>31</v>
      </c>
      <c r="B67" s="2">
        <f t="shared" si="3"/>
        <v>4.0127135312202356</v>
      </c>
      <c r="C67" s="2">
        <f t="shared" si="3"/>
        <v>2.4359144023937684</v>
      </c>
      <c r="D67" s="2">
        <f t="shared" si="3"/>
        <v>1.5352394286750837</v>
      </c>
      <c r="E67" s="2">
        <f t="shared" si="3"/>
        <v>10.037929980570848</v>
      </c>
      <c r="F67" s="2">
        <f t="shared" si="3"/>
        <v>3.3245437795387467</v>
      </c>
      <c r="G67" s="2">
        <f t="shared" si="3"/>
        <v>5.4511427663734624</v>
      </c>
      <c r="H67" s="2">
        <f t="shared" si="3"/>
        <v>6.4008607962955821</v>
      </c>
      <c r="I67" s="2">
        <f t="shared" si="3"/>
        <v>5.3452340078045557</v>
      </c>
    </row>
    <row r="68" spans="1:9">
      <c r="B68" s="2"/>
    </row>
    <row r="69" spans="1:9">
      <c r="A69" s="92" t="s">
        <v>1350</v>
      </c>
      <c r="B69" s="2"/>
    </row>
    <row r="70" spans="1:9">
      <c r="B70" s="2"/>
    </row>
    <row r="71" spans="1:9" hidden="1" outlineLevel="1">
      <c r="A71" s="92" t="s">
        <v>1255</v>
      </c>
      <c r="B71" s="2"/>
    </row>
    <row r="72" spans="1:9" hidden="1" outlineLevel="1">
      <c r="A72" s="193" t="s">
        <v>509</v>
      </c>
      <c r="B72" s="2">
        <f t="shared" ref="B72:B77" si="4">(POWER(VLOOKUP(VALUE(RIGHT($A72,4)),$A$4:$I$53,COLUMN(B$53),0)/VLOOKUP(VALUE(LEFT($A72,4)),$A$4:$I$53,COLUMN(B$53),0),1/(VALUE(RIGHT($A72,4))-VALUE(LEFT($A72,4))))-1)*100</f>
        <v>5.0634262149726883</v>
      </c>
    </row>
    <row r="73" spans="1:9" hidden="1" outlineLevel="1">
      <c r="A73" s="193" t="s">
        <v>0</v>
      </c>
      <c r="B73" s="2">
        <f t="shared" si="4"/>
        <v>3.9115751660020681</v>
      </c>
    </row>
    <row r="74" spans="1:9" hidden="1" outlineLevel="1">
      <c r="A74" s="193" t="s">
        <v>529</v>
      </c>
      <c r="B74" s="2">
        <f t="shared" si="4"/>
        <v>6.5799421138644787</v>
      </c>
    </row>
    <row r="75" spans="1:9" hidden="1" outlineLevel="1">
      <c r="A75" s="193" t="s">
        <v>1</v>
      </c>
      <c r="B75" s="2">
        <f t="shared" si="4"/>
        <v>4.0533311357448865</v>
      </c>
    </row>
    <row r="76" spans="1:9" hidden="1" outlineLevel="1">
      <c r="A76" s="193" t="s">
        <v>2</v>
      </c>
      <c r="B76" s="2">
        <f t="shared" si="4"/>
        <v>3.7104459004223989</v>
      </c>
    </row>
    <row r="77" spans="1:9" hidden="1" outlineLevel="1">
      <c r="A77" s="193" t="s">
        <v>3</v>
      </c>
      <c r="B77" s="2">
        <f t="shared" si="4"/>
        <v>4.0661601686045934</v>
      </c>
    </row>
    <row r="78" spans="1:9" collapsed="1"/>
  </sheetData>
  <mergeCells count="3">
    <mergeCell ref="A2:A3"/>
    <mergeCell ref="B3:F3"/>
    <mergeCell ref="G3:I3"/>
  </mergeCells>
  <pageMargins left="0.7" right="0.7" top="0.75" bottom="0.75" header="0.3" footer="0.3"/>
  <pageSetup scale="65" orientation="portrait" horizontalDpi="0" verticalDpi="0" r:id="rId1"/>
</worksheet>
</file>

<file path=xl/worksheets/sheet89.xml><?xml version="1.0" encoding="utf-8"?>
<worksheet xmlns="http://schemas.openxmlformats.org/spreadsheetml/2006/main" xmlns:r="http://schemas.openxmlformats.org/officeDocument/2006/relationships">
  <dimension ref="A1:I23"/>
  <sheetViews>
    <sheetView view="pageBreakPreview" zoomScaleNormal="100" zoomScaleSheetLayoutView="100" workbookViewId="0"/>
  </sheetViews>
  <sheetFormatPr defaultRowHeight="15" outlineLevelRow="1" outlineLevelCol="1"/>
  <cols>
    <col min="1" max="1" width="30.5703125" customWidth="1"/>
    <col min="2" max="7" width="12.140625" customWidth="1"/>
    <col min="8" max="8" width="0" hidden="1" customWidth="1" outlineLevel="1"/>
    <col min="9" max="9" width="9.140625" collapsed="1"/>
  </cols>
  <sheetData>
    <row r="1" spans="1:8">
      <c r="A1" s="186" t="s">
        <v>1254</v>
      </c>
      <c r="B1" s="186"/>
      <c r="C1" s="35"/>
      <c r="D1" s="35"/>
      <c r="E1" s="35"/>
      <c r="F1" s="35"/>
      <c r="G1" s="35"/>
    </row>
    <row r="2" spans="1:8">
      <c r="A2" s="186"/>
      <c r="B2" s="182" t="s">
        <v>509</v>
      </c>
      <c r="C2" s="182" t="s">
        <v>530</v>
      </c>
      <c r="D2" s="96" t="s">
        <v>531</v>
      </c>
      <c r="E2" s="96" t="s">
        <v>1</v>
      </c>
      <c r="F2" s="96" t="s">
        <v>2</v>
      </c>
      <c r="G2" s="96" t="s">
        <v>3</v>
      </c>
      <c r="H2" s="291" t="s">
        <v>1411</v>
      </c>
    </row>
    <row r="3" spans="1:8">
      <c r="A3" s="186" t="s">
        <v>959</v>
      </c>
      <c r="B3" s="185"/>
      <c r="C3" s="185"/>
      <c r="D3" s="185"/>
      <c r="E3" s="185"/>
      <c r="F3" s="185"/>
      <c r="G3" s="185"/>
    </row>
    <row r="4" spans="1:8">
      <c r="A4" s="183" t="s">
        <v>960</v>
      </c>
      <c r="B4" s="2">
        <f>AVERAGE('13'!J4:J50)</f>
        <v>60.317532428824457</v>
      </c>
      <c r="C4" s="2">
        <f>AVERAGE('13'!J4:J16)</f>
        <v>62.328471663876641</v>
      </c>
      <c r="D4" s="2">
        <f>AVERAGE('13'!J16:J24)</f>
        <v>60.811141971778611</v>
      </c>
      <c r="E4" s="2">
        <f>AVERAGE('13'!J24:J32)</f>
        <v>59.41600395078904</v>
      </c>
      <c r="F4" s="2">
        <f>AVERAGE('13'!J32:J43)</f>
        <v>60.409937965460806</v>
      </c>
      <c r="G4" s="2">
        <f>AVERAGE('13'!J43:J50)</f>
        <v>57.14036475124351</v>
      </c>
      <c r="H4" s="239">
        <f>AVERAGE('13'!J4:J43)</f>
        <v>60.880086779057741</v>
      </c>
    </row>
    <row r="5" spans="1:8">
      <c r="A5" s="183" t="s">
        <v>961</v>
      </c>
      <c r="B5" s="2">
        <f t="shared" ref="B5:H5" si="0">100-B4</f>
        <v>39.682467571175543</v>
      </c>
      <c r="C5" s="2">
        <f t="shared" si="0"/>
        <v>37.671528336123359</v>
      </c>
      <c r="D5" s="2">
        <f t="shared" si="0"/>
        <v>39.188858028221389</v>
      </c>
      <c r="E5" s="2">
        <f t="shared" si="0"/>
        <v>40.58399604921096</v>
      </c>
      <c r="F5" s="2">
        <f t="shared" si="0"/>
        <v>39.590062034539194</v>
      </c>
      <c r="G5" s="2">
        <f t="shared" si="0"/>
        <v>42.85963524875649</v>
      </c>
      <c r="H5" s="239">
        <f t="shared" si="0"/>
        <v>39.119913220942259</v>
      </c>
    </row>
    <row r="6" spans="1:8">
      <c r="A6" s="183"/>
      <c r="B6" s="2"/>
      <c r="C6" s="2"/>
      <c r="D6" s="185"/>
      <c r="E6" s="185"/>
      <c r="F6" s="185"/>
      <c r="G6" s="185"/>
      <c r="H6" s="290"/>
    </row>
    <row r="7" spans="1:8">
      <c r="A7" s="186" t="s">
        <v>547</v>
      </c>
      <c r="B7" s="185"/>
      <c r="C7" s="185"/>
      <c r="D7" s="185"/>
      <c r="E7" s="185"/>
      <c r="F7" s="185"/>
      <c r="G7" s="185"/>
      <c r="H7" s="290"/>
    </row>
    <row r="8" spans="1:8">
      <c r="A8" s="183" t="s">
        <v>629</v>
      </c>
      <c r="B8" s="2">
        <f>(POWER(VLOOKUP(VALUE(RIGHT($B$2,4)), '13'!$A$4:$G$51,COLUMN('13'!C$50),0)/VLOOKUP(VALUE(LEFT($B$2,4)), '13'!$A$4:$G$51,COLUMN('13'!C$50),0),1/(VALUE(RIGHT($B$2,4))-VALUE(LEFT($B$2,4))))-1)*100</f>
        <v>2.0651052859542718</v>
      </c>
      <c r="C8" s="2">
        <f>(POWER(VLOOKUP(VALUE(RIGHT($C$2,4)), '13'!$A$4:$G$51,COLUMN('13'!C$50),0)/VLOOKUP(VALUE(LEFT($C$2,4)), '13'!$A$4:$G$51,COLUMN('13'!C$50),0),1/(VALUE(RIGHT($C$2,4))-VALUE(LEFT($C$2,4))))-1)*100</f>
        <v>3.5613080102443906</v>
      </c>
      <c r="D8" s="2">
        <f>(POWER(VLOOKUP(VALUE(RIGHT($D$2,4)), '13'!$A$4:$G$51,COLUMN('13'!C$50),0)/VLOOKUP(VALUE(LEFT($D$2,4)), '13'!$A$4:$G$51,COLUMN('13'!C$50),0),1/(VALUE(RIGHT($D$2,4))-VALUE(LEFT($D$2,4))))-1)*100</f>
        <v>1.7438387750781992</v>
      </c>
      <c r="E8" s="2">
        <f>(POWER(VLOOKUP(VALUE(RIGHT($E$2,4)), '13'!$A$4:$G$51,COLUMN('13'!C$50),0)/VLOOKUP(VALUE(LEFT($E$2,4)), '13'!$A$4:$G$51,COLUMN('13'!C$50),0),1/(VALUE(RIGHT($E$2,4))-VALUE(LEFT($E$2,4))))-1)*100</f>
        <v>1.420399791661664</v>
      </c>
      <c r="F8" s="2">
        <f>(POWER(VLOOKUP(VALUE(RIGHT($F$2,4)), '13'!$A$4:$G$51,COLUMN('13'!C$50),0)/VLOOKUP(VALUE(LEFT($F$2,4)), '13'!$A$4:$G$51,COLUMN('13'!C$50),0),1/(VALUE(RIGHT($F$2,4))-VALUE(LEFT($F$2,4))))-1)*100</f>
        <v>1.7834246134218246</v>
      </c>
      <c r="G8" s="2">
        <f>(POWER(VLOOKUP(VALUE(RIGHT($G$2,4)), '13'!$A$4:$G$51,COLUMN('13'!C$50),0)/VLOOKUP(VALUE(LEFT($G$2,4)), '13'!$A$4:$G$51,COLUMN('13'!C$50),0),1/(VALUE(RIGHT($G$2,4))-VALUE(LEFT($G$2,4))))-1)*100</f>
        <v>1.0737870583064524</v>
      </c>
      <c r="H8" s="239">
        <f>(POWER(VLOOKUP(VALUE(RIGHT($H$2,4)), '13'!$A$4:$G$51,COLUMN('13'!C$50),0)/VLOOKUP(VALUE(LEFT($H$2,4)), '13'!$A$4:$G$51,COLUMN('13'!C$50),0),1/(VALUE(RIGHT($H$2,4))-VALUE(LEFT($H$2,4))))-1)*100</f>
        <v>2.2440606134795038</v>
      </c>
    </row>
    <row r="9" spans="1:8">
      <c r="A9" s="183" t="s">
        <v>631</v>
      </c>
      <c r="B9" s="2">
        <f>(POWER(VLOOKUP(VALUE(RIGHT($B$2,4)), '13'!$A$4:$G$51,COLUMN('13'!B$50),0)/VLOOKUP(VALUE(LEFT($B$2,4)), '13'!$A$4:$G$51,COLUMN('13'!B$50),0),1/(VALUE(RIGHT($B$2,4))-VALUE(LEFT($B$2,4))))-1)*100</f>
        <v>0.34723845874782278</v>
      </c>
      <c r="C9" s="2">
        <f>(POWER(VLOOKUP(VALUE(RIGHT($C$2,4)), '13'!$A$4:$G$51,COLUMN('13'!B$50),0)/VLOOKUP(VALUE(LEFT($C$2,4)), '13'!$A$4:$G$51,COLUMN('13'!B$50),0),1/(VALUE(RIGHT($C$2,4))-VALUE(LEFT($C$2,4))))-1)*100</f>
        <v>1.1982957761599078</v>
      </c>
      <c r="D9" s="2">
        <f>(POWER(VLOOKUP(VALUE(RIGHT($D$2,4)), '13'!$A$4:$G$51,COLUMN('13'!B$50),0)/VLOOKUP(VALUE(LEFT($D$2,4)), '13'!$A$4:$G$51,COLUMN('13'!B$50),0),1/(VALUE(RIGHT($D$2,4))-VALUE(LEFT($D$2,4))))-1)*100</f>
        <v>-0.24930290278117884</v>
      </c>
      <c r="E9" s="2">
        <f>(POWER(VLOOKUP(VALUE(RIGHT($E$2,4)), '13'!$A$4:$G$51,COLUMN('13'!B$50),0)/VLOOKUP(VALUE(LEFT($E$2,4)), '13'!$A$4:$G$51,COLUMN('13'!B$50),0),1/(VALUE(RIGHT($E$2,4))-VALUE(LEFT($E$2,4))))-1)*100</f>
        <v>0.14522571402799667</v>
      </c>
      <c r="F9" s="2">
        <f>(POWER(VLOOKUP(VALUE(RIGHT($F$2,4)), '13'!$A$4:$G$51,COLUMN('13'!B$50),0)/VLOOKUP(VALUE(LEFT($F$2,4)), '13'!$A$4:$G$51,COLUMN('13'!B$50),0),1/(VALUE(RIGHT($F$2,4))-VALUE(LEFT($F$2,4))))-1)*100</f>
        <v>0.42032063111097084</v>
      </c>
      <c r="G9" s="2">
        <f>(POWER(VLOOKUP(VALUE(RIGHT($G$2,4)), '13'!$A$4:$G$51,COLUMN('13'!B$50),0)/VLOOKUP(VALUE(LEFT($G$2,4)), '13'!$A$4:$G$51,COLUMN('13'!B$50),0),1/(VALUE(RIGHT($G$2,4))-VALUE(LEFT($G$2,4))))-1)*100</f>
        <v>-0.30334788583427086</v>
      </c>
      <c r="H9" s="239">
        <f>(POWER(VLOOKUP(VALUE(RIGHT($H$2,4)), '13'!$A$4:$G$51,COLUMN('13'!B$50),0)/VLOOKUP(VALUE(LEFT($H$2,4)), '13'!$A$4:$G$51,COLUMN('13'!B$50),0),1/(VALUE(RIGHT($H$2,4))-VALUE(LEFT($H$2,4))))-1)*100</f>
        <v>0.46445895970865791</v>
      </c>
    </row>
    <row r="10" spans="1:8">
      <c r="A10" s="183" t="s">
        <v>853</v>
      </c>
      <c r="B10" s="2">
        <f>(POWER(VLOOKUP(VALUE(RIGHT($B$2,4)), '13a'!$A$5:$G$53,COLUMN('13a'!D$50),0)/VLOOKUP(VALUE(LEFT($B$2,4)), '13a'!$A$5:$G$53,COLUMN('13a'!D$50),0),1/(VALUE(RIGHT($B$2,4))-VALUE(LEFT($B$2,4))))-1)*100</f>
        <v>0.70863295967706907</v>
      </c>
      <c r="C10" s="2">
        <f>(POWER(VLOOKUP(VALUE(RIGHT($C$2,4)), '13a'!$A$5:$G$53,COLUMN('13a'!D$50),0)/VLOOKUP(VALUE(LEFT($C$2,4)), '13a'!$A$5:$G$53,COLUMN('13a'!D$50),0),1/(VALUE(RIGHT($C$2,4))-VALUE(LEFT($C$2,4))))-1)*100</f>
        <v>1.0518309241103641</v>
      </c>
      <c r="D10" s="2">
        <f>(POWER(VLOOKUP(VALUE(RIGHT($D$2,4)), '13a'!$A$5:$G$53,COLUMN('13a'!D$50),0)/VLOOKUP(VALUE(LEFT($D$2,4)), '13a'!$A$5:$G$53,COLUMN('13a'!D$50),0),1/(VALUE(RIGHT($D$2,4))-VALUE(LEFT($D$2,4))))-1)*100</f>
        <v>0.44012093470215952</v>
      </c>
      <c r="E10" s="2">
        <f>(POWER(VLOOKUP(VALUE(RIGHT($E$2,4)), '13a'!$A$5:$G$53,COLUMN('13a'!D$50),0)/VLOOKUP(VALUE(LEFT($E$2,4)), '13a'!$A$5:$G$53,COLUMN('13a'!D$50),0),1/(VALUE(RIGHT($E$2,4))-VALUE(LEFT($E$2,4))))-1)*100</f>
        <v>0.64684481322361265</v>
      </c>
      <c r="F10" s="2">
        <f>(POWER(VLOOKUP(VALUE(RIGHT($F$2,4)), '13a'!$A$5:$G$53,COLUMN('13a'!D$50),0)/VLOOKUP(VALUE(LEFT($F$2,4)), '13a'!$A$5:$G$53,COLUMN('13a'!D$50),0),1/(VALUE(RIGHT($F$2,4))-VALUE(LEFT($F$2,4))))-1)*100</f>
        <v>0.6816974997755576</v>
      </c>
      <c r="G10" s="2">
        <f>(POWER(VLOOKUP(VALUE(RIGHT($G$2,4)), '13a'!$A$5:$G$53,COLUMN('13a'!D$50),0)/VLOOKUP(VALUE(LEFT($G$2,4)), '13a'!$A$5:$G$53,COLUMN('13a'!D$50),0),1/(VALUE(RIGHT($G$2,4))-VALUE(LEFT($G$2,4))))-1)*100</f>
        <v>0.54168255187572178</v>
      </c>
      <c r="H10" s="239">
        <f>(POWER(VLOOKUP(VALUE(RIGHT($H$2,4)), '13a'!$A$5:$G$53,COLUMN('13a'!D$50),0)/VLOOKUP(VALUE(LEFT($H$2,4)), '13a'!$A$5:$G$53,COLUMN('13a'!D$50),0),1/(VALUE(RIGHT($H$2,4))-VALUE(LEFT($H$2,4))))-1)*100</f>
        <v>0.73862774858739488</v>
      </c>
    </row>
    <row r="11" spans="1:8">
      <c r="A11" s="183" t="s">
        <v>962</v>
      </c>
      <c r="B11" s="2">
        <f>(POWER(VLOOKUP(VALUE(RIGHT($B$2,4)), '13a'!$A$5:$O$51,COLUMN('13a'!$L$50),0)/VLOOKUP(VALUE(LEFT($B$2,4)), '13a'!$A$5:$O$51,COLUMN('13a'!$L$50),0),1/(VALUE(RIGHT($B$2,4))-VALUE(LEFT($B$2,4))))-1)*100</f>
        <v>3.2874274118790181</v>
      </c>
      <c r="C11" s="2">
        <f>(POWER(VLOOKUP(VALUE(RIGHT($C$2,4)), '13a'!$A$5:$O$51,COLUMN('13a'!$L$50),0)/VLOOKUP(VALUE(LEFT($C$2,4)), '13a'!$A$5:$O$51,COLUMN('13a'!$L$50),0),1/(VALUE(RIGHT($C$2,4))-VALUE(LEFT($C$2,4))))-1)*100</f>
        <v>4.4625970719538222</v>
      </c>
      <c r="D11" s="2">
        <f>(POWER(VLOOKUP(VALUE(RIGHT($D$2,4)), '13a'!$A$5:$O$51,COLUMN('13a'!$L$50),0)/VLOOKUP(VALUE(LEFT($D$2,4)), '13a'!$A$5:$O$51,COLUMN('13a'!$L$50),0),1/(VALUE(RIGHT($D$2,4))-VALUE(LEFT($D$2,4))))-1)*100</f>
        <v>4.4564204238674465</v>
      </c>
      <c r="E11" s="2">
        <f>(POWER(VLOOKUP(VALUE(RIGHT($E$2,4)), '13a'!$A$5:$O$51,COLUMN('13a'!$L$50),0)/VLOOKUP(VALUE(LEFT($E$2,4)), '13a'!$A$5:$O$51,COLUMN('13a'!$L$50),0),1/(VALUE(RIGHT($E$2,4))-VALUE(LEFT($E$2,4))))-1)*100</f>
        <v>2.2065112220991168</v>
      </c>
      <c r="F11" s="2">
        <f>(POWER(VLOOKUP(VALUE(RIGHT($F$2,4)), '13a'!$A$5:$O$51,COLUMN('13a'!$L$50),0)/VLOOKUP(VALUE(LEFT($F$2,4)), '13a'!$A$5:$O$51,COLUMN('13a'!$L$50),0),1/(VALUE(RIGHT($F$2,4))-VALUE(LEFT($F$2,4))))-1)*100</f>
        <v>2.4403172218859348</v>
      </c>
      <c r="G11" s="2">
        <f>(POWER(VLOOKUP(VALUE(RIGHT($G$2,4)), '13a'!$A$5:$O$51,COLUMN('13a'!$L$50),0)/VLOOKUP(VALUE(LEFT($G$2,4)), '13a'!$A$5:$O$51,COLUMN('13a'!$L$50),0),1/(VALUE(RIGHT($G$2,4))-VALUE(LEFT($G$2,4))))-1)*100</f>
        <v>2.5369806467833156</v>
      </c>
      <c r="H11" s="239">
        <f>(POWER(VLOOKUP(VALUE(RIGHT($H$2,4)), '13a'!$A$5:$O$51,COLUMN('13a'!$L$50),0)/VLOOKUP(VALUE(LEFT($H$2,4)), '13a'!$A$5:$O$51,COLUMN('13a'!$L$50),0),1/(VALUE(RIGHT($H$2,4))-VALUE(LEFT($H$2,4))))-1)*100</f>
        <v>3.4227031996294066</v>
      </c>
    </row>
    <row r="12" spans="1:8">
      <c r="A12" s="183"/>
      <c r="B12" s="185"/>
      <c r="C12" s="185"/>
      <c r="D12" s="185"/>
      <c r="E12" s="185"/>
      <c r="F12" s="185"/>
      <c r="G12" s="185"/>
      <c r="H12" s="290"/>
    </row>
    <row r="13" spans="1:8">
      <c r="A13" s="186" t="s">
        <v>963</v>
      </c>
      <c r="B13" s="185"/>
      <c r="C13" s="185"/>
      <c r="D13" s="185"/>
      <c r="E13" s="185"/>
      <c r="F13" s="185"/>
      <c r="G13" s="185"/>
      <c r="H13" s="290"/>
    </row>
    <row r="14" spans="1:8">
      <c r="A14" s="183" t="s">
        <v>631</v>
      </c>
      <c r="B14" s="38">
        <f t="shared" ref="B14:H14" si="1">B9</f>
        <v>0.34723845874782278</v>
      </c>
      <c r="C14" s="38">
        <f t="shared" si="1"/>
        <v>1.1982957761599078</v>
      </c>
      <c r="D14" s="38">
        <f t="shared" si="1"/>
        <v>-0.24930290278117884</v>
      </c>
      <c r="E14" s="38">
        <f t="shared" si="1"/>
        <v>0.14522571402799667</v>
      </c>
      <c r="F14" s="38">
        <f t="shared" si="1"/>
        <v>0.42032063111097084</v>
      </c>
      <c r="G14" s="38">
        <f t="shared" si="1"/>
        <v>-0.30334788583427086</v>
      </c>
      <c r="H14" s="38">
        <f t="shared" si="1"/>
        <v>0.46445895970865791</v>
      </c>
    </row>
    <row r="15" spans="1:8">
      <c r="A15" s="183" t="s">
        <v>853</v>
      </c>
      <c r="B15" s="2">
        <f>(POWER(VLOOKUP(VALUE(RIGHT($B$2,4)), '13'!$A$4:$I$52,COLUMN('13'!I$50),0)/VLOOKUP(VALUE(LEFT($B$2,4)), '13'!$A$4:$I$52,COLUMN('13'!I$50),0),1/(VALUE(RIGHT($B$2,4))-VALUE(LEFT($B$2,4))))-1)*100</f>
        <v>0.42882785389835032</v>
      </c>
      <c r="C15" s="2">
        <f>(POWER(VLOOKUP(VALUE(RIGHT($C$2,4)), '13'!$A$4:$I$52,COLUMN('13'!I$50),0)/VLOOKUP(VALUE(LEFT($C$2,4)), '13'!$A$4:$I$52,COLUMN('13'!I$50),0),1/(VALUE(RIGHT($C$2,4))-VALUE(LEFT($C$2,4))))-1)*100</f>
        <v>0.6568337742442365</v>
      </c>
      <c r="D15" s="2">
        <f>(POWER(VLOOKUP(VALUE(RIGHT($D$2,4)), '13'!$A$4:$I$52,COLUMN('13'!I$50),0)/VLOOKUP(VALUE(LEFT($D$2,4)), '13'!$A$4:$I$52,COLUMN('13'!I$50),0),1/(VALUE(RIGHT($D$2,4))-VALUE(LEFT($D$2,4))))-1)*100</f>
        <v>0.2751140801068086</v>
      </c>
      <c r="E15" s="2">
        <f>(POWER(VLOOKUP(VALUE(RIGHT($E$2,4)), '13'!$A$4:$I$52,COLUMN('13'!I$50),0)/VLOOKUP(VALUE(LEFT($E$2,4)), '13'!$A$4:$I$52,COLUMN('13'!I$50),0),1/(VALUE(RIGHT($E$2,4))-VALUE(LEFT($E$2,4))))-1)*100</f>
        <v>0.37546350749131374</v>
      </c>
      <c r="F15" s="2">
        <f>(POWER(VLOOKUP(VALUE(RIGHT($F$2,4)), '13'!$A$4:$I$52,COLUMN('13'!I$50),0)/VLOOKUP(VALUE(LEFT($F$2,4)), '13'!$A$4:$I$52,COLUMN('13'!I$50),0),1/(VALUE(RIGHT($F$2,4))-VALUE(LEFT($F$2,4))))-1)*100</f>
        <v>0.41329357589963145</v>
      </c>
      <c r="G15" s="2">
        <f>(POWER(VLOOKUP(VALUE(RIGHT($G$2,4)), '13'!$A$4:$I$52,COLUMN('13'!I$50),0)/VLOOKUP(VALUE(LEFT($G$2,4)), '13'!$A$4:$I$52,COLUMN('13'!I$50),0),1/(VALUE(RIGHT($G$2,4))-VALUE(LEFT($G$2,4))))-1)*100</f>
        <v>0.29971105195245595</v>
      </c>
      <c r="H15" s="239">
        <f>(POWER(VLOOKUP(VALUE(RIGHT($H$2,4)), '13'!$A$4:$I$52,COLUMN('13'!I$50),0)/VLOOKUP(VALUE(LEFT($H$2,4)), '13'!$A$4:$I$52,COLUMN('13'!I$50),0),1/(VALUE(RIGHT($H$2,4))-VALUE(LEFT($H$2,4))))-1)*100</f>
        <v>0.45202025222856879</v>
      </c>
    </row>
    <row r="16" spans="1:8">
      <c r="A16" s="183" t="s">
        <v>962</v>
      </c>
      <c r="B16" s="2">
        <f>(POWER(VLOOKUP(VALUE(RIGHT($B$2,4)), '13'!$A$4:$O$52,COLUMN('13'!$H$50),0)/VLOOKUP(VALUE(LEFT($B$2,4)), '13'!$A$4:$O$52,COLUMN('13'!$H$50),0),1/(VALUE(RIGHT($B$2,4))-VALUE(LEFT($B$2,4))))-1)*100</f>
        <v>1.2756927598056134</v>
      </c>
      <c r="C16" s="2">
        <f>(POWER(VLOOKUP(VALUE(RIGHT($C$2,4)), '13'!$A$4:$O$52,COLUMN('13'!$H$50),0)/VLOOKUP(VALUE(LEFT($C$2,4)), '13'!$A$4:$O$52,COLUMN('13'!$H$50),0),1/(VALUE(RIGHT($C$2,4))-VALUE(LEFT($C$2,4))))-1)*100</f>
        <v>1.6603857745176809</v>
      </c>
      <c r="D16" s="2">
        <f>(POWER(VLOOKUP(VALUE(RIGHT($D$2,4)), '13'!$A$4:$O$52,COLUMN('13'!$H$50),0)/VLOOKUP(VALUE(LEFT($D$2,4)), '13'!$A$4:$O$52,COLUMN('13'!$H$50),0),1/(VALUE(RIGHT($D$2,4))-VALUE(LEFT($D$2,4))))-1)*100</f>
        <v>1.7203573363015146</v>
      </c>
      <c r="E16" s="2">
        <f>(POWER(VLOOKUP(VALUE(RIGHT($E$2,4)), '13'!$A$4:$O$52,COLUMN('13'!$H$50),0)/VLOOKUP(VALUE(LEFT($E$2,4)), '13'!$A$4:$O$52,COLUMN('13'!$H$50),0),1/(VALUE(RIGHT($E$2,4))-VALUE(LEFT($E$2,4))))-1)*100</f>
        <v>0.8752409376931336</v>
      </c>
      <c r="F16" s="2">
        <f>(POWER(VLOOKUP(VALUE(RIGHT($F$2,4)), '13'!$A$4:$O$52,COLUMN('13'!$H$50),0)/VLOOKUP(VALUE(LEFT($F$2,4)), '13'!$A$4:$O$52,COLUMN('13'!$H$50),0),1/(VALUE(RIGHT($F$2,4))-VALUE(LEFT($F$2,4))))-1)*100</f>
        <v>0.95314930068182147</v>
      </c>
      <c r="G16" s="2">
        <f>(POWER(VLOOKUP(VALUE(RIGHT($G$2,4)), '13'!$A$4:$O$52,COLUMN('13'!$H$50),0)/VLOOKUP(VALUE(LEFT($G$2,4)), '13'!$A$4:$O$52,COLUMN('13'!$H$50),0),1/(VALUE(RIGHT($G$2,4))-VALUE(LEFT($G$2,4))))-1)*100</f>
        <v>1.0768174362672855</v>
      </c>
      <c r="H16" s="239">
        <f>(POWER(VLOOKUP(VALUE(RIGHT($H$2,4)), '13'!$A$4:$O$52,COLUMN('13'!$H$50),0)/VLOOKUP(VALUE(LEFT($H$2,4)), '13'!$A$4:$O$52,COLUMN('13'!$H$50),0),1/(VALUE(RIGHT($H$2,4))-VALUE(LEFT($H$2,4))))-1)*100</f>
        <v>1.3114297281229925</v>
      </c>
    </row>
    <row r="17" spans="1:8">
      <c r="A17" s="183"/>
      <c r="B17" s="4"/>
      <c r="C17" s="183"/>
      <c r="D17" s="183"/>
      <c r="E17" s="183"/>
      <c r="F17" s="183"/>
      <c r="G17" s="183"/>
    </row>
    <row r="18" spans="1:8">
      <c r="A18" s="183" t="s">
        <v>1253</v>
      </c>
      <c r="B18" s="183"/>
      <c r="C18" s="183"/>
      <c r="D18" s="183"/>
      <c r="E18" s="183"/>
      <c r="F18" s="183"/>
      <c r="G18" s="183"/>
    </row>
    <row r="19" spans="1:8">
      <c r="A19" s="183"/>
      <c r="B19" s="183"/>
      <c r="C19" s="183"/>
      <c r="D19" s="183"/>
      <c r="E19" s="183"/>
      <c r="F19" s="183"/>
      <c r="G19" s="183"/>
    </row>
    <row r="20" spans="1:8" hidden="1" outlineLevel="1">
      <c r="A20" s="183" t="s">
        <v>631</v>
      </c>
      <c r="B20" s="13">
        <f t="shared" ref="B20:G21" si="2">100*(B14/SUM(B$14:B$16))</f>
        <v>16.923939238776409</v>
      </c>
      <c r="C20" s="13">
        <f t="shared" si="2"/>
        <v>34.085920993291488</v>
      </c>
      <c r="D20" s="13">
        <f t="shared" si="2"/>
        <v>-14.277138823407507</v>
      </c>
      <c r="E20" s="13">
        <f t="shared" si="2"/>
        <v>10.403508590281488</v>
      </c>
      <c r="F20" s="13">
        <f t="shared" si="2"/>
        <v>23.524133401056986</v>
      </c>
      <c r="G20" s="13">
        <f>100*(G14/SUM(G$14:G$16))</f>
        <v>-28.266247559822439</v>
      </c>
      <c r="H20" s="243">
        <f>100*(H14/SUM(H$14:H$16))</f>
        <v>20.847304454736999</v>
      </c>
    </row>
    <row r="21" spans="1:8" hidden="1" outlineLevel="1">
      <c r="A21" s="183" t="s">
        <v>853</v>
      </c>
      <c r="B21" s="13">
        <f t="shared" si="2"/>
        <v>20.900497512406012</v>
      </c>
      <c r="C21" s="13">
        <f t="shared" si="2"/>
        <v>18.683854670974661</v>
      </c>
      <c r="D21" s="13">
        <f t="shared" si="2"/>
        <v>15.755299557849725</v>
      </c>
      <c r="E21" s="13">
        <f t="shared" si="2"/>
        <v>26.897012362218952</v>
      </c>
      <c r="F21" s="13">
        <f t="shared" si="2"/>
        <v>23.130849388870349</v>
      </c>
      <c r="G21" s="13">
        <f t="shared" si="2"/>
        <v>27.92736388323241</v>
      </c>
      <c r="H21" s="243">
        <f>100*(H15/SUM(H$14:H$16))</f>
        <v>20.288991354213557</v>
      </c>
    </row>
    <row r="22" spans="1:8" hidden="1" outlineLevel="1">
      <c r="A22" s="183" t="s">
        <v>962</v>
      </c>
      <c r="B22" s="13">
        <f t="shared" ref="B22:G22" si="3">100*(B16/SUM(B$14:B$16))</f>
        <v>62.175563248817575</v>
      </c>
      <c r="C22" s="13">
        <f t="shared" si="3"/>
        <v>47.230224335733851</v>
      </c>
      <c r="D22" s="13">
        <f t="shared" si="3"/>
        <v>98.521839265557787</v>
      </c>
      <c r="E22" s="13">
        <f t="shared" si="3"/>
        <v>62.699479047499565</v>
      </c>
      <c r="F22" s="13">
        <f t="shared" si="3"/>
        <v>53.345017210072662</v>
      </c>
      <c r="G22" s="13">
        <f t="shared" si="3"/>
        <v>100.33888367659003</v>
      </c>
      <c r="H22" s="243">
        <f>100*(H16/SUM(H$14:H$16))</f>
        <v>58.86370419104945</v>
      </c>
    </row>
    <row r="23" spans="1:8" collapsed="1"/>
  </sheetData>
  <pageMargins left="0.7" right="0.7" top="0.75" bottom="0.75" header="0.3" footer="0.3"/>
  <pageSetup orientation="landscape" horizontalDpi="0" verticalDpi="0" r:id="rId1"/>
</worksheet>
</file>

<file path=xl/worksheets/sheet9.xml><?xml version="1.0" encoding="utf-8"?>
<worksheet xmlns="http://schemas.openxmlformats.org/spreadsheetml/2006/main" xmlns:r="http://schemas.openxmlformats.org/officeDocument/2006/relationships">
  <sheetPr codeName="Sheet61"/>
  <dimension ref="A1:X43"/>
  <sheetViews>
    <sheetView view="pageBreakPreview" zoomScale="60" zoomScaleNormal="100" workbookViewId="0">
      <selection activeCell="B7" sqref="B7"/>
    </sheetView>
  </sheetViews>
  <sheetFormatPr defaultRowHeight="15"/>
  <cols>
    <col min="1" max="1" width="17" style="29" customWidth="1"/>
    <col min="2" max="2" width="12" style="29" customWidth="1"/>
    <col min="3" max="3" width="14.28515625" style="29" customWidth="1"/>
    <col min="4" max="11" width="14" style="29" customWidth="1"/>
    <col min="12" max="16384" width="9.140625" style="29"/>
  </cols>
  <sheetData>
    <row r="1" spans="1:24">
      <c r="A1" s="319" t="s">
        <v>442</v>
      </c>
      <c r="B1" s="319"/>
      <c r="C1" s="319"/>
      <c r="D1" s="319"/>
      <c r="E1" s="319"/>
      <c r="F1" s="319"/>
      <c r="G1" s="319"/>
      <c r="H1" s="319"/>
      <c r="I1" s="319"/>
      <c r="J1" s="319"/>
      <c r="K1" s="319"/>
    </row>
    <row r="2" spans="1:24">
      <c r="A2" s="320"/>
      <c r="B2" s="321" t="str">
        <f>'1b'!B2:B5</f>
        <v xml:space="preserve"> Total economy</v>
      </c>
      <c r="C2" s="321" t="str">
        <f>'1b'!C2:C5</f>
        <v xml:space="preserve"> Manufacturing [3A]</v>
      </c>
      <c r="D2" s="321" t="str">
        <f>'1b'!D2:D5</f>
        <v xml:space="preserve"> Food manufacturing [311]</v>
      </c>
      <c r="E2" s="325" t="s">
        <v>46</v>
      </c>
      <c r="F2" s="326"/>
      <c r="G2" s="326"/>
      <c r="H2" s="326"/>
      <c r="I2" s="326"/>
      <c r="J2" s="326"/>
      <c r="K2" s="327"/>
    </row>
    <row r="3" spans="1:24">
      <c r="A3" s="320"/>
      <c r="B3" s="321"/>
      <c r="C3" s="321"/>
      <c r="D3" s="321"/>
      <c r="E3" s="333" t="str">
        <f>'1b'!E3:E5</f>
        <v xml:space="preserve"> Animal food manufacturing [3111]</v>
      </c>
      <c r="F3" s="333" t="str">
        <f>'1b'!F3:F5</f>
        <v xml:space="preserve"> Sugar and confectionery product manufacturing [3113]</v>
      </c>
      <c r="G3" s="333" t="str">
        <f>'1b'!G3:G5</f>
        <v xml:space="preserve"> Fruit and vegetable preserving and specialty food manufacturing [3114]</v>
      </c>
      <c r="H3" s="333" t="str">
        <f>'1b'!H3:H5</f>
        <v xml:space="preserve"> Dairy product manufacturing [3115]</v>
      </c>
      <c r="I3" s="333" t="str">
        <f>'1b'!I3:I5</f>
        <v xml:space="preserve"> Meat product manufacturing [3116]</v>
      </c>
      <c r="J3" s="333" t="str">
        <f>'1b'!J3:J5</f>
        <v xml:space="preserve"> Seafood product preparation and packaging [3117]</v>
      </c>
      <c r="K3" s="333" t="str">
        <f>'1b'!K3:K5</f>
        <v xml:space="preserve"> Miscellaneous food manufacturing [311A]</v>
      </c>
    </row>
    <row r="4" spans="1:24">
      <c r="A4" s="320"/>
      <c r="B4" s="321"/>
      <c r="C4" s="321"/>
      <c r="D4" s="321"/>
      <c r="E4" s="334"/>
      <c r="F4" s="334"/>
      <c r="G4" s="334"/>
      <c r="H4" s="334"/>
      <c r="I4" s="334"/>
      <c r="J4" s="334"/>
      <c r="K4" s="334"/>
    </row>
    <row r="5" spans="1:24" ht="63.75" customHeight="1">
      <c r="A5" s="320"/>
      <c r="B5" s="321"/>
      <c r="C5" s="321"/>
      <c r="D5" s="321"/>
      <c r="E5" s="335"/>
      <c r="F5" s="335"/>
      <c r="G5" s="335"/>
      <c r="H5" s="335"/>
      <c r="I5" s="335"/>
      <c r="J5" s="335"/>
      <c r="K5" s="335"/>
      <c r="N5" s="29" t="str">
        <f>B2</f>
        <v xml:space="preserve"> Total economy</v>
      </c>
      <c r="O5" s="29" t="str">
        <f>C2</f>
        <v xml:space="preserve"> Manufacturing [3A]</v>
      </c>
      <c r="P5" s="29" t="str">
        <f>D2</f>
        <v xml:space="preserve"> Food manufacturing [311]</v>
      </c>
      <c r="Q5" s="137" t="s">
        <v>1157</v>
      </c>
      <c r="S5" s="29" t="str">
        <f>C2</f>
        <v xml:space="preserve"> Manufacturing [3A]</v>
      </c>
      <c r="T5" s="29" t="str">
        <f>D2</f>
        <v xml:space="preserve"> Food manufacturing [311]</v>
      </c>
      <c r="X5" s="29" t="s">
        <v>1155</v>
      </c>
    </row>
    <row r="6" spans="1:24">
      <c r="A6" s="7"/>
      <c r="F6" s="3"/>
      <c r="G6" s="3"/>
      <c r="H6" s="3"/>
      <c r="I6" s="3"/>
      <c r="J6" s="3"/>
      <c r="K6" s="3"/>
      <c r="X6" s="29" t="s">
        <v>1156</v>
      </c>
    </row>
    <row r="7" spans="1:24">
      <c r="A7" s="16">
        <v>1981</v>
      </c>
      <c r="B7" s="30">
        <f>'1b'!B26/'1'!B6*100</f>
        <v>55.945187327846014</v>
      </c>
      <c r="C7" s="30">
        <f>'1b'!C26/'1'!C6*100</f>
        <v>58.237686842580118</v>
      </c>
      <c r="D7" s="30">
        <f>'1b'!D26/'1'!D6*100</f>
        <v>48.281330653961732</v>
      </c>
      <c r="E7" s="30">
        <f>'1b'!E26/'1'!E6*100</f>
        <v>58.833450725206113</v>
      </c>
      <c r="F7" s="30">
        <f>'1b'!F26/'1'!G6*100</f>
        <v>59.030504291674426</v>
      </c>
      <c r="G7" s="30">
        <f>'1b'!G26/'1'!H6*100</f>
        <v>57.082085955819728</v>
      </c>
      <c r="H7" s="30">
        <f>'1b'!H26/'1'!I6*100</f>
        <v>30.634445247205484</v>
      </c>
      <c r="I7" s="30">
        <f>'1b'!I26/'1'!J6*100</f>
        <v>37.507884322859709</v>
      </c>
      <c r="J7" s="30">
        <f>'1b'!J26/'1'!N6*100</f>
        <v>95.917468448201163</v>
      </c>
      <c r="K7" s="30">
        <f>'1b'!K26/'1'!Q6*100</f>
        <v>49.036856352650119</v>
      </c>
      <c r="M7" s="16">
        <v>1981</v>
      </c>
      <c r="N7" s="29">
        <f t="shared" ref="N7:P11" si="0">100*B7/B$7</f>
        <v>100</v>
      </c>
      <c r="O7" s="29">
        <f t="shared" si="0"/>
        <v>100</v>
      </c>
      <c r="P7" s="29">
        <f t="shared" si="0"/>
        <v>100</v>
      </c>
      <c r="S7" s="29">
        <f>O7/N7*100</f>
        <v>100</v>
      </c>
      <c r="T7" s="29">
        <f>P7/N7*100</f>
        <v>100</v>
      </c>
    </row>
    <row r="8" spans="1:24">
      <c r="A8" s="16">
        <v>1982</v>
      </c>
      <c r="B8" s="30">
        <f>'1b'!B27/'1'!B7*100</f>
        <v>60.626518850178812</v>
      </c>
      <c r="C8" s="30">
        <f>'1b'!C27/'1'!C7*100</f>
        <v>61.657891378996865</v>
      </c>
      <c r="D8" s="30">
        <f>'1b'!D27/'1'!D7*100</f>
        <v>54.116919782459291</v>
      </c>
      <c r="E8" s="30">
        <f>'1b'!E27/'1'!E7*100</f>
        <v>62.431315489001406</v>
      </c>
      <c r="F8" s="30">
        <f>'1b'!F27/'1'!G7*100</f>
        <v>67.52514560114659</v>
      </c>
      <c r="G8" s="30">
        <f>'1b'!G27/'1'!H7*100</f>
        <v>69.446354576776031</v>
      </c>
      <c r="H8" s="30">
        <f>'1b'!H27/'1'!I7*100</f>
        <v>37.372134575359674</v>
      </c>
      <c r="I8" s="30">
        <f>'1b'!I27/'1'!J7*100</f>
        <v>41.122255315583793</v>
      </c>
      <c r="J8" s="30">
        <f>'1b'!J27/'1'!N7*100</f>
        <v>94.456830874876573</v>
      </c>
      <c r="K8" s="30">
        <f>'1b'!K27/'1'!Q7*100</f>
        <v>55.065362753397963</v>
      </c>
      <c r="M8" s="16">
        <v>1982</v>
      </c>
      <c r="N8" s="29">
        <f t="shared" si="0"/>
        <v>108.3677108718925</v>
      </c>
      <c r="O8" s="29">
        <f t="shared" si="0"/>
        <v>105.87283719846525</v>
      </c>
      <c r="P8" s="29">
        <f t="shared" si="0"/>
        <v>112.08663690386238</v>
      </c>
      <c r="S8" s="29">
        <f t="shared" ref="S8:S33" si="1">O8/N8*100</f>
        <v>97.697770255222451</v>
      </c>
      <c r="T8" s="29">
        <f t="shared" ref="T8:T33" si="2">P8/N8*100</f>
        <v>103.43176579264117</v>
      </c>
      <c r="V8" s="137"/>
    </row>
    <row r="9" spans="1:24">
      <c r="A9" s="16">
        <v>1983</v>
      </c>
      <c r="B9" s="30">
        <f>'1b'!B28/'1'!B8*100</f>
        <v>64.281504812753639</v>
      </c>
      <c r="C9" s="30">
        <f>'1b'!C28/'1'!C8*100</f>
        <v>66.16046746199747</v>
      </c>
      <c r="D9" s="30">
        <f>'1b'!D28/'1'!D8*100</f>
        <v>60.145474624793408</v>
      </c>
      <c r="E9" s="30">
        <f>'1b'!E28/'1'!E8*100</f>
        <v>73.547646093705396</v>
      </c>
      <c r="F9" s="30">
        <f>'1b'!F28/'1'!G8*100</f>
        <v>80.042352192007741</v>
      </c>
      <c r="G9" s="30">
        <f>'1b'!G28/'1'!H8*100</f>
        <v>74.059725621949596</v>
      </c>
      <c r="H9" s="30">
        <f>'1b'!H28/'1'!I8*100</f>
        <v>45.267461918031749</v>
      </c>
      <c r="I9" s="30">
        <f>'1b'!I28/'1'!J8*100</f>
        <v>46.693521343962175</v>
      </c>
      <c r="J9" s="30">
        <f>'1b'!J28/'1'!N8*100</f>
        <v>95.290493189341248</v>
      </c>
      <c r="K9" s="30">
        <f>'1b'!K28/'1'!Q8*100</f>
        <v>58.899204744822697</v>
      </c>
      <c r="M9" s="16">
        <v>1983</v>
      </c>
      <c r="N9" s="29">
        <f t="shared" si="0"/>
        <v>114.90086615682547</v>
      </c>
      <c r="O9" s="29">
        <f t="shared" si="0"/>
        <v>113.60421584193942</v>
      </c>
      <c r="P9" s="29">
        <f t="shared" si="0"/>
        <v>124.57294322698655</v>
      </c>
      <c r="S9" s="29">
        <f t="shared" si="1"/>
        <v>98.871505186813579</v>
      </c>
      <c r="T9" s="29">
        <f t="shared" si="2"/>
        <v>108.41775818901129</v>
      </c>
    </row>
    <row r="10" spans="1:24">
      <c r="A10" s="16">
        <v>1984</v>
      </c>
      <c r="B10" s="30">
        <f>'1b'!B29/'1'!B9*100</f>
        <v>66.650905841150532</v>
      </c>
      <c r="C10" s="30">
        <f>'1b'!C29/'1'!C9*100</f>
        <v>68.079154775801811</v>
      </c>
      <c r="D10" s="30">
        <f>'1b'!D29/'1'!D9*100</f>
        <v>61.425853568276132</v>
      </c>
      <c r="E10" s="30">
        <f>'1b'!E29/'1'!E9*100</f>
        <v>68.112746217453392</v>
      </c>
      <c r="F10" s="30">
        <f>'1b'!F29/'1'!G9*100</f>
        <v>83.428065094310796</v>
      </c>
      <c r="G10" s="30">
        <f>'1b'!G29/'1'!H9*100</f>
        <v>75.095212807372093</v>
      </c>
      <c r="H10" s="30">
        <f>'1b'!H29/'1'!I9*100</f>
        <v>46.716853850427647</v>
      </c>
      <c r="I10" s="30">
        <f>'1b'!I29/'1'!J9*100</f>
        <v>49.792925983459781</v>
      </c>
      <c r="J10" s="30">
        <f>'1b'!J29/'1'!N9*100</f>
        <v>93.983667989429208</v>
      </c>
      <c r="K10" s="30">
        <f>'1b'!K29/'1'!Q9*100</f>
        <v>60.056562476541217</v>
      </c>
      <c r="M10" s="16">
        <v>1984</v>
      </c>
      <c r="N10" s="29">
        <f t="shared" si="0"/>
        <v>119.13608484420229</v>
      </c>
      <c r="O10" s="29">
        <f t="shared" si="0"/>
        <v>116.89879606623758</v>
      </c>
      <c r="P10" s="29">
        <f t="shared" si="0"/>
        <v>127.22485634980283</v>
      </c>
      <c r="S10" s="29">
        <f t="shared" si="1"/>
        <v>98.122072937942789</v>
      </c>
      <c r="T10" s="29">
        <f t="shared" si="2"/>
        <v>106.78952268422994</v>
      </c>
    </row>
    <row r="11" spans="1:24">
      <c r="A11" s="16">
        <v>1985</v>
      </c>
      <c r="B11" s="30">
        <f>'1b'!B30/'1'!B10*100</f>
        <v>68.38415072029089</v>
      </c>
      <c r="C11" s="30">
        <f>'1b'!C30/'1'!C10*100</f>
        <v>70.152864869467507</v>
      </c>
      <c r="D11" s="30">
        <f>'1b'!D30/'1'!D10*100</f>
        <v>63.472449907618767</v>
      </c>
      <c r="E11" s="30">
        <f>'1b'!E30/'1'!E10*100</f>
        <v>64.984834416004588</v>
      </c>
      <c r="F11" s="30">
        <f>'1b'!F30/'1'!G10*100</f>
        <v>81.841526829988197</v>
      </c>
      <c r="G11" s="30">
        <f>'1b'!G30/'1'!H10*100</f>
        <v>80.188229330150008</v>
      </c>
      <c r="H11" s="30">
        <f>'1b'!H30/'1'!I10*100</f>
        <v>51.34271347901084</v>
      </c>
      <c r="I11" s="30">
        <f>'1b'!I30/'1'!J10*100</f>
        <v>46.090365122569771</v>
      </c>
      <c r="J11" s="30">
        <f>'1b'!J30/'1'!N10*100</f>
        <v>89.466792226185063</v>
      </c>
      <c r="K11" s="30">
        <f>'1b'!K30/'1'!Q10*100</f>
        <v>66.403413485196367</v>
      </c>
      <c r="M11" s="16">
        <v>1985</v>
      </c>
      <c r="N11" s="29">
        <f t="shared" si="0"/>
        <v>122.23419741103189</v>
      </c>
      <c r="O11" s="29">
        <f t="shared" si="0"/>
        <v>120.45956608663873</v>
      </c>
      <c r="P11" s="29">
        <f t="shared" si="0"/>
        <v>131.46375430812722</v>
      </c>
      <c r="S11" s="29">
        <f t="shared" si="1"/>
        <v>98.548171164878127</v>
      </c>
      <c r="T11" s="29">
        <f t="shared" si="2"/>
        <v>107.55071583286917</v>
      </c>
    </row>
    <row r="12" spans="1:24">
      <c r="A12" s="16">
        <v>1986</v>
      </c>
      <c r="B12" s="30">
        <f>'1b'!B31/'1'!B11*100</f>
        <v>69.608632052012069</v>
      </c>
      <c r="C12" s="30">
        <f>'1b'!C31/'1'!C11*100</f>
        <v>73.961285518906593</v>
      </c>
      <c r="D12" s="30">
        <f>'1b'!D31/'1'!D11*100</f>
        <v>68.23096614213793</v>
      </c>
      <c r="E12" s="30">
        <f>'1b'!E31/'1'!E11*100</f>
        <v>66.64891787663953</v>
      </c>
      <c r="F12" s="30">
        <f>'1b'!F31/'1'!G11*100</f>
        <v>76.674379081011551</v>
      </c>
      <c r="G12" s="30">
        <f>'1b'!G31/'1'!H11*100</f>
        <v>82.571987178634615</v>
      </c>
      <c r="H12" s="30">
        <f>'1b'!H31/'1'!I11*100</f>
        <v>51.677770549305826</v>
      </c>
      <c r="I12" s="30">
        <f>'1b'!I31/'1'!J11*100</f>
        <v>54.161860457439502</v>
      </c>
      <c r="J12" s="30">
        <f>'1b'!J31/'1'!N11*100</f>
        <v>105.30152540558342</v>
      </c>
      <c r="K12" s="30">
        <f>'1b'!K31/'1'!Q11*100</f>
        <v>72.210911529964221</v>
      </c>
      <c r="M12" s="16">
        <v>1986</v>
      </c>
      <c r="N12" s="29">
        <f>100*B12/B$12</f>
        <v>100</v>
      </c>
      <c r="O12" s="137">
        <f>100*C12/C$12</f>
        <v>100</v>
      </c>
      <c r="P12" s="137">
        <f>100*D12/D$12</f>
        <v>100</v>
      </c>
      <c r="Q12" s="29">
        <f>100*(W12/X12)/($W$12/$X$12)</f>
        <v>100</v>
      </c>
      <c r="S12" s="29">
        <f t="shared" si="1"/>
        <v>100</v>
      </c>
      <c r="T12" s="29">
        <f t="shared" si="2"/>
        <v>100</v>
      </c>
      <c r="W12" s="5">
        <v>12299</v>
      </c>
      <c r="X12" s="5">
        <v>13724.191735363533</v>
      </c>
    </row>
    <row r="13" spans="1:24">
      <c r="A13" s="16">
        <v>1987</v>
      </c>
      <c r="B13" s="30">
        <f>'1b'!B32/'1'!B12*100</f>
        <v>72.753152670525182</v>
      </c>
      <c r="C13" s="30">
        <f>'1b'!C32/'1'!C12*100</f>
        <v>77.345387598585958</v>
      </c>
      <c r="D13" s="30">
        <f>'1b'!D32/'1'!D12*100</f>
        <v>74.398011090174876</v>
      </c>
      <c r="E13" s="30">
        <f>'1b'!E32/'1'!E12*100</f>
        <v>62.123068767576328</v>
      </c>
      <c r="F13" s="30">
        <f>'1b'!F32/'1'!G12*100</f>
        <v>80.088867449817911</v>
      </c>
      <c r="G13" s="30">
        <f>'1b'!G32/'1'!H12*100</f>
        <v>88.832001093396045</v>
      </c>
      <c r="H13" s="30">
        <f>'1b'!H32/'1'!I12*100</f>
        <v>56.516470857228363</v>
      </c>
      <c r="I13" s="30">
        <f>'1b'!I32/'1'!J12*100</f>
        <v>63.480647596541594</v>
      </c>
      <c r="J13" s="30">
        <f>'1b'!J32/'1'!N12*100</f>
        <v>112.51261888549648</v>
      </c>
      <c r="K13" s="30">
        <f>'1b'!K32/'1'!Q12*100</f>
        <v>78.567136871403648</v>
      </c>
      <c r="M13" s="16">
        <v>1987</v>
      </c>
      <c r="N13" s="137">
        <f t="shared" ref="N13:N33" si="3">100*B13/B$12</f>
        <v>104.51742912597895</v>
      </c>
      <c r="O13" s="137">
        <f t="shared" ref="O13:O33" si="4">100*C13/C$12</f>
        <v>104.57550467915311</v>
      </c>
      <c r="P13" s="137">
        <f t="shared" ref="P13:P33" si="5">100*D13/D$12</f>
        <v>109.03848398568742</v>
      </c>
      <c r="Q13" s="137">
        <f t="shared" ref="Q13:Q33" si="6">100*(W13/X13)/($W$12/$X$12)</f>
        <v>93.47503994924466</v>
      </c>
      <c r="S13" s="29">
        <f t="shared" si="1"/>
        <v>100.05556542450367</v>
      </c>
      <c r="T13" s="29">
        <f t="shared" si="2"/>
        <v>104.3256468299264</v>
      </c>
      <c r="W13" s="5">
        <v>10418</v>
      </c>
      <c r="X13" s="5">
        <v>12436.714621924808</v>
      </c>
    </row>
    <row r="14" spans="1:24">
      <c r="A14" s="16">
        <v>1988</v>
      </c>
      <c r="B14" s="30">
        <f>'1b'!B33/'1'!B13*100</f>
        <v>76.088833573208234</v>
      </c>
      <c r="C14" s="30">
        <f>'1b'!C33/'1'!C13*100</f>
        <v>81.28732108052597</v>
      </c>
      <c r="D14" s="30">
        <f>'1b'!D33/'1'!D13*100</f>
        <v>75.334115038971234</v>
      </c>
      <c r="E14" s="30">
        <f>'1b'!E33/'1'!E13*100</f>
        <v>67.11695175650452</v>
      </c>
      <c r="F14" s="30">
        <f>'1b'!F33/'1'!G13*100</f>
        <v>80.461837323276882</v>
      </c>
      <c r="G14" s="30">
        <f>'1b'!G33/'1'!H13*100</f>
        <v>95.792197382163778</v>
      </c>
      <c r="H14" s="30">
        <f>'1b'!H33/'1'!I13*100</f>
        <v>60.952272186459766</v>
      </c>
      <c r="I14" s="30">
        <f>'1b'!I33/'1'!J13*100</f>
        <v>61.433313166538198</v>
      </c>
      <c r="J14" s="30">
        <f>'1b'!J33/'1'!N13*100</f>
        <v>109.86432661457781</v>
      </c>
      <c r="K14" s="30">
        <f>'1b'!K33/'1'!Q13*100</f>
        <v>77.716050035232627</v>
      </c>
      <c r="M14" s="16">
        <v>1988</v>
      </c>
      <c r="N14" s="137">
        <f t="shared" si="3"/>
        <v>109.30947977307486</v>
      </c>
      <c r="O14" s="137">
        <f t="shared" si="4"/>
        <v>109.90523016226732</v>
      </c>
      <c r="P14" s="137">
        <f t="shared" si="5"/>
        <v>110.41044748221226</v>
      </c>
      <c r="Q14" s="137">
        <f t="shared" si="6"/>
        <v>103.80305386832576</v>
      </c>
      <c r="S14" s="29">
        <f t="shared" si="1"/>
        <v>100.54501255557086</v>
      </c>
      <c r="T14" s="29">
        <f t="shared" si="2"/>
        <v>101.00720240497256</v>
      </c>
      <c r="W14" s="5">
        <v>10802</v>
      </c>
      <c r="X14" s="5">
        <v>11612.106696731649</v>
      </c>
    </row>
    <row r="15" spans="1:24">
      <c r="A15" s="16">
        <v>1989</v>
      </c>
      <c r="B15" s="30">
        <f>'1b'!B34/'1'!B14*100</f>
        <v>79.38442839075563</v>
      </c>
      <c r="C15" s="30">
        <f>'1b'!C34/'1'!C14*100</f>
        <v>82.388871141666399</v>
      </c>
      <c r="D15" s="30">
        <f>'1b'!D34/'1'!D14*100</f>
        <v>80.868982225832795</v>
      </c>
      <c r="E15" s="30">
        <f>'1b'!E34/'1'!E14*100</f>
        <v>74.525829868646312</v>
      </c>
      <c r="F15" s="30">
        <f>'1b'!F34/'1'!G14*100</f>
        <v>83.179027717162768</v>
      </c>
      <c r="G15" s="30">
        <f>'1b'!G34/'1'!H14*100</f>
        <v>97.372184540204969</v>
      </c>
      <c r="H15" s="30">
        <f>'1b'!H34/'1'!I14*100</f>
        <v>66.471599282041581</v>
      </c>
      <c r="I15" s="30">
        <f>'1b'!I34/'1'!J14*100</f>
        <v>62.662373305367034</v>
      </c>
      <c r="J15" s="30">
        <f>'1b'!J34/'1'!N14*100</f>
        <v>113.82769666928982</v>
      </c>
      <c r="K15" s="30">
        <f>'1b'!K34/'1'!Q14*100</f>
        <v>87.190437016807167</v>
      </c>
      <c r="M15" s="16">
        <v>1989</v>
      </c>
      <c r="N15" s="137">
        <f t="shared" si="3"/>
        <v>114.04394261251825</v>
      </c>
      <c r="O15" s="137">
        <f t="shared" si="4"/>
        <v>111.39459051263445</v>
      </c>
      <c r="P15" s="137">
        <f t="shared" si="5"/>
        <v>118.52240529229427</v>
      </c>
      <c r="Q15" s="137">
        <f t="shared" si="6"/>
        <v>101.64540127165996</v>
      </c>
      <c r="S15" s="29">
        <f t="shared" si="1"/>
        <v>97.67690239464504</v>
      </c>
      <c r="T15" s="29">
        <f t="shared" si="2"/>
        <v>103.92696234204412</v>
      </c>
      <c r="W15" s="5">
        <v>11739</v>
      </c>
      <c r="X15" s="5">
        <v>12887.252662205414</v>
      </c>
    </row>
    <row r="16" spans="1:24">
      <c r="A16" s="16">
        <v>1990</v>
      </c>
      <c r="B16" s="30">
        <f>'1b'!B35/'1'!B15*100</f>
        <v>82.050400356190394</v>
      </c>
      <c r="C16" s="30">
        <f>'1b'!C35/'1'!C15*100</f>
        <v>82.443857472277642</v>
      </c>
      <c r="D16" s="30">
        <f>'1b'!D35/'1'!D15*100</f>
        <v>86.037383955812572</v>
      </c>
      <c r="E16" s="30">
        <f>'1b'!E35/'1'!E15*100</f>
        <v>97.389487513588307</v>
      </c>
      <c r="F16" s="30">
        <f>'1b'!F35/'1'!G15*100</f>
        <v>90.494534038643138</v>
      </c>
      <c r="G16" s="30">
        <f>'1b'!G35/'1'!H15*100</f>
        <v>97.41050495915033</v>
      </c>
      <c r="H16" s="30">
        <f>'1b'!H35/'1'!I15*100</f>
        <v>71.404800780449719</v>
      </c>
      <c r="I16" s="30">
        <f>'1b'!I35/'1'!J15*100</f>
        <v>65.96843234302024</v>
      </c>
      <c r="J16" s="30">
        <f>'1b'!J35/'1'!N15*100</f>
        <v>105.98633777758251</v>
      </c>
      <c r="K16" s="30">
        <f>'1b'!K35/'1'!Q15*100</f>
        <v>95.01351496875229</v>
      </c>
      <c r="M16" s="16">
        <v>1990</v>
      </c>
      <c r="N16" s="137">
        <f t="shared" si="3"/>
        <v>117.8738870990623</v>
      </c>
      <c r="O16" s="137">
        <f t="shared" si="4"/>
        <v>111.46893525965375</v>
      </c>
      <c r="P16" s="137">
        <f t="shared" si="5"/>
        <v>126.09726759046694</v>
      </c>
      <c r="Q16" s="137">
        <f t="shared" si="6"/>
        <v>94.386279161607078</v>
      </c>
      <c r="S16" s="29">
        <f t="shared" si="1"/>
        <v>94.566267392178418</v>
      </c>
      <c r="T16" s="29">
        <f t="shared" si="2"/>
        <v>106.97642259349065</v>
      </c>
      <c r="W16" s="5">
        <v>12270</v>
      </c>
      <c r="X16" s="5">
        <v>14506.166972165651</v>
      </c>
    </row>
    <row r="17" spans="1:24">
      <c r="A17" s="16">
        <v>1991</v>
      </c>
      <c r="B17" s="30">
        <f>'1b'!B36/'1'!B16*100</f>
        <v>83.858983645622061</v>
      </c>
      <c r="C17" s="30">
        <f>'1b'!C36/'1'!C16*100</f>
        <v>83.072868550913299</v>
      </c>
      <c r="D17" s="30">
        <f>'1b'!D36/'1'!D16*100</f>
        <v>91.242490364011175</v>
      </c>
      <c r="E17" s="30">
        <f>'1b'!E36/'1'!E16*100</f>
        <v>97.713888073385149</v>
      </c>
      <c r="F17" s="30">
        <f>'1b'!F36/'1'!G16*100</f>
        <v>96.562333692542111</v>
      </c>
      <c r="G17" s="30">
        <f>'1b'!G36/'1'!H16*100</f>
        <v>107.20205982683882</v>
      </c>
      <c r="H17" s="30">
        <f>'1b'!H36/'1'!I16*100</f>
        <v>74.459819192308387</v>
      </c>
      <c r="I17" s="30">
        <f>'1b'!I36/'1'!J16*100</f>
        <v>71.063854793737207</v>
      </c>
      <c r="J17" s="30">
        <f>'1b'!J36/'1'!N16*100</f>
        <v>115.00807716357404</v>
      </c>
      <c r="K17" s="30">
        <f>'1b'!K36/'1'!Q16*100</f>
        <v>99.607071907866299</v>
      </c>
      <c r="M17" s="16">
        <v>1991</v>
      </c>
      <c r="N17" s="137">
        <f t="shared" si="3"/>
        <v>120.47210406744099</v>
      </c>
      <c r="O17" s="137">
        <f t="shared" si="4"/>
        <v>112.31939516475485</v>
      </c>
      <c r="P17" s="137">
        <f t="shared" si="5"/>
        <v>133.72592463946049</v>
      </c>
      <c r="Q17" s="137">
        <f t="shared" si="6"/>
        <v>90.198613892078512</v>
      </c>
      <c r="S17" s="29">
        <f t="shared" si="1"/>
        <v>93.232699830558104</v>
      </c>
      <c r="T17" s="29">
        <f t="shared" si="2"/>
        <v>111.00156810127591</v>
      </c>
      <c r="W17" s="5">
        <v>11981</v>
      </c>
      <c r="X17" s="5">
        <v>14822.115043804351</v>
      </c>
    </row>
    <row r="18" spans="1:24">
      <c r="A18" s="16">
        <v>1992</v>
      </c>
      <c r="B18" s="30">
        <f>'1b'!B37/'1'!B17*100</f>
        <v>84.851910802454825</v>
      </c>
      <c r="C18" s="30">
        <f>'1b'!C37/'1'!C17*100</f>
        <v>81.459279179745991</v>
      </c>
      <c r="D18" s="30">
        <f>'1b'!D37/'1'!D17*100</f>
        <v>91.49982269758992</v>
      </c>
      <c r="E18" s="30">
        <f>'1b'!E37/'1'!E17*100</f>
        <v>91.547960704346167</v>
      </c>
      <c r="F18" s="30">
        <f>'1b'!F37/'1'!G17*100</f>
        <v>98.686221777860865</v>
      </c>
      <c r="G18" s="30">
        <f>'1b'!G37/'1'!H17*100</f>
        <v>103.9224550996708</v>
      </c>
      <c r="H18" s="30">
        <f>'1b'!H37/'1'!I17*100</f>
        <v>72.489006853883666</v>
      </c>
      <c r="I18" s="30">
        <f>'1b'!I37/'1'!J17*100</f>
        <v>74.549116555869361</v>
      </c>
      <c r="J18" s="30">
        <f>'1b'!J37/'1'!N17*100</f>
        <v>112.16939063495121</v>
      </c>
      <c r="K18" s="30">
        <f>'1b'!K37/'1'!Q17*100</f>
        <v>100.24570152314207</v>
      </c>
      <c r="M18" s="16">
        <v>1992</v>
      </c>
      <c r="N18" s="137">
        <f t="shared" si="3"/>
        <v>121.8985466329131</v>
      </c>
      <c r="O18" s="137">
        <f t="shared" si="4"/>
        <v>110.13772760740171</v>
      </c>
      <c r="P18" s="137">
        <f t="shared" si="5"/>
        <v>134.10307353259307</v>
      </c>
      <c r="Q18" s="137">
        <f t="shared" si="6"/>
        <v>98.647656235131578</v>
      </c>
      <c r="S18" s="29">
        <f t="shared" si="1"/>
        <v>90.351961241237717</v>
      </c>
      <c r="T18" s="29">
        <f t="shared" si="2"/>
        <v>110.0120364325859</v>
      </c>
      <c r="W18" s="5">
        <v>11774</v>
      </c>
      <c r="X18" s="5">
        <v>13318.466891345814</v>
      </c>
    </row>
    <row r="19" spans="1:24">
      <c r="A19" s="16">
        <v>1993</v>
      </c>
      <c r="B19" s="30">
        <f>'1b'!B38/'1'!B18*100</f>
        <v>85.8539750462581</v>
      </c>
      <c r="C19" s="30">
        <f>'1b'!C38/'1'!C18*100</f>
        <v>83.068819755736058</v>
      </c>
      <c r="D19" s="30">
        <f>'1b'!D38/'1'!D18*100</f>
        <v>89.674364458958252</v>
      </c>
      <c r="E19" s="30">
        <f>'1b'!E38/'1'!E18*100</f>
        <v>91.165971479245627</v>
      </c>
      <c r="F19" s="30">
        <f>'1b'!F38/'1'!G18*100</f>
        <v>100.7975071581879</v>
      </c>
      <c r="G19" s="30">
        <f>'1b'!G38/'1'!H18*100</f>
        <v>99.295728250176666</v>
      </c>
      <c r="H19" s="30">
        <f>'1b'!H38/'1'!I18*100</f>
        <v>71.08062770285845</v>
      </c>
      <c r="I19" s="30">
        <f>'1b'!I38/'1'!J18*100</f>
        <v>73.076102950010863</v>
      </c>
      <c r="J19" s="30">
        <f>'1b'!J38/'1'!N18*100</f>
        <v>107.11548832694228</v>
      </c>
      <c r="K19" s="30">
        <f>'1b'!K38/'1'!Q18*100</f>
        <v>98.496800060194673</v>
      </c>
      <c r="M19" s="16">
        <v>1993</v>
      </c>
      <c r="N19" s="137">
        <f t="shared" si="3"/>
        <v>123.33811556892454</v>
      </c>
      <c r="O19" s="137">
        <f t="shared" si="4"/>
        <v>112.31392095598625</v>
      </c>
      <c r="P19" s="137">
        <f t="shared" si="5"/>
        <v>131.4276633166086</v>
      </c>
      <c r="Q19" s="137">
        <f t="shared" si="6"/>
        <v>92.348144243827335</v>
      </c>
      <c r="S19" s="29">
        <f t="shared" si="1"/>
        <v>91.061810404604657</v>
      </c>
      <c r="T19" s="29">
        <f t="shared" si="2"/>
        <v>106.55883845019784</v>
      </c>
      <c r="W19" s="5">
        <v>11959</v>
      </c>
      <c r="X19" s="5">
        <v>14450.526426470115</v>
      </c>
    </row>
    <row r="20" spans="1:24">
      <c r="A20" s="16">
        <v>1994</v>
      </c>
      <c r="B20" s="30">
        <f>'1b'!B39/'1'!B19*100</f>
        <v>87.203118020572418</v>
      </c>
      <c r="C20" s="30">
        <f>'1b'!C39/'1'!C19*100</f>
        <v>88.573558914410242</v>
      </c>
      <c r="D20" s="30">
        <f>'1b'!D39/'1'!D19*100</f>
        <v>91.320992706551763</v>
      </c>
      <c r="E20" s="30">
        <f>'1b'!E39/'1'!E19*100</f>
        <v>93.731042282822315</v>
      </c>
      <c r="F20" s="30">
        <f>'1b'!F39/'1'!G19*100</f>
        <v>95.432351665095752</v>
      </c>
      <c r="G20" s="30">
        <f>'1b'!G39/'1'!H19*100</f>
        <v>95.654394180511687</v>
      </c>
      <c r="H20" s="30">
        <f>'1b'!H39/'1'!I19*100</f>
        <v>76.860453077244273</v>
      </c>
      <c r="I20" s="30">
        <f>'1b'!I39/'1'!J19*100</f>
        <v>77.44641222145664</v>
      </c>
      <c r="J20" s="30">
        <f>'1b'!J39/'1'!N19*100</f>
        <v>114.68417039859595</v>
      </c>
      <c r="K20" s="30">
        <f>'1b'!K39/'1'!Q19*100</f>
        <v>98.36085117104237</v>
      </c>
      <c r="M20" s="16">
        <v>1994</v>
      </c>
      <c r="N20" s="137">
        <f t="shared" si="3"/>
        <v>125.27629900184452</v>
      </c>
      <c r="O20" s="137">
        <f t="shared" si="4"/>
        <v>119.75665146026746</v>
      </c>
      <c r="P20" s="137">
        <f t="shared" si="5"/>
        <v>133.84097847348809</v>
      </c>
      <c r="Q20" s="137">
        <f t="shared" si="6"/>
        <v>91.76433260437409</v>
      </c>
      <c r="S20" s="29">
        <f t="shared" si="1"/>
        <v>95.594020907741069</v>
      </c>
      <c r="T20" s="29">
        <f t="shared" si="2"/>
        <v>106.8366319406654</v>
      </c>
      <c r="W20" s="5">
        <v>12117</v>
      </c>
      <c r="X20" s="5">
        <v>14734.593969223808</v>
      </c>
    </row>
    <row r="21" spans="1:24">
      <c r="A21" s="16">
        <v>1995</v>
      </c>
      <c r="B21" s="30">
        <f>'1b'!B40/'1'!B20*100</f>
        <v>89.322558956801117</v>
      </c>
      <c r="C21" s="30">
        <f>'1b'!C40/'1'!C20*100</f>
        <v>95.246049175262186</v>
      </c>
      <c r="D21" s="30">
        <f>'1b'!D40/'1'!D20*100</f>
        <v>89.977819395978486</v>
      </c>
      <c r="E21" s="30">
        <f>'1b'!E40/'1'!E20*100</f>
        <v>84.151790929763081</v>
      </c>
      <c r="F21" s="30">
        <f>'1b'!F40/'1'!G20*100</f>
        <v>91.947454359329413</v>
      </c>
      <c r="G21" s="30">
        <f>'1b'!G40/'1'!H20*100</f>
        <v>98.609298506974326</v>
      </c>
      <c r="H21" s="30">
        <f>'1b'!H40/'1'!I20*100</f>
        <v>71.928092200453449</v>
      </c>
      <c r="I21" s="30">
        <f>'1b'!I40/'1'!J20*100</f>
        <v>80.669997072554665</v>
      </c>
      <c r="J21" s="30">
        <f>'1b'!J40/'1'!N20*100</f>
        <v>108.10687965500611</v>
      </c>
      <c r="K21" s="30">
        <f>'1b'!K40/'1'!Q20*100</f>
        <v>97.814114908788639</v>
      </c>
      <c r="M21" s="16">
        <v>1995</v>
      </c>
      <c r="N21" s="137">
        <f t="shared" si="3"/>
        <v>128.32109513380274</v>
      </c>
      <c r="O21" s="137">
        <f t="shared" si="4"/>
        <v>128.77825000880304</v>
      </c>
      <c r="P21" s="137">
        <f t="shared" si="5"/>
        <v>131.87240996784035</v>
      </c>
      <c r="Q21" s="137">
        <f t="shared" si="6"/>
        <v>97.758886754234453</v>
      </c>
      <c r="S21" s="29">
        <f t="shared" si="1"/>
        <v>100.35625855166184</v>
      </c>
      <c r="T21" s="29">
        <f t="shared" si="2"/>
        <v>102.76752223033523</v>
      </c>
      <c r="W21" s="5">
        <v>13164</v>
      </c>
      <c r="X21" s="5">
        <v>15026.180504639062</v>
      </c>
    </row>
    <row r="22" spans="1:24">
      <c r="A22" s="16">
        <v>1996</v>
      </c>
      <c r="B22" s="30">
        <f>'1b'!B41/'1'!B21*100</f>
        <v>91.023500994645374</v>
      </c>
      <c r="C22" s="30">
        <f>'1b'!C41/'1'!C21*100</f>
        <v>95.160449106747677</v>
      </c>
      <c r="D22" s="30">
        <f>'1b'!D41/'1'!D21*100</f>
        <v>93.268559324348033</v>
      </c>
      <c r="E22" s="30">
        <f>'1b'!E41/'1'!E21*100</f>
        <v>83.089144153136317</v>
      </c>
      <c r="F22" s="30">
        <f>'1b'!F41/'1'!G21*100</f>
        <v>98.524248908854204</v>
      </c>
      <c r="G22" s="30">
        <f>'1b'!G41/'1'!H21*100</f>
        <v>102.19769825849664</v>
      </c>
      <c r="H22" s="30">
        <f>'1b'!H41/'1'!I21*100</f>
        <v>85.545065269497968</v>
      </c>
      <c r="I22" s="30">
        <f>'1b'!I41/'1'!J21*100</f>
        <v>87.028637286088568</v>
      </c>
      <c r="J22" s="30">
        <f>'1b'!J41/'1'!N21*100</f>
        <v>100.16317096601723</v>
      </c>
      <c r="K22" s="30">
        <f>'1b'!K41/'1'!Q21*100</f>
        <v>96.782641583029488</v>
      </c>
      <c r="M22" s="16">
        <v>1996</v>
      </c>
      <c r="N22" s="137">
        <f t="shared" si="3"/>
        <v>130.76467431026654</v>
      </c>
      <c r="O22" s="137">
        <f t="shared" si="4"/>
        <v>128.66251369092546</v>
      </c>
      <c r="P22" s="137">
        <f t="shared" si="5"/>
        <v>136.69535197560018</v>
      </c>
      <c r="Q22" s="137">
        <f t="shared" si="6"/>
        <v>105.55341420360243</v>
      </c>
      <c r="S22" s="29">
        <f t="shared" si="1"/>
        <v>98.392409394640282</v>
      </c>
      <c r="T22" s="29">
        <f t="shared" si="2"/>
        <v>104.53538212565105</v>
      </c>
      <c r="W22" s="5">
        <v>14819</v>
      </c>
      <c r="X22" s="5">
        <v>15666.197159990948</v>
      </c>
    </row>
    <row r="23" spans="1:24">
      <c r="A23" s="16">
        <v>1997</v>
      </c>
      <c r="B23" s="30">
        <f>'1b'!B42/'1'!B22*100</f>
        <v>91.960630142898694</v>
      </c>
      <c r="C23" s="30">
        <f>'1b'!C42/'1'!C22*100</f>
        <v>94.015468359797694</v>
      </c>
      <c r="D23" s="30">
        <f>'1b'!D42/'1'!D22*100</f>
        <v>95.559908773905207</v>
      </c>
      <c r="E23" s="30">
        <f>'1b'!E42/'1'!E22*100</f>
        <v>90.696898966322109</v>
      </c>
      <c r="F23" s="30">
        <f>'1b'!F42/'1'!G22*100</f>
        <v>93.757324790999292</v>
      </c>
      <c r="G23" s="30">
        <f>'1b'!G42/'1'!H22*100</f>
        <v>103.78921888092356</v>
      </c>
      <c r="H23" s="30">
        <f>'1b'!H42/'1'!I22*100</f>
        <v>90.327038231229849</v>
      </c>
      <c r="I23" s="30">
        <f>'1b'!I42/'1'!J22*100</f>
        <v>92.895536340266432</v>
      </c>
      <c r="J23" s="30">
        <f>'1b'!J42/'1'!N22*100</f>
        <v>100.72176949941792</v>
      </c>
      <c r="K23" s="30">
        <f>'1b'!K42/'1'!Q22*100</f>
        <v>96.748873491932756</v>
      </c>
      <c r="M23" s="16">
        <v>1997</v>
      </c>
      <c r="N23" s="137">
        <f t="shared" si="3"/>
        <v>132.11095726487636</v>
      </c>
      <c r="O23" s="137">
        <f t="shared" si="4"/>
        <v>127.11443250369773</v>
      </c>
      <c r="P23" s="137">
        <f t="shared" si="5"/>
        <v>140.05357710285966</v>
      </c>
      <c r="Q23" s="137">
        <f t="shared" si="6"/>
        <v>91.878816036486072</v>
      </c>
      <c r="S23" s="29">
        <f t="shared" si="1"/>
        <v>96.217933118779214</v>
      </c>
      <c r="T23" s="29">
        <f t="shared" si="2"/>
        <v>106.01208257242337</v>
      </c>
      <c r="W23" s="5">
        <v>12767</v>
      </c>
      <c r="X23" s="5">
        <v>15505.666666666666</v>
      </c>
    </row>
    <row r="24" spans="1:24">
      <c r="A24" s="16">
        <v>1998</v>
      </c>
      <c r="B24" s="30">
        <f>'1b'!B43/'1'!B23*100</f>
        <v>91.756839868886388</v>
      </c>
      <c r="C24" s="30">
        <f>'1b'!C43/'1'!C23*100</f>
        <v>94.501436385817158</v>
      </c>
      <c r="D24" s="30">
        <f>'1b'!D43/'1'!D23*100</f>
        <v>97.053790803790804</v>
      </c>
      <c r="E24" s="30">
        <f>'1b'!E43/'1'!E23*100</f>
        <v>88.409594839750056</v>
      </c>
      <c r="F24" s="30">
        <f>'1b'!F43/'1'!G23*100</f>
        <v>95.264623955431745</v>
      </c>
      <c r="G24" s="30">
        <f>'1b'!G43/'1'!H23*100</f>
        <v>97.022526934378064</v>
      </c>
      <c r="H24" s="30">
        <f>'1b'!H43/'1'!I23*100</f>
        <v>93.994447763291987</v>
      </c>
      <c r="I24" s="30">
        <f>'1b'!I43/'1'!J23*100</f>
        <v>98.653198653198643</v>
      </c>
      <c r="J24" s="30">
        <f>'1b'!J43/'1'!N23*100</f>
        <v>113.82953745010565</v>
      </c>
      <c r="K24" s="30">
        <f>'1b'!K43/'1'!Q23*100</f>
        <v>96.678107379259615</v>
      </c>
      <c r="M24" s="16">
        <v>1998</v>
      </c>
      <c r="N24" s="137">
        <f t="shared" si="3"/>
        <v>131.81819145695178</v>
      </c>
      <c r="O24" s="137">
        <f t="shared" si="4"/>
        <v>127.77148980416237</v>
      </c>
      <c r="P24" s="137">
        <f t="shared" si="5"/>
        <v>142.2430258449067</v>
      </c>
      <c r="Q24" s="137">
        <f t="shared" si="6"/>
        <v>90.997431434254722</v>
      </c>
      <c r="S24" s="29">
        <f t="shared" si="1"/>
        <v>96.930088625809319</v>
      </c>
      <c r="T24" s="29">
        <f t="shared" si="2"/>
        <v>107.90849447464875</v>
      </c>
      <c r="W24" s="5">
        <v>13818</v>
      </c>
      <c r="X24" s="5">
        <v>16944.666666666664</v>
      </c>
    </row>
    <row r="25" spans="1:24">
      <c r="A25" s="16">
        <v>1999</v>
      </c>
      <c r="B25" s="30">
        <f>'1b'!B44/'1'!B24*100</f>
        <v>93.35890562977653</v>
      </c>
      <c r="C25" s="30">
        <f>'1b'!C44/'1'!C24*100</f>
        <v>99.065908898125372</v>
      </c>
      <c r="D25" s="30">
        <f>'1b'!D44/'1'!D24*100</f>
        <v>99.340809862169337</v>
      </c>
      <c r="E25" s="30">
        <f>'1b'!E44/'1'!E24*100</f>
        <v>99.408284023668642</v>
      </c>
      <c r="F25" s="30">
        <f>'1b'!F44/'1'!G24*100</f>
        <v>98.860783935122612</v>
      </c>
      <c r="G25" s="30">
        <f>'1b'!G44/'1'!H24*100</f>
        <v>102.77577658176887</v>
      </c>
      <c r="H25" s="30">
        <f>'1b'!H44/'1'!I24*100</f>
        <v>98.479456486573923</v>
      </c>
      <c r="I25" s="30">
        <f>'1b'!I44/'1'!J24*100</f>
        <v>94.459864549794602</v>
      </c>
      <c r="J25" s="30">
        <f>'1b'!J44/'1'!N24*100</f>
        <v>123.19028178831026</v>
      </c>
      <c r="K25" s="30">
        <f>'1b'!K44/'1'!Q24*100</f>
        <v>97.716534188777032</v>
      </c>
      <c r="M25" s="16">
        <v>1999</v>
      </c>
      <c r="N25" s="137">
        <f t="shared" si="3"/>
        <v>134.11972463417769</v>
      </c>
      <c r="O25" s="137">
        <f t="shared" si="4"/>
        <v>133.94292460317141</v>
      </c>
      <c r="P25" s="137">
        <f t="shared" si="5"/>
        <v>145.59490430668058</v>
      </c>
      <c r="Q25" s="137">
        <f t="shared" si="6"/>
        <v>87.370754044685881</v>
      </c>
      <c r="S25" s="29">
        <f t="shared" si="1"/>
        <v>99.868177457500366</v>
      </c>
      <c r="T25" s="29">
        <f t="shared" si="2"/>
        <v>108.55592248179929</v>
      </c>
      <c r="W25" s="5">
        <v>14458</v>
      </c>
      <c r="X25" s="5">
        <v>18465.416666666668</v>
      </c>
    </row>
    <row r="26" spans="1:24">
      <c r="A26" s="16">
        <v>2000</v>
      </c>
      <c r="B26" s="30">
        <f>'1b'!B45/'1'!B25*100</f>
        <v>97.436106063702823</v>
      </c>
      <c r="C26" s="30">
        <f>'1b'!C45/'1'!C25*100</f>
        <v>99.23157235883599</v>
      </c>
      <c r="D26" s="30">
        <f>'1b'!D45/'1'!D25*100</f>
        <v>98.875827202104489</v>
      </c>
      <c r="E26" s="30">
        <f>'1b'!E45/'1'!E25*100</f>
        <v>94.774290457743689</v>
      </c>
      <c r="F26" s="30">
        <f>'1b'!F45/'1'!G25*100</f>
        <v>98.596068993180907</v>
      </c>
      <c r="G26" s="30">
        <f>'1b'!G45/'1'!H25*100</f>
        <v>103.07933625030958</v>
      </c>
      <c r="H26" s="30">
        <f>'1b'!H45/'1'!I25*100</f>
        <v>102.69302444550006</v>
      </c>
      <c r="I26" s="30">
        <f>'1b'!I45/'1'!J25*100</f>
        <v>94.832313857835899</v>
      </c>
      <c r="J26" s="30">
        <f>'1b'!J45/'1'!N25*100</f>
        <v>108.5577383804504</v>
      </c>
      <c r="K26" s="30">
        <f>'1b'!K45/'1'!Q25*100</f>
        <v>97.403221158464333</v>
      </c>
      <c r="M26" s="16">
        <v>2000</v>
      </c>
      <c r="N26" s="137">
        <f t="shared" si="3"/>
        <v>139.97704478791923</v>
      </c>
      <c r="O26" s="137">
        <f t="shared" si="4"/>
        <v>134.16691132750739</v>
      </c>
      <c r="P26" s="137">
        <f t="shared" si="5"/>
        <v>144.91342097681505</v>
      </c>
      <c r="Q26" s="137">
        <f t="shared" si="6"/>
        <v>89.697839079227052</v>
      </c>
      <c r="S26" s="29">
        <f t="shared" si="1"/>
        <v>95.849224085838628</v>
      </c>
      <c r="T26" s="29">
        <f t="shared" si="2"/>
        <v>103.52656122750339</v>
      </c>
      <c r="W26" s="5">
        <v>14476</v>
      </c>
      <c r="X26" s="5">
        <v>18008.75</v>
      </c>
    </row>
    <row r="27" spans="1:24">
      <c r="A27" s="16">
        <v>2001</v>
      </c>
      <c r="B27" s="30">
        <f>'1b'!B46/'1'!B26*100</f>
        <v>99.187898996160698</v>
      </c>
      <c r="C27" s="30">
        <f>'1b'!C46/'1'!C26*100</f>
        <v>99.001364390215599</v>
      </c>
      <c r="D27" s="30">
        <f>'1b'!D46/'1'!D26*100</f>
        <v>100.02459728487842</v>
      </c>
      <c r="E27" s="30">
        <f>'1b'!E46/'1'!E26*100</f>
        <v>107.44602851323828</v>
      </c>
      <c r="F27" s="30">
        <f>'1b'!F46/'1'!G26*100</f>
        <v>94.031776208582286</v>
      </c>
      <c r="G27" s="30">
        <f>'1b'!G46/'1'!H26*100</f>
        <v>105.1337359792925</v>
      </c>
      <c r="H27" s="30">
        <f>'1b'!H46/'1'!I26*100</f>
        <v>103.12756894103579</v>
      </c>
      <c r="I27" s="30">
        <f>'1b'!I46/'1'!J26*100</f>
        <v>93.957945169017833</v>
      </c>
      <c r="J27" s="30">
        <f>'1b'!J46/'1'!N26*100</f>
        <v>109.31460555496884</v>
      </c>
      <c r="K27" s="30">
        <f>'1b'!K46/'1'!Q26*100</f>
        <v>98.975885875077708</v>
      </c>
      <c r="M27" s="16">
        <v>2001</v>
      </c>
      <c r="N27" s="137">
        <f t="shared" si="3"/>
        <v>142.49367653432233</v>
      </c>
      <c r="O27" s="137">
        <f t="shared" si="4"/>
        <v>133.85565663932121</v>
      </c>
      <c r="P27" s="137">
        <f t="shared" si="5"/>
        <v>146.59707012869842</v>
      </c>
      <c r="Q27" s="137">
        <f t="shared" si="6"/>
        <v>104.57747129920742</v>
      </c>
      <c r="S27" s="29">
        <f t="shared" si="1"/>
        <v>93.937962648524618</v>
      </c>
      <c r="T27" s="29">
        <f t="shared" si="2"/>
        <v>102.87970223955006</v>
      </c>
      <c r="W27" s="5">
        <v>15186</v>
      </c>
      <c r="X27" s="5">
        <v>16204</v>
      </c>
    </row>
    <row r="28" spans="1:24">
      <c r="A28" s="16">
        <v>2002</v>
      </c>
      <c r="B28" s="30">
        <f>'1b'!B47/'1'!B27*100</f>
        <v>99.8420817556473</v>
      </c>
      <c r="C28" s="30">
        <f>'1b'!C47/'1'!C27*100</f>
        <v>99.721625136807504</v>
      </c>
      <c r="D28" s="30">
        <f>'1b'!D47/'1'!D27*100</f>
        <v>99.840935912566039</v>
      </c>
      <c r="E28" s="30">
        <f>'1b'!E47/'1'!E27*100</f>
        <v>98.856607310215551</v>
      </c>
      <c r="F28" s="30">
        <f>'1b'!F47/'1'!G27*100</f>
        <v>99.55654101995566</v>
      </c>
      <c r="G28" s="30">
        <f>'1b'!G47/'1'!H27*100</f>
        <v>99.014983351831305</v>
      </c>
      <c r="H28" s="30">
        <f>'1b'!H47/'1'!I27*100</f>
        <v>101.40452339151089</v>
      </c>
      <c r="I28" s="30">
        <f>'1b'!I47/'1'!J27*100</f>
        <v>99.782912079392148</v>
      </c>
      <c r="J28" s="30">
        <f>'1b'!J47/'1'!N27*100</f>
        <v>99.40766550522649</v>
      </c>
      <c r="K28" s="30">
        <f>'1b'!K47/'1'!Q27*100</f>
        <v>99.982431482782857</v>
      </c>
      <c r="M28" s="16">
        <v>2002</v>
      </c>
      <c r="N28" s="137">
        <f t="shared" si="3"/>
        <v>143.43347773454963</v>
      </c>
      <c r="O28" s="137">
        <f t="shared" si="4"/>
        <v>134.82949145241108</v>
      </c>
      <c r="P28" s="137">
        <f t="shared" si="5"/>
        <v>146.32789414791313</v>
      </c>
      <c r="Q28" s="137">
        <f t="shared" si="6"/>
        <v>111.5878667807426</v>
      </c>
      <c r="S28" s="29">
        <f t="shared" si="1"/>
        <v>94.00140997901353</v>
      </c>
      <c r="T28" s="29">
        <f t="shared" si="2"/>
        <v>102.01795038304806</v>
      </c>
      <c r="W28" s="5">
        <v>14630</v>
      </c>
      <c r="X28" s="5">
        <v>14630</v>
      </c>
    </row>
    <row r="29" spans="1:24">
      <c r="A29" s="16">
        <v>2003</v>
      </c>
      <c r="B29" s="30">
        <f>'1b'!B48/'1'!B28*100</f>
        <v>103.44085211322817</v>
      </c>
      <c r="C29" s="30">
        <f>'1b'!C48/'1'!C28*100</f>
        <v>99.664572081142666</v>
      </c>
      <c r="D29" s="30">
        <f>'1b'!D48/'1'!D28*100</f>
        <v>107.05557796660898</v>
      </c>
      <c r="E29" s="30">
        <f>'1b'!E48/'1'!E28*100</f>
        <v>115.11627906976744</v>
      </c>
      <c r="F29" s="30">
        <f>'1b'!F48/'1'!G28*100</f>
        <v>101.51429380130199</v>
      </c>
      <c r="G29" s="30">
        <f>'1b'!G48/'1'!H28*100</f>
        <v>109.72037283621839</v>
      </c>
      <c r="H29" s="30">
        <f>'1b'!H48/'1'!I28*100</f>
        <v>97.838929563241621</v>
      </c>
      <c r="I29" s="30">
        <f>'1b'!I48/'1'!J28*100</f>
        <v>117.30903994393833</v>
      </c>
      <c r="J29" s="30">
        <f>'1b'!J48/'1'!N28*100</f>
        <v>93.571880937302097</v>
      </c>
      <c r="K29" s="30">
        <f>'1b'!K48/'1'!Q28*100</f>
        <v>105.35530381050464</v>
      </c>
      <c r="M29" s="16">
        <v>2003</v>
      </c>
      <c r="N29" s="137">
        <f t="shared" si="3"/>
        <v>148.60348359659824</v>
      </c>
      <c r="O29" s="137">
        <f t="shared" si="4"/>
        <v>134.75235237178995</v>
      </c>
      <c r="P29" s="137">
        <f t="shared" si="5"/>
        <v>156.90174713867026</v>
      </c>
      <c r="Q29" s="137">
        <f t="shared" si="6"/>
        <v>101.28694069885383</v>
      </c>
      <c r="S29" s="29">
        <f t="shared" si="1"/>
        <v>90.679134237250565</v>
      </c>
      <c r="T29" s="29">
        <f t="shared" si="2"/>
        <v>105.58416488041334</v>
      </c>
      <c r="W29" s="5">
        <v>15349</v>
      </c>
      <c r="X29" s="5">
        <v>16910</v>
      </c>
    </row>
    <row r="30" spans="1:24">
      <c r="A30" s="16">
        <v>2004</v>
      </c>
      <c r="B30" s="30">
        <f>'1b'!B49/'1'!B29*100</f>
        <v>106.56418583237721</v>
      </c>
      <c r="C30" s="30">
        <f>'1b'!C49/'1'!C29*100</f>
        <v>100.65779527899159</v>
      </c>
      <c r="D30" s="30">
        <f>'1b'!D49/'1'!D29*100</f>
        <v>108.73251624068503</v>
      </c>
      <c r="E30" s="30">
        <f>'1b'!E49/'1'!E29*100</f>
        <v>115.65620542082739</v>
      </c>
      <c r="F30" s="30">
        <f>'1b'!F49/'1'!G29*100</f>
        <v>100.81766148814393</v>
      </c>
      <c r="G30" s="30">
        <f>'1b'!G49/'1'!H29*100</f>
        <v>112.61074555722502</v>
      </c>
      <c r="H30" s="30">
        <f>'1b'!H49/'1'!I29*100</f>
        <v>103.20397111913357</v>
      </c>
      <c r="I30" s="30">
        <f>'1b'!I49/'1'!J29*100</f>
        <v>116.70406606229244</v>
      </c>
      <c r="J30" s="30">
        <f>'1b'!J49/'1'!N29*100</f>
        <v>98.869304955104752</v>
      </c>
      <c r="K30" s="30">
        <f>'1b'!K49/'1'!Q29*100</f>
        <v>106.71999065857077</v>
      </c>
      <c r="M30" s="16">
        <v>2004</v>
      </c>
      <c r="N30" s="137">
        <f t="shared" si="3"/>
        <v>153.09047555014683</v>
      </c>
      <c r="O30" s="137">
        <f t="shared" si="4"/>
        <v>136.09524844353956</v>
      </c>
      <c r="P30" s="137">
        <f t="shared" si="5"/>
        <v>159.35948497955425</v>
      </c>
      <c r="Q30" s="137">
        <f t="shared" si="6"/>
        <v>101.95897145851033</v>
      </c>
      <c r="S30" s="29">
        <f t="shared" si="1"/>
        <v>88.898573183254456</v>
      </c>
      <c r="T30" s="29">
        <f t="shared" si="2"/>
        <v>104.09497025002965</v>
      </c>
      <c r="W30" s="5">
        <v>17101</v>
      </c>
      <c r="X30" s="5">
        <v>18716</v>
      </c>
    </row>
    <row r="31" spans="1:24">
      <c r="A31" s="16">
        <v>2005</v>
      </c>
      <c r="B31" s="30">
        <f>'1b'!B50/'1'!B30*100</f>
        <v>110.45068290923281</v>
      </c>
      <c r="C31" s="30">
        <f>'1b'!C50/'1'!C30*100</f>
        <v>98.616835313512581</v>
      </c>
      <c r="D31" s="30">
        <f>'1b'!D50/'1'!D30*100</f>
        <v>109.37612895992427</v>
      </c>
      <c r="E31" s="30">
        <f>'1b'!E50/'1'!E30*100</f>
        <v>110.89086608852348</v>
      </c>
      <c r="F31" s="30">
        <f>'1b'!F50/'1'!G30*100</f>
        <v>99.503020108570979</v>
      </c>
      <c r="G31" s="30">
        <f>'1b'!G50/'1'!H30*100</f>
        <v>107.58474345720659</v>
      </c>
      <c r="H31" s="30">
        <f>'1b'!H50/'1'!I30*100</f>
        <v>108.04316546762591</v>
      </c>
      <c r="I31" s="30">
        <f>'1b'!I50/'1'!J30*100</f>
        <v>117.31729102085851</v>
      </c>
      <c r="J31" s="30">
        <f>'1b'!J50/'1'!N30*100</f>
        <v>107.67664670658684</v>
      </c>
      <c r="K31" s="30">
        <f>'1b'!K50/'1'!Q30*100</f>
        <v>107.895336905712</v>
      </c>
      <c r="M31" s="16">
        <v>2005</v>
      </c>
      <c r="N31" s="137">
        <f t="shared" si="3"/>
        <v>158.67383060581233</v>
      </c>
      <c r="O31" s="137">
        <f t="shared" si="4"/>
        <v>133.33575075341724</v>
      </c>
      <c r="P31" s="137">
        <f t="shared" si="5"/>
        <v>160.30277034634574</v>
      </c>
      <c r="Q31" s="137">
        <f t="shared" si="6"/>
        <v>83.96784646548447</v>
      </c>
      <c r="S31" s="29">
        <f t="shared" si="1"/>
        <v>84.031342940638041</v>
      </c>
      <c r="T31" s="29">
        <f t="shared" si="2"/>
        <v>101.02659634188838</v>
      </c>
      <c r="W31" s="5">
        <v>14629</v>
      </c>
      <c r="X31" s="5">
        <v>19441</v>
      </c>
    </row>
    <row r="32" spans="1:24">
      <c r="A32" s="16">
        <v>2006</v>
      </c>
      <c r="B32" s="30">
        <f>'1b'!B51/'1'!B31*100</f>
        <v>113.68617475313793</v>
      </c>
      <c r="C32" s="30">
        <f>'1b'!C51/'1'!C31*100</f>
        <v>100.04946605580204</v>
      </c>
      <c r="D32" s="30">
        <f>'1b'!D51/'1'!D31*100</f>
        <v>110.96895475534303</v>
      </c>
      <c r="E32" s="30">
        <f>'1b'!E51/'1'!E31*100</f>
        <v>113.46649484536084</v>
      </c>
      <c r="F32" s="30">
        <f>'1b'!F51/'1'!G31*100</f>
        <v>99.251050821551388</v>
      </c>
      <c r="G32" s="30">
        <f>'1b'!G51/'1'!H31*100</f>
        <v>110.56642525132419</v>
      </c>
      <c r="H32" s="30">
        <f>'1b'!H51/'1'!I31*100</f>
        <v>103.36240855374226</v>
      </c>
      <c r="I32" s="30">
        <f>'1b'!I51/'1'!J31*100</f>
        <v>124.94667317725066</v>
      </c>
      <c r="J32" s="30">
        <f>'1b'!J51/'1'!N31*100</f>
        <v>105.04663955991388</v>
      </c>
      <c r="K32" s="30">
        <f>'1b'!K51/'1'!Q31*100</f>
        <v>108.17037825145835</v>
      </c>
      <c r="M32" s="16">
        <v>2006</v>
      </c>
      <c r="N32" s="137">
        <f t="shared" si="3"/>
        <v>163.32194930679114</v>
      </c>
      <c r="O32" s="137">
        <f t="shared" si="4"/>
        <v>135.27275162115262</v>
      </c>
      <c r="P32" s="137">
        <f t="shared" si="5"/>
        <v>162.63723208048066</v>
      </c>
      <c r="Q32" s="137">
        <f t="shared" si="6"/>
        <v>80.177649719365675</v>
      </c>
      <c r="S32" s="29">
        <f t="shared" si="1"/>
        <v>82.825824817367518</v>
      </c>
      <c r="T32" s="29">
        <f t="shared" si="2"/>
        <v>99.580756151137848</v>
      </c>
      <c r="W32" s="5">
        <v>13904</v>
      </c>
      <c r="X32" s="5">
        <v>19351</v>
      </c>
    </row>
    <row r="33" spans="1:24">
      <c r="A33" s="16">
        <v>2007</v>
      </c>
      <c r="B33" s="30">
        <f>'1b'!B52/'1'!B32*100</f>
        <v>117.15294150827611</v>
      </c>
      <c r="C33" s="30">
        <f>'1b'!C52/'1'!C32*100</f>
        <v>101.7928291729349</v>
      </c>
      <c r="D33" s="30">
        <f>'1b'!D52/'1'!D32*100</f>
        <v>113.70074840081423</v>
      </c>
      <c r="E33" s="30">
        <f>'1b'!E52/'1'!E32*100</f>
        <v>118.43604896580835</v>
      </c>
      <c r="F33" s="30">
        <f>'1b'!F52/'1'!G32*100</f>
        <v>98.846995455310534</v>
      </c>
      <c r="G33" s="30">
        <f>'1b'!G52/'1'!H32*100</f>
        <v>119.108582266477</v>
      </c>
      <c r="H33" s="30">
        <f>'1b'!H52/'1'!I32*100</f>
        <v>97.519422107128264</v>
      </c>
      <c r="I33" s="30">
        <f>'1b'!I52/'1'!J32*100</f>
        <v>133.27098433481413</v>
      </c>
      <c r="J33" s="30">
        <f>'1b'!J52/'1'!N32*100</f>
        <v>102.59362348178138</v>
      </c>
      <c r="K33" s="30">
        <f>'1b'!K52/'1'!Q32*100</f>
        <v>109.44459208078661</v>
      </c>
      <c r="M33" s="16">
        <v>2007</v>
      </c>
      <c r="N33" s="137">
        <f t="shared" si="3"/>
        <v>168.30231833997053</v>
      </c>
      <c r="O33" s="137">
        <f t="shared" si="4"/>
        <v>137.62988090156139</v>
      </c>
      <c r="P33" s="137">
        <f t="shared" si="5"/>
        <v>166.64097671422999</v>
      </c>
      <c r="Q33" s="137">
        <f t="shared" si="6"/>
        <v>89.363038256096431</v>
      </c>
      <c r="S33" s="29">
        <f t="shared" si="1"/>
        <v>81.775392198430183</v>
      </c>
      <c r="T33" s="29">
        <f t="shared" si="2"/>
        <v>99.012882506832369</v>
      </c>
      <c r="W33" s="5">
        <v>15802</v>
      </c>
      <c r="X33" s="5">
        <v>19732</v>
      </c>
    </row>
    <row r="34" spans="1:24">
      <c r="A34" s="77"/>
      <c r="B34" s="30"/>
      <c r="C34" s="30"/>
      <c r="D34" s="30"/>
      <c r="E34" s="30"/>
      <c r="F34" s="30"/>
      <c r="G34" s="30"/>
      <c r="H34" s="30"/>
      <c r="I34" s="30"/>
      <c r="J34" s="30"/>
      <c r="K34" s="30"/>
      <c r="X34" s="5"/>
    </row>
    <row r="35" spans="1:24">
      <c r="A35" s="18" t="s">
        <v>71</v>
      </c>
      <c r="B35" s="65"/>
      <c r="C35" s="65"/>
      <c r="D35" s="65"/>
      <c r="E35" s="3"/>
      <c r="F35" s="3"/>
      <c r="G35" s="3"/>
      <c r="H35" s="3"/>
      <c r="I35" s="3"/>
      <c r="J35" s="3"/>
      <c r="K35" s="3"/>
      <c r="L35" s="3"/>
      <c r="M35" s="2"/>
      <c r="N35" s="3"/>
      <c r="O35" s="3"/>
      <c r="P35" s="3"/>
      <c r="Q35" s="3"/>
      <c r="X35" s="5"/>
    </row>
    <row r="36" spans="1:24">
      <c r="A36" s="7" t="s">
        <v>0</v>
      </c>
      <c r="B36" s="2">
        <f>(POWER(VLOOKUP(VALUE(RIGHT($A36,4)),$A$7:$K$33,COLUMN(B$33),0)/VLOOKUP(VALUE(LEFT($A36,4)),$A$7:$K$33,COLUMN(B$33),0),1/(VALUE(RIGHT($A36,4))-VALUE(LEFT($A36,4))))-1)*100</f>
        <v>2.8835135023290936</v>
      </c>
      <c r="C36" s="2">
        <f t="shared" ref="C36:K40" si="7">(POWER(VLOOKUP(VALUE(RIGHT($A36,4)),$A$7:$K$33,COLUMN(C$33),0)/VLOOKUP(VALUE(LEFT($A36,4)),$A$7:$K$33,COLUMN(C$33),0),1/(VALUE(RIGHT($A36,4))-VALUE(LEFT($A36,4))))-1)*100</f>
        <v>2.1709486287672553</v>
      </c>
      <c r="D36" s="2">
        <f t="shared" si="7"/>
        <v>3.34919078185274</v>
      </c>
      <c r="E36" s="2">
        <f t="shared" si="7"/>
        <v>2.7275444996457399</v>
      </c>
      <c r="F36" s="2">
        <f t="shared" si="7"/>
        <v>2.0025520416237175</v>
      </c>
      <c r="G36" s="2">
        <f t="shared" si="7"/>
        <v>2.8694168027592504</v>
      </c>
      <c r="H36" s="2">
        <f t="shared" si="7"/>
        <v>4.5542234415224092</v>
      </c>
      <c r="I36" s="2">
        <f t="shared" si="7"/>
        <v>4.9971291118497296</v>
      </c>
      <c r="J36" s="2">
        <f t="shared" si="7"/>
        <v>0.25913387853964132</v>
      </c>
      <c r="K36" s="2">
        <f t="shared" si="7"/>
        <v>3.1360393352594995</v>
      </c>
      <c r="L36" s="3"/>
      <c r="M36" s="3"/>
      <c r="N36" s="2"/>
      <c r="O36" s="3"/>
      <c r="P36" s="3"/>
      <c r="Q36" s="2"/>
      <c r="X36" s="5"/>
    </row>
    <row r="37" spans="1:24">
      <c r="A37" s="7" t="s">
        <v>1</v>
      </c>
      <c r="B37" s="2">
        <f>(POWER(VLOOKUP(VALUE(RIGHT($A37,4)),$A$7:$K$33,COLUMN(B$33),0)/VLOOKUP(VALUE(LEFT($A37,4)),$A$7:$K$33,COLUMN(B$33),0),1/(VALUE(RIGHT($A37,4))-VALUE(LEFT($A37,4))))-1)*100</f>
        <v>4.4711977092002364</v>
      </c>
      <c r="C37" s="2">
        <f t="shared" si="7"/>
        <v>4.431869932262944</v>
      </c>
      <c r="D37" s="2">
        <f t="shared" si="7"/>
        <v>6.659696435516671</v>
      </c>
      <c r="E37" s="2">
        <f t="shared" si="7"/>
        <v>2.9995464659521742</v>
      </c>
      <c r="F37" s="2">
        <f t="shared" si="7"/>
        <v>4.379970138695688</v>
      </c>
      <c r="G37" s="2">
        <f t="shared" si="7"/>
        <v>6.9034903083532217</v>
      </c>
      <c r="H37" s="2">
        <f t="shared" si="7"/>
        <v>10.167441462445769</v>
      </c>
      <c r="I37" s="2">
        <f t="shared" si="7"/>
        <v>6.6253657597428406</v>
      </c>
      <c r="J37" s="2">
        <f t="shared" si="7"/>
        <v>2.1630335376798371</v>
      </c>
      <c r="K37" s="2">
        <f t="shared" si="7"/>
        <v>7.4591198703056527</v>
      </c>
      <c r="L37" s="3"/>
      <c r="M37" s="3"/>
      <c r="N37" s="2"/>
      <c r="O37" s="3"/>
      <c r="P37" s="3"/>
      <c r="Q37" s="2"/>
    </row>
    <row r="38" spans="1:24">
      <c r="A38" s="7" t="s">
        <v>2</v>
      </c>
      <c r="B38" s="2">
        <f>(POWER(VLOOKUP(VALUE(RIGHT($A38,4)),$A$7:$K$33,COLUMN(B$33),0)/VLOOKUP(VALUE(LEFT($A38,4)),$A$7:$K$33,COLUMN(B$33),0),1/(VALUE(RIGHT($A38,4))-VALUE(LEFT($A38,4))))-1)*100</f>
        <v>1.8801343184345676</v>
      </c>
      <c r="C38" s="2">
        <f t="shared" si="7"/>
        <v>1.7053401005755697</v>
      </c>
      <c r="D38" s="2">
        <f t="shared" si="7"/>
        <v>1.8443884690717116</v>
      </c>
      <c r="E38" s="2">
        <f t="shared" si="7"/>
        <v>2.2090682388704375</v>
      </c>
      <c r="F38" s="2">
        <f t="shared" si="7"/>
        <v>1.5577921826608998</v>
      </c>
      <c r="G38" s="2">
        <f t="shared" si="7"/>
        <v>0.51914615786226026</v>
      </c>
      <c r="H38" s="2">
        <f t="shared" si="7"/>
        <v>4.0334893283070494</v>
      </c>
      <c r="I38" s="2">
        <f t="shared" si="7"/>
        <v>3.8386530839026101</v>
      </c>
      <c r="J38" s="2">
        <f t="shared" si="7"/>
        <v>-0.43001541002160026</v>
      </c>
      <c r="K38" s="2">
        <f t="shared" si="7"/>
        <v>1.0120379386135303</v>
      </c>
      <c r="L38" s="3"/>
      <c r="M38" s="3"/>
      <c r="N38" s="2"/>
      <c r="O38" s="3"/>
      <c r="P38" s="3"/>
      <c r="Q38" s="2"/>
    </row>
    <row r="39" spans="1:24">
      <c r="A39" s="19" t="s">
        <v>3</v>
      </c>
      <c r="B39" s="2">
        <f>(POWER(VLOOKUP(VALUE(RIGHT($A39,4)),$A$7:$K$33,COLUMN(B$33),0)/VLOOKUP(VALUE(LEFT($A39,4)),$A$7:$K$33,COLUMN(B$33),0),1/(VALUE(RIGHT($A39,4))-VALUE(LEFT($A39,4))))-1)*100</f>
        <v>2.6675800309397868</v>
      </c>
      <c r="C39" s="2">
        <f t="shared" si="7"/>
        <v>0.36471243299749379</v>
      </c>
      <c r="D39" s="2">
        <f t="shared" si="7"/>
        <v>2.0158374537486479</v>
      </c>
      <c r="E39" s="2">
        <f t="shared" si="7"/>
        <v>3.2351573746113083</v>
      </c>
      <c r="F39" s="2">
        <f t="shared" si="7"/>
        <v>3.6317472839386689E-2</v>
      </c>
      <c r="G39" s="2">
        <f t="shared" si="7"/>
        <v>2.0862730269033403</v>
      </c>
      <c r="H39" s="2">
        <f t="shared" si="7"/>
        <v>-0.73574623359636826</v>
      </c>
      <c r="I39" s="2">
        <f t="shared" si="7"/>
        <v>4.9811492084310682</v>
      </c>
      <c r="J39" s="2">
        <f t="shared" si="7"/>
        <v>-0.80398491184995313</v>
      </c>
      <c r="K39" s="2">
        <f t="shared" si="7"/>
        <v>1.6790710122001951</v>
      </c>
      <c r="L39" s="2"/>
      <c r="M39" s="2"/>
      <c r="N39" s="2"/>
      <c r="O39" s="2"/>
      <c r="P39" s="2"/>
      <c r="Q39" s="2"/>
    </row>
    <row r="40" spans="1:24">
      <c r="A40" s="19" t="s">
        <v>4</v>
      </c>
      <c r="B40" s="2">
        <f>(POWER(VLOOKUP(VALUE(RIGHT($A40,4)),$A$7:$K$33,COLUMN(B$33),0)/VLOOKUP(VALUE(LEFT($A40,4)),$A$7:$K$33,COLUMN(B$33),0),1/(VALUE(RIGHT($A40,4))-VALUE(LEFT($A40,4))))-1)*100</f>
        <v>2.4507461905896921</v>
      </c>
      <c r="C40" s="2">
        <f t="shared" si="7"/>
        <v>0.79797030203958563</v>
      </c>
      <c r="D40" s="2">
        <f t="shared" si="7"/>
        <v>1.7533601642492735</v>
      </c>
      <c r="E40" s="2">
        <f t="shared" si="7"/>
        <v>2.7044230528536994</v>
      </c>
      <c r="F40" s="2">
        <f t="shared" si="7"/>
        <v>0.53003334551104953</v>
      </c>
      <c r="G40" s="2">
        <f t="shared" si="7"/>
        <v>1.386254949088328</v>
      </c>
      <c r="H40" s="2">
        <f t="shared" si="7"/>
        <v>0.76908958662722515</v>
      </c>
      <c r="I40" s="2">
        <f t="shared" si="7"/>
        <v>3.675007604360192</v>
      </c>
      <c r="J40" s="2">
        <f t="shared" si="7"/>
        <v>0.18430787277572414</v>
      </c>
      <c r="K40" s="2">
        <f t="shared" si="7"/>
        <v>1.24062999378034</v>
      </c>
      <c r="L40" s="2"/>
      <c r="M40" s="2"/>
      <c r="N40" s="2"/>
      <c r="O40" s="2"/>
      <c r="P40" s="2"/>
      <c r="Q40" s="2"/>
    </row>
    <row r="41" spans="1:24">
      <c r="A41" s="77"/>
      <c r="B41" s="77"/>
      <c r="C41" s="3"/>
      <c r="D41" s="3"/>
      <c r="E41" s="3"/>
      <c r="F41" s="3"/>
      <c r="G41" s="3"/>
      <c r="H41" s="3"/>
      <c r="I41" s="3"/>
      <c r="J41" s="3"/>
      <c r="K41" s="3"/>
    </row>
    <row r="42" spans="1:24" ht="15" customHeight="1">
      <c r="A42" s="331" t="s">
        <v>443</v>
      </c>
      <c r="B42" s="331"/>
      <c r="C42" s="331"/>
      <c r="D42" s="331"/>
      <c r="E42" s="331"/>
      <c r="F42" s="331"/>
      <c r="G42" s="331"/>
      <c r="H42" s="331"/>
      <c r="I42" s="28"/>
      <c r="J42" s="28"/>
      <c r="K42" s="28"/>
    </row>
    <row r="43" spans="1:24">
      <c r="A43" s="332" t="s">
        <v>444</v>
      </c>
      <c r="B43" s="332"/>
      <c r="C43" s="332"/>
      <c r="D43" s="332"/>
      <c r="E43" s="332"/>
      <c r="F43" s="332"/>
      <c r="G43" s="332"/>
      <c r="H43" s="332"/>
      <c r="I43" s="40"/>
      <c r="J43" s="3"/>
      <c r="K43" s="3"/>
    </row>
  </sheetData>
  <mergeCells count="15">
    <mergeCell ref="A42:H42"/>
    <mergeCell ref="A43:H43"/>
    <mergeCell ref="A1:K1"/>
    <mergeCell ref="A2:A5"/>
    <mergeCell ref="B2:B5"/>
    <mergeCell ref="C2:C5"/>
    <mergeCell ref="D2:D5"/>
    <mergeCell ref="E2:K2"/>
    <mergeCell ref="E3:E5"/>
    <mergeCell ref="F3:F5"/>
    <mergeCell ref="G3:G5"/>
    <mergeCell ref="H3:H5"/>
    <mergeCell ref="I3:I5"/>
    <mergeCell ref="J3:J5"/>
    <mergeCell ref="K3:K5"/>
  </mergeCells>
  <pageMargins left="0.7" right="0.7" top="0.75" bottom="0.75" header="0.3" footer="0.3"/>
  <pageSetup scale="74" orientation="landscape" horizontalDpi="0" verticalDpi="0" r:id="rId1"/>
</worksheet>
</file>

<file path=xl/worksheets/sheet90.xml><?xml version="1.0" encoding="utf-8"?>
<worksheet xmlns="http://schemas.openxmlformats.org/spreadsheetml/2006/main" xmlns:r="http://schemas.openxmlformats.org/officeDocument/2006/relationships">
  <sheetPr codeName="Sheet134"/>
  <dimension ref="A1:AL127"/>
  <sheetViews>
    <sheetView view="pageBreakPreview" zoomScaleNormal="100" zoomScaleSheetLayoutView="100" workbookViewId="0"/>
  </sheetViews>
  <sheetFormatPr defaultRowHeight="15" outlineLevelRow="1" outlineLevelCol="2"/>
  <cols>
    <col min="1" max="1" width="11.42578125" customWidth="1"/>
    <col min="2" max="2" width="8.28515625" customWidth="1"/>
    <col min="3" max="3" width="8" customWidth="1"/>
    <col min="4" max="4" width="8.7109375" customWidth="1"/>
    <col min="5" max="5" width="6.85546875" customWidth="1"/>
    <col min="6" max="6" width="7.85546875" customWidth="1"/>
    <col min="7" max="7" width="9.85546875" customWidth="1"/>
    <col min="8" max="8" width="10" customWidth="1"/>
    <col min="9" max="9" width="10.140625" customWidth="1"/>
    <col min="10" max="10" width="9.42578125" customWidth="1"/>
    <col min="11" max="11" width="9.85546875" customWidth="1"/>
    <col min="12" max="12" width="8.7109375" customWidth="1"/>
    <col min="13" max="13" width="13.42578125" customWidth="1"/>
    <col min="14" max="14" width="12.42578125" customWidth="1"/>
    <col min="16" max="17" width="9.140625" style="193"/>
    <col min="18" max="19" width="0" style="193" hidden="1" customWidth="1" outlineLevel="2"/>
    <col min="20" max="20" width="0" hidden="1" customWidth="1" outlineLevel="2"/>
    <col min="21" max="22" width="0" style="171" hidden="1" customWidth="1" outlineLevel="2"/>
    <col min="23" max="37" width="0" hidden="1" customWidth="1" outlineLevel="2"/>
    <col min="38" max="38" width="9.140625" collapsed="1"/>
  </cols>
  <sheetData>
    <row r="1" spans="1:37">
      <c r="A1" s="9" t="s">
        <v>907</v>
      </c>
    </row>
    <row r="2" spans="1:37" ht="30" customHeight="1">
      <c r="A2" s="320"/>
      <c r="B2" s="318" t="s">
        <v>631</v>
      </c>
      <c r="C2" s="318"/>
      <c r="D2" s="373" t="s">
        <v>629</v>
      </c>
      <c r="E2" s="375"/>
      <c r="F2" s="318" t="s">
        <v>908</v>
      </c>
      <c r="G2" s="318" t="s">
        <v>833</v>
      </c>
      <c r="H2" s="315" t="s">
        <v>909</v>
      </c>
      <c r="I2" s="318" t="s">
        <v>910</v>
      </c>
      <c r="J2" s="318" t="s">
        <v>911</v>
      </c>
      <c r="K2" s="318" t="s">
        <v>834</v>
      </c>
      <c r="L2" s="318" t="s">
        <v>912</v>
      </c>
      <c r="M2" s="318"/>
      <c r="N2" s="318"/>
      <c r="O2" s="318" t="s">
        <v>913</v>
      </c>
      <c r="P2" s="188"/>
      <c r="Q2" s="188"/>
      <c r="R2" s="188"/>
      <c r="S2" s="188"/>
    </row>
    <row r="3" spans="1:37" ht="60">
      <c r="A3" s="320"/>
      <c r="B3" s="47" t="s">
        <v>914</v>
      </c>
      <c r="C3" s="47" t="s">
        <v>915</v>
      </c>
      <c r="D3" s="47" t="s">
        <v>914</v>
      </c>
      <c r="E3" s="47" t="s">
        <v>915</v>
      </c>
      <c r="F3" s="318"/>
      <c r="G3" s="318"/>
      <c r="H3" s="316"/>
      <c r="I3" s="318"/>
      <c r="J3" s="318"/>
      <c r="K3" s="318"/>
      <c r="L3" s="47" t="s">
        <v>916</v>
      </c>
      <c r="M3" s="47" t="s">
        <v>917</v>
      </c>
      <c r="N3" s="47" t="s">
        <v>918</v>
      </c>
      <c r="O3" s="318"/>
      <c r="P3" s="190" t="s">
        <v>1331</v>
      </c>
      <c r="Q3" s="190" t="s">
        <v>1332</v>
      </c>
      <c r="R3" s="188"/>
      <c r="S3" s="188"/>
      <c r="T3" s="171"/>
      <c r="W3" s="171"/>
      <c r="Y3" t="s">
        <v>919</v>
      </c>
      <c r="Z3" t="s">
        <v>920</v>
      </c>
      <c r="AA3" t="s">
        <v>921</v>
      </c>
      <c r="AB3" t="s">
        <v>922</v>
      </c>
      <c r="AC3" t="s">
        <v>923</v>
      </c>
      <c r="AD3" t="s">
        <v>924</v>
      </c>
      <c r="AE3" t="s">
        <v>925</v>
      </c>
      <c r="AF3" t="s">
        <v>926</v>
      </c>
      <c r="AG3" t="s">
        <v>927</v>
      </c>
      <c r="AH3" t="s">
        <v>844</v>
      </c>
      <c r="AI3" t="s">
        <v>928</v>
      </c>
      <c r="AJ3" t="s">
        <v>929</v>
      </c>
      <c r="AK3" t="s">
        <v>930</v>
      </c>
    </row>
    <row r="4" spans="1:37">
      <c r="A4" s="320"/>
      <c r="B4" s="373" t="s">
        <v>931</v>
      </c>
      <c r="C4" s="374"/>
      <c r="D4" s="374"/>
      <c r="E4" s="374"/>
      <c r="F4" s="374"/>
      <c r="G4" s="374"/>
      <c r="H4" s="374"/>
      <c r="I4" s="375"/>
      <c r="J4" s="318" t="s">
        <v>932</v>
      </c>
      <c r="K4" s="318"/>
      <c r="L4" s="376" t="s">
        <v>931</v>
      </c>
      <c r="M4" s="376"/>
      <c r="N4" s="376"/>
      <c r="O4" s="376"/>
      <c r="P4" s="191"/>
      <c r="Q4" s="191"/>
      <c r="R4" s="191"/>
      <c r="S4" s="191"/>
      <c r="T4" s="171" t="s">
        <v>1243</v>
      </c>
      <c r="U4" s="171" t="s">
        <v>1244</v>
      </c>
    </row>
    <row r="5" spans="1:37">
      <c r="A5" s="7">
        <v>1961</v>
      </c>
      <c r="B5" s="13">
        <f t="shared" ref="B5:I36" si="0">Y5</f>
        <v>78.099999999999994</v>
      </c>
      <c r="C5" s="13">
        <f t="shared" si="0"/>
        <v>48</v>
      </c>
      <c r="D5" s="13">
        <f t="shared" si="0"/>
        <v>29.1</v>
      </c>
      <c r="E5" s="13">
        <f t="shared" si="0"/>
        <v>28.8</v>
      </c>
      <c r="F5" s="13">
        <f t="shared" si="0"/>
        <v>21.7</v>
      </c>
      <c r="G5" s="13">
        <f t="shared" si="0"/>
        <v>21.5</v>
      </c>
      <c r="H5" s="13">
        <f t="shared" si="0"/>
        <v>44.8</v>
      </c>
      <c r="I5" s="13">
        <f t="shared" si="0"/>
        <v>27.9</v>
      </c>
      <c r="J5" s="3">
        <f t="shared" ref="J5:K51" si="1">AG5/(10^6)</f>
        <v>24233.8</v>
      </c>
      <c r="K5" s="3">
        <f t="shared" si="1"/>
        <v>8778.7999999999993</v>
      </c>
      <c r="L5" s="13">
        <f t="shared" ref="L5:N51" si="2">AI5</f>
        <v>89.4</v>
      </c>
      <c r="M5" s="13">
        <f t="shared" si="2"/>
        <v>44.1</v>
      </c>
      <c r="N5" s="13">
        <f t="shared" si="2"/>
        <v>94.4</v>
      </c>
      <c r="O5" s="13">
        <f>'14b'!B5/'14a'!E4*100</f>
        <v>36.778772247463536</v>
      </c>
      <c r="P5" s="13">
        <f t="shared" ref="P5:P44" si="3">P6/R6</f>
        <v>84.080390986383904</v>
      </c>
      <c r="Q5" s="13">
        <f t="shared" ref="Q5:Q44" si="4">Q6/S6</f>
        <v>70.856018561541475</v>
      </c>
      <c r="R5" s="52"/>
      <c r="T5">
        <f>($K$46*G5)/('14b'!B5*'14b'!$H$46)</f>
        <v>1.7253803227924884</v>
      </c>
      <c r="U5" s="171">
        <f>100*T5/$T$46</f>
        <v>78.181818181818201</v>
      </c>
      <c r="V5" s="171">
        <f>G5/'14b'!B5*100</f>
        <v>78.181818181818187</v>
      </c>
      <c r="W5">
        <f>($K$46*G5/100)/'14a'!D4</f>
        <v>13.420074812967579</v>
      </c>
      <c r="X5">
        <v>1961</v>
      </c>
      <c r="Y5">
        <v>78.099999999999994</v>
      </c>
      <c r="Z5">
        <v>48</v>
      </c>
      <c r="AA5">
        <v>29.1</v>
      </c>
      <c r="AB5">
        <v>28.8</v>
      </c>
      <c r="AC5">
        <v>21.7</v>
      </c>
      <c r="AD5">
        <v>21.5</v>
      </c>
      <c r="AE5">
        <v>44.8</v>
      </c>
      <c r="AF5">
        <v>27.9</v>
      </c>
      <c r="AG5">
        <v>24233800000</v>
      </c>
      <c r="AH5">
        <v>8778800000</v>
      </c>
      <c r="AI5">
        <v>89.4</v>
      </c>
      <c r="AJ5">
        <v>44.1</v>
      </c>
      <c r="AK5">
        <v>94.4</v>
      </c>
    </row>
    <row r="6" spans="1:37">
      <c r="A6" s="7">
        <f>A5+1</f>
        <v>1962</v>
      </c>
      <c r="B6" s="13">
        <f t="shared" si="0"/>
        <v>80.3</v>
      </c>
      <c r="C6" s="13">
        <f t="shared" si="0"/>
        <v>51.9</v>
      </c>
      <c r="D6" s="13">
        <f t="shared" si="0"/>
        <v>30.6</v>
      </c>
      <c r="E6" s="13">
        <f t="shared" si="0"/>
        <v>31.2</v>
      </c>
      <c r="F6" s="13">
        <f t="shared" si="0"/>
        <v>23.8</v>
      </c>
      <c r="G6" s="13">
        <f t="shared" si="0"/>
        <v>24.2</v>
      </c>
      <c r="H6" s="13">
        <f t="shared" si="0"/>
        <v>46.7</v>
      </c>
      <c r="I6" s="13">
        <f t="shared" si="0"/>
        <v>29.6</v>
      </c>
      <c r="J6" s="3">
        <f t="shared" si="1"/>
        <v>26757</v>
      </c>
      <c r="K6" s="3">
        <f t="shared" si="1"/>
        <v>9727.2999999999993</v>
      </c>
      <c r="L6" s="13">
        <f t="shared" si="2"/>
        <v>89.2</v>
      </c>
      <c r="M6" s="13">
        <f t="shared" si="2"/>
        <v>45.1</v>
      </c>
      <c r="N6" s="13">
        <f t="shared" si="2"/>
        <v>94.6</v>
      </c>
      <c r="O6" s="13">
        <f>'14b'!B6/'14a'!E5*100</f>
        <v>36.170146309386816</v>
      </c>
      <c r="P6" s="13">
        <f t="shared" si="3"/>
        <v>84.676848446291544</v>
      </c>
      <c r="Q6" s="13">
        <f t="shared" si="4"/>
        <v>70.480952927985783</v>
      </c>
      <c r="R6" s="13">
        <f>1+LN('14a'!C5/'14a'!C4)*('14a'!G4)/100</f>
        <v>1.0070938949368615</v>
      </c>
      <c r="S6" s="13">
        <f>1+LN(O6/O5)*(100-'14a'!G4)/100</f>
        <v>0.9947066510203374</v>
      </c>
      <c r="T6" s="175">
        <f>($K$46*G6)/('14b'!B6*'14b'!$H$46)</f>
        <v>1.9005886035229678</v>
      </c>
      <c r="U6" s="171">
        <f t="shared" ref="U6:U51" si="5">100*T6/$T$46</f>
        <v>86.12099644128115</v>
      </c>
      <c r="V6" s="171">
        <f>G6/'14b'!B6*100</f>
        <v>86.120996441281122</v>
      </c>
      <c r="W6" s="171">
        <f>($K$46*G6/100)/'14a'!D5</f>
        <v>14.53822061482821</v>
      </c>
      <c r="X6">
        <v>1962</v>
      </c>
      <c r="Y6">
        <v>80.3</v>
      </c>
      <c r="Z6">
        <v>51.9</v>
      </c>
      <c r="AA6">
        <v>30.6</v>
      </c>
      <c r="AB6">
        <v>31.2</v>
      </c>
      <c r="AC6">
        <v>23.8</v>
      </c>
      <c r="AD6">
        <v>24.2</v>
      </c>
      <c r="AE6">
        <v>46.7</v>
      </c>
      <c r="AF6">
        <v>29.6</v>
      </c>
      <c r="AG6">
        <v>26757000000</v>
      </c>
      <c r="AH6">
        <v>9727300000</v>
      </c>
      <c r="AI6">
        <v>89.2</v>
      </c>
      <c r="AJ6">
        <v>45.1</v>
      </c>
      <c r="AK6">
        <v>94.6</v>
      </c>
    </row>
    <row r="7" spans="1:37">
      <c r="A7" s="7">
        <f t="shared" ref="A7:A51" si="6">A6+1</f>
        <v>1963</v>
      </c>
      <c r="B7" s="13">
        <f t="shared" si="0"/>
        <v>81.3</v>
      </c>
      <c r="C7" s="13">
        <f t="shared" si="0"/>
        <v>53.6</v>
      </c>
      <c r="D7" s="13">
        <f t="shared" si="0"/>
        <v>32.200000000000003</v>
      </c>
      <c r="E7" s="13">
        <f t="shared" si="0"/>
        <v>32.5</v>
      </c>
      <c r="F7" s="13">
        <f t="shared" si="0"/>
        <v>25.6</v>
      </c>
      <c r="G7" s="13">
        <f t="shared" si="0"/>
        <v>25.9</v>
      </c>
      <c r="H7" s="13">
        <f t="shared" si="0"/>
        <v>48.3</v>
      </c>
      <c r="I7" s="13">
        <f t="shared" si="0"/>
        <v>31.5</v>
      </c>
      <c r="J7" s="3">
        <f t="shared" si="1"/>
        <v>29110.1</v>
      </c>
      <c r="K7" s="3">
        <f t="shared" si="1"/>
        <v>10532.2</v>
      </c>
      <c r="L7" s="13">
        <f t="shared" si="2"/>
        <v>89.3</v>
      </c>
      <c r="M7" s="13">
        <f t="shared" si="2"/>
        <v>46.7</v>
      </c>
      <c r="N7" s="13">
        <f t="shared" si="2"/>
        <v>94.9</v>
      </c>
      <c r="O7" s="13">
        <f>'14b'!B7/'14a'!E6*100</f>
        <v>36.474764673755899</v>
      </c>
      <c r="P7" s="13">
        <f t="shared" si="3"/>
        <v>85.326616358469693</v>
      </c>
      <c r="Q7" s="13">
        <f t="shared" si="4"/>
        <v>70.679707383569919</v>
      </c>
      <c r="R7" s="13">
        <f>1+LN('14a'!C6/'14a'!C5)*('14a'!G5)/100</f>
        <v>1.0076735013654916</v>
      </c>
      <c r="S7" s="13">
        <f>1+LN(O7/O6)*(100-'14a'!G5)/100</f>
        <v>1.0028199740118044</v>
      </c>
      <c r="T7" s="175">
        <f>($K$46*G7)/('14b'!B7*'14b'!$H$46)</f>
        <v>1.9709737528611864</v>
      </c>
      <c r="U7" s="171">
        <f t="shared" si="5"/>
        <v>89.310344827586206</v>
      </c>
      <c r="V7" s="171">
        <f>G7/'14b'!B7*100</f>
        <v>89.310344827586192</v>
      </c>
      <c r="W7" s="171">
        <f>($K$46*G7/100)/'14a'!D6</f>
        <v>15.203592058341632</v>
      </c>
      <c r="X7">
        <v>1963</v>
      </c>
      <c r="Y7">
        <v>81.3</v>
      </c>
      <c r="Z7">
        <v>53.6</v>
      </c>
      <c r="AA7">
        <v>32.200000000000003</v>
      </c>
      <c r="AB7">
        <v>32.5</v>
      </c>
      <c r="AC7">
        <v>25.6</v>
      </c>
      <c r="AD7">
        <v>25.9</v>
      </c>
      <c r="AE7">
        <v>48.3</v>
      </c>
      <c r="AF7">
        <v>31.5</v>
      </c>
      <c r="AG7">
        <v>29110100000</v>
      </c>
      <c r="AH7">
        <v>10532200000</v>
      </c>
      <c r="AI7">
        <v>89.3</v>
      </c>
      <c r="AJ7">
        <v>46.7</v>
      </c>
      <c r="AK7">
        <v>94.9</v>
      </c>
    </row>
    <row r="8" spans="1:37">
      <c r="A8" s="7">
        <f t="shared" si="6"/>
        <v>1964</v>
      </c>
      <c r="B8" s="13">
        <f t="shared" si="0"/>
        <v>82.2</v>
      </c>
      <c r="C8" s="13">
        <f t="shared" si="0"/>
        <v>55.3</v>
      </c>
      <c r="D8" s="13">
        <f t="shared" si="0"/>
        <v>33.5</v>
      </c>
      <c r="E8" s="13">
        <f t="shared" si="0"/>
        <v>33.9</v>
      </c>
      <c r="F8" s="13">
        <f t="shared" si="0"/>
        <v>28</v>
      </c>
      <c r="G8" s="13">
        <f t="shared" si="0"/>
        <v>28.3</v>
      </c>
      <c r="H8" s="13">
        <f t="shared" si="0"/>
        <v>51.3</v>
      </c>
      <c r="I8" s="13">
        <f t="shared" si="0"/>
        <v>34</v>
      </c>
      <c r="J8" s="3">
        <f t="shared" si="1"/>
        <v>32199.599999999999</v>
      </c>
      <c r="K8" s="3">
        <f t="shared" si="1"/>
        <v>11683.7</v>
      </c>
      <c r="L8" s="13">
        <f t="shared" si="2"/>
        <v>89.5</v>
      </c>
      <c r="M8" s="13">
        <f t="shared" si="2"/>
        <v>47.9</v>
      </c>
      <c r="N8" s="13">
        <f t="shared" si="2"/>
        <v>95.1</v>
      </c>
      <c r="O8" s="13">
        <f>'14b'!B8/'14a'!E7*100</f>
        <v>37.13284787663688</v>
      </c>
      <c r="P8" s="13">
        <f t="shared" si="3"/>
        <v>85.895715076764162</v>
      </c>
      <c r="Q8" s="13">
        <f t="shared" si="4"/>
        <v>71.114317419962404</v>
      </c>
      <c r="R8" s="13">
        <f>1+LN('14a'!C7/'14a'!C6)*('14a'!G6)/100</f>
        <v>1.0066696506035537</v>
      </c>
      <c r="S8" s="13">
        <f>1+LN(O8/O7)*(100-'14a'!G6)/100</f>
        <v>1.0061490072961665</v>
      </c>
      <c r="T8" s="175">
        <f>($K$46*G8)/('14b'!B8*'14b'!$H$46)</f>
        <v>2.0146695217003061</v>
      </c>
      <c r="U8" s="171">
        <f t="shared" si="5"/>
        <v>91.290322580645167</v>
      </c>
      <c r="V8" s="171">
        <f>G8/'14b'!B8*100</f>
        <v>91.290322580645167</v>
      </c>
      <c r="W8" s="171">
        <f>($K$46*G8/100)/'14a'!D7</f>
        <v>15.821036898788398</v>
      </c>
      <c r="X8">
        <v>1964</v>
      </c>
      <c r="Y8">
        <v>82.2</v>
      </c>
      <c r="Z8">
        <v>55.3</v>
      </c>
      <c r="AA8">
        <v>33.5</v>
      </c>
      <c r="AB8">
        <v>33.9</v>
      </c>
      <c r="AC8">
        <v>28</v>
      </c>
      <c r="AD8">
        <v>28.3</v>
      </c>
      <c r="AE8">
        <v>51.3</v>
      </c>
      <c r="AF8">
        <v>34</v>
      </c>
      <c r="AG8">
        <v>32199600000</v>
      </c>
      <c r="AH8">
        <v>11683700000</v>
      </c>
      <c r="AI8">
        <v>89.5</v>
      </c>
      <c r="AJ8">
        <v>47.9</v>
      </c>
      <c r="AK8">
        <v>95.1</v>
      </c>
    </row>
    <row r="9" spans="1:37">
      <c r="A9" s="7">
        <f t="shared" si="6"/>
        <v>1965</v>
      </c>
      <c r="B9" s="13">
        <f t="shared" si="0"/>
        <v>82.8</v>
      </c>
      <c r="C9" s="13">
        <f t="shared" si="0"/>
        <v>56.4</v>
      </c>
      <c r="D9" s="13">
        <f t="shared" si="0"/>
        <v>35</v>
      </c>
      <c r="E9" s="13">
        <f t="shared" si="0"/>
        <v>35.5</v>
      </c>
      <c r="F9" s="13">
        <f t="shared" si="0"/>
        <v>30.4</v>
      </c>
      <c r="G9" s="13">
        <f t="shared" si="0"/>
        <v>30.9</v>
      </c>
      <c r="H9" s="13">
        <f t="shared" si="0"/>
        <v>54.8</v>
      </c>
      <c r="I9" s="13">
        <f t="shared" si="0"/>
        <v>36.700000000000003</v>
      </c>
      <c r="J9" s="3">
        <f t="shared" si="1"/>
        <v>35517.599999999999</v>
      </c>
      <c r="K9" s="3">
        <f t="shared" si="1"/>
        <v>12908.5</v>
      </c>
      <c r="L9" s="13">
        <f t="shared" si="2"/>
        <v>90.1</v>
      </c>
      <c r="M9" s="13">
        <f t="shared" si="2"/>
        <v>49.2</v>
      </c>
      <c r="N9" s="13">
        <f t="shared" si="2"/>
        <v>95.4</v>
      </c>
      <c r="O9" s="13">
        <f>'14b'!B9/'14a'!E8*100</f>
        <v>39.14079040225829</v>
      </c>
      <c r="P9" s="13">
        <f t="shared" si="3"/>
        <v>86.456613502870951</v>
      </c>
      <c r="Q9" s="13">
        <f t="shared" si="4"/>
        <v>72.429177293872172</v>
      </c>
      <c r="R9" s="13">
        <f>1+LN('14a'!C8/'14a'!C7)*('14a'!G7)/100</f>
        <v>1.0065299930922691</v>
      </c>
      <c r="S9" s="13">
        <f>1+LN(O9/O8)*(100-'14a'!G7)/100</f>
        <v>1.0184893833142619</v>
      </c>
      <c r="T9" s="175">
        <f>($K$46*G9)/('14b'!B9*'14b'!$H$46)</f>
        <v>2.0056661139437986</v>
      </c>
      <c r="U9" s="171">
        <f t="shared" si="5"/>
        <v>90.882352941176464</v>
      </c>
      <c r="V9" s="171">
        <f>G9/'14b'!B9*100</f>
        <v>90.882352941176464</v>
      </c>
      <c r="W9" s="171">
        <f>($K$46*G9/100)/'14a'!D8</f>
        <v>16.602026287932247</v>
      </c>
      <c r="X9">
        <v>1965</v>
      </c>
      <c r="Y9">
        <v>82.8</v>
      </c>
      <c r="Z9">
        <v>56.4</v>
      </c>
      <c r="AA9">
        <v>35</v>
      </c>
      <c r="AB9">
        <v>35.5</v>
      </c>
      <c r="AC9">
        <v>30.4</v>
      </c>
      <c r="AD9">
        <v>30.9</v>
      </c>
      <c r="AE9">
        <v>54.8</v>
      </c>
      <c r="AF9">
        <v>36.700000000000003</v>
      </c>
      <c r="AG9">
        <v>35517600000</v>
      </c>
      <c r="AH9">
        <v>12908500000</v>
      </c>
      <c r="AI9">
        <v>90.1</v>
      </c>
      <c r="AJ9">
        <v>49.2</v>
      </c>
      <c r="AK9">
        <v>95.4</v>
      </c>
    </row>
    <row r="10" spans="1:37">
      <c r="A10" s="7">
        <f t="shared" si="6"/>
        <v>1966</v>
      </c>
      <c r="B10" s="13">
        <f t="shared" si="0"/>
        <v>82.7</v>
      </c>
      <c r="C10" s="13">
        <f t="shared" si="0"/>
        <v>56.2</v>
      </c>
      <c r="D10" s="13">
        <f t="shared" si="0"/>
        <v>35.799999999999997</v>
      </c>
      <c r="E10" s="13">
        <f t="shared" si="0"/>
        <v>36.299999999999997</v>
      </c>
      <c r="F10" s="13">
        <f t="shared" si="0"/>
        <v>32.5</v>
      </c>
      <c r="G10" s="13">
        <f t="shared" si="0"/>
        <v>32.9</v>
      </c>
      <c r="H10" s="13">
        <f t="shared" si="0"/>
        <v>58.6</v>
      </c>
      <c r="I10" s="13">
        <f t="shared" si="0"/>
        <v>39.299999999999997</v>
      </c>
      <c r="J10" s="3">
        <f t="shared" si="1"/>
        <v>38850.1</v>
      </c>
      <c r="K10" s="3">
        <f t="shared" si="1"/>
        <v>13938.1</v>
      </c>
      <c r="L10" s="13">
        <f t="shared" si="2"/>
        <v>90.8</v>
      </c>
      <c r="M10" s="13">
        <f t="shared" si="2"/>
        <v>49.9</v>
      </c>
      <c r="N10" s="13">
        <f t="shared" si="2"/>
        <v>95.6</v>
      </c>
      <c r="O10" s="13">
        <f>'14b'!B10/'14a'!E9*100</f>
        <v>41.59494420020291</v>
      </c>
      <c r="P10" s="13">
        <f t="shared" si="3"/>
        <v>86.948470329303078</v>
      </c>
      <c r="Q10" s="13">
        <f t="shared" si="4"/>
        <v>73.961095351594196</v>
      </c>
      <c r="R10" s="13">
        <f>1+LN('14a'!C9/'14a'!C8)*('14a'!G8)/100</f>
        <v>1.0056890595930617</v>
      </c>
      <c r="S10" s="13">
        <f>1+LN(O10/O9)*(100-'14a'!G8)/100</f>
        <v>1.0211505654897399</v>
      </c>
      <c r="T10" s="175">
        <f>($K$46*G10)/('14b'!B10*'14b'!$H$46)</f>
        <v>1.92589950903276</v>
      </c>
      <c r="U10" s="171">
        <f t="shared" si="5"/>
        <v>87.267904509283809</v>
      </c>
      <c r="V10" s="171">
        <f>G10/'14b'!B10*100</f>
        <v>87.267904509283809</v>
      </c>
      <c r="W10" s="171">
        <f>($K$46*G10/100)/'14a'!D9</f>
        <v>16.941311858865966</v>
      </c>
      <c r="X10">
        <v>1966</v>
      </c>
      <c r="Y10">
        <v>82.7</v>
      </c>
      <c r="Z10">
        <v>56.2</v>
      </c>
      <c r="AA10">
        <v>35.799999999999997</v>
      </c>
      <c r="AB10">
        <v>36.299999999999997</v>
      </c>
      <c r="AC10">
        <v>32.5</v>
      </c>
      <c r="AD10">
        <v>32.9</v>
      </c>
      <c r="AE10">
        <v>58.6</v>
      </c>
      <c r="AF10">
        <v>39.299999999999997</v>
      </c>
      <c r="AG10">
        <v>38850100000</v>
      </c>
      <c r="AH10">
        <v>13938100000</v>
      </c>
      <c r="AI10">
        <v>90.8</v>
      </c>
      <c r="AJ10">
        <v>49.9</v>
      </c>
      <c r="AK10">
        <v>95.6</v>
      </c>
    </row>
    <row r="11" spans="1:37">
      <c r="A11" s="7">
        <f t="shared" si="6"/>
        <v>1967</v>
      </c>
      <c r="B11" s="13">
        <f t="shared" si="0"/>
        <v>82.2</v>
      </c>
      <c r="C11" s="13">
        <f t="shared" si="0"/>
        <v>55.2</v>
      </c>
      <c r="D11" s="13">
        <f t="shared" si="0"/>
        <v>36.299999999999997</v>
      </c>
      <c r="E11" s="13">
        <f t="shared" si="0"/>
        <v>36.5</v>
      </c>
      <c r="F11" s="13">
        <f t="shared" si="0"/>
        <v>33.200000000000003</v>
      </c>
      <c r="G11" s="13">
        <f t="shared" si="0"/>
        <v>33.4</v>
      </c>
      <c r="H11" s="13">
        <f t="shared" si="0"/>
        <v>60.5</v>
      </c>
      <c r="I11" s="13">
        <f t="shared" si="0"/>
        <v>40.5</v>
      </c>
      <c r="J11" s="3">
        <f t="shared" si="1"/>
        <v>40576.699999999997</v>
      </c>
      <c r="K11" s="3">
        <f t="shared" si="1"/>
        <v>14521.8</v>
      </c>
      <c r="L11" s="13">
        <f t="shared" si="2"/>
        <v>91.3</v>
      </c>
      <c r="M11" s="13">
        <f t="shared" si="2"/>
        <v>50.5</v>
      </c>
      <c r="N11" s="13">
        <f t="shared" si="2"/>
        <v>95.7</v>
      </c>
      <c r="O11" s="13">
        <f>'14b'!B11/'14a'!E10*100</f>
        <v>43.666174051250593</v>
      </c>
      <c r="P11" s="13">
        <f t="shared" si="3"/>
        <v>87.386420804107118</v>
      </c>
      <c r="Q11" s="13">
        <f t="shared" si="4"/>
        <v>75.11431941725985</v>
      </c>
      <c r="R11" s="13">
        <f>1+LN('14a'!C10/'14a'!C9)*('14a'!G9)/100</f>
        <v>1.005036896832634</v>
      </c>
      <c r="S11" s="13">
        <f>1+LN(O11/O10)*(100-'14a'!G9)/100</f>
        <v>1.0155923064711723</v>
      </c>
      <c r="T11" s="175">
        <f>($K$46*G11)/('14b'!B11*'14b'!$H$46)</f>
        <v>1.8427463098661634</v>
      </c>
      <c r="U11" s="171">
        <f t="shared" si="5"/>
        <v>83.5</v>
      </c>
      <c r="V11" s="171">
        <f>G11/'14b'!B11*100</f>
        <v>83.5</v>
      </c>
      <c r="W11" s="171">
        <f>($K$46*G11/100)/'14a'!D10</f>
        <v>17.017022000390373</v>
      </c>
      <c r="X11">
        <v>1967</v>
      </c>
      <c r="Y11">
        <v>82.2</v>
      </c>
      <c r="Z11">
        <v>55.2</v>
      </c>
      <c r="AA11">
        <v>36.299999999999997</v>
      </c>
      <c r="AB11">
        <v>36.5</v>
      </c>
      <c r="AC11">
        <v>33.200000000000003</v>
      </c>
      <c r="AD11">
        <v>33.4</v>
      </c>
      <c r="AE11">
        <v>60.5</v>
      </c>
      <c r="AF11">
        <v>40.5</v>
      </c>
      <c r="AG11">
        <v>40576700000</v>
      </c>
      <c r="AH11">
        <v>14521800000</v>
      </c>
      <c r="AI11">
        <v>91.3</v>
      </c>
      <c r="AJ11">
        <v>50.5</v>
      </c>
      <c r="AK11">
        <v>95.7</v>
      </c>
    </row>
    <row r="12" spans="1:37">
      <c r="A12" s="7">
        <f t="shared" si="6"/>
        <v>1968</v>
      </c>
      <c r="B12" s="13">
        <f t="shared" si="0"/>
        <v>83.5</v>
      </c>
      <c r="C12" s="13">
        <f t="shared" si="0"/>
        <v>57.8</v>
      </c>
      <c r="D12" s="13">
        <f t="shared" si="0"/>
        <v>38.299999999999997</v>
      </c>
      <c r="E12" s="13">
        <f t="shared" si="0"/>
        <v>38.5</v>
      </c>
      <c r="F12" s="13">
        <f t="shared" si="0"/>
        <v>35.299999999999997</v>
      </c>
      <c r="G12" s="13">
        <f t="shared" si="0"/>
        <v>35.5</v>
      </c>
      <c r="H12" s="13">
        <f t="shared" si="0"/>
        <v>61.3</v>
      </c>
      <c r="I12" s="13">
        <f t="shared" si="0"/>
        <v>42.2</v>
      </c>
      <c r="J12" s="3">
        <f t="shared" si="1"/>
        <v>43916.1</v>
      </c>
      <c r="K12" s="3">
        <f t="shared" si="1"/>
        <v>15773.6</v>
      </c>
      <c r="L12" s="13">
        <f t="shared" si="2"/>
        <v>91.4</v>
      </c>
      <c r="M12" s="13">
        <f t="shared" si="2"/>
        <v>52.3</v>
      </c>
      <c r="N12" s="13">
        <f t="shared" si="2"/>
        <v>95.9</v>
      </c>
      <c r="O12" s="13">
        <f>'14b'!B12/'14a'!E11*100</f>
        <v>44.265484273243729</v>
      </c>
      <c r="P12" s="13">
        <f t="shared" si="3"/>
        <v>87.684397705643178</v>
      </c>
      <c r="Q12" s="13">
        <f t="shared" si="4"/>
        <v>75.427732551675192</v>
      </c>
      <c r="R12" s="13">
        <f>1+LN('14a'!C11/'14a'!C10)*('14a'!G10)/100</f>
        <v>1.0034098764864627</v>
      </c>
      <c r="S12" s="13">
        <f>1+LN(O12/O11)*(100-'14a'!G10)/100</f>
        <v>1.0041724818496236</v>
      </c>
      <c r="T12" s="175">
        <f>($K$46*G12)/('14b'!B12*'14b'!$H$46)</f>
        <v>1.9202035341155572</v>
      </c>
      <c r="U12" s="171">
        <f t="shared" si="5"/>
        <v>87.009803921568647</v>
      </c>
      <c r="V12" s="171">
        <f>G12/'14b'!B12*100</f>
        <v>87.009803921568633</v>
      </c>
      <c r="W12" s="171">
        <f>($K$46*G12/100)/'14a'!D11</f>
        <v>17.975681030899267</v>
      </c>
      <c r="X12">
        <v>1968</v>
      </c>
      <c r="Y12">
        <v>83.5</v>
      </c>
      <c r="Z12">
        <v>57.8</v>
      </c>
      <c r="AA12">
        <v>38.299999999999997</v>
      </c>
      <c r="AB12">
        <v>38.5</v>
      </c>
      <c r="AC12">
        <v>35.299999999999997</v>
      </c>
      <c r="AD12">
        <v>35.5</v>
      </c>
      <c r="AE12">
        <v>61.3</v>
      </c>
      <c r="AF12">
        <v>42.2</v>
      </c>
      <c r="AG12">
        <v>43916100000</v>
      </c>
      <c r="AH12">
        <v>15773600000</v>
      </c>
      <c r="AI12">
        <v>91.4</v>
      </c>
      <c r="AJ12">
        <v>52.3</v>
      </c>
      <c r="AK12">
        <v>95.9</v>
      </c>
    </row>
    <row r="13" spans="1:37">
      <c r="A13" s="7">
        <f t="shared" si="6"/>
        <v>1969</v>
      </c>
      <c r="B13" s="13">
        <f t="shared" si="0"/>
        <v>84.6</v>
      </c>
      <c r="C13" s="13">
        <f t="shared" si="0"/>
        <v>59.9</v>
      </c>
      <c r="D13" s="13">
        <f t="shared" si="0"/>
        <v>40</v>
      </c>
      <c r="E13" s="13">
        <f t="shared" si="0"/>
        <v>40.299999999999997</v>
      </c>
      <c r="F13" s="13">
        <f t="shared" si="0"/>
        <v>37.5</v>
      </c>
      <c r="G13" s="13">
        <f t="shared" si="0"/>
        <v>37.799999999999997</v>
      </c>
      <c r="H13" s="13">
        <f t="shared" si="0"/>
        <v>63.1</v>
      </c>
      <c r="I13" s="13">
        <f t="shared" si="0"/>
        <v>44.3</v>
      </c>
      <c r="J13" s="3">
        <f t="shared" si="1"/>
        <v>48240.6</v>
      </c>
      <c r="K13" s="3">
        <f t="shared" si="1"/>
        <v>17390.099999999999</v>
      </c>
      <c r="L13" s="13">
        <f t="shared" si="2"/>
        <v>91.7</v>
      </c>
      <c r="M13" s="13">
        <f t="shared" si="2"/>
        <v>53.8</v>
      </c>
      <c r="N13" s="13">
        <f t="shared" si="2"/>
        <v>96</v>
      </c>
      <c r="O13" s="13">
        <f>'14b'!B13/'14a'!E12*100</f>
        <v>45.486008836524299</v>
      </c>
      <c r="P13" s="13">
        <f t="shared" si="3"/>
        <v>87.977613697701514</v>
      </c>
      <c r="Q13" s="13">
        <f t="shared" si="4"/>
        <v>76.076355783535689</v>
      </c>
      <c r="R13" s="13">
        <f>1+LN('14a'!C12/'14a'!C11)*('14a'!G11)/100</f>
        <v>1.0033439927710135</v>
      </c>
      <c r="S13" s="13">
        <f>1+LN(O13/O12)*(100-'14a'!G11)/100</f>
        <v>1.0085992672710415</v>
      </c>
      <c r="T13" s="175">
        <f>($K$46*G13)/('14b'!B13*'14b'!$H$46)</f>
        <v>1.9582190692682515</v>
      </c>
      <c r="U13" s="171">
        <f t="shared" si="5"/>
        <v>88.732394366197198</v>
      </c>
      <c r="V13" s="171">
        <f>G13/'14b'!B13*100</f>
        <v>88.73239436619717</v>
      </c>
      <c r="W13" s="171">
        <f>($K$46*G13/100)/'14a'!D12</f>
        <v>18.837010309278348</v>
      </c>
      <c r="X13">
        <v>1969</v>
      </c>
      <c r="Y13">
        <v>84.6</v>
      </c>
      <c r="Z13">
        <v>59.9</v>
      </c>
      <c r="AA13">
        <v>40</v>
      </c>
      <c r="AB13">
        <v>40.299999999999997</v>
      </c>
      <c r="AC13">
        <v>37.5</v>
      </c>
      <c r="AD13">
        <v>37.799999999999997</v>
      </c>
      <c r="AE13">
        <v>63.1</v>
      </c>
      <c r="AF13">
        <v>44.3</v>
      </c>
      <c r="AG13">
        <v>48240600000</v>
      </c>
      <c r="AH13">
        <v>17390100000</v>
      </c>
      <c r="AI13">
        <v>91.7</v>
      </c>
      <c r="AJ13">
        <v>53.8</v>
      </c>
      <c r="AK13">
        <v>96</v>
      </c>
    </row>
    <row r="14" spans="1:37">
      <c r="A14" s="7">
        <f t="shared" si="6"/>
        <v>1970</v>
      </c>
      <c r="B14" s="13">
        <f t="shared" si="0"/>
        <v>83.6</v>
      </c>
      <c r="C14" s="13">
        <f t="shared" si="0"/>
        <v>58</v>
      </c>
      <c r="D14" s="13">
        <f t="shared" si="0"/>
        <v>40.1</v>
      </c>
      <c r="E14" s="13">
        <f t="shared" si="0"/>
        <v>40</v>
      </c>
      <c r="F14" s="13">
        <f t="shared" si="0"/>
        <v>37</v>
      </c>
      <c r="G14" s="13">
        <f t="shared" si="0"/>
        <v>36.9</v>
      </c>
      <c r="H14" s="13">
        <f t="shared" si="0"/>
        <v>63.7</v>
      </c>
      <c r="I14" s="13">
        <f t="shared" si="0"/>
        <v>44.3</v>
      </c>
      <c r="J14" s="3">
        <f t="shared" si="1"/>
        <v>48865.5</v>
      </c>
      <c r="K14" s="3">
        <f t="shared" si="1"/>
        <v>17163.400000000001</v>
      </c>
      <c r="L14" s="13">
        <f t="shared" si="2"/>
        <v>92.4</v>
      </c>
      <c r="M14" s="13">
        <f t="shared" si="2"/>
        <v>54</v>
      </c>
      <c r="N14" s="13">
        <f t="shared" si="2"/>
        <v>96.1</v>
      </c>
      <c r="O14" s="13">
        <f>'14b'!B14/'14a'!E13*100</f>
        <v>48.72635247261865</v>
      </c>
      <c r="P14" s="13">
        <f t="shared" si="3"/>
        <v>88.195138258127926</v>
      </c>
      <c r="Q14" s="13">
        <f t="shared" si="4"/>
        <v>77.767057396643082</v>
      </c>
      <c r="R14" s="13">
        <f>1+LN('14a'!C13/'14a'!C12)*('14a'!G12)/100</f>
        <v>1.0024724989833647</v>
      </c>
      <c r="S14" s="13">
        <f>1+LN(O14/O13)*(100-'14a'!G12)/100</f>
        <v>1.0222237460731958</v>
      </c>
      <c r="T14" s="175">
        <f>($K$46*G14)/('14b'!B14*'14b'!$H$46)</f>
        <v>1.8096430827428189</v>
      </c>
      <c r="U14" s="171">
        <f t="shared" si="5"/>
        <v>82</v>
      </c>
      <c r="V14" s="171">
        <f>G14/'14b'!B14*100</f>
        <v>82</v>
      </c>
      <c r="W14" s="171">
        <f>($K$46*G14/100)/'14a'!D13</f>
        <v>18.647889976767342</v>
      </c>
      <c r="X14">
        <v>1970</v>
      </c>
      <c r="Y14">
        <v>83.6</v>
      </c>
      <c r="Z14">
        <v>58</v>
      </c>
      <c r="AA14">
        <v>40.1</v>
      </c>
      <c r="AB14">
        <v>40</v>
      </c>
      <c r="AC14">
        <v>37</v>
      </c>
      <c r="AD14">
        <v>36.9</v>
      </c>
      <c r="AE14">
        <v>63.7</v>
      </c>
      <c r="AF14">
        <v>44.3</v>
      </c>
      <c r="AG14">
        <v>48865500000</v>
      </c>
      <c r="AH14">
        <v>17163400000</v>
      </c>
      <c r="AI14">
        <v>92.4</v>
      </c>
      <c r="AJ14">
        <v>54</v>
      </c>
      <c r="AK14">
        <v>96.1</v>
      </c>
    </row>
    <row r="15" spans="1:37">
      <c r="A15" s="7">
        <f t="shared" si="6"/>
        <v>1971</v>
      </c>
      <c r="B15" s="13">
        <f t="shared" si="0"/>
        <v>84.9</v>
      </c>
      <c r="C15" s="13">
        <f t="shared" si="0"/>
        <v>60.5</v>
      </c>
      <c r="D15" s="13">
        <f t="shared" si="0"/>
        <v>42.1</v>
      </c>
      <c r="E15" s="13">
        <f t="shared" si="0"/>
        <v>42.1</v>
      </c>
      <c r="F15" s="13">
        <f t="shared" si="0"/>
        <v>39</v>
      </c>
      <c r="G15" s="13">
        <f t="shared" si="0"/>
        <v>38.9</v>
      </c>
      <c r="H15" s="13">
        <f t="shared" si="0"/>
        <v>64.3</v>
      </c>
      <c r="I15" s="13">
        <f t="shared" si="0"/>
        <v>45.9</v>
      </c>
      <c r="J15" s="3">
        <f t="shared" si="1"/>
        <v>52703</v>
      </c>
      <c r="K15" s="3">
        <f t="shared" si="1"/>
        <v>18835.7</v>
      </c>
      <c r="L15" s="13">
        <f t="shared" si="2"/>
        <v>92.5</v>
      </c>
      <c r="M15" s="13">
        <f t="shared" si="2"/>
        <v>55.7</v>
      </c>
      <c r="N15" s="13">
        <f t="shared" si="2"/>
        <v>96.2</v>
      </c>
      <c r="O15" s="13">
        <f>'14b'!B15/'14a'!E14*100</f>
        <v>49.369619205298015</v>
      </c>
      <c r="P15" s="13">
        <f t="shared" si="3"/>
        <v>88.654217617248463</v>
      </c>
      <c r="Q15" s="13">
        <f t="shared" si="4"/>
        <v>78.056117952289057</v>
      </c>
      <c r="R15" s="13">
        <f>1+LN('14a'!C14/'14a'!C13)*('14a'!G13)/100</f>
        <v>1.0052052683196313</v>
      </c>
      <c r="S15" s="13">
        <f>1+LN(O15/O14)*(100-'14a'!G13)/100</f>
        <v>1.0037170051860347</v>
      </c>
      <c r="T15" s="175">
        <f>($K$46*G15)/('14b'!B15*'14b'!$H$46)</f>
        <v>1.8785055216602353</v>
      </c>
      <c r="U15" s="171">
        <f t="shared" si="5"/>
        <v>85.120350109409188</v>
      </c>
      <c r="V15" s="171">
        <f>G15/'14b'!B15*100</f>
        <v>85.120350109409188</v>
      </c>
      <c r="W15" s="171">
        <f>($K$46*G15/100)/'14a'!D14</f>
        <v>19.613049392935981</v>
      </c>
      <c r="X15">
        <v>1971</v>
      </c>
      <c r="Y15">
        <v>84.9</v>
      </c>
      <c r="Z15">
        <v>60.5</v>
      </c>
      <c r="AA15">
        <v>42.1</v>
      </c>
      <c r="AB15">
        <v>42.1</v>
      </c>
      <c r="AC15">
        <v>39</v>
      </c>
      <c r="AD15">
        <v>38.9</v>
      </c>
      <c r="AE15">
        <v>64.3</v>
      </c>
      <c r="AF15">
        <v>45.9</v>
      </c>
      <c r="AG15">
        <v>52703000000</v>
      </c>
      <c r="AH15">
        <v>18835700000</v>
      </c>
      <c r="AI15">
        <v>92.5</v>
      </c>
      <c r="AJ15">
        <v>55.7</v>
      </c>
      <c r="AK15">
        <v>96.2</v>
      </c>
    </row>
    <row r="16" spans="1:37">
      <c r="A16" s="7">
        <f t="shared" si="6"/>
        <v>1972</v>
      </c>
      <c r="B16" s="13">
        <f t="shared" si="0"/>
        <v>86.4</v>
      </c>
      <c r="C16" s="13">
        <f t="shared" si="0"/>
        <v>63.6</v>
      </c>
      <c r="D16" s="13">
        <f t="shared" si="0"/>
        <v>43.9</v>
      </c>
      <c r="E16" s="13">
        <f t="shared" si="0"/>
        <v>44.2</v>
      </c>
      <c r="F16" s="13">
        <f t="shared" si="0"/>
        <v>41.9</v>
      </c>
      <c r="G16" s="13">
        <f t="shared" si="0"/>
        <v>42.2</v>
      </c>
      <c r="H16" s="13">
        <f t="shared" si="0"/>
        <v>66.3</v>
      </c>
      <c r="I16" s="13">
        <f t="shared" si="0"/>
        <v>48.5</v>
      </c>
      <c r="J16" s="3">
        <f t="shared" si="1"/>
        <v>59103.6</v>
      </c>
      <c r="K16" s="3">
        <f t="shared" si="1"/>
        <v>21100.6</v>
      </c>
      <c r="L16" s="13">
        <f t="shared" si="2"/>
        <v>92.4</v>
      </c>
      <c r="M16" s="13">
        <f t="shared" si="2"/>
        <v>57.1</v>
      </c>
      <c r="N16" s="13">
        <f t="shared" si="2"/>
        <v>96.4</v>
      </c>
      <c r="O16" s="13">
        <f>'14b'!B16/'14a'!E15*100</f>
        <v>48.549523248339398</v>
      </c>
      <c r="P16" s="13">
        <f t="shared" si="3"/>
        <v>89.027894326791667</v>
      </c>
      <c r="Q16" s="13">
        <f t="shared" si="4"/>
        <v>77.665108969489566</v>
      </c>
      <c r="R16" s="13">
        <f>1+LN('14a'!C15/'14a'!C14)*('14a'!G14)/100</f>
        <v>1.0042149907763722</v>
      </c>
      <c r="S16" s="13">
        <f>1+LN(O16/O15)*(100-'14a'!G14)/100</f>
        <v>0.99499066834148109</v>
      </c>
      <c r="T16" s="175">
        <f>($K$46*G16)/('14b'!B16*'14b'!$H$46)</f>
        <v>2.0114559893522359</v>
      </c>
      <c r="U16" s="171">
        <f t="shared" si="5"/>
        <v>91.144708423326165</v>
      </c>
      <c r="V16" s="171">
        <f>G16/'14b'!B16*100</f>
        <v>91.144708423326151</v>
      </c>
      <c r="W16" s="171">
        <f>($K$46*G16/100)/'14a'!D15</f>
        <v>20.652297514463253</v>
      </c>
      <c r="X16">
        <v>1972</v>
      </c>
      <c r="Y16">
        <v>86.4</v>
      </c>
      <c r="Z16">
        <v>63.6</v>
      </c>
      <c r="AA16">
        <v>43.9</v>
      </c>
      <c r="AB16">
        <v>44.2</v>
      </c>
      <c r="AC16">
        <v>41.9</v>
      </c>
      <c r="AD16">
        <v>42.2</v>
      </c>
      <c r="AE16">
        <v>66.3</v>
      </c>
      <c r="AF16">
        <v>48.5</v>
      </c>
      <c r="AG16">
        <v>59103600000</v>
      </c>
      <c r="AH16">
        <v>21100600000</v>
      </c>
      <c r="AI16">
        <v>92.4</v>
      </c>
      <c r="AJ16">
        <v>57.1</v>
      </c>
      <c r="AK16">
        <v>96.4</v>
      </c>
    </row>
    <row r="17" spans="1:37">
      <c r="A17" s="7">
        <f t="shared" si="6"/>
        <v>1973</v>
      </c>
      <c r="B17" s="13">
        <f t="shared" si="0"/>
        <v>87.8</v>
      </c>
      <c r="C17" s="13">
        <f t="shared" si="0"/>
        <v>66.5</v>
      </c>
      <c r="D17" s="13">
        <f t="shared" si="0"/>
        <v>46</v>
      </c>
      <c r="E17" s="13">
        <f t="shared" si="0"/>
        <v>46.7</v>
      </c>
      <c r="F17" s="13">
        <f t="shared" si="0"/>
        <v>45.4</v>
      </c>
      <c r="G17" s="13">
        <f t="shared" si="0"/>
        <v>46</v>
      </c>
      <c r="H17" s="13">
        <f t="shared" si="0"/>
        <v>69.3</v>
      </c>
      <c r="I17" s="13">
        <f t="shared" si="0"/>
        <v>51.8</v>
      </c>
      <c r="J17" s="3">
        <f t="shared" si="1"/>
        <v>70702</v>
      </c>
      <c r="K17" s="3">
        <f t="shared" si="1"/>
        <v>24686.400000000001</v>
      </c>
      <c r="L17" s="13">
        <f t="shared" si="2"/>
        <v>92.5</v>
      </c>
      <c r="M17" s="13">
        <f t="shared" si="2"/>
        <v>58.7</v>
      </c>
      <c r="N17" s="13">
        <f t="shared" si="2"/>
        <v>96.5</v>
      </c>
      <c r="O17" s="13">
        <f>'14b'!B17/'14a'!E16*100</f>
        <v>49.342779503105596</v>
      </c>
      <c r="P17" s="13">
        <f t="shared" si="3"/>
        <v>89.468832550472456</v>
      </c>
      <c r="Q17" s="13">
        <f t="shared" si="4"/>
        <v>78.054162847850122</v>
      </c>
      <c r="R17" s="13">
        <f>1+LN('14a'!C16/'14a'!C15)*('14a'!G15)/100</f>
        <v>1.0049528097571561</v>
      </c>
      <c r="S17" s="13">
        <f>1+LN(O17/O16)*(100-'14a'!G15)/100</f>
        <v>1.0050093778728024</v>
      </c>
      <c r="T17" s="175">
        <f>($K$46*G17)/('14b'!B17*'14b'!$H$46)</f>
        <v>2.0845290180339981</v>
      </c>
      <c r="U17" s="171">
        <f t="shared" si="5"/>
        <v>94.455852156057503</v>
      </c>
      <c r="V17" s="171">
        <f>G17/'14b'!B17*100</f>
        <v>94.455852156057489</v>
      </c>
      <c r="W17" s="171">
        <f>($K$46*G17/100)/'14a'!D16</f>
        <v>21.752261904761905</v>
      </c>
      <c r="X17">
        <v>1973</v>
      </c>
      <c r="Y17">
        <v>87.8</v>
      </c>
      <c r="Z17">
        <v>66.5</v>
      </c>
      <c r="AA17">
        <v>46</v>
      </c>
      <c r="AB17">
        <v>46.7</v>
      </c>
      <c r="AC17">
        <v>45.4</v>
      </c>
      <c r="AD17">
        <v>46</v>
      </c>
      <c r="AE17">
        <v>69.3</v>
      </c>
      <c r="AF17">
        <v>51.8</v>
      </c>
      <c r="AG17">
        <v>70702000000</v>
      </c>
      <c r="AH17">
        <v>24686400000</v>
      </c>
      <c r="AI17">
        <v>92.5</v>
      </c>
      <c r="AJ17">
        <v>58.7</v>
      </c>
      <c r="AK17">
        <v>96.5</v>
      </c>
    </row>
    <row r="18" spans="1:37">
      <c r="A18" s="7">
        <f t="shared" si="6"/>
        <v>1974</v>
      </c>
      <c r="B18" s="13">
        <f t="shared" si="0"/>
        <v>88.1</v>
      </c>
      <c r="C18" s="13">
        <f t="shared" si="0"/>
        <v>67.099999999999994</v>
      </c>
      <c r="D18" s="13">
        <f t="shared" si="0"/>
        <v>47.6</v>
      </c>
      <c r="E18" s="13">
        <f t="shared" si="0"/>
        <v>48.2</v>
      </c>
      <c r="F18" s="13">
        <f t="shared" si="0"/>
        <v>47.1</v>
      </c>
      <c r="G18" s="13">
        <f t="shared" si="0"/>
        <v>47.7</v>
      </c>
      <c r="H18" s="13">
        <f t="shared" si="0"/>
        <v>71</v>
      </c>
      <c r="I18" s="13">
        <f t="shared" si="0"/>
        <v>53.4</v>
      </c>
      <c r="J18" s="3">
        <f t="shared" si="1"/>
        <v>88578.1</v>
      </c>
      <c r="K18" s="3">
        <f t="shared" si="1"/>
        <v>29072.2</v>
      </c>
      <c r="L18" s="13">
        <f t="shared" si="2"/>
        <v>93.1</v>
      </c>
      <c r="M18" s="13">
        <f t="shared" si="2"/>
        <v>60.1</v>
      </c>
      <c r="N18" s="13">
        <f t="shared" si="2"/>
        <v>96.7</v>
      </c>
      <c r="O18" s="13">
        <f>'14b'!B18/'14a'!E17*100</f>
        <v>52.321442419542464</v>
      </c>
      <c r="P18" s="13">
        <f t="shared" si="3"/>
        <v>89.823752904720735</v>
      </c>
      <c r="Q18" s="13">
        <f t="shared" si="4"/>
        <v>79.57112635849154</v>
      </c>
      <c r="R18" s="13">
        <f>1+LN('14a'!C17/'14a'!C16)*('14a'!G16)/100</f>
        <v>1.0039669720072413</v>
      </c>
      <c r="S18" s="13">
        <f>1+LN(O18/O17)*(100-'14a'!G16)/100</f>
        <v>1.0194347547304865</v>
      </c>
      <c r="T18" s="175">
        <f>($K$46*G18)/('14b'!B18*'14b'!$H$46)</f>
        <v>2.0361366006234958</v>
      </c>
      <c r="U18" s="171">
        <f t="shared" si="5"/>
        <v>92.263056092843343</v>
      </c>
      <c r="V18" s="171">
        <f>G18/'14b'!B18*100</f>
        <v>92.263056092843328</v>
      </c>
      <c r="W18" s="171">
        <f>($K$46*G18/100)/'14a'!D17</f>
        <v>22.529911593640946</v>
      </c>
      <c r="X18">
        <v>1974</v>
      </c>
      <c r="Y18">
        <v>88.1</v>
      </c>
      <c r="Z18">
        <v>67.099999999999994</v>
      </c>
      <c r="AA18">
        <v>47.6</v>
      </c>
      <c r="AB18">
        <v>48.2</v>
      </c>
      <c r="AC18">
        <v>47.1</v>
      </c>
      <c r="AD18">
        <v>47.7</v>
      </c>
      <c r="AE18">
        <v>71</v>
      </c>
      <c r="AF18">
        <v>53.4</v>
      </c>
      <c r="AG18">
        <v>88578100000</v>
      </c>
      <c r="AH18">
        <v>29072200000</v>
      </c>
      <c r="AI18">
        <v>93.1</v>
      </c>
      <c r="AJ18">
        <v>60.1</v>
      </c>
      <c r="AK18">
        <v>96.7</v>
      </c>
    </row>
    <row r="19" spans="1:37">
      <c r="A19" s="7">
        <f t="shared" si="6"/>
        <v>1975</v>
      </c>
      <c r="B19" s="13">
        <f t="shared" si="0"/>
        <v>86.6</v>
      </c>
      <c r="C19" s="13">
        <f t="shared" si="0"/>
        <v>63.7</v>
      </c>
      <c r="D19" s="13">
        <f t="shared" si="0"/>
        <v>46.8</v>
      </c>
      <c r="E19" s="13">
        <f t="shared" si="0"/>
        <v>47.1</v>
      </c>
      <c r="F19" s="13">
        <f t="shared" si="0"/>
        <v>44.3</v>
      </c>
      <c r="G19" s="13">
        <f t="shared" si="0"/>
        <v>44.6</v>
      </c>
      <c r="H19" s="13">
        <f t="shared" si="0"/>
        <v>70</v>
      </c>
      <c r="I19" s="13">
        <f t="shared" si="0"/>
        <v>51.2</v>
      </c>
      <c r="J19" s="3">
        <f t="shared" si="1"/>
        <v>94277.7</v>
      </c>
      <c r="K19" s="3">
        <f t="shared" si="1"/>
        <v>30819.7</v>
      </c>
      <c r="L19" s="13">
        <f t="shared" si="2"/>
        <v>93.9</v>
      </c>
      <c r="M19" s="13">
        <f t="shared" si="2"/>
        <v>59.5</v>
      </c>
      <c r="N19" s="13">
        <f t="shared" si="2"/>
        <v>96.8</v>
      </c>
      <c r="O19" s="13">
        <f>'14b'!B19/'14a'!E18*100</f>
        <v>56.616663069285558</v>
      </c>
      <c r="P19" s="13">
        <f t="shared" si="3"/>
        <v>90.105057899045406</v>
      </c>
      <c r="Q19" s="13">
        <f t="shared" si="4"/>
        <v>81.685874504232658</v>
      </c>
      <c r="R19" s="13">
        <f>1+LN('14a'!C18/'14a'!C17)*('14a'!G17)/100</f>
        <v>1.0031317439455358</v>
      </c>
      <c r="S19" s="13">
        <f>1+LN(O19/O18)*(100-'14a'!G17)/100</f>
        <v>1.0265768280847698</v>
      </c>
      <c r="T19" s="175">
        <f>($K$46*G19)/('14b'!B19*'14b'!$H$46)</f>
        <v>1.8363232956482012</v>
      </c>
      <c r="U19" s="171">
        <f t="shared" si="5"/>
        <v>83.208955223880608</v>
      </c>
      <c r="V19" s="171">
        <f>G19/'14b'!B19*100</f>
        <v>83.208955223880594</v>
      </c>
      <c r="W19" s="171">
        <f>($K$46*G19/100)/'14a'!D18</f>
        <v>21.987015432764945</v>
      </c>
      <c r="X19">
        <v>1975</v>
      </c>
      <c r="Y19">
        <v>86.6</v>
      </c>
      <c r="Z19">
        <v>63.7</v>
      </c>
      <c r="AA19">
        <v>46.8</v>
      </c>
      <c r="AB19">
        <v>47.1</v>
      </c>
      <c r="AC19">
        <v>44.3</v>
      </c>
      <c r="AD19">
        <v>44.6</v>
      </c>
      <c r="AE19">
        <v>70</v>
      </c>
      <c r="AF19">
        <v>51.2</v>
      </c>
      <c r="AG19">
        <v>94277700000</v>
      </c>
      <c r="AH19">
        <v>30819700000</v>
      </c>
      <c r="AI19">
        <v>93.9</v>
      </c>
      <c r="AJ19">
        <v>59.5</v>
      </c>
      <c r="AK19">
        <v>96.8</v>
      </c>
    </row>
    <row r="20" spans="1:37">
      <c r="A20" s="7">
        <f t="shared" si="6"/>
        <v>1976</v>
      </c>
      <c r="B20" s="13">
        <f t="shared" si="0"/>
        <v>88.7</v>
      </c>
      <c r="C20" s="13">
        <f t="shared" si="0"/>
        <v>68.7</v>
      </c>
      <c r="D20" s="13">
        <f t="shared" si="0"/>
        <v>49.9</v>
      </c>
      <c r="E20" s="13">
        <f t="shared" si="0"/>
        <v>51.2</v>
      </c>
      <c r="F20" s="13">
        <f t="shared" si="0"/>
        <v>47</v>
      </c>
      <c r="G20" s="13">
        <f t="shared" si="0"/>
        <v>48.3</v>
      </c>
      <c r="H20" s="13">
        <f t="shared" si="0"/>
        <v>70.3</v>
      </c>
      <c r="I20" s="13">
        <f t="shared" si="0"/>
        <v>53</v>
      </c>
      <c r="J20" s="3">
        <f t="shared" si="1"/>
        <v>105091.5</v>
      </c>
      <c r="K20" s="3">
        <f t="shared" si="1"/>
        <v>34513.699999999997</v>
      </c>
      <c r="L20" s="13">
        <f t="shared" si="2"/>
        <v>94.1</v>
      </c>
      <c r="M20" s="13">
        <f t="shared" si="2"/>
        <v>61.7</v>
      </c>
      <c r="N20" s="13">
        <f t="shared" si="2"/>
        <v>96.9</v>
      </c>
      <c r="O20" s="13">
        <f>'14b'!B20/'14a'!E19*100</f>
        <v>57.617221379011276</v>
      </c>
      <c r="P20" s="13">
        <f t="shared" si="3"/>
        <v>90.4708735481057</v>
      </c>
      <c r="Q20" s="13">
        <f t="shared" si="4"/>
        <v>82.127483451639193</v>
      </c>
      <c r="R20" s="13">
        <f>1+LN('14a'!C19/'14a'!C18)*('14a'!G18)/100</f>
        <v>1.0040598791853634</v>
      </c>
      <c r="S20" s="13">
        <f>1+LN(O20/O19)*(100-'14a'!G18)/100</f>
        <v>1.0054061849749023</v>
      </c>
      <c r="T20" s="175">
        <f>($K$46*G20)/('14b'!B20*'14b'!$H$46)</f>
        <v>1.9630274647729007</v>
      </c>
      <c r="U20" s="171">
        <f t="shared" si="5"/>
        <v>88.950276243093938</v>
      </c>
      <c r="V20" s="171">
        <f>G20/'14b'!B20*100</f>
        <v>88.950276243093924</v>
      </c>
      <c r="W20" s="171">
        <f>($K$46*G20/100)/'14a'!D19</f>
        <v>23.919470132263658</v>
      </c>
      <c r="X20">
        <v>1976</v>
      </c>
      <c r="Y20">
        <v>88.7</v>
      </c>
      <c r="Z20">
        <v>68.7</v>
      </c>
      <c r="AA20">
        <v>49.9</v>
      </c>
      <c r="AB20">
        <v>51.2</v>
      </c>
      <c r="AC20">
        <v>47</v>
      </c>
      <c r="AD20">
        <v>48.3</v>
      </c>
      <c r="AE20">
        <v>70.3</v>
      </c>
      <c r="AF20">
        <v>53</v>
      </c>
      <c r="AG20">
        <v>105091500000</v>
      </c>
      <c r="AH20">
        <v>34513700000</v>
      </c>
      <c r="AI20">
        <v>94.1</v>
      </c>
      <c r="AJ20">
        <v>61.7</v>
      </c>
      <c r="AK20">
        <v>96.9</v>
      </c>
    </row>
    <row r="21" spans="1:37">
      <c r="A21" s="7">
        <f t="shared" si="6"/>
        <v>1977</v>
      </c>
      <c r="B21" s="13">
        <f t="shared" si="0"/>
        <v>90</v>
      </c>
      <c r="C21" s="13">
        <f t="shared" si="0"/>
        <v>71.599999999999994</v>
      </c>
      <c r="D21" s="13">
        <f t="shared" si="0"/>
        <v>52.4</v>
      </c>
      <c r="E21" s="13">
        <f t="shared" si="0"/>
        <v>54.2</v>
      </c>
      <c r="F21" s="13">
        <f t="shared" si="0"/>
        <v>48.3</v>
      </c>
      <c r="G21" s="13">
        <f t="shared" si="0"/>
        <v>50</v>
      </c>
      <c r="H21" s="13">
        <f t="shared" si="0"/>
        <v>69.900000000000006</v>
      </c>
      <c r="I21" s="13">
        <f t="shared" si="0"/>
        <v>53.7</v>
      </c>
      <c r="J21" s="3">
        <f t="shared" si="1"/>
        <v>115810.5</v>
      </c>
      <c r="K21" s="3">
        <f t="shared" si="1"/>
        <v>37896</v>
      </c>
      <c r="L21" s="13">
        <f t="shared" si="2"/>
        <v>94.4</v>
      </c>
      <c r="M21" s="13">
        <f t="shared" si="2"/>
        <v>63.6</v>
      </c>
      <c r="N21" s="13">
        <f t="shared" si="2"/>
        <v>97</v>
      </c>
      <c r="O21" s="13">
        <f>'14b'!B21/'14a'!E20*100</f>
        <v>59.589041095890408</v>
      </c>
      <c r="P21" s="13">
        <f t="shared" si="3"/>
        <v>90.845274143892325</v>
      </c>
      <c r="Q21" s="13">
        <f t="shared" si="4"/>
        <v>82.931973653600039</v>
      </c>
      <c r="R21" s="13">
        <f>1+LN('14a'!C20/'14a'!C19)*('14a'!G19)/100</f>
        <v>1.0041383550429359</v>
      </c>
      <c r="S21" s="13">
        <f>1+LN(O21/O20)*(100-'14a'!G19)/100</f>
        <v>1.0097956270927815</v>
      </c>
      <c r="T21" s="175">
        <f>($K$46*G21)/('14b'!B21*'14b'!$H$46)</f>
        <v>2.0062561892935911</v>
      </c>
      <c r="U21" s="171">
        <f t="shared" si="5"/>
        <v>90.909090909090921</v>
      </c>
      <c r="V21" s="171">
        <f>G21/'14b'!B21*100</f>
        <v>90.909090909090907</v>
      </c>
      <c r="W21" s="171">
        <f>($K$46*G21/100)/'14a'!D20</f>
        <v>25.282828282828284</v>
      </c>
      <c r="X21">
        <v>1977</v>
      </c>
      <c r="Y21">
        <v>90</v>
      </c>
      <c r="Z21">
        <v>71.599999999999994</v>
      </c>
      <c r="AA21">
        <v>52.4</v>
      </c>
      <c r="AB21">
        <v>54.2</v>
      </c>
      <c r="AC21">
        <v>48.3</v>
      </c>
      <c r="AD21">
        <v>50</v>
      </c>
      <c r="AE21">
        <v>69.900000000000006</v>
      </c>
      <c r="AF21">
        <v>53.7</v>
      </c>
      <c r="AG21">
        <v>115810500000</v>
      </c>
      <c r="AH21">
        <v>37896000000</v>
      </c>
      <c r="AI21">
        <v>94.4</v>
      </c>
      <c r="AJ21">
        <v>63.6</v>
      </c>
      <c r="AK21">
        <v>97</v>
      </c>
    </row>
    <row r="22" spans="1:37">
      <c r="A22" s="7">
        <f t="shared" si="6"/>
        <v>1978</v>
      </c>
      <c r="B22" s="13">
        <f t="shared" si="0"/>
        <v>91</v>
      </c>
      <c r="C22" s="13">
        <f t="shared" si="0"/>
        <v>74.3</v>
      </c>
      <c r="D22" s="13">
        <f t="shared" si="0"/>
        <v>53.1</v>
      </c>
      <c r="E22" s="13">
        <f t="shared" si="0"/>
        <v>56</v>
      </c>
      <c r="F22" s="13">
        <f t="shared" si="0"/>
        <v>51</v>
      </c>
      <c r="G22" s="13">
        <f t="shared" si="0"/>
        <v>53.7</v>
      </c>
      <c r="H22" s="13">
        <f t="shared" si="0"/>
        <v>72.3</v>
      </c>
      <c r="I22" s="13">
        <f t="shared" si="0"/>
        <v>56</v>
      </c>
      <c r="J22" s="3">
        <f t="shared" si="1"/>
        <v>133729.4</v>
      </c>
      <c r="K22" s="3">
        <f t="shared" si="1"/>
        <v>43029.5</v>
      </c>
      <c r="L22" s="13">
        <f t="shared" si="2"/>
        <v>94.2</v>
      </c>
      <c r="M22" s="13">
        <f t="shared" si="2"/>
        <v>63.8</v>
      </c>
      <c r="N22" s="13">
        <f t="shared" si="2"/>
        <v>97.1</v>
      </c>
      <c r="O22" s="13">
        <f>'14b'!B22/'14a'!E21*100</f>
        <v>58.222970096839411</v>
      </c>
      <c r="P22" s="13">
        <f t="shared" si="3"/>
        <v>91.067092289377285</v>
      </c>
      <c r="Q22" s="13">
        <f t="shared" si="4"/>
        <v>82.355673241386697</v>
      </c>
      <c r="R22" s="13">
        <f>1+LN('14a'!C21/'14a'!C20)*('14a'!G20)/100</f>
        <v>1.0024417136452648</v>
      </c>
      <c r="S22" s="13">
        <f>1+LN(O22/O21)*(100-'14a'!G20)/100</f>
        <v>0.9930509261166206</v>
      </c>
      <c r="T22" s="175">
        <f>($K$46*G22)/('14b'!B22*'14b'!$H$46)</f>
        <v>2.1200277835701691</v>
      </c>
      <c r="U22" s="171">
        <f t="shared" si="5"/>
        <v>96.064400715563536</v>
      </c>
      <c r="V22" s="171">
        <f>G22/'14b'!B22*100</f>
        <v>96.064400715563508</v>
      </c>
      <c r="W22" s="171">
        <f>($K$46*G22/100)/'14a'!D21</f>
        <v>26.104103171224857</v>
      </c>
      <c r="X22">
        <v>1978</v>
      </c>
      <c r="Y22">
        <v>91</v>
      </c>
      <c r="Z22">
        <v>74.3</v>
      </c>
      <c r="AA22">
        <v>53.1</v>
      </c>
      <c r="AB22">
        <v>56</v>
      </c>
      <c r="AC22">
        <v>51</v>
      </c>
      <c r="AD22">
        <v>53.7</v>
      </c>
      <c r="AE22">
        <v>72.3</v>
      </c>
      <c r="AF22">
        <v>56</v>
      </c>
      <c r="AG22">
        <v>133729400000</v>
      </c>
      <c r="AH22">
        <v>43029500000</v>
      </c>
      <c r="AI22">
        <v>94.2</v>
      </c>
      <c r="AJ22">
        <v>63.8</v>
      </c>
      <c r="AK22">
        <v>97.1</v>
      </c>
    </row>
    <row r="23" spans="1:37">
      <c r="A23" s="7">
        <f t="shared" si="6"/>
        <v>1979</v>
      </c>
      <c r="B23" s="13">
        <f t="shared" si="0"/>
        <v>91</v>
      </c>
      <c r="C23" s="13">
        <f t="shared" si="0"/>
        <v>74.400000000000006</v>
      </c>
      <c r="D23" s="13">
        <f t="shared" si="0"/>
        <v>53.5</v>
      </c>
      <c r="E23" s="13">
        <f t="shared" si="0"/>
        <v>56.1</v>
      </c>
      <c r="F23" s="13">
        <f t="shared" si="0"/>
        <v>53.3</v>
      </c>
      <c r="G23" s="13">
        <f t="shared" si="0"/>
        <v>56</v>
      </c>
      <c r="H23" s="13">
        <f t="shared" si="0"/>
        <v>75.3</v>
      </c>
      <c r="I23" s="13">
        <f t="shared" si="0"/>
        <v>58.6</v>
      </c>
      <c r="J23" s="3">
        <f t="shared" si="1"/>
        <v>160450.4</v>
      </c>
      <c r="K23" s="3">
        <f t="shared" si="1"/>
        <v>50356.6</v>
      </c>
      <c r="L23" s="13">
        <f t="shared" si="2"/>
        <v>94.2</v>
      </c>
      <c r="M23" s="13">
        <f t="shared" si="2"/>
        <v>64.2</v>
      </c>
      <c r="N23" s="13">
        <f t="shared" si="2"/>
        <v>97.2</v>
      </c>
      <c r="O23" s="13">
        <f>'14b'!B23/'14a'!E22*100</f>
        <v>58.24132633465625</v>
      </c>
      <c r="P23" s="13">
        <f t="shared" si="3"/>
        <v>91.284372825092689</v>
      </c>
      <c r="Q23" s="13">
        <f t="shared" si="4"/>
        <v>82.363805338211463</v>
      </c>
      <c r="R23" s="13">
        <f>1+LN('14a'!C22/'14a'!C21)*('14a'!G21)/100</f>
        <v>1.0023859390944971</v>
      </c>
      <c r="S23" s="13">
        <f>1+LN(O23/O22)*(100-'14a'!G21)/100</f>
        <v>1.0000987436141884</v>
      </c>
      <c r="T23" s="175">
        <f>($K$46*G23)/('14b'!B23*'14b'!$H$46)</f>
        <v>2.1271149958775424</v>
      </c>
      <c r="U23" s="171">
        <f t="shared" si="5"/>
        <v>96.385542168674718</v>
      </c>
      <c r="V23" s="171">
        <f>G23/'14b'!B23*100</f>
        <v>96.385542168674704</v>
      </c>
      <c r="W23" s="171">
        <f>($K$46*G23/100)/'14a'!D22</f>
        <v>26.199626168224299</v>
      </c>
      <c r="X23">
        <v>1979</v>
      </c>
      <c r="Y23">
        <v>91</v>
      </c>
      <c r="Z23">
        <v>74.400000000000006</v>
      </c>
      <c r="AA23">
        <v>53.5</v>
      </c>
      <c r="AB23">
        <v>56.1</v>
      </c>
      <c r="AC23">
        <v>53.3</v>
      </c>
      <c r="AD23">
        <v>56</v>
      </c>
      <c r="AE23">
        <v>75.3</v>
      </c>
      <c r="AF23">
        <v>58.6</v>
      </c>
      <c r="AG23">
        <v>160450400000</v>
      </c>
      <c r="AH23">
        <v>50356600000</v>
      </c>
      <c r="AI23">
        <v>94.2</v>
      </c>
      <c r="AJ23">
        <v>64.2</v>
      </c>
      <c r="AK23">
        <v>97.2</v>
      </c>
    </row>
    <row r="24" spans="1:37">
      <c r="A24" s="7">
        <f t="shared" si="6"/>
        <v>1980</v>
      </c>
      <c r="B24" s="13">
        <f t="shared" si="0"/>
        <v>89.9</v>
      </c>
      <c r="C24" s="13">
        <f t="shared" si="0"/>
        <v>71.3</v>
      </c>
      <c r="D24" s="13">
        <f t="shared" si="0"/>
        <v>52.9</v>
      </c>
      <c r="E24" s="13">
        <f t="shared" si="0"/>
        <v>55.3</v>
      </c>
      <c r="F24" s="13">
        <f t="shared" si="0"/>
        <v>52.8</v>
      </c>
      <c r="G24" s="13">
        <f t="shared" si="0"/>
        <v>55.2</v>
      </c>
      <c r="H24" s="13">
        <f t="shared" si="0"/>
        <v>77.3</v>
      </c>
      <c r="I24" s="13">
        <f t="shared" si="0"/>
        <v>58.7</v>
      </c>
      <c r="J24" s="3">
        <f t="shared" si="1"/>
        <v>180351.2</v>
      </c>
      <c r="K24" s="3">
        <f t="shared" si="1"/>
        <v>53869.3</v>
      </c>
      <c r="L24" s="13">
        <f t="shared" si="2"/>
        <v>94.8</v>
      </c>
      <c r="M24" s="13">
        <f t="shared" si="2"/>
        <v>63.8</v>
      </c>
      <c r="N24" s="13">
        <f t="shared" si="2"/>
        <v>97.3</v>
      </c>
      <c r="O24" s="13">
        <f>'14b'!B24/'14a'!E23*100</f>
        <v>62.010875127942676</v>
      </c>
      <c r="P24" s="13">
        <f t="shared" si="3"/>
        <v>91.704769568517349</v>
      </c>
      <c r="Q24" s="13">
        <f t="shared" si="4"/>
        <v>84.087821881476756</v>
      </c>
      <c r="R24" s="13">
        <f>1+LN('14a'!C23/'14a'!C22)*('14a'!G22)/100</f>
        <v>1.004605352815757</v>
      </c>
      <c r="S24" s="13">
        <f>1+LN(O24/O23)*(100-'14a'!G22)/100</f>
        <v>1.020931725242489</v>
      </c>
      <c r="T24" s="175">
        <f>($K$46*G24)/('14b'!B24*'14b'!$H$46)</f>
        <v>1.9680109178337135</v>
      </c>
      <c r="U24" s="171">
        <f t="shared" si="5"/>
        <v>89.176090468497605</v>
      </c>
      <c r="V24" s="171">
        <f>G24/'14b'!B24*100</f>
        <v>89.176090468497577</v>
      </c>
      <c r="W24" s="171">
        <f>($K$46*G24/100)/'14a'!D23</f>
        <v>25.808824974411465</v>
      </c>
      <c r="X24">
        <v>1980</v>
      </c>
      <c r="Y24">
        <v>89.9</v>
      </c>
      <c r="Z24">
        <v>71.3</v>
      </c>
      <c r="AA24">
        <v>52.9</v>
      </c>
      <c r="AB24">
        <v>55.3</v>
      </c>
      <c r="AC24">
        <v>52.8</v>
      </c>
      <c r="AD24">
        <v>55.2</v>
      </c>
      <c r="AE24">
        <v>77.3</v>
      </c>
      <c r="AF24">
        <v>58.7</v>
      </c>
      <c r="AG24">
        <v>180351200000</v>
      </c>
      <c r="AH24">
        <v>53869300000</v>
      </c>
      <c r="AI24">
        <v>94.8</v>
      </c>
      <c r="AJ24">
        <v>63.8</v>
      </c>
      <c r="AK24">
        <v>97.3</v>
      </c>
    </row>
    <row r="25" spans="1:37">
      <c r="A25" s="7">
        <f t="shared" si="6"/>
        <v>1981</v>
      </c>
      <c r="B25" s="13">
        <f t="shared" si="0"/>
        <v>90.2</v>
      </c>
      <c r="C25" s="13">
        <f t="shared" si="0"/>
        <v>72.099999999999994</v>
      </c>
      <c r="D25" s="13">
        <f t="shared" si="0"/>
        <v>53.9</v>
      </c>
      <c r="E25" s="13">
        <f t="shared" si="0"/>
        <v>57</v>
      </c>
      <c r="F25" s="13">
        <f t="shared" si="0"/>
        <v>53.5</v>
      </c>
      <c r="G25" s="13">
        <f t="shared" si="0"/>
        <v>56.6</v>
      </c>
      <c r="H25" s="13">
        <f t="shared" si="0"/>
        <v>78.400000000000006</v>
      </c>
      <c r="I25" s="13">
        <f t="shared" si="0"/>
        <v>59.3</v>
      </c>
      <c r="J25" s="3">
        <f t="shared" si="1"/>
        <v>204346.6</v>
      </c>
      <c r="K25" s="3">
        <f t="shared" si="1"/>
        <v>59145.2</v>
      </c>
      <c r="L25" s="13">
        <f t="shared" si="2"/>
        <v>95.2</v>
      </c>
      <c r="M25" s="13">
        <f t="shared" si="2"/>
        <v>64.400000000000006</v>
      </c>
      <c r="N25" s="13">
        <f t="shared" si="2"/>
        <v>97.4</v>
      </c>
      <c r="O25" s="13">
        <f>'14b'!B25/'14a'!E24*100</f>
        <v>65.3155171082104</v>
      </c>
      <c r="P25" s="13">
        <f t="shared" si="3"/>
        <v>91.987131971629466</v>
      </c>
      <c r="Q25" s="13">
        <f t="shared" si="4"/>
        <v>85.519819116721962</v>
      </c>
      <c r="R25" s="13">
        <f>1+LN('14a'!C24/'14a'!C23)*('14a'!G23)/100</f>
        <v>1.0030790372675344</v>
      </c>
      <c r="S25" s="13">
        <f>1+LN(O25/O24)*(100-'14a'!G23)/100</f>
        <v>1.0170297815213198</v>
      </c>
      <c r="T25" s="175">
        <f>($K$46*G25)/('14b'!B25*'14b'!$H$46)</f>
        <v>1.9276159003922684</v>
      </c>
      <c r="U25" s="171">
        <f t="shared" si="5"/>
        <v>87.345679012345684</v>
      </c>
      <c r="V25" s="171">
        <f>G25/'14b'!B25*100</f>
        <v>87.345679012345684</v>
      </c>
      <c r="W25" s="171">
        <f>($K$46*G25/100)/'14a'!D24</f>
        <v>26.626233619113822</v>
      </c>
      <c r="X25">
        <v>1981</v>
      </c>
      <c r="Y25">
        <v>90.2</v>
      </c>
      <c r="Z25">
        <v>72.099999999999994</v>
      </c>
      <c r="AA25">
        <v>53.9</v>
      </c>
      <c r="AB25">
        <v>57</v>
      </c>
      <c r="AC25">
        <v>53.5</v>
      </c>
      <c r="AD25">
        <v>56.6</v>
      </c>
      <c r="AE25">
        <v>78.400000000000006</v>
      </c>
      <c r="AF25">
        <v>59.3</v>
      </c>
      <c r="AG25">
        <v>204346600000</v>
      </c>
      <c r="AH25">
        <v>59145200000</v>
      </c>
      <c r="AI25">
        <v>95.2</v>
      </c>
      <c r="AJ25">
        <v>64.400000000000006</v>
      </c>
      <c r="AK25">
        <v>97.4</v>
      </c>
    </row>
    <row r="26" spans="1:37">
      <c r="A26" s="7">
        <f t="shared" si="6"/>
        <v>1982</v>
      </c>
      <c r="B26" s="13">
        <f t="shared" si="0"/>
        <v>89.1</v>
      </c>
      <c r="C26" s="13">
        <f t="shared" si="0"/>
        <v>69.099999999999994</v>
      </c>
      <c r="D26" s="13">
        <f t="shared" si="0"/>
        <v>54.2</v>
      </c>
      <c r="E26" s="13">
        <f t="shared" si="0"/>
        <v>57.2</v>
      </c>
      <c r="F26" s="13">
        <f t="shared" si="0"/>
        <v>47.7</v>
      </c>
      <c r="G26" s="13">
        <f t="shared" si="0"/>
        <v>50.3</v>
      </c>
      <c r="H26" s="13">
        <f t="shared" si="0"/>
        <v>72.8</v>
      </c>
      <c r="I26" s="13">
        <f t="shared" si="0"/>
        <v>53.5</v>
      </c>
      <c r="J26" s="3">
        <f t="shared" si="1"/>
        <v>193321.3</v>
      </c>
      <c r="K26" s="3">
        <f t="shared" si="1"/>
        <v>55770.2</v>
      </c>
      <c r="L26" s="13">
        <f t="shared" si="2"/>
        <v>96.3</v>
      </c>
      <c r="M26" s="13">
        <f t="shared" si="2"/>
        <v>64.7</v>
      </c>
      <c r="N26" s="13">
        <f t="shared" si="2"/>
        <v>97.6</v>
      </c>
      <c r="O26" s="13">
        <f>'14b'!B26/'14a'!E25*100</f>
        <v>73.962244986795895</v>
      </c>
      <c r="P26" s="13">
        <f t="shared" si="3"/>
        <v>92.693134301584934</v>
      </c>
      <c r="Q26" s="13">
        <f t="shared" si="4"/>
        <v>88.971117569758007</v>
      </c>
      <c r="R26" s="13">
        <f>1+LN('14a'!C25/'14a'!C24)*('14a'!G24)/100</f>
        <v>1.0076750118720215</v>
      </c>
      <c r="S26" s="13">
        <f>1+LN(O26/O25)*(100-'14a'!G24)/100</f>
        <v>1.0403567089907608</v>
      </c>
      <c r="T26" s="175">
        <f>($K$46*G26)/('14b'!B26*'14b'!$H$46)</f>
        <v>1.7051636705624331</v>
      </c>
      <c r="U26" s="171">
        <f t="shared" si="5"/>
        <v>77.265745007680508</v>
      </c>
      <c r="V26" s="171">
        <f>G26/'14b'!B26*100</f>
        <v>77.265745007680493</v>
      </c>
      <c r="W26" s="171">
        <f>($K$46*G26/100)/'14a'!D25</f>
        <v>26.671597260512492</v>
      </c>
      <c r="X26">
        <v>1982</v>
      </c>
      <c r="Y26">
        <v>89.1</v>
      </c>
      <c r="Z26">
        <v>69.099999999999994</v>
      </c>
      <c r="AA26">
        <v>54.2</v>
      </c>
      <c r="AB26">
        <v>57.2</v>
      </c>
      <c r="AC26">
        <v>47.7</v>
      </c>
      <c r="AD26">
        <v>50.3</v>
      </c>
      <c r="AE26">
        <v>72.8</v>
      </c>
      <c r="AF26">
        <v>53.5</v>
      </c>
      <c r="AG26">
        <v>193321300000</v>
      </c>
      <c r="AH26">
        <v>55770200000</v>
      </c>
      <c r="AI26">
        <v>96.3</v>
      </c>
      <c r="AJ26">
        <v>64.7</v>
      </c>
      <c r="AK26">
        <v>97.6</v>
      </c>
    </row>
    <row r="27" spans="1:37">
      <c r="A27" s="7">
        <f t="shared" si="6"/>
        <v>1983</v>
      </c>
      <c r="B27" s="13">
        <f t="shared" si="0"/>
        <v>90.5</v>
      </c>
      <c r="C27" s="13">
        <f t="shared" si="0"/>
        <v>72.8</v>
      </c>
      <c r="D27" s="13">
        <f t="shared" si="0"/>
        <v>57.5</v>
      </c>
      <c r="E27" s="13">
        <f t="shared" si="0"/>
        <v>60.5</v>
      </c>
      <c r="F27" s="13">
        <f t="shared" si="0"/>
        <v>50</v>
      </c>
      <c r="G27" s="13">
        <f t="shared" si="0"/>
        <v>52.6</v>
      </c>
      <c r="H27" s="13">
        <f t="shared" si="0"/>
        <v>72.2</v>
      </c>
      <c r="I27" s="13">
        <f t="shared" si="0"/>
        <v>55.3</v>
      </c>
      <c r="J27" s="3">
        <f t="shared" si="1"/>
        <v>209776.5</v>
      </c>
      <c r="K27" s="3">
        <f t="shared" si="1"/>
        <v>63013</v>
      </c>
      <c r="L27" s="13">
        <f t="shared" si="2"/>
        <v>96.2</v>
      </c>
      <c r="M27" s="13">
        <f t="shared" si="2"/>
        <v>67.599999999999994</v>
      </c>
      <c r="N27" s="13">
        <f t="shared" si="2"/>
        <v>97.8</v>
      </c>
      <c r="O27" s="13">
        <f>'14b'!B27/'14a'!E26*100</f>
        <v>73.639970609845705</v>
      </c>
      <c r="P27" s="13">
        <f t="shared" si="3"/>
        <v>93.297019570965205</v>
      </c>
      <c r="Q27" s="13">
        <f t="shared" si="4"/>
        <v>88.863871432065125</v>
      </c>
      <c r="R27" s="13">
        <f>1+LN('14a'!C26/'14a'!C25)*('14a'!G25)/100</f>
        <v>1.0065148867165876</v>
      </c>
      <c r="S27" s="13">
        <f>1+LN(O27/O26)*(100-'14a'!G25)/100</f>
        <v>0.99879459603720511</v>
      </c>
      <c r="T27" s="175">
        <f>($K$46*G27)/('14b'!B27*'14b'!$H$46)</f>
        <v>1.8137809861332372</v>
      </c>
      <c r="U27" s="171">
        <f t="shared" si="5"/>
        <v>82.1875</v>
      </c>
      <c r="V27" s="171">
        <f>G27/'14b'!B27*100</f>
        <v>82.1875</v>
      </c>
      <c r="W27" s="171">
        <f>($K$46*G27/100)/'14a'!D26</f>
        <v>28.246934313005145</v>
      </c>
      <c r="X27">
        <v>1983</v>
      </c>
      <c r="Y27">
        <v>90.5</v>
      </c>
      <c r="Z27">
        <v>72.8</v>
      </c>
      <c r="AA27">
        <v>57.5</v>
      </c>
      <c r="AB27">
        <v>60.5</v>
      </c>
      <c r="AC27">
        <v>50</v>
      </c>
      <c r="AD27">
        <v>52.6</v>
      </c>
      <c r="AE27">
        <v>72.2</v>
      </c>
      <c r="AF27">
        <v>55.3</v>
      </c>
      <c r="AG27">
        <v>209776500000</v>
      </c>
      <c r="AH27">
        <v>63013000000</v>
      </c>
      <c r="AI27">
        <v>96.2</v>
      </c>
      <c r="AJ27">
        <v>67.599999999999994</v>
      </c>
      <c r="AK27">
        <v>97.8</v>
      </c>
    </row>
    <row r="28" spans="1:37">
      <c r="A28" s="7">
        <f t="shared" si="6"/>
        <v>1984</v>
      </c>
      <c r="B28" s="13">
        <f t="shared" si="0"/>
        <v>93.4</v>
      </c>
      <c r="C28" s="13">
        <f t="shared" si="0"/>
        <v>80.900000000000006</v>
      </c>
      <c r="D28" s="13">
        <f t="shared" si="0"/>
        <v>62.1</v>
      </c>
      <c r="E28" s="13">
        <f t="shared" si="0"/>
        <v>67.099999999999994</v>
      </c>
      <c r="F28" s="13">
        <f t="shared" si="0"/>
        <v>55.2</v>
      </c>
      <c r="G28" s="13">
        <f t="shared" si="0"/>
        <v>59.6</v>
      </c>
      <c r="H28" s="13">
        <f t="shared" si="0"/>
        <v>73.7</v>
      </c>
      <c r="I28" s="13">
        <f t="shared" si="0"/>
        <v>59.1</v>
      </c>
      <c r="J28" s="3">
        <f t="shared" si="1"/>
        <v>241430.39999999999</v>
      </c>
      <c r="K28" s="3">
        <f t="shared" si="1"/>
        <v>73541.399999999994</v>
      </c>
      <c r="L28" s="13">
        <f t="shared" si="2"/>
        <v>96.1</v>
      </c>
      <c r="M28" s="13">
        <f t="shared" si="2"/>
        <v>70.7</v>
      </c>
      <c r="N28" s="13">
        <f t="shared" si="2"/>
        <v>97.9</v>
      </c>
      <c r="O28" s="13">
        <f>'14b'!B28/'14a'!E27*100</f>
        <v>72.222924628602627</v>
      </c>
      <c r="P28" s="13">
        <f t="shared" si="3"/>
        <v>93.65986577982089</v>
      </c>
      <c r="Q28" s="13">
        <f t="shared" si="4"/>
        <v>88.339906677408763</v>
      </c>
      <c r="R28" s="13">
        <f>1+LN('14a'!C27/'14a'!C26)*('14a'!G26)/100</f>
        <v>1.0038891511274879</v>
      </c>
      <c r="S28" s="13">
        <f>1+LN(O28/O27)*(100-'14a'!G26)/100</f>
        <v>0.99410373702819232</v>
      </c>
      <c r="T28" s="175">
        <f>($K$46*G28)/('14b'!B28*'14b'!$H$46)</f>
        <v>2.0487563204063526</v>
      </c>
      <c r="U28" s="171">
        <f t="shared" si="5"/>
        <v>92.8348909657321</v>
      </c>
      <c r="V28" s="171">
        <f>G28/'14b'!B28*100</f>
        <v>92.834890965732086</v>
      </c>
      <c r="W28" s="171">
        <f>($K$46*G28/100)/'14a'!D27</f>
        <v>31.292354817390308</v>
      </c>
      <c r="X28">
        <v>1984</v>
      </c>
      <c r="Y28">
        <v>93.4</v>
      </c>
      <c r="Z28">
        <v>80.900000000000006</v>
      </c>
      <c r="AA28">
        <v>62.1</v>
      </c>
      <c r="AB28">
        <v>67.099999999999994</v>
      </c>
      <c r="AC28">
        <v>55.2</v>
      </c>
      <c r="AD28">
        <v>59.6</v>
      </c>
      <c r="AE28">
        <v>73.7</v>
      </c>
      <c r="AF28">
        <v>59.1</v>
      </c>
      <c r="AG28">
        <v>241430400000</v>
      </c>
      <c r="AH28">
        <v>73541400000</v>
      </c>
      <c r="AI28">
        <v>96.1</v>
      </c>
      <c r="AJ28">
        <v>70.7</v>
      </c>
      <c r="AK28">
        <v>97.9</v>
      </c>
    </row>
    <row r="29" spans="1:37">
      <c r="A29" s="7">
        <f t="shared" si="6"/>
        <v>1985</v>
      </c>
      <c r="B29" s="13">
        <f t="shared" si="0"/>
        <v>93.8</v>
      </c>
      <c r="C29" s="13">
        <f t="shared" si="0"/>
        <v>82.2</v>
      </c>
      <c r="D29" s="13">
        <f t="shared" si="0"/>
        <v>63.8</v>
      </c>
      <c r="E29" s="13">
        <f t="shared" si="0"/>
        <v>68.7</v>
      </c>
      <c r="F29" s="13">
        <f t="shared" si="0"/>
        <v>57.7</v>
      </c>
      <c r="G29" s="13">
        <f t="shared" si="0"/>
        <v>62.1</v>
      </c>
      <c r="H29" s="13">
        <f t="shared" si="0"/>
        <v>75.599999999999994</v>
      </c>
      <c r="I29" s="13">
        <f t="shared" si="0"/>
        <v>61.5</v>
      </c>
      <c r="J29" s="3">
        <f t="shared" si="1"/>
        <v>255807.8</v>
      </c>
      <c r="K29" s="3">
        <f t="shared" si="1"/>
        <v>79587.8</v>
      </c>
      <c r="L29" s="13">
        <f t="shared" si="2"/>
        <v>96.2</v>
      </c>
      <c r="M29" s="13">
        <f t="shared" si="2"/>
        <v>72.099999999999994</v>
      </c>
      <c r="N29" s="13">
        <f t="shared" si="2"/>
        <v>98</v>
      </c>
      <c r="O29" s="13">
        <f>'14b'!B29/'14a'!E28*100</f>
        <v>73.116576724211001</v>
      </c>
      <c r="P29" s="13">
        <f t="shared" si="3"/>
        <v>94.06667553068192</v>
      </c>
      <c r="Q29" s="13">
        <f t="shared" si="4"/>
        <v>88.717698432553107</v>
      </c>
      <c r="R29" s="13">
        <f>1+LN('14a'!C28/'14a'!C27)*('14a'!G27)/100</f>
        <v>1.0043434799684356</v>
      </c>
      <c r="S29" s="13">
        <f>1+LN(O29/O28)*(100-'14a'!G27)/100</f>
        <v>1.0042765695522402</v>
      </c>
      <c r="T29" s="175">
        <f>($K$46*G29)/('14b'!B29*'14b'!$H$46)</f>
        <v>2.0733337411595341</v>
      </c>
      <c r="U29" s="171">
        <f t="shared" si="5"/>
        <v>93.948562783661117</v>
      </c>
      <c r="V29" s="171">
        <f>G29/'14b'!B29*100</f>
        <v>93.948562783661131</v>
      </c>
      <c r="W29" s="171">
        <f>($K$46*G29/100)/'14a'!D28</f>
        <v>32.059587771593257</v>
      </c>
      <c r="X29">
        <v>1985</v>
      </c>
      <c r="Y29">
        <v>93.8</v>
      </c>
      <c r="Z29">
        <v>82.2</v>
      </c>
      <c r="AA29">
        <v>63.8</v>
      </c>
      <c r="AB29">
        <v>68.7</v>
      </c>
      <c r="AC29">
        <v>57.7</v>
      </c>
      <c r="AD29">
        <v>62.1</v>
      </c>
      <c r="AE29">
        <v>75.599999999999994</v>
      </c>
      <c r="AF29">
        <v>61.5</v>
      </c>
      <c r="AG29">
        <v>255807800000</v>
      </c>
      <c r="AH29">
        <v>79587800000</v>
      </c>
      <c r="AI29">
        <v>96.2</v>
      </c>
      <c r="AJ29">
        <v>72.099999999999994</v>
      </c>
      <c r="AK29">
        <v>98</v>
      </c>
    </row>
    <row r="30" spans="1:37">
      <c r="A30" s="7">
        <f t="shared" si="6"/>
        <v>1986</v>
      </c>
      <c r="B30" s="13">
        <f t="shared" si="0"/>
        <v>92.8</v>
      </c>
      <c r="C30" s="13">
        <f t="shared" si="0"/>
        <v>79.5</v>
      </c>
      <c r="D30" s="13">
        <f t="shared" si="0"/>
        <v>63</v>
      </c>
      <c r="E30" s="13">
        <f t="shared" si="0"/>
        <v>66.599999999999994</v>
      </c>
      <c r="F30" s="13">
        <f t="shared" si="0"/>
        <v>58.9</v>
      </c>
      <c r="G30" s="13">
        <f t="shared" si="0"/>
        <v>62.3</v>
      </c>
      <c r="H30" s="13">
        <f t="shared" si="0"/>
        <v>78.400000000000006</v>
      </c>
      <c r="I30" s="13">
        <f t="shared" si="0"/>
        <v>63.4</v>
      </c>
      <c r="J30" s="3">
        <f t="shared" si="1"/>
        <v>259869.4</v>
      </c>
      <c r="K30" s="3">
        <f t="shared" si="1"/>
        <v>84805.1</v>
      </c>
      <c r="L30" s="13">
        <f t="shared" si="2"/>
        <v>96.1</v>
      </c>
      <c r="M30" s="13">
        <f t="shared" si="2"/>
        <v>71.900000000000006</v>
      </c>
      <c r="N30" s="13">
        <f t="shared" si="2"/>
        <v>98.2</v>
      </c>
      <c r="O30" s="13">
        <f>'14b'!B30/'14a'!E29*100</f>
        <v>72.812841380817119</v>
      </c>
      <c r="P30" s="13">
        <f t="shared" si="3"/>
        <v>94.402049889085987</v>
      </c>
      <c r="Q30" s="13">
        <f t="shared" si="4"/>
        <v>88.58710390588989</v>
      </c>
      <c r="R30" s="13">
        <f>1+LN('14a'!C29/'14a'!C28)*('14a'!G28)/100</f>
        <v>1.0035652834174487</v>
      </c>
      <c r="S30" s="13">
        <f>1+LN(O30/O29)*(100-'14a'!G28)/100</f>
        <v>0.99852797661604686</v>
      </c>
      <c r="T30" s="175">
        <f>($K$46*G30)/('14b'!B30*'14b'!$H$46)</f>
        <v>2.0189241799161501</v>
      </c>
      <c r="U30" s="171">
        <f t="shared" si="5"/>
        <v>91.483113069016184</v>
      </c>
      <c r="V30" s="171">
        <f>G30/'14b'!B30*100</f>
        <v>91.483113069016156</v>
      </c>
      <c r="W30" s="171">
        <f>($K$46*G30/100)/'14a'!D29</f>
        <v>31.088577944068167</v>
      </c>
      <c r="X30">
        <v>1986</v>
      </c>
      <c r="Y30">
        <v>92.8</v>
      </c>
      <c r="Z30">
        <v>79.5</v>
      </c>
      <c r="AA30">
        <v>63</v>
      </c>
      <c r="AB30">
        <v>66.599999999999994</v>
      </c>
      <c r="AC30">
        <v>58.9</v>
      </c>
      <c r="AD30">
        <v>62.3</v>
      </c>
      <c r="AE30">
        <v>78.400000000000006</v>
      </c>
      <c r="AF30">
        <v>63.4</v>
      </c>
      <c r="AG30">
        <v>259869400000</v>
      </c>
      <c r="AH30">
        <v>84805100000</v>
      </c>
      <c r="AI30">
        <v>96.1</v>
      </c>
      <c r="AJ30">
        <v>71.900000000000006</v>
      </c>
      <c r="AK30">
        <v>98.2</v>
      </c>
    </row>
    <row r="31" spans="1:37">
      <c r="A31" s="7">
        <f t="shared" si="6"/>
        <v>1987</v>
      </c>
      <c r="B31" s="13">
        <f t="shared" si="0"/>
        <v>93</v>
      </c>
      <c r="C31" s="13">
        <f t="shared" si="0"/>
        <v>79.900000000000006</v>
      </c>
      <c r="D31" s="13">
        <f t="shared" si="0"/>
        <v>62.8</v>
      </c>
      <c r="E31" s="13">
        <f t="shared" si="0"/>
        <v>67</v>
      </c>
      <c r="F31" s="13">
        <f t="shared" si="0"/>
        <v>61</v>
      </c>
      <c r="G31" s="13">
        <f t="shared" si="0"/>
        <v>65.099999999999994</v>
      </c>
      <c r="H31" s="13">
        <f t="shared" si="0"/>
        <v>81.5</v>
      </c>
      <c r="I31" s="13">
        <f t="shared" si="0"/>
        <v>65.599999999999994</v>
      </c>
      <c r="J31" s="3">
        <f t="shared" si="1"/>
        <v>278584</v>
      </c>
      <c r="K31" s="3">
        <f t="shared" si="1"/>
        <v>92725.8</v>
      </c>
      <c r="L31" s="13">
        <f t="shared" si="2"/>
        <v>96.1</v>
      </c>
      <c r="M31" s="13">
        <f t="shared" si="2"/>
        <v>71.5</v>
      </c>
      <c r="N31" s="13">
        <f t="shared" si="2"/>
        <v>98.2</v>
      </c>
      <c r="O31" s="13">
        <f>'14b'!B31/'14a'!E30*100</f>
        <v>72.395261485119917</v>
      </c>
      <c r="P31" s="13">
        <f t="shared" si="3"/>
        <v>94.665990356399433</v>
      </c>
      <c r="Q31" s="13">
        <f t="shared" si="4"/>
        <v>88.402035300956456</v>
      </c>
      <c r="R31" s="13">
        <f>1+LN('14a'!C30/'14a'!C29)*('14a'!G29)/100</f>
        <v>1.0027959188134532</v>
      </c>
      <c r="S31" s="13">
        <f>1+LN(O31/O30)*(100-'14a'!G29)/100</f>
        <v>0.99791088548136719</v>
      </c>
      <c r="T31" s="175">
        <f>($K$46*G31)/('14b'!B31*'14b'!$H$46)</f>
        <v>2.0407387175470744</v>
      </c>
      <c r="U31" s="171">
        <f t="shared" si="5"/>
        <v>92.471590909090892</v>
      </c>
      <c r="V31" s="171">
        <f>G31/'14b'!B31*100</f>
        <v>92.471590909090892</v>
      </c>
      <c r="W31" s="171">
        <f>($K$46*G31/100)/'14a'!D30</f>
        <v>31.244272280738617</v>
      </c>
      <c r="X31">
        <v>1987</v>
      </c>
      <c r="Y31">
        <v>93</v>
      </c>
      <c r="Z31">
        <v>79.900000000000006</v>
      </c>
      <c r="AA31">
        <v>62.8</v>
      </c>
      <c r="AB31">
        <v>67</v>
      </c>
      <c r="AC31">
        <v>61</v>
      </c>
      <c r="AD31">
        <v>65.099999999999994</v>
      </c>
      <c r="AE31">
        <v>81.5</v>
      </c>
      <c r="AF31">
        <v>65.599999999999994</v>
      </c>
      <c r="AG31">
        <v>278584000000</v>
      </c>
      <c r="AH31">
        <v>92725800000</v>
      </c>
      <c r="AI31">
        <v>96.1</v>
      </c>
      <c r="AJ31">
        <v>71.5</v>
      </c>
      <c r="AK31">
        <v>98.2</v>
      </c>
    </row>
    <row r="32" spans="1:37">
      <c r="A32" s="7">
        <f t="shared" si="6"/>
        <v>1988</v>
      </c>
      <c r="B32" s="13">
        <f t="shared" si="0"/>
        <v>93.4</v>
      </c>
      <c r="C32" s="13">
        <f t="shared" si="0"/>
        <v>81.099999999999994</v>
      </c>
      <c r="D32" s="13">
        <f t="shared" si="0"/>
        <v>64.2</v>
      </c>
      <c r="E32" s="13">
        <f t="shared" si="0"/>
        <v>68.2</v>
      </c>
      <c r="F32" s="13">
        <f t="shared" si="0"/>
        <v>65.400000000000006</v>
      </c>
      <c r="G32" s="13">
        <f t="shared" si="0"/>
        <v>69.400000000000006</v>
      </c>
      <c r="H32" s="13">
        <f t="shared" si="0"/>
        <v>85.7</v>
      </c>
      <c r="I32" s="13">
        <f t="shared" si="0"/>
        <v>70</v>
      </c>
      <c r="J32" s="3">
        <f t="shared" si="1"/>
        <v>308683.59999999998</v>
      </c>
      <c r="K32" s="3">
        <f t="shared" si="1"/>
        <v>103812.1</v>
      </c>
      <c r="L32" s="13">
        <f t="shared" si="2"/>
        <v>96.1</v>
      </c>
      <c r="M32" s="13">
        <f t="shared" si="2"/>
        <v>72.7</v>
      </c>
      <c r="N32" s="13">
        <f t="shared" si="2"/>
        <v>98.3</v>
      </c>
      <c r="O32" s="13">
        <f>'14b'!B32/'14a'!E31*100</f>
        <v>72.583667837431022</v>
      </c>
      <c r="P32" s="13">
        <f t="shared" si="3"/>
        <v>94.922120612141413</v>
      </c>
      <c r="Q32" s="13">
        <f t="shared" si="4"/>
        <v>88.48959636206861</v>
      </c>
      <c r="R32" s="13">
        <f>1+LN('14a'!C31/'14a'!C30)*('14a'!G30)/100</f>
        <v>1.0027056206223344</v>
      </c>
      <c r="S32" s="13">
        <f>1+LN(O32/O31)*(100-'14a'!G30)/100</f>
        <v>1.0009904869363477</v>
      </c>
      <c r="T32" s="175">
        <f>($K$46*G32)/('14b'!B32*'14b'!$H$46)</f>
        <v>2.0724979362743268</v>
      </c>
      <c r="U32" s="171">
        <f t="shared" si="5"/>
        <v>93.910690121786203</v>
      </c>
      <c r="V32" s="171">
        <f>G32/'14b'!B32*100</f>
        <v>93.910690121786203</v>
      </c>
      <c r="W32" s="171">
        <f>($K$46*G32/100)/'14a'!D31</f>
        <v>31.813092323130963</v>
      </c>
      <c r="X32">
        <v>1988</v>
      </c>
      <c r="Y32">
        <v>93.4</v>
      </c>
      <c r="Z32">
        <v>81.099999999999994</v>
      </c>
      <c r="AA32">
        <v>64.2</v>
      </c>
      <c r="AB32">
        <v>68.2</v>
      </c>
      <c r="AC32">
        <v>65.400000000000006</v>
      </c>
      <c r="AD32">
        <v>69.400000000000006</v>
      </c>
      <c r="AE32">
        <v>85.7</v>
      </c>
      <c r="AF32">
        <v>70</v>
      </c>
      <c r="AG32">
        <v>308683600000</v>
      </c>
      <c r="AH32">
        <v>103812100000</v>
      </c>
      <c r="AI32">
        <v>96.1</v>
      </c>
      <c r="AJ32">
        <v>72.7</v>
      </c>
      <c r="AK32">
        <v>98.3</v>
      </c>
    </row>
    <row r="33" spans="1:37">
      <c r="A33" s="7">
        <f t="shared" si="6"/>
        <v>1989</v>
      </c>
      <c r="B33" s="13">
        <f t="shared" si="0"/>
        <v>93.2</v>
      </c>
      <c r="C33" s="13">
        <f t="shared" si="0"/>
        <v>80.400000000000006</v>
      </c>
      <c r="D33" s="13">
        <f t="shared" si="0"/>
        <v>65</v>
      </c>
      <c r="E33" s="13">
        <f t="shared" si="0"/>
        <v>69.099999999999994</v>
      </c>
      <c r="F33" s="13">
        <f t="shared" si="0"/>
        <v>66.8</v>
      </c>
      <c r="G33" s="13">
        <f t="shared" si="0"/>
        <v>71</v>
      </c>
      <c r="H33" s="13">
        <f t="shared" si="0"/>
        <v>88.3</v>
      </c>
      <c r="I33" s="13">
        <f t="shared" si="0"/>
        <v>71.7</v>
      </c>
      <c r="J33" s="3">
        <f t="shared" si="1"/>
        <v>321662</v>
      </c>
      <c r="K33" s="3">
        <f t="shared" si="1"/>
        <v>106939.1</v>
      </c>
      <c r="L33" s="13">
        <f t="shared" si="2"/>
        <v>96.7</v>
      </c>
      <c r="M33" s="13">
        <f t="shared" si="2"/>
        <v>73.3</v>
      </c>
      <c r="N33" s="13">
        <f t="shared" si="2"/>
        <v>98.4</v>
      </c>
      <c r="O33" s="13">
        <f>'14b'!B33/'14a'!E32*100</f>
        <v>76.138522755533458</v>
      </c>
      <c r="P33" s="13">
        <f t="shared" si="3"/>
        <v>95.172851153698701</v>
      </c>
      <c r="Q33" s="13">
        <f t="shared" si="4"/>
        <v>90.152966192560655</v>
      </c>
      <c r="R33" s="13">
        <f>1+LN('14a'!C32/'14a'!C31)*('14a'!G31)/100</f>
        <v>1.0026414342614804</v>
      </c>
      <c r="S33" s="13">
        <f>1+LN(O33/O32)*(100-'14a'!G31)/100</f>
        <v>1.0187973490543014</v>
      </c>
      <c r="T33" s="175">
        <f>($K$46*G33)/('14b'!B33*'14b'!$H$46)</f>
        <v>2.0036906442944944</v>
      </c>
      <c r="U33" s="171">
        <f t="shared" si="5"/>
        <v>90.792838874680314</v>
      </c>
      <c r="V33" s="171">
        <f>G33/'14b'!B33*100</f>
        <v>90.792838874680299</v>
      </c>
      <c r="W33" s="171">
        <f>($K$46*G33/100)/'14a'!D32</f>
        <v>32.263240487440939</v>
      </c>
      <c r="X33">
        <v>1989</v>
      </c>
      <c r="Y33">
        <v>93.2</v>
      </c>
      <c r="Z33">
        <v>80.400000000000006</v>
      </c>
      <c r="AA33">
        <v>65</v>
      </c>
      <c r="AB33">
        <v>69.099999999999994</v>
      </c>
      <c r="AC33">
        <v>66.8</v>
      </c>
      <c r="AD33">
        <v>71</v>
      </c>
      <c r="AE33">
        <v>88.3</v>
      </c>
      <c r="AF33">
        <v>71.7</v>
      </c>
      <c r="AG33">
        <v>321662000000</v>
      </c>
      <c r="AH33">
        <v>106939100000</v>
      </c>
      <c r="AI33">
        <v>96.7</v>
      </c>
      <c r="AJ33">
        <v>73.3</v>
      </c>
      <c r="AK33">
        <v>98.4</v>
      </c>
    </row>
    <row r="34" spans="1:37">
      <c r="A34" s="7">
        <f t="shared" si="6"/>
        <v>1990</v>
      </c>
      <c r="B34" s="13">
        <f t="shared" si="0"/>
        <v>92.8</v>
      </c>
      <c r="C34" s="13">
        <f t="shared" si="0"/>
        <v>79.3</v>
      </c>
      <c r="D34" s="13">
        <f t="shared" si="0"/>
        <v>66</v>
      </c>
      <c r="E34" s="13">
        <f t="shared" si="0"/>
        <v>70.5</v>
      </c>
      <c r="F34" s="13">
        <f t="shared" si="0"/>
        <v>64.3</v>
      </c>
      <c r="G34" s="13">
        <f t="shared" si="0"/>
        <v>68.7</v>
      </c>
      <c r="H34" s="13">
        <f t="shared" si="0"/>
        <v>86.7</v>
      </c>
      <c r="I34" s="13">
        <f t="shared" si="0"/>
        <v>69.3</v>
      </c>
      <c r="J34" s="3">
        <f t="shared" si="1"/>
        <v>311202.8</v>
      </c>
      <c r="K34" s="3">
        <f t="shared" si="1"/>
        <v>103081.9</v>
      </c>
      <c r="L34" s="13">
        <f t="shared" si="2"/>
        <v>97.7</v>
      </c>
      <c r="M34" s="13">
        <f t="shared" si="2"/>
        <v>73.900000000000006</v>
      </c>
      <c r="N34" s="13">
        <f t="shared" si="2"/>
        <v>98.6</v>
      </c>
      <c r="O34" s="13">
        <f>'14b'!B34/'14a'!E33*100</f>
        <v>82.620920173023976</v>
      </c>
      <c r="P34" s="13">
        <f t="shared" si="3"/>
        <v>95.554268095694383</v>
      </c>
      <c r="Q34" s="13">
        <f t="shared" si="4"/>
        <v>92.97298184823515</v>
      </c>
      <c r="R34" s="13">
        <f>1+LN('14a'!C33/'14a'!C32)*('14a'!G32)/100</f>
        <v>1.0040076233649837</v>
      </c>
      <c r="S34" s="13">
        <f>1+LN(O34/O33)*(100-'14a'!G32)/100</f>
        <v>1.0312803424531938</v>
      </c>
      <c r="T34" s="175">
        <f>($K$46*G34)/('14b'!B34*'14b'!$H$46)</f>
        <v>1.8833885742225676</v>
      </c>
      <c r="U34" s="171">
        <f t="shared" si="5"/>
        <v>85.341614906832305</v>
      </c>
      <c r="V34" s="171">
        <f>G34/'14b'!B34*100</f>
        <v>85.341614906832291</v>
      </c>
      <c r="W34" s="171">
        <f>($K$46*G34/100)/'14a'!D33</f>
        <v>32.908101454974442</v>
      </c>
      <c r="X34">
        <v>1990</v>
      </c>
      <c r="Y34">
        <v>92.8</v>
      </c>
      <c r="Z34">
        <v>79.3</v>
      </c>
      <c r="AA34">
        <v>66</v>
      </c>
      <c r="AB34">
        <v>70.5</v>
      </c>
      <c r="AC34">
        <v>64.3</v>
      </c>
      <c r="AD34">
        <v>68.7</v>
      </c>
      <c r="AE34">
        <v>86.7</v>
      </c>
      <c r="AF34">
        <v>69.3</v>
      </c>
      <c r="AG34">
        <v>311202800000</v>
      </c>
      <c r="AH34">
        <v>103081900000</v>
      </c>
      <c r="AI34">
        <v>97.7</v>
      </c>
      <c r="AJ34">
        <v>73.900000000000006</v>
      </c>
      <c r="AK34">
        <v>98.6</v>
      </c>
    </row>
    <row r="35" spans="1:37">
      <c r="A35" s="7">
        <f t="shared" si="6"/>
        <v>1991</v>
      </c>
      <c r="B35" s="13">
        <f t="shared" si="0"/>
        <v>92</v>
      </c>
      <c r="C35" s="13">
        <f t="shared" si="0"/>
        <v>77.3</v>
      </c>
      <c r="D35" s="13">
        <f t="shared" si="0"/>
        <v>67.8</v>
      </c>
      <c r="E35" s="13">
        <f t="shared" si="0"/>
        <v>71.3</v>
      </c>
      <c r="F35" s="13">
        <f t="shared" si="0"/>
        <v>60.7</v>
      </c>
      <c r="G35" s="13">
        <f t="shared" si="0"/>
        <v>63.8</v>
      </c>
      <c r="H35" s="13">
        <f t="shared" si="0"/>
        <v>82.5</v>
      </c>
      <c r="I35" s="13">
        <f t="shared" si="0"/>
        <v>65.900000000000006</v>
      </c>
      <c r="J35" s="3">
        <f t="shared" si="1"/>
        <v>289498.09999999998</v>
      </c>
      <c r="K35" s="3">
        <f t="shared" si="1"/>
        <v>96548.3</v>
      </c>
      <c r="L35" s="13">
        <f t="shared" si="2"/>
        <v>98.7</v>
      </c>
      <c r="M35" s="13">
        <f t="shared" si="2"/>
        <v>75.599999999999994</v>
      </c>
      <c r="N35" s="13">
        <f t="shared" si="2"/>
        <v>98.7</v>
      </c>
      <c r="O35" s="13">
        <f>'14b'!B35/'14a'!E34*100</f>
        <v>90.737262737262753</v>
      </c>
      <c r="P35" s="13">
        <f t="shared" si="3"/>
        <v>95.887458054318017</v>
      </c>
      <c r="Q35" s="13">
        <f t="shared" si="4"/>
        <v>96.037736588191564</v>
      </c>
      <c r="R35" s="13">
        <f>1+LN('14a'!C34/'14a'!C33)*('14a'!G33)/100</f>
        <v>1.0034869186407243</v>
      </c>
      <c r="S35" s="13">
        <f>1+LN(O35/O34)*(100-'14a'!G33)/100</f>
        <v>1.0329639286492842</v>
      </c>
      <c r="T35" s="175">
        <f>($K$46*G35)/('14b'!B35*'14b'!$H$46)</f>
        <v>1.7339785636037464</v>
      </c>
      <c r="U35" s="171">
        <f t="shared" si="5"/>
        <v>78.571428571428569</v>
      </c>
      <c r="V35" s="171">
        <f>G35/'14b'!B35*100</f>
        <v>78.571428571428569</v>
      </c>
      <c r="W35" s="171">
        <f>($K$46*G35/100)/'14a'!D34</f>
        <v>33.273789638932492</v>
      </c>
      <c r="X35">
        <v>1991</v>
      </c>
      <c r="Y35">
        <v>92</v>
      </c>
      <c r="Z35">
        <v>77.3</v>
      </c>
      <c r="AA35">
        <v>67.8</v>
      </c>
      <c r="AB35">
        <v>71.3</v>
      </c>
      <c r="AC35">
        <v>60.7</v>
      </c>
      <c r="AD35">
        <v>63.8</v>
      </c>
      <c r="AE35">
        <v>82.5</v>
      </c>
      <c r="AF35">
        <v>65.900000000000006</v>
      </c>
      <c r="AG35">
        <v>289498100000</v>
      </c>
      <c r="AH35">
        <v>96548300000</v>
      </c>
      <c r="AI35">
        <v>98.7</v>
      </c>
      <c r="AJ35">
        <v>75.599999999999994</v>
      </c>
      <c r="AK35">
        <v>98.7</v>
      </c>
    </row>
    <row r="36" spans="1:37">
      <c r="A36" s="7">
        <f t="shared" si="6"/>
        <v>1992</v>
      </c>
      <c r="B36" s="13">
        <f t="shared" si="0"/>
        <v>93</v>
      </c>
      <c r="C36" s="13">
        <f t="shared" si="0"/>
        <v>80</v>
      </c>
      <c r="D36" s="13">
        <f t="shared" si="0"/>
        <v>71.599999999999994</v>
      </c>
      <c r="E36" s="13">
        <f t="shared" si="0"/>
        <v>74.7</v>
      </c>
      <c r="F36" s="13">
        <f t="shared" si="0"/>
        <v>61.7</v>
      </c>
      <c r="G36" s="13">
        <f t="shared" si="0"/>
        <v>64.400000000000006</v>
      </c>
      <c r="H36" s="13">
        <f t="shared" si="0"/>
        <v>80.599999999999994</v>
      </c>
      <c r="I36" s="13">
        <f t="shared" ref="I36:I51" si="7">AF36</f>
        <v>66.3</v>
      </c>
      <c r="J36" s="3">
        <f t="shared" si="1"/>
        <v>294240.8</v>
      </c>
      <c r="K36" s="3">
        <f t="shared" si="1"/>
        <v>96095.4</v>
      </c>
      <c r="L36" s="13">
        <f t="shared" si="2"/>
        <v>99</v>
      </c>
      <c r="M36" s="13">
        <f t="shared" si="2"/>
        <v>78.599999999999994</v>
      </c>
      <c r="N36" s="13">
        <f t="shared" si="2"/>
        <v>98.9</v>
      </c>
      <c r="O36" s="13">
        <f>'14b'!B36/'14a'!E35*100</f>
        <v>93.366167975114806</v>
      </c>
      <c r="P36" s="13">
        <f t="shared" si="3"/>
        <v>96.375322218027804</v>
      </c>
      <c r="Q36" s="13">
        <f t="shared" si="4"/>
        <v>96.915594271149203</v>
      </c>
      <c r="R36" s="13">
        <f>1+LN('14a'!C35/'14a'!C34)*('14a'!G34)/100</f>
        <v>1.0050878829578882</v>
      </c>
      <c r="S36" s="13">
        <f>1+LN(O36/O35)*(100-'14a'!G34)/100</f>
        <v>1.0091407577286196</v>
      </c>
      <c r="T36" s="175">
        <f>($K$46*G36)/('14b'!B36*'14b'!$H$46)</f>
        <v>1.7655054465783604</v>
      </c>
      <c r="U36" s="171">
        <f t="shared" si="5"/>
        <v>80.000000000000014</v>
      </c>
      <c r="V36" s="171">
        <f>G36/'14b'!B36*100</f>
        <v>80</v>
      </c>
      <c r="W36" s="171">
        <f>($K$46*G36/100)/'14a'!D35</f>
        <v>34.860327655162202</v>
      </c>
      <c r="X36">
        <v>1992</v>
      </c>
      <c r="Y36">
        <v>93</v>
      </c>
      <c r="Z36">
        <v>80</v>
      </c>
      <c r="AA36">
        <v>71.599999999999994</v>
      </c>
      <c r="AB36">
        <v>74.7</v>
      </c>
      <c r="AC36">
        <v>61.7</v>
      </c>
      <c r="AD36">
        <v>64.400000000000006</v>
      </c>
      <c r="AE36">
        <v>80.599999999999994</v>
      </c>
      <c r="AF36">
        <v>66.3</v>
      </c>
      <c r="AG36">
        <v>294240800000</v>
      </c>
      <c r="AH36">
        <v>96095400000</v>
      </c>
      <c r="AI36">
        <v>99</v>
      </c>
      <c r="AJ36">
        <v>78.599999999999994</v>
      </c>
      <c r="AK36">
        <v>98.9</v>
      </c>
    </row>
    <row r="37" spans="1:37">
      <c r="A37" s="7">
        <f t="shared" si="6"/>
        <v>1993</v>
      </c>
      <c r="B37" s="13">
        <f t="shared" ref="B37:H51" si="8">Y37</f>
        <v>94.3</v>
      </c>
      <c r="C37" s="13">
        <f t="shared" si="8"/>
        <v>83.5</v>
      </c>
      <c r="D37" s="13">
        <f t="shared" si="8"/>
        <v>75.2</v>
      </c>
      <c r="E37" s="13">
        <f t="shared" si="8"/>
        <v>78.099999999999994</v>
      </c>
      <c r="F37" s="13">
        <f t="shared" si="8"/>
        <v>65.400000000000006</v>
      </c>
      <c r="G37" s="13">
        <f t="shared" si="8"/>
        <v>67.900000000000006</v>
      </c>
      <c r="H37" s="13">
        <f t="shared" si="8"/>
        <v>81.400000000000006</v>
      </c>
      <c r="I37" s="13">
        <f t="shared" si="7"/>
        <v>69.400000000000006</v>
      </c>
      <c r="J37" s="3">
        <f t="shared" si="1"/>
        <v>319572.90000000002</v>
      </c>
      <c r="K37" s="3">
        <f t="shared" si="1"/>
        <v>103362.9</v>
      </c>
      <c r="L37" s="13">
        <f t="shared" si="2"/>
        <v>98.8</v>
      </c>
      <c r="M37" s="13">
        <f t="shared" si="2"/>
        <v>81.5</v>
      </c>
      <c r="N37" s="13">
        <f t="shared" si="2"/>
        <v>99.1</v>
      </c>
      <c r="O37" s="13">
        <f>'14b'!B37/'14a'!E36*100</f>
        <v>91.629371861510009</v>
      </c>
      <c r="P37" s="13">
        <f t="shared" si="3"/>
        <v>97.077345545563347</v>
      </c>
      <c r="Q37" s="13">
        <f t="shared" si="4"/>
        <v>96.34713949457084</v>
      </c>
      <c r="R37" s="13">
        <f>1+LN('14a'!C36/'14a'!C35)*('14a'!G35)/100</f>
        <v>1.0072842643882152</v>
      </c>
      <c r="S37" s="13">
        <f>1+LN(O37/O36)*(100-'14a'!G35)/100</f>
        <v>0.99413453757516101</v>
      </c>
      <c r="T37" s="175">
        <f>($K$46*G37)/('14b'!B37*'14b'!$H$46)</f>
        <v>1.8801414652238184</v>
      </c>
      <c r="U37" s="171">
        <f t="shared" si="5"/>
        <v>85.194479297365135</v>
      </c>
      <c r="V37" s="171">
        <f>G37/'14b'!B37*100</f>
        <v>85.19447929736512</v>
      </c>
      <c r="W37" s="171">
        <f>($K$46*G37/100)/'14a'!D36</f>
        <v>36.433266085220097</v>
      </c>
      <c r="X37">
        <v>1993</v>
      </c>
      <c r="Y37">
        <v>94.3</v>
      </c>
      <c r="Z37">
        <v>83.5</v>
      </c>
      <c r="AA37">
        <v>75.2</v>
      </c>
      <c r="AB37">
        <v>78.099999999999994</v>
      </c>
      <c r="AC37">
        <v>65.400000000000006</v>
      </c>
      <c r="AD37">
        <v>67.900000000000006</v>
      </c>
      <c r="AE37">
        <v>81.400000000000006</v>
      </c>
      <c r="AF37">
        <v>69.400000000000006</v>
      </c>
      <c r="AG37">
        <v>319572900000</v>
      </c>
      <c r="AH37">
        <v>103362900000</v>
      </c>
      <c r="AI37">
        <v>98.8</v>
      </c>
      <c r="AJ37">
        <v>81.5</v>
      </c>
      <c r="AK37">
        <v>99.1</v>
      </c>
    </row>
    <row r="38" spans="1:37">
      <c r="A38" s="7">
        <f t="shared" si="6"/>
        <v>1994</v>
      </c>
      <c r="B38" s="13">
        <f t="shared" si="8"/>
        <v>95.8</v>
      </c>
      <c r="C38" s="13">
        <f t="shared" si="8"/>
        <v>87.6</v>
      </c>
      <c r="D38" s="13">
        <f t="shared" si="8"/>
        <v>79.8</v>
      </c>
      <c r="E38" s="13">
        <f t="shared" si="8"/>
        <v>82.6</v>
      </c>
      <c r="F38" s="13">
        <f t="shared" si="8"/>
        <v>70.7</v>
      </c>
      <c r="G38" s="13">
        <f t="shared" si="8"/>
        <v>73.099999999999994</v>
      </c>
      <c r="H38" s="13">
        <f t="shared" si="8"/>
        <v>83.5</v>
      </c>
      <c r="I38" s="13">
        <f t="shared" si="7"/>
        <v>73.8</v>
      </c>
      <c r="J38" s="3">
        <f t="shared" si="1"/>
        <v>364536.7</v>
      </c>
      <c r="K38" s="3">
        <f t="shared" si="1"/>
        <v>118513.2</v>
      </c>
      <c r="L38" s="13">
        <f t="shared" si="2"/>
        <v>98.9</v>
      </c>
      <c r="M38" s="13">
        <f t="shared" si="2"/>
        <v>84.8</v>
      </c>
      <c r="N38" s="13">
        <f t="shared" si="2"/>
        <v>99.2</v>
      </c>
      <c r="O38" s="13">
        <f>'14b'!B38/'14a'!E37*100</f>
        <v>92.437656759016349</v>
      </c>
      <c r="P38" s="13">
        <f t="shared" si="3"/>
        <v>97.478158401973616</v>
      </c>
      <c r="Q38" s="13">
        <f t="shared" si="4"/>
        <v>96.638984649103321</v>
      </c>
      <c r="R38" s="13">
        <f>1+LN('14a'!C37/'14a'!C36)*('14a'!G36)/100</f>
        <v>1.0041287990947605</v>
      </c>
      <c r="S38" s="13">
        <f>1+LN(O38/O37)*(100-'14a'!G36)/100</f>
        <v>1.0030291003558951</v>
      </c>
      <c r="T38" s="175">
        <f>($K$46*G38)/('14b'!B38*'14b'!$H$46)</f>
        <v>1.9697565345677366</v>
      </c>
      <c r="U38" s="171">
        <f t="shared" si="5"/>
        <v>89.255189255189251</v>
      </c>
      <c r="V38" s="171">
        <f>G38/'14b'!B38*100</f>
        <v>89.255189255189237</v>
      </c>
      <c r="W38" s="171">
        <f>($K$46*G38/100)/'14a'!D37</f>
        <v>38.506526652636431</v>
      </c>
      <c r="X38">
        <v>1994</v>
      </c>
      <c r="Y38">
        <v>95.8</v>
      </c>
      <c r="Z38">
        <v>87.6</v>
      </c>
      <c r="AA38">
        <v>79.8</v>
      </c>
      <c r="AB38">
        <v>82.6</v>
      </c>
      <c r="AC38">
        <v>70.7</v>
      </c>
      <c r="AD38">
        <v>73.099999999999994</v>
      </c>
      <c r="AE38">
        <v>83.5</v>
      </c>
      <c r="AF38">
        <v>73.8</v>
      </c>
      <c r="AG38">
        <v>364536700000</v>
      </c>
      <c r="AH38">
        <v>118513200000</v>
      </c>
      <c r="AI38">
        <v>98.9</v>
      </c>
      <c r="AJ38">
        <v>84.8</v>
      </c>
      <c r="AK38">
        <v>99.2</v>
      </c>
    </row>
    <row r="39" spans="1:37">
      <c r="A39" s="7">
        <f t="shared" si="6"/>
        <v>1995</v>
      </c>
      <c r="B39" s="13">
        <f t="shared" si="8"/>
        <v>96.1</v>
      </c>
      <c r="C39" s="13">
        <f t="shared" si="8"/>
        <v>88.4</v>
      </c>
      <c r="D39" s="13">
        <f t="shared" si="8"/>
        <v>81.400000000000006</v>
      </c>
      <c r="E39" s="13">
        <f t="shared" si="8"/>
        <v>83.5</v>
      </c>
      <c r="F39" s="13">
        <f t="shared" si="8"/>
        <v>74.599999999999994</v>
      </c>
      <c r="G39" s="13">
        <f t="shared" si="8"/>
        <v>76.5</v>
      </c>
      <c r="H39" s="13">
        <f t="shared" si="8"/>
        <v>86.6</v>
      </c>
      <c r="I39" s="13">
        <f t="shared" si="7"/>
        <v>77.599999999999994</v>
      </c>
      <c r="J39" s="3">
        <f t="shared" si="1"/>
        <v>412744.5</v>
      </c>
      <c r="K39" s="3">
        <f t="shared" si="1"/>
        <v>133836</v>
      </c>
      <c r="L39" s="13">
        <f t="shared" si="2"/>
        <v>98.8</v>
      </c>
      <c r="M39" s="13">
        <f t="shared" si="2"/>
        <v>86.2</v>
      </c>
      <c r="N39" s="13">
        <f t="shared" si="2"/>
        <v>99.3</v>
      </c>
      <c r="O39" s="13">
        <f>'14b'!B39/'14a'!E38*100</f>
        <v>92.076575823440905</v>
      </c>
      <c r="P39" s="13">
        <f t="shared" si="3"/>
        <v>97.965093339153483</v>
      </c>
      <c r="Q39" s="13">
        <f t="shared" si="4"/>
        <v>96.487242341496625</v>
      </c>
      <c r="R39" s="13">
        <f>1+LN('14a'!C38/'14a'!C37)*('14a'!G37)/100</f>
        <v>1.0049953235182376</v>
      </c>
      <c r="S39" s="13">
        <f>1+LN(O39/O38)*(100-'14a'!G37)/100</f>
        <v>0.99842980233952505</v>
      </c>
      <c r="T39" s="175">
        <f>($K$46*G39)/('14b'!B39*'14b'!$H$46)</f>
        <v>2.0003134873110864</v>
      </c>
      <c r="U39" s="171">
        <f t="shared" si="5"/>
        <v>90.639810426540294</v>
      </c>
      <c r="V39" s="171">
        <f>G39/'14b'!B39*100</f>
        <v>90.639810426540279</v>
      </c>
      <c r="W39" s="171">
        <f>($K$46*G39/100)/'14a'!D38</f>
        <v>38.951132753720117</v>
      </c>
      <c r="X39">
        <v>1995</v>
      </c>
      <c r="Y39">
        <v>96.1</v>
      </c>
      <c r="Z39">
        <v>88.4</v>
      </c>
      <c r="AA39">
        <v>81.400000000000006</v>
      </c>
      <c r="AB39">
        <v>83.5</v>
      </c>
      <c r="AC39">
        <v>74.599999999999994</v>
      </c>
      <c r="AD39">
        <v>76.5</v>
      </c>
      <c r="AE39">
        <v>86.6</v>
      </c>
      <c r="AF39">
        <v>77.599999999999994</v>
      </c>
      <c r="AG39">
        <v>412744500000</v>
      </c>
      <c r="AH39">
        <v>133836000000</v>
      </c>
      <c r="AI39">
        <v>98.8</v>
      </c>
      <c r="AJ39">
        <v>86.2</v>
      </c>
      <c r="AK39">
        <v>99.3</v>
      </c>
    </row>
    <row r="40" spans="1:37">
      <c r="A40" s="7">
        <f t="shared" si="6"/>
        <v>1996</v>
      </c>
      <c r="B40" s="13">
        <f t="shared" si="8"/>
        <v>95.7</v>
      </c>
      <c r="C40" s="13">
        <f t="shared" si="8"/>
        <v>87.2</v>
      </c>
      <c r="D40" s="13">
        <f t="shared" si="8"/>
        <v>81.900000000000006</v>
      </c>
      <c r="E40" s="13">
        <f t="shared" si="8"/>
        <v>83</v>
      </c>
      <c r="F40" s="13">
        <f t="shared" si="8"/>
        <v>76.400000000000006</v>
      </c>
      <c r="G40" s="13">
        <f t="shared" si="8"/>
        <v>77.5</v>
      </c>
      <c r="H40" s="13">
        <f t="shared" si="8"/>
        <v>88.8</v>
      </c>
      <c r="I40" s="13">
        <f t="shared" si="7"/>
        <v>79.900000000000006</v>
      </c>
      <c r="J40" s="3">
        <f t="shared" si="1"/>
        <v>424771.2</v>
      </c>
      <c r="K40" s="3">
        <f t="shared" si="1"/>
        <v>135178.5</v>
      </c>
      <c r="L40" s="13">
        <f t="shared" si="2"/>
        <v>99</v>
      </c>
      <c r="M40" s="13">
        <f t="shared" si="2"/>
        <v>87</v>
      </c>
      <c r="N40" s="13">
        <f t="shared" si="2"/>
        <v>99.4</v>
      </c>
      <c r="O40" s="13">
        <f>'14b'!B40/'14a'!E39*100</f>
        <v>93.339309665234154</v>
      </c>
      <c r="P40" s="13">
        <f t="shared" si="3"/>
        <v>98.134879052265418</v>
      </c>
      <c r="Q40" s="13">
        <f t="shared" si="4"/>
        <v>97.069184700594107</v>
      </c>
      <c r="R40" s="13">
        <f>1+LN('14a'!C39/'14a'!C38)*('14a'!G38)/100</f>
        <v>1.0017331245990257</v>
      </c>
      <c r="S40" s="13">
        <f>1+LN(O40/O39)*(100-'14a'!G38)/100</f>
        <v>1.0060312881265465</v>
      </c>
      <c r="T40" s="175">
        <f>($K$46*G40)/('14b'!B40*'14b'!$H$46)</f>
        <v>1.9636433999687561</v>
      </c>
      <c r="U40" s="171">
        <f t="shared" si="5"/>
        <v>88.978185993111396</v>
      </c>
      <c r="V40" s="171">
        <f>G40/'14b'!B40*100</f>
        <v>88.978185993111367</v>
      </c>
      <c r="W40" s="171">
        <f>($K$46*G40/100)/'14a'!D39</f>
        <v>38.761455396490845</v>
      </c>
      <c r="X40">
        <v>1996</v>
      </c>
      <c r="Y40">
        <v>95.7</v>
      </c>
      <c r="Z40">
        <v>87.2</v>
      </c>
      <c r="AA40">
        <v>81.900000000000006</v>
      </c>
      <c r="AB40">
        <v>83</v>
      </c>
      <c r="AC40">
        <v>76.400000000000006</v>
      </c>
      <c r="AD40">
        <v>77.5</v>
      </c>
      <c r="AE40">
        <v>88.8</v>
      </c>
      <c r="AF40">
        <v>79.900000000000006</v>
      </c>
      <c r="AG40">
        <v>424771200000</v>
      </c>
      <c r="AH40">
        <v>135178500000</v>
      </c>
      <c r="AI40">
        <v>99</v>
      </c>
      <c r="AJ40">
        <v>87</v>
      </c>
      <c r="AK40">
        <v>99.4</v>
      </c>
    </row>
    <row r="41" spans="1:37">
      <c r="A41" s="7">
        <f t="shared" si="6"/>
        <v>1997</v>
      </c>
      <c r="B41" s="13">
        <f t="shared" si="8"/>
        <v>96.4</v>
      </c>
      <c r="C41" s="13">
        <f t="shared" si="8"/>
        <v>89.4</v>
      </c>
      <c r="D41" s="13">
        <f t="shared" si="8"/>
        <v>85.5</v>
      </c>
      <c r="E41" s="13">
        <f t="shared" si="8"/>
        <v>86.7</v>
      </c>
      <c r="F41" s="13">
        <f t="shared" si="8"/>
        <v>81.2</v>
      </c>
      <c r="G41" s="13">
        <f t="shared" si="8"/>
        <v>82.3</v>
      </c>
      <c r="H41" s="13">
        <f t="shared" si="8"/>
        <v>92.1</v>
      </c>
      <c r="I41" s="13">
        <f t="shared" si="7"/>
        <v>84.2</v>
      </c>
      <c r="J41" s="3">
        <f t="shared" si="1"/>
        <v>449883.8</v>
      </c>
      <c r="K41" s="3">
        <f t="shared" si="1"/>
        <v>142265.4</v>
      </c>
      <c r="L41" s="13">
        <f t="shared" si="2"/>
        <v>99.4</v>
      </c>
      <c r="M41" s="13">
        <f t="shared" si="2"/>
        <v>89.5</v>
      </c>
      <c r="N41" s="13">
        <f t="shared" si="2"/>
        <v>99.7</v>
      </c>
      <c r="O41" s="13">
        <f>'14b'!B41/'14a'!E40*100</f>
        <v>95.631658237382979</v>
      </c>
      <c r="P41" s="13">
        <f t="shared" si="3"/>
        <v>98.883020301988694</v>
      </c>
      <c r="Q41" s="13">
        <f t="shared" si="4"/>
        <v>98.081202333845312</v>
      </c>
      <c r="R41" s="13">
        <f>1+LN('14a'!C40/'14a'!C39)*('14a'!G39)/100</f>
        <v>1.0076236018931131</v>
      </c>
      <c r="S41" s="13">
        <f>1+LN(O41/O40)*(100-'14a'!G39)/100</f>
        <v>1.0104257353801078</v>
      </c>
      <c r="T41" s="175">
        <f>($K$46*G41)/('14b'!B41*'14b'!$H$46)</f>
        <v>2.0002904495236651</v>
      </c>
      <c r="U41" s="171">
        <f t="shared" si="5"/>
        <v>90.63876651982379</v>
      </c>
      <c r="V41" s="171">
        <f>G41/'14b'!B41*100</f>
        <v>90.63876651982379</v>
      </c>
      <c r="W41" s="171">
        <f>($K$46*G41/100)/'14a'!D40</f>
        <v>40.454572527709026</v>
      </c>
      <c r="X41">
        <v>1997</v>
      </c>
      <c r="Y41">
        <v>96.4</v>
      </c>
      <c r="Z41">
        <v>89.4</v>
      </c>
      <c r="AA41">
        <v>85.5</v>
      </c>
      <c r="AB41">
        <v>86.7</v>
      </c>
      <c r="AC41">
        <v>81.2</v>
      </c>
      <c r="AD41">
        <v>82.3</v>
      </c>
      <c r="AE41">
        <v>92.1</v>
      </c>
      <c r="AF41">
        <v>84.2</v>
      </c>
      <c r="AG41">
        <v>449883800000</v>
      </c>
      <c r="AH41">
        <v>142265400000</v>
      </c>
      <c r="AI41">
        <v>99.4</v>
      </c>
      <c r="AJ41">
        <v>89.5</v>
      </c>
      <c r="AK41">
        <v>99.7</v>
      </c>
    </row>
    <row r="42" spans="1:37">
      <c r="A42" s="7">
        <f t="shared" si="6"/>
        <v>1998</v>
      </c>
      <c r="B42" s="13">
        <f t="shared" si="8"/>
        <v>97.3</v>
      </c>
      <c r="C42" s="13">
        <f t="shared" si="8"/>
        <v>91.9</v>
      </c>
      <c r="D42" s="13">
        <f t="shared" si="8"/>
        <v>88.4</v>
      </c>
      <c r="E42" s="13">
        <f t="shared" si="8"/>
        <v>90.9</v>
      </c>
      <c r="F42" s="13">
        <f t="shared" si="8"/>
        <v>84.2</v>
      </c>
      <c r="G42" s="13">
        <f t="shared" si="8"/>
        <v>86.5</v>
      </c>
      <c r="H42" s="13">
        <f t="shared" si="8"/>
        <v>94.2</v>
      </c>
      <c r="I42" s="13">
        <f t="shared" si="7"/>
        <v>86.5</v>
      </c>
      <c r="J42" s="3">
        <f t="shared" si="1"/>
        <v>463340.9</v>
      </c>
      <c r="K42" s="3">
        <f t="shared" si="1"/>
        <v>150075.79999999999</v>
      </c>
      <c r="L42" s="13">
        <f t="shared" si="2"/>
        <v>99.9</v>
      </c>
      <c r="M42" s="13">
        <f t="shared" si="2"/>
        <v>91.2</v>
      </c>
      <c r="N42" s="13">
        <f t="shared" si="2"/>
        <v>99.8</v>
      </c>
      <c r="O42" s="13">
        <f>'14b'!B42/'14a'!E41*100</f>
        <v>99.248195938514371</v>
      </c>
      <c r="P42" s="13">
        <f t="shared" si="3"/>
        <v>99.283407314880748</v>
      </c>
      <c r="Q42" s="13">
        <f t="shared" si="4"/>
        <v>99.65285382988769</v>
      </c>
      <c r="R42" s="13">
        <f>1+LN('14a'!C41/'14a'!C40)*('14a'!G40)/100</f>
        <v>1.0040490977285006</v>
      </c>
      <c r="S42" s="13">
        <f>1+LN(O42/O41)*(100-'14a'!G40)/100</f>
        <v>1.0160239827677973</v>
      </c>
      <c r="T42" s="175">
        <f>($K$46*G42)/('14b'!B42*'14b'!$H$46)</f>
        <v>2.020055835040055</v>
      </c>
      <c r="U42" s="171">
        <f t="shared" si="5"/>
        <v>91.534391534391546</v>
      </c>
      <c r="V42" s="171">
        <f>G42/'14b'!B42*100</f>
        <v>91.534391534391531</v>
      </c>
      <c r="W42" s="171">
        <f>($K$46*G42/100)/'14a'!D41</f>
        <v>42.399317273385734</v>
      </c>
      <c r="X42">
        <v>1998</v>
      </c>
      <c r="Y42">
        <v>97.3</v>
      </c>
      <c r="Z42">
        <v>91.9</v>
      </c>
      <c r="AA42">
        <v>88.4</v>
      </c>
      <c r="AB42">
        <v>90.9</v>
      </c>
      <c r="AC42">
        <v>84.2</v>
      </c>
      <c r="AD42">
        <v>86.5</v>
      </c>
      <c r="AE42">
        <v>94.2</v>
      </c>
      <c r="AF42">
        <v>86.5</v>
      </c>
      <c r="AG42">
        <v>463340900000</v>
      </c>
      <c r="AH42">
        <v>150075800000</v>
      </c>
      <c r="AI42">
        <v>99.9</v>
      </c>
      <c r="AJ42">
        <v>91.2</v>
      </c>
      <c r="AK42">
        <v>99.8</v>
      </c>
    </row>
    <row r="43" spans="1:37">
      <c r="A43" s="7">
        <f t="shared" si="6"/>
        <v>1999</v>
      </c>
      <c r="B43" s="13">
        <f t="shared" si="8"/>
        <v>98.6</v>
      </c>
      <c r="C43" s="13">
        <f t="shared" si="8"/>
        <v>95.6</v>
      </c>
      <c r="D43" s="13">
        <f t="shared" si="8"/>
        <v>93.1</v>
      </c>
      <c r="E43" s="13">
        <f t="shared" si="8"/>
        <v>94.8</v>
      </c>
      <c r="F43" s="13">
        <f t="shared" si="8"/>
        <v>92.1</v>
      </c>
      <c r="G43" s="13">
        <f t="shared" si="8"/>
        <v>93.7</v>
      </c>
      <c r="H43" s="13">
        <f t="shared" si="8"/>
        <v>98</v>
      </c>
      <c r="I43" s="13">
        <f t="shared" si="7"/>
        <v>93.4</v>
      </c>
      <c r="J43" s="3">
        <f t="shared" si="1"/>
        <v>516016.9</v>
      </c>
      <c r="K43" s="3">
        <f t="shared" si="1"/>
        <v>170306.3</v>
      </c>
      <c r="L43" s="13">
        <f t="shared" si="2"/>
        <v>100</v>
      </c>
      <c r="M43" s="13">
        <f t="shared" si="2"/>
        <v>94.7</v>
      </c>
      <c r="N43" s="13">
        <f t="shared" si="2"/>
        <v>99.7</v>
      </c>
      <c r="O43" s="13">
        <f>'14b'!B43/'14a'!E42*100</f>
        <v>100.28870238863783</v>
      </c>
      <c r="P43" s="13">
        <f t="shared" si="3"/>
        <v>98.940868377228512</v>
      </c>
      <c r="Q43" s="13">
        <f t="shared" si="4"/>
        <v>100.10470261223895</v>
      </c>
      <c r="R43" s="13">
        <f>1+LN('14a'!C42/'14a'!C41)*('14a'!G41)/100</f>
        <v>0.99654988736873362</v>
      </c>
      <c r="S43" s="13">
        <f>1+LN(O43/O42)*(100-'14a'!G41)/100</f>
        <v>1.0045342282231333</v>
      </c>
      <c r="T43" s="175">
        <f>($K$46*G43)/('14b'!B43*'14b'!$H$46)</f>
        <v>2.0845244499041375</v>
      </c>
      <c r="U43" s="171">
        <f t="shared" si="5"/>
        <v>94.455645161290349</v>
      </c>
      <c r="V43" s="171">
        <f>G43/'14b'!B43*100</f>
        <v>94.45564516129032</v>
      </c>
      <c r="W43" s="171">
        <f>($K$46*G43/100)/'14a'!D42</f>
        <v>44.211156358941253</v>
      </c>
      <c r="X43">
        <v>1999</v>
      </c>
      <c r="Y43">
        <v>98.6</v>
      </c>
      <c r="Z43">
        <v>95.6</v>
      </c>
      <c r="AA43">
        <v>93.1</v>
      </c>
      <c r="AB43">
        <v>94.8</v>
      </c>
      <c r="AC43">
        <v>92.1</v>
      </c>
      <c r="AD43">
        <v>93.7</v>
      </c>
      <c r="AE43">
        <v>98</v>
      </c>
      <c r="AF43">
        <v>93.4</v>
      </c>
      <c r="AG43">
        <v>516016900000</v>
      </c>
      <c r="AH43">
        <v>170306300000</v>
      </c>
      <c r="AI43">
        <v>100</v>
      </c>
      <c r="AJ43">
        <v>94.7</v>
      </c>
      <c r="AK43">
        <v>99.7</v>
      </c>
    </row>
    <row r="44" spans="1:37">
      <c r="A44" s="7">
        <f t="shared" si="6"/>
        <v>2000</v>
      </c>
      <c r="B44" s="13">
        <f t="shared" si="8"/>
        <v>100.4</v>
      </c>
      <c r="C44" s="13">
        <f t="shared" si="8"/>
        <v>101.2</v>
      </c>
      <c r="D44" s="13">
        <f t="shared" si="8"/>
        <v>99.8</v>
      </c>
      <c r="E44" s="13">
        <f t="shared" si="8"/>
        <v>100.5</v>
      </c>
      <c r="F44" s="13">
        <f t="shared" si="8"/>
        <v>102.5</v>
      </c>
      <c r="G44" s="13">
        <f t="shared" si="8"/>
        <v>103.2</v>
      </c>
      <c r="H44" s="13">
        <f t="shared" si="8"/>
        <v>102</v>
      </c>
      <c r="I44" s="13">
        <f t="shared" si="7"/>
        <v>102.1</v>
      </c>
      <c r="J44" s="3">
        <f t="shared" si="1"/>
        <v>600130.5</v>
      </c>
      <c r="K44" s="3">
        <f t="shared" si="1"/>
        <v>187549.3</v>
      </c>
      <c r="L44" s="13">
        <f t="shared" si="2"/>
        <v>100</v>
      </c>
      <c r="M44" s="13">
        <f t="shared" si="2"/>
        <v>99.7</v>
      </c>
      <c r="N44" s="13">
        <f t="shared" si="2"/>
        <v>99.8</v>
      </c>
      <c r="O44" s="13">
        <f>'14b'!B44/'14a'!E43*100</f>
        <v>100.21729936812778</v>
      </c>
      <c r="P44" s="13">
        <f t="shared" si="3"/>
        <v>99.260315852673841</v>
      </c>
      <c r="Q44" s="13">
        <f t="shared" si="4"/>
        <v>100.07111884322345</v>
      </c>
      <c r="R44" s="13">
        <f>1+LN('14a'!C43/'14a'!C42)*('14a'!G42)/100</f>
        <v>1.0032286706260489</v>
      </c>
      <c r="S44" s="13">
        <f>1+LN(O44/O43)*(100-'14a'!G42)/100</f>
        <v>0.99966451357289787</v>
      </c>
      <c r="T44" s="175">
        <f>($K$46*G44)/('14b'!B44*'14b'!$H$46)</f>
        <v>2.2133158659728713</v>
      </c>
      <c r="U44" s="171">
        <f t="shared" si="5"/>
        <v>100.29154518950438</v>
      </c>
      <c r="V44" s="171">
        <f>G44/'14b'!B44*100</f>
        <v>100.29154518950436</v>
      </c>
      <c r="W44" s="171">
        <f>($K$46*G44/100)/'14a'!D43</f>
        <v>46.909300960246775</v>
      </c>
      <c r="X44">
        <v>2000</v>
      </c>
      <c r="Y44">
        <v>100.4</v>
      </c>
      <c r="Z44">
        <v>101.2</v>
      </c>
      <c r="AA44">
        <v>99.8</v>
      </c>
      <c r="AB44">
        <v>100.5</v>
      </c>
      <c r="AC44">
        <v>102.5</v>
      </c>
      <c r="AD44">
        <v>103.2</v>
      </c>
      <c r="AE44">
        <v>102</v>
      </c>
      <c r="AF44">
        <v>102.1</v>
      </c>
      <c r="AG44">
        <v>600130500000</v>
      </c>
      <c r="AH44">
        <v>187549300000</v>
      </c>
      <c r="AI44">
        <v>100</v>
      </c>
      <c r="AJ44">
        <v>99.7</v>
      </c>
      <c r="AK44">
        <v>99.8</v>
      </c>
    </row>
    <row r="45" spans="1:37">
      <c r="A45" s="7">
        <f t="shared" si="6"/>
        <v>2001</v>
      </c>
      <c r="B45" s="13">
        <f t="shared" si="8"/>
        <v>99.3</v>
      </c>
      <c r="C45" s="13">
        <f t="shared" si="8"/>
        <v>97.9</v>
      </c>
      <c r="D45" s="13">
        <f t="shared" si="8"/>
        <v>98.4</v>
      </c>
      <c r="E45" s="13">
        <f t="shared" si="8"/>
        <v>98.3</v>
      </c>
      <c r="F45" s="13">
        <f t="shared" si="8"/>
        <v>99.2</v>
      </c>
      <c r="G45" s="13">
        <f t="shared" si="8"/>
        <v>99.2</v>
      </c>
      <c r="H45" s="13">
        <f t="shared" si="8"/>
        <v>101.3</v>
      </c>
      <c r="I45" s="13">
        <f t="shared" si="7"/>
        <v>99.9</v>
      </c>
      <c r="J45" s="3">
        <f t="shared" si="1"/>
        <v>585345.6</v>
      </c>
      <c r="K45" s="3">
        <f t="shared" si="1"/>
        <v>179935.2</v>
      </c>
      <c r="L45" s="13">
        <f t="shared" si="2"/>
        <v>100.3</v>
      </c>
      <c r="M45" s="13">
        <f t="shared" si="2"/>
        <v>98.9</v>
      </c>
      <c r="N45" s="13">
        <f t="shared" si="2"/>
        <v>99.9</v>
      </c>
      <c r="O45" s="13">
        <f>'14b'!B45/'14a'!E44*100</f>
        <v>101.86220612079448</v>
      </c>
      <c r="P45" s="13">
        <f>P46/R46</f>
        <v>99.570408883266879</v>
      </c>
      <c r="Q45" s="13">
        <f>Q46/S46</f>
        <v>100.8613591437216</v>
      </c>
      <c r="R45" s="13">
        <f>1+LN('14a'!C44/'14a'!C43)*('14a'!G43)/100</f>
        <v>1.0031240383221558</v>
      </c>
      <c r="S45" s="13">
        <f>1+LN(O45/O44)*(100-'14a'!G43)/100</f>
        <v>1.0078967869014854</v>
      </c>
      <c r="T45" s="175">
        <f>($K$46*G45)/('14b'!B45*'14b'!$H$46)</f>
        <v>2.1316716200167152</v>
      </c>
      <c r="U45" s="171">
        <f t="shared" si="5"/>
        <v>96.592015579357366</v>
      </c>
      <c r="V45" s="171">
        <f>G45/'14b'!B45*100</f>
        <v>96.592015579357351</v>
      </c>
      <c r="W45" s="171">
        <f>($K$46*G45/100)/'14a'!D44</f>
        <v>45.920462099716261</v>
      </c>
      <c r="X45">
        <v>2001</v>
      </c>
      <c r="Y45">
        <v>99.3</v>
      </c>
      <c r="Z45">
        <v>97.9</v>
      </c>
      <c r="AA45">
        <v>98.4</v>
      </c>
      <c r="AB45">
        <v>98.3</v>
      </c>
      <c r="AC45">
        <v>99.2</v>
      </c>
      <c r="AD45">
        <v>99.2</v>
      </c>
      <c r="AE45">
        <v>101.3</v>
      </c>
      <c r="AF45">
        <v>99.9</v>
      </c>
      <c r="AG45">
        <v>585345600000</v>
      </c>
      <c r="AH45">
        <v>179935200000</v>
      </c>
      <c r="AI45">
        <v>100.3</v>
      </c>
      <c r="AJ45">
        <v>98.9</v>
      </c>
      <c r="AK45">
        <v>99.9</v>
      </c>
    </row>
    <row r="46" spans="1:37">
      <c r="A46" s="7">
        <f t="shared" si="6"/>
        <v>2002</v>
      </c>
      <c r="B46" s="13">
        <f t="shared" si="8"/>
        <v>100</v>
      </c>
      <c r="C46" s="13">
        <f t="shared" si="8"/>
        <v>100</v>
      </c>
      <c r="D46" s="13">
        <f t="shared" si="8"/>
        <v>100</v>
      </c>
      <c r="E46" s="13">
        <f t="shared" si="8"/>
        <v>100</v>
      </c>
      <c r="F46" s="13">
        <f t="shared" si="8"/>
        <v>100</v>
      </c>
      <c r="G46" s="13">
        <f t="shared" si="8"/>
        <v>100</v>
      </c>
      <c r="H46" s="13">
        <f t="shared" si="8"/>
        <v>100</v>
      </c>
      <c r="I46" s="13">
        <f t="shared" si="7"/>
        <v>100</v>
      </c>
      <c r="J46" s="3">
        <f t="shared" si="1"/>
        <v>589955.80000000005</v>
      </c>
      <c r="K46" s="3">
        <f t="shared" si="1"/>
        <v>182719</v>
      </c>
      <c r="L46" s="13">
        <f t="shared" si="2"/>
        <v>100</v>
      </c>
      <c r="M46" s="13">
        <f t="shared" si="2"/>
        <v>100</v>
      </c>
      <c r="N46" s="13">
        <f t="shared" si="2"/>
        <v>100</v>
      </c>
      <c r="O46" s="13">
        <f>'14b'!B46/'14a'!E45*100</f>
        <v>100</v>
      </c>
      <c r="P46" s="13">
        <v>100</v>
      </c>
      <c r="Q46" s="13">
        <v>100</v>
      </c>
      <c r="R46" s="13">
        <f>1+LN('14a'!C45/'14a'!C44)*('14a'!G44)/100</f>
        <v>1.0043144456425479</v>
      </c>
      <c r="S46" s="13">
        <f>1+LN(O46/O45)*(100-'14a'!G44)/100</f>
        <v>0.99145996890152732</v>
      </c>
      <c r="T46" s="175">
        <f>($K$46*G46)/('14b'!B46*'14b'!$H$46)</f>
        <v>2.20688180822295</v>
      </c>
      <c r="U46" s="171">
        <f t="shared" si="5"/>
        <v>100</v>
      </c>
      <c r="V46" s="171">
        <f>G46/'14b'!B46*100</f>
        <v>100</v>
      </c>
      <c r="W46" s="171">
        <f>($K$46*G46/100)/'14a'!D45</f>
        <v>46.67151979565773</v>
      </c>
      <c r="X46">
        <v>2002</v>
      </c>
      <c r="Y46">
        <v>100</v>
      </c>
      <c r="Z46">
        <v>100</v>
      </c>
      <c r="AA46">
        <v>100</v>
      </c>
      <c r="AB46">
        <v>100</v>
      </c>
      <c r="AC46">
        <v>100</v>
      </c>
      <c r="AD46">
        <v>100</v>
      </c>
      <c r="AE46">
        <v>100</v>
      </c>
      <c r="AF46">
        <v>100</v>
      </c>
      <c r="AG46">
        <v>589955800000</v>
      </c>
      <c r="AH46">
        <v>182719000000</v>
      </c>
      <c r="AI46">
        <v>100</v>
      </c>
      <c r="AJ46">
        <v>100</v>
      </c>
      <c r="AK46">
        <v>100</v>
      </c>
    </row>
    <row r="47" spans="1:37">
      <c r="A47" s="7">
        <f t="shared" si="6"/>
        <v>2003</v>
      </c>
      <c r="B47" s="13">
        <f t="shared" si="8"/>
        <v>99.8</v>
      </c>
      <c r="C47" s="13">
        <f t="shared" si="8"/>
        <v>99.2</v>
      </c>
      <c r="D47" s="13">
        <f t="shared" si="8"/>
        <v>101.9</v>
      </c>
      <c r="E47" s="13">
        <f t="shared" si="8"/>
        <v>100.4</v>
      </c>
      <c r="F47" s="13">
        <f t="shared" si="8"/>
        <v>100.8</v>
      </c>
      <c r="G47" s="13">
        <f t="shared" si="8"/>
        <v>99.4</v>
      </c>
      <c r="H47" s="13">
        <f t="shared" si="8"/>
        <v>100.2</v>
      </c>
      <c r="I47" s="13">
        <f t="shared" si="7"/>
        <v>101.1</v>
      </c>
      <c r="J47" s="3">
        <f t="shared" si="1"/>
        <v>589783.30000000005</v>
      </c>
      <c r="K47" s="3">
        <f t="shared" si="1"/>
        <v>180637</v>
      </c>
      <c r="L47" s="13">
        <f t="shared" si="2"/>
        <v>100.3</v>
      </c>
      <c r="M47" s="13">
        <f t="shared" si="2"/>
        <v>101.7</v>
      </c>
      <c r="N47" s="13">
        <f t="shared" si="2"/>
        <v>100.1</v>
      </c>
      <c r="O47" s="13">
        <f>'14b'!B47/'14a'!E46*100</f>
        <v>101.96259873006042</v>
      </c>
      <c r="P47" s="13">
        <f t="shared" ref="P47:Q51" si="9">P46*R47</f>
        <v>100.32714273397954</v>
      </c>
      <c r="Q47" s="13">
        <f t="shared" si="9"/>
        <v>100.88069423851699</v>
      </c>
      <c r="R47" s="13">
        <f>1+LN('14a'!C46/'14a'!C45)*('14a'!G45)/100</f>
        <v>1.0032714273397954</v>
      </c>
      <c r="S47" s="13">
        <f>1+LN(O47/O46)*(100-'14a'!G45)/100</f>
        <v>1.00880694238517</v>
      </c>
      <c r="T47" s="175">
        <f>($K$46*G47)/('14b'!B47*'14b'!$H$46)</f>
        <v>2.1740738526993186</v>
      </c>
      <c r="U47" s="171">
        <f t="shared" si="5"/>
        <v>98.5133795837463</v>
      </c>
      <c r="V47" s="171">
        <f>G47/'14b'!B47*100</f>
        <v>98.513379583746286</v>
      </c>
      <c r="W47" s="171">
        <f>($K$46*G47/100)/'14a'!D46</f>
        <v>46.88004904238295</v>
      </c>
      <c r="X47">
        <v>2003</v>
      </c>
      <c r="Y47">
        <v>99.8</v>
      </c>
      <c r="Z47">
        <v>99.2</v>
      </c>
      <c r="AA47">
        <v>101.9</v>
      </c>
      <c r="AB47">
        <v>100.4</v>
      </c>
      <c r="AC47">
        <v>100.8</v>
      </c>
      <c r="AD47">
        <v>99.4</v>
      </c>
      <c r="AE47">
        <v>100.2</v>
      </c>
      <c r="AF47">
        <v>101.1</v>
      </c>
      <c r="AG47">
        <v>589783300000</v>
      </c>
      <c r="AH47">
        <v>180637000000</v>
      </c>
      <c r="AI47">
        <v>100.3</v>
      </c>
      <c r="AJ47">
        <v>101.7</v>
      </c>
      <c r="AK47">
        <v>100.1</v>
      </c>
    </row>
    <row r="48" spans="1:37">
      <c r="A48" s="7">
        <f t="shared" si="6"/>
        <v>2004</v>
      </c>
      <c r="B48" s="13">
        <f t="shared" si="8"/>
        <v>99.6</v>
      </c>
      <c r="C48" s="13">
        <f t="shared" si="8"/>
        <v>98.7</v>
      </c>
      <c r="D48" s="13">
        <f t="shared" si="8"/>
        <v>103.3</v>
      </c>
      <c r="E48" s="13">
        <f t="shared" si="8"/>
        <v>101.6</v>
      </c>
      <c r="F48" s="13">
        <f t="shared" si="8"/>
        <v>103</v>
      </c>
      <c r="G48" s="13">
        <f t="shared" si="8"/>
        <v>101.4</v>
      </c>
      <c r="H48" s="13">
        <f t="shared" si="8"/>
        <v>102.7</v>
      </c>
      <c r="I48" s="13">
        <f t="shared" si="7"/>
        <v>103.4</v>
      </c>
      <c r="J48" s="3">
        <f t="shared" si="1"/>
        <v>622278.9</v>
      </c>
      <c r="K48" s="3">
        <f t="shared" si="1"/>
        <v>186410.3</v>
      </c>
      <c r="L48" s="13">
        <f t="shared" si="2"/>
        <v>100.7</v>
      </c>
      <c r="M48" s="13">
        <f t="shared" si="2"/>
        <v>102.8</v>
      </c>
      <c r="N48" s="13">
        <f t="shared" si="2"/>
        <v>100.2</v>
      </c>
      <c r="O48" s="13">
        <f>'14b'!B48/'14a'!E47*100</f>
        <v>105.64285714285715</v>
      </c>
      <c r="P48" s="13">
        <f t="shared" si="9"/>
        <v>100.49713410085521</v>
      </c>
      <c r="Q48" s="13">
        <f t="shared" si="9"/>
        <v>102.42230401404818</v>
      </c>
      <c r="R48" s="13">
        <f>1+LN('14a'!C47/'14a'!C46)*('14a'!G46)/100</f>
        <v>1.0016943706582615</v>
      </c>
      <c r="S48" s="13">
        <f>1+LN(O48/O47)*(100-'14a'!G46)/100</f>
        <v>1.0152815143389704</v>
      </c>
      <c r="T48" s="175">
        <f>($K$46*G48)/('14b'!B48*'14b'!$H$46)</f>
        <v>2.1231291779298593</v>
      </c>
      <c r="U48" s="171">
        <f t="shared" si="5"/>
        <v>96.204933586337773</v>
      </c>
      <c r="V48" s="171">
        <f>G48/'14b'!B48*100</f>
        <v>96.204933586337759</v>
      </c>
      <c r="W48" s="171">
        <f>($K$46*G48/100)/'14a'!D47</f>
        <v>47.43396466973887</v>
      </c>
      <c r="X48">
        <v>2004</v>
      </c>
      <c r="Y48">
        <v>99.6</v>
      </c>
      <c r="Z48">
        <v>98.7</v>
      </c>
      <c r="AA48">
        <v>103.3</v>
      </c>
      <c r="AB48">
        <v>101.6</v>
      </c>
      <c r="AC48">
        <v>103</v>
      </c>
      <c r="AD48">
        <v>101.4</v>
      </c>
      <c r="AE48">
        <v>102.7</v>
      </c>
      <c r="AF48">
        <v>103.4</v>
      </c>
      <c r="AG48">
        <v>622278900000</v>
      </c>
      <c r="AH48">
        <v>186410300000</v>
      </c>
      <c r="AI48">
        <v>100.7</v>
      </c>
      <c r="AJ48">
        <v>102.8</v>
      </c>
      <c r="AK48">
        <v>100.2</v>
      </c>
    </row>
    <row r="49" spans="1:37">
      <c r="A49" s="7">
        <f t="shared" si="6"/>
        <v>2005</v>
      </c>
      <c r="B49" s="13">
        <f t="shared" si="8"/>
        <v>100.2</v>
      </c>
      <c r="C49" s="13">
        <f t="shared" si="8"/>
        <v>100.7</v>
      </c>
      <c r="D49" s="13">
        <f t="shared" si="8"/>
        <v>105.8</v>
      </c>
      <c r="E49" s="13">
        <f t="shared" si="8"/>
        <v>105.5</v>
      </c>
      <c r="F49" s="13">
        <f t="shared" si="8"/>
        <v>103.6</v>
      </c>
      <c r="G49" s="13">
        <f t="shared" si="8"/>
        <v>103.3</v>
      </c>
      <c r="H49" s="13">
        <f t="shared" si="8"/>
        <v>102.5</v>
      </c>
      <c r="I49" s="13">
        <f t="shared" si="7"/>
        <v>103.4</v>
      </c>
      <c r="J49" s="3">
        <f t="shared" si="1"/>
        <v>636828.6</v>
      </c>
      <c r="K49" s="3">
        <f t="shared" si="1"/>
        <v>185020</v>
      </c>
      <c r="L49" s="13">
        <f t="shared" si="2"/>
        <v>101.1</v>
      </c>
      <c r="M49" s="13">
        <f t="shared" si="2"/>
        <v>104.2</v>
      </c>
      <c r="N49" s="13">
        <f t="shared" si="2"/>
        <v>100.3</v>
      </c>
      <c r="O49" s="13">
        <f>'14b'!B49/'14a'!E48*100</f>
        <v>109.06771702838063</v>
      </c>
      <c r="P49" s="13">
        <f t="shared" si="9"/>
        <v>100.8975626192491</v>
      </c>
      <c r="Q49" s="13">
        <f t="shared" si="9"/>
        <v>103.8067779254992</v>
      </c>
      <c r="R49" s="13">
        <f>1+LN('14a'!C48/'14a'!C47)*('14a'!G47)/100</f>
        <v>1.0039844769900805</v>
      </c>
      <c r="S49" s="13">
        <f>1+LN(O49/O48)*(100-'14a'!G47)/100</f>
        <v>1.0135173088008362</v>
      </c>
      <c r="T49" s="175">
        <f>($K$46*G49)/('14b'!B49*'14b'!$H$46)</f>
        <v>2.1345589025227603</v>
      </c>
      <c r="U49" s="171">
        <f t="shared" si="5"/>
        <v>96.722846441947596</v>
      </c>
      <c r="V49" s="171">
        <f>G49/'14b'!B49*100</f>
        <v>96.722846441947567</v>
      </c>
      <c r="W49" s="171">
        <f>($K$46*G49/100)/'14a'!D48</f>
        <v>49.235373278380635</v>
      </c>
      <c r="X49">
        <v>2005</v>
      </c>
      <c r="Y49">
        <v>100.2</v>
      </c>
      <c r="Z49">
        <v>100.7</v>
      </c>
      <c r="AA49">
        <v>105.8</v>
      </c>
      <c r="AB49">
        <v>105.5</v>
      </c>
      <c r="AC49">
        <v>103.6</v>
      </c>
      <c r="AD49">
        <v>103.3</v>
      </c>
      <c r="AE49">
        <v>102.5</v>
      </c>
      <c r="AF49">
        <v>103.4</v>
      </c>
      <c r="AG49">
        <v>636828600000</v>
      </c>
      <c r="AH49">
        <v>185020000000</v>
      </c>
      <c r="AI49">
        <v>101.1</v>
      </c>
      <c r="AJ49">
        <v>104.2</v>
      </c>
      <c r="AK49">
        <v>100.3</v>
      </c>
    </row>
    <row r="50" spans="1:37">
      <c r="A50" s="7">
        <f t="shared" si="6"/>
        <v>2006</v>
      </c>
      <c r="B50" s="13">
        <f t="shared" si="8"/>
        <v>100.1</v>
      </c>
      <c r="C50" s="13">
        <f t="shared" si="8"/>
        <v>100.4</v>
      </c>
      <c r="D50" s="13">
        <f t="shared" si="8"/>
        <v>106.9</v>
      </c>
      <c r="E50" s="13">
        <f t="shared" si="8"/>
        <v>107.1</v>
      </c>
      <c r="F50" s="13">
        <f t="shared" si="8"/>
        <v>101.8</v>
      </c>
      <c r="G50" s="13">
        <f t="shared" si="8"/>
        <v>102</v>
      </c>
      <c r="H50" s="13">
        <f t="shared" si="8"/>
        <v>101.5</v>
      </c>
      <c r="I50" s="13">
        <f t="shared" si="7"/>
        <v>101.7</v>
      </c>
      <c r="J50" s="3">
        <f t="shared" si="1"/>
        <v>640037.5</v>
      </c>
      <c r="K50" s="3">
        <f t="shared" si="1"/>
        <v>184483.1</v>
      </c>
      <c r="L50" s="13">
        <f t="shared" si="2"/>
        <v>101.5</v>
      </c>
      <c r="M50" s="13">
        <f t="shared" si="2"/>
        <v>104.8</v>
      </c>
      <c r="N50" s="13">
        <f t="shared" si="2"/>
        <v>100.4</v>
      </c>
      <c r="O50" s="13">
        <f>'14b'!B50/'14a'!E49*100</f>
        <v>112.64600986806821</v>
      </c>
      <c r="P50" s="13">
        <f t="shared" si="9"/>
        <v>101.3693989361345</v>
      </c>
      <c r="Q50" s="13">
        <f t="shared" si="9"/>
        <v>105.15979612963487</v>
      </c>
      <c r="R50" s="13">
        <f>1+LN('14a'!C49/'14a'!C48)*('14a'!G48)/100</f>
        <v>1.0046763896434836</v>
      </c>
      <c r="S50" s="13">
        <f>1+LN(O50/O49)*(100-'14a'!G48)/100</f>
        <v>1.0130340063642733</v>
      </c>
      <c r="T50" s="175">
        <f>($K$46*G50)/('14b'!B50*'14b'!$H$46)</f>
        <v>2.097874598683513</v>
      </c>
      <c r="U50" s="171">
        <f t="shared" si="5"/>
        <v>95.060577819198528</v>
      </c>
      <c r="V50" s="171">
        <f>G50/'14b'!B50*100</f>
        <v>95.060577819198514</v>
      </c>
      <c r="W50" s="171">
        <f>($K$46*G50/100)/'14a'!D49</f>
        <v>49.976772498122926</v>
      </c>
      <c r="X50">
        <v>2006</v>
      </c>
      <c r="Y50">
        <v>100.1</v>
      </c>
      <c r="Z50">
        <v>100.4</v>
      </c>
      <c r="AA50">
        <v>106.9</v>
      </c>
      <c r="AB50">
        <v>107.1</v>
      </c>
      <c r="AC50">
        <v>101.8</v>
      </c>
      <c r="AD50">
        <v>102</v>
      </c>
      <c r="AE50">
        <v>101.5</v>
      </c>
      <c r="AF50">
        <v>101.7</v>
      </c>
      <c r="AG50">
        <v>640037500000</v>
      </c>
      <c r="AH50">
        <v>184483100000</v>
      </c>
      <c r="AI50">
        <v>101.5</v>
      </c>
      <c r="AJ50">
        <v>104.8</v>
      </c>
      <c r="AK50">
        <v>100.4</v>
      </c>
    </row>
    <row r="51" spans="1:37">
      <c r="A51" s="7">
        <f t="shared" si="6"/>
        <v>2007</v>
      </c>
      <c r="B51" s="13">
        <f t="shared" si="8"/>
        <v>99.7</v>
      </c>
      <c r="C51" s="13">
        <f t="shared" si="8"/>
        <v>99.1</v>
      </c>
      <c r="D51" s="13">
        <f t="shared" si="8"/>
        <v>109.1</v>
      </c>
      <c r="E51" s="13">
        <f t="shared" si="8"/>
        <v>108</v>
      </c>
      <c r="F51" s="13">
        <f t="shared" si="8"/>
        <v>100.7</v>
      </c>
      <c r="G51" s="13">
        <f t="shared" si="8"/>
        <v>99.7</v>
      </c>
      <c r="H51" s="13">
        <f t="shared" si="8"/>
        <v>100.6</v>
      </c>
      <c r="I51" s="13">
        <f t="shared" si="7"/>
        <v>100.9</v>
      </c>
      <c r="J51" s="3">
        <f t="shared" si="1"/>
        <v>640758</v>
      </c>
      <c r="K51" s="3">
        <f t="shared" si="1"/>
        <v>184777.7</v>
      </c>
      <c r="L51" s="13">
        <f t="shared" si="2"/>
        <v>102</v>
      </c>
      <c r="M51" s="13">
        <f t="shared" si="2"/>
        <v>106.6</v>
      </c>
      <c r="N51" s="13">
        <f t="shared" si="2"/>
        <v>100.5</v>
      </c>
      <c r="O51" s="13">
        <f>'14b'!B51/'14a'!E50*100</f>
        <v>118.10118174521904</v>
      </c>
      <c r="P51" s="13">
        <f t="shared" si="9"/>
        <v>101.78666374438919</v>
      </c>
      <c r="Q51" s="13">
        <f t="shared" si="9"/>
        <v>107.12813053729671</v>
      </c>
      <c r="R51" s="13">
        <f>1+LN('14a'!C50/'14a'!C49)*('14a'!G49)/100</f>
        <v>1.0041162797908822</v>
      </c>
      <c r="S51" s="13">
        <f>1+LN(O51/O50)*(100-'14a'!G49)/100</f>
        <v>1.0187175563295634</v>
      </c>
      <c r="T51" s="175">
        <f>($K$46*G51)/('14b'!B51*'14b'!$H$46)</f>
        <v>2.0185882227507168</v>
      </c>
      <c r="U51" s="171">
        <f t="shared" si="5"/>
        <v>91.467889908256879</v>
      </c>
      <c r="V51" s="171">
        <f>G51/'14b'!B51*100</f>
        <v>91.467889908256879</v>
      </c>
      <c r="W51" s="171">
        <f>($K$46*G51/100)/'14a'!D50</f>
        <v>50.416750062269941</v>
      </c>
      <c r="X51">
        <v>2007</v>
      </c>
      <c r="Y51">
        <v>99.7</v>
      </c>
      <c r="Z51">
        <v>99.1</v>
      </c>
      <c r="AA51">
        <v>109.1</v>
      </c>
      <c r="AB51">
        <v>108</v>
      </c>
      <c r="AC51">
        <v>100.7</v>
      </c>
      <c r="AD51">
        <v>99.7</v>
      </c>
      <c r="AE51">
        <v>100.6</v>
      </c>
      <c r="AF51">
        <v>100.9</v>
      </c>
      <c r="AG51">
        <v>640758000000</v>
      </c>
      <c r="AH51">
        <v>184777700000</v>
      </c>
      <c r="AI51">
        <v>102</v>
      </c>
      <c r="AJ51">
        <v>106.6</v>
      </c>
      <c r="AK51">
        <v>100.5</v>
      </c>
    </row>
    <row r="53" spans="1:37">
      <c r="A53" s="9" t="s">
        <v>71</v>
      </c>
      <c r="E53" s="4"/>
    </row>
    <row r="54" spans="1:37">
      <c r="A54" s="19" t="s">
        <v>509</v>
      </c>
      <c r="B54" s="2">
        <f t="shared" ref="B54:O62" si="10">(POWER(VLOOKUP(VALUE(RIGHT($A54,4)),$A$5:$O$51,COLUMN(B$51),0)/VLOOKUP(VALUE(LEFT($A54,4)),$A$5:$O$51,COLUMN(B$51),0),1/(VALUE(RIGHT($A54,4))-VALUE(LEFT($A54,4))))-1)*100</f>
        <v>0.53222789269509185</v>
      </c>
      <c r="C54" s="2">
        <f t="shared" si="10"/>
        <v>1.5884146587269887</v>
      </c>
      <c r="D54" s="2">
        <f t="shared" si="10"/>
        <v>2.9145495304181424</v>
      </c>
      <c r="E54" s="2">
        <f t="shared" si="10"/>
        <v>2.915062138597202</v>
      </c>
      <c r="F54" s="2">
        <f t="shared" si="10"/>
        <v>3.3928832661071162</v>
      </c>
      <c r="G54" s="2">
        <f t="shared" si="10"/>
        <v>3.3912631632428747</v>
      </c>
      <c r="H54" s="2">
        <f t="shared" si="10"/>
        <v>1.7741281278441212</v>
      </c>
      <c r="I54" s="2">
        <f t="shared" si="10"/>
        <v>2.8339867268451613</v>
      </c>
      <c r="J54" s="2">
        <f t="shared" si="10"/>
        <v>7.3789042238225466</v>
      </c>
      <c r="K54" s="2">
        <f t="shared" si="10"/>
        <v>6.8477867207318965</v>
      </c>
      <c r="L54" s="2">
        <f t="shared" si="10"/>
        <v>0.28704625870783484</v>
      </c>
      <c r="M54" s="2">
        <f t="shared" si="10"/>
        <v>1.9372734933415181</v>
      </c>
      <c r="N54" s="2">
        <f t="shared" si="10"/>
        <v>0.13621585125360713</v>
      </c>
      <c r="O54" s="2">
        <f t="shared" si="10"/>
        <v>2.568565815169177</v>
      </c>
      <c r="P54" s="2">
        <f>(POWER(VLOOKUP(VALUE(RIGHT($A54,4)),$A$5:$Q$51,COLUMN(P$51),0)/VLOOKUP(VALUE(LEFT($A54,4)),$A$5:$Q$51,COLUMN(P$51),0),1/(VALUE(RIGHT($A54,4))-VALUE(LEFT($A54,4))))-1)*100</f>
        <v>0.41631138328670492</v>
      </c>
      <c r="Q54" s="2">
        <f>(POWER(VLOOKUP(VALUE(RIGHT($A54,4)),$A$5:$Q$51,COLUMN(Q$51),0)/VLOOKUP(VALUE(LEFT($A54,4)),$A$5:$Q$51,COLUMN(Q$51),0),1/(VALUE(RIGHT($A54,4))-VALUE(LEFT($A54,4))))-1)*100</f>
        <v>0.90269271947001073</v>
      </c>
      <c r="R54" s="2"/>
      <c r="S54" s="2"/>
      <c r="T54" s="2">
        <f t="shared" ref="T54:U62" si="11">(POWER(VLOOKUP(VALUE(RIGHT($A54,4)),$A$5:$U$51,COLUMN(T$51),0)/VLOOKUP(VALUE(LEFT($A54,4)),$A$5:$U$51,COLUMN(T$51),0),1/(VALUE(RIGHT($A54,4))-VALUE(LEFT($A54,4))))-1)*100</f>
        <v>0.34178027239197828</v>
      </c>
      <c r="U54" s="2">
        <f t="shared" si="11"/>
        <v>0.34178027239197828</v>
      </c>
    </row>
    <row r="55" spans="1:37">
      <c r="A55" s="91" t="s">
        <v>530</v>
      </c>
      <c r="B55" s="2">
        <f t="shared" si="10"/>
        <v>0.98036981033404746</v>
      </c>
      <c r="C55" s="2">
        <f t="shared" si="10"/>
        <v>2.7539125213011939</v>
      </c>
      <c r="D55" s="2">
        <f t="shared" si="10"/>
        <v>3.8895990648448286</v>
      </c>
      <c r="E55" s="2">
        <f t="shared" si="10"/>
        <v>4.1103003538800698</v>
      </c>
      <c r="F55" s="2">
        <f t="shared" si="10"/>
        <v>6.3448206737670265</v>
      </c>
      <c r="G55" s="2">
        <f t="shared" si="10"/>
        <v>6.5434153306910048</v>
      </c>
      <c r="H55" s="2">
        <f t="shared" si="10"/>
        <v>3.7021916864190541</v>
      </c>
      <c r="I55" s="2">
        <f t="shared" si="10"/>
        <v>5.2916172481418222</v>
      </c>
      <c r="J55" s="2">
        <f t="shared" si="10"/>
        <v>9.3328951207707114</v>
      </c>
      <c r="K55" s="2">
        <f t="shared" si="10"/>
        <v>8.9980053706379302</v>
      </c>
      <c r="L55" s="2">
        <f t="shared" si="10"/>
        <v>0.28447020359914088</v>
      </c>
      <c r="M55" s="2">
        <f t="shared" si="10"/>
        <v>2.4117905451818133</v>
      </c>
      <c r="N55" s="2">
        <f t="shared" si="10"/>
        <v>0.18351764784285685</v>
      </c>
      <c r="O55" s="2">
        <f t="shared" si="10"/>
        <v>2.4791540852338256</v>
      </c>
      <c r="P55" s="2">
        <f t="shared" ref="P55:Q62" si="12">(POWER(VLOOKUP(VALUE(RIGHT($A55,4)),$A$5:$Q$51,COLUMN(P$51),0)/VLOOKUP(VALUE(LEFT($A55,4)),$A$5:$Q$51,COLUMN(P$51),0),1/(VALUE(RIGHT($A55,4))-VALUE(LEFT($A55,4))))-1)*100</f>
        <v>0.51898331231481354</v>
      </c>
      <c r="Q55" s="2">
        <f t="shared" si="12"/>
        <v>0.8095347443749068</v>
      </c>
      <c r="R55" s="2"/>
      <c r="S55" s="2"/>
      <c r="T55" s="2">
        <f t="shared" si="11"/>
        <v>1.5882764264490534</v>
      </c>
      <c r="U55" s="2">
        <f t="shared" si="11"/>
        <v>1.5882764264490534</v>
      </c>
    </row>
    <row r="56" spans="1:37">
      <c r="A56" s="75" t="s">
        <v>531</v>
      </c>
      <c r="B56" s="2">
        <f t="shared" si="10"/>
        <v>0.3376678982740966</v>
      </c>
      <c r="C56" s="2">
        <f t="shared" si="10"/>
        <v>1.0157755356615228</v>
      </c>
      <c r="D56" s="2">
        <f t="shared" si="10"/>
        <v>2.0008678076609332</v>
      </c>
      <c r="E56" s="2">
        <f t="shared" si="10"/>
        <v>2.5226319669183317</v>
      </c>
      <c r="F56" s="2">
        <f t="shared" si="10"/>
        <v>2.0733201032097748</v>
      </c>
      <c r="G56" s="2">
        <f t="shared" si="10"/>
        <v>2.625981798111221</v>
      </c>
      <c r="H56" s="2">
        <f t="shared" si="10"/>
        <v>1.5541916243718701</v>
      </c>
      <c r="I56" s="2">
        <f t="shared" si="10"/>
        <v>1.7046048286265325</v>
      </c>
      <c r="J56" s="2">
        <f t="shared" si="10"/>
        <v>14.187079298403837</v>
      </c>
      <c r="K56" s="2">
        <f t="shared" si="10"/>
        <v>11.540533622841377</v>
      </c>
      <c r="L56" s="2">
        <f t="shared" si="10"/>
        <v>0.36028870098288035</v>
      </c>
      <c r="M56" s="2">
        <f t="shared" si="10"/>
        <v>1.1651595415256732</v>
      </c>
      <c r="N56" s="2">
        <f t="shared" si="10"/>
        <v>0.11610738128520204</v>
      </c>
      <c r="O56" s="2">
        <f t="shared" si="10"/>
        <v>3.5676435499659709</v>
      </c>
      <c r="P56" s="2">
        <f t="shared" si="12"/>
        <v>0.34758232651526111</v>
      </c>
      <c r="Q56" s="2">
        <f t="shared" si="12"/>
        <v>1.1483582150060068</v>
      </c>
      <c r="R56" s="2"/>
      <c r="S56" s="2"/>
      <c r="T56" s="2">
        <f t="shared" si="11"/>
        <v>-0.97346812968701624</v>
      </c>
      <c r="U56" s="2">
        <f t="shared" si="11"/>
        <v>-0.97346812968701624</v>
      </c>
    </row>
    <row r="57" spans="1:37">
      <c r="A57" s="91" t="s">
        <v>0</v>
      </c>
      <c r="B57" s="2">
        <f t="shared" si="10"/>
        <v>0.38588203762539575</v>
      </c>
      <c r="C57" s="2">
        <f t="shared" si="10"/>
        <v>1.2308806536637018</v>
      </c>
      <c r="D57" s="2">
        <f t="shared" si="10"/>
        <v>2.7491663959096524</v>
      </c>
      <c r="E57" s="2">
        <f t="shared" si="10"/>
        <v>2.4884576989197216</v>
      </c>
      <c r="F57" s="2">
        <f t="shared" si="10"/>
        <v>2.4623823812162104</v>
      </c>
      <c r="G57" s="2">
        <f t="shared" si="10"/>
        <v>2.2014068533714903</v>
      </c>
      <c r="H57" s="2">
        <f t="shared" si="10"/>
        <v>0.96356782395963236</v>
      </c>
      <c r="I57" s="2">
        <f t="shared" si="10"/>
        <v>2.0653492245606753</v>
      </c>
      <c r="J57" s="2">
        <f t="shared" si="10"/>
        <v>4.4935503704075286</v>
      </c>
      <c r="K57" s="2">
        <f t="shared" si="10"/>
        <v>4.4787766885261426</v>
      </c>
      <c r="L57" s="2">
        <f t="shared" si="10"/>
        <v>0.26570958186247218</v>
      </c>
      <c r="M57" s="2">
        <f t="shared" si="10"/>
        <v>1.9572535761795296</v>
      </c>
      <c r="N57" s="2">
        <f t="shared" si="10"/>
        <v>0.12057847149564704</v>
      </c>
      <c r="O57" s="2">
        <f t="shared" si="10"/>
        <v>2.304270847405121</v>
      </c>
      <c r="P57" s="2">
        <f t="shared" si="12"/>
        <v>0.3901066106355211</v>
      </c>
      <c r="Q57" s="2">
        <f t="shared" si="12"/>
        <v>0.87021628122123662</v>
      </c>
      <c r="R57" s="2"/>
      <c r="S57" s="2"/>
      <c r="T57" s="2">
        <f t="shared" si="11"/>
        <v>0.17752050791628449</v>
      </c>
      <c r="U57" s="2">
        <f t="shared" si="11"/>
        <v>0.17752050791628449</v>
      </c>
    </row>
    <row r="58" spans="1:37">
      <c r="A58" s="75" t="s">
        <v>1</v>
      </c>
      <c r="B58" s="2">
        <f t="shared" si="10"/>
        <v>0.40981614188915216</v>
      </c>
      <c r="C58" s="2">
        <f t="shared" si="10"/>
        <v>1.371319144556904</v>
      </c>
      <c r="D58" s="2">
        <f t="shared" si="10"/>
        <v>2.3683195134011736</v>
      </c>
      <c r="E58" s="2">
        <f t="shared" si="10"/>
        <v>2.4354781445777185</v>
      </c>
      <c r="F58" s="2">
        <f t="shared" si="10"/>
        <v>2.814137133328054</v>
      </c>
      <c r="G58" s="2">
        <f t="shared" si="10"/>
        <v>2.8739083446309488</v>
      </c>
      <c r="H58" s="2">
        <f t="shared" si="10"/>
        <v>1.4975548983025666</v>
      </c>
      <c r="I58" s="2">
        <f t="shared" si="10"/>
        <v>2.4019101447065649</v>
      </c>
      <c r="J58" s="2">
        <f t="shared" si="10"/>
        <v>5.8349338580442112</v>
      </c>
      <c r="K58" s="2">
        <f t="shared" si="10"/>
        <v>7.6842350942384563</v>
      </c>
      <c r="L58" s="2">
        <f t="shared" si="10"/>
        <v>0.19560932419140364</v>
      </c>
      <c r="M58" s="2">
        <f t="shared" si="10"/>
        <v>1.6312491228189563</v>
      </c>
      <c r="N58" s="2">
        <f t="shared" si="10"/>
        <v>0.12776396632441234</v>
      </c>
      <c r="O58" s="2">
        <f t="shared" si="10"/>
        <v>1.9350427992075314</v>
      </c>
      <c r="P58" s="2">
        <f t="shared" si="12"/>
        <v>0.42648219253746955</v>
      </c>
      <c r="Q58" s="2">
        <f t="shared" si="12"/>
        <v>0.66167571944744097</v>
      </c>
      <c r="R58" s="2"/>
      <c r="S58" s="2"/>
      <c r="T58" s="2">
        <f t="shared" si="11"/>
        <v>0.4850079699322718</v>
      </c>
      <c r="U58" s="2">
        <f t="shared" si="11"/>
        <v>0.4850079699322718</v>
      </c>
    </row>
    <row r="59" spans="1:37">
      <c r="A59" s="91" t="s">
        <v>933</v>
      </c>
      <c r="B59" s="2">
        <f t="shared" si="10"/>
        <v>0.34210306600419571</v>
      </c>
      <c r="C59" s="2">
        <f t="shared" si="10"/>
        <v>1.0549179083899629</v>
      </c>
      <c r="D59" s="2">
        <f t="shared" si="10"/>
        <v>2.6493941684954558</v>
      </c>
      <c r="E59" s="2">
        <f t="shared" si="10"/>
        <v>2.3287329103030219</v>
      </c>
      <c r="F59" s="2">
        <f t="shared" si="10"/>
        <v>2.5867216214909616</v>
      </c>
      <c r="G59" s="2">
        <f t="shared" si="10"/>
        <v>2.2643231291561206</v>
      </c>
      <c r="H59" s="2">
        <f t="shared" si="10"/>
        <v>1.1943538824813693</v>
      </c>
      <c r="I59" s="2">
        <f t="shared" si="10"/>
        <v>2.237357219994629</v>
      </c>
      <c r="J59" s="2">
        <f t="shared" si="10"/>
        <v>4.3911680080310767</v>
      </c>
      <c r="K59" s="2">
        <f t="shared" si="10"/>
        <v>3.7781860968759684</v>
      </c>
      <c r="L59" s="2">
        <f t="shared" si="10"/>
        <v>0.28413383675023329</v>
      </c>
      <c r="M59" s="2">
        <f t="shared" si="10"/>
        <v>1.8929662699251226</v>
      </c>
      <c r="N59" s="2">
        <f t="shared" si="10"/>
        <v>0.11030608836317679</v>
      </c>
      <c r="O59" s="2">
        <f t="shared" si="10"/>
        <v>2.3298183200700207</v>
      </c>
      <c r="P59" s="2">
        <f t="shared" si="12"/>
        <v>0.35929297825649797</v>
      </c>
      <c r="Q59" s="2">
        <f t="shared" si="12"/>
        <v>0.90905612373384237</v>
      </c>
      <c r="R59" s="2"/>
      <c r="S59" s="2"/>
      <c r="T59" s="2">
        <f t="shared" si="11"/>
        <v>-7.9246304710567372E-4</v>
      </c>
      <c r="U59" s="2">
        <f t="shared" si="11"/>
        <v>-7.9246304710567372E-4</v>
      </c>
    </row>
    <row r="60" spans="1:37">
      <c r="A60" s="91" t="s">
        <v>636</v>
      </c>
      <c r="B60" s="2">
        <f t="shared" si="10"/>
        <v>0.37524648927871329</v>
      </c>
      <c r="C60" s="2">
        <f t="shared" si="10"/>
        <v>1.1685260145141596</v>
      </c>
      <c r="D60" s="2">
        <f t="shared" si="10"/>
        <v>2.9188861673937305</v>
      </c>
      <c r="E60" s="2">
        <f t="shared" si="10"/>
        <v>2.5120129620523901</v>
      </c>
      <c r="F60" s="2">
        <f t="shared" si="10"/>
        <v>2.3064334726583757</v>
      </c>
      <c r="G60" s="2">
        <f t="shared" si="10"/>
        <v>1.9039301527008723</v>
      </c>
      <c r="H60" s="2">
        <f t="shared" si="10"/>
        <v>0.72714288252591075</v>
      </c>
      <c r="I60" s="2">
        <f t="shared" si="10"/>
        <v>1.9161218745884945</v>
      </c>
      <c r="J60" s="2">
        <f t="shared" si="10"/>
        <v>3.9028499447048226</v>
      </c>
      <c r="K60" s="2">
        <f t="shared" si="10"/>
        <v>3.0849271759691321</v>
      </c>
      <c r="L60" s="2">
        <f t="shared" si="10"/>
        <v>0.29688099258664558</v>
      </c>
      <c r="M60" s="2">
        <f t="shared" si="10"/>
        <v>2.1024799117960402</v>
      </c>
      <c r="N60" s="2">
        <f t="shared" si="10"/>
        <v>0.11738508375935819</v>
      </c>
      <c r="O60" s="2">
        <f t="shared" si="10"/>
        <v>2.468801207982052</v>
      </c>
      <c r="P60" s="2">
        <f t="shared" si="12"/>
        <v>0.37394391484657508</v>
      </c>
      <c r="Q60" s="2">
        <f t="shared" si="12"/>
        <v>0.96303959944228357</v>
      </c>
      <c r="R60" s="2"/>
      <c r="S60" s="2"/>
      <c r="T60" s="2">
        <f t="shared" si="11"/>
        <v>4.1161609336493044E-2</v>
      </c>
      <c r="U60" s="2">
        <f t="shared" si="11"/>
        <v>4.1161609336493044E-2</v>
      </c>
    </row>
    <row r="61" spans="1:37">
      <c r="A61" s="91" t="s">
        <v>2</v>
      </c>
      <c r="B61" s="2">
        <f t="shared" si="10"/>
        <v>0.67878872160103132</v>
      </c>
      <c r="C61" s="2">
        <f t="shared" si="10"/>
        <v>2.1137069136617059</v>
      </c>
      <c r="D61" s="2">
        <f t="shared" si="10"/>
        <v>3.9749774787533054</v>
      </c>
      <c r="E61" s="2">
        <f t="shared" si="10"/>
        <v>3.464132202171144</v>
      </c>
      <c r="F61" s="2">
        <f t="shared" si="10"/>
        <v>3.9691059376118165</v>
      </c>
      <c r="G61" s="2">
        <f t="shared" si="10"/>
        <v>3.4583569887333354</v>
      </c>
      <c r="H61" s="2">
        <f t="shared" si="10"/>
        <v>1.3198404218178084</v>
      </c>
      <c r="I61" s="2">
        <f t="shared" si="10"/>
        <v>3.2654743281979481</v>
      </c>
      <c r="J61" s="2">
        <f t="shared" si="10"/>
        <v>5.8333049154595917</v>
      </c>
      <c r="K61" s="2">
        <f t="shared" si="10"/>
        <v>5.2397728598717608</v>
      </c>
      <c r="L61" s="2">
        <f t="shared" si="10"/>
        <v>0.30552745507685941</v>
      </c>
      <c r="M61" s="2">
        <f t="shared" si="10"/>
        <v>2.835876269448967</v>
      </c>
      <c r="N61" s="2">
        <f t="shared" si="10"/>
        <v>0.12851322810607524</v>
      </c>
      <c r="O61" s="2">
        <f t="shared" si="10"/>
        <v>2.529521777160082</v>
      </c>
      <c r="P61" s="2">
        <f t="shared" si="12"/>
        <v>0.38301461575036555</v>
      </c>
      <c r="Q61" s="2">
        <f t="shared" si="12"/>
        <v>0.95336373942849217</v>
      </c>
      <c r="R61" s="2"/>
      <c r="S61" s="2"/>
      <c r="T61" s="2">
        <f t="shared" si="11"/>
        <v>0.90865782653370974</v>
      </c>
      <c r="U61" s="2">
        <f t="shared" si="11"/>
        <v>0.90865782653370974</v>
      </c>
    </row>
    <row r="62" spans="1:37">
      <c r="A62" s="91" t="s">
        <v>3</v>
      </c>
      <c r="B62" s="2">
        <f t="shared" si="10"/>
        <v>-9.9900498904681445E-2</v>
      </c>
      <c r="C62" s="2">
        <f t="shared" si="10"/>
        <v>-0.29911341203238129</v>
      </c>
      <c r="D62" s="2">
        <f t="shared" si="10"/>
        <v>1.2809448407118174</v>
      </c>
      <c r="E62" s="2">
        <f t="shared" si="10"/>
        <v>1.0334969175777697</v>
      </c>
      <c r="F62" s="2">
        <f t="shared" si="10"/>
        <v>-0.25277995567307698</v>
      </c>
      <c r="G62" s="2">
        <f t="shared" si="10"/>
        <v>-0.49168974438646984</v>
      </c>
      <c r="H62" s="2">
        <f t="shared" si="10"/>
        <v>-0.19724173117099397</v>
      </c>
      <c r="I62" s="2">
        <f t="shared" si="10"/>
        <v>-0.16875456068109473</v>
      </c>
      <c r="J62" s="2">
        <f t="shared" si="10"/>
        <v>0.94017382604432154</v>
      </c>
      <c r="K62" s="2">
        <f t="shared" si="10"/>
        <v>-0.21246345124031896</v>
      </c>
      <c r="L62" s="2">
        <f t="shared" si="10"/>
        <v>0.28329520024581445</v>
      </c>
      <c r="M62" s="2">
        <f t="shared" si="10"/>
        <v>0.96055304785076512</v>
      </c>
      <c r="N62" s="2">
        <f t="shared" si="10"/>
        <v>9.9900498506277913E-2</v>
      </c>
      <c r="O62" s="2">
        <f t="shared" si="10"/>
        <v>2.3734558168943209</v>
      </c>
      <c r="P62" s="2">
        <f t="shared" si="12"/>
        <v>0.35969161225586355</v>
      </c>
      <c r="Q62" s="2">
        <f t="shared" si="12"/>
        <v>0.97824639604418007</v>
      </c>
      <c r="R62" s="2"/>
      <c r="S62" s="2"/>
      <c r="T62" s="2">
        <f t="shared" si="11"/>
        <v>-1.3070037661520373</v>
      </c>
      <c r="U62" s="2">
        <f t="shared" si="11"/>
        <v>-1.3070037661520373</v>
      </c>
    </row>
    <row r="63" spans="1:37">
      <c r="A63" s="94"/>
      <c r="E63" s="2"/>
    </row>
    <row r="64" spans="1:37">
      <c r="A64" s="94" t="s">
        <v>1351</v>
      </c>
      <c r="E64" s="2"/>
    </row>
    <row r="65" spans="1:5">
      <c r="E65" s="2"/>
    </row>
    <row r="66" spans="1:5" hidden="1" outlineLevel="1">
      <c r="B66" s="193" t="s">
        <v>1117</v>
      </c>
      <c r="C66" s="193" t="s">
        <v>19</v>
      </c>
      <c r="D66" s="193" t="s">
        <v>758</v>
      </c>
      <c r="E66" s="2"/>
    </row>
    <row r="67" spans="1:5" hidden="1" outlineLevel="1">
      <c r="A67">
        <f>A5</f>
        <v>1961</v>
      </c>
      <c r="B67" s="4">
        <f>'13'!E4*'13'!$F$45/'13a'!C5/100</f>
        <v>15.014178795578822</v>
      </c>
      <c r="C67" s="4">
        <f>G5*$K$46/'14a'!D4/100</f>
        <v>13.420074812967579</v>
      </c>
      <c r="D67" s="4">
        <f>'14d'!G5*'14d'!$K$46/'14e'!D4/100</f>
        <v>15.515883171070934</v>
      </c>
      <c r="E67" s="2"/>
    </row>
    <row r="68" spans="1:5" hidden="1" outlineLevel="1">
      <c r="A68" s="193">
        <f t="shared" ref="A68:A113" si="13">A6</f>
        <v>1962</v>
      </c>
      <c r="B68" s="4">
        <f>'13'!E5*'13'!$F$45/'13a'!C6/100</f>
        <v>15.665895591444782</v>
      </c>
      <c r="C68" s="4">
        <f>G6*$K$46/'14a'!D5/100</f>
        <v>14.53822061482821</v>
      </c>
      <c r="D68" s="4">
        <f>'14d'!G6*'14d'!$K$46/'14e'!D5/100</f>
        <v>16.730354675264856</v>
      </c>
      <c r="E68" s="2"/>
    </row>
    <row r="69" spans="1:5" hidden="1" outlineLevel="1">
      <c r="A69" s="193">
        <f t="shared" si="13"/>
        <v>1963</v>
      </c>
      <c r="B69" s="4">
        <f>'13'!E6*'13'!$F$45/'13a'!C7/100</f>
        <v>16.39368127280412</v>
      </c>
      <c r="C69" s="4">
        <f>G7*$K$46/'14a'!D6/100</f>
        <v>15.203592058341632</v>
      </c>
      <c r="D69" s="4">
        <f>'14d'!G7*'14d'!$K$46/'14e'!D6/100</f>
        <v>17.231582867783981</v>
      </c>
      <c r="E69" s="2"/>
    </row>
    <row r="70" spans="1:5" hidden="1" outlineLevel="1">
      <c r="A70" s="193">
        <f t="shared" si="13"/>
        <v>1964</v>
      </c>
      <c r="B70" s="4">
        <f>'13'!E7*'13'!$F$45/'13a'!C8/100</f>
        <v>17.077604471987271</v>
      </c>
      <c r="C70" s="4">
        <f>G8*$K$46/'14a'!D7/100</f>
        <v>15.821036898788398</v>
      </c>
      <c r="D70" s="4">
        <f>'14d'!G8*'14d'!$K$46/'14e'!D7/100</f>
        <v>17.468333333333334</v>
      </c>
      <c r="E70" s="2"/>
    </row>
    <row r="71" spans="1:5" hidden="1" outlineLevel="1">
      <c r="A71" s="193">
        <f t="shared" si="13"/>
        <v>1965</v>
      </c>
      <c r="B71" s="4">
        <f>'13'!E8*'13'!$F$45/'13a'!C9/100</f>
        <v>17.769386439848244</v>
      </c>
      <c r="C71" s="4">
        <f>G9*$K$46/'14a'!D8/100</f>
        <v>16.602026287932247</v>
      </c>
      <c r="D71" s="4">
        <f>'14d'!G9*'14d'!$K$46/'14e'!D8/100</f>
        <v>18.362986142154671</v>
      </c>
      <c r="E71" s="2"/>
    </row>
    <row r="72" spans="1:5" hidden="1" outlineLevel="1">
      <c r="A72" s="193">
        <f t="shared" si="13"/>
        <v>1966</v>
      </c>
      <c r="B72" s="4">
        <f>'13'!E9*'13'!$F$45/'13a'!C10/100</f>
        <v>18.200201164948211</v>
      </c>
      <c r="C72" s="4">
        <f>G10*$K$46/'14a'!D9/100</f>
        <v>16.941311858865966</v>
      </c>
      <c r="D72" s="4">
        <f>'14d'!G10*'14d'!$K$46/'14e'!D9/100</f>
        <v>18.685959707770643</v>
      </c>
      <c r="E72" s="2"/>
    </row>
    <row r="73" spans="1:5" hidden="1" outlineLevel="1">
      <c r="A73" s="193">
        <f t="shared" si="13"/>
        <v>1967</v>
      </c>
      <c r="B73" s="4">
        <f>'13'!E10*'13'!$F$45/'13a'!C11/100</f>
        <v>18.348070843865223</v>
      </c>
      <c r="C73" s="4">
        <f>G11*$K$46/'14a'!D10/100</f>
        <v>17.017022000390373</v>
      </c>
      <c r="D73" s="4">
        <f>'14d'!G11*'14d'!$K$46/'14e'!D10/100</f>
        <v>18.661278421278421</v>
      </c>
      <c r="E73" s="2"/>
    </row>
    <row r="74" spans="1:5" hidden="1" outlineLevel="1">
      <c r="A74" s="193">
        <f t="shared" si="13"/>
        <v>1968</v>
      </c>
      <c r="B74" s="4">
        <f>'13'!E11*'13'!$F$45/'13a'!C12/100</f>
        <v>19.456914540340627</v>
      </c>
      <c r="C74" s="4">
        <f>G12*$K$46/'14a'!D11/100</f>
        <v>17.975681030899267</v>
      </c>
      <c r="D74" s="4">
        <f>'14d'!G12*'14d'!$K$46/'14e'!D11/100</f>
        <v>18.764007657945118</v>
      </c>
      <c r="E74" s="2"/>
    </row>
    <row r="75" spans="1:5" hidden="1" outlineLevel="1">
      <c r="A75" s="193">
        <f t="shared" si="13"/>
        <v>1969</v>
      </c>
      <c r="B75" s="4">
        <f>'13'!E12*'13'!$F$45/'13a'!C13/100</f>
        <v>20.117541946321534</v>
      </c>
      <c r="C75" s="4">
        <f>G13*$K$46/'14a'!D12/100</f>
        <v>18.837010309278348</v>
      </c>
      <c r="D75" s="4">
        <f>'14d'!G13*'14d'!$K$46/'14e'!D12/100</f>
        <v>18.94987584404269</v>
      </c>
      <c r="E75" s="2"/>
    </row>
    <row r="76" spans="1:5" hidden="1" outlineLevel="1">
      <c r="A76" s="193">
        <f t="shared" si="13"/>
        <v>1970</v>
      </c>
      <c r="B76" s="4">
        <f>'13'!E13*'13'!$F$45/'13a'!C14/100</f>
        <v>20.766094655317843</v>
      </c>
      <c r="C76" s="4">
        <f>G14*$K$46/'14a'!D13/100</f>
        <v>18.647889976767342</v>
      </c>
      <c r="D76" s="4">
        <f>'14d'!G14*'14d'!$K$46/'14e'!D13/100</f>
        <v>19.230322019147085</v>
      </c>
      <c r="E76" s="2"/>
    </row>
    <row r="77" spans="1:5" hidden="1" outlineLevel="1">
      <c r="A77" s="193">
        <f t="shared" si="13"/>
        <v>1971</v>
      </c>
      <c r="B77" s="4">
        <f>'13'!E14*'13'!$F$45/'13a'!C15/100</f>
        <v>21.27625722969448</v>
      </c>
      <c r="C77" s="4">
        <f>G15*$K$46/'14a'!D14/100</f>
        <v>19.613049392935981</v>
      </c>
      <c r="D77" s="4">
        <f>'14d'!G15*'14d'!$K$46/'14e'!D14/100</f>
        <v>21.201302816901411</v>
      </c>
      <c r="E77" s="2"/>
    </row>
    <row r="78" spans="1:5" hidden="1" outlineLevel="1">
      <c r="A78" s="193">
        <f t="shared" si="13"/>
        <v>1972</v>
      </c>
      <c r="B78" s="4">
        <f>'13'!E15*'13'!$F$45/'13a'!C16/100</f>
        <v>22.163806724623051</v>
      </c>
      <c r="C78" s="4">
        <f>G16*$K$46/'14a'!D15/100</f>
        <v>20.652297514463257</v>
      </c>
      <c r="D78" s="4">
        <f>'14d'!G16*'14d'!$K$46/'14e'!D15/100</f>
        <v>21.805518151815182</v>
      </c>
      <c r="E78" s="2"/>
    </row>
    <row r="79" spans="1:5" hidden="1" outlineLevel="1">
      <c r="A79" s="193">
        <f t="shared" si="13"/>
        <v>1973</v>
      </c>
      <c r="B79" s="4">
        <f>'13'!E16*'13'!$F$45/'13a'!C17/100</f>
        <v>22.786222059939163</v>
      </c>
      <c r="C79" s="4">
        <f>G17*$K$46/'14a'!D16/100</f>
        <v>21.752261904761905</v>
      </c>
      <c r="D79" s="4">
        <f>'14d'!G17*'14d'!$K$46/'14e'!D16/100</f>
        <v>23.150619469026548</v>
      </c>
      <c r="E79" s="2"/>
    </row>
    <row r="80" spans="1:5" hidden="1" outlineLevel="1">
      <c r="A80" s="193">
        <f t="shared" si="13"/>
        <v>1974</v>
      </c>
      <c r="B80" s="4">
        <f>'13'!E17*'13'!$F$45/'13a'!C18/100</f>
        <v>22.882524587458743</v>
      </c>
      <c r="C80" s="4">
        <f>G18*$K$46/'14a'!D17/100</f>
        <v>22.52991159364095</v>
      </c>
      <c r="D80" s="4">
        <f>'14d'!G18*'14d'!$K$46/'14e'!D17/100</f>
        <v>23.424936479128856</v>
      </c>
    </row>
    <row r="81" spans="1:11" hidden="1" outlineLevel="1">
      <c r="A81" s="193">
        <f t="shared" si="13"/>
        <v>1975</v>
      </c>
      <c r="B81" s="4">
        <f>'13'!E18*'13'!$F$45/'13a'!C19/100</f>
        <v>23.258579079272586</v>
      </c>
      <c r="C81" s="4">
        <f>G19*$K$46/'14a'!D18/100</f>
        <v>21.987015432764949</v>
      </c>
      <c r="D81" s="4">
        <f>'14d'!G19*'14d'!$K$46/'14e'!D18/100</f>
        <v>23.411385528418169</v>
      </c>
    </row>
    <row r="82" spans="1:11" hidden="1" outlineLevel="1">
      <c r="A82" s="193">
        <f t="shared" si="13"/>
        <v>1976</v>
      </c>
      <c r="B82" s="4">
        <f>'13'!E19*'13'!$F$45/'13a'!C20/100</f>
        <v>24.875980260330749</v>
      </c>
      <c r="C82" s="4">
        <f>G20*$K$46/'14a'!D19/100</f>
        <v>23.919470132263658</v>
      </c>
      <c r="D82" s="4">
        <f>'14d'!G20*'14d'!$K$46/'14e'!D19/100</f>
        <v>26.490829039812652</v>
      </c>
    </row>
    <row r="83" spans="1:11" hidden="1" outlineLevel="1">
      <c r="A83" s="193">
        <f t="shared" si="13"/>
        <v>1977</v>
      </c>
      <c r="B83" s="4">
        <f>'13'!E20*'13'!$F$45/'13a'!C21/100</f>
        <v>25.795656346236168</v>
      </c>
      <c r="C83" s="4">
        <f>G21*$K$46/'14a'!D20/100</f>
        <v>25.28282828282828</v>
      </c>
      <c r="D83" s="4">
        <f>'14d'!G21*'14d'!$K$46/'14e'!D20/100</f>
        <v>27.362497670083879</v>
      </c>
    </row>
    <row r="84" spans="1:11" hidden="1" outlineLevel="1">
      <c r="A84" s="193">
        <f t="shared" si="13"/>
        <v>1978</v>
      </c>
      <c r="B84" s="4">
        <f>'13'!E21*'13'!$F$45/'13a'!C22/100</f>
        <v>25.995167214445388</v>
      </c>
      <c r="C84" s="4">
        <f>G22*$K$46/'14a'!D21/100</f>
        <v>26.10410317122486</v>
      </c>
      <c r="D84" s="4">
        <f>'14d'!G22*'14d'!$K$46/'14e'!D21/100</f>
        <v>28.460779691749771</v>
      </c>
    </row>
    <row r="85" spans="1:11" hidden="1" outlineLevel="1">
      <c r="A85" s="193">
        <f t="shared" si="13"/>
        <v>1979</v>
      </c>
      <c r="B85" s="4">
        <f>'13'!E22*'13'!$F$45/'13a'!C23/100</f>
        <v>25.714983323140167</v>
      </c>
      <c r="C85" s="4">
        <f>G23*$K$46/'14a'!D22/100</f>
        <v>26.199626168224299</v>
      </c>
      <c r="D85" s="4">
        <f>'14d'!G23*'14d'!$K$46/'14e'!D22/100</f>
        <v>29.03876923076923</v>
      </c>
    </row>
    <row r="86" spans="1:11" hidden="1" outlineLevel="1">
      <c r="A86" s="193">
        <f t="shared" si="13"/>
        <v>1980</v>
      </c>
      <c r="B86" s="4">
        <f>'13'!E23*'13'!$F$45/'13a'!C24/100</f>
        <v>25.67758730002582</v>
      </c>
      <c r="C86" s="4">
        <f>G24*$K$46/'14a'!D23/100</f>
        <v>25.808824974411465</v>
      </c>
      <c r="D86" s="4">
        <f>'14d'!G24*'14d'!$K$46/'14e'!D23/100</f>
        <v>28.666767250942975</v>
      </c>
    </row>
    <row r="87" spans="1:11" hidden="1" outlineLevel="1">
      <c r="A87" s="193">
        <f t="shared" si="13"/>
        <v>1981</v>
      </c>
      <c r="B87" s="4">
        <f>'13'!E24*'13'!$F$45/'13a'!C25/100</f>
        <v>26.169192168124578</v>
      </c>
      <c r="C87" s="4">
        <f>G25*$K$46/'14a'!D24/100</f>
        <v>26.626233619113822</v>
      </c>
      <c r="D87" s="4">
        <f>'14d'!G25*'14d'!$K$46/'14e'!D24/100</f>
        <v>29.002558192090397</v>
      </c>
    </row>
    <row r="88" spans="1:11" hidden="1" outlineLevel="1">
      <c r="A88" s="193">
        <f t="shared" si="13"/>
        <v>1982</v>
      </c>
      <c r="B88" s="4">
        <f>'13'!E25*'13'!$F$45/'13a'!C26/100</f>
        <v>26.685929180005861</v>
      </c>
      <c r="C88" s="4">
        <f>G26*$K$46/'14a'!D25/100</f>
        <v>26.671597260512488</v>
      </c>
      <c r="D88" s="4">
        <f>'14d'!G26*'14d'!$K$46/'14e'!D25/100</f>
        <v>30.150129124820666</v>
      </c>
    </row>
    <row r="89" spans="1:11" hidden="1" outlineLevel="1">
      <c r="A89" s="193">
        <f t="shared" si="13"/>
        <v>1983</v>
      </c>
      <c r="B89" s="4">
        <f>'13'!E26*'13'!$F$45/'13a'!C27/100</f>
        <v>27.433619892147163</v>
      </c>
      <c r="C89" s="4">
        <f>G27*$K$46/'14a'!D26/100</f>
        <v>28.246934313005145</v>
      </c>
      <c r="D89" s="4">
        <f>'14d'!G27*'14d'!$K$46/'14e'!D26/100</f>
        <v>31.146547441629409</v>
      </c>
      <c r="F89" s="193"/>
      <c r="G89" s="193">
        <v>1961</v>
      </c>
      <c r="H89" s="193">
        <v>1989</v>
      </c>
      <c r="I89" s="193">
        <v>1997</v>
      </c>
      <c r="J89" s="193">
        <v>2000</v>
      </c>
      <c r="K89" s="193">
        <v>2007</v>
      </c>
    </row>
    <row r="90" spans="1:11" hidden="1" outlineLevel="1">
      <c r="A90" s="193">
        <f t="shared" si="13"/>
        <v>1984</v>
      </c>
      <c r="B90" s="4">
        <f>'13'!E27*'13'!$F$45/'13a'!C28/100</f>
        <v>28.415274009746575</v>
      </c>
      <c r="C90" s="4">
        <f>G28*$K$46/'14a'!D27/100</f>
        <v>31.292354817390304</v>
      </c>
      <c r="D90" s="4">
        <f>'14d'!G28*'14d'!$K$46/'14e'!D27/100</f>
        <v>32.235201184892617</v>
      </c>
      <c r="F90" s="193" t="s">
        <v>1117</v>
      </c>
      <c r="G90" s="4">
        <f>B67</f>
        <v>15.014178795578822</v>
      </c>
      <c r="H90" s="4">
        <v>29.30075137828171</v>
      </c>
      <c r="I90" s="4">
        <v>32.518801718991291</v>
      </c>
      <c r="J90" s="4">
        <v>35.561561173972933</v>
      </c>
      <c r="K90" s="4">
        <v>38.346222801941082</v>
      </c>
    </row>
    <row r="91" spans="1:11" hidden="1" outlineLevel="1">
      <c r="A91" s="193">
        <f t="shared" si="13"/>
        <v>1985</v>
      </c>
      <c r="B91" s="4">
        <f>'13'!E28*'13'!$F$45/'13a'!C29/100</f>
        <v>28.708880779280804</v>
      </c>
      <c r="C91" s="4">
        <f>G29*$K$46/'14a'!D28/100</f>
        <v>32.05958777159325</v>
      </c>
      <c r="D91" s="4">
        <f>'14d'!G29*'14d'!$K$46/'14e'!D28/100</f>
        <v>32.771807868694182</v>
      </c>
      <c r="F91" s="193" t="s">
        <v>19</v>
      </c>
      <c r="G91" s="4">
        <f>C67</f>
        <v>13.420074812967579</v>
      </c>
      <c r="H91" s="4">
        <v>30.354710768465551</v>
      </c>
      <c r="I91" s="4">
        <v>39.913867427095667</v>
      </c>
      <c r="J91" s="4">
        <v>46.591117717299369</v>
      </c>
      <c r="K91" s="4">
        <v>50.922434616555499</v>
      </c>
    </row>
    <row r="92" spans="1:11" hidden="1" outlineLevel="1">
      <c r="A92" s="193">
        <f t="shared" si="13"/>
        <v>1986</v>
      </c>
      <c r="B92" s="4">
        <f>'13'!E29*'13'!$F$45/'13a'!C30/100</f>
        <v>28.522922600352548</v>
      </c>
      <c r="C92" s="4">
        <f>G30*$K$46/'14a'!D29/100</f>
        <v>31.088577944068167</v>
      </c>
      <c r="D92" s="4">
        <f>'14d'!G30*'14d'!$K$46/'14e'!D29/100</f>
        <v>31.804036870716139</v>
      </c>
      <c r="F92" s="193" t="s">
        <v>758</v>
      </c>
      <c r="G92" s="4">
        <f>D67</f>
        <v>15.515883171070934</v>
      </c>
      <c r="H92" s="4">
        <v>28.481085727211038</v>
      </c>
      <c r="I92" s="4">
        <v>33.46137947608748</v>
      </c>
      <c r="J92" s="4">
        <v>38.480657122741142</v>
      </c>
      <c r="K92" s="4">
        <v>45.242942779291553</v>
      </c>
    </row>
    <row r="93" spans="1:11" hidden="1" outlineLevel="1">
      <c r="A93" s="193">
        <f t="shared" si="13"/>
        <v>1987</v>
      </c>
      <c r="B93" s="4">
        <f>'13'!E30*'13'!$F$45/'13a'!C31/100</f>
        <v>28.719745288944722</v>
      </c>
      <c r="C93" s="4">
        <f>G31*$K$46/'14a'!D30/100</f>
        <v>31.24427228073862</v>
      </c>
      <c r="D93" s="4">
        <f>'14d'!G31*'14d'!$K$46/'14e'!D30/100</f>
        <v>31.238940027894003</v>
      </c>
    </row>
    <row r="94" spans="1:11" hidden="1" outlineLevel="1">
      <c r="A94" s="193">
        <f t="shared" si="13"/>
        <v>1988</v>
      </c>
      <c r="B94" s="4">
        <f>'13'!E31*'13'!$F$45/'13a'!C32/100</f>
        <v>29.132882553652852</v>
      </c>
      <c r="C94" s="4">
        <f>G32*$K$46/'14a'!D31/100</f>
        <v>31.813092323130963</v>
      </c>
      <c r="D94" s="4">
        <f>'14d'!G32*'14d'!$K$46/'14e'!D31/100</f>
        <v>30.824946236559139</v>
      </c>
    </row>
    <row r="95" spans="1:11" hidden="1" outlineLevel="1">
      <c r="A95" s="193">
        <f t="shared" si="13"/>
        <v>1989</v>
      </c>
      <c r="B95" s="4">
        <f>'13'!E32*'13'!$F$45/'13a'!C33/100</f>
        <v>29.30075137828171</v>
      </c>
      <c r="C95" s="4">
        <f>G33*$K$46/'14a'!D32/100</f>
        <v>32.263240487440932</v>
      </c>
      <c r="D95" s="4">
        <f>'14d'!G33*'14d'!$K$46/'14e'!D32/100</f>
        <v>29.889491065369825</v>
      </c>
    </row>
    <row r="96" spans="1:11" hidden="1" outlineLevel="1">
      <c r="A96" s="193">
        <f t="shared" si="13"/>
        <v>1990</v>
      </c>
      <c r="B96" s="4">
        <f>'13'!E33*'13'!$F$45/'13a'!C34/100</f>
        <v>29.320503492515289</v>
      </c>
      <c r="C96" s="4">
        <f>G34*$K$46/'14a'!D33/100</f>
        <v>32.908101454974442</v>
      </c>
      <c r="D96" s="4">
        <f>'14d'!G34*'14d'!$K$46/'14e'!D33/100</f>
        <v>31.374326142426348</v>
      </c>
    </row>
    <row r="97" spans="1:10" hidden="1" outlineLevel="1">
      <c r="A97" s="193">
        <f t="shared" si="13"/>
        <v>1991</v>
      </c>
      <c r="B97" s="4">
        <f>'13'!E34*'13'!$F$45/'13a'!C35/100</f>
        <v>29.276017215650395</v>
      </c>
      <c r="C97" s="4">
        <f>G35*$K$46/'14a'!D34/100</f>
        <v>33.273789638932492</v>
      </c>
      <c r="D97" s="4">
        <f>'14d'!G35*'14d'!$K$46/'14e'!D34/100</f>
        <v>33.072023177209076</v>
      </c>
    </row>
    <row r="98" spans="1:10" hidden="1" outlineLevel="1">
      <c r="A98" s="193">
        <f t="shared" si="13"/>
        <v>1992</v>
      </c>
      <c r="B98" s="4">
        <f>'13'!E35*'13'!$F$45/'13a'!C36/100</f>
        <v>29.976475034643308</v>
      </c>
      <c r="C98" s="4">
        <f>G36*$K$46/'14a'!D35/100</f>
        <v>34.860327655162202</v>
      </c>
      <c r="D98" s="4">
        <f>'14d'!G36*'14d'!$K$46/'14e'!D35/100</f>
        <v>32.84675868633984</v>
      </c>
    </row>
    <row r="99" spans="1:10" hidden="1" outlineLevel="1">
      <c r="A99" s="193">
        <f t="shared" si="13"/>
        <v>1993</v>
      </c>
      <c r="B99" s="4">
        <f>'13'!E36*'13'!$F$45/'13a'!C37/100</f>
        <v>30.469042907218753</v>
      </c>
      <c r="C99" s="4">
        <f>G37*$K$46/'14a'!D36/100</f>
        <v>36.433266085220104</v>
      </c>
      <c r="D99" s="4">
        <f>'14d'!G37*'14d'!$K$46/'14e'!D36/100</f>
        <v>33.202328602357468</v>
      </c>
    </row>
    <row r="100" spans="1:10" hidden="1" outlineLevel="1">
      <c r="A100" s="193">
        <f t="shared" si="13"/>
        <v>1994</v>
      </c>
      <c r="B100" s="4">
        <f>'13'!E37*'13'!$F$45/'13a'!C38/100</f>
        <v>31.283463263727768</v>
      </c>
      <c r="C100" s="4">
        <f>G38*$K$46/'14a'!D37/100</f>
        <v>38.506526652636431</v>
      </c>
      <c r="D100" s="4">
        <f>'14d'!G38*'14d'!$K$46/'14e'!D37/100</f>
        <v>34.001749579428022</v>
      </c>
    </row>
    <row r="101" spans="1:10" hidden="1" outlineLevel="1">
      <c r="A101" s="193">
        <f t="shared" si="13"/>
        <v>1995</v>
      </c>
      <c r="B101" s="4">
        <f>'13'!E38*'13'!$F$45/'13a'!C39/100</f>
        <v>31.663162145752136</v>
      </c>
      <c r="C101" s="4">
        <f>G39*$K$46/'14a'!D38/100</f>
        <v>38.951132753720117</v>
      </c>
      <c r="D101" s="4">
        <f>'14d'!G39*'14d'!$K$46/'14e'!D38/100</f>
        <v>34.667091172214178</v>
      </c>
    </row>
    <row r="102" spans="1:10" hidden="1" outlineLevel="1">
      <c r="A102" s="193">
        <f t="shared" si="13"/>
        <v>1996</v>
      </c>
      <c r="B102" s="4">
        <f>'13'!E39*'13'!$F$45/'13a'!C40/100</f>
        <v>31.537457697789364</v>
      </c>
      <c r="C102" s="4">
        <f>G40*$K$46/'14a'!D39/100</f>
        <v>38.761455396490845</v>
      </c>
      <c r="D102" s="4">
        <f>'14d'!G40*'14d'!$K$46/'14e'!D39/100</f>
        <v>34.220486873508356</v>
      </c>
      <c r="H102" t="str">
        <f>B66</f>
        <v>Business Sector</v>
      </c>
      <c r="I102" s="193" t="str">
        <f>C66</f>
        <v>Manufacturing</v>
      </c>
      <c r="J102" s="193" t="str">
        <f>D66</f>
        <v>Food Manufacturing</v>
      </c>
    </row>
    <row r="103" spans="1:10" hidden="1" outlineLevel="1">
      <c r="A103" s="193">
        <f t="shared" si="13"/>
        <v>1997</v>
      </c>
      <c r="B103" s="4">
        <f>'13'!E40*'13'!$F$45/'13a'!C41/100</f>
        <v>32.518801718991291</v>
      </c>
      <c r="C103" s="4">
        <f>G41*$K$46/'14a'!D40/100</f>
        <v>40.454572527709026</v>
      </c>
      <c r="D103" s="4">
        <f>'14d'!G41*'14d'!$K$46/'14e'!D40/100</f>
        <v>34.583686613794754</v>
      </c>
      <c r="G103" s="193">
        <v>1981</v>
      </c>
      <c r="H103" s="4">
        <f>B87</f>
        <v>26.169192168124578</v>
      </c>
      <c r="I103" s="4">
        <f>C87</f>
        <v>26.626233619113822</v>
      </c>
      <c r="J103" s="4">
        <f>D87</f>
        <v>29.002558192090397</v>
      </c>
    </row>
    <row r="104" spans="1:10" hidden="1" outlineLevel="1">
      <c r="A104" s="193">
        <f t="shared" si="13"/>
        <v>1998</v>
      </c>
      <c r="B104" s="4">
        <f>'13'!E41*'13'!$F$45/'13a'!C42/100</f>
        <v>33.174420892724079</v>
      </c>
      <c r="C104" s="4">
        <f>G42*$K$46/'14a'!D41/100</f>
        <v>42.399317273385734</v>
      </c>
      <c r="D104" s="4">
        <f>'14d'!G42*'14d'!$K$46/'14e'!D41/100</f>
        <v>36.827824390243904</v>
      </c>
      <c r="G104" s="193">
        <v>1989</v>
      </c>
      <c r="H104" s="4">
        <f>B95</f>
        <v>29.30075137828171</v>
      </c>
      <c r="I104" s="4">
        <f>C95</f>
        <v>32.263240487440932</v>
      </c>
      <c r="J104" s="4">
        <f>D95</f>
        <v>29.889491065369825</v>
      </c>
    </row>
    <row r="105" spans="1:10" hidden="1" outlineLevel="1">
      <c r="A105" s="193">
        <f t="shared" si="13"/>
        <v>1999</v>
      </c>
      <c r="B105" s="4">
        <f>'13'!E42*'13'!$F$45/'13a'!C43/100</f>
        <v>34.283266906169771</v>
      </c>
      <c r="C105" s="4">
        <f>G43*$K$46/'14a'!D42/100</f>
        <v>44.211156358941253</v>
      </c>
      <c r="D105" s="4">
        <f>'14d'!G43*'14d'!$K$46/'14e'!D42/100</f>
        <v>35.069508938673906</v>
      </c>
      <c r="G105" s="193">
        <v>1997</v>
      </c>
      <c r="H105" s="4">
        <f>B103</f>
        <v>32.518801718991291</v>
      </c>
      <c r="I105" s="4">
        <f>C103</f>
        <v>40.454572527709026</v>
      </c>
      <c r="J105" s="4">
        <f>D103</f>
        <v>34.583686613794754</v>
      </c>
    </row>
    <row r="106" spans="1:10" hidden="1" outlineLevel="1">
      <c r="A106" s="193">
        <f t="shared" si="13"/>
        <v>2000</v>
      </c>
      <c r="B106" s="4">
        <f>'13'!E43*'13'!$F$45/'13a'!C44/100</f>
        <v>35.561561173972933</v>
      </c>
      <c r="C106" s="4">
        <f>G44*$K$46/'14a'!D43/100</f>
        <v>46.909300960246775</v>
      </c>
      <c r="D106" s="4">
        <f>'14d'!G44*'14d'!$K$46/'14e'!D43/100</f>
        <v>38.034151607603846</v>
      </c>
      <c r="G106" s="193">
        <v>2000</v>
      </c>
      <c r="H106" s="4">
        <f>B106</f>
        <v>35.561561173972933</v>
      </c>
      <c r="I106" s="4">
        <f>C106</f>
        <v>46.909300960246775</v>
      </c>
      <c r="J106" s="4">
        <f>D106</f>
        <v>38.034151607603846</v>
      </c>
    </row>
    <row r="107" spans="1:10" hidden="1" outlineLevel="1">
      <c r="A107" s="193">
        <f t="shared" si="13"/>
        <v>2001</v>
      </c>
      <c r="B107" s="4">
        <f>'13'!E44*'13'!$F$45/'13a'!C45/100</f>
        <v>36.011788018746181</v>
      </c>
      <c r="C107" s="4">
        <f>G45*$K$46/'14a'!D44/100</f>
        <v>45.920462099716261</v>
      </c>
      <c r="D107" s="4">
        <f>'14d'!G45*'14d'!$K$46/'14e'!D44/100</f>
        <v>40.973837837837834</v>
      </c>
      <c r="G107" s="193">
        <v>2007</v>
      </c>
      <c r="H107" s="4">
        <f>B113</f>
        <v>38.346222801941082</v>
      </c>
      <c r="I107" s="4">
        <f>C113</f>
        <v>50.416750062269948</v>
      </c>
      <c r="J107" s="4">
        <f>D113</f>
        <v>45.585692345801341</v>
      </c>
    </row>
    <row r="108" spans="1:10" hidden="1" outlineLevel="1">
      <c r="A108" s="193">
        <f t="shared" si="13"/>
        <v>2002</v>
      </c>
      <c r="B108" s="4">
        <f>'13'!E45*'13'!$F$45/'13a'!C46/100</f>
        <v>36.349383255200443</v>
      </c>
      <c r="C108" s="4">
        <f>G46*$K$46/'14a'!D45/100</f>
        <v>46.671519795657723</v>
      </c>
      <c r="D108" s="4">
        <f>'14d'!G46*'14d'!$K$46/'14e'!D45/100</f>
        <v>41.328554360812426</v>
      </c>
    </row>
    <row r="109" spans="1:10" hidden="1" outlineLevel="1">
      <c r="A109" s="193">
        <f>A47</f>
        <v>2003</v>
      </c>
      <c r="B109" s="4">
        <f>'13'!E46*'13'!$F$45/'13a'!C47/100</f>
        <v>36.599336842707814</v>
      </c>
      <c r="C109" s="4">
        <f>G47*$K$46/'14a'!D46/100</f>
        <v>46.88004904238295</v>
      </c>
      <c r="D109" s="4">
        <f>'14d'!G47*'14d'!$K$46/'14e'!D46/100</f>
        <v>40.079567567567565</v>
      </c>
    </row>
    <row r="110" spans="1:10" hidden="1" outlineLevel="1">
      <c r="A110" s="193">
        <f t="shared" si="13"/>
        <v>2004</v>
      </c>
      <c r="B110" s="4">
        <f>'13'!E47*'13'!$F$45/'13a'!C48/100</f>
        <v>36.743318566068055</v>
      </c>
      <c r="C110" s="4">
        <f>G48*$K$46/'14a'!D47/100</f>
        <v>47.43396466973887</v>
      </c>
      <c r="D110" s="4">
        <f>'14d'!G48*'14d'!$K$46/'14e'!D47/100</f>
        <v>40.281686972820992</v>
      </c>
    </row>
    <row r="111" spans="1:10" hidden="1" outlineLevel="1">
      <c r="A111" s="193">
        <f t="shared" si="13"/>
        <v>2005</v>
      </c>
      <c r="B111" s="4">
        <f>'13'!E48*'13'!$F$45/'13a'!C49/100</f>
        <v>37.625474670476663</v>
      </c>
      <c r="C111" s="4">
        <f>G49*$K$46/'14a'!D48/100</f>
        <v>49.235373278380628</v>
      </c>
      <c r="D111" s="4">
        <f>'14d'!G49*'14d'!$K$46/'14e'!D48/100</f>
        <v>42.734691151919861</v>
      </c>
    </row>
    <row r="112" spans="1:10" hidden="1" outlineLevel="1">
      <c r="A112" s="193">
        <f t="shared" si="13"/>
        <v>2006</v>
      </c>
      <c r="B112" s="4">
        <f>'13'!E49*'13'!$F$45/'13a'!C50/100</f>
        <v>38.084448875110567</v>
      </c>
      <c r="C112" s="4">
        <f>G50*$K$46/'14a'!D49/100</f>
        <v>49.976772498122926</v>
      </c>
      <c r="D112" s="4">
        <f>'14d'!G50*'14d'!$K$46/'14e'!D49/100</f>
        <v>44.475428571428573</v>
      </c>
    </row>
    <row r="113" spans="1:7" hidden="1" outlineLevel="1">
      <c r="A113" s="193">
        <f t="shared" si="13"/>
        <v>2007</v>
      </c>
      <c r="B113" s="4">
        <f>'13'!E50*'13'!$F$45/'13a'!C51/100</f>
        <v>38.346222801941082</v>
      </c>
      <c r="C113" s="4">
        <f>G51*$K$46/'14a'!D50/100</f>
        <v>50.416750062269948</v>
      </c>
      <c r="D113" s="4">
        <f>'14d'!G51*'14d'!$K$46/'14e'!D50/100</f>
        <v>45.585692345801341</v>
      </c>
    </row>
    <row r="114" spans="1:7" hidden="1" outlineLevel="1">
      <c r="A114" s="193"/>
      <c r="B114" s="193"/>
      <c r="C114" s="193"/>
      <c r="D114" s="193"/>
    </row>
    <row r="115" spans="1:7" hidden="1" outlineLevel="1">
      <c r="A115" s="193"/>
      <c r="B115" s="193"/>
      <c r="C115" s="193"/>
      <c r="D115" s="193"/>
    </row>
    <row r="116" spans="1:7" hidden="1" outlineLevel="1"/>
    <row r="117" spans="1:7" hidden="1" outlineLevel="1"/>
    <row r="118" spans="1:7" hidden="1" outlineLevel="1"/>
    <row r="119" spans="1:7" hidden="1" outlineLevel="1">
      <c r="G119" s="229" t="s">
        <v>1034</v>
      </c>
    </row>
    <row r="120" spans="1:7" hidden="1" outlineLevel="1">
      <c r="A120" s="179" t="e">
        <f>#REF!</f>
        <v>#REF!</v>
      </c>
      <c r="E120" s="2" t="e">
        <f t="shared" ref="E120:E126" si="14">(POWER(VLOOKUP(VALUE(RIGHT($A120,4)),$A$5:$O$51,COLUMN(E$51),0)/VLOOKUP(VALUE(LEFT($A120,4)),$A$5:$O$51,COLUMN(E$51),0),1/(VALUE(RIGHT($A120,4))-VALUE(LEFT($A120,4))))-1)*100</f>
        <v>#REF!</v>
      </c>
      <c r="G120" s="2" t="e">
        <f t="shared" ref="G120:G126" si="15">(POWER(VLOOKUP(VALUE(RIGHT($A120,4)),$A$5:$O$51,COLUMN(G$51),0)/VLOOKUP(VALUE(LEFT($A120,4)),$A$5:$O$51,COLUMN(G$51),0),1/(VALUE(RIGHT($A120,4))-VALUE(LEFT($A120,4))))-1)*100</f>
        <v>#REF!</v>
      </c>
    </row>
    <row r="121" spans="1:7" hidden="1" outlineLevel="1">
      <c r="A121" s="179" t="e">
        <f>#REF!</f>
        <v>#REF!</v>
      </c>
      <c r="E121" s="2" t="e">
        <f t="shared" si="14"/>
        <v>#REF!</v>
      </c>
      <c r="G121" s="2" t="e">
        <f t="shared" si="15"/>
        <v>#REF!</v>
      </c>
    </row>
    <row r="122" spans="1:7" hidden="1" outlineLevel="1">
      <c r="A122" s="179" t="e">
        <f>#REF!</f>
        <v>#REF!</v>
      </c>
      <c r="E122" s="2" t="e">
        <f t="shared" si="14"/>
        <v>#REF!</v>
      </c>
      <c r="G122" s="2" t="e">
        <f t="shared" si="15"/>
        <v>#REF!</v>
      </c>
    </row>
    <row r="123" spans="1:7" hidden="1" outlineLevel="1">
      <c r="A123" s="179" t="e">
        <f>#REF!</f>
        <v>#REF!</v>
      </c>
      <c r="E123" s="2" t="e">
        <f t="shared" si="14"/>
        <v>#REF!</v>
      </c>
      <c r="G123" s="2" t="e">
        <f t="shared" si="15"/>
        <v>#REF!</v>
      </c>
    </row>
    <row r="124" spans="1:7" hidden="1" outlineLevel="1">
      <c r="A124" s="179" t="e">
        <f>#REF!</f>
        <v>#REF!</v>
      </c>
      <c r="E124" s="2" t="e">
        <f t="shared" si="14"/>
        <v>#REF!</v>
      </c>
      <c r="G124" s="2" t="e">
        <f t="shared" si="15"/>
        <v>#REF!</v>
      </c>
    </row>
    <row r="125" spans="1:7" hidden="1" outlineLevel="1">
      <c r="A125" t="e">
        <f>#REF!</f>
        <v>#REF!</v>
      </c>
      <c r="E125" s="2" t="e">
        <f t="shared" si="14"/>
        <v>#REF!</v>
      </c>
      <c r="G125" s="2" t="e">
        <f t="shared" si="15"/>
        <v>#REF!</v>
      </c>
    </row>
    <row r="126" spans="1:7" hidden="1" outlineLevel="1">
      <c r="A126" t="e">
        <f>#REF!</f>
        <v>#REF!</v>
      </c>
      <c r="E126" s="2" t="e">
        <f t="shared" si="14"/>
        <v>#REF!</v>
      </c>
      <c r="G126" s="2" t="e">
        <f t="shared" si="15"/>
        <v>#REF!</v>
      </c>
    </row>
    <row r="127" spans="1:7" collapsed="1"/>
  </sheetData>
  <mergeCells count="14">
    <mergeCell ref="B4:I4"/>
    <mergeCell ref="J4:K4"/>
    <mergeCell ref="L4:O4"/>
    <mergeCell ref="A2:A4"/>
    <mergeCell ref="B2:C2"/>
    <mergeCell ref="D2:E2"/>
    <mergeCell ref="F2:F3"/>
    <mergeCell ref="G2:G3"/>
    <mergeCell ref="H2:H3"/>
    <mergeCell ref="I2:I3"/>
    <mergeCell ref="J2:J3"/>
    <mergeCell ref="K2:K3"/>
    <mergeCell ref="L2:N2"/>
    <mergeCell ref="O2:O3"/>
  </mergeCells>
  <pageMargins left="0.7" right="0.7" top="0.75" bottom="0.75" header="0.3" footer="0.3"/>
  <pageSetup scale="57" orientation="portrait" horizontalDpi="0" verticalDpi="0" r:id="rId1"/>
</worksheet>
</file>

<file path=xl/worksheets/sheet91.xml><?xml version="1.0" encoding="utf-8"?>
<worksheet xmlns="http://schemas.openxmlformats.org/spreadsheetml/2006/main" xmlns:r="http://schemas.openxmlformats.org/officeDocument/2006/relationships">
  <sheetPr codeName="Sheet135"/>
  <dimension ref="A1:K63"/>
  <sheetViews>
    <sheetView view="pageBreakPreview" zoomScaleNormal="100" zoomScaleSheetLayoutView="100" workbookViewId="0">
      <selection sqref="A1:G1"/>
    </sheetView>
  </sheetViews>
  <sheetFormatPr defaultRowHeight="15" outlineLevelCol="1"/>
  <cols>
    <col min="1" max="1" width="12.28515625" customWidth="1"/>
    <col min="2" max="2" width="12.140625" customWidth="1"/>
    <col min="3" max="3" width="13.140625" customWidth="1"/>
    <col min="4" max="5" width="17.85546875" customWidth="1"/>
    <col min="6" max="6" width="18.42578125" customWidth="1"/>
    <col min="7" max="7" width="12.140625" customWidth="1"/>
    <col min="9" max="9" width="12.28515625" hidden="1" customWidth="1" outlineLevel="1"/>
    <col min="10" max="10" width="14.7109375" hidden="1" customWidth="1" outlineLevel="1"/>
    <col min="11" max="11" width="9.140625" collapsed="1"/>
  </cols>
  <sheetData>
    <row r="1" spans="1:10">
      <c r="A1" s="371" t="s">
        <v>934</v>
      </c>
      <c r="B1" s="371"/>
      <c r="C1" s="371"/>
      <c r="D1" s="371"/>
      <c r="E1" s="371"/>
      <c r="F1" s="371"/>
      <c r="G1" s="371"/>
    </row>
    <row r="2" spans="1:10" ht="45">
      <c r="A2" s="320"/>
      <c r="B2" s="47" t="s">
        <v>935</v>
      </c>
      <c r="C2" s="47" t="s">
        <v>853</v>
      </c>
      <c r="D2" s="373" t="s">
        <v>852</v>
      </c>
      <c r="E2" s="375"/>
      <c r="F2" s="47" t="s">
        <v>855</v>
      </c>
      <c r="G2" s="47" t="s">
        <v>936</v>
      </c>
    </row>
    <row r="3" spans="1:10" ht="30">
      <c r="A3" s="320"/>
      <c r="B3" s="318" t="s">
        <v>898</v>
      </c>
      <c r="C3" s="318"/>
      <c r="D3" s="47" t="s">
        <v>937</v>
      </c>
      <c r="E3" s="47" t="s">
        <v>898</v>
      </c>
      <c r="F3" s="47" t="s">
        <v>932</v>
      </c>
      <c r="G3" s="47" t="s">
        <v>938</v>
      </c>
      <c r="I3" t="s">
        <v>939</v>
      </c>
      <c r="J3" t="s">
        <v>940</v>
      </c>
    </row>
    <row r="4" spans="1:10">
      <c r="A4" s="7">
        <v>1961</v>
      </c>
      <c r="B4" s="234">
        <v>57.3</v>
      </c>
      <c r="C4" s="234">
        <v>76.599999999999994</v>
      </c>
      <c r="D4" s="3">
        <f>I4/(10^6)</f>
        <v>2927.3</v>
      </c>
      <c r="E4" s="13">
        <f>100*D4/D$45</f>
        <v>74.771392081736906</v>
      </c>
      <c r="F4" s="3">
        <f>J4/(10^6)</f>
        <v>5994</v>
      </c>
      <c r="G4" s="13">
        <f>100*F4/'14'!K5</f>
        <v>68.278124572834557</v>
      </c>
      <c r="I4">
        <v>2927300000</v>
      </c>
      <c r="J4">
        <v>5994000000</v>
      </c>
    </row>
    <row r="5" spans="1:10">
      <c r="A5" s="7">
        <f>A4+1</f>
        <v>1962</v>
      </c>
      <c r="B5" s="234">
        <v>60.2</v>
      </c>
      <c r="C5" s="234">
        <v>77.400000000000006</v>
      </c>
      <c r="D5" s="3">
        <f t="shared" ref="D5:D50" si="0">I5/(10^6)</f>
        <v>3041.5</v>
      </c>
      <c r="E5" s="13">
        <f>100*D5/D$45</f>
        <v>77.688378033205623</v>
      </c>
      <c r="F5" s="3">
        <f t="shared" ref="F5:F50" si="1">J5/(10^6)</f>
        <v>6456.5</v>
      </c>
      <c r="G5" s="13">
        <f>100*F5/'14'!K6</f>
        <v>66.375047546595667</v>
      </c>
      <c r="I5">
        <v>3041500000</v>
      </c>
      <c r="J5">
        <v>6456500000</v>
      </c>
    </row>
    <row r="6" spans="1:10">
      <c r="A6" s="7">
        <f t="shared" ref="A6:A50" si="2">A5+1</f>
        <v>1963</v>
      </c>
      <c r="B6" s="234">
        <v>62.3</v>
      </c>
      <c r="C6" s="234">
        <v>78.3</v>
      </c>
      <c r="D6" s="3">
        <f t="shared" si="0"/>
        <v>3112.7</v>
      </c>
      <c r="E6" s="13">
        <f t="shared" ref="E6:E50" si="3">100*D6/D$45</f>
        <v>79.507024265644958</v>
      </c>
      <c r="F6" s="3">
        <f t="shared" si="1"/>
        <v>6910.4</v>
      </c>
      <c r="G6" s="13">
        <f>100*F6/'14'!K7</f>
        <v>65.61212282334175</v>
      </c>
      <c r="I6">
        <v>3112700000</v>
      </c>
      <c r="J6">
        <v>6910400000</v>
      </c>
    </row>
    <row r="7" spans="1:10">
      <c r="A7" s="7">
        <f t="shared" si="2"/>
        <v>1964</v>
      </c>
      <c r="B7" s="234">
        <v>66</v>
      </c>
      <c r="C7" s="234">
        <v>79.099999999999994</v>
      </c>
      <c r="D7" s="3">
        <f t="shared" si="0"/>
        <v>3268.4</v>
      </c>
      <c r="E7" s="13">
        <f t="shared" si="3"/>
        <v>83.484035759897836</v>
      </c>
      <c r="F7" s="3">
        <f t="shared" si="1"/>
        <v>7581.7</v>
      </c>
      <c r="G7" s="13">
        <f>100*F7/'14'!K8</f>
        <v>64.891258762207173</v>
      </c>
      <c r="I7">
        <v>3268400000</v>
      </c>
      <c r="J7">
        <v>7581700000</v>
      </c>
    </row>
    <row r="8" spans="1:10">
      <c r="A8" s="7">
        <f t="shared" si="2"/>
        <v>1965</v>
      </c>
      <c r="B8" s="234">
        <v>69.5</v>
      </c>
      <c r="C8" s="234">
        <v>79.900000000000006</v>
      </c>
      <c r="D8" s="3">
        <f t="shared" si="0"/>
        <v>3400.8</v>
      </c>
      <c r="E8" s="13">
        <f t="shared" si="3"/>
        <v>86.865900383141764</v>
      </c>
      <c r="F8" s="3">
        <f t="shared" si="1"/>
        <v>8419</v>
      </c>
      <c r="G8" s="13">
        <f>100*F8/'14'!K9</f>
        <v>65.220591083394666</v>
      </c>
      <c r="I8">
        <v>3400800000</v>
      </c>
      <c r="J8">
        <v>8419000000</v>
      </c>
    </row>
    <row r="9" spans="1:10">
      <c r="A9" s="7">
        <f t="shared" si="2"/>
        <v>1966</v>
      </c>
      <c r="B9" s="234">
        <v>73.099999999999994</v>
      </c>
      <c r="C9" s="234">
        <v>80.599999999999994</v>
      </c>
      <c r="D9" s="3">
        <f t="shared" si="0"/>
        <v>3548.4</v>
      </c>
      <c r="E9" s="13">
        <f t="shared" si="3"/>
        <v>90.636015325670499</v>
      </c>
      <c r="F9" s="3">
        <f t="shared" si="1"/>
        <v>9465.9</v>
      </c>
      <c r="G9" s="13">
        <f>100*F9/'14'!K10</f>
        <v>67.913847654988842</v>
      </c>
      <c r="I9">
        <v>3548400000</v>
      </c>
      <c r="J9">
        <v>9465900000</v>
      </c>
    </row>
    <row r="10" spans="1:10">
      <c r="A10" s="7">
        <f t="shared" si="2"/>
        <v>1967</v>
      </c>
      <c r="B10" s="234">
        <v>74.400000000000006</v>
      </c>
      <c r="C10" s="234">
        <v>81.2</v>
      </c>
      <c r="D10" s="3">
        <f t="shared" si="0"/>
        <v>3586.3</v>
      </c>
      <c r="E10" s="13">
        <f t="shared" si="3"/>
        <v>91.604086845466156</v>
      </c>
      <c r="F10" s="3">
        <f t="shared" si="1"/>
        <v>10076.799999999999</v>
      </c>
      <c r="G10" s="13">
        <f>100*F10/'14'!K11</f>
        <v>69.390846864713737</v>
      </c>
      <c r="I10">
        <v>3586300000</v>
      </c>
      <c r="J10">
        <v>10076800000</v>
      </c>
    </row>
    <row r="11" spans="1:10">
      <c r="A11" s="7">
        <f t="shared" si="2"/>
        <v>1968</v>
      </c>
      <c r="B11" s="234">
        <v>75.3</v>
      </c>
      <c r="C11" s="234">
        <v>81.599999999999994</v>
      </c>
      <c r="D11" s="3">
        <f t="shared" si="0"/>
        <v>3608.5</v>
      </c>
      <c r="E11" s="13">
        <f t="shared" si="3"/>
        <v>92.171136653895275</v>
      </c>
      <c r="F11" s="3">
        <f t="shared" si="1"/>
        <v>10786.7</v>
      </c>
      <c r="G11" s="13">
        <f>100*F11/'14'!K12</f>
        <v>68.384515899984777</v>
      </c>
      <c r="I11">
        <v>3608500000</v>
      </c>
      <c r="J11">
        <v>10786700000</v>
      </c>
    </row>
    <row r="12" spans="1:10">
      <c r="A12" s="7">
        <f t="shared" si="2"/>
        <v>1969</v>
      </c>
      <c r="B12" s="234">
        <v>76.8</v>
      </c>
      <c r="C12" s="234">
        <v>82</v>
      </c>
      <c r="D12" s="3">
        <f t="shared" si="0"/>
        <v>3666.6</v>
      </c>
      <c r="E12" s="13">
        <f t="shared" si="3"/>
        <v>93.65517241379311</v>
      </c>
      <c r="F12" s="3">
        <f t="shared" si="1"/>
        <v>11774</v>
      </c>
      <c r="G12" s="13">
        <f>100*F12/'14'!K13</f>
        <v>67.705188584309468</v>
      </c>
      <c r="I12">
        <v>3666600000</v>
      </c>
      <c r="J12">
        <v>11774000000</v>
      </c>
    </row>
    <row r="13" spans="1:10">
      <c r="A13" s="7">
        <f t="shared" si="2"/>
        <v>1970</v>
      </c>
      <c r="B13" s="234">
        <v>76.099999999999994</v>
      </c>
      <c r="C13" s="234">
        <v>82.3</v>
      </c>
      <c r="D13" s="3">
        <f t="shared" si="0"/>
        <v>3615.6</v>
      </c>
      <c r="E13" s="13">
        <f t="shared" si="3"/>
        <v>92.35249042145594</v>
      </c>
      <c r="F13" s="3">
        <f t="shared" si="1"/>
        <v>12299.1</v>
      </c>
      <c r="G13" s="13">
        <f>100*F13/'14'!K14</f>
        <v>71.658878776932298</v>
      </c>
      <c r="I13">
        <v>3615600000</v>
      </c>
      <c r="J13">
        <v>12299100000</v>
      </c>
    </row>
    <row r="14" spans="1:10">
      <c r="A14" s="7">
        <f t="shared" si="2"/>
        <v>1971</v>
      </c>
      <c r="B14" s="234">
        <v>76.7</v>
      </c>
      <c r="C14" s="234">
        <v>82.9</v>
      </c>
      <c r="D14" s="3">
        <f t="shared" si="0"/>
        <v>3624</v>
      </c>
      <c r="E14" s="13">
        <f t="shared" si="3"/>
        <v>92.567049808429118</v>
      </c>
      <c r="F14" s="3">
        <f t="shared" si="1"/>
        <v>13202.9</v>
      </c>
      <c r="G14" s="13">
        <f>100*F14/'14'!K15</f>
        <v>70.095085396348424</v>
      </c>
      <c r="I14">
        <v>3624000000</v>
      </c>
      <c r="J14">
        <v>13202900000</v>
      </c>
    </row>
    <row r="15" spans="1:10">
      <c r="A15" s="7">
        <f t="shared" si="2"/>
        <v>1972</v>
      </c>
      <c r="B15" s="234">
        <v>79.599999999999994</v>
      </c>
      <c r="C15" s="234">
        <v>83.4</v>
      </c>
      <c r="D15" s="3">
        <f t="shared" si="0"/>
        <v>3733.6</v>
      </c>
      <c r="E15" s="13">
        <f t="shared" si="3"/>
        <v>95.366538952745856</v>
      </c>
      <c r="F15" s="3">
        <f t="shared" si="1"/>
        <v>14578.7</v>
      </c>
      <c r="G15" s="13">
        <f>100*F15/'14'!K16</f>
        <v>69.091400244542811</v>
      </c>
      <c r="I15">
        <v>3733600000</v>
      </c>
      <c r="J15">
        <v>14578700000</v>
      </c>
    </row>
    <row r="16" spans="1:10">
      <c r="A16" s="7">
        <f t="shared" si="2"/>
        <v>1973</v>
      </c>
      <c r="B16" s="234">
        <v>83</v>
      </c>
      <c r="C16" s="234">
        <v>84</v>
      </c>
      <c r="D16" s="3">
        <f t="shared" si="0"/>
        <v>3864</v>
      </c>
      <c r="E16" s="13">
        <f t="shared" si="3"/>
        <v>98.69731800766283</v>
      </c>
      <c r="F16" s="3">
        <f t="shared" si="1"/>
        <v>16501.2</v>
      </c>
      <c r="G16" s="13">
        <f>100*F16/'14'!K17</f>
        <v>66.843282131051907</v>
      </c>
      <c r="I16">
        <v>3864000000</v>
      </c>
      <c r="J16">
        <v>16501200000</v>
      </c>
    </row>
    <row r="17" spans="1:10">
      <c r="A17" s="7">
        <f t="shared" si="2"/>
        <v>1974</v>
      </c>
      <c r="B17" s="234">
        <v>83.5</v>
      </c>
      <c r="C17" s="234">
        <v>84.5</v>
      </c>
      <c r="D17" s="3">
        <f t="shared" si="0"/>
        <v>3868.5</v>
      </c>
      <c r="E17" s="13">
        <f t="shared" si="3"/>
        <v>98.812260536398469</v>
      </c>
      <c r="F17" s="3">
        <f t="shared" si="1"/>
        <v>19279.099999999999</v>
      </c>
      <c r="G17" s="13">
        <f>100*F17/'14'!K18</f>
        <v>66.314554798054488</v>
      </c>
      <c r="I17">
        <v>3868500000</v>
      </c>
      <c r="J17">
        <v>19279100000</v>
      </c>
    </row>
    <row r="18" spans="1:10">
      <c r="A18" s="7">
        <f t="shared" si="2"/>
        <v>1975</v>
      </c>
      <c r="B18" s="234">
        <v>80.400000000000006</v>
      </c>
      <c r="C18" s="234">
        <v>84.9</v>
      </c>
      <c r="D18" s="3">
        <f t="shared" si="0"/>
        <v>3706.4</v>
      </c>
      <c r="E18" s="13">
        <f t="shared" si="3"/>
        <v>94.671775223499367</v>
      </c>
      <c r="F18" s="3">
        <f t="shared" si="1"/>
        <v>21308.6</v>
      </c>
      <c r="G18" s="13">
        <f>100*F18/'14'!K19</f>
        <v>69.139543863178417</v>
      </c>
      <c r="I18">
        <v>3706400000</v>
      </c>
      <c r="J18">
        <v>21308600000</v>
      </c>
    </row>
    <row r="19" spans="1:10">
      <c r="A19" s="7">
        <f t="shared" si="2"/>
        <v>1976</v>
      </c>
      <c r="B19" s="234">
        <v>80.5</v>
      </c>
      <c r="C19" s="234">
        <v>85.4</v>
      </c>
      <c r="D19" s="3">
        <f t="shared" si="0"/>
        <v>3689.6</v>
      </c>
      <c r="E19" s="13">
        <f t="shared" si="3"/>
        <v>94.242656449552996</v>
      </c>
      <c r="F19" s="3">
        <f t="shared" si="1"/>
        <v>24466.7</v>
      </c>
      <c r="G19" s="13">
        <f>100*F19/'14'!K20</f>
        <v>70.88982056400792</v>
      </c>
      <c r="I19">
        <v>3689600000</v>
      </c>
      <c r="J19">
        <v>24466700000</v>
      </c>
    </row>
    <row r="20" spans="1:10">
      <c r="A20" s="7">
        <f t="shared" si="2"/>
        <v>1977</v>
      </c>
      <c r="B20" s="234">
        <v>79.3</v>
      </c>
      <c r="C20" s="234">
        <v>85.9</v>
      </c>
      <c r="D20" s="3">
        <f t="shared" si="0"/>
        <v>3613.5</v>
      </c>
      <c r="E20" s="13">
        <f>100*D20/D$45</f>
        <v>92.298850574712645</v>
      </c>
      <c r="F20" s="3">
        <f t="shared" si="1"/>
        <v>26541</v>
      </c>
      <c r="G20" s="13">
        <f>100*F20/'14'!K21</f>
        <v>70.036415452818233</v>
      </c>
      <c r="I20">
        <v>3613500000</v>
      </c>
      <c r="J20">
        <v>26541000000</v>
      </c>
    </row>
    <row r="21" spans="1:10">
      <c r="A21" s="7">
        <f t="shared" si="2"/>
        <v>1978</v>
      </c>
      <c r="B21" s="234">
        <v>82.8</v>
      </c>
      <c r="C21" s="234">
        <v>86.2</v>
      </c>
      <c r="D21" s="3">
        <f t="shared" si="0"/>
        <v>3758.8</v>
      </c>
      <c r="E21" s="13">
        <f t="shared" si="3"/>
        <v>96.010217113665391</v>
      </c>
      <c r="F21" s="3">
        <f t="shared" si="1"/>
        <v>29550.6</v>
      </c>
      <c r="G21" s="13">
        <f>100*F21/'14'!K22</f>
        <v>68.675211192321541</v>
      </c>
      <c r="I21">
        <v>3758800000</v>
      </c>
      <c r="J21">
        <v>29550600000</v>
      </c>
    </row>
    <row r="22" spans="1:10">
      <c r="A22" s="7">
        <f t="shared" si="2"/>
        <v>1979</v>
      </c>
      <c r="B22" s="234">
        <v>86.3</v>
      </c>
      <c r="C22" s="234">
        <v>86.5</v>
      </c>
      <c r="D22" s="3">
        <f t="shared" si="0"/>
        <v>3905.5</v>
      </c>
      <c r="E22" s="13">
        <f t="shared" si="3"/>
        <v>99.757343550447004</v>
      </c>
      <c r="F22" s="3">
        <f t="shared" si="1"/>
        <v>33549.5</v>
      </c>
      <c r="G22" s="13">
        <f>100*F22/'14'!K23</f>
        <v>66.623838781808146</v>
      </c>
      <c r="I22">
        <v>3905500000</v>
      </c>
      <c r="J22">
        <v>33549500000</v>
      </c>
    </row>
    <row r="23" spans="1:10">
      <c r="A23" s="7">
        <f t="shared" si="2"/>
        <v>1980</v>
      </c>
      <c r="B23" s="234">
        <v>87</v>
      </c>
      <c r="C23" s="234">
        <v>87.1</v>
      </c>
      <c r="D23" s="3">
        <f t="shared" si="0"/>
        <v>3908</v>
      </c>
      <c r="E23" s="13">
        <f t="shared" si="3"/>
        <v>99.821200510855689</v>
      </c>
      <c r="F23" s="3">
        <f t="shared" si="1"/>
        <v>36200.1</v>
      </c>
      <c r="G23" s="13">
        <f>100*F23/'14'!K24</f>
        <v>67.199870798395366</v>
      </c>
      <c r="I23">
        <v>3908000000</v>
      </c>
      <c r="J23">
        <v>36200100000</v>
      </c>
    </row>
    <row r="24" spans="1:10">
      <c r="A24" s="7">
        <f t="shared" si="2"/>
        <v>1981</v>
      </c>
      <c r="B24" s="234">
        <v>86.9</v>
      </c>
      <c r="C24" s="234">
        <v>87.5</v>
      </c>
      <c r="D24" s="3">
        <f t="shared" si="0"/>
        <v>3884.1</v>
      </c>
      <c r="E24" s="13">
        <f t="shared" si="3"/>
        <v>99.210727969348653</v>
      </c>
      <c r="F24" s="3">
        <f t="shared" si="1"/>
        <v>39946.300000000003</v>
      </c>
      <c r="G24" s="13">
        <f>100*F24/'14'!K25</f>
        <v>67.539377667164885</v>
      </c>
      <c r="I24">
        <v>3884100000</v>
      </c>
      <c r="J24">
        <v>39946300000</v>
      </c>
    </row>
    <row r="25" spans="1:10">
      <c r="A25" s="7">
        <f t="shared" si="2"/>
        <v>1982</v>
      </c>
      <c r="B25" s="234">
        <v>77.900000000000006</v>
      </c>
      <c r="C25" s="234">
        <v>88.5</v>
      </c>
      <c r="D25" s="3">
        <f t="shared" si="0"/>
        <v>3445.9</v>
      </c>
      <c r="E25" s="13">
        <f t="shared" si="3"/>
        <v>88.017879948914427</v>
      </c>
      <c r="F25" s="3">
        <f t="shared" si="1"/>
        <v>40375.5</v>
      </c>
      <c r="G25" s="13">
        <f>100*F25/'14'!K26</f>
        <v>72.396190080006889</v>
      </c>
      <c r="I25">
        <v>3445900000</v>
      </c>
      <c r="J25">
        <v>40375500000</v>
      </c>
    </row>
    <row r="26" spans="1:10">
      <c r="A26" s="7">
        <f t="shared" si="2"/>
        <v>1983</v>
      </c>
      <c r="B26" s="234">
        <v>77.7</v>
      </c>
      <c r="C26" s="234">
        <v>89.3</v>
      </c>
      <c r="D26" s="3">
        <f t="shared" si="0"/>
        <v>3402.5</v>
      </c>
      <c r="E26" s="13">
        <f t="shared" si="3"/>
        <v>86.909323116219667</v>
      </c>
      <c r="F26" s="3">
        <f t="shared" si="1"/>
        <v>43891.4</v>
      </c>
      <c r="G26" s="13">
        <f>100*F26/'14'!K27</f>
        <v>69.65451573484836</v>
      </c>
      <c r="I26">
        <v>3402500000</v>
      </c>
      <c r="J26">
        <v>43891400000</v>
      </c>
    </row>
    <row r="27" spans="1:10">
      <c r="A27" s="7">
        <f t="shared" si="2"/>
        <v>1984</v>
      </c>
      <c r="B27" s="234">
        <v>79.900000000000006</v>
      </c>
      <c r="C27" s="234">
        <v>89.8</v>
      </c>
      <c r="D27" s="3">
        <f t="shared" si="0"/>
        <v>3480.1</v>
      </c>
      <c r="E27" s="13">
        <f t="shared" si="3"/>
        <v>88.891443167305241</v>
      </c>
      <c r="F27" s="3">
        <f t="shared" si="1"/>
        <v>47966.9</v>
      </c>
      <c r="G27" s="13">
        <f>100*F27/'14'!K28</f>
        <v>65.224349822005024</v>
      </c>
      <c r="I27">
        <v>3480100000</v>
      </c>
      <c r="J27">
        <v>47966900000</v>
      </c>
    </row>
    <row r="28" spans="1:10">
      <c r="A28" s="7">
        <f t="shared" si="2"/>
        <v>1985</v>
      </c>
      <c r="B28" s="234">
        <v>81.7</v>
      </c>
      <c r="C28" s="234">
        <v>90.4</v>
      </c>
      <c r="D28" s="3">
        <f t="shared" si="0"/>
        <v>3539.3</v>
      </c>
      <c r="E28" s="13">
        <f t="shared" si="3"/>
        <v>90.40357598978288</v>
      </c>
      <c r="F28" s="3">
        <f t="shared" si="1"/>
        <v>51444.3</v>
      </c>
      <c r="G28" s="13">
        <f>100*F28/'14'!K29</f>
        <v>64.638424482144245</v>
      </c>
      <c r="I28">
        <v>3539300000</v>
      </c>
      <c r="J28">
        <v>51444300000</v>
      </c>
    </row>
    <row r="29" spans="1:10">
      <c r="A29" s="7">
        <f t="shared" si="2"/>
        <v>1986</v>
      </c>
      <c r="B29" s="234">
        <v>85</v>
      </c>
      <c r="C29" s="234">
        <v>90.9</v>
      </c>
      <c r="D29" s="3">
        <f t="shared" si="0"/>
        <v>3661.6</v>
      </c>
      <c r="E29" s="13">
        <f t="shared" si="3"/>
        <v>93.52745849297574</v>
      </c>
      <c r="F29" s="3">
        <f t="shared" si="1"/>
        <v>54001.3</v>
      </c>
      <c r="G29" s="13">
        <f>100*F29/'14'!K30</f>
        <v>63.67694867407738</v>
      </c>
      <c r="I29">
        <v>3661600000</v>
      </c>
      <c r="J29">
        <v>54001300000</v>
      </c>
    </row>
    <row r="30" spans="1:10">
      <c r="A30" s="7">
        <f t="shared" si="2"/>
        <v>1987</v>
      </c>
      <c r="B30" s="234">
        <v>88.8</v>
      </c>
      <c r="C30" s="234">
        <v>91.3</v>
      </c>
      <c r="D30" s="3">
        <f t="shared" si="0"/>
        <v>3807.1</v>
      </c>
      <c r="E30" s="13">
        <f t="shared" si="3"/>
        <v>97.24393358876118</v>
      </c>
      <c r="F30" s="3">
        <f t="shared" si="1"/>
        <v>57388.9</v>
      </c>
      <c r="G30" s="13">
        <f>100*F30/'14'!K31</f>
        <v>61.890973170358194</v>
      </c>
      <c r="I30">
        <v>3807100000</v>
      </c>
      <c r="J30">
        <v>57388900000</v>
      </c>
    </row>
    <row r="31" spans="1:10">
      <c r="A31" s="7">
        <f t="shared" si="2"/>
        <v>1988</v>
      </c>
      <c r="B31" s="234">
        <v>93.4</v>
      </c>
      <c r="C31" s="234">
        <v>91.7</v>
      </c>
      <c r="D31" s="3">
        <f t="shared" si="0"/>
        <v>3986</v>
      </c>
      <c r="E31" s="13">
        <f t="shared" si="3"/>
        <v>101.81353767560664</v>
      </c>
      <c r="F31" s="3">
        <f t="shared" si="1"/>
        <v>63000.3</v>
      </c>
      <c r="G31" s="13">
        <f>100*F31/'14'!K32</f>
        <v>60.686856349115367</v>
      </c>
      <c r="I31">
        <v>3986000000</v>
      </c>
      <c r="J31">
        <v>63000300000</v>
      </c>
    </row>
    <row r="32" spans="1:10">
      <c r="A32" s="7">
        <f t="shared" si="2"/>
        <v>1989</v>
      </c>
      <c r="B32" s="234">
        <v>94.6</v>
      </c>
      <c r="C32" s="234">
        <v>92.1</v>
      </c>
      <c r="D32" s="3">
        <f t="shared" si="0"/>
        <v>4021</v>
      </c>
      <c r="E32" s="13">
        <f t="shared" si="3"/>
        <v>102.70753512132822</v>
      </c>
      <c r="F32" s="3">
        <f t="shared" si="1"/>
        <v>65999.8</v>
      </c>
      <c r="G32" s="13">
        <f>100*F32/'14'!K33</f>
        <v>61.717182957402855</v>
      </c>
      <c r="I32">
        <v>4021000000</v>
      </c>
      <c r="J32">
        <v>65999800000</v>
      </c>
    </row>
    <row r="33" spans="1:10">
      <c r="A33" s="7">
        <f t="shared" si="2"/>
        <v>1990</v>
      </c>
      <c r="B33" s="234">
        <v>90.4</v>
      </c>
      <c r="C33" s="234">
        <v>92.7</v>
      </c>
      <c r="D33" s="3">
        <f t="shared" si="0"/>
        <v>3814.5</v>
      </c>
      <c r="E33" s="13">
        <f t="shared" si="3"/>
        <v>97.432950191570882</v>
      </c>
      <c r="F33" s="3">
        <f t="shared" si="1"/>
        <v>66819.399999999994</v>
      </c>
      <c r="G33" s="13">
        <f>100*F33/'14'!K34</f>
        <v>64.821661222775276</v>
      </c>
      <c r="I33">
        <v>3814500000</v>
      </c>
      <c r="J33">
        <v>66819400000</v>
      </c>
    </row>
    <row r="34" spans="1:10">
      <c r="A34" s="7">
        <f t="shared" si="2"/>
        <v>1991</v>
      </c>
      <c r="B34" s="234">
        <v>83.5</v>
      </c>
      <c r="C34" s="234">
        <v>93.2</v>
      </c>
      <c r="D34" s="3">
        <f t="shared" si="0"/>
        <v>3503.5</v>
      </c>
      <c r="E34" s="13">
        <f t="shared" si="3"/>
        <v>89.489144316730517</v>
      </c>
      <c r="F34" s="3">
        <f t="shared" si="1"/>
        <v>65648.600000000006</v>
      </c>
      <c r="G34" s="13">
        <f>100*F34/'14'!K35</f>
        <v>67.995604272680112</v>
      </c>
      <c r="I34">
        <v>3503500000</v>
      </c>
      <c r="J34">
        <v>65648600000</v>
      </c>
    </row>
    <row r="35" spans="1:10">
      <c r="A35" s="7">
        <f t="shared" si="2"/>
        <v>1992</v>
      </c>
      <c r="B35" s="234">
        <v>81</v>
      </c>
      <c r="C35" s="234">
        <v>93.9</v>
      </c>
      <c r="D35" s="3">
        <f t="shared" si="0"/>
        <v>3375.5</v>
      </c>
      <c r="E35" s="13">
        <f t="shared" si="3"/>
        <v>86.219667943805874</v>
      </c>
      <c r="F35" s="3">
        <f t="shared" si="1"/>
        <v>66077.899999999994</v>
      </c>
      <c r="G35" s="13">
        <f>100*F35/'14'!K36</f>
        <v>68.762812788125132</v>
      </c>
      <c r="I35">
        <v>3375500000</v>
      </c>
      <c r="J35">
        <v>66077900000</v>
      </c>
    </row>
    <row r="36" spans="1:10">
      <c r="A36" s="7">
        <f t="shared" si="2"/>
        <v>1993</v>
      </c>
      <c r="B36" s="234">
        <v>82.6</v>
      </c>
      <c r="C36" s="234">
        <v>94.9</v>
      </c>
      <c r="D36" s="3">
        <f t="shared" si="0"/>
        <v>3405.3</v>
      </c>
      <c r="E36" s="13">
        <f t="shared" si="3"/>
        <v>86.980842911877389</v>
      </c>
      <c r="F36" s="3">
        <f t="shared" si="1"/>
        <v>67713.100000000006</v>
      </c>
      <c r="G36" s="13">
        <f>100*F36/'14'!K37</f>
        <v>65.510062120935089</v>
      </c>
      <c r="I36">
        <v>3405300000</v>
      </c>
      <c r="J36">
        <v>67713100000</v>
      </c>
    </row>
    <row r="37" spans="1:10">
      <c r="A37" s="7">
        <f t="shared" si="2"/>
        <v>1994</v>
      </c>
      <c r="B37" s="234">
        <v>84.7</v>
      </c>
      <c r="C37" s="234">
        <v>95.5</v>
      </c>
      <c r="D37" s="3">
        <f t="shared" si="0"/>
        <v>3468.7</v>
      </c>
      <c r="E37" s="13">
        <f t="shared" si="3"/>
        <v>88.600255427841631</v>
      </c>
      <c r="F37" s="3">
        <f t="shared" si="1"/>
        <v>70967</v>
      </c>
      <c r="G37" s="13">
        <f>100*F37/'14'!K38</f>
        <v>59.88109341406696</v>
      </c>
      <c r="I37">
        <v>3468700000</v>
      </c>
      <c r="J37">
        <v>70967000000</v>
      </c>
    </row>
    <row r="38" spans="1:10">
      <c r="A38" s="7">
        <f t="shared" si="2"/>
        <v>1995</v>
      </c>
      <c r="B38" s="234">
        <v>88.3</v>
      </c>
      <c r="C38" s="234">
        <v>96.3</v>
      </c>
      <c r="D38" s="3">
        <f t="shared" si="0"/>
        <v>3588.6</v>
      </c>
      <c r="E38" s="13">
        <f t="shared" si="3"/>
        <v>91.662835249042146</v>
      </c>
      <c r="F38" s="3">
        <f t="shared" si="1"/>
        <v>74573.3</v>
      </c>
      <c r="G38" s="13">
        <f>100*F38/'14'!K39</f>
        <v>55.719910935772141</v>
      </c>
      <c r="I38">
        <v>3588600000</v>
      </c>
      <c r="J38">
        <v>74573300000</v>
      </c>
    </row>
    <row r="39" spans="1:10">
      <c r="A39" s="7">
        <f t="shared" si="2"/>
        <v>1996</v>
      </c>
      <c r="B39" s="234">
        <v>90.2</v>
      </c>
      <c r="C39" s="234">
        <v>96.6</v>
      </c>
      <c r="D39" s="3">
        <f t="shared" si="0"/>
        <v>3653.3</v>
      </c>
      <c r="E39" s="13">
        <f t="shared" si="3"/>
        <v>93.315453384418902</v>
      </c>
      <c r="F39" s="3">
        <f t="shared" si="1"/>
        <v>77091.7</v>
      </c>
      <c r="G39" s="13">
        <f>100*F39/'14'!K40</f>
        <v>57.029557215089675</v>
      </c>
      <c r="I39">
        <v>3653300000</v>
      </c>
      <c r="J39">
        <v>77091700000</v>
      </c>
    </row>
    <row r="40" spans="1:10">
      <c r="A40" s="7">
        <f t="shared" si="2"/>
        <v>1997</v>
      </c>
      <c r="B40" s="234">
        <v>93</v>
      </c>
      <c r="C40" s="234">
        <v>97.9</v>
      </c>
      <c r="D40" s="3">
        <f t="shared" si="0"/>
        <v>3717.2</v>
      </c>
      <c r="E40" s="13">
        <f t="shared" si="3"/>
        <v>94.947637292464876</v>
      </c>
      <c r="F40" s="3">
        <f t="shared" si="1"/>
        <v>80851.899999999994</v>
      </c>
      <c r="G40" s="13">
        <f>100*F40/'14'!K41</f>
        <v>56.831738426911947</v>
      </c>
      <c r="I40">
        <v>3717200000</v>
      </c>
      <c r="J40">
        <v>80851900000</v>
      </c>
    </row>
    <row r="41" spans="1:10">
      <c r="A41" s="7">
        <f t="shared" si="2"/>
        <v>1998</v>
      </c>
      <c r="B41" s="234">
        <v>93.9</v>
      </c>
      <c r="C41" s="234">
        <v>98.6</v>
      </c>
      <c r="D41" s="3">
        <f t="shared" si="0"/>
        <v>3727.7</v>
      </c>
      <c r="E41" s="13">
        <f t="shared" si="3"/>
        <v>95.215836526181349</v>
      </c>
      <c r="F41" s="3">
        <f t="shared" si="1"/>
        <v>84829.1</v>
      </c>
      <c r="G41" s="13">
        <f>100*F41/'14'!K42</f>
        <v>56.524169786201377</v>
      </c>
      <c r="I41">
        <v>3727700000</v>
      </c>
      <c r="J41">
        <v>84829100000</v>
      </c>
    </row>
    <row r="42" spans="1:10">
      <c r="A42" s="7">
        <f t="shared" si="2"/>
        <v>1999</v>
      </c>
      <c r="B42" s="234">
        <v>97</v>
      </c>
      <c r="C42" s="234">
        <v>98</v>
      </c>
      <c r="D42" s="3">
        <f t="shared" si="0"/>
        <v>3872.5</v>
      </c>
      <c r="E42" s="13">
        <f t="shared" si="3"/>
        <v>98.914431673052363</v>
      </c>
      <c r="F42" s="3">
        <f t="shared" si="1"/>
        <v>90085.6</v>
      </c>
      <c r="G42" s="13">
        <f>100*F42/'14'!K43</f>
        <v>52.896222864333268</v>
      </c>
      <c r="I42">
        <v>3872500000</v>
      </c>
      <c r="J42">
        <v>90085600000</v>
      </c>
    </row>
    <row r="43" spans="1:10">
      <c r="A43" s="7">
        <f t="shared" si="2"/>
        <v>2000</v>
      </c>
      <c r="B43" s="234">
        <v>101.3</v>
      </c>
      <c r="C43" s="234">
        <v>98.6</v>
      </c>
      <c r="D43" s="3">
        <f t="shared" si="0"/>
        <v>4019.8</v>
      </c>
      <c r="E43" s="13">
        <f t="shared" si="3"/>
        <v>102.67688378033206</v>
      </c>
      <c r="F43" s="3">
        <f t="shared" si="1"/>
        <v>96577.4</v>
      </c>
      <c r="G43" s="13">
        <f>100*F43/'14'!K44</f>
        <v>51.494407070567583</v>
      </c>
      <c r="I43">
        <v>4019800000</v>
      </c>
      <c r="J43">
        <v>96577400000</v>
      </c>
    </row>
    <row r="44" spans="1:10">
      <c r="A44" s="7">
        <f t="shared" si="2"/>
        <v>2001</v>
      </c>
      <c r="B44" s="234">
        <v>100.1</v>
      </c>
      <c r="C44" s="234">
        <v>99.2</v>
      </c>
      <c r="D44" s="3">
        <f t="shared" si="0"/>
        <v>3947.2</v>
      </c>
      <c r="E44" s="13">
        <f t="shared" si="3"/>
        <v>100.82247765006386</v>
      </c>
      <c r="F44" s="3">
        <f t="shared" si="1"/>
        <v>96651.4</v>
      </c>
      <c r="G44" s="13">
        <f>100*F44/'14'!K45</f>
        <v>53.714559463629122</v>
      </c>
      <c r="I44">
        <v>3947200000</v>
      </c>
      <c r="J44">
        <v>96651400000</v>
      </c>
    </row>
    <row r="45" spans="1:10">
      <c r="A45" s="7">
        <f t="shared" si="2"/>
        <v>2002</v>
      </c>
      <c r="B45" s="234">
        <v>100</v>
      </c>
      <c r="C45" s="234">
        <v>100</v>
      </c>
      <c r="D45" s="3">
        <f t="shared" si="0"/>
        <v>3915</v>
      </c>
      <c r="E45" s="13">
        <f t="shared" si="3"/>
        <v>100</v>
      </c>
      <c r="F45" s="3">
        <f t="shared" si="1"/>
        <v>99923.9</v>
      </c>
      <c r="G45" s="13">
        <f>100*F45/'14'!K46</f>
        <v>54.687197281070937</v>
      </c>
      <c r="I45">
        <v>3915000000</v>
      </c>
      <c r="J45">
        <v>99923900000</v>
      </c>
    </row>
    <row r="46" spans="1:10">
      <c r="A46" s="7">
        <f t="shared" si="2"/>
        <v>2003</v>
      </c>
      <c r="B46" s="234">
        <v>99.6</v>
      </c>
      <c r="C46" s="234">
        <v>100.6</v>
      </c>
      <c r="D46" s="3">
        <f t="shared" si="0"/>
        <v>3874.2</v>
      </c>
      <c r="E46" s="13">
        <f t="shared" si="3"/>
        <v>98.957854406130267</v>
      </c>
      <c r="F46" s="3">
        <f t="shared" si="1"/>
        <v>102787.1</v>
      </c>
      <c r="G46" s="13">
        <f>100*F46/'14'!K47</f>
        <v>56.902572562653276</v>
      </c>
      <c r="I46">
        <v>3874200000</v>
      </c>
      <c r="J46">
        <v>102787100000</v>
      </c>
    </row>
    <row r="47" spans="1:10">
      <c r="A47" s="7">
        <f t="shared" si="2"/>
        <v>2004</v>
      </c>
      <c r="B47" s="234">
        <v>100.7</v>
      </c>
      <c r="C47" s="234">
        <v>100.9</v>
      </c>
      <c r="D47" s="3">
        <f t="shared" si="0"/>
        <v>3906</v>
      </c>
      <c r="E47" s="13">
        <f t="shared" si="3"/>
        <v>99.770114942528735</v>
      </c>
      <c r="F47" s="3">
        <f t="shared" si="1"/>
        <v>107432.7</v>
      </c>
      <c r="G47" s="13">
        <f>100*F47/'14'!K48</f>
        <v>57.632384047448028</v>
      </c>
      <c r="I47">
        <v>3906000000</v>
      </c>
      <c r="J47">
        <v>107432700000</v>
      </c>
    </row>
    <row r="48" spans="1:10">
      <c r="A48" s="7">
        <f t="shared" si="2"/>
        <v>2005</v>
      </c>
      <c r="B48" s="234">
        <v>99.5</v>
      </c>
      <c r="C48" s="234">
        <v>101.6</v>
      </c>
      <c r="D48" s="3">
        <f t="shared" si="0"/>
        <v>3833.6</v>
      </c>
      <c r="E48" s="13">
        <f t="shared" si="3"/>
        <v>97.920817369093228</v>
      </c>
      <c r="F48" s="3">
        <f t="shared" si="1"/>
        <v>110315.7</v>
      </c>
      <c r="G48" s="13">
        <f>100*F48/'14'!K49</f>
        <v>59.623662306777646</v>
      </c>
      <c r="I48">
        <v>3833600000</v>
      </c>
      <c r="J48">
        <v>110315700000</v>
      </c>
    </row>
    <row r="49" spans="1:10">
      <c r="A49" s="7">
        <f t="shared" si="2"/>
        <v>2006</v>
      </c>
      <c r="B49" s="234">
        <v>97.6</v>
      </c>
      <c r="C49" s="234">
        <v>102.4</v>
      </c>
      <c r="D49" s="3">
        <f t="shared" si="0"/>
        <v>3729.2</v>
      </c>
      <c r="E49" s="13">
        <f t="shared" si="3"/>
        <v>95.254150702426571</v>
      </c>
      <c r="F49" s="3">
        <f t="shared" si="1"/>
        <v>111466.3</v>
      </c>
      <c r="G49" s="13">
        <f>100*F49/'14'!K50</f>
        <v>60.420873239879427</v>
      </c>
      <c r="I49">
        <v>3729200000</v>
      </c>
      <c r="J49">
        <v>111466300000</v>
      </c>
    </row>
    <row r="50" spans="1:10">
      <c r="A50" s="7">
        <f t="shared" si="2"/>
        <v>2007</v>
      </c>
      <c r="B50" s="234">
        <v>95.2</v>
      </c>
      <c r="C50" s="234">
        <v>103.1</v>
      </c>
      <c r="D50" s="3">
        <f t="shared" si="0"/>
        <v>3613.3</v>
      </c>
      <c r="E50" s="13">
        <f t="shared" si="3"/>
        <v>92.29374201787995</v>
      </c>
      <c r="F50" s="3">
        <f t="shared" si="1"/>
        <v>111594.9</v>
      </c>
      <c r="G50" s="13">
        <f>100*F50/'14'!K51</f>
        <v>60.394138470172535</v>
      </c>
      <c r="I50">
        <v>3613300000</v>
      </c>
      <c r="J50">
        <v>111594900000</v>
      </c>
    </row>
    <row r="52" spans="1:10">
      <c r="A52" s="9" t="s">
        <v>71</v>
      </c>
    </row>
    <row r="53" spans="1:10">
      <c r="A53" s="7" t="s">
        <v>509</v>
      </c>
      <c r="B53" s="2">
        <f>(POWER(VLOOKUP(VALUE(RIGHT($A53,4)),$A$4:$G$50,COLUMN(B$50),0)/VLOOKUP(VALUE(LEFT($A53,4)),$A$4:$G$50,COLUMN(B$50),0),1/(VALUE(RIGHT($A53,4))-VALUE(LEFT($A53,4))))-1)*100</f>
        <v>1.1097633826036013</v>
      </c>
      <c r="C53" s="2">
        <f t="shared" ref="C53:G61" si="4">(POWER(VLOOKUP(VALUE(RIGHT($A53,4)),$A$4:$G$50,COLUMN(C$50),0)/VLOOKUP(VALUE(LEFT($A53,4)),$A$4:$G$50,COLUMN(C$50),0),1/(VALUE(RIGHT($A53,4))-VALUE(LEFT($A53,4))))-1)*100</f>
        <v>0.64796486396963004</v>
      </c>
      <c r="D53" s="2">
        <f t="shared" si="4"/>
        <v>0.45874683128408478</v>
      </c>
      <c r="E53" s="2">
        <f t="shared" si="4"/>
        <v>0.45874683128408478</v>
      </c>
      <c r="F53" s="2">
        <f t="shared" si="4"/>
        <v>6.56316771473755</v>
      </c>
      <c r="G53" s="2">
        <f>(POWER(VLOOKUP(VALUE(RIGHT($A53,4)),$A$4:$G$50,COLUMN(G$50),0)/VLOOKUP(VALUE(LEFT($A53,4)),$A$4:$G$50,COLUMN(G$50),0),1/(VALUE(RIGHT($A53,4))-VALUE(LEFT($A53,4))))-1)*100</f>
        <v>-0.2663780081268885</v>
      </c>
    </row>
    <row r="54" spans="1:10">
      <c r="A54" s="75" t="s">
        <v>530</v>
      </c>
      <c r="B54" s="2">
        <f t="shared" ref="B54:B61" si="5">(POWER(VLOOKUP(VALUE(RIGHT($A54,4)),$A$4:$G$50,COLUMN(B$50),0)/VLOOKUP(VALUE(LEFT($A54,4)),$A$4:$G$50,COLUMN(B$50),0),1/(VALUE(RIGHT($A54,4))-VALUE(LEFT($A54,4))))-1)*100</f>
        <v>3.1360012749042543</v>
      </c>
      <c r="C54" s="2">
        <f t="shared" si="4"/>
        <v>0.77145820658188757</v>
      </c>
      <c r="D54" s="2">
        <f t="shared" si="4"/>
        <v>2.3404896230666106</v>
      </c>
      <c r="E54" s="2">
        <f t="shared" si="4"/>
        <v>2.3404896230666106</v>
      </c>
      <c r="F54" s="2">
        <f t="shared" si="4"/>
        <v>8.8052620165221853</v>
      </c>
      <c r="G54" s="2">
        <f t="shared" si="4"/>
        <v>-0.17683200115482522</v>
      </c>
    </row>
    <row r="55" spans="1:10">
      <c r="A55" s="75" t="s">
        <v>531</v>
      </c>
      <c r="B55" s="2">
        <f t="shared" si="5"/>
        <v>0.57561815712963149</v>
      </c>
      <c r="C55" s="2">
        <f t="shared" si="4"/>
        <v>0.51157905128700332</v>
      </c>
      <c r="D55" s="2">
        <f t="shared" si="4"/>
        <v>6.487579024723189E-2</v>
      </c>
      <c r="E55" s="2">
        <f t="shared" si="4"/>
        <v>6.487579024723189E-2</v>
      </c>
      <c r="F55" s="2">
        <f t="shared" si="4"/>
        <v>11.685072096031179</v>
      </c>
      <c r="G55" s="2">
        <f t="shared" si="4"/>
        <v>0.12958381002421415</v>
      </c>
    </row>
    <row r="56" spans="1:10">
      <c r="A56" s="91" t="s">
        <v>0</v>
      </c>
      <c r="B56" s="2">
        <f t="shared" si="5"/>
        <v>0.35146970951833723</v>
      </c>
      <c r="C56" s="2">
        <f t="shared" si="4"/>
        <v>0.63299731218078303</v>
      </c>
      <c r="D56" s="2">
        <f t="shared" si="4"/>
        <v>-0.27757487174244755</v>
      </c>
      <c r="E56" s="2">
        <f t="shared" si="4"/>
        <v>-0.27757487174244755</v>
      </c>
      <c r="F56" s="2">
        <f t="shared" si="4"/>
        <v>4.0304074677516732</v>
      </c>
      <c r="G56" s="2">
        <f t="shared" si="4"/>
        <v>-0.42914861274759852</v>
      </c>
    </row>
    <row r="57" spans="1:10">
      <c r="A57" s="75" t="s">
        <v>1</v>
      </c>
      <c r="B57" s="2">
        <f t="shared" si="5"/>
        <v>1.066894204504365</v>
      </c>
      <c r="C57" s="2">
        <f t="shared" si="4"/>
        <v>0.64250715208076237</v>
      </c>
      <c r="D57" s="2">
        <f t="shared" si="4"/>
        <v>0.43393040278973949</v>
      </c>
      <c r="E57" s="2">
        <f t="shared" si="4"/>
        <v>0.43393040278973949</v>
      </c>
      <c r="F57" s="2">
        <f t="shared" si="4"/>
        <v>6.4776009630842069</v>
      </c>
      <c r="G57" s="2">
        <f t="shared" si="4"/>
        <v>-1.1205299736756102</v>
      </c>
    </row>
    <row r="58" spans="1:10">
      <c r="A58" s="91" t="s">
        <v>933</v>
      </c>
      <c r="B58" s="2">
        <f t="shared" si="5"/>
        <v>0.54111919598374136</v>
      </c>
      <c r="C58" s="2">
        <f t="shared" si="4"/>
        <v>0.60151324908905845</v>
      </c>
      <c r="D58" s="2">
        <f t="shared" si="4"/>
        <v>-6.3212051562711036E-2</v>
      </c>
      <c r="E58" s="2">
        <f t="shared" si="4"/>
        <v>-6.3212051562711036E-2</v>
      </c>
      <c r="F58" s="2">
        <f t="shared" si="4"/>
        <v>3.5169422101532621</v>
      </c>
      <c r="G58" s="2">
        <f t="shared" si="4"/>
        <v>-0.25173294749902819</v>
      </c>
    </row>
    <row r="59" spans="1:10">
      <c r="A59" s="91" t="s">
        <v>636</v>
      </c>
      <c r="B59" s="2">
        <f t="shared" si="5"/>
        <v>3.5130979147401931E-2</v>
      </c>
      <c r="C59" s="2">
        <f t="shared" si="4"/>
        <v>0.62877100511327111</v>
      </c>
      <c r="D59" s="2">
        <f t="shared" si="4"/>
        <v>-0.59217936337693233</v>
      </c>
      <c r="E59" s="2">
        <f t="shared" si="4"/>
        <v>-0.59217936337693233</v>
      </c>
      <c r="F59" s="2">
        <f t="shared" si="4"/>
        <v>2.9608971679675244</v>
      </c>
      <c r="G59" s="2">
        <f t="shared" si="4"/>
        <v>-0.12031827678344875</v>
      </c>
    </row>
    <row r="60" spans="1:10">
      <c r="A60" s="91" t="s">
        <v>2</v>
      </c>
      <c r="B60" s="2">
        <f t="shared" si="5"/>
        <v>0.62402017285627664</v>
      </c>
      <c r="C60" s="2">
        <f t="shared" si="4"/>
        <v>0.62189230057771994</v>
      </c>
      <c r="D60" s="2">
        <f t="shared" si="4"/>
        <v>-2.7133974196402733E-3</v>
      </c>
      <c r="E60" s="2">
        <f t="shared" si="4"/>
        <v>-2.7133974196402733E-3</v>
      </c>
      <c r="F60" s="2">
        <f t="shared" si="4"/>
        <v>3.5214300470830961</v>
      </c>
      <c r="G60" s="2">
        <f t="shared" si="4"/>
        <v>-1.6327884088809919</v>
      </c>
    </row>
    <row r="61" spans="1:10">
      <c r="A61" s="91" t="s">
        <v>3</v>
      </c>
      <c r="B61" s="2">
        <f t="shared" si="5"/>
        <v>-0.88331096032217005</v>
      </c>
      <c r="C61" s="2">
        <f t="shared" si="4"/>
        <v>0.63958134804669164</v>
      </c>
      <c r="D61" s="2">
        <f t="shared" si="4"/>
        <v>-1.5114704066722551</v>
      </c>
      <c r="E61" s="2">
        <f t="shared" si="4"/>
        <v>-1.5114704066722551</v>
      </c>
      <c r="F61" s="2">
        <f t="shared" si="4"/>
        <v>2.0861855838981036</v>
      </c>
      <c r="G61" s="2">
        <f t="shared" si="4"/>
        <v>2.3035432225699148</v>
      </c>
    </row>
    <row r="63" spans="1:10">
      <c r="A63" s="94" t="s">
        <v>1351</v>
      </c>
    </row>
  </sheetData>
  <mergeCells count="4">
    <mergeCell ref="A1:G1"/>
    <mergeCell ref="A2:A3"/>
    <mergeCell ref="D2:E2"/>
    <mergeCell ref="B3:C3"/>
  </mergeCells>
  <pageMargins left="0.7" right="0.7" top="0.75" bottom="0.75" header="0.3" footer="0.3"/>
  <pageSetup scale="71" orientation="portrait" horizontalDpi="0" verticalDpi="0" r:id="rId1"/>
</worksheet>
</file>

<file path=xl/worksheets/sheet92.xml><?xml version="1.0" encoding="utf-8"?>
<worksheet xmlns="http://schemas.openxmlformats.org/spreadsheetml/2006/main" xmlns:r="http://schemas.openxmlformats.org/officeDocument/2006/relationships">
  <sheetPr codeName="Sheet136"/>
  <dimension ref="A1:Y72"/>
  <sheetViews>
    <sheetView view="pageBreakPreview" zoomScaleNormal="100" zoomScaleSheetLayoutView="100" workbookViewId="0"/>
  </sheetViews>
  <sheetFormatPr defaultRowHeight="15" outlineLevelRow="1" outlineLevelCol="1"/>
  <cols>
    <col min="1" max="1" width="12" customWidth="1"/>
    <col min="2" max="2" width="7.7109375" customWidth="1"/>
    <col min="3" max="3" width="13.42578125" customWidth="1"/>
    <col min="4" max="6" width="9.42578125" bestFit="1" customWidth="1"/>
    <col min="7" max="7" width="9.85546875" customWidth="1"/>
    <col min="8" max="8" width="9.140625" customWidth="1"/>
    <col min="9" max="9" width="13.5703125" customWidth="1"/>
    <col min="10" max="10" width="8.5703125" customWidth="1"/>
    <col min="11" max="11" width="9.85546875" customWidth="1"/>
    <col min="12" max="12" width="9.42578125" customWidth="1"/>
    <col min="13" max="13" width="0" hidden="1" customWidth="1" outlineLevel="1"/>
    <col min="14" max="19" width="9.28515625" hidden="1" customWidth="1" outlineLevel="1"/>
    <col min="20" max="20" width="13.42578125" hidden="1" customWidth="1" outlineLevel="1"/>
    <col min="21" max="21" width="14.7109375" hidden="1" customWidth="1" outlineLevel="1"/>
    <col min="22" max="24" width="0" hidden="1" customWidth="1" outlineLevel="1"/>
    <col min="25" max="25" width="9.140625" collapsed="1"/>
  </cols>
  <sheetData>
    <row r="1" spans="1:24">
      <c r="A1" s="9" t="s">
        <v>941</v>
      </c>
    </row>
    <row r="2" spans="1:24" ht="15" customHeight="1">
      <c r="A2" s="320"/>
      <c r="B2" s="318" t="s">
        <v>882</v>
      </c>
      <c r="C2" s="343" t="s">
        <v>942</v>
      </c>
      <c r="D2" s="344"/>
      <c r="E2" s="344"/>
      <c r="F2" s="344"/>
      <c r="G2" s="318" t="s">
        <v>943</v>
      </c>
      <c r="H2" s="318" t="s">
        <v>887</v>
      </c>
      <c r="I2" s="370" t="s">
        <v>944</v>
      </c>
      <c r="J2" s="370"/>
      <c r="K2" s="370"/>
      <c r="L2" s="370"/>
    </row>
    <row r="3" spans="1:24" ht="45">
      <c r="A3" s="320"/>
      <c r="B3" s="318"/>
      <c r="C3" s="47" t="s">
        <v>945</v>
      </c>
      <c r="D3" s="47" t="s">
        <v>946</v>
      </c>
      <c r="E3" s="47" t="s">
        <v>947</v>
      </c>
      <c r="F3" s="95" t="s">
        <v>948</v>
      </c>
      <c r="G3" s="318"/>
      <c r="H3" s="318"/>
      <c r="I3" s="47" t="s">
        <v>945</v>
      </c>
      <c r="J3" s="47" t="s">
        <v>946</v>
      </c>
      <c r="K3" s="47" t="s">
        <v>947</v>
      </c>
      <c r="L3" s="47" t="s">
        <v>948</v>
      </c>
    </row>
    <row r="4" spans="1:24" ht="30" customHeight="1">
      <c r="A4" s="320"/>
      <c r="B4" s="373" t="s">
        <v>898</v>
      </c>
      <c r="C4" s="374"/>
      <c r="D4" s="374"/>
      <c r="E4" s="374"/>
      <c r="F4" s="374"/>
      <c r="G4" s="47" t="s">
        <v>634</v>
      </c>
      <c r="H4" s="318" t="s">
        <v>932</v>
      </c>
      <c r="I4" s="318"/>
      <c r="J4" s="318"/>
      <c r="K4" s="318"/>
      <c r="L4" s="318"/>
      <c r="M4" s="171">
        <f>('14b'!B5*'14b'!H46/100)</f>
        <v>22768.6525</v>
      </c>
      <c r="O4" t="s">
        <v>949</v>
      </c>
      <c r="P4" t="s">
        <v>950</v>
      </c>
      <c r="Q4" t="s">
        <v>951</v>
      </c>
      <c r="R4" t="s">
        <v>952</v>
      </c>
      <c r="S4" t="s">
        <v>953</v>
      </c>
      <c r="T4" t="s">
        <v>895</v>
      </c>
      <c r="U4" t="s">
        <v>954</v>
      </c>
      <c r="V4" t="s">
        <v>955</v>
      </c>
      <c r="W4" t="s">
        <v>956</v>
      </c>
      <c r="X4" t="s">
        <v>957</v>
      </c>
    </row>
    <row r="5" spans="1:24">
      <c r="A5" s="7">
        <v>1961</v>
      </c>
      <c r="B5" s="13">
        <f>O5</f>
        <v>27.5</v>
      </c>
      <c r="C5" s="13">
        <f t="shared" ref="C5:F20" si="0">P5</f>
        <v>21.9</v>
      </c>
      <c r="D5" s="13">
        <f t="shared" si="0"/>
        <v>39.200000000000003</v>
      </c>
      <c r="E5" s="13">
        <f t="shared" si="0"/>
        <v>22.1</v>
      </c>
      <c r="F5" s="13">
        <f t="shared" si="0"/>
        <v>15.7</v>
      </c>
      <c r="G5" s="13">
        <f>H5/'14'!K5*100</f>
        <v>31.721875427165447</v>
      </c>
      <c r="H5" s="3">
        <f>T5/(10^6)</f>
        <v>2784.8</v>
      </c>
      <c r="I5" s="3">
        <f t="shared" ref="I5:L20" si="1">U5/(10^6)</f>
        <v>15455</v>
      </c>
      <c r="J5" s="3">
        <f t="shared" si="1"/>
        <v>608.29999999999995</v>
      </c>
      <c r="K5" s="3">
        <f t="shared" si="1"/>
        <v>13113.9</v>
      </c>
      <c r="L5" s="3">
        <f t="shared" si="1"/>
        <v>1732.8</v>
      </c>
      <c r="M5" s="17">
        <f>100*I5/'14'!J5</f>
        <v>63.77456280071636</v>
      </c>
      <c r="N5">
        <v>1961</v>
      </c>
      <c r="O5">
        <v>27.5</v>
      </c>
      <c r="P5">
        <v>21.9</v>
      </c>
      <c r="Q5">
        <v>39.200000000000003</v>
      </c>
      <c r="R5">
        <v>22.1</v>
      </c>
      <c r="S5">
        <v>15.7</v>
      </c>
      <c r="T5">
        <v>2784800000</v>
      </c>
      <c r="U5">
        <v>15455000000</v>
      </c>
      <c r="V5">
        <v>608300000</v>
      </c>
      <c r="W5">
        <v>13113900000</v>
      </c>
      <c r="X5">
        <v>1732800000</v>
      </c>
    </row>
    <row r="6" spans="1:24">
      <c r="A6" s="7">
        <f>A5+1</f>
        <v>1962</v>
      </c>
      <c r="B6" s="13">
        <f t="shared" ref="B6:F51" si="2">O6</f>
        <v>28.1</v>
      </c>
      <c r="C6" s="13">
        <f t="shared" si="0"/>
        <v>23.5</v>
      </c>
      <c r="D6" s="13">
        <f t="shared" si="0"/>
        <v>39.299999999999997</v>
      </c>
      <c r="E6" s="13">
        <f t="shared" si="0"/>
        <v>23.9</v>
      </c>
      <c r="F6" s="13">
        <f t="shared" si="0"/>
        <v>16.600000000000001</v>
      </c>
      <c r="G6" s="13">
        <f>H6/'14'!K6*100</f>
        <v>33.623924418903499</v>
      </c>
      <c r="H6" s="3">
        <f t="shared" ref="H6:L51" si="3">T6/(10^6)</f>
        <v>3270.7</v>
      </c>
      <c r="I6" s="3">
        <f t="shared" si="1"/>
        <v>17029.7</v>
      </c>
      <c r="J6" s="3">
        <f t="shared" si="1"/>
        <v>619.5</v>
      </c>
      <c r="K6" s="3">
        <f t="shared" si="1"/>
        <v>14543.5</v>
      </c>
      <c r="L6" s="3">
        <f t="shared" si="1"/>
        <v>1866.7</v>
      </c>
      <c r="M6" s="17">
        <f>100*I6/'14'!J6</f>
        <v>63.645774937399558</v>
      </c>
      <c r="N6">
        <v>1962</v>
      </c>
      <c r="O6">
        <v>28.1</v>
      </c>
      <c r="P6">
        <v>23.5</v>
      </c>
      <c r="Q6">
        <v>39.299999999999997</v>
      </c>
      <c r="R6">
        <v>23.9</v>
      </c>
      <c r="S6">
        <v>16.600000000000001</v>
      </c>
      <c r="T6">
        <v>3270700000</v>
      </c>
      <c r="U6">
        <v>17029700000</v>
      </c>
      <c r="V6">
        <v>619500000</v>
      </c>
      <c r="W6">
        <v>14543500000</v>
      </c>
      <c r="X6">
        <v>1866700000</v>
      </c>
    </row>
    <row r="7" spans="1:24">
      <c r="A7" s="7">
        <f t="shared" ref="A7:A51" si="4">A6+1</f>
        <v>1963</v>
      </c>
      <c r="B7" s="13">
        <f t="shared" si="2"/>
        <v>29</v>
      </c>
      <c r="C7" s="13">
        <f t="shared" si="0"/>
        <v>25.4</v>
      </c>
      <c r="D7" s="13">
        <f t="shared" si="0"/>
        <v>41</v>
      </c>
      <c r="E7" s="13">
        <f t="shared" si="0"/>
        <v>26</v>
      </c>
      <c r="F7" s="13">
        <f t="shared" si="0"/>
        <v>17.600000000000001</v>
      </c>
      <c r="G7" s="13">
        <f>H7/'14'!K7*100</f>
        <v>34.38787717665825</v>
      </c>
      <c r="H7" s="3">
        <f t="shared" si="3"/>
        <v>3621.8</v>
      </c>
      <c r="I7" s="3">
        <f t="shared" si="1"/>
        <v>18577.900000000001</v>
      </c>
      <c r="J7" s="3">
        <f t="shared" si="1"/>
        <v>649.29999999999995</v>
      </c>
      <c r="K7" s="3">
        <f t="shared" si="1"/>
        <v>15931.5</v>
      </c>
      <c r="L7" s="3">
        <f t="shared" si="1"/>
        <v>1997</v>
      </c>
      <c r="M7" s="17">
        <f>100*I7/'14'!J7</f>
        <v>63.819430369528114</v>
      </c>
      <c r="N7">
        <v>1963</v>
      </c>
      <c r="O7">
        <v>29</v>
      </c>
      <c r="P7">
        <v>25.4</v>
      </c>
      <c r="Q7">
        <v>41</v>
      </c>
      <c r="R7">
        <v>26</v>
      </c>
      <c r="S7">
        <v>17.600000000000001</v>
      </c>
      <c r="T7">
        <v>3621800000</v>
      </c>
      <c r="U7">
        <v>18577900000</v>
      </c>
      <c r="V7">
        <v>649300000</v>
      </c>
      <c r="W7">
        <v>15931500000</v>
      </c>
      <c r="X7">
        <v>1997000000</v>
      </c>
    </row>
    <row r="8" spans="1:24">
      <c r="A8" s="7">
        <f t="shared" si="4"/>
        <v>1964</v>
      </c>
      <c r="B8" s="13">
        <f t="shared" si="2"/>
        <v>31</v>
      </c>
      <c r="C8" s="13">
        <f t="shared" si="0"/>
        <v>27.8</v>
      </c>
      <c r="D8" s="13">
        <f t="shared" si="0"/>
        <v>44.1</v>
      </c>
      <c r="E8" s="13">
        <f t="shared" si="0"/>
        <v>28.4</v>
      </c>
      <c r="F8" s="13">
        <f t="shared" si="0"/>
        <v>18.899999999999999</v>
      </c>
      <c r="G8" s="13">
        <f>H8/'14'!K8*100</f>
        <v>35.107885344539824</v>
      </c>
      <c r="H8" s="3">
        <f t="shared" si="3"/>
        <v>4101.8999999999996</v>
      </c>
      <c r="I8" s="3">
        <f t="shared" si="1"/>
        <v>20516</v>
      </c>
      <c r="J8" s="3">
        <f t="shared" si="1"/>
        <v>697.3</v>
      </c>
      <c r="K8" s="3">
        <f t="shared" si="1"/>
        <v>17646.7</v>
      </c>
      <c r="L8" s="3">
        <f t="shared" si="1"/>
        <v>2172</v>
      </c>
      <c r="M8" s="17">
        <f>100*I8/'14'!J8</f>
        <v>63.715077205928026</v>
      </c>
      <c r="N8">
        <v>1964</v>
      </c>
      <c r="O8">
        <v>31</v>
      </c>
      <c r="P8">
        <v>27.8</v>
      </c>
      <c r="Q8">
        <v>44.1</v>
      </c>
      <c r="R8">
        <v>28.4</v>
      </c>
      <c r="S8">
        <v>18.899999999999999</v>
      </c>
      <c r="T8">
        <v>4101900000</v>
      </c>
      <c r="U8">
        <v>20516000000</v>
      </c>
      <c r="V8">
        <v>697300000</v>
      </c>
      <c r="W8">
        <v>17646700000</v>
      </c>
      <c r="X8">
        <v>2172000000</v>
      </c>
    </row>
    <row r="9" spans="1:24">
      <c r="A9" s="7">
        <f t="shared" si="4"/>
        <v>1965</v>
      </c>
      <c r="B9" s="13">
        <f t="shared" si="2"/>
        <v>34</v>
      </c>
      <c r="C9" s="13">
        <f t="shared" si="0"/>
        <v>30.1</v>
      </c>
      <c r="D9" s="13">
        <f t="shared" si="0"/>
        <v>47</v>
      </c>
      <c r="E9" s="13">
        <f t="shared" si="0"/>
        <v>30.9</v>
      </c>
      <c r="F9" s="13">
        <f t="shared" si="0"/>
        <v>20.399999999999999</v>
      </c>
      <c r="G9" s="13">
        <f>H9/'14'!K9*100</f>
        <v>34.780183599953524</v>
      </c>
      <c r="H9" s="3">
        <f t="shared" si="3"/>
        <v>4489.6000000000004</v>
      </c>
      <c r="I9" s="3">
        <f t="shared" si="1"/>
        <v>22609</v>
      </c>
      <c r="J9" s="3">
        <f t="shared" si="1"/>
        <v>765.7</v>
      </c>
      <c r="K9" s="3">
        <f t="shared" si="1"/>
        <v>19436.599999999999</v>
      </c>
      <c r="L9" s="3">
        <f t="shared" si="1"/>
        <v>2406.8000000000002</v>
      </c>
      <c r="M9" s="17">
        <f>100*I9/'14'!J9</f>
        <v>63.655765029168641</v>
      </c>
      <c r="N9">
        <v>1965</v>
      </c>
      <c r="O9">
        <v>34</v>
      </c>
      <c r="P9">
        <v>30.1</v>
      </c>
      <c r="Q9">
        <v>47</v>
      </c>
      <c r="R9">
        <v>30.9</v>
      </c>
      <c r="S9">
        <v>20.399999999999999</v>
      </c>
      <c r="T9">
        <v>4489600000</v>
      </c>
      <c r="U9">
        <v>22609000000</v>
      </c>
      <c r="V9">
        <v>765700000</v>
      </c>
      <c r="W9">
        <v>19436600000</v>
      </c>
      <c r="X9">
        <v>2406800000</v>
      </c>
    </row>
    <row r="10" spans="1:24">
      <c r="A10" s="7">
        <f t="shared" si="4"/>
        <v>1966</v>
      </c>
      <c r="B10" s="13">
        <f t="shared" si="2"/>
        <v>37.700000000000003</v>
      </c>
      <c r="C10" s="13">
        <f t="shared" si="0"/>
        <v>32.200000000000003</v>
      </c>
      <c r="D10" s="13">
        <f t="shared" si="0"/>
        <v>51.1</v>
      </c>
      <c r="E10" s="13">
        <f t="shared" si="0"/>
        <v>33</v>
      </c>
      <c r="F10" s="13">
        <f t="shared" si="0"/>
        <v>22.1</v>
      </c>
      <c r="G10" s="13">
        <f>H10/'14'!K10*100</f>
        <v>32.086152345011158</v>
      </c>
      <c r="H10" s="3">
        <f t="shared" si="3"/>
        <v>4472.2</v>
      </c>
      <c r="I10" s="3">
        <f t="shared" si="1"/>
        <v>24912</v>
      </c>
      <c r="J10" s="3">
        <f t="shared" si="1"/>
        <v>841.8</v>
      </c>
      <c r="K10" s="3">
        <f t="shared" si="1"/>
        <v>21377.9</v>
      </c>
      <c r="L10" s="3">
        <f t="shared" si="1"/>
        <v>2692.3</v>
      </c>
      <c r="M10" s="17">
        <f>100*I10/'14'!J10</f>
        <v>64.123387069788748</v>
      </c>
      <c r="N10">
        <v>1966</v>
      </c>
      <c r="O10">
        <v>37.700000000000003</v>
      </c>
      <c r="P10">
        <v>32.200000000000003</v>
      </c>
      <c r="Q10">
        <v>51.1</v>
      </c>
      <c r="R10">
        <v>33</v>
      </c>
      <c r="S10">
        <v>22.1</v>
      </c>
      <c r="T10">
        <v>4472200000</v>
      </c>
      <c r="U10">
        <v>24912000000</v>
      </c>
      <c r="V10">
        <v>841800000</v>
      </c>
      <c r="W10">
        <v>21377900000</v>
      </c>
      <c r="X10">
        <v>2692300000</v>
      </c>
    </row>
    <row r="11" spans="1:24">
      <c r="A11" s="7">
        <f t="shared" si="4"/>
        <v>1967</v>
      </c>
      <c r="B11" s="13">
        <f t="shared" si="2"/>
        <v>40</v>
      </c>
      <c r="C11" s="13">
        <f t="shared" si="0"/>
        <v>33.1</v>
      </c>
      <c r="D11" s="13">
        <f t="shared" si="0"/>
        <v>50.5</v>
      </c>
      <c r="E11" s="13">
        <f t="shared" si="0"/>
        <v>33.9</v>
      </c>
      <c r="F11" s="13">
        <f t="shared" si="0"/>
        <v>23</v>
      </c>
      <c r="G11" s="13">
        <f>H11/'14'!K11*100</f>
        <v>30.60915313528626</v>
      </c>
      <c r="H11" s="3">
        <f t="shared" si="3"/>
        <v>4445</v>
      </c>
      <c r="I11" s="3">
        <f t="shared" si="1"/>
        <v>26054.9</v>
      </c>
      <c r="J11" s="3">
        <f t="shared" si="1"/>
        <v>866.8</v>
      </c>
      <c r="K11" s="3">
        <f t="shared" si="1"/>
        <v>22241.5</v>
      </c>
      <c r="L11" s="3">
        <f t="shared" si="1"/>
        <v>2946.6</v>
      </c>
      <c r="M11" s="17">
        <f>100*I11/'14'!J11</f>
        <v>64.211480973070763</v>
      </c>
      <c r="N11">
        <v>1967</v>
      </c>
      <c r="O11">
        <v>40</v>
      </c>
      <c r="P11">
        <v>33.1</v>
      </c>
      <c r="Q11">
        <v>50.5</v>
      </c>
      <c r="R11">
        <v>33.9</v>
      </c>
      <c r="S11">
        <v>23</v>
      </c>
      <c r="T11">
        <v>4445000000</v>
      </c>
      <c r="U11">
        <v>26054900000</v>
      </c>
      <c r="V11">
        <v>866800000</v>
      </c>
      <c r="W11">
        <v>22241500000</v>
      </c>
      <c r="X11">
        <v>2946600000</v>
      </c>
    </row>
    <row r="12" spans="1:24">
      <c r="A12" s="7">
        <f t="shared" si="4"/>
        <v>1968</v>
      </c>
      <c r="B12" s="13">
        <f t="shared" si="2"/>
        <v>40.799999999999997</v>
      </c>
      <c r="C12" s="13">
        <f t="shared" si="0"/>
        <v>35.1</v>
      </c>
      <c r="D12" s="13">
        <f t="shared" si="0"/>
        <v>53</v>
      </c>
      <c r="E12" s="13">
        <f t="shared" si="0"/>
        <v>36.1</v>
      </c>
      <c r="F12" s="13">
        <f t="shared" si="0"/>
        <v>23.9</v>
      </c>
      <c r="G12" s="13">
        <f>H12/'14'!K12*100</f>
        <v>31.615484100015212</v>
      </c>
      <c r="H12" s="3">
        <f t="shared" si="3"/>
        <v>4986.8999999999996</v>
      </c>
      <c r="I12" s="3">
        <f t="shared" si="1"/>
        <v>28142.6</v>
      </c>
      <c r="J12" s="3">
        <f t="shared" si="1"/>
        <v>928.3</v>
      </c>
      <c r="K12" s="3">
        <f t="shared" si="1"/>
        <v>23994.1</v>
      </c>
      <c r="L12" s="3">
        <f t="shared" si="1"/>
        <v>3220.2</v>
      </c>
      <c r="M12" s="17">
        <f>100*I12/'14'!J12</f>
        <v>64.082648504762489</v>
      </c>
      <c r="N12">
        <v>1968</v>
      </c>
      <c r="O12">
        <v>40.799999999999997</v>
      </c>
      <c r="P12">
        <v>35.1</v>
      </c>
      <c r="Q12">
        <v>53</v>
      </c>
      <c r="R12">
        <v>36.1</v>
      </c>
      <c r="S12">
        <v>23.9</v>
      </c>
      <c r="T12">
        <v>4986900000</v>
      </c>
      <c r="U12">
        <v>28142600000</v>
      </c>
      <c r="V12">
        <v>928300000</v>
      </c>
      <c r="W12">
        <v>23994100000</v>
      </c>
      <c r="X12">
        <v>3220200000</v>
      </c>
    </row>
    <row r="13" spans="1:24">
      <c r="A13" s="7">
        <f t="shared" si="4"/>
        <v>1969</v>
      </c>
      <c r="B13" s="13">
        <f t="shared" si="2"/>
        <v>42.6</v>
      </c>
      <c r="C13" s="13">
        <f t="shared" si="0"/>
        <v>37.299999999999997</v>
      </c>
      <c r="D13" s="13">
        <f t="shared" si="0"/>
        <v>56.6</v>
      </c>
      <c r="E13" s="13">
        <f t="shared" si="0"/>
        <v>38.299999999999997</v>
      </c>
      <c r="F13" s="13">
        <f t="shared" si="0"/>
        <v>25.4</v>
      </c>
      <c r="G13" s="13">
        <f>H13/'14'!K13*100</f>
        <v>32.294811415690539</v>
      </c>
      <c r="H13" s="3">
        <f t="shared" si="3"/>
        <v>5616.1</v>
      </c>
      <c r="I13" s="3">
        <f t="shared" si="1"/>
        <v>30850.5</v>
      </c>
      <c r="J13" s="3">
        <f t="shared" si="1"/>
        <v>986.7</v>
      </c>
      <c r="K13" s="3">
        <f t="shared" si="1"/>
        <v>26304</v>
      </c>
      <c r="L13" s="3">
        <f t="shared" si="1"/>
        <v>3559.8</v>
      </c>
      <c r="M13" s="17">
        <f>100*I13/'14'!J13</f>
        <v>63.951319013445108</v>
      </c>
      <c r="N13">
        <v>1969</v>
      </c>
      <c r="O13">
        <v>42.6</v>
      </c>
      <c r="P13">
        <v>37.299999999999997</v>
      </c>
      <c r="Q13">
        <v>56.6</v>
      </c>
      <c r="R13">
        <v>38.299999999999997</v>
      </c>
      <c r="S13">
        <v>25.4</v>
      </c>
      <c r="T13">
        <v>5616100000</v>
      </c>
      <c r="U13">
        <v>30850500000</v>
      </c>
      <c r="V13">
        <v>986700000</v>
      </c>
      <c r="W13">
        <v>26304000000</v>
      </c>
      <c r="X13">
        <v>3559800000</v>
      </c>
    </row>
    <row r="14" spans="1:24">
      <c r="A14" s="7">
        <f t="shared" si="4"/>
        <v>1970</v>
      </c>
      <c r="B14" s="13">
        <f t="shared" si="2"/>
        <v>45</v>
      </c>
      <c r="C14" s="13">
        <f t="shared" si="0"/>
        <v>37</v>
      </c>
      <c r="D14" s="13">
        <f t="shared" si="0"/>
        <v>58.1</v>
      </c>
      <c r="E14" s="13">
        <f t="shared" si="0"/>
        <v>38</v>
      </c>
      <c r="F14" s="13">
        <f t="shared" si="0"/>
        <v>25.3</v>
      </c>
      <c r="G14" s="13">
        <f>H14/'14'!K14*100</f>
        <v>28.341121223067688</v>
      </c>
      <c r="H14" s="3">
        <f t="shared" si="3"/>
        <v>4864.3</v>
      </c>
      <c r="I14" s="3">
        <f t="shared" si="1"/>
        <v>31702.1</v>
      </c>
      <c r="J14" s="3">
        <f t="shared" si="1"/>
        <v>1072.8</v>
      </c>
      <c r="K14" s="3">
        <f t="shared" si="1"/>
        <v>26914.400000000001</v>
      </c>
      <c r="L14" s="3">
        <f t="shared" si="1"/>
        <v>3714.9</v>
      </c>
      <c r="M14" s="17">
        <f>100*I14/'14'!J14</f>
        <v>64.876241929377571</v>
      </c>
      <c r="N14">
        <v>1970</v>
      </c>
      <c r="O14">
        <v>45</v>
      </c>
      <c r="P14">
        <v>37</v>
      </c>
      <c r="Q14">
        <v>58.1</v>
      </c>
      <c r="R14">
        <v>38</v>
      </c>
      <c r="S14">
        <v>25.3</v>
      </c>
      <c r="T14">
        <v>4864300000</v>
      </c>
      <c r="U14">
        <v>31702100000</v>
      </c>
      <c r="V14">
        <v>1072800000</v>
      </c>
      <c r="W14">
        <v>26914400000</v>
      </c>
      <c r="X14">
        <v>3714900000</v>
      </c>
    </row>
    <row r="15" spans="1:24">
      <c r="A15" s="7">
        <f t="shared" si="4"/>
        <v>1971</v>
      </c>
      <c r="B15" s="13">
        <f t="shared" si="2"/>
        <v>45.7</v>
      </c>
      <c r="C15" s="13">
        <f t="shared" si="0"/>
        <v>39</v>
      </c>
      <c r="D15" s="13">
        <f t="shared" si="0"/>
        <v>60.9</v>
      </c>
      <c r="E15" s="13">
        <f t="shared" si="0"/>
        <v>40.1</v>
      </c>
      <c r="F15" s="13">
        <f t="shared" si="0"/>
        <v>25.9</v>
      </c>
      <c r="G15" s="13">
        <f>H15/'14'!K15*100</f>
        <v>29.904383696915961</v>
      </c>
      <c r="H15" s="3">
        <f t="shared" si="3"/>
        <v>5632.7</v>
      </c>
      <c r="I15" s="3">
        <f t="shared" si="1"/>
        <v>33867.4</v>
      </c>
      <c r="J15" s="3">
        <f t="shared" si="1"/>
        <v>1179.9000000000001</v>
      </c>
      <c r="K15" s="3">
        <f t="shared" si="1"/>
        <v>28791</v>
      </c>
      <c r="L15" s="3">
        <f t="shared" si="1"/>
        <v>3896.5</v>
      </c>
      <c r="M15" s="17">
        <f>100*I15/'14'!J15</f>
        <v>64.260858015672738</v>
      </c>
      <c r="N15">
        <v>1971</v>
      </c>
      <c r="O15">
        <v>45.7</v>
      </c>
      <c r="P15">
        <v>39</v>
      </c>
      <c r="Q15">
        <v>60.9</v>
      </c>
      <c r="R15">
        <v>40.1</v>
      </c>
      <c r="S15">
        <v>25.9</v>
      </c>
      <c r="T15">
        <v>5632700000</v>
      </c>
      <c r="U15">
        <v>33867400000</v>
      </c>
      <c r="V15">
        <v>1179900000</v>
      </c>
      <c r="W15">
        <v>28791000000</v>
      </c>
      <c r="X15">
        <v>3896500000</v>
      </c>
    </row>
    <row r="16" spans="1:24">
      <c r="A16" s="7">
        <f t="shared" si="4"/>
        <v>1972</v>
      </c>
      <c r="B16" s="13">
        <f t="shared" si="2"/>
        <v>46.3</v>
      </c>
      <c r="C16" s="13">
        <f t="shared" si="0"/>
        <v>41.7</v>
      </c>
      <c r="D16" s="13">
        <f t="shared" si="0"/>
        <v>66.400000000000006</v>
      </c>
      <c r="E16" s="13">
        <f t="shared" si="0"/>
        <v>42.9</v>
      </c>
      <c r="F16" s="13">
        <f t="shared" si="0"/>
        <v>27.5</v>
      </c>
      <c r="G16" s="13">
        <f>H16/'14'!K16*100</f>
        <v>30.908599755457189</v>
      </c>
      <c r="H16" s="3">
        <f t="shared" si="3"/>
        <v>6521.9</v>
      </c>
      <c r="I16" s="3">
        <f t="shared" si="1"/>
        <v>38003</v>
      </c>
      <c r="J16" s="3">
        <f t="shared" si="1"/>
        <v>1328.8</v>
      </c>
      <c r="K16" s="3">
        <f t="shared" si="1"/>
        <v>32325.200000000001</v>
      </c>
      <c r="L16" s="3">
        <f t="shared" si="1"/>
        <v>4348.8999999999996</v>
      </c>
      <c r="M16" s="17">
        <f>100*I16/'14'!J16</f>
        <v>64.298959792635301</v>
      </c>
      <c r="N16">
        <v>1972</v>
      </c>
      <c r="O16">
        <v>46.3</v>
      </c>
      <c r="P16">
        <v>41.7</v>
      </c>
      <c r="Q16">
        <v>66.400000000000006</v>
      </c>
      <c r="R16">
        <v>42.9</v>
      </c>
      <c r="S16">
        <v>27.5</v>
      </c>
      <c r="T16">
        <v>6521900000</v>
      </c>
      <c r="U16">
        <v>38003000000</v>
      </c>
      <c r="V16">
        <v>1328800000</v>
      </c>
      <c r="W16">
        <v>32325200000</v>
      </c>
      <c r="X16">
        <v>4348900000</v>
      </c>
    </row>
    <row r="17" spans="1:24">
      <c r="A17" s="7">
        <f t="shared" si="4"/>
        <v>1973</v>
      </c>
      <c r="B17" s="13">
        <f t="shared" si="2"/>
        <v>48.7</v>
      </c>
      <c r="C17" s="13">
        <f t="shared" si="0"/>
        <v>45.1</v>
      </c>
      <c r="D17" s="13">
        <f t="shared" si="0"/>
        <v>71.2</v>
      </c>
      <c r="E17" s="13">
        <f t="shared" si="0"/>
        <v>46.4</v>
      </c>
      <c r="F17" s="13">
        <f t="shared" si="0"/>
        <v>29.9</v>
      </c>
      <c r="G17" s="13">
        <f>H17/'14'!K17*100</f>
        <v>33.156717868948085</v>
      </c>
      <c r="H17" s="3">
        <f t="shared" si="3"/>
        <v>8185.2</v>
      </c>
      <c r="I17" s="3">
        <f t="shared" si="1"/>
        <v>46015.6</v>
      </c>
      <c r="J17" s="3">
        <f t="shared" si="1"/>
        <v>1520.3</v>
      </c>
      <c r="K17" s="3">
        <f t="shared" si="1"/>
        <v>39528.800000000003</v>
      </c>
      <c r="L17" s="3">
        <f t="shared" si="1"/>
        <v>4966.5</v>
      </c>
      <c r="M17" s="17">
        <f>100*I17/'14'!J17</f>
        <v>65.083873157760749</v>
      </c>
      <c r="N17">
        <v>1973</v>
      </c>
      <c r="O17">
        <v>48.7</v>
      </c>
      <c r="P17">
        <v>45.1</v>
      </c>
      <c r="Q17">
        <v>71.2</v>
      </c>
      <c r="R17">
        <v>46.4</v>
      </c>
      <c r="S17">
        <v>29.9</v>
      </c>
      <c r="T17">
        <v>8185200000</v>
      </c>
      <c r="U17">
        <v>46015600000</v>
      </c>
      <c r="V17">
        <v>1520300000</v>
      </c>
      <c r="W17">
        <v>39528800000</v>
      </c>
      <c r="X17">
        <v>4966500000</v>
      </c>
    </row>
    <row r="18" spans="1:24">
      <c r="A18" s="7">
        <f t="shared" si="4"/>
        <v>1974</v>
      </c>
      <c r="B18" s="13">
        <f t="shared" si="2"/>
        <v>51.7</v>
      </c>
      <c r="C18" s="13">
        <f t="shared" si="0"/>
        <v>46.7</v>
      </c>
      <c r="D18" s="13">
        <f t="shared" si="0"/>
        <v>75.3</v>
      </c>
      <c r="E18" s="13">
        <f t="shared" si="0"/>
        <v>47.9</v>
      </c>
      <c r="F18" s="13">
        <f t="shared" si="0"/>
        <v>31.4</v>
      </c>
      <c r="G18" s="13">
        <f>H18/'14'!K18*100</f>
        <v>33.685101230729018</v>
      </c>
      <c r="H18" s="3">
        <f t="shared" si="3"/>
        <v>9793</v>
      </c>
      <c r="I18" s="3">
        <f t="shared" si="1"/>
        <v>59506</v>
      </c>
      <c r="J18" s="3">
        <f t="shared" si="1"/>
        <v>2177.6999999999998</v>
      </c>
      <c r="K18" s="3">
        <f t="shared" si="1"/>
        <v>51551.1</v>
      </c>
      <c r="L18" s="3">
        <f t="shared" si="1"/>
        <v>5777.2</v>
      </c>
      <c r="M18" s="17">
        <f>100*I18/'14'!J18</f>
        <v>67.179133442690684</v>
      </c>
      <c r="N18">
        <v>1974</v>
      </c>
      <c r="O18">
        <v>51.7</v>
      </c>
      <c r="P18">
        <v>46.7</v>
      </c>
      <c r="Q18">
        <v>75.3</v>
      </c>
      <c r="R18">
        <v>47.9</v>
      </c>
      <c r="S18">
        <v>31.4</v>
      </c>
      <c r="T18">
        <v>9793000000</v>
      </c>
      <c r="U18">
        <v>59506000000</v>
      </c>
      <c r="V18">
        <v>2177700000</v>
      </c>
      <c r="W18">
        <v>51551100000</v>
      </c>
      <c r="X18">
        <v>5777200000</v>
      </c>
    </row>
    <row r="19" spans="1:24">
      <c r="A19" s="7">
        <f t="shared" si="4"/>
        <v>1975</v>
      </c>
      <c r="B19" s="13">
        <f t="shared" si="2"/>
        <v>53.6</v>
      </c>
      <c r="C19" s="13">
        <f t="shared" si="0"/>
        <v>44.2</v>
      </c>
      <c r="D19" s="13">
        <f t="shared" si="0"/>
        <v>68.8</v>
      </c>
      <c r="E19" s="13">
        <f t="shared" si="0"/>
        <v>45.3</v>
      </c>
      <c r="F19" s="13">
        <f t="shared" si="0"/>
        <v>30.2</v>
      </c>
      <c r="G19" s="13">
        <f>H19/'14'!K19*100</f>
        <v>30.860456136821579</v>
      </c>
      <c r="H19" s="3">
        <f t="shared" si="3"/>
        <v>9511.1</v>
      </c>
      <c r="I19" s="3">
        <f t="shared" si="1"/>
        <v>63457.9</v>
      </c>
      <c r="J19" s="3">
        <f t="shared" si="1"/>
        <v>2559</v>
      </c>
      <c r="K19" s="3">
        <f t="shared" si="1"/>
        <v>54596.4</v>
      </c>
      <c r="L19" s="3">
        <f t="shared" si="1"/>
        <v>6302.6</v>
      </c>
      <c r="M19" s="17">
        <f>100*I19/'14'!J19</f>
        <v>67.309554645478201</v>
      </c>
      <c r="N19">
        <v>1975</v>
      </c>
      <c r="O19">
        <v>53.6</v>
      </c>
      <c r="P19">
        <v>44.2</v>
      </c>
      <c r="Q19">
        <v>68.8</v>
      </c>
      <c r="R19">
        <v>45.3</v>
      </c>
      <c r="S19">
        <v>30.2</v>
      </c>
      <c r="T19">
        <v>9511100000</v>
      </c>
      <c r="U19">
        <v>63457900000</v>
      </c>
      <c r="V19">
        <v>2559000000</v>
      </c>
      <c r="W19">
        <v>54596400000</v>
      </c>
      <c r="X19">
        <v>6302600000</v>
      </c>
    </row>
    <row r="20" spans="1:24">
      <c r="A20" s="7">
        <f t="shared" si="4"/>
        <v>1976</v>
      </c>
      <c r="B20" s="13">
        <f t="shared" si="2"/>
        <v>54.3</v>
      </c>
      <c r="C20" s="13">
        <f t="shared" si="0"/>
        <v>46.3</v>
      </c>
      <c r="D20" s="13">
        <f t="shared" si="0"/>
        <v>70.2</v>
      </c>
      <c r="E20" s="13">
        <f t="shared" si="0"/>
        <v>47.5</v>
      </c>
      <c r="F20" s="13">
        <f t="shared" si="0"/>
        <v>32.1</v>
      </c>
      <c r="G20" s="13">
        <f>H20/'14'!K20*100</f>
        <v>29.110179435992084</v>
      </c>
      <c r="H20" s="3">
        <f t="shared" si="3"/>
        <v>10047</v>
      </c>
      <c r="I20" s="3">
        <f t="shared" si="1"/>
        <v>70577.8</v>
      </c>
      <c r="J20" s="3">
        <f t="shared" si="1"/>
        <v>3117.4</v>
      </c>
      <c r="K20" s="3">
        <f t="shared" si="1"/>
        <v>60160.1</v>
      </c>
      <c r="L20" s="3">
        <f t="shared" si="1"/>
        <v>7300.2</v>
      </c>
      <c r="M20" s="17">
        <f>100*I20/'14'!J20</f>
        <v>67.158428607451597</v>
      </c>
      <c r="N20">
        <v>1976</v>
      </c>
      <c r="O20">
        <v>54.3</v>
      </c>
      <c r="P20">
        <v>46.3</v>
      </c>
      <c r="Q20">
        <v>70.2</v>
      </c>
      <c r="R20">
        <v>47.5</v>
      </c>
      <c r="S20">
        <v>32.1</v>
      </c>
      <c r="T20">
        <v>10047000000</v>
      </c>
      <c r="U20">
        <v>70577800000</v>
      </c>
      <c r="V20">
        <v>3117400000</v>
      </c>
      <c r="W20">
        <v>60160100000</v>
      </c>
      <c r="X20">
        <v>7300200000</v>
      </c>
    </row>
    <row r="21" spans="1:24">
      <c r="A21" s="7">
        <f t="shared" si="4"/>
        <v>1977</v>
      </c>
      <c r="B21" s="13">
        <f t="shared" si="2"/>
        <v>55</v>
      </c>
      <c r="C21" s="13">
        <f t="shared" si="2"/>
        <v>47.5</v>
      </c>
      <c r="D21" s="13">
        <f t="shared" si="2"/>
        <v>69.8</v>
      </c>
      <c r="E21" s="13">
        <f t="shared" si="2"/>
        <v>48.6</v>
      </c>
      <c r="F21" s="13">
        <f t="shared" si="2"/>
        <v>33.9</v>
      </c>
      <c r="G21" s="13">
        <f>H21/'14'!K21*100</f>
        <v>29.96358454718176</v>
      </c>
      <c r="H21" s="3">
        <f t="shared" si="3"/>
        <v>11355</v>
      </c>
      <c r="I21" s="3">
        <f t="shared" si="3"/>
        <v>77914.5</v>
      </c>
      <c r="J21" s="3">
        <f t="shared" si="3"/>
        <v>3711</v>
      </c>
      <c r="K21" s="3">
        <f t="shared" si="3"/>
        <v>65985.399999999994</v>
      </c>
      <c r="L21" s="3">
        <f t="shared" si="3"/>
        <v>8218.1</v>
      </c>
      <c r="M21" s="17">
        <f>100*I21/'14'!J21</f>
        <v>67.277578457911844</v>
      </c>
      <c r="N21">
        <v>1977</v>
      </c>
      <c r="O21">
        <v>55</v>
      </c>
      <c r="P21">
        <v>47.5</v>
      </c>
      <c r="Q21">
        <v>69.8</v>
      </c>
      <c r="R21">
        <v>48.6</v>
      </c>
      <c r="S21">
        <v>33.9</v>
      </c>
      <c r="T21">
        <v>11355000000</v>
      </c>
      <c r="U21">
        <v>77914500000</v>
      </c>
      <c r="V21">
        <v>3711000000</v>
      </c>
      <c r="W21">
        <v>65985400000</v>
      </c>
      <c r="X21">
        <v>8218100000</v>
      </c>
    </row>
    <row r="22" spans="1:24">
      <c r="A22" s="7">
        <f t="shared" si="4"/>
        <v>1978</v>
      </c>
      <c r="B22" s="13">
        <f t="shared" si="2"/>
        <v>55.9</v>
      </c>
      <c r="C22" s="13">
        <f t="shared" si="2"/>
        <v>49.6</v>
      </c>
      <c r="D22" s="13">
        <f t="shared" si="2"/>
        <v>70.599999999999994</v>
      </c>
      <c r="E22" s="13">
        <f t="shared" si="2"/>
        <v>50.7</v>
      </c>
      <c r="F22" s="13">
        <f t="shared" si="2"/>
        <v>36.4</v>
      </c>
      <c r="G22" s="13">
        <f>H22/'14'!K22*100</f>
        <v>31.32502120638167</v>
      </c>
      <c r="H22" s="3">
        <f t="shared" si="3"/>
        <v>13479</v>
      </c>
      <c r="I22" s="3">
        <f t="shared" si="3"/>
        <v>90699.9</v>
      </c>
      <c r="J22" s="3">
        <f t="shared" si="3"/>
        <v>4309.8</v>
      </c>
      <c r="K22" s="3">
        <f t="shared" si="3"/>
        <v>77055</v>
      </c>
      <c r="L22" s="3">
        <f t="shared" si="3"/>
        <v>9335.1</v>
      </c>
      <c r="M22" s="17">
        <f>100*I22/'14'!J22</f>
        <v>67.823455425658082</v>
      </c>
      <c r="N22">
        <v>1978</v>
      </c>
      <c r="O22">
        <v>55.9</v>
      </c>
      <c r="P22">
        <v>49.6</v>
      </c>
      <c r="Q22">
        <v>70.599999999999994</v>
      </c>
      <c r="R22">
        <v>50.7</v>
      </c>
      <c r="S22">
        <v>36.4</v>
      </c>
      <c r="T22">
        <v>13479000000</v>
      </c>
      <c r="U22">
        <v>90699900000</v>
      </c>
      <c r="V22">
        <v>4309800000</v>
      </c>
      <c r="W22">
        <v>77055000000</v>
      </c>
      <c r="X22">
        <v>9335100000</v>
      </c>
    </row>
    <row r="23" spans="1:24">
      <c r="A23" s="7">
        <f t="shared" si="4"/>
        <v>1979</v>
      </c>
      <c r="B23" s="13">
        <f t="shared" si="2"/>
        <v>58.1</v>
      </c>
      <c r="C23" s="13">
        <f t="shared" si="2"/>
        <v>52</v>
      </c>
      <c r="D23" s="13">
        <f t="shared" si="2"/>
        <v>71.5</v>
      </c>
      <c r="E23" s="13">
        <f t="shared" si="2"/>
        <v>53.1</v>
      </c>
      <c r="F23" s="13">
        <f t="shared" si="2"/>
        <v>39.299999999999997</v>
      </c>
      <c r="G23" s="13">
        <f>H23/'14'!K23*100</f>
        <v>33.376161218191854</v>
      </c>
      <c r="H23" s="3">
        <f t="shared" si="3"/>
        <v>16807.099999999999</v>
      </c>
      <c r="I23" s="3">
        <f t="shared" si="3"/>
        <v>110093.8</v>
      </c>
      <c r="J23" s="3">
        <f t="shared" si="3"/>
        <v>4965.6000000000004</v>
      </c>
      <c r="K23" s="3">
        <f t="shared" si="3"/>
        <v>94366.7</v>
      </c>
      <c r="L23" s="3">
        <f t="shared" si="3"/>
        <v>10761.6</v>
      </c>
      <c r="M23" s="17">
        <f>100*I23/'14'!J23</f>
        <v>68.615472445067141</v>
      </c>
      <c r="N23">
        <v>1979</v>
      </c>
      <c r="O23">
        <v>58.1</v>
      </c>
      <c r="P23">
        <v>52</v>
      </c>
      <c r="Q23">
        <v>71.5</v>
      </c>
      <c r="R23">
        <v>53.1</v>
      </c>
      <c r="S23">
        <v>39.299999999999997</v>
      </c>
      <c r="T23">
        <v>16807100000</v>
      </c>
      <c r="U23">
        <v>110093800000</v>
      </c>
      <c r="V23">
        <v>4965600000</v>
      </c>
      <c r="W23">
        <v>94366700000</v>
      </c>
      <c r="X23">
        <v>10761600000</v>
      </c>
    </row>
    <row r="24" spans="1:24">
      <c r="A24" s="7">
        <f t="shared" si="4"/>
        <v>1980</v>
      </c>
      <c r="B24" s="13">
        <f t="shared" si="2"/>
        <v>61.9</v>
      </c>
      <c r="C24" s="13">
        <f t="shared" si="2"/>
        <v>51.6</v>
      </c>
      <c r="D24" s="13">
        <f t="shared" si="2"/>
        <v>72.400000000000006</v>
      </c>
      <c r="E24" s="13">
        <f t="shared" si="2"/>
        <v>52.3</v>
      </c>
      <c r="F24" s="13">
        <f t="shared" si="2"/>
        <v>41.1</v>
      </c>
      <c r="G24" s="13">
        <f>H24/'14'!K24*100</f>
        <v>32.800129201604619</v>
      </c>
      <c r="H24" s="3">
        <f t="shared" si="3"/>
        <v>17669.2</v>
      </c>
      <c r="I24" s="3">
        <f t="shared" si="3"/>
        <v>126481.9</v>
      </c>
      <c r="J24" s="3">
        <f t="shared" si="3"/>
        <v>5887.6</v>
      </c>
      <c r="K24" s="3">
        <f t="shared" si="3"/>
        <v>108359.1</v>
      </c>
      <c r="L24" s="3">
        <f t="shared" si="3"/>
        <v>12235.3</v>
      </c>
      <c r="M24" s="17">
        <f>100*I24/'14'!J24</f>
        <v>70.130889065334742</v>
      </c>
      <c r="N24">
        <v>1980</v>
      </c>
      <c r="O24">
        <v>61.9</v>
      </c>
      <c r="P24">
        <v>51.6</v>
      </c>
      <c r="Q24">
        <v>72.400000000000006</v>
      </c>
      <c r="R24">
        <v>52.3</v>
      </c>
      <c r="S24">
        <v>41.1</v>
      </c>
      <c r="T24">
        <v>17669200000</v>
      </c>
      <c r="U24">
        <v>126481900000</v>
      </c>
      <c r="V24">
        <v>5887600000</v>
      </c>
      <c r="W24">
        <v>108359100000</v>
      </c>
      <c r="X24">
        <v>12235300000</v>
      </c>
    </row>
    <row r="25" spans="1:24">
      <c r="A25" s="7">
        <f t="shared" si="4"/>
        <v>1981</v>
      </c>
      <c r="B25" s="13">
        <f t="shared" si="2"/>
        <v>64.8</v>
      </c>
      <c r="C25" s="13">
        <f t="shared" si="2"/>
        <v>52</v>
      </c>
      <c r="D25" s="13">
        <f t="shared" si="2"/>
        <v>70.900000000000006</v>
      </c>
      <c r="E25" s="13">
        <f t="shared" si="2"/>
        <v>52.3</v>
      </c>
      <c r="F25" s="13">
        <f t="shared" si="2"/>
        <v>44.9</v>
      </c>
      <c r="G25" s="13">
        <f>H25/'14'!K25*100</f>
        <v>32.460622332835129</v>
      </c>
      <c r="H25" s="3">
        <f t="shared" si="3"/>
        <v>19198.900000000001</v>
      </c>
      <c r="I25" s="3">
        <f t="shared" si="3"/>
        <v>145201.5</v>
      </c>
      <c r="J25" s="3">
        <f t="shared" si="3"/>
        <v>7197.1</v>
      </c>
      <c r="K25" s="3">
        <f t="shared" si="3"/>
        <v>123257.9</v>
      </c>
      <c r="L25" s="3">
        <f t="shared" si="3"/>
        <v>14746.5</v>
      </c>
      <c r="M25" s="17">
        <f>100*I25/'14'!J25</f>
        <v>71.056479530366545</v>
      </c>
      <c r="N25">
        <v>1981</v>
      </c>
      <c r="O25">
        <v>64.8</v>
      </c>
      <c r="P25">
        <v>52</v>
      </c>
      <c r="Q25">
        <v>70.900000000000006</v>
      </c>
      <c r="R25">
        <v>52.3</v>
      </c>
      <c r="S25">
        <v>44.9</v>
      </c>
      <c r="T25">
        <v>19198900000</v>
      </c>
      <c r="U25">
        <v>145201500000</v>
      </c>
      <c r="V25">
        <v>7197100000</v>
      </c>
      <c r="W25">
        <v>123257900000</v>
      </c>
      <c r="X25">
        <v>14746500000</v>
      </c>
    </row>
    <row r="26" spans="1:24">
      <c r="A26" s="7">
        <f t="shared" si="4"/>
        <v>1982</v>
      </c>
      <c r="B26" s="13">
        <f t="shared" si="2"/>
        <v>65.099999999999994</v>
      </c>
      <c r="C26" s="13">
        <f t="shared" si="2"/>
        <v>46.4</v>
      </c>
      <c r="D26" s="13">
        <f t="shared" si="2"/>
        <v>61.3</v>
      </c>
      <c r="E26" s="13">
        <f t="shared" si="2"/>
        <v>46.5</v>
      </c>
      <c r="F26" s="13">
        <f t="shared" si="2"/>
        <v>41.8</v>
      </c>
      <c r="G26" s="13">
        <f>H26/'14'!K26*100</f>
        <v>27.603630612764523</v>
      </c>
      <c r="H26" s="3">
        <f t="shared" si="3"/>
        <v>15394.6</v>
      </c>
      <c r="I26" s="3">
        <f t="shared" si="3"/>
        <v>137551.1</v>
      </c>
      <c r="J26" s="3">
        <f t="shared" si="3"/>
        <v>7218.7</v>
      </c>
      <c r="K26" s="3">
        <f t="shared" si="3"/>
        <v>115122</v>
      </c>
      <c r="L26" s="3">
        <f t="shared" si="3"/>
        <v>15210.3</v>
      </c>
      <c r="M26" s="17">
        <f>100*I26/'14'!J26</f>
        <v>71.151549260221202</v>
      </c>
      <c r="N26">
        <v>1982</v>
      </c>
      <c r="O26">
        <v>65.099999999999994</v>
      </c>
      <c r="P26">
        <v>46.4</v>
      </c>
      <c r="Q26">
        <v>61.3</v>
      </c>
      <c r="R26">
        <v>46.5</v>
      </c>
      <c r="S26">
        <v>41.8</v>
      </c>
      <c r="T26">
        <v>15394600000</v>
      </c>
      <c r="U26">
        <v>137551100000</v>
      </c>
      <c r="V26">
        <v>7218700000</v>
      </c>
      <c r="W26">
        <v>115122000000</v>
      </c>
      <c r="X26">
        <v>15210300000</v>
      </c>
    </row>
    <row r="27" spans="1:24">
      <c r="A27" s="7">
        <f t="shared" si="4"/>
        <v>1983</v>
      </c>
      <c r="B27" s="13">
        <f t="shared" si="2"/>
        <v>64</v>
      </c>
      <c r="C27" s="13">
        <f t="shared" si="2"/>
        <v>48.8</v>
      </c>
      <c r="D27" s="13">
        <f t="shared" si="2"/>
        <v>62</v>
      </c>
      <c r="E27" s="13">
        <f t="shared" si="2"/>
        <v>49.1</v>
      </c>
      <c r="F27" s="13">
        <f t="shared" si="2"/>
        <v>43</v>
      </c>
      <c r="G27" s="13">
        <f>H27/'14'!K27*100</f>
        <v>30.345484265151633</v>
      </c>
      <c r="H27" s="3">
        <f t="shared" si="3"/>
        <v>19121.599999999999</v>
      </c>
      <c r="I27" s="3">
        <f t="shared" si="3"/>
        <v>146763.5</v>
      </c>
      <c r="J27" s="3">
        <f t="shared" si="3"/>
        <v>7989.1</v>
      </c>
      <c r="K27" s="3">
        <f t="shared" si="3"/>
        <v>122526.8</v>
      </c>
      <c r="L27" s="3">
        <f t="shared" si="3"/>
        <v>16247.7</v>
      </c>
      <c r="M27" s="17">
        <f>100*I27/'14'!J27</f>
        <v>69.961840339599533</v>
      </c>
      <c r="N27">
        <v>1983</v>
      </c>
      <c r="O27">
        <v>64</v>
      </c>
      <c r="P27">
        <v>48.8</v>
      </c>
      <c r="Q27">
        <v>62</v>
      </c>
      <c r="R27">
        <v>49.1</v>
      </c>
      <c r="S27">
        <v>43</v>
      </c>
      <c r="T27">
        <v>19121600000</v>
      </c>
      <c r="U27">
        <v>146763500000</v>
      </c>
      <c r="V27">
        <v>7989100000</v>
      </c>
      <c r="W27">
        <v>122526800000</v>
      </c>
      <c r="X27">
        <v>16247700000</v>
      </c>
    </row>
    <row r="28" spans="1:24">
      <c r="A28" s="7">
        <f t="shared" si="4"/>
        <v>1984</v>
      </c>
      <c r="B28" s="13">
        <f t="shared" si="2"/>
        <v>64.2</v>
      </c>
      <c r="C28" s="13">
        <f t="shared" si="2"/>
        <v>53.2</v>
      </c>
      <c r="D28" s="13">
        <f t="shared" si="2"/>
        <v>65.400000000000006</v>
      </c>
      <c r="E28" s="13">
        <f t="shared" si="2"/>
        <v>53.7</v>
      </c>
      <c r="F28" s="13">
        <f t="shared" si="2"/>
        <v>47.1</v>
      </c>
      <c r="G28" s="13">
        <f>H28/'14'!K28*100</f>
        <v>34.775650177994983</v>
      </c>
      <c r="H28" s="3">
        <f t="shared" si="3"/>
        <v>25574.5</v>
      </c>
      <c r="I28" s="3">
        <f t="shared" si="3"/>
        <v>167889</v>
      </c>
      <c r="J28" s="3">
        <f t="shared" si="3"/>
        <v>8848.2999999999993</v>
      </c>
      <c r="K28" s="3">
        <f t="shared" si="3"/>
        <v>140633.4</v>
      </c>
      <c r="L28" s="3">
        <f t="shared" si="3"/>
        <v>18407.3</v>
      </c>
      <c r="M28" s="17">
        <f>100*I28/'14'!J28</f>
        <v>69.53929579704959</v>
      </c>
      <c r="N28">
        <v>1984</v>
      </c>
      <c r="O28">
        <v>64.2</v>
      </c>
      <c r="P28">
        <v>53.2</v>
      </c>
      <c r="Q28">
        <v>65.400000000000006</v>
      </c>
      <c r="R28">
        <v>53.7</v>
      </c>
      <c r="S28">
        <v>47.1</v>
      </c>
      <c r="T28">
        <v>25574500000</v>
      </c>
      <c r="U28">
        <v>167889000000</v>
      </c>
      <c r="V28">
        <v>8848300000</v>
      </c>
      <c r="W28">
        <v>140633400000</v>
      </c>
      <c r="X28">
        <v>18407300000</v>
      </c>
    </row>
    <row r="29" spans="1:24">
      <c r="A29" s="7">
        <f t="shared" si="4"/>
        <v>1985</v>
      </c>
      <c r="B29" s="13">
        <f t="shared" si="2"/>
        <v>66.099999999999994</v>
      </c>
      <c r="C29" s="13">
        <f t="shared" si="2"/>
        <v>55.6</v>
      </c>
      <c r="D29" s="13">
        <f t="shared" si="2"/>
        <v>66.8</v>
      </c>
      <c r="E29" s="13">
        <f t="shared" si="2"/>
        <v>56.2</v>
      </c>
      <c r="F29" s="13">
        <f t="shared" si="2"/>
        <v>49.4</v>
      </c>
      <c r="G29" s="13">
        <f>H29/'14'!K29*100</f>
        <v>35.361575517855748</v>
      </c>
      <c r="H29" s="3">
        <f t="shared" si="3"/>
        <v>28143.5</v>
      </c>
      <c r="I29" s="3">
        <f t="shared" si="3"/>
        <v>176220</v>
      </c>
      <c r="J29" s="3">
        <f t="shared" si="3"/>
        <v>9163.7000000000007</v>
      </c>
      <c r="K29" s="3">
        <f t="shared" si="3"/>
        <v>147217.79999999999</v>
      </c>
      <c r="L29" s="3">
        <f t="shared" si="3"/>
        <v>19838.5</v>
      </c>
      <c r="M29" s="17">
        <f>100*I29/'14'!J29</f>
        <v>68.887657061278034</v>
      </c>
      <c r="N29">
        <v>1985</v>
      </c>
      <c r="O29">
        <v>66.099999999999994</v>
      </c>
      <c r="P29">
        <v>55.6</v>
      </c>
      <c r="Q29">
        <v>66.8</v>
      </c>
      <c r="R29">
        <v>56.2</v>
      </c>
      <c r="S29">
        <v>49.4</v>
      </c>
      <c r="T29">
        <v>28143500000</v>
      </c>
      <c r="U29">
        <v>176220000000</v>
      </c>
      <c r="V29">
        <v>9163700000</v>
      </c>
      <c r="W29">
        <v>147217800000</v>
      </c>
      <c r="X29">
        <v>19838500000</v>
      </c>
    </row>
    <row r="30" spans="1:24">
      <c r="A30" s="7">
        <f t="shared" si="4"/>
        <v>1986</v>
      </c>
      <c r="B30" s="13">
        <f t="shared" si="2"/>
        <v>68.099999999999994</v>
      </c>
      <c r="C30" s="13">
        <f t="shared" si="2"/>
        <v>57.3</v>
      </c>
      <c r="D30" s="13">
        <f t="shared" si="2"/>
        <v>66.8</v>
      </c>
      <c r="E30" s="13">
        <f t="shared" si="2"/>
        <v>57.7</v>
      </c>
      <c r="F30" s="13">
        <f t="shared" si="2"/>
        <v>52.6</v>
      </c>
      <c r="G30" s="13">
        <f>H30/'14'!K30*100</f>
        <v>36.322933408486044</v>
      </c>
      <c r="H30" s="3">
        <f t="shared" si="3"/>
        <v>30803.7</v>
      </c>
      <c r="I30" s="3">
        <f t="shared" si="3"/>
        <v>175064.3</v>
      </c>
      <c r="J30" s="3">
        <f t="shared" si="3"/>
        <v>8702.2999999999993</v>
      </c>
      <c r="K30" s="3">
        <f t="shared" si="3"/>
        <v>144193</v>
      </c>
      <c r="L30" s="3">
        <f t="shared" si="3"/>
        <v>22169</v>
      </c>
      <c r="M30" s="17">
        <f>100*I30/'14'!J30</f>
        <v>67.366261668361105</v>
      </c>
      <c r="N30">
        <v>1986</v>
      </c>
      <c r="O30">
        <v>68.099999999999994</v>
      </c>
      <c r="P30">
        <v>57.3</v>
      </c>
      <c r="Q30">
        <v>66.8</v>
      </c>
      <c r="R30">
        <v>57.7</v>
      </c>
      <c r="S30">
        <v>52.6</v>
      </c>
      <c r="T30">
        <v>30803700000</v>
      </c>
      <c r="U30">
        <v>175064300000</v>
      </c>
      <c r="V30">
        <v>8702300000</v>
      </c>
      <c r="W30">
        <v>144193000000</v>
      </c>
      <c r="X30">
        <v>22169000000</v>
      </c>
    </row>
    <row r="31" spans="1:24">
      <c r="A31" s="7">
        <f t="shared" si="4"/>
        <v>1987</v>
      </c>
      <c r="B31" s="13">
        <f t="shared" si="2"/>
        <v>70.400000000000006</v>
      </c>
      <c r="C31" s="13">
        <f t="shared" si="2"/>
        <v>59.2</v>
      </c>
      <c r="D31" s="13">
        <f t="shared" si="2"/>
        <v>67.3</v>
      </c>
      <c r="E31" s="13">
        <f t="shared" si="2"/>
        <v>59.9</v>
      </c>
      <c r="F31" s="13">
        <f t="shared" si="2"/>
        <v>52.7</v>
      </c>
      <c r="G31" s="13">
        <f>H31/'14'!K31*100</f>
        <v>38.109026829641806</v>
      </c>
      <c r="H31" s="3">
        <f t="shared" si="3"/>
        <v>35336.9</v>
      </c>
      <c r="I31" s="3">
        <f t="shared" si="3"/>
        <v>185858.2</v>
      </c>
      <c r="J31" s="3">
        <f t="shared" si="3"/>
        <v>8751.2999999999993</v>
      </c>
      <c r="K31" s="3">
        <f t="shared" si="3"/>
        <v>154198.9</v>
      </c>
      <c r="L31" s="3">
        <f t="shared" si="3"/>
        <v>22908</v>
      </c>
      <c r="M31" s="17">
        <f>100*I31/'14'!J31</f>
        <v>66.715317462596559</v>
      </c>
      <c r="N31">
        <v>1987</v>
      </c>
      <c r="O31">
        <v>70.400000000000006</v>
      </c>
      <c r="P31">
        <v>59.2</v>
      </c>
      <c r="Q31">
        <v>67.3</v>
      </c>
      <c r="R31">
        <v>59.9</v>
      </c>
      <c r="S31">
        <v>52.7</v>
      </c>
      <c r="T31">
        <v>35336900000</v>
      </c>
      <c r="U31">
        <v>185858200000</v>
      </c>
      <c r="V31">
        <v>8751300000</v>
      </c>
      <c r="W31">
        <v>154198900000</v>
      </c>
      <c r="X31">
        <v>22908000000</v>
      </c>
    </row>
    <row r="32" spans="1:24">
      <c r="A32" s="7">
        <f t="shared" si="4"/>
        <v>1988</v>
      </c>
      <c r="B32" s="13">
        <f t="shared" si="2"/>
        <v>73.900000000000006</v>
      </c>
      <c r="C32" s="13">
        <f t="shared" si="2"/>
        <v>63.5</v>
      </c>
      <c r="D32" s="13">
        <f t="shared" si="2"/>
        <v>71.2</v>
      </c>
      <c r="E32" s="13">
        <f t="shared" si="2"/>
        <v>64.7</v>
      </c>
      <c r="F32" s="13">
        <f t="shared" si="2"/>
        <v>54.6</v>
      </c>
      <c r="G32" s="13">
        <f>H32/'14'!K32*100</f>
        <v>39.313143650884626</v>
      </c>
      <c r="H32" s="3">
        <f t="shared" si="3"/>
        <v>40811.800000000003</v>
      </c>
      <c r="I32" s="3">
        <f t="shared" si="3"/>
        <v>204871.6</v>
      </c>
      <c r="J32" s="3">
        <f t="shared" si="3"/>
        <v>8865.2999999999993</v>
      </c>
      <c r="K32" s="3">
        <f t="shared" si="3"/>
        <v>170998.7</v>
      </c>
      <c r="L32" s="3">
        <f t="shared" si="3"/>
        <v>25007.5</v>
      </c>
      <c r="M32" s="17">
        <f>100*I32/'14'!J32</f>
        <v>66.369447550825512</v>
      </c>
      <c r="N32">
        <v>1988</v>
      </c>
      <c r="O32">
        <v>73.900000000000006</v>
      </c>
      <c r="P32">
        <v>63.5</v>
      </c>
      <c r="Q32">
        <v>71.2</v>
      </c>
      <c r="R32">
        <v>64.7</v>
      </c>
      <c r="S32">
        <v>54.6</v>
      </c>
      <c r="T32">
        <v>40811800000</v>
      </c>
      <c r="U32">
        <v>204871600000</v>
      </c>
      <c r="V32">
        <v>8865300000</v>
      </c>
      <c r="W32">
        <v>170998700000</v>
      </c>
      <c r="X32">
        <v>25007500000</v>
      </c>
    </row>
    <row r="33" spans="1:24">
      <c r="A33" s="7">
        <f t="shared" si="4"/>
        <v>1989</v>
      </c>
      <c r="B33" s="13">
        <f t="shared" si="2"/>
        <v>78.2</v>
      </c>
      <c r="C33" s="13">
        <f t="shared" si="2"/>
        <v>64.900000000000006</v>
      </c>
      <c r="D33" s="13">
        <f t="shared" si="2"/>
        <v>75.5</v>
      </c>
      <c r="E33" s="13">
        <f t="shared" si="2"/>
        <v>66</v>
      </c>
      <c r="F33" s="13">
        <f t="shared" si="2"/>
        <v>55.4</v>
      </c>
      <c r="G33" s="13">
        <f>H33/'14'!K33*100</f>
        <v>38.282817042597145</v>
      </c>
      <c r="H33" s="3">
        <f t="shared" si="3"/>
        <v>40939.300000000003</v>
      </c>
      <c r="I33" s="3">
        <f t="shared" si="3"/>
        <v>214722.9</v>
      </c>
      <c r="J33" s="3">
        <f t="shared" si="3"/>
        <v>9205.7999999999993</v>
      </c>
      <c r="K33" s="3">
        <f t="shared" si="3"/>
        <v>179343.5</v>
      </c>
      <c r="L33" s="3">
        <f t="shared" si="3"/>
        <v>26173.5</v>
      </c>
      <c r="M33" s="17">
        <f>100*I33/'14'!J33</f>
        <v>66.754201615360216</v>
      </c>
      <c r="N33">
        <v>1989</v>
      </c>
      <c r="O33">
        <v>78.2</v>
      </c>
      <c r="P33">
        <v>64.900000000000006</v>
      </c>
      <c r="Q33">
        <v>75.5</v>
      </c>
      <c r="R33">
        <v>66</v>
      </c>
      <c r="S33">
        <v>55.4</v>
      </c>
      <c r="T33">
        <v>40939300000</v>
      </c>
      <c r="U33">
        <v>214722900000</v>
      </c>
      <c r="V33">
        <v>9205800000</v>
      </c>
      <c r="W33">
        <v>179343500000</v>
      </c>
      <c r="X33">
        <v>26173500000</v>
      </c>
    </row>
    <row r="34" spans="1:24">
      <c r="A34" s="7">
        <f t="shared" si="4"/>
        <v>1990</v>
      </c>
      <c r="B34" s="13">
        <f t="shared" si="2"/>
        <v>80.5</v>
      </c>
      <c r="C34" s="13">
        <f t="shared" si="2"/>
        <v>62.3</v>
      </c>
      <c r="D34" s="13">
        <f t="shared" si="2"/>
        <v>71.5</v>
      </c>
      <c r="E34" s="13">
        <f t="shared" si="2"/>
        <v>63.4</v>
      </c>
      <c r="F34" s="13">
        <f t="shared" si="2"/>
        <v>53.4</v>
      </c>
      <c r="G34" s="13">
        <f>H34/'14'!K34*100</f>
        <v>35.178338777224717</v>
      </c>
      <c r="H34" s="3">
        <f t="shared" si="3"/>
        <v>36262.5</v>
      </c>
      <c r="I34" s="3">
        <f t="shared" si="3"/>
        <v>208120.9</v>
      </c>
      <c r="J34" s="3">
        <f t="shared" si="3"/>
        <v>9348.4</v>
      </c>
      <c r="K34" s="3">
        <f t="shared" si="3"/>
        <v>172916.8</v>
      </c>
      <c r="L34" s="3">
        <f t="shared" si="3"/>
        <v>25855.7</v>
      </c>
      <c r="M34" s="17">
        <f>100*I34/'14'!J34</f>
        <v>66.876294172160414</v>
      </c>
      <c r="N34">
        <v>1990</v>
      </c>
      <c r="O34">
        <v>80.5</v>
      </c>
      <c r="P34">
        <v>62.3</v>
      </c>
      <c r="Q34">
        <v>71.5</v>
      </c>
      <c r="R34">
        <v>63.4</v>
      </c>
      <c r="S34">
        <v>53.4</v>
      </c>
      <c r="T34">
        <v>36262500000</v>
      </c>
      <c r="U34">
        <v>208120900000</v>
      </c>
      <c r="V34">
        <v>9348400000</v>
      </c>
      <c r="W34">
        <v>172916800000</v>
      </c>
      <c r="X34">
        <v>25855700000</v>
      </c>
    </row>
    <row r="35" spans="1:24">
      <c r="A35" s="7">
        <f t="shared" si="4"/>
        <v>1991</v>
      </c>
      <c r="B35" s="13">
        <f t="shared" si="2"/>
        <v>81.2</v>
      </c>
      <c r="C35" s="13">
        <f t="shared" si="2"/>
        <v>59.2</v>
      </c>
      <c r="D35" s="13">
        <f t="shared" si="2"/>
        <v>74.5</v>
      </c>
      <c r="E35" s="13">
        <f t="shared" si="2"/>
        <v>60.2</v>
      </c>
      <c r="F35" s="13">
        <f t="shared" si="2"/>
        <v>49.6</v>
      </c>
      <c r="G35" s="13">
        <f>H35/'14'!K35*100</f>
        <v>32.004395727319903</v>
      </c>
      <c r="H35" s="3">
        <f t="shared" si="3"/>
        <v>30899.7</v>
      </c>
      <c r="I35" s="3">
        <f t="shared" si="3"/>
        <v>192949.8</v>
      </c>
      <c r="J35" s="3">
        <f t="shared" si="3"/>
        <v>9592.6</v>
      </c>
      <c r="K35" s="3">
        <f t="shared" si="3"/>
        <v>158531.29999999999</v>
      </c>
      <c r="L35" s="3">
        <f t="shared" si="3"/>
        <v>24825.8</v>
      </c>
      <c r="M35" s="17">
        <f>100*I35/'14'!J35</f>
        <v>66.649763849918187</v>
      </c>
      <c r="N35">
        <v>1991</v>
      </c>
      <c r="O35">
        <v>81.2</v>
      </c>
      <c r="P35">
        <v>59.2</v>
      </c>
      <c r="Q35">
        <v>74.5</v>
      </c>
      <c r="R35">
        <v>60.2</v>
      </c>
      <c r="S35">
        <v>49.6</v>
      </c>
      <c r="T35">
        <v>30899700000</v>
      </c>
      <c r="U35">
        <v>192949800000</v>
      </c>
      <c r="V35">
        <v>9592600000</v>
      </c>
      <c r="W35">
        <v>158531300000</v>
      </c>
      <c r="X35">
        <v>24825800000</v>
      </c>
    </row>
    <row r="36" spans="1:24">
      <c r="A36" s="7">
        <f t="shared" si="4"/>
        <v>1992</v>
      </c>
      <c r="B36" s="13">
        <f t="shared" si="2"/>
        <v>80.5</v>
      </c>
      <c r="C36" s="13">
        <f t="shared" si="2"/>
        <v>60.4</v>
      </c>
      <c r="D36" s="13">
        <f t="shared" si="2"/>
        <v>77.2</v>
      </c>
      <c r="E36" s="13">
        <f t="shared" si="2"/>
        <v>61.4</v>
      </c>
      <c r="F36" s="13">
        <f t="shared" si="2"/>
        <v>50.3</v>
      </c>
      <c r="G36" s="13">
        <f>H36/'14'!K36*100</f>
        <v>31.237187211874868</v>
      </c>
      <c r="H36" s="3">
        <f t="shared" si="3"/>
        <v>30017.5</v>
      </c>
      <c r="I36" s="3">
        <f t="shared" si="3"/>
        <v>198145.4</v>
      </c>
      <c r="J36" s="3">
        <f t="shared" si="3"/>
        <v>9857.6</v>
      </c>
      <c r="K36" s="3">
        <f t="shared" si="3"/>
        <v>162788.20000000001</v>
      </c>
      <c r="L36" s="3">
        <f t="shared" si="3"/>
        <v>25499.599999999999</v>
      </c>
      <c r="M36" s="17">
        <f>100*I36/'14'!J36</f>
        <v>67.341238876457652</v>
      </c>
      <c r="N36">
        <v>1992</v>
      </c>
      <c r="O36">
        <v>80.5</v>
      </c>
      <c r="P36">
        <v>60.4</v>
      </c>
      <c r="Q36">
        <v>77.2</v>
      </c>
      <c r="R36">
        <v>61.4</v>
      </c>
      <c r="S36">
        <v>50.3</v>
      </c>
      <c r="T36">
        <v>30017500000</v>
      </c>
      <c r="U36">
        <v>198145400000</v>
      </c>
      <c r="V36">
        <v>9857600000</v>
      </c>
      <c r="W36">
        <v>162788200000</v>
      </c>
      <c r="X36">
        <v>25499600000</v>
      </c>
    </row>
    <row r="37" spans="1:24">
      <c r="A37" s="7">
        <f t="shared" si="4"/>
        <v>1993</v>
      </c>
      <c r="B37" s="13">
        <f t="shared" si="2"/>
        <v>79.7</v>
      </c>
      <c r="C37" s="13">
        <f t="shared" si="2"/>
        <v>64.3</v>
      </c>
      <c r="D37" s="13">
        <f t="shared" si="2"/>
        <v>79.8</v>
      </c>
      <c r="E37" s="13">
        <f t="shared" si="2"/>
        <v>65.8</v>
      </c>
      <c r="F37" s="13">
        <f t="shared" si="2"/>
        <v>52</v>
      </c>
      <c r="G37" s="13">
        <f>H37/'14'!K37*100</f>
        <v>34.489937879064932</v>
      </c>
      <c r="H37" s="3">
        <f t="shared" si="3"/>
        <v>35649.800000000003</v>
      </c>
      <c r="I37" s="3">
        <f t="shared" si="3"/>
        <v>216209.9</v>
      </c>
      <c r="J37" s="3">
        <f t="shared" si="3"/>
        <v>10503.8</v>
      </c>
      <c r="K37" s="3">
        <f t="shared" si="3"/>
        <v>178438</v>
      </c>
      <c r="L37" s="3">
        <f t="shared" si="3"/>
        <v>27268.2</v>
      </c>
      <c r="M37" s="17">
        <f>100*I37/'14'!J37</f>
        <v>67.655893224988716</v>
      </c>
      <c r="N37">
        <v>1993</v>
      </c>
      <c r="O37">
        <v>79.7</v>
      </c>
      <c r="P37">
        <v>64.3</v>
      </c>
      <c r="Q37">
        <v>79.8</v>
      </c>
      <c r="R37">
        <v>65.8</v>
      </c>
      <c r="S37">
        <v>52</v>
      </c>
      <c r="T37">
        <v>35649800000</v>
      </c>
      <c r="U37">
        <v>216209900000</v>
      </c>
      <c r="V37">
        <v>10503800000</v>
      </c>
      <c r="W37">
        <v>178438000000</v>
      </c>
      <c r="X37">
        <v>27268200000</v>
      </c>
    </row>
    <row r="38" spans="1:24">
      <c r="A38" s="7">
        <f t="shared" si="4"/>
        <v>1994</v>
      </c>
      <c r="B38" s="13">
        <f t="shared" si="2"/>
        <v>81.900000000000006</v>
      </c>
      <c r="C38" s="13">
        <f t="shared" si="2"/>
        <v>69.5</v>
      </c>
      <c r="D38" s="13">
        <f t="shared" si="2"/>
        <v>82.1</v>
      </c>
      <c r="E38" s="13">
        <f t="shared" si="2"/>
        <v>71.099999999999994</v>
      </c>
      <c r="F38" s="13">
        <f t="shared" si="2"/>
        <v>57.3</v>
      </c>
      <c r="G38" s="13">
        <f>H38/'14'!K38*100</f>
        <v>40.11890658593304</v>
      </c>
      <c r="H38" s="3">
        <f t="shared" si="3"/>
        <v>47546.2</v>
      </c>
      <c r="I38" s="3">
        <f t="shared" si="3"/>
        <v>246023.5</v>
      </c>
      <c r="J38" s="3">
        <f t="shared" si="3"/>
        <v>11321.5</v>
      </c>
      <c r="K38" s="3">
        <f t="shared" si="3"/>
        <v>205085</v>
      </c>
      <c r="L38" s="3">
        <f t="shared" si="3"/>
        <v>29617</v>
      </c>
      <c r="M38" s="17">
        <f>100*I38/'14'!J38</f>
        <v>67.489363896694073</v>
      </c>
      <c r="N38">
        <v>1994</v>
      </c>
      <c r="O38">
        <v>81.900000000000006</v>
      </c>
      <c r="P38">
        <v>69.5</v>
      </c>
      <c r="Q38">
        <v>82.1</v>
      </c>
      <c r="R38">
        <v>71.099999999999994</v>
      </c>
      <c r="S38">
        <v>57.3</v>
      </c>
      <c r="T38">
        <v>47546200000</v>
      </c>
      <c r="U38">
        <v>246023500000</v>
      </c>
      <c r="V38">
        <v>11321500000</v>
      </c>
      <c r="W38">
        <v>205085000000</v>
      </c>
      <c r="X38">
        <v>29617000000</v>
      </c>
    </row>
    <row r="39" spans="1:24">
      <c r="A39" s="7">
        <f t="shared" si="4"/>
        <v>1995</v>
      </c>
      <c r="B39" s="13">
        <f t="shared" si="2"/>
        <v>84.4</v>
      </c>
      <c r="C39" s="13">
        <f t="shared" si="2"/>
        <v>73.7</v>
      </c>
      <c r="D39" s="13">
        <f t="shared" si="2"/>
        <v>85.9</v>
      </c>
      <c r="E39" s="13">
        <f t="shared" si="2"/>
        <v>75.3</v>
      </c>
      <c r="F39" s="13">
        <f t="shared" si="2"/>
        <v>61.5</v>
      </c>
      <c r="G39" s="13">
        <f>H39/'14'!K39*100</f>
        <v>44.280089064227859</v>
      </c>
      <c r="H39" s="3">
        <f t="shared" si="3"/>
        <v>59262.7</v>
      </c>
      <c r="I39" s="3">
        <f t="shared" si="3"/>
        <v>278908.5</v>
      </c>
      <c r="J39" s="3">
        <f t="shared" si="3"/>
        <v>11681.6</v>
      </c>
      <c r="K39" s="3">
        <f t="shared" si="3"/>
        <v>234735.3</v>
      </c>
      <c r="L39" s="3">
        <f t="shared" si="3"/>
        <v>32491.7</v>
      </c>
      <c r="M39" s="17">
        <f>100*I39/'14'!J39</f>
        <v>67.574128789117722</v>
      </c>
      <c r="N39">
        <v>1995</v>
      </c>
      <c r="O39">
        <v>84.4</v>
      </c>
      <c r="P39">
        <v>73.7</v>
      </c>
      <c r="Q39">
        <v>85.9</v>
      </c>
      <c r="R39">
        <v>75.3</v>
      </c>
      <c r="S39">
        <v>61.5</v>
      </c>
      <c r="T39">
        <v>59262700000</v>
      </c>
      <c r="U39">
        <v>278908500000</v>
      </c>
      <c r="V39">
        <v>11681600000</v>
      </c>
      <c r="W39">
        <v>234735300000</v>
      </c>
      <c r="X39">
        <v>32491700000</v>
      </c>
    </row>
    <row r="40" spans="1:24">
      <c r="A40" s="7">
        <f t="shared" si="4"/>
        <v>1996</v>
      </c>
      <c r="B40" s="13">
        <f t="shared" si="2"/>
        <v>87.1</v>
      </c>
      <c r="C40" s="13">
        <f t="shared" si="2"/>
        <v>76</v>
      </c>
      <c r="D40" s="13">
        <f t="shared" si="2"/>
        <v>87.4</v>
      </c>
      <c r="E40" s="13">
        <f t="shared" si="2"/>
        <v>76.900000000000006</v>
      </c>
      <c r="F40" s="13">
        <f t="shared" si="2"/>
        <v>67.900000000000006</v>
      </c>
      <c r="G40" s="13">
        <f>H40/'14'!K40*100</f>
        <v>42.970442784910325</v>
      </c>
      <c r="H40" s="3">
        <f t="shared" si="3"/>
        <v>58086.8</v>
      </c>
      <c r="I40" s="3">
        <f t="shared" si="3"/>
        <v>289592.7</v>
      </c>
      <c r="J40" s="3">
        <f t="shared" si="3"/>
        <v>12719.3</v>
      </c>
      <c r="K40" s="3">
        <f t="shared" si="3"/>
        <v>239378.6</v>
      </c>
      <c r="L40" s="3">
        <f t="shared" si="3"/>
        <v>37494.9</v>
      </c>
      <c r="M40" s="17">
        <f>100*I40/'14'!J40</f>
        <v>68.176161660677565</v>
      </c>
      <c r="N40">
        <v>1996</v>
      </c>
      <c r="O40">
        <v>87.1</v>
      </c>
      <c r="P40">
        <v>76</v>
      </c>
      <c r="Q40">
        <v>87.4</v>
      </c>
      <c r="R40">
        <v>76.900000000000006</v>
      </c>
      <c r="S40">
        <v>67.900000000000006</v>
      </c>
      <c r="T40">
        <v>58086800000</v>
      </c>
      <c r="U40">
        <v>289592700000</v>
      </c>
      <c r="V40">
        <v>12719300000</v>
      </c>
      <c r="W40">
        <v>239378600000</v>
      </c>
      <c r="X40">
        <v>37494900000</v>
      </c>
    </row>
    <row r="41" spans="1:24">
      <c r="A41" s="7">
        <f t="shared" si="4"/>
        <v>1997</v>
      </c>
      <c r="B41" s="13">
        <f t="shared" si="2"/>
        <v>90.8</v>
      </c>
      <c r="C41" s="13">
        <f t="shared" si="2"/>
        <v>80.599999999999994</v>
      </c>
      <c r="D41" s="13">
        <f t="shared" si="2"/>
        <v>90.3</v>
      </c>
      <c r="E41" s="13">
        <f t="shared" si="2"/>
        <v>81.900000000000006</v>
      </c>
      <c r="F41" s="13">
        <f t="shared" si="2"/>
        <v>71.3</v>
      </c>
      <c r="G41" s="13">
        <f>H41/'14'!K41*100</f>
        <v>43.168261573088046</v>
      </c>
      <c r="H41" s="3">
        <f t="shared" si="3"/>
        <v>61413.5</v>
      </c>
      <c r="I41" s="3">
        <f t="shared" si="3"/>
        <v>307618.40000000002</v>
      </c>
      <c r="J41" s="3">
        <f t="shared" si="3"/>
        <v>12879.5</v>
      </c>
      <c r="K41" s="3">
        <f t="shared" si="3"/>
        <v>254852.5</v>
      </c>
      <c r="L41" s="3">
        <f t="shared" si="3"/>
        <v>39886.400000000001</v>
      </c>
      <c r="M41" s="17">
        <f>100*I41/'14'!J41</f>
        <v>68.377300983053857</v>
      </c>
      <c r="N41">
        <v>1997</v>
      </c>
      <c r="O41">
        <v>90.8</v>
      </c>
      <c r="P41">
        <v>80.599999999999994</v>
      </c>
      <c r="Q41">
        <v>90.3</v>
      </c>
      <c r="R41">
        <v>81.900000000000006</v>
      </c>
      <c r="S41">
        <v>71.3</v>
      </c>
      <c r="T41">
        <v>61413500000</v>
      </c>
      <c r="U41">
        <v>307618400000</v>
      </c>
      <c r="V41">
        <v>12879500000</v>
      </c>
      <c r="W41">
        <v>254852500000</v>
      </c>
      <c r="X41">
        <v>39886400000</v>
      </c>
    </row>
    <row r="42" spans="1:24">
      <c r="A42" s="7">
        <f t="shared" si="4"/>
        <v>1998</v>
      </c>
      <c r="B42" s="13">
        <f t="shared" si="2"/>
        <v>94.5</v>
      </c>
      <c r="C42" s="13">
        <f t="shared" si="2"/>
        <v>83.1</v>
      </c>
      <c r="D42" s="13">
        <f t="shared" si="2"/>
        <v>93.4</v>
      </c>
      <c r="E42" s="13">
        <f t="shared" si="2"/>
        <v>84.1</v>
      </c>
      <c r="F42" s="13">
        <f t="shared" si="2"/>
        <v>74.7</v>
      </c>
      <c r="G42" s="13">
        <f>H42/'14'!K42*100</f>
        <v>43.475830213798631</v>
      </c>
      <c r="H42" s="3">
        <f t="shared" si="3"/>
        <v>65246.7</v>
      </c>
      <c r="I42" s="3">
        <f t="shared" si="3"/>
        <v>313265.09999999998</v>
      </c>
      <c r="J42" s="3">
        <f t="shared" si="3"/>
        <v>12575</v>
      </c>
      <c r="K42" s="3">
        <f t="shared" si="3"/>
        <v>257920.1</v>
      </c>
      <c r="L42" s="3">
        <f t="shared" si="3"/>
        <v>42770</v>
      </c>
      <c r="M42" s="17">
        <f>100*I42/'14'!J42</f>
        <v>67.610068526219024</v>
      </c>
      <c r="N42">
        <v>1998</v>
      </c>
      <c r="O42">
        <v>94.5</v>
      </c>
      <c r="P42">
        <v>83.1</v>
      </c>
      <c r="Q42">
        <v>93.4</v>
      </c>
      <c r="R42">
        <v>84.1</v>
      </c>
      <c r="S42">
        <v>74.7</v>
      </c>
      <c r="T42">
        <v>65246700000</v>
      </c>
      <c r="U42">
        <v>313265100000</v>
      </c>
      <c r="V42">
        <v>12575000000</v>
      </c>
      <c r="W42">
        <v>257920100000</v>
      </c>
      <c r="X42">
        <v>42770000000</v>
      </c>
    </row>
    <row r="43" spans="1:24">
      <c r="A43" s="7">
        <f t="shared" si="4"/>
        <v>1999</v>
      </c>
      <c r="B43" s="13">
        <f t="shared" si="2"/>
        <v>99.2</v>
      </c>
      <c r="C43" s="13">
        <f t="shared" si="2"/>
        <v>91.3</v>
      </c>
      <c r="D43" s="13">
        <f t="shared" si="2"/>
        <v>94.8</v>
      </c>
      <c r="E43" s="13">
        <f t="shared" si="2"/>
        <v>92</v>
      </c>
      <c r="F43" s="13">
        <f t="shared" si="2"/>
        <v>86.3</v>
      </c>
      <c r="G43" s="13">
        <f>H43/'14'!K43*100</f>
        <v>47.103777135666739</v>
      </c>
      <c r="H43" s="3">
        <f t="shared" si="3"/>
        <v>80220.7</v>
      </c>
      <c r="I43" s="3">
        <f t="shared" si="3"/>
        <v>345710.6</v>
      </c>
      <c r="J43" s="3">
        <f t="shared" si="3"/>
        <v>14021.8</v>
      </c>
      <c r="K43" s="3">
        <f t="shared" si="3"/>
        <v>283278.8</v>
      </c>
      <c r="L43" s="3">
        <f t="shared" si="3"/>
        <v>48410</v>
      </c>
      <c r="M43" s="17">
        <f>100*I43/'14'!J43</f>
        <v>66.995984046258954</v>
      </c>
      <c r="N43">
        <v>1999</v>
      </c>
      <c r="O43">
        <v>99.2</v>
      </c>
      <c r="P43">
        <v>91.3</v>
      </c>
      <c r="Q43">
        <v>94.8</v>
      </c>
      <c r="R43">
        <v>92</v>
      </c>
      <c r="S43">
        <v>86.3</v>
      </c>
      <c r="T43">
        <v>80220700000</v>
      </c>
      <c r="U43">
        <v>345710600000</v>
      </c>
      <c r="V43">
        <v>14021800000</v>
      </c>
      <c r="W43">
        <v>283278800000</v>
      </c>
      <c r="X43">
        <v>48410000000</v>
      </c>
    </row>
    <row r="44" spans="1:24">
      <c r="A44" s="7">
        <f t="shared" si="4"/>
        <v>2000</v>
      </c>
      <c r="B44" s="13">
        <f t="shared" si="2"/>
        <v>102.9</v>
      </c>
      <c r="C44" s="13">
        <f t="shared" si="2"/>
        <v>102.2</v>
      </c>
      <c r="D44" s="13">
        <f t="shared" si="2"/>
        <v>101.1</v>
      </c>
      <c r="E44" s="13">
        <f t="shared" si="2"/>
        <v>101.8</v>
      </c>
      <c r="F44" s="13">
        <f t="shared" si="2"/>
        <v>104.7</v>
      </c>
      <c r="G44" s="13">
        <f>H44/'14'!K44*100</f>
        <v>48.505592929432424</v>
      </c>
      <c r="H44" s="3">
        <f t="shared" si="3"/>
        <v>90971.9</v>
      </c>
      <c r="I44" s="3">
        <f t="shared" si="3"/>
        <v>412581.2</v>
      </c>
      <c r="J44" s="3">
        <f t="shared" si="3"/>
        <v>18123.7</v>
      </c>
      <c r="K44" s="3">
        <f t="shared" si="3"/>
        <v>333357.8</v>
      </c>
      <c r="L44" s="3">
        <f t="shared" si="3"/>
        <v>61099.7</v>
      </c>
      <c r="M44" s="17">
        <f>100*I44/'14'!J44</f>
        <v>68.748580517070877</v>
      </c>
      <c r="N44">
        <v>2000</v>
      </c>
      <c r="O44">
        <v>102.9</v>
      </c>
      <c r="P44">
        <v>102.2</v>
      </c>
      <c r="Q44">
        <v>101.1</v>
      </c>
      <c r="R44">
        <v>101.8</v>
      </c>
      <c r="S44">
        <v>104.7</v>
      </c>
      <c r="T44">
        <v>90971900000</v>
      </c>
      <c r="U44">
        <v>412581200000</v>
      </c>
      <c r="V44">
        <v>18123700000</v>
      </c>
      <c r="W44">
        <v>333357800000</v>
      </c>
      <c r="X44">
        <v>61099700000</v>
      </c>
    </row>
    <row r="45" spans="1:24">
      <c r="A45" s="7">
        <f t="shared" si="4"/>
        <v>2001</v>
      </c>
      <c r="B45" s="13">
        <f t="shared" si="2"/>
        <v>102.7</v>
      </c>
      <c r="C45" s="13">
        <f t="shared" si="2"/>
        <v>99.3</v>
      </c>
      <c r="D45" s="13">
        <f t="shared" si="2"/>
        <v>96.1</v>
      </c>
      <c r="E45" s="13">
        <f t="shared" si="2"/>
        <v>99</v>
      </c>
      <c r="F45" s="13">
        <f t="shared" si="2"/>
        <v>101.6</v>
      </c>
      <c r="G45" s="13">
        <f>H45/'14'!K45*100</f>
        <v>46.285384960808109</v>
      </c>
      <c r="H45" s="3">
        <f t="shared" si="3"/>
        <v>83283.7</v>
      </c>
      <c r="I45" s="3">
        <f t="shared" si="3"/>
        <v>405410.4</v>
      </c>
      <c r="J45" s="3">
        <f t="shared" si="3"/>
        <v>18294.8</v>
      </c>
      <c r="K45" s="3">
        <f t="shared" si="3"/>
        <v>326112.5</v>
      </c>
      <c r="L45" s="3">
        <f t="shared" si="3"/>
        <v>61003.1</v>
      </c>
      <c r="M45" s="17">
        <f>100*I45/'14'!J45</f>
        <v>69.260006396221314</v>
      </c>
      <c r="N45">
        <v>2001</v>
      </c>
      <c r="O45">
        <v>102.7</v>
      </c>
      <c r="P45">
        <v>99.3</v>
      </c>
      <c r="Q45">
        <v>96.1</v>
      </c>
      <c r="R45">
        <v>99</v>
      </c>
      <c r="S45">
        <v>101.6</v>
      </c>
      <c r="T45">
        <v>83283700000</v>
      </c>
      <c r="U45">
        <v>405410400000</v>
      </c>
      <c r="V45">
        <v>18294800000</v>
      </c>
      <c r="W45">
        <v>326112500000</v>
      </c>
      <c r="X45">
        <v>61003100000</v>
      </c>
    </row>
    <row r="46" spans="1:24">
      <c r="A46" s="7">
        <f t="shared" si="4"/>
        <v>2002</v>
      </c>
      <c r="B46" s="13">
        <f t="shared" si="2"/>
        <v>100</v>
      </c>
      <c r="C46" s="13">
        <f t="shared" si="2"/>
        <v>100</v>
      </c>
      <c r="D46" s="13">
        <f t="shared" si="2"/>
        <v>100</v>
      </c>
      <c r="E46" s="13">
        <f t="shared" si="2"/>
        <v>100</v>
      </c>
      <c r="F46" s="13">
        <f t="shared" si="2"/>
        <v>100</v>
      </c>
      <c r="G46" s="13">
        <f>H46/'14'!K46*100</f>
        <v>45.312802718929071</v>
      </c>
      <c r="H46" s="3">
        <f t="shared" si="3"/>
        <v>82795.100000000006</v>
      </c>
      <c r="I46" s="3">
        <f t="shared" si="3"/>
        <v>407236.8</v>
      </c>
      <c r="J46" s="3">
        <f t="shared" si="3"/>
        <v>17978</v>
      </c>
      <c r="K46" s="3">
        <f t="shared" si="3"/>
        <v>328537.8</v>
      </c>
      <c r="L46" s="3">
        <f t="shared" si="3"/>
        <v>60721</v>
      </c>
      <c r="M46" s="17">
        <f>100*I46/'14'!J46</f>
        <v>69.02835771764596</v>
      </c>
      <c r="N46">
        <v>2002</v>
      </c>
      <c r="O46">
        <v>100</v>
      </c>
      <c r="P46">
        <v>100</v>
      </c>
      <c r="Q46">
        <v>100</v>
      </c>
      <c r="R46">
        <v>100</v>
      </c>
      <c r="S46">
        <v>100</v>
      </c>
      <c r="T46">
        <v>82795100000</v>
      </c>
      <c r="U46">
        <v>407236800000</v>
      </c>
      <c r="V46">
        <v>17978000000</v>
      </c>
      <c r="W46">
        <v>328537800000</v>
      </c>
      <c r="X46">
        <v>60721000000</v>
      </c>
    </row>
    <row r="47" spans="1:24">
      <c r="A47" s="7">
        <f t="shared" si="4"/>
        <v>2003</v>
      </c>
      <c r="B47" s="13">
        <f t="shared" si="2"/>
        <v>100.9</v>
      </c>
      <c r="C47" s="13">
        <f t="shared" si="2"/>
        <v>101.5</v>
      </c>
      <c r="D47" s="13">
        <f t="shared" si="2"/>
        <v>97.4</v>
      </c>
      <c r="E47" s="13">
        <f t="shared" si="2"/>
        <v>102</v>
      </c>
      <c r="F47" s="13">
        <f t="shared" si="2"/>
        <v>100</v>
      </c>
      <c r="G47" s="13">
        <f>H47/'14'!K47*100</f>
        <v>43.097427437346717</v>
      </c>
      <c r="H47" s="3">
        <f t="shared" si="3"/>
        <v>77849.899999999994</v>
      </c>
      <c r="I47" s="3">
        <f t="shared" si="3"/>
        <v>409146.3</v>
      </c>
      <c r="J47" s="3">
        <f t="shared" si="3"/>
        <v>20209.8</v>
      </c>
      <c r="K47" s="3">
        <f t="shared" si="3"/>
        <v>327231.59999999998</v>
      </c>
      <c r="L47" s="3">
        <f t="shared" si="3"/>
        <v>61704.800000000003</v>
      </c>
      <c r="M47" s="17">
        <f>100*I47/'14'!J47</f>
        <v>69.372310134925826</v>
      </c>
      <c r="N47">
        <v>2003</v>
      </c>
      <c r="O47">
        <v>100.9</v>
      </c>
      <c r="P47">
        <v>101.5</v>
      </c>
      <c r="Q47">
        <v>97.4</v>
      </c>
      <c r="R47">
        <v>102</v>
      </c>
      <c r="S47">
        <v>100</v>
      </c>
      <c r="T47">
        <v>77849900000</v>
      </c>
      <c r="U47">
        <v>409146300000</v>
      </c>
      <c r="V47">
        <v>20209800000</v>
      </c>
      <c r="W47">
        <v>327231600000</v>
      </c>
      <c r="X47">
        <v>61704800000</v>
      </c>
    </row>
    <row r="48" spans="1:24">
      <c r="A48" s="7">
        <f t="shared" si="4"/>
        <v>2004</v>
      </c>
      <c r="B48" s="13">
        <f t="shared" si="2"/>
        <v>105.4</v>
      </c>
      <c r="C48" s="13">
        <f t="shared" si="2"/>
        <v>103.8</v>
      </c>
      <c r="D48" s="13">
        <f t="shared" si="2"/>
        <v>102.3</v>
      </c>
      <c r="E48" s="13">
        <f t="shared" si="2"/>
        <v>104</v>
      </c>
      <c r="F48" s="13">
        <f t="shared" si="2"/>
        <v>103.2</v>
      </c>
      <c r="G48" s="13">
        <f>H48/'14'!K48*100</f>
        <v>42.367615952551986</v>
      </c>
      <c r="H48" s="3">
        <f t="shared" si="3"/>
        <v>78977.600000000006</v>
      </c>
      <c r="I48" s="3">
        <f t="shared" si="3"/>
        <v>435868.6</v>
      </c>
      <c r="J48" s="3">
        <f t="shared" si="3"/>
        <v>22318.5</v>
      </c>
      <c r="K48" s="3">
        <f t="shared" si="3"/>
        <v>349085</v>
      </c>
      <c r="L48" s="3">
        <f t="shared" si="3"/>
        <v>64465.1</v>
      </c>
      <c r="M48" s="17">
        <f>100*I48/'14'!J48</f>
        <v>70.04393046269125</v>
      </c>
      <c r="N48">
        <v>2004</v>
      </c>
      <c r="O48">
        <v>105.4</v>
      </c>
      <c r="P48">
        <v>103.8</v>
      </c>
      <c r="Q48">
        <v>102.3</v>
      </c>
      <c r="R48">
        <v>104</v>
      </c>
      <c r="S48">
        <v>103.2</v>
      </c>
      <c r="T48">
        <v>78977600000</v>
      </c>
      <c r="U48">
        <v>435868600000</v>
      </c>
      <c r="V48">
        <v>22318500000</v>
      </c>
      <c r="W48">
        <v>349085000000</v>
      </c>
      <c r="X48">
        <v>64465100000</v>
      </c>
    </row>
    <row r="49" spans="1:24">
      <c r="A49" s="7">
        <f t="shared" si="4"/>
        <v>2005</v>
      </c>
      <c r="B49" s="13">
        <f t="shared" si="2"/>
        <v>106.8</v>
      </c>
      <c r="C49" s="13">
        <f t="shared" si="2"/>
        <v>103.8</v>
      </c>
      <c r="D49" s="13">
        <f t="shared" si="2"/>
        <v>103.3</v>
      </c>
      <c r="E49" s="13">
        <f t="shared" si="2"/>
        <v>104.6</v>
      </c>
      <c r="F49" s="13">
        <f t="shared" si="2"/>
        <v>99.5</v>
      </c>
      <c r="G49" s="13">
        <f>H49/'14'!K49*100</f>
        <v>40.376391741433352</v>
      </c>
      <c r="H49" s="3">
        <f t="shared" si="3"/>
        <v>74704.399999999994</v>
      </c>
      <c r="I49" s="3">
        <f t="shared" si="3"/>
        <v>451808.5</v>
      </c>
      <c r="J49" s="3">
        <f t="shared" si="3"/>
        <v>25902.400000000001</v>
      </c>
      <c r="K49" s="3">
        <f t="shared" si="3"/>
        <v>362173.8</v>
      </c>
      <c r="L49" s="3">
        <f t="shared" si="3"/>
        <v>63732.3</v>
      </c>
      <c r="M49" s="17">
        <f>100*I49/'14'!J49</f>
        <v>70.946640901492174</v>
      </c>
      <c r="N49">
        <v>2005</v>
      </c>
      <c r="O49">
        <v>106.8</v>
      </c>
      <c r="P49">
        <v>103.8</v>
      </c>
      <c r="Q49">
        <v>103.3</v>
      </c>
      <c r="R49">
        <v>104.6</v>
      </c>
      <c r="S49">
        <v>99.5</v>
      </c>
      <c r="T49">
        <v>74704400000</v>
      </c>
      <c r="U49">
        <v>451808500000</v>
      </c>
      <c r="V49">
        <v>25902400000</v>
      </c>
      <c r="W49">
        <v>362173800000</v>
      </c>
      <c r="X49">
        <v>63732300000</v>
      </c>
    </row>
    <row r="50" spans="1:24">
      <c r="A50" s="7">
        <f t="shared" si="4"/>
        <v>2006</v>
      </c>
      <c r="B50" s="13">
        <f t="shared" si="2"/>
        <v>107.3</v>
      </c>
      <c r="C50" s="13">
        <f t="shared" si="2"/>
        <v>101.8</v>
      </c>
      <c r="D50" s="13">
        <f t="shared" si="2"/>
        <v>98.6</v>
      </c>
      <c r="E50" s="13">
        <f t="shared" si="2"/>
        <v>102.9</v>
      </c>
      <c r="F50" s="13">
        <f t="shared" si="2"/>
        <v>97.1</v>
      </c>
      <c r="G50" s="13">
        <f>H50/'14'!K50*100</f>
        <v>39.579126760120573</v>
      </c>
      <c r="H50" s="3">
        <f t="shared" si="3"/>
        <v>73016.800000000003</v>
      </c>
      <c r="I50" s="3">
        <f t="shared" si="3"/>
        <v>455554.4</v>
      </c>
      <c r="J50" s="3">
        <f t="shared" si="3"/>
        <v>24365.7</v>
      </c>
      <c r="K50" s="3">
        <f t="shared" si="3"/>
        <v>367297.9</v>
      </c>
      <c r="L50" s="3">
        <f t="shared" si="3"/>
        <v>63890.8</v>
      </c>
      <c r="M50" s="17">
        <f>100*I50/'14'!J50</f>
        <v>71.176204519266449</v>
      </c>
      <c r="N50">
        <v>2006</v>
      </c>
      <c r="O50">
        <v>107.3</v>
      </c>
      <c r="P50">
        <v>101.8</v>
      </c>
      <c r="Q50">
        <v>98.6</v>
      </c>
      <c r="R50">
        <v>102.9</v>
      </c>
      <c r="S50">
        <v>97.1</v>
      </c>
      <c r="T50">
        <v>73016800000</v>
      </c>
      <c r="U50">
        <v>455554400000</v>
      </c>
      <c r="V50">
        <v>24365700000</v>
      </c>
      <c r="W50">
        <v>367297900000</v>
      </c>
      <c r="X50">
        <v>63890800000</v>
      </c>
    </row>
    <row r="51" spans="1:24">
      <c r="A51" s="7">
        <f t="shared" si="4"/>
        <v>2007</v>
      </c>
      <c r="B51" s="13">
        <f t="shared" si="2"/>
        <v>109</v>
      </c>
      <c r="C51" s="13">
        <f t="shared" si="2"/>
        <v>101.1</v>
      </c>
      <c r="D51" s="13">
        <f t="shared" si="2"/>
        <v>96.6</v>
      </c>
      <c r="E51" s="13">
        <f t="shared" si="2"/>
        <v>102.7</v>
      </c>
      <c r="F51" s="13">
        <f t="shared" si="2"/>
        <v>94.3</v>
      </c>
      <c r="G51" s="13">
        <f>H51/'14'!K51*100</f>
        <v>39.605861529827465</v>
      </c>
      <c r="H51" s="3">
        <f t="shared" si="3"/>
        <v>73182.8</v>
      </c>
      <c r="I51" s="3">
        <f t="shared" si="3"/>
        <v>455980.4</v>
      </c>
      <c r="J51" s="3">
        <f t="shared" si="3"/>
        <v>23672.9</v>
      </c>
      <c r="K51" s="3">
        <f t="shared" si="3"/>
        <v>367980.3</v>
      </c>
      <c r="L51" s="3">
        <f t="shared" si="3"/>
        <v>64327.199999999997</v>
      </c>
      <c r="M51" s="17">
        <f>100*I51/'14'!J51</f>
        <v>71.162654231394697</v>
      </c>
      <c r="N51">
        <v>2007</v>
      </c>
      <c r="O51">
        <v>109</v>
      </c>
      <c r="P51">
        <v>101.1</v>
      </c>
      <c r="Q51">
        <v>96.6</v>
      </c>
      <c r="R51">
        <v>102.7</v>
      </c>
      <c r="S51">
        <v>94.3</v>
      </c>
      <c r="T51">
        <v>73182800000</v>
      </c>
      <c r="U51">
        <v>455980400000</v>
      </c>
      <c r="V51">
        <v>23672900000</v>
      </c>
      <c r="W51">
        <v>367980300000</v>
      </c>
      <c r="X51">
        <v>64327200000</v>
      </c>
    </row>
    <row r="52" spans="1:24">
      <c r="B52" s="13"/>
      <c r="C52" s="13"/>
      <c r="D52" s="13"/>
      <c r="E52" s="13"/>
      <c r="F52" s="13"/>
      <c r="G52" s="13"/>
      <c r="H52" s="13"/>
      <c r="I52" s="13"/>
      <c r="J52" s="13"/>
      <c r="K52" s="13"/>
      <c r="L52" s="13"/>
    </row>
    <row r="53" spans="1:24">
      <c r="A53" s="9" t="s">
        <v>71</v>
      </c>
    </row>
    <row r="54" spans="1:24">
      <c r="A54" s="7" t="s">
        <v>509</v>
      </c>
      <c r="B54" s="2">
        <f>(POWER(VLOOKUP(VALUE(RIGHT($A54,4)),$A$5:$L$51,COLUMN(B$51),0)/VLOOKUP(VALUE(LEFT($A54,4)),$A$5:$L$51,COLUMN(B$51),0),1/(VALUE(RIGHT($A54,4))-VALUE(LEFT($A54,4))))-1)*100</f>
        <v>3.0390958607398044</v>
      </c>
      <c r="C54" s="2">
        <f t="shared" ref="C54:L62" si="5">(POWER(VLOOKUP(VALUE(RIGHT($A54,4)),$A$5:$L$51,COLUMN(C$51),0)/VLOOKUP(VALUE(LEFT($A54,4)),$A$5:$L$51,COLUMN(C$51),0),1/(VALUE(RIGHT($A54,4))-VALUE(LEFT($A54,4))))-1)*100</f>
        <v>3.381173449067032</v>
      </c>
      <c r="D54" s="2">
        <f t="shared" si="5"/>
        <v>1.9800036159266732</v>
      </c>
      <c r="E54" s="2">
        <f t="shared" si="5"/>
        <v>3.3960322325012005</v>
      </c>
      <c r="F54" s="2">
        <f t="shared" si="5"/>
        <v>3.974382240711738</v>
      </c>
      <c r="G54" s="2">
        <f t="shared" si="5"/>
        <v>0.48371091859626958</v>
      </c>
      <c r="H54" s="2">
        <f t="shared" si="5"/>
        <v>7.3646211313785237</v>
      </c>
      <c r="I54" s="2">
        <f t="shared" si="5"/>
        <v>7.6350833429072118</v>
      </c>
      <c r="J54" s="2">
        <f t="shared" si="5"/>
        <v>8.2849555917640316</v>
      </c>
      <c r="K54" s="2">
        <f t="shared" si="5"/>
        <v>7.5177769103925707</v>
      </c>
      <c r="L54" s="2">
        <f t="shared" si="5"/>
        <v>8.1739637730944281</v>
      </c>
    </row>
    <row r="55" spans="1:24">
      <c r="A55" s="75" t="s">
        <v>530</v>
      </c>
      <c r="B55" s="2">
        <f t="shared" ref="B55:B71" si="6">(POWER(VLOOKUP(VALUE(RIGHT($A55,4)),$A$5:$L$51,COLUMN(B$51),0)/VLOOKUP(VALUE(LEFT($A55,4)),$A$5:$L$51,COLUMN(B$51),0),1/(VALUE(RIGHT($A55,4))-VALUE(LEFT($A55,4))))-1)*100</f>
        <v>4.8776680524051708</v>
      </c>
      <c r="C55" s="2">
        <f t="shared" si="5"/>
        <v>6.2048546532209814</v>
      </c>
      <c r="D55" s="2">
        <f t="shared" si="5"/>
        <v>5.0992202386994201</v>
      </c>
      <c r="E55" s="2">
        <f t="shared" si="5"/>
        <v>6.3760375145024417</v>
      </c>
      <c r="F55" s="2">
        <f t="shared" si="5"/>
        <v>5.5150222025403872</v>
      </c>
      <c r="G55" s="2">
        <f t="shared" si="5"/>
        <v>0.36933726944934353</v>
      </c>
      <c r="H55" s="2">
        <f t="shared" si="5"/>
        <v>9.4005756274280863</v>
      </c>
      <c r="I55" s="2">
        <f t="shared" si="5"/>
        <v>9.5182107676005767</v>
      </c>
      <c r="J55" s="2">
        <f t="shared" si="5"/>
        <v>7.9321818923931531</v>
      </c>
      <c r="K55" s="2">
        <f t="shared" si="5"/>
        <v>9.6306057019647682</v>
      </c>
      <c r="L55" s="2">
        <f t="shared" si="5"/>
        <v>9.171304568913019</v>
      </c>
    </row>
    <row r="56" spans="1:24">
      <c r="A56" s="75" t="s">
        <v>531</v>
      </c>
      <c r="B56" s="2">
        <f t="shared" si="6"/>
        <v>3.634833877159438</v>
      </c>
      <c r="C56" s="2">
        <f t="shared" si="5"/>
        <v>1.7954461685187884</v>
      </c>
      <c r="D56" s="2">
        <f t="shared" si="5"/>
        <v>-5.2765884906025295E-2</v>
      </c>
      <c r="E56" s="2">
        <f t="shared" si="5"/>
        <v>1.5074606750193897</v>
      </c>
      <c r="F56" s="2">
        <f t="shared" si="5"/>
        <v>5.2136032371608021</v>
      </c>
      <c r="G56" s="2">
        <f t="shared" si="5"/>
        <v>-0.26486875889570882</v>
      </c>
      <c r="H56" s="2">
        <f t="shared" si="5"/>
        <v>11.245097595768904</v>
      </c>
      <c r="I56" s="2">
        <f t="shared" si="5"/>
        <v>15.447159459626047</v>
      </c>
      <c r="J56" s="2">
        <f t="shared" si="5"/>
        <v>21.45168099534629</v>
      </c>
      <c r="K56" s="2">
        <f t="shared" si="5"/>
        <v>15.275666453353477</v>
      </c>
      <c r="L56" s="2">
        <f t="shared" si="5"/>
        <v>14.572348257661027</v>
      </c>
    </row>
    <row r="57" spans="1:24">
      <c r="A57" s="91" t="s">
        <v>0</v>
      </c>
      <c r="B57" s="2">
        <f t="shared" si="6"/>
        <v>2.0202998988134047</v>
      </c>
      <c r="C57" s="2">
        <f t="shared" si="5"/>
        <v>2.5901547869034536</v>
      </c>
      <c r="D57" s="2">
        <f t="shared" si="5"/>
        <v>1.1967517858433974</v>
      </c>
      <c r="E57" s="2">
        <f t="shared" si="5"/>
        <v>2.629420151831896</v>
      </c>
      <c r="F57" s="2">
        <f t="shared" si="5"/>
        <v>2.8951302411077018</v>
      </c>
      <c r="G57" s="2">
        <f t="shared" si="5"/>
        <v>0.76812502735821298</v>
      </c>
      <c r="H57" s="2">
        <f t="shared" si="5"/>
        <v>5.2813043205484078</v>
      </c>
      <c r="I57" s="2">
        <f t="shared" si="5"/>
        <v>4.4995513438081502</v>
      </c>
      <c r="J57" s="2">
        <f t="shared" si="5"/>
        <v>4.6859088831074258</v>
      </c>
      <c r="K57" s="2">
        <f t="shared" si="5"/>
        <v>4.2964695826195332</v>
      </c>
      <c r="L57" s="2">
        <f t="shared" si="5"/>
        <v>5.8288471404799536</v>
      </c>
    </row>
    <row r="58" spans="1:24">
      <c r="A58" s="75" t="s">
        <v>1</v>
      </c>
      <c r="B58" s="2">
        <f t="shared" si="6"/>
        <v>2.3773699410100102</v>
      </c>
      <c r="C58" s="2">
        <f t="shared" si="5"/>
        <v>2.8087713840998507</v>
      </c>
      <c r="D58" s="2">
        <f t="shared" si="5"/>
        <v>0.78887311976538754</v>
      </c>
      <c r="E58" s="2">
        <f t="shared" si="5"/>
        <v>2.9509315867955799</v>
      </c>
      <c r="F58" s="2">
        <f t="shared" si="5"/>
        <v>2.6615762261827047</v>
      </c>
      <c r="G58" s="2">
        <f t="shared" si="5"/>
        <v>2.0835773447914319</v>
      </c>
      <c r="H58" s="2">
        <f t="shared" si="5"/>
        <v>9.9279194205739607</v>
      </c>
      <c r="I58" s="2">
        <f t="shared" si="5"/>
        <v>5.0118737219473797</v>
      </c>
      <c r="J58" s="2">
        <f t="shared" si="5"/>
        <v>3.1247716267895465</v>
      </c>
      <c r="K58" s="2">
        <f t="shared" si="5"/>
        <v>4.7994152951051916</v>
      </c>
      <c r="L58" s="2">
        <f t="shared" si="5"/>
        <v>7.4352022693877418</v>
      </c>
    </row>
    <row r="59" spans="1:24">
      <c r="A59" s="91" t="s">
        <v>933</v>
      </c>
      <c r="B59" s="2">
        <f t="shared" si="6"/>
        <v>2.2651335425495134</v>
      </c>
      <c r="C59" s="2">
        <f t="shared" si="5"/>
        <v>2.7407406222280439</v>
      </c>
      <c r="D59" s="2">
        <f t="shared" si="5"/>
        <v>1.7720688459072598</v>
      </c>
      <c r="E59" s="2">
        <f t="shared" si="5"/>
        <v>2.7835358706027602</v>
      </c>
      <c r="F59" s="2">
        <f t="shared" si="5"/>
        <v>2.8188315624658289</v>
      </c>
      <c r="G59" s="2">
        <f t="shared" si="5"/>
        <v>0.41288722895003183</v>
      </c>
      <c r="H59" s="2">
        <f t="shared" si="5"/>
        <v>4.2066729737059605</v>
      </c>
      <c r="I59" s="2">
        <f t="shared" si="5"/>
        <v>4.6640537947915117</v>
      </c>
      <c r="J59" s="2">
        <f t="shared" si="5"/>
        <v>4.8808183300136365</v>
      </c>
      <c r="K59" s="2">
        <f t="shared" si="5"/>
        <v>4.5623310879125967</v>
      </c>
      <c r="L59" s="2">
        <f t="shared" si="5"/>
        <v>5.2036682460165462</v>
      </c>
    </row>
    <row r="60" spans="1:24">
      <c r="A60" s="91" t="s">
        <v>636</v>
      </c>
      <c r="B60" s="2">
        <f t="shared" si="6"/>
        <v>1.8620021133286535</v>
      </c>
      <c r="C60" s="2">
        <f t="shared" si="5"/>
        <v>2.4931411327264508</v>
      </c>
      <c r="D60" s="2">
        <f t="shared" si="5"/>
        <v>1.3785606279804741</v>
      </c>
      <c r="E60" s="2">
        <f t="shared" si="5"/>
        <v>2.4868486603708551</v>
      </c>
      <c r="F60" s="2">
        <f t="shared" si="5"/>
        <v>2.999102505046447</v>
      </c>
      <c r="G60" s="2">
        <f t="shared" si="5"/>
        <v>0.18893365183219046</v>
      </c>
      <c r="H60" s="2">
        <f t="shared" si="5"/>
        <v>3.2796892933712352</v>
      </c>
      <c r="I60" s="2">
        <f t="shared" si="5"/>
        <v>4.2726555349041684</v>
      </c>
      <c r="J60" s="2">
        <f t="shared" si="5"/>
        <v>5.3873124284889551</v>
      </c>
      <c r="K60" s="2">
        <f t="shared" si="5"/>
        <v>4.0737136127206641</v>
      </c>
      <c r="L60" s="2">
        <f t="shared" si="5"/>
        <v>5.1226424750204558</v>
      </c>
    </row>
    <row r="61" spans="1:24">
      <c r="A61" s="91" t="s">
        <v>2</v>
      </c>
      <c r="B61" s="2">
        <f t="shared" si="6"/>
        <v>2.5267397437618078</v>
      </c>
      <c r="C61" s="2">
        <f t="shared" si="5"/>
        <v>4.214424906254477</v>
      </c>
      <c r="D61" s="2">
        <f t="shared" si="5"/>
        <v>2.6898820216572306</v>
      </c>
      <c r="E61" s="2">
        <f t="shared" si="5"/>
        <v>4.0182253976707827</v>
      </c>
      <c r="F61" s="2">
        <f t="shared" si="5"/>
        <v>5.9572379627089944</v>
      </c>
      <c r="G61" s="2">
        <f t="shared" si="5"/>
        <v>2.1749319794417854</v>
      </c>
      <c r="H61" s="2">
        <f t="shared" si="5"/>
        <v>7.5286663348930194</v>
      </c>
      <c r="I61" s="2">
        <f t="shared" si="5"/>
        <v>6.1169215916097253</v>
      </c>
      <c r="J61" s="2">
        <f t="shared" si="5"/>
        <v>6.3516227354248889</v>
      </c>
      <c r="K61" s="2">
        <f t="shared" si="5"/>
        <v>5.797400799917285</v>
      </c>
      <c r="L61" s="2">
        <f t="shared" si="5"/>
        <v>8.0116651715099749</v>
      </c>
    </row>
    <row r="62" spans="1:24">
      <c r="A62" s="91" t="s">
        <v>0</v>
      </c>
      <c r="B62" s="2">
        <f t="shared" si="6"/>
        <v>2.0202998988134047</v>
      </c>
      <c r="C62" s="2">
        <f t="shared" si="5"/>
        <v>2.5901547869034536</v>
      </c>
      <c r="D62" s="2">
        <f t="shared" si="5"/>
        <v>1.1967517858433974</v>
      </c>
      <c r="E62" s="2">
        <f t="shared" si="5"/>
        <v>2.629420151831896</v>
      </c>
      <c r="F62" s="2">
        <f t="shared" si="5"/>
        <v>2.8951302411077018</v>
      </c>
      <c r="G62" s="2">
        <f t="shared" si="5"/>
        <v>0.76812502735821298</v>
      </c>
      <c r="H62" s="2">
        <f t="shared" si="5"/>
        <v>5.2813043205484078</v>
      </c>
      <c r="I62" s="2">
        <f t="shared" si="5"/>
        <v>4.4995513438081502</v>
      </c>
      <c r="J62" s="2">
        <f t="shared" si="5"/>
        <v>4.6859088831074258</v>
      </c>
      <c r="K62" s="2">
        <f t="shared" si="5"/>
        <v>4.2964695826195332</v>
      </c>
      <c r="L62" s="2">
        <f t="shared" si="5"/>
        <v>5.8288471404799536</v>
      </c>
    </row>
    <row r="63" spans="1:24">
      <c r="B63" s="2"/>
    </row>
    <row r="64" spans="1:24">
      <c r="A64" s="94" t="s">
        <v>1351</v>
      </c>
      <c r="B64" s="2"/>
    </row>
    <row r="65" spans="1:2" hidden="1" outlineLevel="1">
      <c r="A65" s="92" t="s">
        <v>1255</v>
      </c>
      <c r="B65" s="2"/>
    </row>
    <row r="66" spans="1:2" hidden="1" outlineLevel="1">
      <c r="A66" s="193" t="s">
        <v>509</v>
      </c>
      <c r="B66" s="2">
        <f t="shared" si="6"/>
        <v>3.0390958607398044</v>
      </c>
    </row>
    <row r="67" spans="1:2" hidden="1" outlineLevel="1">
      <c r="A67" s="193" t="s">
        <v>0</v>
      </c>
      <c r="B67" s="2">
        <f t="shared" si="6"/>
        <v>2.0202998988134047</v>
      </c>
    </row>
    <row r="68" spans="1:2" hidden="1" outlineLevel="1">
      <c r="A68" s="193" t="s">
        <v>529</v>
      </c>
      <c r="B68" s="2">
        <f t="shared" si="6"/>
        <v>4.3787557672438915</v>
      </c>
    </row>
    <row r="69" spans="1:2" hidden="1" outlineLevel="1">
      <c r="A69" s="193" t="s">
        <v>1</v>
      </c>
      <c r="B69" s="2">
        <f t="shared" si="6"/>
        <v>2.3773699410100102</v>
      </c>
    </row>
    <row r="70" spans="1:2" hidden="1" outlineLevel="1">
      <c r="A70" s="193" t="s">
        <v>2</v>
      </c>
      <c r="B70" s="2">
        <f t="shared" si="6"/>
        <v>2.5267397437618078</v>
      </c>
    </row>
    <row r="71" spans="1:2" hidden="1" outlineLevel="1">
      <c r="A71" s="193" t="s">
        <v>3</v>
      </c>
      <c r="B71" s="2">
        <f t="shared" si="6"/>
        <v>0.82611132793426467</v>
      </c>
    </row>
    <row r="72" spans="1:2" collapsed="1"/>
  </sheetData>
  <mergeCells count="8">
    <mergeCell ref="I2:L2"/>
    <mergeCell ref="B4:F4"/>
    <mergeCell ref="H4:L4"/>
    <mergeCell ref="A2:A4"/>
    <mergeCell ref="B2:B3"/>
    <mergeCell ref="C2:F2"/>
    <mergeCell ref="G2:G3"/>
    <mergeCell ref="H2:H3"/>
  </mergeCells>
  <pageMargins left="0.7" right="0.7" top="0.75" bottom="0.75" header="0.3" footer="0.3"/>
  <pageSetup scale="70" orientation="portrait" horizontalDpi="0" verticalDpi="0" r:id="rId1"/>
</worksheet>
</file>

<file path=xl/worksheets/sheet93.xml><?xml version="1.0" encoding="utf-8"?>
<worksheet xmlns="http://schemas.openxmlformats.org/spreadsheetml/2006/main" xmlns:r="http://schemas.openxmlformats.org/officeDocument/2006/relationships">
  <sheetPr codeName="Sheet137"/>
  <dimension ref="A1:H23"/>
  <sheetViews>
    <sheetView view="pageBreakPreview" zoomScale="130" zoomScaleNormal="115" zoomScaleSheetLayoutView="130" workbookViewId="0"/>
  </sheetViews>
  <sheetFormatPr defaultRowHeight="15" outlineLevelRow="1"/>
  <cols>
    <col min="1" max="1" width="30.5703125" customWidth="1"/>
    <col min="2" max="7" width="12.140625" customWidth="1"/>
    <col min="8" max="8" width="13.42578125" customWidth="1"/>
  </cols>
  <sheetData>
    <row r="1" spans="1:8">
      <c r="A1" s="9" t="s">
        <v>958</v>
      </c>
      <c r="B1" s="9"/>
      <c r="C1" s="35"/>
      <c r="D1" s="35"/>
      <c r="E1" s="35"/>
      <c r="F1" s="35"/>
      <c r="G1" s="35"/>
    </row>
    <row r="2" spans="1:8">
      <c r="A2" s="9"/>
      <c r="B2" s="34" t="s">
        <v>509</v>
      </c>
      <c r="C2" s="34" t="s">
        <v>530</v>
      </c>
      <c r="D2" s="96" t="s">
        <v>531</v>
      </c>
      <c r="E2" s="96" t="s">
        <v>1</v>
      </c>
      <c r="F2" s="96" t="s">
        <v>2</v>
      </c>
      <c r="G2" s="96" t="s">
        <v>3</v>
      </c>
      <c r="H2" s="289" t="s">
        <v>1411</v>
      </c>
    </row>
    <row r="3" spans="1:8">
      <c r="A3" s="9" t="s">
        <v>959</v>
      </c>
      <c r="B3" s="8"/>
      <c r="C3" s="8"/>
      <c r="D3" s="8"/>
      <c r="E3" s="8"/>
      <c r="F3" s="8"/>
      <c r="G3" s="8"/>
    </row>
    <row r="4" spans="1:8">
      <c r="A4" t="s">
        <v>960</v>
      </c>
      <c r="B4" s="2">
        <f>AVERAGE('14a'!G4:G50)</f>
        <v>64.012912600383871</v>
      </c>
      <c r="C4" s="2">
        <f>AVERAGE('14a'!G4:G16)</f>
        <v>67.804630026249683</v>
      </c>
      <c r="D4" s="2">
        <f>AVERAGE('14a'!G16:G24)</f>
        <v>68.140212805422323</v>
      </c>
      <c r="E4" s="2">
        <f>AVERAGE('14a'!G24:G32)</f>
        <v>65.269424326347021</v>
      </c>
      <c r="F4" s="2">
        <f>AVERAGE('14a'!G32:G43)</f>
        <v>59.932035256238457</v>
      </c>
      <c r="G4" s="2">
        <f>AVERAGE('14a'!G43:G50)</f>
        <v>56.858724305274819</v>
      </c>
      <c r="H4" s="239">
        <f>AVERAGE('14a'!G4:G43)</f>
        <v>65.130787621160295</v>
      </c>
    </row>
    <row r="5" spans="1:8">
      <c r="A5" t="s">
        <v>961</v>
      </c>
      <c r="B5" s="2">
        <f t="shared" ref="B5:G5" si="0">100-B4</f>
        <v>35.987087399616129</v>
      </c>
      <c r="C5" s="2">
        <f t="shared" si="0"/>
        <v>32.195369973750317</v>
      </c>
      <c r="D5" s="2">
        <f t="shared" si="0"/>
        <v>31.859787194577677</v>
      </c>
      <c r="E5" s="2">
        <f t="shared" si="0"/>
        <v>34.730575673652979</v>
      </c>
      <c r="F5" s="2">
        <f t="shared" si="0"/>
        <v>40.067964743761543</v>
      </c>
      <c r="G5" s="2">
        <f t="shared" si="0"/>
        <v>43.141275694725181</v>
      </c>
      <c r="H5" s="239">
        <f>100-H4</f>
        <v>34.869212378839705</v>
      </c>
    </row>
    <row r="6" spans="1:8">
      <c r="B6" s="2"/>
      <c r="C6" s="2"/>
      <c r="D6" s="8"/>
      <c r="E6" s="8"/>
      <c r="F6" s="8"/>
      <c r="G6" s="8"/>
      <c r="H6" s="290"/>
    </row>
    <row r="7" spans="1:8">
      <c r="A7" s="9" t="s">
        <v>547</v>
      </c>
      <c r="B7" s="8"/>
      <c r="C7" s="8"/>
      <c r="D7" s="8"/>
      <c r="E7" s="8"/>
      <c r="F7" s="8"/>
      <c r="G7" s="8"/>
      <c r="H7" s="290"/>
    </row>
    <row r="8" spans="1:8">
      <c r="A8" t="s">
        <v>629</v>
      </c>
      <c r="B8" s="2">
        <f>(POWER(VLOOKUP(VALUE(RIGHT($B$2,4)), '14'!$A$5:$Q$51,COLUMN('14'!E$50),0)/VLOOKUP(VALUE(LEFT($B$2,4)), '14'!$A$5:$Q$51,COLUMN('14'!E$50),0),1/(VALUE(RIGHT($B$2,4))-VALUE(LEFT($B$2,4))))-1)*100</f>
        <v>2.915062138597202</v>
      </c>
      <c r="C8" s="2">
        <f>(POWER(VLOOKUP(VALUE(RIGHT($C$2,4)), '14'!$A$5:$Q$51,COLUMN('14'!E$50),0)/VLOOKUP(VALUE(LEFT($C$2,4)), '14'!$A$5:$Q$51,COLUMN('14'!E$50),0),1/(VALUE(RIGHT($C$2,4))-VALUE(LEFT($C$2,4))))-1)*100</f>
        <v>4.1103003538800698</v>
      </c>
      <c r="D8" s="2">
        <f>(POWER(VLOOKUP(VALUE(RIGHT($D$2,4)), '14'!$A$5:$Q$51,COLUMN('14'!E$50),0)/VLOOKUP(VALUE(LEFT($D$2,4)), '14'!$A$5:$Q$51,COLUMN('14'!E$50),0),1/(VALUE(RIGHT($D$2,4))-VALUE(LEFT($D$2,4))))-1)*100</f>
        <v>2.5226319669183317</v>
      </c>
      <c r="E8" s="2">
        <f>(POWER(VLOOKUP(VALUE(RIGHT($E$2,4)), '14'!$A$5:$Q$51,COLUMN('14'!E$50),0)/VLOOKUP(VALUE(LEFT($E$2,4)), '14'!$A$5:$Q$51,COLUMN('14'!E$50),0),1/(VALUE(RIGHT($E$2,4))-VALUE(LEFT($E$2,4))))-1)*100</f>
        <v>2.4354781445777185</v>
      </c>
      <c r="F8" s="2">
        <f>(POWER(VLOOKUP(VALUE(RIGHT($F$2,4)), '14'!$A$5:$Q$51,COLUMN('14'!E$50),0)/VLOOKUP(VALUE(LEFT($F$2,4)), '14'!$A$5:$Q$51,COLUMN('14'!E$50),0),1/(VALUE(RIGHT($F$2,4))-VALUE(LEFT($F$2,4))))-1)*100</f>
        <v>3.464132202171144</v>
      </c>
      <c r="G8" s="2">
        <f>(POWER(VLOOKUP(VALUE(RIGHT($G$2,4)), '14'!$A$5:$Q$51,COLUMN('14'!E$50),0)/VLOOKUP(VALUE(LEFT($G$2,4)), '14'!$A$5:$Q$51,COLUMN('14'!E$50),0),1/(VALUE(RIGHT($G$2,4))-VALUE(LEFT($G$2,4))))-1)*100</f>
        <v>1.0334969175777697</v>
      </c>
      <c r="H8" s="239">
        <f>(POWER(VLOOKUP(VALUE(RIGHT($H$2,4)), '14'!$A$5:$Q$51,COLUMN('14'!E$50),0)/VLOOKUP(VALUE(LEFT($H$2,4)), '14'!$A$5:$Q$51,COLUMN('14'!E$50),0),1/(VALUE(RIGHT($H$2,4))-VALUE(LEFT($H$2,4))))-1)*100</f>
        <v>3.2564693501827335</v>
      </c>
    </row>
    <row r="9" spans="1:8">
      <c r="A9" t="s">
        <v>631</v>
      </c>
      <c r="B9" s="2">
        <f>(POWER(VLOOKUP(VALUE(RIGHT($B$2,4)), '14'!$A$5:$Q$51,COLUMN('14'!C$50),0)/VLOOKUP(VALUE(LEFT($B$2,4)), '14'!$A$5:$Q$51,COLUMN('14'!C$50),0),1/(VALUE(RIGHT($B$2,4))-VALUE(LEFT($B$2,4))))-1)*100</f>
        <v>1.5884146587269887</v>
      </c>
      <c r="C9" s="2">
        <f>(POWER(VLOOKUP(VALUE(RIGHT($C$2,4)), '14'!$A$5:$Q$51,COLUMN('14'!C$50),0)/VLOOKUP(VALUE(LEFT($C$2,4)), '14'!$A$5:$Q$51,COLUMN('14'!C$50),0),1/(VALUE(RIGHT($C$2,4))-VALUE(LEFT($C$2,4))))-1)*100</f>
        <v>2.7539125213011939</v>
      </c>
      <c r="D9" s="2">
        <f>(POWER(VLOOKUP(VALUE(RIGHT($D$2,4)), '14'!$A$5:$Q$51,COLUMN('14'!C$50),0)/VLOOKUP(VALUE(LEFT($D$2,4)), '14'!$A$5:$Q$51,COLUMN('14'!C$50),0),1/(VALUE(RIGHT($D$2,4))-VALUE(LEFT($D$2,4))))-1)*100</f>
        <v>1.0157755356615228</v>
      </c>
      <c r="E9" s="2">
        <f>(POWER(VLOOKUP(VALUE(RIGHT($E$2,4)), '14'!$A$5:$Q$51,COLUMN('14'!C$50),0)/VLOOKUP(VALUE(LEFT($E$2,4)), '14'!$A$5:$Q$51,COLUMN('14'!C$50),0),1/(VALUE(RIGHT($E$2,4))-VALUE(LEFT($E$2,4))))-1)*100</f>
        <v>1.371319144556904</v>
      </c>
      <c r="F9" s="2">
        <f>(POWER(VLOOKUP(VALUE(RIGHT($F$2,4)), '14'!$A$5:$Q$51,COLUMN('14'!C$50),0)/VLOOKUP(VALUE(LEFT($F$2,4)), '14'!$A$5:$Q$51,COLUMN('14'!C$50),0),1/(VALUE(RIGHT($F$2,4))-VALUE(LEFT($F$2,4))))-1)*100</f>
        <v>2.1137069136617059</v>
      </c>
      <c r="G9" s="2">
        <f>(POWER(VLOOKUP(VALUE(RIGHT($G$2,4)), '14'!$A$5:$Q$51,COLUMN('14'!C$50),0)/VLOOKUP(VALUE(LEFT($G$2,4)), '14'!$A$5:$Q$51,COLUMN('14'!C$50),0),1/(VALUE(RIGHT($G$2,4))-VALUE(LEFT($G$2,4))))-1)*100</f>
        <v>-0.29911341203238129</v>
      </c>
      <c r="H9" s="239">
        <f>(POWER(VLOOKUP(VALUE(RIGHT($H$2,4)), '14'!$A$5:$Q$51,COLUMN('14'!C$50),0)/VLOOKUP(VALUE(LEFT($H$2,4)), '14'!$A$5:$Q$51,COLUMN('14'!C$50),0),1/(VALUE(RIGHT($H$2,4))-VALUE(LEFT($H$2,4))))-1)*100</f>
        <v>1.9309648777325661</v>
      </c>
    </row>
    <row r="10" spans="1:8">
      <c r="A10" t="s">
        <v>853</v>
      </c>
      <c r="B10" s="2">
        <f>(POWER(VLOOKUP(VALUE(RIGHT($B$2,4)), '14a'!$A$4:$G$50,COLUMN('14a'!C$50),0)/VLOOKUP(VALUE(LEFT($B$2,4)), '14a'!$A$4:$G$50,COLUMN('14a'!C$50),0),1/(VALUE(RIGHT($B$2,4))-VALUE(LEFT($B$2,4))))-1)*100</f>
        <v>0.64796486396963004</v>
      </c>
      <c r="C10" s="2">
        <f>(POWER(VLOOKUP(VALUE(RIGHT($C$2,4)), '14a'!$A$4:$G$50,COLUMN('14a'!C$50),0)/VLOOKUP(VALUE(LEFT($C$2,4)), '14a'!$A$4:$G$50,COLUMN('14a'!C$50),0),1/(VALUE(RIGHT($C$2,4))-VALUE(LEFT($C$2,4))))-1)*100</f>
        <v>0.77145820658188757</v>
      </c>
      <c r="D10" s="2">
        <f>(POWER(VLOOKUP(VALUE(RIGHT($D$2,4)), '14a'!$A$4:$G$50,COLUMN('14a'!C$50),0)/VLOOKUP(VALUE(LEFT($D$2,4)), '14a'!$A$4:$G$50,COLUMN('14a'!C$50),0),1/(VALUE(RIGHT($D$2,4))-VALUE(LEFT($D$2,4))))-1)*100</f>
        <v>0.51157905128700332</v>
      </c>
      <c r="E10" s="2">
        <f>(POWER(VLOOKUP(VALUE(RIGHT($E$2,4)), '14a'!$A$4:$G$50,COLUMN('14a'!C$50),0)/VLOOKUP(VALUE(LEFT($E$2,4)), '14a'!$A$4:$G$50,COLUMN('14a'!C$50),0),1/(VALUE(RIGHT($E$2,4))-VALUE(LEFT($E$2,4))))-1)*100</f>
        <v>0.64250715208076237</v>
      </c>
      <c r="F10" s="2">
        <f>(POWER(VLOOKUP(VALUE(RIGHT($F$2,4)), '14a'!$A$4:$G$50,COLUMN('14a'!C$50),0)/VLOOKUP(VALUE(LEFT($F$2,4)), '14a'!$A$4:$G$50,COLUMN('14a'!C$50),0),1/(VALUE(RIGHT($F$2,4))-VALUE(LEFT($F$2,4))))-1)*100</f>
        <v>0.62189230057771994</v>
      </c>
      <c r="G10" s="2">
        <f>(POWER(VLOOKUP(VALUE(RIGHT($G$2,4)), '14a'!$A$4:$G$50,COLUMN('14a'!C$50),0)/VLOOKUP(VALUE(LEFT($G$2,4)), '14a'!$A$4:$G$50,COLUMN('14a'!C$50),0),1/(VALUE(RIGHT($G$2,4))-VALUE(LEFT($G$2,4))))-1)*100</f>
        <v>0.63958134804669164</v>
      </c>
      <c r="H10" s="239">
        <f>(POWER(VLOOKUP(VALUE(RIGHT($H$2,4)), '14a'!$A$4:$G$50,COLUMN('14a'!C$50),0)/VLOOKUP(VALUE(LEFT($H$2,4)), '14a'!$A$4:$G$50,COLUMN('14a'!C$50),0),1/(VALUE(RIGHT($H$2,4))-VALUE(LEFT($H$2,4))))-1)*100</f>
        <v>0.64946967151824353</v>
      </c>
    </row>
    <row r="11" spans="1:8">
      <c r="A11" t="s">
        <v>962</v>
      </c>
      <c r="B11" s="2">
        <f>(POWER(VLOOKUP(VALUE(RIGHT($B$2,4)), '14'!$A$5:$O$51,COLUMN('14'!$O$50),0)/VLOOKUP(VALUE(LEFT($B$2,4)), '14'!$A$5:$O$51,COLUMN('14'!$O$50),0),1/(VALUE(RIGHT($B$2,4))-VALUE(LEFT($B$2,4))))-1)*100</f>
        <v>2.568565815169177</v>
      </c>
      <c r="C11" s="2">
        <f>(POWER(VLOOKUP(VALUE(RIGHT($C$2,4)), '14'!$A$5:$O$51,COLUMN('14'!$O$50),0)/VLOOKUP(VALUE(LEFT($C$2,4)), '14'!$A$5:$O$51,COLUMN('14'!$O$50),0),1/(VALUE(RIGHT($C$2,4))-VALUE(LEFT($C$2,4))))-1)*100</f>
        <v>2.4791540852338256</v>
      </c>
      <c r="D11" s="2">
        <f>(POWER(VLOOKUP(VALUE(RIGHT($D$2,4)), '14'!$A$5:$O$51,COLUMN('14'!$O$50),0)/VLOOKUP(VALUE(LEFT($D$2,4)), '14'!$A$5:$O$51,COLUMN('14'!$O$50),0),1/(VALUE(RIGHT($D$2,4))-VALUE(LEFT($D$2,4))))-1)*100</f>
        <v>3.5676435499659709</v>
      </c>
      <c r="E11" s="2">
        <f>(POWER(VLOOKUP(VALUE(RIGHT($E$2,4)), '14'!$A$5:$O$51,COLUMN('14'!$O$50),0)/VLOOKUP(VALUE(LEFT($E$2,4)), '14'!$A$5:$O$51,COLUMN('14'!$O$50),0),1/(VALUE(RIGHT($E$2,4))-VALUE(LEFT($E$2,4))))-1)*100</f>
        <v>1.9350427992075314</v>
      </c>
      <c r="F11" s="2">
        <f>(POWER(VLOOKUP(VALUE(RIGHT($F$2,4)), '14'!$A$5:$O$51,COLUMN('14'!$O$50),0)/VLOOKUP(VALUE(LEFT($F$2,4)), '14'!$A$5:$O$51,COLUMN('14'!$O$50),0),1/(VALUE(RIGHT($F$2,4))-VALUE(LEFT($F$2,4))))-1)*100</f>
        <v>2.529521777160082</v>
      </c>
      <c r="G11" s="2">
        <f>(POWER(VLOOKUP(VALUE(RIGHT($G$2,4)), '14'!$A$5:$O$51,COLUMN('14'!$O$50),0)/VLOOKUP(VALUE(LEFT($G$2,4)), '14'!$A$5:$O$51,COLUMN('14'!$O$50),0),1/(VALUE(RIGHT($G$2,4))-VALUE(LEFT($G$2,4))))-1)*100</f>
        <v>2.3734558168943209</v>
      </c>
      <c r="H11" s="239">
        <f>(POWER(VLOOKUP(VALUE(RIGHT($H$2,4)), '14'!$A$5:$O$51,COLUMN('14'!$O$50),0)/VLOOKUP(VALUE(LEFT($H$2,4)), '14'!$A$5:$O$51,COLUMN('14'!$O$50),0),1/(VALUE(RIGHT($H$2,4))-VALUE(LEFT($H$2,4))))-1)*100</f>
        <v>2.6036248991511801</v>
      </c>
    </row>
    <row r="12" spans="1:8">
      <c r="B12" s="8"/>
      <c r="C12" s="8"/>
      <c r="D12" s="8"/>
      <c r="E12" s="8"/>
      <c r="F12" s="8"/>
      <c r="G12" s="8"/>
      <c r="H12" s="290"/>
    </row>
    <row r="13" spans="1:8">
      <c r="A13" s="9" t="s">
        <v>963</v>
      </c>
      <c r="B13" s="8"/>
      <c r="C13" s="8"/>
      <c r="D13" s="8"/>
      <c r="E13" s="8"/>
      <c r="F13" s="8"/>
      <c r="G13" s="8"/>
      <c r="H13" s="290"/>
    </row>
    <row r="14" spans="1:8">
      <c r="A14" t="s">
        <v>631</v>
      </c>
      <c r="B14" s="38">
        <f t="shared" ref="B14:H14" si="1">B9</f>
        <v>1.5884146587269887</v>
      </c>
      <c r="C14" s="38">
        <f t="shared" si="1"/>
        <v>2.7539125213011939</v>
      </c>
      <c r="D14" s="38">
        <f t="shared" si="1"/>
        <v>1.0157755356615228</v>
      </c>
      <c r="E14" s="38">
        <f t="shared" si="1"/>
        <v>1.371319144556904</v>
      </c>
      <c r="F14" s="38">
        <f t="shared" si="1"/>
        <v>2.1137069136617059</v>
      </c>
      <c r="G14" s="38">
        <f t="shared" si="1"/>
        <v>-0.29911341203238129</v>
      </c>
      <c r="H14" s="38">
        <f t="shared" si="1"/>
        <v>1.9309648777325661</v>
      </c>
    </row>
    <row r="15" spans="1:8">
      <c r="A15" t="s">
        <v>853</v>
      </c>
      <c r="B15" s="2">
        <f>(POWER(VLOOKUP(VALUE(RIGHT($B$2,4)), '14'!$A$5:$Q$51,COLUMN('14'!P$50),0)/VLOOKUP(VALUE(LEFT($B$2,4)), '14'!$A$5:$Q$51,COLUMN('14'!P$50),0),1/(VALUE(RIGHT($B$2,4))-VALUE(LEFT($B$2,4))))-1)*100</f>
        <v>0.41631138328670492</v>
      </c>
      <c r="C15" s="2">
        <f>(POWER(VLOOKUP(VALUE(RIGHT($C$2,4)), '14'!$A$5:$Q$51,COLUMN('14'!P$50),0)/VLOOKUP(VALUE(LEFT($C$2,4)), '14'!$A$5:$Q$51,COLUMN('14'!P$50),0),1/(VALUE(RIGHT($C$2,4))-VALUE(LEFT($C$2,4))))-1)*100</f>
        <v>0.51898331231481354</v>
      </c>
      <c r="D15" s="2">
        <f>(POWER(VLOOKUP(VALUE(RIGHT($D$2,4)), '14'!$A$5:$Q$51,COLUMN('14'!P$50),0)/VLOOKUP(VALUE(LEFT($D$2,4)), '14'!$A$5:$Q$51,COLUMN('14'!P$50),0),1/(VALUE(RIGHT($D$2,4))-VALUE(LEFT($D$2,4))))-1)*100</f>
        <v>0.34758232651526111</v>
      </c>
      <c r="E15" s="2">
        <f>(POWER(VLOOKUP(VALUE(RIGHT($E$2,4)), '14'!$A$5:$Q$51,COLUMN('14'!P$50),0)/VLOOKUP(VALUE(LEFT($E$2,4)), '14'!$A$5:$Q$51,COLUMN('14'!P$50),0),1/(VALUE(RIGHT($E$2,4))-VALUE(LEFT($E$2,4))))-1)*100</f>
        <v>0.42648219253746955</v>
      </c>
      <c r="F15" s="2">
        <f>(POWER(VLOOKUP(VALUE(RIGHT($F$2,4)), '14'!$A$5:$Q$51,COLUMN('14'!P$50),0)/VLOOKUP(VALUE(LEFT($F$2,4)), '14'!$A$5:$Q$51,COLUMN('14'!P$50),0),1/(VALUE(RIGHT($F$2,4))-VALUE(LEFT($F$2,4))))-1)*100</f>
        <v>0.38301461575036555</v>
      </c>
      <c r="G15" s="2">
        <f>(POWER(VLOOKUP(VALUE(RIGHT($G$2,4)), '14'!$A$5:$Q$51,COLUMN('14'!P$50),0)/VLOOKUP(VALUE(LEFT($G$2,4)), '14'!$A$5:$Q$51,COLUMN('14'!P$50),0),1/(VALUE(RIGHT($G$2,4))-VALUE(LEFT($G$2,4))))-1)*100</f>
        <v>0.35969161225586355</v>
      </c>
      <c r="H15" s="239">
        <f>(POWER(VLOOKUP(VALUE(RIGHT($H$2,4)), '14'!$A$5:$Q$51,COLUMN('14'!P$50),0)/VLOOKUP(VALUE(LEFT($H$2,4)), '14'!$A$5:$Q$51,COLUMN('14'!P$50),0),1/(VALUE(RIGHT($H$2,4))-VALUE(LEFT($H$2,4))))-1)*100</f>
        <v>0.42647728699167775</v>
      </c>
    </row>
    <row r="16" spans="1:8">
      <c r="A16" t="s">
        <v>962</v>
      </c>
      <c r="B16" s="2">
        <f>(POWER(VLOOKUP(VALUE(RIGHT($B$2,4)), '14'!$A$5:$Q$51,COLUMN('14'!Q$50),0)/VLOOKUP(VALUE(LEFT($B$2,4)), '14'!$A$5:$Q$51,COLUMN('14'!Q$50),0),1/(VALUE(RIGHT($B$2,4))-VALUE(LEFT($B$2,4))))-1)*100</f>
        <v>0.90269271947001073</v>
      </c>
      <c r="C16" s="2">
        <f>(POWER(VLOOKUP(VALUE(RIGHT($C$2,4)), '14'!$A$5:$Q$51,COLUMN('14'!Q$50),0)/VLOOKUP(VALUE(LEFT($C$2,4)), '14'!$A$5:$Q$51,COLUMN('14'!Q$50),0),1/(VALUE(RIGHT($C$2,4))-VALUE(LEFT($C$2,4))))-1)*100</f>
        <v>0.8095347443749068</v>
      </c>
      <c r="D16" s="2">
        <f>(POWER(VLOOKUP(VALUE(RIGHT($D$2,4)), '14'!$A$5:$Q$51,COLUMN('14'!Q$50),0)/VLOOKUP(VALUE(LEFT($D$2,4)), '14'!$A$5:$Q$51,COLUMN('14'!Q$50),0),1/(VALUE(RIGHT($D$2,4))-VALUE(LEFT($D$2,4))))-1)*100</f>
        <v>1.1483582150060068</v>
      </c>
      <c r="E16" s="2">
        <f>(POWER(VLOOKUP(VALUE(RIGHT($E$2,4)), '14'!$A$5:$Q$51,COLUMN('14'!Q$50),0)/VLOOKUP(VALUE(LEFT($E$2,4)), '14'!$A$5:$Q$51,COLUMN('14'!Q$50),0),1/(VALUE(RIGHT($E$2,4))-VALUE(LEFT($E$2,4))))-1)*100</f>
        <v>0.66167571944744097</v>
      </c>
      <c r="F16" s="2">
        <f>(POWER(VLOOKUP(VALUE(RIGHT($F$2,4)), '14'!$A$5:$Q$51,COLUMN('14'!Q$50),0)/VLOOKUP(VALUE(LEFT($F$2,4)), '14'!$A$5:$Q$51,COLUMN('14'!Q$50),0),1/(VALUE(RIGHT($F$2,4))-VALUE(LEFT($F$2,4))))-1)*100</f>
        <v>0.95336373942849217</v>
      </c>
      <c r="G16" s="2">
        <f>(POWER(VLOOKUP(VALUE(RIGHT($G$2,4)), '14'!$A$5:$Q$51,COLUMN('14'!Q$50),0)/VLOOKUP(VALUE(LEFT($G$2,4)), '14'!$A$5:$Q$51,COLUMN('14'!Q$50),0),1/(VALUE(RIGHT($G$2,4))-VALUE(LEFT($G$2,4))))-1)*100</f>
        <v>0.97824639604418007</v>
      </c>
      <c r="H16" s="239">
        <f>(POWER(VLOOKUP(VALUE(RIGHT($H$2,4)), '14'!$A$5:$Q$51,COLUMN('14'!Q$50),0)/VLOOKUP(VALUE(LEFT($H$2,4)), '14'!$A$5:$Q$51,COLUMN('14'!Q$50),0),1/(VALUE(RIGHT($H$2,4))-VALUE(LEFT($H$2,4))))-1)*100</f>
        <v>0.88913778822774514</v>
      </c>
    </row>
    <row r="17" spans="1:8">
      <c r="B17" s="4"/>
    </row>
    <row r="18" spans="1:8">
      <c r="A18" t="s">
        <v>964</v>
      </c>
    </row>
    <row r="20" spans="1:8" hidden="1" outlineLevel="1">
      <c r="A20" s="183" t="s">
        <v>631</v>
      </c>
      <c r="B20" s="13">
        <f t="shared" ref="B20:G21" si="2">100*(B14/SUM(B$14:B$16))</f>
        <v>54.633157072852967</v>
      </c>
      <c r="C20" s="13">
        <f t="shared" si="2"/>
        <v>67.457669363638658</v>
      </c>
      <c r="D20" s="13">
        <f t="shared" si="2"/>
        <v>40.441495155011488</v>
      </c>
      <c r="E20" s="13">
        <f t="shared" si="2"/>
        <v>55.756533321155203</v>
      </c>
      <c r="F20" s="13">
        <f t="shared" si="2"/>
        <v>61.265352852338019</v>
      </c>
      <c r="G20" s="13">
        <f t="shared" si="2"/>
        <v>-28.793447239028609</v>
      </c>
      <c r="H20" s="243">
        <f>100*(H14/SUM(H$14:H$16))</f>
        <v>59.476892783028944</v>
      </c>
    </row>
    <row r="21" spans="1:8" hidden="1" outlineLevel="1">
      <c r="A21" s="183" t="s">
        <v>853</v>
      </c>
      <c r="B21" s="13">
        <f t="shared" si="2"/>
        <v>14.318934334531647</v>
      </c>
      <c r="C21" s="13">
        <f t="shared" si="2"/>
        <v>12.712605943937955</v>
      </c>
      <c r="D21" s="13">
        <f t="shared" si="2"/>
        <v>13.838440167374289</v>
      </c>
      <c r="E21" s="13">
        <f t="shared" si="2"/>
        <v>17.340360683711008</v>
      </c>
      <c r="F21" s="13">
        <f t="shared" si="2"/>
        <v>11.101598537565465</v>
      </c>
      <c r="G21" s="13">
        <f t="shared" si="2"/>
        <v>34.624864827823714</v>
      </c>
      <c r="H21" s="243">
        <f>100*(H15/SUM(H$14:H$16))</f>
        <v>13.13620157741375</v>
      </c>
    </row>
    <row r="22" spans="1:8" hidden="1" outlineLevel="1">
      <c r="A22" s="183" t="s">
        <v>962</v>
      </c>
      <c r="B22" s="13">
        <f t="shared" ref="B22:G22" si="3">100*(B16/SUM(B$14:B$16))</f>
        <v>31.047908592615382</v>
      </c>
      <c r="C22" s="13">
        <f t="shared" si="3"/>
        <v>19.82972469242338</v>
      </c>
      <c r="D22" s="13">
        <f t="shared" si="3"/>
        <v>45.720064677614225</v>
      </c>
      <c r="E22" s="13">
        <f t="shared" si="3"/>
        <v>26.903105995133792</v>
      </c>
      <c r="F22" s="13">
        <f t="shared" si="3"/>
        <v>27.633048610096523</v>
      </c>
      <c r="G22" s="13">
        <f t="shared" si="3"/>
        <v>94.168582411204895</v>
      </c>
      <c r="H22" s="243">
        <f>100*(H16/SUM(H$14:H$16))</f>
        <v>27.386905639557302</v>
      </c>
    </row>
    <row r="23" spans="1:8" collapsed="1"/>
  </sheetData>
  <pageMargins left="0.7" right="0.7" top="0.75" bottom="0.75" header="0.3" footer="0.3"/>
  <pageSetup scale="106" orientation="landscape" horizontalDpi="0" verticalDpi="0" r:id="rId1"/>
</worksheet>
</file>

<file path=xl/worksheets/sheet94.xml><?xml version="1.0" encoding="utf-8"?>
<worksheet xmlns="http://schemas.openxmlformats.org/spreadsheetml/2006/main" xmlns:r="http://schemas.openxmlformats.org/officeDocument/2006/relationships">
  <dimension ref="A1:R99"/>
  <sheetViews>
    <sheetView workbookViewId="0">
      <selection activeCell="M55" sqref="M55"/>
    </sheetView>
  </sheetViews>
  <sheetFormatPr defaultRowHeight="15" outlineLevelRow="1"/>
  <sheetData>
    <row r="1" spans="1:18">
      <c r="B1" s="294"/>
      <c r="C1" s="294"/>
      <c r="D1" s="294"/>
      <c r="E1" s="294"/>
      <c r="F1" s="294"/>
      <c r="G1" s="294"/>
      <c r="H1" s="294"/>
      <c r="I1" s="294"/>
      <c r="J1" s="294"/>
      <c r="K1" s="294"/>
      <c r="L1" s="294"/>
      <c r="M1" s="294"/>
      <c r="N1" s="294"/>
      <c r="O1" s="294"/>
      <c r="P1" s="294"/>
      <c r="Q1" s="294"/>
      <c r="R1" s="294"/>
    </row>
    <row r="2" spans="1:18">
      <c r="A2" s="294"/>
      <c r="B2" s="294" t="str">
        <f>'Gross Output'!W2</f>
        <v>Real input use</v>
      </c>
      <c r="C2" s="294"/>
      <c r="D2" s="294"/>
      <c r="E2" s="294"/>
      <c r="F2" s="294"/>
      <c r="G2" s="294"/>
      <c r="H2" s="294"/>
      <c r="I2" s="294"/>
      <c r="J2" s="294"/>
      <c r="K2" s="294"/>
      <c r="L2" s="294"/>
      <c r="M2" s="294"/>
      <c r="N2" s="294"/>
      <c r="O2" s="294"/>
      <c r="P2" s="294"/>
      <c r="Q2" s="294"/>
      <c r="R2" s="294"/>
    </row>
    <row r="3" spans="1:18">
      <c r="A3" s="294"/>
      <c r="B3" s="294" t="str">
        <f>'Gross Output'!W3</f>
        <v>Manufacturing</v>
      </c>
      <c r="C3" s="294"/>
      <c r="D3" s="294"/>
      <c r="E3" s="240"/>
      <c r="F3" s="294" t="str">
        <f>'Gross Output'!AA3</f>
        <v>Food manufacturing</v>
      </c>
      <c r="G3" s="294"/>
      <c r="H3" s="294"/>
      <c r="I3" s="294"/>
      <c r="J3" s="294"/>
      <c r="K3" s="294"/>
      <c r="L3" s="294" t="str">
        <f>'Gross Output'!AG3</f>
        <v>Gross Output</v>
      </c>
      <c r="M3" s="294"/>
      <c r="N3" s="294"/>
      <c r="O3" s="294"/>
      <c r="P3" s="294"/>
      <c r="Q3" s="294"/>
      <c r="R3" s="294"/>
    </row>
    <row r="4" spans="1:18">
      <c r="A4" s="294"/>
      <c r="B4" s="294" t="str">
        <f>'Gross Output'!W4</f>
        <v>Total Inputs</v>
      </c>
      <c r="C4" s="294" t="str">
        <f>'Gross Output'!X4</f>
        <v>Energy</v>
      </c>
      <c r="D4" s="294" t="str">
        <f>'Gross Output'!Y4</f>
        <v>Material</v>
      </c>
      <c r="E4" s="240" t="str">
        <f>'Gross Output'!Z4</f>
        <v>Services</v>
      </c>
      <c r="F4" s="294" t="str">
        <f>'Gross Output'!AA4</f>
        <v>Total Inputs</v>
      </c>
      <c r="G4" s="294" t="str">
        <f>'Gross Output'!AB4</f>
        <v>Energy</v>
      </c>
      <c r="H4" s="294" t="str">
        <f>'Gross Output'!AC4</f>
        <v>Material</v>
      </c>
      <c r="I4" s="294" t="str">
        <f>'Gross Output'!AD4</f>
        <v>Services</v>
      </c>
      <c r="J4" s="294"/>
      <c r="K4" s="294"/>
      <c r="L4" s="294" t="str">
        <f>'Gross Output'!AG4</f>
        <v>Manufacturing</v>
      </c>
      <c r="M4" s="294" t="str">
        <f>'Gross Output'!AH4</f>
        <v>Food manufacturing</v>
      </c>
      <c r="N4" s="294"/>
      <c r="O4" s="294"/>
      <c r="P4" s="294"/>
      <c r="Q4" s="294"/>
      <c r="R4" s="294"/>
    </row>
    <row r="5" spans="1:18">
      <c r="A5" s="294">
        <f>'Gross Output'!V5</f>
        <v>1961</v>
      </c>
      <c r="B5" s="294">
        <f>'Gross Output'!W5</f>
        <v>21.9</v>
      </c>
      <c r="C5" s="294">
        <f>'Gross Output'!X5</f>
        <v>39.200000000000003</v>
      </c>
      <c r="D5" s="294">
        <f>'Gross Output'!Y5</f>
        <v>22.1</v>
      </c>
      <c r="E5" s="240">
        <f>'Gross Output'!Z5</f>
        <v>15.7</v>
      </c>
      <c r="F5" s="294">
        <f>'Gross Output'!AA5</f>
        <v>36.1</v>
      </c>
      <c r="G5" s="294">
        <f>'Gross Output'!AB5</f>
        <v>77.3</v>
      </c>
      <c r="H5" s="294">
        <f>'Gross Output'!AC5</f>
        <v>36.5</v>
      </c>
      <c r="I5" s="294">
        <f>'Gross Output'!AD5</f>
        <v>27.2</v>
      </c>
      <c r="J5" s="294"/>
      <c r="K5" s="294">
        <f>'Gross Output'!AF5</f>
        <v>1961</v>
      </c>
      <c r="L5" s="294">
        <f>'Gross Output'!AG5</f>
        <v>21.7</v>
      </c>
      <c r="M5" s="294">
        <f>'Gross Output'!AH5</f>
        <v>36.799999999999997</v>
      </c>
      <c r="N5" s="294"/>
      <c r="O5" s="294"/>
      <c r="P5" s="294"/>
      <c r="Q5" s="294"/>
      <c r="R5" s="294"/>
    </row>
    <row r="6" spans="1:18" outlineLevel="1">
      <c r="A6" s="294">
        <f>'Gross Output'!V6</f>
        <v>1962</v>
      </c>
      <c r="B6" s="294">
        <f>'Gross Output'!W6</f>
        <v>23.5</v>
      </c>
      <c r="C6" s="294">
        <f>'Gross Output'!X6</f>
        <v>39.299999999999997</v>
      </c>
      <c r="D6" s="294">
        <f>'Gross Output'!Y6</f>
        <v>23.9</v>
      </c>
      <c r="E6" s="240">
        <f>'Gross Output'!Z6</f>
        <v>16.600000000000001</v>
      </c>
      <c r="F6" s="294">
        <f>'Gross Output'!AA6</f>
        <v>37.200000000000003</v>
      </c>
      <c r="G6" s="294">
        <f>'Gross Output'!AB6</f>
        <v>74</v>
      </c>
      <c r="H6" s="294">
        <f>'Gross Output'!AC6</f>
        <v>37.700000000000003</v>
      </c>
      <c r="I6" s="294">
        <f>'Gross Output'!AD6</f>
        <v>27.8</v>
      </c>
      <c r="J6" s="294"/>
      <c r="K6" s="294">
        <f>'Gross Output'!AF6</f>
        <v>1962</v>
      </c>
      <c r="L6" s="294">
        <f>'Gross Output'!AG6</f>
        <v>23.8</v>
      </c>
      <c r="M6" s="294">
        <f>'Gross Output'!AH6</f>
        <v>38.4</v>
      </c>
      <c r="N6" s="294"/>
      <c r="O6" s="294"/>
      <c r="P6" s="294"/>
      <c r="Q6" s="294"/>
      <c r="R6" s="294"/>
    </row>
    <row r="7" spans="1:18" outlineLevel="1">
      <c r="A7" s="294">
        <f>'Gross Output'!V7</f>
        <v>1963</v>
      </c>
      <c r="B7" s="294">
        <f>'Gross Output'!W7</f>
        <v>25.4</v>
      </c>
      <c r="C7" s="294">
        <f>'Gross Output'!X7</f>
        <v>41</v>
      </c>
      <c r="D7" s="294">
        <f>'Gross Output'!Y7</f>
        <v>26</v>
      </c>
      <c r="E7" s="240">
        <f>'Gross Output'!Z7</f>
        <v>17.600000000000001</v>
      </c>
      <c r="F7" s="294">
        <f>'Gross Output'!AA7</f>
        <v>38.700000000000003</v>
      </c>
      <c r="G7" s="294">
        <f>'Gross Output'!AB7</f>
        <v>73.599999999999994</v>
      </c>
      <c r="H7" s="294">
        <f>'Gross Output'!AC7</f>
        <v>39.299999999999997</v>
      </c>
      <c r="I7" s="294">
        <f>'Gross Output'!AD7</f>
        <v>28.6</v>
      </c>
      <c r="J7" s="294"/>
      <c r="K7" s="294">
        <f>'Gross Output'!AF7</f>
        <v>1963</v>
      </c>
      <c r="L7" s="294">
        <f>'Gross Output'!AG7</f>
        <v>25.6</v>
      </c>
      <c r="M7" s="294">
        <f>'Gross Output'!AH7</f>
        <v>39.700000000000003</v>
      </c>
      <c r="N7" s="294"/>
      <c r="O7" s="294"/>
      <c r="P7" s="294"/>
      <c r="Q7" s="294"/>
      <c r="R7" s="294"/>
    </row>
    <row r="8" spans="1:18" outlineLevel="1">
      <c r="A8" s="294">
        <f>'Gross Output'!V8</f>
        <v>1964</v>
      </c>
      <c r="B8" s="294">
        <f>'Gross Output'!W8</f>
        <v>27.8</v>
      </c>
      <c r="C8" s="294">
        <f>'Gross Output'!X8</f>
        <v>44.1</v>
      </c>
      <c r="D8" s="294">
        <f>'Gross Output'!Y8</f>
        <v>28.4</v>
      </c>
      <c r="E8" s="240">
        <f>'Gross Output'!Z8</f>
        <v>18.899999999999999</v>
      </c>
      <c r="F8" s="294">
        <f>'Gross Output'!AA8</f>
        <v>41.4</v>
      </c>
      <c r="G8" s="294">
        <f>'Gross Output'!AB8</f>
        <v>79.900000000000006</v>
      </c>
      <c r="H8" s="294">
        <f>'Gross Output'!AC8</f>
        <v>42</v>
      </c>
      <c r="I8" s="294">
        <f>'Gross Output'!AD8</f>
        <v>30.6</v>
      </c>
      <c r="J8" s="294"/>
      <c r="K8" s="294">
        <f>'Gross Output'!AF8</f>
        <v>1964</v>
      </c>
      <c r="L8" s="294">
        <f>'Gross Output'!AG8</f>
        <v>28</v>
      </c>
      <c r="M8" s="294">
        <f>'Gross Output'!AH8</f>
        <v>42.2</v>
      </c>
      <c r="N8" s="294"/>
      <c r="O8" s="294"/>
      <c r="P8" s="294"/>
      <c r="Q8" s="294"/>
      <c r="R8" s="294"/>
    </row>
    <row r="9" spans="1:18" outlineLevel="1">
      <c r="A9" s="294">
        <f>'Gross Output'!V9</f>
        <v>1965</v>
      </c>
      <c r="B9" s="294">
        <f>'Gross Output'!W9</f>
        <v>30.1</v>
      </c>
      <c r="C9" s="294">
        <f>'Gross Output'!X9</f>
        <v>47</v>
      </c>
      <c r="D9" s="294">
        <f>'Gross Output'!Y9</f>
        <v>30.9</v>
      </c>
      <c r="E9" s="240">
        <f>'Gross Output'!Z9</f>
        <v>20.399999999999999</v>
      </c>
      <c r="F9" s="294">
        <f>'Gross Output'!AA9</f>
        <v>42.6</v>
      </c>
      <c r="G9" s="294">
        <f>'Gross Output'!AB9</f>
        <v>85.8</v>
      </c>
      <c r="H9" s="294">
        <f>'Gross Output'!AC9</f>
        <v>43.2</v>
      </c>
      <c r="I9" s="294">
        <f>'Gross Output'!AD9</f>
        <v>30.9</v>
      </c>
      <c r="J9" s="294"/>
      <c r="K9" s="294">
        <f>'Gross Output'!AF9</f>
        <v>1965</v>
      </c>
      <c r="L9" s="294">
        <f>'Gross Output'!AG9</f>
        <v>30.4</v>
      </c>
      <c r="M9" s="294">
        <f>'Gross Output'!AH9</f>
        <v>43.8</v>
      </c>
      <c r="N9" s="294"/>
      <c r="O9" s="294"/>
      <c r="P9" s="294"/>
      <c r="Q9" s="294"/>
      <c r="R9" s="294"/>
    </row>
    <row r="10" spans="1:18" outlineLevel="1">
      <c r="A10" s="294">
        <f>'Gross Output'!V10</f>
        <v>1966</v>
      </c>
      <c r="B10" s="294">
        <f>'Gross Output'!W10</f>
        <v>32.200000000000003</v>
      </c>
      <c r="C10" s="294">
        <f>'Gross Output'!X10</f>
        <v>51.1</v>
      </c>
      <c r="D10" s="294">
        <f>'Gross Output'!Y10</f>
        <v>33</v>
      </c>
      <c r="E10" s="240">
        <f>'Gross Output'!Z10</f>
        <v>22.1</v>
      </c>
      <c r="F10" s="294">
        <f>'Gross Output'!AA10</f>
        <v>44.1</v>
      </c>
      <c r="G10" s="294">
        <f>'Gross Output'!AB10</f>
        <v>98.4</v>
      </c>
      <c r="H10" s="294">
        <f>'Gross Output'!AC10</f>
        <v>44.7</v>
      </c>
      <c r="I10" s="294">
        <f>'Gross Output'!AD10</f>
        <v>32.200000000000003</v>
      </c>
      <c r="J10" s="294"/>
      <c r="K10" s="294">
        <f>'Gross Output'!AF10</f>
        <v>1966</v>
      </c>
      <c r="L10" s="294">
        <f>'Gross Output'!AG10</f>
        <v>32.5</v>
      </c>
      <c r="M10" s="294">
        <f>'Gross Output'!AH10</f>
        <v>45.3</v>
      </c>
      <c r="N10" s="294"/>
      <c r="O10" s="294"/>
      <c r="P10" s="294"/>
      <c r="Q10" s="294"/>
      <c r="R10" s="294"/>
    </row>
    <row r="11" spans="1:18" outlineLevel="1">
      <c r="A11" s="294">
        <f>'Gross Output'!V11</f>
        <v>1967</v>
      </c>
      <c r="B11" s="294">
        <f>'Gross Output'!W11</f>
        <v>33.1</v>
      </c>
      <c r="C11" s="294">
        <f>'Gross Output'!X11</f>
        <v>50.5</v>
      </c>
      <c r="D11" s="294">
        <f>'Gross Output'!Y11</f>
        <v>33.9</v>
      </c>
      <c r="E11" s="240">
        <f>'Gross Output'!Z11</f>
        <v>23</v>
      </c>
      <c r="F11" s="294">
        <f>'Gross Output'!AA11</f>
        <v>46.2</v>
      </c>
      <c r="G11" s="294">
        <f>'Gross Output'!AB11</f>
        <v>88.1</v>
      </c>
      <c r="H11" s="294">
        <f>'Gross Output'!AC11</f>
        <v>47</v>
      </c>
      <c r="I11" s="294">
        <f>'Gross Output'!AD11</f>
        <v>32.700000000000003</v>
      </c>
      <c r="J11" s="294"/>
      <c r="K11" s="294">
        <f>'Gross Output'!AF11</f>
        <v>1967</v>
      </c>
      <c r="L11" s="294">
        <f>'Gross Output'!AG11</f>
        <v>33.200000000000003</v>
      </c>
      <c r="M11" s="294">
        <f>'Gross Output'!AH11</f>
        <v>47.2</v>
      </c>
      <c r="N11" s="294"/>
      <c r="O11" s="294"/>
      <c r="P11" s="294"/>
      <c r="Q11" s="294"/>
      <c r="R11" s="294"/>
    </row>
    <row r="12" spans="1:18" outlineLevel="1">
      <c r="A12" s="294">
        <f>'Gross Output'!V12</f>
        <v>1968</v>
      </c>
      <c r="B12" s="294">
        <f>'Gross Output'!W12</f>
        <v>35.1</v>
      </c>
      <c r="C12" s="294">
        <f>'Gross Output'!X12</f>
        <v>53</v>
      </c>
      <c r="D12" s="294">
        <f>'Gross Output'!Y12</f>
        <v>36.1</v>
      </c>
      <c r="E12" s="240">
        <f>'Gross Output'!Z12</f>
        <v>23.9</v>
      </c>
      <c r="F12" s="294">
        <f>'Gross Output'!AA12</f>
        <v>47</v>
      </c>
      <c r="G12" s="294">
        <f>'Gross Output'!AB12</f>
        <v>87.8</v>
      </c>
      <c r="H12" s="294">
        <f>'Gross Output'!AC12</f>
        <v>47.9</v>
      </c>
      <c r="I12" s="294">
        <f>'Gross Output'!AD12</f>
        <v>32.6</v>
      </c>
      <c r="J12" s="294"/>
      <c r="K12" s="294">
        <f>'Gross Output'!AF12</f>
        <v>1968</v>
      </c>
      <c r="L12" s="294">
        <f>'Gross Output'!AG12</f>
        <v>35.299999999999997</v>
      </c>
      <c r="M12" s="294">
        <f>'Gross Output'!AH12</f>
        <v>48</v>
      </c>
      <c r="N12" s="294"/>
      <c r="O12" s="294"/>
      <c r="P12" s="294"/>
      <c r="Q12" s="294"/>
      <c r="R12" s="294"/>
    </row>
    <row r="13" spans="1:18" outlineLevel="1">
      <c r="A13" s="294">
        <f>'Gross Output'!V13</f>
        <v>1969</v>
      </c>
      <c r="B13" s="294">
        <f>'Gross Output'!W13</f>
        <v>37.299999999999997</v>
      </c>
      <c r="C13" s="294">
        <f>'Gross Output'!X13</f>
        <v>56.6</v>
      </c>
      <c r="D13" s="294">
        <f>'Gross Output'!Y13</f>
        <v>38.299999999999997</v>
      </c>
      <c r="E13" s="240">
        <f>'Gross Output'!Z13</f>
        <v>25.4</v>
      </c>
      <c r="F13" s="294">
        <f>'Gross Output'!AA13</f>
        <v>47.9</v>
      </c>
      <c r="G13" s="294">
        <f>'Gross Output'!AB13</f>
        <v>90.9</v>
      </c>
      <c r="H13" s="294">
        <f>'Gross Output'!AC13</f>
        <v>48.8</v>
      </c>
      <c r="I13" s="294">
        <f>'Gross Output'!AD13</f>
        <v>33.9</v>
      </c>
      <c r="J13" s="294"/>
      <c r="K13" s="294">
        <f>'Gross Output'!AF13</f>
        <v>1969</v>
      </c>
      <c r="L13" s="294">
        <f>'Gross Output'!AG13</f>
        <v>37.5</v>
      </c>
      <c r="M13" s="294">
        <f>'Gross Output'!AH13</f>
        <v>48.5</v>
      </c>
      <c r="N13" s="294"/>
      <c r="O13" s="294"/>
      <c r="P13" s="294"/>
      <c r="Q13" s="294"/>
      <c r="R13" s="294"/>
    </row>
    <row r="14" spans="1:18" outlineLevel="1">
      <c r="A14" s="294">
        <f>'Gross Output'!V14</f>
        <v>1970</v>
      </c>
      <c r="B14" s="294">
        <f>'Gross Output'!W14</f>
        <v>37</v>
      </c>
      <c r="C14" s="294">
        <f>'Gross Output'!X14</f>
        <v>58.1</v>
      </c>
      <c r="D14" s="294">
        <f>'Gross Output'!Y14</f>
        <v>38</v>
      </c>
      <c r="E14" s="240">
        <f>'Gross Output'!Z14</f>
        <v>25.3</v>
      </c>
      <c r="F14" s="294">
        <f>'Gross Output'!AA14</f>
        <v>49.4</v>
      </c>
      <c r="G14" s="294">
        <f>'Gross Output'!AB14</f>
        <v>84.2</v>
      </c>
      <c r="H14" s="294">
        <f>'Gross Output'!AC14</f>
        <v>50.5</v>
      </c>
      <c r="I14" s="294">
        <f>'Gross Output'!AD14</f>
        <v>34.4</v>
      </c>
      <c r="J14" s="294"/>
      <c r="K14" s="294">
        <f>'Gross Output'!AF14</f>
        <v>1970</v>
      </c>
      <c r="L14" s="294">
        <f>'Gross Output'!AG14</f>
        <v>37</v>
      </c>
      <c r="M14" s="294">
        <f>'Gross Output'!AH14</f>
        <v>49.9</v>
      </c>
      <c r="N14" s="294"/>
      <c r="O14" s="294"/>
      <c r="P14" s="294"/>
      <c r="Q14" s="294"/>
      <c r="R14" s="294"/>
    </row>
    <row r="15" spans="1:18" outlineLevel="1">
      <c r="A15" s="294">
        <f>'Gross Output'!V15</f>
        <v>1971</v>
      </c>
      <c r="B15" s="294">
        <f>'Gross Output'!W15</f>
        <v>39</v>
      </c>
      <c r="C15" s="294">
        <f>'Gross Output'!X15</f>
        <v>60.9</v>
      </c>
      <c r="D15" s="294">
        <f>'Gross Output'!Y15</f>
        <v>40.1</v>
      </c>
      <c r="E15" s="240">
        <f>'Gross Output'!Z15</f>
        <v>25.9</v>
      </c>
      <c r="F15" s="294">
        <f>'Gross Output'!AA15</f>
        <v>50.5</v>
      </c>
      <c r="G15" s="294">
        <f>'Gross Output'!AB15</f>
        <v>86.6</v>
      </c>
      <c r="H15" s="294">
        <f>'Gross Output'!AC15</f>
        <v>51.7</v>
      </c>
      <c r="I15" s="294">
        <f>'Gross Output'!AD15</f>
        <v>33.9</v>
      </c>
      <c r="J15" s="294"/>
      <c r="K15" s="294">
        <f>'Gross Output'!AF15</f>
        <v>1971</v>
      </c>
      <c r="L15" s="294">
        <f>'Gross Output'!AG15</f>
        <v>39</v>
      </c>
      <c r="M15" s="294">
        <f>'Gross Output'!AH15</f>
        <v>51.8</v>
      </c>
      <c r="N15" s="294"/>
      <c r="O15" s="294"/>
      <c r="P15" s="294"/>
      <c r="Q15" s="294"/>
      <c r="R15" s="294"/>
    </row>
    <row r="16" spans="1:18" outlineLevel="1">
      <c r="A16" s="294">
        <f>'Gross Output'!V16</f>
        <v>1972</v>
      </c>
      <c r="B16" s="294">
        <f>'Gross Output'!W16</f>
        <v>41.7</v>
      </c>
      <c r="C16" s="294">
        <f>'Gross Output'!X16</f>
        <v>66.400000000000006</v>
      </c>
      <c r="D16" s="294">
        <f>'Gross Output'!Y16</f>
        <v>42.9</v>
      </c>
      <c r="E16" s="240">
        <f>'Gross Output'!Z16</f>
        <v>27.5</v>
      </c>
      <c r="F16" s="294">
        <f>'Gross Output'!AA16</f>
        <v>52.5</v>
      </c>
      <c r="G16" s="294">
        <f>'Gross Output'!AB16</f>
        <v>91.5</v>
      </c>
      <c r="H16" s="294">
        <f>'Gross Output'!AC16</f>
        <v>53.8</v>
      </c>
      <c r="I16" s="294">
        <f>'Gross Output'!AD16</f>
        <v>35.700000000000003</v>
      </c>
      <c r="J16" s="294"/>
      <c r="K16" s="294">
        <f>'Gross Output'!AF16</f>
        <v>1972</v>
      </c>
      <c r="L16" s="294">
        <f>'Gross Output'!AG16</f>
        <v>41.9</v>
      </c>
      <c r="M16" s="294">
        <f>'Gross Output'!AH16</f>
        <v>53.7</v>
      </c>
      <c r="N16" s="294"/>
      <c r="O16" s="294"/>
      <c r="P16" s="294"/>
      <c r="Q16" s="294"/>
      <c r="R16" s="294"/>
    </row>
    <row r="17" spans="1:18" outlineLevel="1">
      <c r="A17" s="294">
        <f>'Gross Output'!V17</f>
        <v>1973</v>
      </c>
      <c r="B17" s="294">
        <f>'Gross Output'!W17</f>
        <v>45.1</v>
      </c>
      <c r="C17" s="294">
        <f>'Gross Output'!X17</f>
        <v>71.2</v>
      </c>
      <c r="D17" s="294">
        <f>'Gross Output'!Y17</f>
        <v>46.4</v>
      </c>
      <c r="E17" s="240">
        <f>'Gross Output'!Z17</f>
        <v>29.9</v>
      </c>
      <c r="F17" s="294">
        <f>'Gross Output'!AA17</f>
        <v>52.3</v>
      </c>
      <c r="G17" s="294">
        <f>'Gross Output'!AB17</f>
        <v>92.2</v>
      </c>
      <c r="H17" s="294">
        <f>'Gross Output'!AC17</f>
        <v>53.2</v>
      </c>
      <c r="I17" s="294">
        <f>'Gross Output'!AD17</f>
        <v>38.799999999999997</v>
      </c>
      <c r="J17" s="294"/>
      <c r="K17" s="294">
        <f>'Gross Output'!AF17</f>
        <v>1973</v>
      </c>
      <c r="L17" s="294">
        <f>'Gross Output'!AG17</f>
        <v>45.4</v>
      </c>
      <c r="M17" s="294">
        <f>'Gross Output'!AH17</f>
        <v>54.2</v>
      </c>
      <c r="N17" s="294"/>
      <c r="O17" s="294"/>
      <c r="P17" s="294"/>
      <c r="Q17" s="294"/>
      <c r="R17" s="294"/>
    </row>
    <row r="18" spans="1:18" outlineLevel="1">
      <c r="A18" s="294">
        <f>'Gross Output'!V18</f>
        <v>1974</v>
      </c>
      <c r="B18" s="294">
        <f>'Gross Output'!W18</f>
        <v>46.7</v>
      </c>
      <c r="C18" s="294">
        <f>'Gross Output'!X18</f>
        <v>75.3</v>
      </c>
      <c r="D18" s="294">
        <f>'Gross Output'!Y18</f>
        <v>47.9</v>
      </c>
      <c r="E18" s="240">
        <f>'Gross Output'!Z18</f>
        <v>31.4</v>
      </c>
      <c r="F18" s="294">
        <f>'Gross Output'!AA18</f>
        <v>53.8</v>
      </c>
      <c r="G18" s="294">
        <f>'Gross Output'!AB18</f>
        <v>91.4</v>
      </c>
      <c r="H18" s="294">
        <f>'Gross Output'!AC18</f>
        <v>54.7</v>
      </c>
      <c r="I18" s="294">
        <f>'Gross Output'!AD18</f>
        <v>40</v>
      </c>
      <c r="J18" s="294"/>
      <c r="K18" s="294">
        <f>'Gross Output'!AF18</f>
        <v>1974</v>
      </c>
      <c r="L18" s="294">
        <f>'Gross Output'!AG18</f>
        <v>47.1</v>
      </c>
      <c r="M18" s="294">
        <f>'Gross Output'!AH18</f>
        <v>55.3</v>
      </c>
      <c r="N18" s="294"/>
      <c r="O18" s="294"/>
      <c r="P18" s="294"/>
      <c r="Q18" s="294"/>
      <c r="R18" s="294"/>
    </row>
    <row r="19" spans="1:18" outlineLevel="1">
      <c r="A19" s="294">
        <f>'Gross Output'!V19</f>
        <v>1975</v>
      </c>
      <c r="B19" s="294">
        <f>'Gross Output'!W19</f>
        <v>44.2</v>
      </c>
      <c r="C19" s="294">
        <f>'Gross Output'!X19</f>
        <v>68.8</v>
      </c>
      <c r="D19" s="294">
        <f>'Gross Output'!Y19</f>
        <v>45.3</v>
      </c>
      <c r="E19" s="240">
        <f>'Gross Output'!Z19</f>
        <v>30.2</v>
      </c>
      <c r="F19" s="294">
        <f>'Gross Output'!AA19</f>
        <v>53.6</v>
      </c>
      <c r="G19" s="294">
        <f>'Gross Output'!AB19</f>
        <v>92.2</v>
      </c>
      <c r="H19" s="294">
        <f>'Gross Output'!AC19</f>
        <v>54.6</v>
      </c>
      <c r="I19" s="294">
        <f>'Gross Output'!AD19</f>
        <v>39</v>
      </c>
      <c r="J19" s="294"/>
      <c r="K19" s="294">
        <f>'Gross Output'!AF19</f>
        <v>1975</v>
      </c>
      <c r="L19" s="294">
        <f>'Gross Output'!AG19</f>
        <v>44.3</v>
      </c>
      <c r="M19" s="294">
        <f>'Gross Output'!AH19</f>
        <v>55</v>
      </c>
      <c r="N19" s="294"/>
      <c r="O19" s="294"/>
      <c r="P19" s="294"/>
      <c r="Q19" s="294"/>
      <c r="R19" s="294"/>
    </row>
    <row r="20" spans="1:18" outlineLevel="1">
      <c r="A20" s="294">
        <f>'Gross Output'!V20</f>
        <v>1976</v>
      </c>
      <c r="B20" s="294">
        <f>'Gross Output'!W20</f>
        <v>46.3</v>
      </c>
      <c r="C20" s="294">
        <f>'Gross Output'!X20</f>
        <v>70.2</v>
      </c>
      <c r="D20" s="294">
        <f>'Gross Output'!Y20</f>
        <v>47.5</v>
      </c>
      <c r="E20" s="240">
        <f>'Gross Output'!Z20</f>
        <v>32.1</v>
      </c>
      <c r="F20" s="294">
        <f>'Gross Output'!AA20</f>
        <v>56.8</v>
      </c>
      <c r="G20" s="294">
        <f>'Gross Output'!AB20</f>
        <v>87.2</v>
      </c>
      <c r="H20" s="294">
        <f>'Gross Output'!AC20</f>
        <v>58</v>
      </c>
      <c r="I20" s="294">
        <f>'Gross Output'!AD20</f>
        <v>40.4</v>
      </c>
      <c r="J20" s="294"/>
      <c r="K20" s="294">
        <f>'Gross Output'!AF20</f>
        <v>1976</v>
      </c>
      <c r="L20" s="294">
        <f>'Gross Output'!AG20</f>
        <v>47</v>
      </c>
      <c r="M20" s="294">
        <f>'Gross Output'!AH20</f>
        <v>58.8</v>
      </c>
      <c r="N20" s="294"/>
      <c r="O20" s="294"/>
      <c r="P20" s="294"/>
      <c r="Q20" s="294"/>
      <c r="R20" s="294"/>
    </row>
    <row r="21" spans="1:18" outlineLevel="1">
      <c r="A21" s="294">
        <f>'Gross Output'!V21</f>
        <v>1977</v>
      </c>
      <c r="B21" s="294">
        <f>'Gross Output'!W21</f>
        <v>47.5</v>
      </c>
      <c r="C21" s="294">
        <f>'Gross Output'!X21</f>
        <v>69.8</v>
      </c>
      <c r="D21" s="294">
        <f>'Gross Output'!Y21</f>
        <v>48.6</v>
      </c>
      <c r="E21" s="240">
        <f>'Gross Output'!Z21</f>
        <v>33.9</v>
      </c>
      <c r="F21" s="294">
        <f>'Gross Output'!AA21</f>
        <v>59</v>
      </c>
      <c r="G21" s="294">
        <f>'Gross Output'!AB21</f>
        <v>84.9</v>
      </c>
      <c r="H21" s="294">
        <f>'Gross Output'!AC21</f>
        <v>60.3</v>
      </c>
      <c r="I21" s="294">
        <f>'Gross Output'!AD21</f>
        <v>42.4</v>
      </c>
      <c r="J21" s="294"/>
      <c r="K21" s="294">
        <f>'Gross Output'!AF21</f>
        <v>1977</v>
      </c>
      <c r="L21" s="294">
        <f>'Gross Output'!AG21</f>
        <v>48.3</v>
      </c>
      <c r="M21" s="294">
        <f>'Gross Output'!AH21</f>
        <v>61.1</v>
      </c>
      <c r="N21" s="294"/>
      <c r="O21" s="294"/>
      <c r="P21" s="294"/>
      <c r="Q21" s="294"/>
      <c r="R21" s="294"/>
    </row>
    <row r="22" spans="1:18" outlineLevel="1">
      <c r="A22" s="294">
        <f>'Gross Output'!V22</f>
        <v>1978</v>
      </c>
      <c r="B22" s="294">
        <f>'Gross Output'!W22</f>
        <v>49.6</v>
      </c>
      <c r="C22" s="294">
        <f>'Gross Output'!X22</f>
        <v>70.599999999999994</v>
      </c>
      <c r="D22" s="294">
        <f>'Gross Output'!Y22</f>
        <v>50.7</v>
      </c>
      <c r="E22" s="240">
        <f>'Gross Output'!Z22</f>
        <v>36.4</v>
      </c>
      <c r="F22" s="294">
        <f>'Gross Output'!AA22</f>
        <v>60</v>
      </c>
      <c r="G22" s="294">
        <f>'Gross Output'!AB22</f>
        <v>82.3</v>
      </c>
      <c r="H22" s="294">
        <f>'Gross Output'!AC22</f>
        <v>61.1</v>
      </c>
      <c r="I22" s="294">
        <f>'Gross Output'!AD22</f>
        <v>45.1</v>
      </c>
      <c r="J22" s="294"/>
      <c r="K22" s="294">
        <f>'Gross Output'!AF22</f>
        <v>1978</v>
      </c>
      <c r="L22" s="294">
        <f>'Gross Output'!AG22</f>
        <v>51</v>
      </c>
      <c r="M22" s="294">
        <f>'Gross Output'!AH22</f>
        <v>62.9</v>
      </c>
      <c r="N22" s="294"/>
      <c r="O22" s="294"/>
      <c r="P22" s="294"/>
      <c r="Q22" s="294"/>
      <c r="R22" s="294"/>
    </row>
    <row r="23" spans="1:18" outlineLevel="1">
      <c r="A23" s="294">
        <f>'Gross Output'!V23</f>
        <v>1979</v>
      </c>
      <c r="B23" s="294">
        <f>'Gross Output'!W23</f>
        <v>52</v>
      </c>
      <c r="C23" s="294">
        <f>'Gross Output'!X23</f>
        <v>71.5</v>
      </c>
      <c r="D23" s="294">
        <f>'Gross Output'!Y23</f>
        <v>53.1</v>
      </c>
      <c r="E23" s="240">
        <f>'Gross Output'!Z23</f>
        <v>39.299999999999997</v>
      </c>
      <c r="F23" s="294">
        <f>'Gross Output'!AA23</f>
        <v>61</v>
      </c>
      <c r="G23" s="294">
        <f>'Gross Output'!AB23</f>
        <v>83.7</v>
      </c>
      <c r="H23" s="294">
        <f>'Gross Output'!AC23</f>
        <v>62.1</v>
      </c>
      <c r="I23" s="294">
        <f>'Gross Output'!AD23</f>
        <v>46.8</v>
      </c>
      <c r="J23" s="294"/>
      <c r="K23" s="294">
        <f>'Gross Output'!AF23</f>
        <v>1979</v>
      </c>
      <c r="L23" s="294">
        <f>'Gross Output'!AG23</f>
        <v>53.3</v>
      </c>
      <c r="M23" s="294">
        <f>'Gross Output'!AH23</f>
        <v>64.2</v>
      </c>
      <c r="N23" s="294"/>
      <c r="O23" s="294"/>
      <c r="P23" s="294"/>
      <c r="Q23" s="294"/>
      <c r="R23" s="294"/>
    </row>
    <row r="24" spans="1:18" outlineLevel="1">
      <c r="A24" s="294">
        <f>'Gross Output'!V24</f>
        <v>1980</v>
      </c>
      <c r="B24" s="294">
        <f>'Gross Output'!W24</f>
        <v>51.6</v>
      </c>
      <c r="C24" s="294">
        <f>'Gross Output'!X24</f>
        <v>72.400000000000006</v>
      </c>
      <c r="D24" s="294">
        <f>'Gross Output'!Y24</f>
        <v>52.3</v>
      </c>
      <c r="E24" s="240">
        <f>'Gross Output'!Z24</f>
        <v>41.1</v>
      </c>
      <c r="F24" s="294">
        <f>'Gross Output'!AA24</f>
        <v>63.2</v>
      </c>
      <c r="G24" s="294">
        <f>'Gross Output'!AB24</f>
        <v>85</v>
      </c>
      <c r="H24" s="294">
        <f>'Gross Output'!AC24</f>
        <v>64.2</v>
      </c>
      <c r="I24" s="294">
        <f>'Gross Output'!AD24</f>
        <v>50.5</v>
      </c>
      <c r="J24" s="294"/>
      <c r="K24" s="294">
        <f>'Gross Output'!AF24</f>
        <v>1980</v>
      </c>
      <c r="L24" s="294">
        <f>'Gross Output'!AG24</f>
        <v>52.8</v>
      </c>
      <c r="M24" s="294">
        <f>'Gross Output'!AH24</f>
        <v>65.900000000000006</v>
      </c>
      <c r="N24" s="294"/>
      <c r="O24" s="294"/>
      <c r="P24" s="294"/>
      <c r="Q24" s="294"/>
      <c r="R24" s="294"/>
    </row>
    <row r="25" spans="1:18" outlineLevel="1">
      <c r="A25" s="294">
        <f>'Gross Output'!V25</f>
        <v>1981</v>
      </c>
      <c r="B25" s="294">
        <f>'Gross Output'!W25</f>
        <v>52</v>
      </c>
      <c r="C25" s="294">
        <f>'Gross Output'!X25</f>
        <v>70.900000000000006</v>
      </c>
      <c r="D25" s="294">
        <f>'Gross Output'!Y25</f>
        <v>52.3</v>
      </c>
      <c r="E25" s="240">
        <f>'Gross Output'!Z25</f>
        <v>44.9</v>
      </c>
      <c r="F25" s="294">
        <f>'Gross Output'!AA25</f>
        <v>64.7</v>
      </c>
      <c r="G25" s="294">
        <f>'Gross Output'!AB25</f>
        <v>78.099999999999994</v>
      </c>
      <c r="H25" s="294">
        <f>'Gross Output'!AC25</f>
        <v>65.7</v>
      </c>
      <c r="I25" s="294">
        <f>'Gross Output'!AD25</f>
        <v>53.7</v>
      </c>
      <c r="J25" s="294"/>
      <c r="K25" s="294">
        <f>'Gross Output'!AF25</f>
        <v>1981</v>
      </c>
      <c r="L25" s="294">
        <f>'Gross Output'!AG25</f>
        <v>53.5</v>
      </c>
      <c r="M25" s="294">
        <f>'Gross Output'!AH25</f>
        <v>67.099999999999994</v>
      </c>
      <c r="N25" s="294"/>
      <c r="O25" s="294"/>
      <c r="P25" s="294"/>
      <c r="Q25" s="294"/>
      <c r="R25" s="294"/>
    </row>
    <row r="26" spans="1:18" outlineLevel="1">
      <c r="A26" s="294">
        <f>'Gross Output'!V26</f>
        <v>1982</v>
      </c>
      <c r="B26" s="294">
        <f>'Gross Output'!W26</f>
        <v>46.4</v>
      </c>
      <c r="C26" s="294">
        <f>'Gross Output'!X26</f>
        <v>61.3</v>
      </c>
      <c r="D26" s="294">
        <f>'Gross Output'!Y26</f>
        <v>46.5</v>
      </c>
      <c r="E26" s="240">
        <f>'Gross Output'!Z26</f>
        <v>41.8</v>
      </c>
      <c r="F26" s="294">
        <f>'Gross Output'!AA26</f>
        <v>64.099999999999994</v>
      </c>
      <c r="G26" s="294">
        <f>'Gross Output'!AB26</f>
        <v>78.8</v>
      </c>
      <c r="H26" s="294">
        <f>'Gross Output'!AC26</f>
        <v>65</v>
      </c>
      <c r="I26" s="294">
        <f>'Gross Output'!AD26</f>
        <v>53.3</v>
      </c>
      <c r="J26" s="294"/>
      <c r="K26" s="294">
        <f>'Gross Output'!AF26</f>
        <v>1982</v>
      </c>
      <c r="L26" s="294">
        <f>'Gross Output'!AG26</f>
        <v>47.7</v>
      </c>
      <c r="M26" s="294">
        <f>'Gross Output'!AH26</f>
        <v>66.3</v>
      </c>
      <c r="N26" s="294"/>
      <c r="O26" s="294"/>
      <c r="P26" s="294"/>
      <c r="Q26" s="294"/>
      <c r="R26" s="294"/>
    </row>
    <row r="27" spans="1:18" outlineLevel="1">
      <c r="A27" s="294">
        <f>'Gross Output'!V27</f>
        <v>1983</v>
      </c>
      <c r="B27" s="294">
        <f>'Gross Output'!W27</f>
        <v>48.8</v>
      </c>
      <c r="C27" s="294">
        <f>'Gross Output'!X27</f>
        <v>62</v>
      </c>
      <c r="D27" s="294">
        <f>'Gross Output'!Y27</f>
        <v>49.1</v>
      </c>
      <c r="E27" s="240">
        <f>'Gross Output'!Z27</f>
        <v>43</v>
      </c>
      <c r="F27" s="294">
        <f>'Gross Output'!AA27</f>
        <v>64.7</v>
      </c>
      <c r="G27" s="294">
        <f>'Gross Output'!AB27</f>
        <v>75.3</v>
      </c>
      <c r="H27" s="294">
        <f>'Gross Output'!AC27</f>
        <v>65.599999999999994</v>
      </c>
      <c r="I27" s="294">
        <f>'Gross Output'!AD27</f>
        <v>54.5</v>
      </c>
      <c r="J27" s="294"/>
      <c r="K27" s="294">
        <f>'Gross Output'!AF27</f>
        <v>1983</v>
      </c>
      <c r="L27" s="294">
        <f>'Gross Output'!AG27</f>
        <v>50</v>
      </c>
      <c r="M27" s="294">
        <f>'Gross Output'!AH27</f>
        <v>66.7</v>
      </c>
      <c r="N27" s="294"/>
      <c r="O27" s="294"/>
      <c r="P27" s="294"/>
      <c r="Q27" s="294"/>
      <c r="R27" s="294"/>
    </row>
    <row r="28" spans="1:18" outlineLevel="1">
      <c r="A28" s="294">
        <f>'Gross Output'!V28</f>
        <v>1984</v>
      </c>
      <c r="B28" s="294">
        <f>'Gross Output'!W28</f>
        <v>53.2</v>
      </c>
      <c r="C28" s="294">
        <f>'Gross Output'!X28</f>
        <v>65.400000000000006</v>
      </c>
      <c r="D28" s="294">
        <f>'Gross Output'!Y28</f>
        <v>53.7</v>
      </c>
      <c r="E28" s="240">
        <f>'Gross Output'!Z28</f>
        <v>47.1</v>
      </c>
      <c r="F28" s="294">
        <f>'Gross Output'!AA28</f>
        <v>66</v>
      </c>
      <c r="G28" s="294">
        <f>'Gross Output'!AB28</f>
        <v>73.400000000000006</v>
      </c>
      <c r="H28" s="294">
        <f>'Gross Output'!AC28</f>
        <v>66.8</v>
      </c>
      <c r="I28" s="294">
        <f>'Gross Output'!AD28</f>
        <v>57.6</v>
      </c>
      <c r="J28" s="294"/>
      <c r="K28" s="294">
        <f>'Gross Output'!AF28</f>
        <v>1984</v>
      </c>
      <c r="L28" s="294">
        <f>'Gross Output'!AG28</f>
        <v>55.2</v>
      </c>
      <c r="M28" s="294">
        <f>'Gross Output'!AH28</f>
        <v>68.400000000000006</v>
      </c>
      <c r="N28" s="294"/>
      <c r="O28" s="294"/>
      <c r="P28" s="294"/>
      <c r="Q28" s="294"/>
      <c r="R28" s="294"/>
    </row>
    <row r="29" spans="1:18" outlineLevel="1">
      <c r="A29" s="294">
        <f>'Gross Output'!V29</f>
        <v>1985</v>
      </c>
      <c r="B29" s="294">
        <f>'Gross Output'!W29</f>
        <v>55.6</v>
      </c>
      <c r="C29" s="294">
        <f>'Gross Output'!X29</f>
        <v>66.8</v>
      </c>
      <c r="D29" s="294">
        <f>'Gross Output'!Y29</f>
        <v>56.2</v>
      </c>
      <c r="E29" s="240">
        <f>'Gross Output'!Z29</f>
        <v>49.4</v>
      </c>
      <c r="F29" s="294">
        <f>'Gross Output'!AA29</f>
        <v>67.599999999999994</v>
      </c>
      <c r="G29" s="294">
        <f>'Gross Output'!AB29</f>
        <v>73.599999999999994</v>
      </c>
      <c r="H29" s="294">
        <f>'Gross Output'!AC29</f>
        <v>68.3</v>
      </c>
      <c r="I29" s="294">
        <f>'Gross Output'!AD29</f>
        <v>61.3</v>
      </c>
      <c r="J29" s="294"/>
      <c r="K29" s="294">
        <f>'Gross Output'!AF29</f>
        <v>1985</v>
      </c>
      <c r="L29" s="294">
        <f>'Gross Output'!AG29</f>
        <v>57.7</v>
      </c>
      <c r="M29" s="294">
        <f>'Gross Output'!AH29</f>
        <v>70.400000000000006</v>
      </c>
      <c r="N29" s="294"/>
      <c r="O29" s="294"/>
      <c r="P29" s="294"/>
      <c r="Q29" s="294"/>
      <c r="R29" s="294"/>
    </row>
    <row r="30" spans="1:18" outlineLevel="1">
      <c r="A30" s="294">
        <f>'Gross Output'!V30</f>
        <v>1986</v>
      </c>
      <c r="B30" s="294">
        <f>'Gross Output'!W30</f>
        <v>57.3</v>
      </c>
      <c r="C30" s="294">
        <f>'Gross Output'!X30</f>
        <v>66.8</v>
      </c>
      <c r="D30" s="294">
        <f>'Gross Output'!Y30</f>
        <v>57.7</v>
      </c>
      <c r="E30" s="240">
        <f>'Gross Output'!Z30</f>
        <v>52.6</v>
      </c>
      <c r="F30" s="294">
        <f>'Gross Output'!AA30</f>
        <v>68.3</v>
      </c>
      <c r="G30" s="294">
        <f>'Gross Output'!AB30</f>
        <v>82.3</v>
      </c>
      <c r="H30" s="294">
        <f>'Gross Output'!AC30</f>
        <v>68.2</v>
      </c>
      <c r="I30" s="294">
        <f>'Gross Output'!AD30</f>
        <v>66.5</v>
      </c>
      <c r="J30" s="294"/>
      <c r="K30" s="294">
        <f>'Gross Output'!AF30</f>
        <v>1986</v>
      </c>
      <c r="L30" s="294">
        <f>'Gross Output'!AG30</f>
        <v>58.9</v>
      </c>
      <c r="M30" s="294">
        <f>'Gross Output'!AH30</f>
        <v>70.7</v>
      </c>
      <c r="N30" s="294"/>
      <c r="O30" s="294"/>
      <c r="P30" s="294"/>
      <c r="Q30" s="294"/>
      <c r="R30" s="294"/>
    </row>
    <row r="31" spans="1:18" outlineLevel="1">
      <c r="A31" s="294">
        <f>'Gross Output'!V31</f>
        <v>1987</v>
      </c>
      <c r="B31" s="294">
        <f>'Gross Output'!W31</f>
        <v>59.2</v>
      </c>
      <c r="C31" s="294">
        <f>'Gross Output'!X31</f>
        <v>67.3</v>
      </c>
      <c r="D31" s="294">
        <f>'Gross Output'!Y31</f>
        <v>59.9</v>
      </c>
      <c r="E31" s="240">
        <f>'Gross Output'!Z31</f>
        <v>52.7</v>
      </c>
      <c r="F31" s="294">
        <f>'Gross Output'!AA31</f>
        <v>70.2</v>
      </c>
      <c r="G31" s="294">
        <f>'Gross Output'!AB31</f>
        <v>77.099999999999994</v>
      </c>
      <c r="H31" s="294">
        <f>'Gross Output'!AC31</f>
        <v>70.2</v>
      </c>
      <c r="I31" s="294">
        <f>'Gross Output'!AD31</f>
        <v>68.8</v>
      </c>
      <c r="J31" s="294"/>
      <c r="K31" s="294">
        <f>'Gross Output'!AF31</f>
        <v>1987</v>
      </c>
      <c r="L31" s="294">
        <f>'Gross Output'!AG31</f>
        <v>61</v>
      </c>
      <c r="M31" s="294">
        <f>'Gross Output'!AH31</f>
        <v>72.099999999999994</v>
      </c>
      <c r="N31" s="294"/>
      <c r="O31" s="294"/>
      <c r="P31" s="294"/>
      <c r="Q31" s="294"/>
      <c r="R31" s="294"/>
    </row>
    <row r="32" spans="1:18" outlineLevel="1">
      <c r="A32" s="294">
        <f>'Gross Output'!V32</f>
        <v>1988</v>
      </c>
      <c r="B32" s="294">
        <f>'Gross Output'!W32</f>
        <v>63.5</v>
      </c>
      <c r="C32" s="294">
        <f>'Gross Output'!X32</f>
        <v>71.2</v>
      </c>
      <c r="D32" s="294">
        <f>'Gross Output'!Y32</f>
        <v>64.7</v>
      </c>
      <c r="E32" s="240">
        <f>'Gross Output'!Z32</f>
        <v>54.6</v>
      </c>
      <c r="F32" s="294">
        <f>'Gross Output'!AA32</f>
        <v>71.3</v>
      </c>
      <c r="G32" s="294">
        <f>'Gross Output'!AB32</f>
        <v>75.900000000000006</v>
      </c>
      <c r="H32" s="294">
        <f>'Gross Output'!AC32</f>
        <v>71.599999999999994</v>
      </c>
      <c r="I32" s="294">
        <f>'Gross Output'!AD32</f>
        <v>67.900000000000006</v>
      </c>
      <c r="J32" s="294"/>
      <c r="K32" s="294">
        <f>'Gross Output'!AF32</f>
        <v>1988</v>
      </c>
      <c r="L32" s="294">
        <f>'Gross Output'!AG32</f>
        <v>65.400000000000006</v>
      </c>
      <c r="M32" s="294">
        <f>'Gross Output'!AH32</f>
        <v>72.900000000000006</v>
      </c>
      <c r="N32" s="294"/>
      <c r="O32" s="294"/>
      <c r="P32" s="294"/>
      <c r="Q32" s="294"/>
      <c r="R32" s="294"/>
    </row>
    <row r="33" spans="1:18" outlineLevel="1">
      <c r="A33" s="294">
        <f>'Gross Output'!V33</f>
        <v>1989</v>
      </c>
      <c r="B33" s="294">
        <f>'Gross Output'!W33</f>
        <v>64.900000000000006</v>
      </c>
      <c r="C33" s="294">
        <f>'Gross Output'!X33</f>
        <v>75.5</v>
      </c>
      <c r="D33" s="294">
        <f>'Gross Output'!Y33</f>
        <v>66</v>
      </c>
      <c r="E33" s="240">
        <f>'Gross Output'!Z33</f>
        <v>55.4</v>
      </c>
      <c r="F33" s="294">
        <f>'Gross Output'!AA33</f>
        <v>71.5</v>
      </c>
      <c r="G33" s="294">
        <f>'Gross Output'!AB33</f>
        <v>76.2</v>
      </c>
      <c r="H33" s="294">
        <f>'Gross Output'!AC33</f>
        <v>71.900000000000006</v>
      </c>
      <c r="I33" s="294">
        <f>'Gross Output'!AD33</f>
        <v>67.599999999999994</v>
      </c>
      <c r="J33" s="294"/>
      <c r="K33" s="294">
        <f>'Gross Output'!AF33</f>
        <v>1989</v>
      </c>
      <c r="L33" s="294">
        <f>'Gross Output'!AG33</f>
        <v>66.8</v>
      </c>
      <c r="M33" s="294">
        <f>'Gross Output'!AH33</f>
        <v>72.8</v>
      </c>
      <c r="N33" s="294"/>
      <c r="O33" s="294"/>
      <c r="P33" s="294"/>
      <c r="Q33" s="294"/>
      <c r="R33" s="294"/>
    </row>
    <row r="34" spans="1:18" outlineLevel="1">
      <c r="A34" s="294">
        <f>'Gross Output'!V34</f>
        <v>1990</v>
      </c>
      <c r="B34" s="294">
        <f>'Gross Output'!W34</f>
        <v>62.3</v>
      </c>
      <c r="C34" s="294">
        <f>'Gross Output'!X34</f>
        <v>71.5</v>
      </c>
      <c r="D34" s="294">
        <f>'Gross Output'!Y34</f>
        <v>63.4</v>
      </c>
      <c r="E34" s="240">
        <f>'Gross Output'!Z34</f>
        <v>53.4</v>
      </c>
      <c r="F34" s="294">
        <f>'Gross Output'!AA34</f>
        <v>71</v>
      </c>
      <c r="G34" s="294">
        <f>'Gross Output'!AB34</f>
        <v>73.599999999999994</v>
      </c>
      <c r="H34" s="294">
        <f>'Gross Output'!AC34</f>
        <v>71.599999999999994</v>
      </c>
      <c r="I34" s="294">
        <f>'Gross Output'!AD34</f>
        <v>66.099999999999994</v>
      </c>
      <c r="J34" s="294"/>
      <c r="K34" s="294">
        <f>'Gross Output'!AF34</f>
        <v>1990</v>
      </c>
      <c r="L34" s="294">
        <f>'Gross Output'!AG34</f>
        <v>64.3</v>
      </c>
      <c r="M34" s="294">
        <f>'Gross Output'!AH34</f>
        <v>72.8</v>
      </c>
      <c r="N34" s="294"/>
      <c r="O34" s="294"/>
      <c r="P34" s="294"/>
      <c r="Q34" s="294"/>
      <c r="R34" s="294"/>
    </row>
    <row r="35" spans="1:18" outlineLevel="1">
      <c r="A35" s="294">
        <f>'Gross Output'!V35</f>
        <v>1991</v>
      </c>
      <c r="B35" s="294">
        <f>'Gross Output'!W35</f>
        <v>59.2</v>
      </c>
      <c r="C35" s="294">
        <f>'Gross Output'!X35</f>
        <v>74.5</v>
      </c>
      <c r="D35" s="294">
        <f>'Gross Output'!Y35</f>
        <v>60.2</v>
      </c>
      <c r="E35" s="240">
        <f>'Gross Output'!Z35</f>
        <v>49.6</v>
      </c>
      <c r="F35" s="294">
        <f>'Gross Output'!AA35</f>
        <v>70.3</v>
      </c>
      <c r="G35" s="294">
        <f>'Gross Output'!AB35</f>
        <v>77.900000000000006</v>
      </c>
      <c r="H35" s="294">
        <f>'Gross Output'!AC35</f>
        <v>70.7</v>
      </c>
      <c r="I35" s="294">
        <f>'Gross Output'!AD35</f>
        <v>65.599999999999994</v>
      </c>
      <c r="J35" s="294"/>
      <c r="K35" s="294">
        <f>'Gross Output'!AF35</f>
        <v>1991</v>
      </c>
      <c r="L35" s="294">
        <f>'Gross Output'!AG35</f>
        <v>60.7</v>
      </c>
      <c r="M35" s="294">
        <f>'Gross Output'!AH35</f>
        <v>72.599999999999994</v>
      </c>
      <c r="N35" s="294"/>
      <c r="O35" s="294"/>
      <c r="P35" s="294"/>
      <c r="Q35" s="294"/>
      <c r="R35" s="294"/>
    </row>
    <row r="36" spans="1:18" outlineLevel="1">
      <c r="A36" s="294">
        <f>'Gross Output'!V36</f>
        <v>1992</v>
      </c>
      <c r="B36" s="294">
        <f>'Gross Output'!W36</f>
        <v>60.4</v>
      </c>
      <c r="C36" s="294">
        <f>'Gross Output'!X36</f>
        <v>77.2</v>
      </c>
      <c r="D36" s="294">
        <f>'Gross Output'!Y36</f>
        <v>61.4</v>
      </c>
      <c r="E36" s="240">
        <f>'Gross Output'!Z36</f>
        <v>50.3</v>
      </c>
      <c r="F36" s="294">
        <f>'Gross Output'!AA36</f>
        <v>70.8</v>
      </c>
      <c r="G36" s="294">
        <f>'Gross Output'!AB36</f>
        <v>81.099999999999994</v>
      </c>
      <c r="H36" s="294">
        <f>'Gross Output'!AC36</f>
        <v>71.2</v>
      </c>
      <c r="I36" s="294">
        <f>'Gross Output'!AD36</f>
        <v>65.900000000000006</v>
      </c>
      <c r="J36" s="294"/>
      <c r="K36" s="294">
        <f>'Gross Output'!AF36</f>
        <v>1992</v>
      </c>
      <c r="L36" s="294">
        <f>'Gross Output'!AG36</f>
        <v>61.7</v>
      </c>
      <c r="M36" s="294">
        <f>'Gross Output'!AH36</f>
        <v>73.2</v>
      </c>
      <c r="N36" s="294"/>
      <c r="O36" s="294"/>
      <c r="P36" s="294"/>
      <c r="Q36" s="294"/>
      <c r="R36" s="294"/>
    </row>
    <row r="37" spans="1:18" outlineLevel="1">
      <c r="A37" s="294">
        <f>'Gross Output'!V37</f>
        <v>1993</v>
      </c>
      <c r="B37" s="294">
        <f>'Gross Output'!W37</f>
        <v>64.3</v>
      </c>
      <c r="C37" s="294">
        <f>'Gross Output'!X37</f>
        <v>79.8</v>
      </c>
      <c r="D37" s="294">
        <f>'Gross Output'!Y37</f>
        <v>65.8</v>
      </c>
      <c r="E37" s="240">
        <f>'Gross Output'!Z37</f>
        <v>52</v>
      </c>
      <c r="F37" s="294">
        <f>'Gross Output'!AA37</f>
        <v>71.3</v>
      </c>
      <c r="G37" s="294">
        <f>'Gross Output'!AB37</f>
        <v>81.7</v>
      </c>
      <c r="H37" s="294">
        <f>'Gross Output'!AC37</f>
        <v>71.900000000000006</v>
      </c>
      <c r="I37" s="294">
        <f>'Gross Output'!AD37</f>
        <v>64.900000000000006</v>
      </c>
      <c r="J37" s="294"/>
      <c r="K37" s="294">
        <f>'Gross Output'!AF37</f>
        <v>1993</v>
      </c>
      <c r="L37" s="294">
        <f>'Gross Output'!AG37</f>
        <v>65.400000000000006</v>
      </c>
      <c r="M37" s="294">
        <f>'Gross Output'!AH37</f>
        <v>73.5</v>
      </c>
      <c r="N37" s="294"/>
      <c r="O37" s="294"/>
      <c r="P37" s="294"/>
      <c r="Q37" s="294"/>
      <c r="R37" s="294"/>
    </row>
    <row r="38" spans="1:18" outlineLevel="1">
      <c r="A38" s="294">
        <f>'Gross Output'!V38</f>
        <v>1994</v>
      </c>
      <c r="B38" s="294">
        <f>'Gross Output'!W38</f>
        <v>69.5</v>
      </c>
      <c r="C38" s="294">
        <f>'Gross Output'!X38</f>
        <v>82.1</v>
      </c>
      <c r="D38" s="294">
        <f>'Gross Output'!Y38</f>
        <v>71.099999999999994</v>
      </c>
      <c r="E38" s="240">
        <f>'Gross Output'!Z38</f>
        <v>57.3</v>
      </c>
      <c r="F38" s="294">
        <f>'Gross Output'!AA38</f>
        <v>72.5</v>
      </c>
      <c r="G38" s="294">
        <f>'Gross Output'!AB38</f>
        <v>84.5</v>
      </c>
      <c r="H38" s="294">
        <f>'Gross Output'!AC38</f>
        <v>72.900000000000006</v>
      </c>
      <c r="I38" s="294">
        <f>'Gross Output'!AD38</f>
        <v>67.2</v>
      </c>
      <c r="J38" s="294"/>
      <c r="K38" s="294">
        <f>'Gross Output'!AF38</f>
        <v>1994</v>
      </c>
      <c r="L38" s="294">
        <f>'Gross Output'!AG38</f>
        <v>70.7</v>
      </c>
      <c r="M38" s="294">
        <f>'Gross Output'!AH38</f>
        <v>74.900000000000006</v>
      </c>
      <c r="N38" s="294"/>
      <c r="O38" s="294"/>
      <c r="P38" s="294"/>
      <c r="Q38" s="294"/>
      <c r="R38" s="294"/>
    </row>
    <row r="39" spans="1:18" outlineLevel="1">
      <c r="A39" s="294">
        <f>'Gross Output'!V39</f>
        <v>1995</v>
      </c>
      <c r="B39" s="294">
        <f>'Gross Output'!W39</f>
        <v>73.7</v>
      </c>
      <c r="C39" s="294">
        <f>'Gross Output'!X39</f>
        <v>85.9</v>
      </c>
      <c r="D39" s="294">
        <f>'Gross Output'!Y39</f>
        <v>75.3</v>
      </c>
      <c r="E39" s="240">
        <f>'Gross Output'!Z39</f>
        <v>61.5</v>
      </c>
      <c r="F39" s="294">
        <f>'Gross Output'!AA39</f>
        <v>74.900000000000006</v>
      </c>
      <c r="G39" s="294">
        <f>'Gross Output'!AB39</f>
        <v>84.3</v>
      </c>
      <c r="H39" s="294">
        <f>'Gross Output'!AC39</f>
        <v>75.099999999999994</v>
      </c>
      <c r="I39" s="294">
        <f>'Gross Output'!AD39</f>
        <v>70.900000000000006</v>
      </c>
      <c r="J39" s="294"/>
      <c r="K39" s="294">
        <f>'Gross Output'!AF39</f>
        <v>1995</v>
      </c>
      <c r="L39" s="294">
        <f>'Gross Output'!AG39</f>
        <v>74.599999999999994</v>
      </c>
      <c r="M39" s="294">
        <f>'Gross Output'!AH39</f>
        <v>77</v>
      </c>
      <c r="N39" s="294"/>
      <c r="O39" s="294"/>
      <c r="P39" s="294"/>
      <c r="Q39" s="294"/>
      <c r="R39" s="294"/>
    </row>
    <row r="40" spans="1:18" outlineLevel="1">
      <c r="A40" s="294">
        <f>'Gross Output'!V40</f>
        <v>1996</v>
      </c>
      <c r="B40" s="294">
        <f>'Gross Output'!W40</f>
        <v>76</v>
      </c>
      <c r="C40" s="294">
        <f>'Gross Output'!X40</f>
        <v>87.4</v>
      </c>
      <c r="D40" s="294">
        <f>'Gross Output'!Y40</f>
        <v>76.900000000000006</v>
      </c>
      <c r="E40" s="240">
        <f>'Gross Output'!Z40</f>
        <v>67.900000000000006</v>
      </c>
      <c r="F40" s="294">
        <f>'Gross Output'!AA40</f>
        <v>77.7</v>
      </c>
      <c r="G40" s="294">
        <f>'Gross Output'!AB40</f>
        <v>83.9</v>
      </c>
      <c r="H40" s="294">
        <f>'Gross Output'!AC40</f>
        <v>76.7</v>
      </c>
      <c r="I40" s="294">
        <f>'Gross Output'!AD40</f>
        <v>83.9</v>
      </c>
      <c r="J40" s="294"/>
      <c r="K40" s="294">
        <f>'Gross Output'!AF40</f>
        <v>1996</v>
      </c>
      <c r="L40" s="294">
        <f>'Gross Output'!AG40</f>
        <v>76.400000000000006</v>
      </c>
      <c r="M40" s="294">
        <f>'Gross Output'!AH40</f>
        <v>79.099999999999994</v>
      </c>
      <c r="N40" s="294"/>
      <c r="O40" s="294"/>
      <c r="P40" s="294"/>
      <c r="Q40" s="294"/>
      <c r="R40" s="294"/>
    </row>
    <row r="41" spans="1:18" outlineLevel="1">
      <c r="A41" s="294">
        <f>'Gross Output'!V41</f>
        <v>1997</v>
      </c>
      <c r="B41" s="294">
        <f>'Gross Output'!W41</f>
        <v>80.599999999999994</v>
      </c>
      <c r="C41" s="294">
        <f>'Gross Output'!X41</f>
        <v>90.3</v>
      </c>
      <c r="D41" s="294">
        <f>'Gross Output'!Y41</f>
        <v>81.900000000000006</v>
      </c>
      <c r="E41" s="240">
        <f>'Gross Output'!Z41</f>
        <v>71.3</v>
      </c>
      <c r="F41" s="294">
        <f>'Gross Output'!AA41</f>
        <v>79.5</v>
      </c>
      <c r="G41" s="294">
        <f>'Gross Output'!AB41</f>
        <v>85.4</v>
      </c>
      <c r="H41" s="294">
        <f>'Gross Output'!AC41</f>
        <v>78.8</v>
      </c>
      <c r="I41" s="294">
        <f>'Gross Output'!AD41</f>
        <v>84</v>
      </c>
      <c r="J41" s="294"/>
      <c r="K41" s="294">
        <f>'Gross Output'!AF41</f>
        <v>1997</v>
      </c>
      <c r="L41" s="294">
        <f>'Gross Output'!AG41</f>
        <v>81.2</v>
      </c>
      <c r="M41" s="294">
        <f>'Gross Output'!AH41</f>
        <v>80.5</v>
      </c>
      <c r="N41" s="294"/>
      <c r="O41" s="294"/>
      <c r="P41" s="294"/>
      <c r="Q41" s="294"/>
      <c r="R41" s="294"/>
    </row>
    <row r="42" spans="1:18" outlineLevel="1">
      <c r="A42" s="294">
        <f>'Gross Output'!V42</f>
        <v>1998</v>
      </c>
      <c r="B42" s="294">
        <f>'Gross Output'!W42</f>
        <v>83.1</v>
      </c>
      <c r="C42" s="294">
        <f>'Gross Output'!X42</f>
        <v>93.4</v>
      </c>
      <c r="D42" s="294">
        <f>'Gross Output'!Y42</f>
        <v>84.1</v>
      </c>
      <c r="E42" s="240">
        <f>'Gross Output'!Z42</f>
        <v>74.7</v>
      </c>
      <c r="F42" s="294">
        <f>'Gross Output'!AA42</f>
        <v>83.4</v>
      </c>
      <c r="G42" s="294">
        <f>'Gross Output'!AB42</f>
        <v>87.9</v>
      </c>
      <c r="H42" s="294">
        <f>'Gross Output'!AC42</f>
        <v>82.5</v>
      </c>
      <c r="I42" s="294">
        <f>'Gross Output'!AD42</f>
        <v>89.2</v>
      </c>
      <c r="J42" s="294"/>
      <c r="K42" s="294">
        <f>'Gross Output'!AF42</f>
        <v>1998</v>
      </c>
      <c r="L42" s="294">
        <f>'Gross Output'!AG42</f>
        <v>84.2</v>
      </c>
      <c r="M42" s="294">
        <f>'Gross Output'!AH42</f>
        <v>84.5</v>
      </c>
      <c r="N42" s="294"/>
      <c r="O42" s="294"/>
      <c r="P42" s="294"/>
      <c r="Q42" s="294"/>
      <c r="R42" s="294"/>
    </row>
    <row r="43" spans="1:18" outlineLevel="1">
      <c r="A43" s="294">
        <f>'Gross Output'!V43</f>
        <v>1999</v>
      </c>
      <c r="B43" s="294">
        <f>'Gross Output'!W43</f>
        <v>91.3</v>
      </c>
      <c r="C43" s="294">
        <f>'Gross Output'!X43</f>
        <v>94.8</v>
      </c>
      <c r="D43" s="294">
        <f>'Gross Output'!Y43</f>
        <v>92</v>
      </c>
      <c r="E43" s="240">
        <f>'Gross Output'!Z43</f>
        <v>86.3</v>
      </c>
      <c r="F43" s="294">
        <f>'Gross Output'!AA43</f>
        <v>87.1</v>
      </c>
      <c r="G43" s="294">
        <f>'Gross Output'!AB43</f>
        <v>90.2</v>
      </c>
      <c r="H43" s="294">
        <f>'Gross Output'!AC43</f>
        <v>86.5</v>
      </c>
      <c r="I43" s="294">
        <f>'Gross Output'!AD43</f>
        <v>91</v>
      </c>
      <c r="J43" s="294"/>
      <c r="K43" s="294">
        <f>'Gross Output'!AF43</f>
        <v>1999</v>
      </c>
      <c r="L43" s="294">
        <f>'Gross Output'!AG43</f>
        <v>92.1</v>
      </c>
      <c r="M43" s="294">
        <f>'Gross Output'!AH43</f>
        <v>87.8</v>
      </c>
      <c r="N43" s="294"/>
      <c r="O43" s="294"/>
      <c r="P43" s="294"/>
      <c r="Q43" s="294"/>
      <c r="R43" s="294"/>
    </row>
    <row r="44" spans="1:18">
      <c r="A44" s="294">
        <f>'Gross Output'!V44</f>
        <v>2000</v>
      </c>
      <c r="B44" s="294">
        <f>'Gross Output'!W44</f>
        <v>102.2</v>
      </c>
      <c r="C44" s="294">
        <f>'Gross Output'!X44</f>
        <v>101.1</v>
      </c>
      <c r="D44" s="294">
        <f>'Gross Output'!Y44</f>
        <v>101.8</v>
      </c>
      <c r="E44" s="240">
        <f>'Gross Output'!Z44</f>
        <v>104.7</v>
      </c>
      <c r="F44" s="294">
        <f>'Gross Output'!AA44</f>
        <v>95.3</v>
      </c>
      <c r="G44" s="294">
        <f>'Gross Output'!AB44</f>
        <v>93.4</v>
      </c>
      <c r="H44" s="294">
        <f>'Gross Output'!AC44</f>
        <v>94</v>
      </c>
      <c r="I44" s="294">
        <f>'Gross Output'!AD44</f>
        <v>104.5</v>
      </c>
      <c r="J44" s="294"/>
      <c r="K44" s="294">
        <f>'Gross Output'!AF44</f>
        <v>2000</v>
      </c>
      <c r="L44" s="294">
        <f>'Gross Output'!AG44</f>
        <v>102.5</v>
      </c>
      <c r="M44" s="294">
        <f>'Gross Output'!AH44</f>
        <v>94.8</v>
      </c>
      <c r="N44" s="294"/>
      <c r="O44" s="294"/>
      <c r="P44" s="294"/>
      <c r="Q44" s="294"/>
      <c r="R44" s="294"/>
    </row>
    <row r="45" spans="1:18" outlineLevel="1">
      <c r="A45" s="294">
        <f>'Gross Output'!V45</f>
        <v>2001</v>
      </c>
      <c r="B45" s="294">
        <f>'Gross Output'!W45</f>
        <v>99.3</v>
      </c>
      <c r="C45" s="294">
        <f>'Gross Output'!X45</f>
        <v>96.1</v>
      </c>
      <c r="D45" s="294">
        <f>'Gross Output'!Y45</f>
        <v>99</v>
      </c>
      <c r="E45" s="240">
        <f>'Gross Output'!Z45</f>
        <v>101.6</v>
      </c>
      <c r="F45" s="294">
        <f>'Gross Output'!AA45</f>
        <v>97.5</v>
      </c>
      <c r="G45" s="294">
        <f>'Gross Output'!AB45</f>
        <v>98.8</v>
      </c>
      <c r="H45" s="294">
        <f>'Gross Output'!AC45</f>
        <v>97</v>
      </c>
      <c r="I45" s="294">
        <f>'Gross Output'!AD45</f>
        <v>100.8</v>
      </c>
      <c r="J45" s="294"/>
      <c r="K45" s="294">
        <f>'Gross Output'!AF45</f>
        <v>2001</v>
      </c>
      <c r="L45" s="294">
        <f>'Gross Output'!AG45</f>
        <v>99.2</v>
      </c>
      <c r="M45" s="294">
        <f>'Gross Output'!AH45</f>
        <v>98.3</v>
      </c>
      <c r="N45" s="294"/>
      <c r="O45" s="294"/>
      <c r="P45" s="294"/>
      <c r="Q45" s="294"/>
      <c r="R45" s="294"/>
    </row>
    <row r="46" spans="1:18" outlineLevel="1">
      <c r="A46" s="294">
        <f>'Gross Output'!V46</f>
        <v>2002</v>
      </c>
      <c r="B46" s="294">
        <f>'Gross Output'!W46</f>
        <v>100</v>
      </c>
      <c r="C46" s="294">
        <f>'Gross Output'!X46</f>
        <v>100</v>
      </c>
      <c r="D46" s="294">
        <f>'Gross Output'!Y46</f>
        <v>100</v>
      </c>
      <c r="E46" s="240">
        <f>'Gross Output'!Z46</f>
        <v>100</v>
      </c>
      <c r="F46" s="294">
        <f>'Gross Output'!AA46</f>
        <v>100</v>
      </c>
      <c r="G46" s="294">
        <f>'Gross Output'!AB46</f>
        <v>100</v>
      </c>
      <c r="H46" s="294">
        <f>'Gross Output'!AC46</f>
        <v>100</v>
      </c>
      <c r="I46" s="294">
        <f>'Gross Output'!AD46</f>
        <v>100</v>
      </c>
      <c r="J46" s="294"/>
      <c r="K46" s="294">
        <f>'Gross Output'!AF46</f>
        <v>2002</v>
      </c>
      <c r="L46" s="294">
        <f>'Gross Output'!AG46</f>
        <v>100</v>
      </c>
      <c r="M46" s="294">
        <f>'Gross Output'!AH46</f>
        <v>100</v>
      </c>
      <c r="N46" s="294"/>
      <c r="O46" s="294"/>
      <c r="P46" s="294"/>
      <c r="Q46" s="294"/>
      <c r="R46" s="294"/>
    </row>
    <row r="47" spans="1:18" outlineLevel="1">
      <c r="A47" s="294">
        <f>'Gross Output'!V47</f>
        <v>2003</v>
      </c>
      <c r="B47" s="294">
        <f>'Gross Output'!W47</f>
        <v>101.5</v>
      </c>
      <c r="C47" s="294">
        <f>'Gross Output'!X47</f>
        <v>97.4</v>
      </c>
      <c r="D47" s="294">
        <f>'Gross Output'!Y47</f>
        <v>102</v>
      </c>
      <c r="E47" s="240">
        <f>'Gross Output'!Z47</f>
        <v>100</v>
      </c>
      <c r="F47" s="294">
        <f>'Gross Output'!AA47</f>
        <v>102.8</v>
      </c>
      <c r="G47" s="294">
        <f>'Gross Output'!AB47</f>
        <v>103.3</v>
      </c>
      <c r="H47" s="294">
        <f>'Gross Output'!AC47</f>
        <v>103.1</v>
      </c>
      <c r="I47" s="294">
        <f>'Gross Output'!AD47</f>
        <v>100.7</v>
      </c>
      <c r="J47" s="294"/>
      <c r="K47" s="294">
        <f>'Gross Output'!AF47</f>
        <v>2003</v>
      </c>
      <c r="L47" s="294">
        <f>'Gross Output'!AG47</f>
        <v>100.8</v>
      </c>
      <c r="M47" s="294">
        <f>'Gross Output'!AH47</f>
        <v>101.7</v>
      </c>
      <c r="N47" s="294"/>
      <c r="O47" s="294"/>
      <c r="P47" s="294"/>
      <c r="Q47" s="294"/>
      <c r="R47" s="294"/>
    </row>
    <row r="48" spans="1:18" outlineLevel="1">
      <c r="A48" s="294">
        <f>'Gross Output'!V48</f>
        <v>2004</v>
      </c>
      <c r="B48" s="294">
        <f>'Gross Output'!W48</f>
        <v>103.8</v>
      </c>
      <c r="C48" s="294">
        <f>'Gross Output'!X48</f>
        <v>102.3</v>
      </c>
      <c r="D48" s="294">
        <f>'Gross Output'!Y48</f>
        <v>104</v>
      </c>
      <c r="E48" s="240">
        <f>'Gross Output'!Z48</f>
        <v>103.2</v>
      </c>
      <c r="F48" s="294">
        <f>'Gross Output'!AA48</f>
        <v>103.1</v>
      </c>
      <c r="G48" s="294">
        <f>'Gross Output'!AB48</f>
        <v>99</v>
      </c>
      <c r="H48" s="294">
        <f>'Gross Output'!AC48</f>
        <v>103.3</v>
      </c>
      <c r="I48" s="294">
        <f>'Gross Output'!AD48</f>
        <v>102.3</v>
      </c>
      <c r="J48" s="294"/>
      <c r="K48" s="294">
        <f>'Gross Output'!AF48</f>
        <v>2004</v>
      </c>
      <c r="L48" s="294">
        <f>'Gross Output'!AG48</f>
        <v>103</v>
      </c>
      <c r="M48" s="294">
        <f>'Gross Output'!AH48</f>
        <v>102.1</v>
      </c>
      <c r="N48" s="294"/>
      <c r="O48" s="294"/>
      <c r="P48" s="294"/>
      <c r="Q48" s="294"/>
      <c r="R48" s="294"/>
    </row>
    <row r="49" spans="1:18" outlineLevel="1">
      <c r="A49" s="294">
        <f>'Gross Output'!V49</f>
        <v>2005</v>
      </c>
      <c r="B49" s="294">
        <f>'Gross Output'!W49</f>
        <v>103.8</v>
      </c>
      <c r="C49" s="294">
        <f>'Gross Output'!X49</f>
        <v>103.3</v>
      </c>
      <c r="D49" s="294">
        <f>'Gross Output'!Y49</f>
        <v>104.6</v>
      </c>
      <c r="E49" s="240">
        <f>'Gross Output'!Z49</f>
        <v>99.5</v>
      </c>
      <c r="F49" s="294">
        <f>'Gross Output'!AA49</f>
        <v>103.8</v>
      </c>
      <c r="G49" s="294">
        <f>'Gross Output'!AB49</f>
        <v>96</v>
      </c>
      <c r="H49" s="294">
        <f>'Gross Output'!AC49</f>
        <v>104.6</v>
      </c>
      <c r="I49" s="294">
        <f>'Gross Output'!AD49</f>
        <v>99.6</v>
      </c>
      <c r="J49" s="294"/>
      <c r="K49" s="294">
        <f>'Gross Output'!AF49</f>
        <v>2005</v>
      </c>
      <c r="L49" s="294">
        <f>'Gross Output'!AG49</f>
        <v>103.6</v>
      </c>
      <c r="M49" s="294">
        <f>'Gross Output'!AH49</f>
        <v>103.8</v>
      </c>
      <c r="N49" s="294"/>
      <c r="O49" s="294"/>
      <c r="P49" s="294"/>
      <c r="Q49" s="294"/>
      <c r="R49" s="294"/>
    </row>
    <row r="50" spans="1:18" outlineLevel="1">
      <c r="A50" s="294">
        <f>'Gross Output'!V50</f>
        <v>2006</v>
      </c>
      <c r="B50" s="294">
        <f>'Gross Output'!W50</f>
        <v>101.8</v>
      </c>
      <c r="C50" s="294">
        <f>'Gross Output'!X50</f>
        <v>98.6</v>
      </c>
      <c r="D50" s="294">
        <f>'Gross Output'!Y50</f>
        <v>102.9</v>
      </c>
      <c r="E50" s="240">
        <f>'Gross Output'!Z50</f>
        <v>97.1</v>
      </c>
      <c r="F50" s="294">
        <f>'Gross Output'!AA50</f>
        <v>105.6</v>
      </c>
      <c r="G50" s="294">
        <f>'Gross Output'!AB50</f>
        <v>98.2</v>
      </c>
      <c r="H50" s="294">
        <f>'Gross Output'!AC50</f>
        <v>105.5</v>
      </c>
      <c r="I50" s="294">
        <f>'Gross Output'!AD50</f>
        <v>107.6</v>
      </c>
      <c r="J50" s="294"/>
      <c r="K50" s="294">
        <f>'Gross Output'!AF50</f>
        <v>2006</v>
      </c>
      <c r="L50" s="294">
        <f>'Gross Output'!AG50</f>
        <v>101.8</v>
      </c>
      <c r="M50" s="294">
        <f>'Gross Output'!AH50</f>
        <v>105.8</v>
      </c>
      <c r="N50" s="294"/>
      <c r="O50" s="294"/>
      <c r="P50" s="294"/>
      <c r="Q50" s="294"/>
      <c r="R50" s="294"/>
    </row>
    <row r="51" spans="1:18">
      <c r="A51" s="294">
        <f>'Gross Output'!V51</f>
        <v>2007</v>
      </c>
      <c r="B51" s="294">
        <f>'Gross Output'!W51</f>
        <v>101.1</v>
      </c>
      <c r="C51" s="294">
        <f>'Gross Output'!X51</f>
        <v>96.6</v>
      </c>
      <c r="D51" s="294">
        <f>'Gross Output'!Y51</f>
        <v>102.7</v>
      </c>
      <c r="E51" s="240">
        <f>'Gross Output'!Z51</f>
        <v>94.3</v>
      </c>
      <c r="F51" s="294">
        <f>'Gross Output'!AA51</f>
        <v>105.2</v>
      </c>
      <c r="G51" s="294">
        <f>'Gross Output'!AB51</f>
        <v>97.5</v>
      </c>
      <c r="H51" s="294">
        <f>'Gross Output'!AC51</f>
        <v>104.3</v>
      </c>
      <c r="I51" s="294">
        <f>'Gross Output'!AD51</f>
        <v>112.1</v>
      </c>
      <c r="J51" s="294"/>
      <c r="K51" s="294">
        <f>'Gross Output'!AF51</f>
        <v>2007</v>
      </c>
      <c r="L51" s="294">
        <f>'Gross Output'!AG51</f>
        <v>100.7</v>
      </c>
      <c r="M51" s="294">
        <f>'Gross Output'!AH51</f>
        <v>105.6</v>
      </c>
      <c r="N51" s="294"/>
      <c r="O51" s="294"/>
      <c r="P51" s="294"/>
      <c r="Q51" s="294"/>
      <c r="R51" s="294"/>
    </row>
    <row r="52" spans="1:18">
      <c r="A52" s="294"/>
      <c r="B52" s="294"/>
      <c r="C52" s="294"/>
      <c r="D52" s="294"/>
      <c r="E52" s="294"/>
      <c r="F52" s="294"/>
      <c r="G52" s="294"/>
      <c r="H52" s="294"/>
      <c r="I52" s="294"/>
      <c r="J52" s="294"/>
      <c r="K52" s="294"/>
      <c r="L52" s="294"/>
      <c r="M52" s="294"/>
      <c r="N52" s="294"/>
      <c r="O52" s="294"/>
      <c r="P52" s="294"/>
      <c r="Q52" s="294"/>
      <c r="R52" s="294"/>
    </row>
    <row r="53" spans="1:18">
      <c r="A53" s="294"/>
      <c r="B53" s="294"/>
      <c r="C53" s="294"/>
      <c r="D53" s="294"/>
      <c r="E53" s="294"/>
      <c r="F53" s="294"/>
      <c r="G53" s="294"/>
      <c r="H53" s="294"/>
      <c r="I53" s="294"/>
      <c r="J53" s="294"/>
      <c r="K53" s="294"/>
      <c r="L53" s="294"/>
      <c r="M53" s="294"/>
      <c r="N53" s="294"/>
      <c r="O53" s="294"/>
      <c r="P53" s="294"/>
      <c r="Q53" s="294"/>
      <c r="R53" s="294"/>
    </row>
    <row r="54" spans="1:18">
      <c r="A54" s="296" t="s">
        <v>71</v>
      </c>
      <c r="B54" s="294"/>
      <c r="C54" s="294"/>
      <c r="D54" s="294"/>
      <c r="E54" s="294"/>
      <c r="F54" s="294"/>
      <c r="G54" s="294"/>
      <c r="H54" s="294"/>
      <c r="I54" s="294"/>
      <c r="J54" s="294"/>
      <c r="K54" s="294"/>
      <c r="L54" s="294"/>
      <c r="M54" s="294"/>
      <c r="N54" s="294"/>
      <c r="O54" s="294"/>
      <c r="P54" s="294"/>
      <c r="Q54" s="294"/>
      <c r="R54" s="294"/>
    </row>
    <row r="55" spans="1:18">
      <c r="A55" s="19" t="s">
        <v>509</v>
      </c>
      <c r="B55" s="239">
        <f>(POWER(VLOOKUP(VALUE(RIGHT($A55,4)),$A$5:$O$51,COLUMN(B$51),0)/VLOOKUP(VALUE(LEFT($A55,4)),$A$5:$O$51,COLUMN(B$51),0),1/(VALUE(RIGHT($A55,4))-VALUE(LEFT($A55,4))))-1)*100</f>
        <v>3.381173449067032</v>
      </c>
      <c r="C55" s="239">
        <f t="shared" ref="C55:M55" si="0">(POWER(VLOOKUP(VALUE(RIGHT($A55,4)),$A$5:$O$51,COLUMN(C$51),0)/VLOOKUP(VALUE(LEFT($A55,4)),$A$5:$O$51,COLUMN(C$51),0),1/(VALUE(RIGHT($A55,4))-VALUE(LEFT($A55,4))))-1)*100</f>
        <v>1.9800036159266732</v>
      </c>
      <c r="D55" s="239">
        <f t="shared" si="0"/>
        <v>3.3960322325012005</v>
      </c>
      <c r="E55" s="81">
        <f t="shared" si="0"/>
        <v>3.974382240711738</v>
      </c>
      <c r="F55" s="239">
        <f t="shared" si="0"/>
        <v>2.352395537529528</v>
      </c>
      <c r="G55" s="239">
        <f t="shared" si="0"/>
        <v>0.50596793907358162</v>
      </c>
      <c r="H55" s="239">
        <f t="shared" si="0"/>
        <v>2.3087685995609064</v>
      </c>
      <c r="I55" s="239">
        <f t="shared" si="0"/>
        <v>3.126520114293263</v>
      </c>
      <c r="J55" s="239"/>
      <c r="K55" s="239" t="str">
        <f>A55</f>
        <v>1961-2007</v>
      </c>
      <c r="L55" s="239">
        <f t="shared" si="0"/>
        <v>3.3928832661071162</v>
      </c>
      <c r="M55" s="239">
        <f t="shared" si="0"/>
        <v>2.3181134303386086</v>
      </c>
      <c r="N55" s="294"/>
      <c r="O55" s="294"/>
      <c r="P55" s="294"/>
      <c r="Q55" s="294"/>
      <c r="R55" s="294"/>
    </row>
    <row r="56" spans="1:18">
      <c r="A56" s="19" t="s">
        <v>1411</v>
      </c>
      <c r="B56" s="239">
        <f t="shared" ref="B56:M57" si="1">(POWER(VLOOKUP(VALUE(RIGHT($A56,4)),$A$5:$O$51,COLUMN(B$51),0)/VLOOKUP(VALUE(LEFT($A56,4)),$A$5:$O$51,COLUMN(B$51),0),1/(VALUE(RIGHT($A56,4))-VALUE(LEFT($A56,4))))-1)*100</f>
        <v>4.0289032901875244</v>
      </c>
      <c r="C56" s="239">
        <f t="shared" si="1"/>
        <v>2.4590646517486325</v>
      </c>
      <c r="D56" s="239">
        <f t="shared" si="1"/>
        <v>3.994199315414293</v>
      </c>
      <c r="E56" s="81">
        <f t="shared" si="1"/>
        <v>4.9855217753546066</v>
      </c>
      <c r="F56" s="239">
        <f t="shared" si="1"/>
        <v>2.5203050382460956</v>
      </c>
      <c r="G56" s="239">
        <f t="shared" si="1"/>
        <v>0.48630013144919104</v>
      </c>
      <c r="H56" s="239">
        <f t="shared" si="1"/>
        <v>2.4552530942530737</v>
      </c>
      <c r="I56" s="239">
        <f t="shared" si="1"/>
        <v>3.5114505361564685</v>
      </c>
      <c r="J56" s="239"/>
      <c r="K56" s="239" t="str">
        <f t="shared" ref="K56:K57" si="2">A56</f>
        <v>1961-2000</v>
      </c>
      <c r="L56" s="239">
        <f t="shared" si="1"/>
        <v>4.0611985991823252</v>
      </c>
      <c r="M56" s="239">
        <f t="shared" si="1"/>
        <v>2.4560124281620688</v>
      </c>
      <c r="N56" s="294"/>
      <c r="O56" s="294"/>
      <c r="P56" s="294"/>
      <c r="Q56" s="294"/>
      <c r="R56" s="294"/>
    </row>
    <row r="57" spans="1:18">
      <c r="A57" s="19" t="s">
        <v>3</v>
      </c>
      <c r="B57" s="239">
        <f t="shared" si="1"/>
        <v>-0.1544741619848633</v>
      </c>
      <c r="C57" s="239">
        <f t="shared" si="1"/>
        <v>-0.64833751820337904</v>
      </c>
      <c r="D57" s="239">
        <f t="shared" si="1"/>
        <v>0.12582212996576914</v>
      </c>
      <c r="E57" s="81">
        <f t="shared" si="1"/>
        <v>-1.4834289864445127</v>
      </c>
      <c r="F57" s="239">
        <f t="shared" si="1"/>
        <v>1.4219214779398026</v>
      </c>
      <c r="G57" s="239">
        <f t="shared" si="1"/>
        <v>0.61561621496635244</v>
      </c>
      <c r="H57" s="239">
        <f t="shared" si="1"/>
        <v>1.4964662995807121</v>
      </c>
      <c r="I57" s="239">
        <f t="shared" si="1"/>
        <v>1.0079640586616367</v>
      </c>
      <c r="J57" s="239"/>
      <c r="K57" s="239" t="str">
        <f t="shared" si="2"/>
        <v>2000-2007</v>
      </c>
      <c r="L57" s="239">
        <f t="shared" si="1"/>
        <v>-0.25277995567307698</v>
      </c>
      <c r="M57" s="239">
        <f t="shared" si="1"/>
        <v>1.5532097233398323</v>
      </c>
      <c r="N57" s="294"/>
      <c r="O57" s="294"/>
      <c r="P57" s="294"/>
      <c r="Q57" s="294"/>
      <c r="R57" s="294"/>
    </row>
    <row r="58" spans="1:18">
      <c r="A58" s="294"/>
      <c r="B58" s="294"/>
      <c r="C58" s="294"/>
      <c r="D58" s="294"/>
      <c r="E58" s="294"/>
      <c r="F58" s="294"/>
      <c r="G58" s="294"/>
      <c r="H58" s="294"/>
      <c r="I58" s="294"/>
      <c r="J58" s="294"/>
      <c r="K58" s="294"/>
      <c r="L58" s="294"/>
      <c r="M58" s="294"/>
      <c r="N58" s="294"/>
      <c r="O58" s="294"/>
      <c r="P58" s="294"/>
      <c r="Q58" s="294"/>
      <c r="R58" s="294"/>
    </row>
    <row r="59" spans="1:18">
      <c r="A59" s="294"/>
      <c r="B59" s="294"/>
      <c r="C59" s="294"/>
      <c r="D59" s="294"/>
      <c r="E59" s="294"/>
      <c r="F59" s="294"/>
      <c r="G59" s="294"/>
      <c r="H59" s="294"/>
      <c r="I59" s="294"/>
      <c r="J59" s="294"/>
      <c r="K59" s="294"/>
      <c r="L59" s="294"/>
      <c r="M59" s="294"/>
      <c r="N59" s="294"/>
      <c r="O59" s="294"/>
      <c r="P59" s="294"/>
      <c r="Q59" s="294"/>
      <c r="R59" s="294"/>
    </row>
    <row r="60" spans="1:18">
      <c r="A60" s="294"/>
      <c r="B60" s="294"/>
      <c r="C60" s="294"/>
      <c r="D60" s="294"/>
      <c r="E60" s="294"/>
      <c r="F60" s="294"/>
      <c r="G60" s="294"/>
      <c r="H60" s="294"/>
      <c r="I60" s="294"/>
      <c r="J60" s="294"/>
      <c r="K60" s="294"/>
      <c r="L60" s="294"/>
      <c r="M60" s="294"/>
      <c r="N60" s="294"/>
      <c r="O60" s="294"/>
      <c r="P60" s="294"/>
      <c r="Q60" s="294"/>
      <c r="R60" s="294"/>
    </row>
    <row r="61" spans="1:18">
      <c r="A61" s="294"/>
      <c r="B61" s="294"/>
      <c r="C61" s="294"/>
      <c r="D61" s="294"/>
      <c r="E61" s="294"/>
      <c r="F61" s="294"/>
      <c r="G61" s="294"/>
      <c r="H61" s="294"/>
      <c r="I61" s="294"/>
      <c r="J61" s="294"/>
      <c r="K61" s="294"/>
      <c r="L61" s="294"/>
      <c r="M61" s="294"/>
      <c r="N61" s="294"/>
      <c r="O61" s="294"/>
      <c r="P61" s="294"/>
      <c r="Q61" s="294"/>
      <c r="R61" s="294"/>
    </row>
    <row r="62" spans="1:18">
      <c r="A62" s="294"/>
      <c r="B62" s="294"/>
      <c r="C62" s="294"/>
      <c r="D62" s="294"/>
      <c r="E62" s="294"/>
      <c r="F62" s="294"/>
      <c r="G62" s="294"/>
      <c r="H62" s="294"/>
      <c r="I62" s="294"/>
      <c r="J62" s="294"/>
      <c r="K62" s="294"/>
      <c r="L62" s="294"/>
      <c r="M62" s="294"/>
      <c r="N62" s="294"/>
      <c r="O62" s="294"/>
      <c r="P62" s="294"/>
      <c r="Q62" s="294"/>
      <c r="R62" s="294"/>
    </row>
    <row r="63" spans="1:18">
      <c r="A63" s="294"/>
      <c r="B63" s="294"/>
      <c r="C63" s="294"/>
      <c r="D63" s="294"/>
      <c r="E63" s="294"/>
      <c r="F63" s="294"/>
      <c r="G63" s="294"/>
      <c r="H63" s="294"/>
      <c r="I63" s="294"/>
      <c r="J63" s="294"/>
      <c r="K63" s="294"/>
      <c r="L63" s="294"/>
      <c r="M63" s="294"/>
      <c r="N63" s="294"/>
      <c r="O63" s="294"/>
      <c r="P63" s="294"/>
      <c r="Q63" s="294"/>
      <c r="R63" s="294"/>
    </row>
    <row r="64" spans="1:18">
      <c r="A64" s="294"/>
      <c r="B64" s="294"/>
      <c r="C64" s="294"/>
      <c r="D64" s="294"/>
      <c r="E64" s="294"/>
      <c r="F64" s="294"/>
      <c r="G64" s="294"/>
      <c r="H64" s="294"/>
      <c r="I64" s="294"/>
      <c r="J64" s="294"/>
      <c r="K64" s="294"/>
      <c r="L64" s="294"/>
      <c r="M64" s="294"/>
      <c r="N64" s="294"/>
      <c r="O64" s="294"/>
      <c r="P64" s="294"/>
      <c r="Q64" s="294"/>
      <c r="R64" s="294"/>
    </row>
    <row r="65" spans="1:18">
      <c r="A65" s="294"/>
      <c r="B65" s="294"/>
      <c r="C65" s="294"/>
      <c r="D65" s="294"/>
      <c r="E65" s="294"/>
      <c r="F65" s="294"/>
      <c r="G65" s="294"/>
      <c r="H65" s="294"/>
      <c r="I65" s="294"/>
      <c r="J65" s="294"/>
      <c r="K65" s="294"/>
      <c r="L65" s="294"/>
      <c r="M65" s="294"/>
      <c r="N65" s="294"/>
      <c r="O65" s="294"/>
      <c r="P65" s="294"/>
      <c r="Q65" s="294"/>
      <c r="R65" s="294"/>
    </row>
    <row r="66" spans="1:18">
      <c r="A66" s="294"/>
      <c r="B66" s="294"/>
      <c r="C66" s="294"/>
      <c r="D66" s="294"/>
      <c r="E66" s="294"/>
      <c r="F66" s="294"/>
      <c r="G66" s="294"/>
      <c r="H66" s="294"/>
      <c r="I66" s="294"/>
      <c r="J66" s="294"/>
      <c r="K66" s="294"/>
      <c r="L66" s="294"/>
      <c r="M66" s="294"/>
      <c r="N66" s="294"/>
      <c r="O66" s="294"/>
      <c r="P66" s="294"/>
      <c r="Q66" s="294"/>
      <c r="R66" s="294"/>
    </row>
    <row r="67" spans="1:18">
      <c r="A67" s="294"/>
      <c r="B67" s="294"/>
      <c r="C67" s="294"/>
      <c r="D67" s="294"/>
      <c r="E67" s="294"/>
      <c r="F67" s="294"/>
      <c r="G67" s="294"/>
      <c r="H67" s="294"/>
      <c r="I67" s="294"/>
      <c r="J67" s="294"/>
      <c r="K67" s="294"/>
      <c r="L67" s="294"/>
      <c r="M67" s="294"/>
      <c r="N67" s="294"/>
      <c r="O67" s="294"/>
      <c r="P67" s="294"/>
      <c r="Q67" s="294"/>
      <c r="R67" s="294"/>
    </row>
    <row r="68" spans="1:18">
      <c r="A68" s="294"/>
      <c r="B68" s="294"/>
      <c r="C68" s="294"/>
      <c r="D68" s="294"/>
      <c r="E68" s="294"/>
      <c r="F68" s="294"/>
      <c r="G68" s="294"/>
      <c r="H68" s="294"/>
      <c r="I68" s="294"/>
      <c r="J68" s="294"/>
      <c r="K68" s="294"/>
      <c r="L68" s="294"/>
      <c r="M68" s="294"/>
      <c r="N68" s="294"/>
      <c r="O68" s="294"/>
      <c r="P68" s="294"/>
      <c r="Q68" s="294"/>
      <c r="R68" s="294"/>
    </row>
    <row r="69" spans="1:18">
      <c r="A69" s="294"/>
      <c r="B69" s="294"/>
      <c r="C69" s="294"/>
      <c r="D69" s="294"/>
      <c r="E69" s="294"/>
      <c r="F69" s="294"/>
      <c r="G69" s="294"/>
      <c r="H69" s="294"/>
      <c r="I69" s="294"/>
      <c r="J69" s="294"/>
      <c r="K69" s="294"/>
      <c r="L69" s="294"/>
      <c r="M69" s="294"/>
      <c r="N69" s="294"/>
      <c r="O69" s="294"/>
      <c r="P69" s="294"/>
      <c r="Q69" s="294"/>
      <c r="R69" s="294"/>
    </row>
    <row r="70" spans="1:18">
      <c r="A70" s="294"/>
      <c r="B70" s="294"/>
      <c r="C70" s="294"/>
      <c r="D70" s="294"/>
      <c r="E70" s="294"/>
      <c r="F70" s="294"/>
      <c r="G70" s="294"/>
      <c r="H70" s="294"/>
      <c r="I70" s="294"/>
      <c r="J70" s="294"/>
      <c r="K70" s="294"/>
      <c r="L70" s="294"/>
      <c r="M70" s="294"/>
      <c r="N70" s="294"/>
      <c r="O70" s="294"/>
      <c r="P70" s="294"/>
      <c r="Q70" s="294"/>
      <c r="R70" s="294"/>
    </row>
    <row r="71" spans="1:18">
      <c r="A71" s="294"/>
      <c r="B71" s="294"/>
      <c r="C71" s="294"/>
      <c r="D71" s="294"/>
      <c r="E71" s="294"/>
      <c r="F71" s="294"/>
      <c r="G71" s="294"/>
      <c r="H71" s="294"/>
      <c r="I71" s="294"/>
      <c r="J71" s="294"/>
      <c r="K71" s="294"/>
      <c r="L71" s="294"/>
      <c r="M71" s="294"/>
      <c r="N71" s="294"/>
      <c r="O71" s="294"/>
      <c r="P71" s="294"/>
      <c r="Q71" s="294"/>
      <c r="R71" s="294"/>
    </row>
    <row r="72" spans="1:18">
      <c r="A72" s="294"/>
      <c r="B72" s="294"/>
      <c r="C72" s="294"/>
      <c r="D72" s="294"/>
      <c r="E72" s="294"/>
      <c r="F72" s="294"/>
      <c r="G72" s="294"/>
      <c r="H72" s="294"/>
      <c r="I72" s="294"/>
      <c r="J72" s="294"/>
      <c r="K72" s="294"/>
      <c r="L72" s="294"/>
      <c r="M72" s="294"/>
      <c r="N72" s="294"/>
      <c r="O72" s="294"/>
      <c r="P72" s="294"/>
      <c r="Q72" s="294"/>
      <c r="R72" s="294"/>
    </row>
    <row r="73" spans="1:18">
      <c r="A73" s="294"/>
      <c r="B73" s="294"/>
      <c r="C73" s="294"/>
      <c r="D73" s="294"/>
      <c r="E73" s="294"/>
      <c r="F73" s="294"/>
      <c r="G73" s="294"/>
      <c r="H73" s="294"/>
      <c r="I73" s="294"/>
      <c r="J73" s="294"/>
      <c r="K73" s="294"/>
      <c r="L73" s="294"/>
      <c r="M73" s="294"/>
      <c r="N73" s="294"/>
      <c r="O73" s="294"/>
      <c r="P73" s="294"/>
      <c r="Q73" s="294"/>
      <c r="R73" s="294"/>
    </row>
    <row r="74" spans="1:18">
      <c r="A74" s="294"/>
      <c r="B74" s="294"/>
      <c r="C74" s="294"/>
      <c r="D74" s="294"/>
      <c r="E74" s="294"/>
      <c r="F74" s="294"/>
      <c r="G74" s="294"/>
      <c r="H74" s="294"/>
      <c r="I74" s="294"/>
      <c r="J74" s="294"/>
      <c r="K74" s="294"/>
      <c r="L74" s="294"/>
      <c r="M74" s="294"/>
      <c r="N74" s="294"/>
      <c r="O74" s="294"/>
      <c r="P74" s="294"/>
      <c r="Q74" s="294"/>
      <c r="R74" s="294"/>
    </row>
    <row r="75" spans="1:18">
      <c r="A75" s="294"/>
      <c r="B75" s="294"/>
      <c r="C75" s="294"/>
      <c r="D75" s="294"/>
      <c r="E75" s="294"/>
      <c r="F75" s="294"/>
      <c r="G75" s="294"/>
      <c r="H75" s="294"/>
      <c r="I75" s="294"/>
      <c r="J75" s="294"/>
      <c r="K75" s="294"/>
      <c r="L75" s="294"/>
      <c r="M75" s="294"/>
      <c r="N75" s="294"/>
      <c r="O75" s="294"/>
      <c r="P75" s="294"/>
      <c r="Q75" s="294"/>
      <c r="R75" s="294"/>
    </row>
    <row r="76" spans="1:18">
      <c r="A76" s="294"/>
      <c r="B76" s="294"/>
      <c r="C76" s="294"/>
      <c r="D76" s="294"/>
      <c r="E76" s="294"/>
      <c r="F76" s="294"/>
      <c r="G76" s="294"/>
      <c r="H76" s="294"/>
      <c r="I76" s="294"/>
      <c r="J76" s="294"/>
      <c r="K76" s="294"/>
      <c r="L76" s="294"/>
      <c r="M76" s="294"/>
      <c r="N76" s="294"/>
      <c r="O76" s="294"/>
      <c r="P76" s="294"/>
      <c r="Q76" s="294"/>
      <c r="R76" s="294"/>
    </row>
    <row r="77" spans="1:18">
      <c r="A77" s="294"/>
      <c r="B77" s="294"/>
      <c r="C77" s="294"/>
      <c r="D77" s="294"/>
      <c r="E77" s="294"/>
      <c r="F77" s="294"/>
      <c r="G77" s="294"/>
      <c r="H77" s="294"/>
      <c r="I77" s="294"/>
      <c r="J77" s="294"/>
      <c r="K77" s="294"/>
      <c r="L77" s="294"/>
      <c r="M77" s="294"/>
      <c r="N77" s="294"/>
      <c r="O77" s="294"/>
      <c r="P77" s="294"/>
      <c r="Q77" s="294"/>
      <c r="R77" s="294"/>
    </row>
    <row r="78" spans="1:18">
      <c r="A78" s="294"/>
      <c r="B78" s="294"/>
      <c r="C78" s="294"/>
      <c r="D78" s="294"/>
      <c r="E78" s="294"/>
      <c r="F78" s="294"/>
      <c r="G78" s="294"/>
      <c r="H78" s="294"/>
      <c r="I78" s="294"/>
      <c r="J78" s="294"/>
      <c r="K78" s="294"/>
      <c r="L78" s="294"/>
      <c r="M78" s="294"/>
      <c r="N78" s="294"/>
      <c r="O78" s="294"/>
      <c r="P78" s="294"/>
      <c r="Q78" s="294"/>
      <c r="R78" s="294"/>
    </row>
    <row r="79" spans="1:18">
      <c r="A79" s="294"/>
      <c r="B79" s="294"/>
      <c r="C79" s="294"/>
      <c r="D79" s="294"/>
      <c r="E79" s="294"/>
      <c r="F79" s="294"/>
      <c r="G79" s="294"/>
      <c r="H79" s="294"/>
      <c r="I79" s="294"/>
      <c r="J79" s="294"/>
      <c r="K79" s="294"/>
      <c r="L79" s="294"/>
      <c r="M79" s="294"/>
      <c r="N79" s="294"/>
      <c r="O79" s="294"/>
      <c r="P79" s="294"/>
      <c r="Q79" s="294"/>
      <c r="R79" s="294"/>
    </row>
    <row r="80" spans="1:18">
      <c r="A80" s="294"/>
      <c r="B80" s="294"/>
      <c r="C80" s="294"/>
      <c r="D80" s="294"/>
      <c r="E80" s="294"/>
      <c r="F80" s="294"/>
      <c r="G80" s="294"/>
      <c r="H80" s="294"/>
      <c r="I80" s="294"/>
      <c r="J80" s="294"/>
      <c r="K80" s="294"/>
      <c r="L80" s="294"/>
      <c r="M80" s="294"/>
      <c r="N80" s="294"/>
      <c r="O80" s="294"/>
      <c r="P80" s="294"/>
      <c r="Q80" s="294"/>
      <c r="R80" s="294"/>
    </row>
    <row r="81" spans="1:18">
      <c r="A81" s="294"/>
      <c r="B81" s="294"/>
      <c r="C81" s="294"/>
      <c r="D81" s="294"/>
      <c r="E81" s="294"/>
      <c r="F81" s="294"/>
      <c r="G81" s="294"/>
      <c r="H81" s="294"/>
      <c r="I81" s="294"/>
      <c r="J81" s="294"/>
      <c r="K81" s="294"/>
      <c r="L81" s="294"/>
      <c r="M81" s="294"/>
      <c r="N81" s="294"/>
      <c r="O81" s="294"/>
      <c r="P81" s="294"/>
      <c r="Q81" s="294"/>
      <c r="R81" s="294"/>
    </row>
    <row r="82" spans="1:18">
      <c r="A82" s="294"/>
      <c r="B82" s="294"/>
      <c r="C82" s="294"/>
      <c r="D82" s="294"/>
      <c r="E82" s="294"/>
      <c r="F82" s="294"/>
      <c r="G82" s="294"/>
      <c r="H82" s="294"/>
      <c r="I82" s="294"/>
      <c r="J82" s="294"/>
      <c r="K82" s="294"/>
      <c r="L82" s="294"/>
      <c r="M82" s="294"/>
      <c r="N82" s="294"/>
      <c r="O82" s="294"/>
      <c r="P82" s="294"/>
      <c r="Q82" s="294"/>
      <c r="R82" s="294"/>
    </row>
    <row r="83" spans="1:18">
      <c r="A83" s="294"/>
      <c r="B83" s="294"/>
      <c r="C83" s="294"/>
      <c r="D83" s="294"/>
      <c r="E83" s="294"/>
      <c r="F83" s="294"/>
      <c r="G83" s="294"/>
      <c r="H83" s="294"/>
      <c r="I83" s="294"/>
      <c r="J83" s="294"/>
      <c r="K83" s="294"/>
      <c r="L83" s="294"/>
      <c r="M83" s="294"/>
      <c r="N83" s="294"/>
      <c r="O83" s="294"/>
      <c r="P83" s="294"/>
      <c r="Q83" s="294"/>
      <c r="R83" s="294"/>
    </row>
    <row r="84" spans="1:18">
      <c r="A84" s="294"/>
      <c r="B84" s="294"/>
      <c r="C84" s="294"/>
      <c r="D84" s="294"/>
      <c r="E84" s="294"/>
      <c r="F84" s="294"/>
      <c r="G84" s="294"/>
      <c r="H84" s="294"/>
      <c r="I84" s="294"/>
      <c r="J84" s="294"/>
      <c r="K84" s="294"/>
      <c r="L84" s="294"/>
      <c r="M84" s="294"/>
      <c r="N84" s="294"/>
      <c r="O84" s="294"/>
      <c r="P84" s="294"/>
      <c r="Q84" s="294"/>
      <c r="R84" s="294"/>
    </row>
    <row r="85" spans="1:18">
      <c r="A85" s="294"/>
      <c r="B85" s="294"/>
      <c r="C85" s="294"/>
      <c r="D85" s="294"/>
      <c r="E85" s="294"/>
      <c r="F85" s="294"/>
      <c r="G85" s="294"/>
      <c r="H85" s="294"/>
      <c r="I85" s="294"/>
      <c r="J85" s="294"/>
      <c r="K85" s="294"/>
      <c r="L85" s="294"/>
      <c r="M85" s="294"/>
      <c r="N85" s="294"/>
      <c r="O85" s="294"/>
      <c r="P85" s="294"/>
      <c r="Q85" s="294"/>
      <c r="R85" s="294"/>
    </row>
    <row r="86" spans="1:18">
      <c r="A86" s="294"/>
      <c r="B86" s="294"/>
      <c r="C86" s="294"/>
      <c r="D86" s="294"/>
      <c r="E86" s="294"/>
      <c r="F86" s="294"/>
      <c r="G86" s="294"/>
      <c r="H86" s="294"/>
      <c r="I86" s="294"/>
      <c r="J86" s="294"/>
      <c r="K86" s="294"/>
      <c r="L86" s="294"/>
      <c r="M86" s="294"/>
      <c r="N86" s="294"/>
      <c r="O86" s="294"/>
      <c r="P86" s="294"/>
      <c r="Q86" s="294"/>
      <c r="R86" s="294"/>
    </row>
    <row r="87" spans="1:18">
      <c r="A87" s="294"/>
      <c r="B87" s="294"/>
      <c r="C87" s="294"/>
      <c r="D87" s="294"/>
      <c r="E87" s="294"/>
      <c r="F87" s="294"/>
      <c r="G87" s="294"/>
      <c r="H87" s="294"/>
      <c r="I87" s="294"/>
      <c r="J87" s="294"/>
      <c r="K87" s="294"/>
      <c r="L87" s="294"/>
      <c r="M87" s="294"/>
      <c r="N87" s="294"/>
      <c r="O87" s="294"/>
      <c r="P87" s="294"/>
      <c r="Q87" s="294"/>
      <c r="R87" s="294"/>
    </row>
    <row r="88" spans="1:18">
      <c r="A88" s="294"/>
      <c r="B88" s="294"/>
      <c r="C88" s="294"/>
      <c r="D88" s="294"/>
      <c r="E88" s="294"/>
      <c r="F88" s="294"/>
      <c r="G88" s="294"/>
      <c r="H88" s="294"/>
      <c r="I88" s="294"/>
      <c r="J88" s="294"/>
      <c r="K88" s="294"/>
      <c r="L88" s="294"/>
      <c r="M88" s="294"/>
      <c r="N88" s="294"/>
      <c r="O88" s="294"/>
      <c r="P88" s="294"/>
      <c r="Q88" s="294"/>
      <c r="R88" s="294"/>
    </row>
    <row r="89" spans="1:18">
      <c r="A89" s="294"/>
      <c r="B89" s="294"/>
      <c r="C89" s="294"/>
      <c r="D89" s="294"/>
      <c r="E89" s="294"/>
      <c r="F89" s="294"/>
      <c r="G89" s="294"/>
      <c r="H89" s="294"/>
      <c r="I89" s="294"/>
      <c r="J89" s="294"/>
      <c r="K89" s="294"/>
      <c r="L89" s="294"/>
      <c r="M89" s="294"/>
      <c r="N89" s="294"/>
      <c r="O89" s="294"/>
      <c r="P89" s="294"/>
      <c r="Q89" s="294"/>
      <c r="R89" s="294"/>
    </row>
    <row r="90" spans="1:18">
      <c r="A90" s="294"/>
      <c r="B90" s="294"/>
      <c r="C90" s="294"/>
      <c r="D90" s="294"/>
      <c r="E90" s="294"/>
      <c r="F90" s="294"/>
      <c r="G90" s="294"/>
      <c r="H90" s="294"/>
      <c r="I90" s="294"/>
      <c r="J90" s="294"/>
      <c r="K90" s="294"/>
      <c r="L90" s="294"/>
      <c r="M90" s="294"/>
      <c r="N90" s="294"/>
      <c r="O90" s="294"/>
      <c r="P90" s="294"/>
      <c r="Q90" s="294"/>
      <c r="R90" s="294"/>
    </row>
    <row r="91" spans="1:18">
      <c r="A91" s="294"/>
      <c r="B91" s="294"/>
      <c r="C91" s="294"/>
      <c r="D91" s="294"/>
      <c r="E91" s="294"/>
      <c r="F91" s="294"/>
      <c r="G91" s="294"/>
      <c r="H91" s="294"/>
      <c r="I91" s="294"/>
      <c r="J91" s="294"/>
      <c r="K91" s="294"/>
      <c r="L91" s="294"/>
      <c r="M91" s="294"/>
      <c r="N91" s="294"/>
      <c r="O91" s="294"/>
      <c r="P91" s="294"/>
      <c r="Q91" s="294"/>
      <c r="R91" s="294"/>
    </row>
    <row r="92" spans="1:18">
      <c r="A92" s="294"/>
      <c r="B92" s="294"/>
      <c r="C92" s="294"/>
      <c r="D92" s="294"/>
      <c r="E92" s="294"/>
      <c r="F92" s="294"/>
      <c r="G92" s="294"/>
      <c r="H92" s="294"/>
      <c r="I92" s="294"/>
      <c r="J92" s="294"/>
      <c r="K92" s="294"/>
      <c r="L92" s="294"/>
      <c r="M92" s="294"/>
      <c r="N92" s="294"/>
      <c r="O92" s="294"/>
      <c r="P92" s="294"/>
      <c r="Q92" s="294"/>
      <c r="R92" s="294"/>
    </row>
    <row r="93" spans="1:18">
      <c r="A93" s="294"/>
      <c r="B93" s="294"/>
      <c r="C93" s="294"/>
      <c r="D93" s="294"/>
      <c r="E93" s="294"/>
      <c r="F93" s="294"/>
      <c r="G93" s="294"/>
      <c r="H93" s="294"/>
      <c r="I93" s="294"/>
      <c r="J93" s="294"/>
      <c r="K93" s="294"/>
      <c r="L93" s="294"/>
      <c r="M93" s="294"/>
      <c r="N93" s="294"/>
      <c r="O93" s="294"/>
      <c r="P93" s="294"/>
      <c r="Q93" s="294"/>
      <c r="R93" s="294"/>
    </row>
    <row r="94" spans="1:18">
      <c r="A94" s="294"/>
      <c r="B94" s="294"/>
      <c r="C94" s="294"/>
      <c r="D94" s="294"/>
      <c r="E94" s="294"/>
      <c r="F94" s="294"/>
      <c r="G94" s="294"/>
      <c r="H94" s="294"/>
      <c r="I94" s="294"/>
      <c r="J94" s="294"/>
      <c r="K94" s="294"/>
      <c r="L94" s="294"/>
      <c r="M94" s="294"/>
      <c r="N94" s="294"/>
      <c r="O94" s="294"/>
      <c r="P94" s="294"/>
      <c r="Q94" s="294"/>
      <c r="R94" s="294"/>
    </row>
    <row r="95" spans="1:18">
      <c r="A95" s="294"/>
      <c r="B95" s="294"/>
      <c r="C95" s="294"/>
      <c r="D95" s="294"/>
      <c r="E95" s="294"/>
      <c r="F95" s="294"/>
      <c r="G95" s="294"/>
      <c r="H95" s="294"/>
      <c r="I95" s="294"/>
      <c r="J95" s="294"/>
      <c r="K95" s="294"/>
      <c r="L95" s="294"/>
      <c r="M95" s="294"/>
      <c r="N95" s="294"/>
      <c r="O95" s="294"/>
      <c r="P95" s="294"/>
      <c r="Q95" s="294"/>
      <c r="R95" s="294"/>
    </row>
    <row r="96" spans="1:18">
      <c r="A96" s="294"/>
      <c r="B96" s="294"/>
      <c r="C96" s="294"/>
      <c r="D96" s="294"/>
      <c r="E96" s="294"/>
      <c r="F96" s="294"/>
      <c r="G96" s="294"/>
      <c r="H96" s="294"/>
      <c r="I96" s="294"/>
      <c r="J96" s="294"/>
      <c r="K96" s="294"/>
      <c r="L96" s="294"/>
      <c r="M96" s="294"/>
      <c r="N96" s="294"/>
      <c r="O96" s="294"/>
      <c r="P96" s="294"/>
      <c r="Q96" s="294"/>
      <c r="R96" s="294"/>
    </row>
    <row r="97" spans="1:18">
      <c r="A97" s="294"/>
      <c r="B97" s="294"/>
      <c r="C97" s="294"/>
      <c r="D97" s="294"/>
      <c r="E97" s="294"/>
      <c r="F97" s="294"/>
      <c r="G97" s="294"/>
      <c r="H97" s="294"/>
      <c r="I97" s="294"/>
      <c r="J97" s="294"/>
      <c r="K97" s="294"/>
      <c r="L97" s="294"/>
      <c r="M97" s="294"/>
      <c r="N97" s="294"/>
      <c r="O97" s="294"/>
      <c r="P97" s="294"/>
      <c r="Q97" s="294"/>
      <c r="R97" s="294"/>
    </row>
    <row r="98" spans="1:18">
      <c r="A98" s="294"/>
      <c r="B98" s="294"/>
      <c r="C98" s="294"/>
      <c r="D98" s="294"/>
      <c r="E98" s="294"/>
      <c r="F98" s="294"/>
      <c r="G98" s="294"/>
      <c r="H98" s="294"/>
      <c r="I98" s="294"/>
      <c r="J98" s="294"/>
      <c r="K98" s="294"/>
      <c r="L98" s="294"/>
      <c r="M98" s="294"/>
      <c r="N98" s="294"/>
      <c r="O98" s="294"/>
      <c r="P98" s="294"/>
      <c r="Q98" s="294"/>
      <c r="R98" s="294"/>
    </row>
    <row r="99" spans="1:18">
      <c r="A99" s="294"/>
      <c r="B99" s="294"/>
      <c r="C99" s="294"/>
      <c r="D99" s="294"/>
      <c r="E99" s="294"/>
      <c r="F99" s="294"/>
      <c r="G99" s="294"/>
      <c r="H99" s="294"/>
      <c r="I99" s="294"/>
      <c r="J99" s="294"/>
      <c r="K99" s="294"/>
      <c r="L99" s="294"/>
      <c r="M99" s="294"/>
      <c r="N99" s="294"/>
      <c r="O99" s="294"/>
      <c r="P99" s="294"/>
      <c r="Q99" s="294"/>
      <c r="R99" s="294"/>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dimension ref="A1:AH65"/>
  <sheetViews>
    <sheetView workbookViewId="0">
      <selection activeCell="M55" sqref="M55"/>
    </sheetView>
  </sheetViews>
  <sheetFormatPr defaultRowHeight="15"/>
  <cols>
    <col min="1" max="1" width="11.7109375" customWidth="1"/>
    <col min="2" max="3" width="18.42578125" customWidth="1"/>
    <col min="5" max="5" width="11.85546875" customWidth="1"/>
    <col min="6" max="7" width="18.28515625" customWidth="1"/>
    <col min="10" max="10" width="17.140625" customWidth="1"/>
    <col min="11" max="11" width="18.42578125" customWidth="1"/>
  </cols>
  <sheetData>
    <row r="1" spans="1:34" s="294" customFormat="1"/>
    <row r="2" spans="1:34" s="294" customFormat="1">
      <c r="O2" s="294" t="s">
        <v>1424</v>
      </c>
      <c r="W2" s="294" t="s">
        <v>1425</v>
      </c>
    </row>
    <row r="3" spans="1:34">
      <c r="A3" s="294" t="s">
        <v>1421</v>
      </c>
      <c r="E3" s="294" t="s">
        <v>1422</v>
      </c>
      <c r="I3" s="294" t="s">
        <v>1423</v>
      </c>
      <c r="J3" s="294"/>
      <c r="K3" s="294"/>
      <c r="O3" s="294" t="s">
        <v>19</v>
      </c>
      <c r="Q3" s="240"/>
      <c r="R3" s="294" t="s">
        <v>1146</v>
      </c>
      <c r="W3" s="294" t="s">
        <v>19</v>
      </c>
      <c r="Z3" s="240"/>
      <c r="AA3" s="294" t="s">
        <v>1146</v>
      </c>
      <c r="AF3" s="294"/>
      <c r="AG3" s="294" t="s">
        <v>911</v>
      </c>
      <c r="AH3" s="294"/>
    </row>
    <row r="4" spans="1:34">
      <c r="B4" s="295" t="s">
        <v>19</v>
      </c>
      <c r="C4" s="295" t="s">
        <v>758</v>
      </c>
      <c r="F4" s="295" t="s">
        <v>19</v>
      </c>
      <c r="G4" s="295" t="s">
        <v>758</v>
      </c>
      <c r="I4" s="294"/>
      <c r="J4" s="295" t="s">
        <v>19</v>
      </c>
      <c r="K4" s="295" t="s">
        <v>758</v>
      </c>
      <c r="O4" t="str">
        <f>'14b'!J3</f>
        <v>Energy</v>
      </c>
      <c r="P4" s="294" t="str">
        <f>'14b'!K3</f>
        <v>Material</v>
      </c>
      <c r="Q4" s="240" t="str">
        <f>'14b'!L3</f>
        <v>Services</v>
      </c>
      <c r="R4" t="str">
        <f>O4</f>
        <v>Energy</v>
      </c>
      <c r="S4" s="294" t="str">
        <f t="shared" ref="S4:T4" si="0">P4</f>
        <v>Material</v>
      </c>
      <c r="T4" s="294" t="str">
        <f t="shared" si="0"/>
        <v>Services</v>
      </c>
      <c r="W4" s="294" t="s">
        <v>1426</v>
      </c>
      <c r="X4" t="str">
        <f>O4</f>
        <v>Energy</v>
      </c>
      <c r="Y4" s="294" t="str">
        <f t="shared" ref="Y4:Z4" si="1">P4</f>
        <v>Material</v>
      </c>
      <c r="Z4" s="240" t="str">
        <f t="shared" si="1"/>
        <v>Services</v>
      </c>
      <c r="AA4" t="str">
        <f>W4</f>
        <v>Total Inputs</v>
      </c>
      <c r="AB4" s="294" t="str">
        <f t="shared" ref="AB4:AD4" si="2">X4</f>
        <v>Energy</v>
      </c>
      <c r="AC4" s="294" t="str">
        <f t="shared" si="2"/>
        <v>Material</v>
      </c>
      <c r="AD4" s="294" t="str">
        <f t="shared" si="2"/>
        <v>Services</v>
      </c>
      <c r="AG4" s="294" t="s">
        <v>19</v>
      </c>
      <c r="AH4" s="294" t="s">
        <v>1146</v>
      </c>
    </row>
    <row r="5" spans="1:34">
      <c r="A5">
        <f>'14d'!A5</f>
        <v>1961</v>
      </c>
      <c r="B5" s="239">
        <f>100*'14b'!I5/'14'!J5</f>
        <v>63.77456280071636</v>
      </c>
      <c r="C5" s="239">
        <f>100*'14f'!I5/'14d'!J5</f>
        <v>76.599897961447169</v>
      </c>
      <c r="E5">
        <f>A5</f>
        <v>1961</v>
      </c>
      <c r="F5" s="239">
        <f>100*'14'!F5/'14b'!C5</f>
        <v>99.086757990867582</v>
      </c>
      <c r="G5" s="239">
        <f>100*'14d'!F5/'14f'!C5</f>
        <v>101.93905817174513</v>
      </c>
      <c r="I5" s="294">
        <f>E5</f>
        <v>1961</v>
      </c>
      <c r="J5" s="239">
        <f>'14b'!I5</f>
        <v>15455</v>
      </c>
      <c r="K5" s="239">
        <f>'14f'!I5</f>
        <v>3453.2</v>
      </c>
      <c r="L5">
        <f>100*K5/J5</f>
        <v>22.343578130054997</v>
      </c>
      <c r="N5">
        <f>I5</f>
        <v>1961</v>
      </c>
      <c r="O5" s="239">
        <f>100*'14b'!J5/'14b'!I5</f>
        <v>3.9359430604982202</v>
      </c>
      <c r="P5" s="239">
        <f>100*'14b'!K5/'14b'!I5</f>
        <v>84.852151407311553</v>
      </c>
      <c r="Q5" s="81">
        <f>100*'14b'!L5/'14b'!I5</f>
        <v>11.211905532190229</v>
      </c>
      <c r="R5" s="239">
        <f>100*'14f'!J5/'14f'!I5</f>
        <v>1.8938955172014367</v>
      </c>
      <c r="S5" s="239">
        <f>100*'14f'!K5/'14f'!I5</f>
        <v>89.965828796478633</v>
      </c>
      <c r="T5" s="239">
        <f>100*'14f'!L5/'14f'!I5</f>
        <v>8.1402756863199368</v>
      </c>
      <c r="V5" s="294">
        <v>1961</v>
      </c>
      <c r="W5" s="243">
        <f>'14b'!C5</f>
        <v>21.9</v>
      </c>
      <c r="X5" s="243">
        <f>'14b'!D5</f>
        <v>39.200000000000003</v>
      </c>
      <c r="Y5" s="243">
        <f>'14b'!E5</f>
        <v>22.1</v>
      </c>
      <c r="Z5" s="119">
        <f>'14b'!F5</f>
        <v>15.7</v>
      </c>
      <c r="AA5" s="243">
        <f>'14f'!C5</f>
        <v>36.1</v>
      </c>
      <c r="AB5" s="243">
        <f>'14f'!D5</f>
        <v>77.3</v>
      </c>
      <c r="AC5" s="243">
        <f>'14f'!E5</f>
        <v>36.5</v>
      </c>
      <c r="AD5" s="243">
        <f>'14f'!F5</f>
        <v>27.2</v>
      </c>
      <c r="AF5">
        <f t="shared" ref="AF5:AF51" si="3">V5</f>
        <v>1961</v>
      </c>
      <c r="AG5">
        <f>'14'!F5</f>
        <v>21.7</v>
      </c>
      <c r="AH5">
        <f>'14d'!F5</f>
        <v>36.799999999999997</v>
      </c>
    </row>
    <row r="6" spans="1:34">
      <c r="A6" s="294">
        <f>'14d'!A6</f>
        <v>1962</v>
      </c>
      <c r="B6" s="239">
        <f>100*'14b'!I6/'14'!J6</f>
        <v>63.645774937399558</v>
      </c>
      <c r="C6" s="239">
        <f>100*'14f'!I6/'14d'!J6</f>
        <v>76.58496395468589</v>
      </c>
      <c r="E6" s="294">
        <f t="shared" ref="E6:E51" si="4">A6</f>
        <v>1962</v>
      </c>
      <c r="F6" s="239">
        <f>100*'14'!F6/'14b'!C6</f>
        <v>101.27659574468085</v>
      </c>
      <c r="G6" s="239">
        <f>100*'14d'!F6/'14f'!C6</f>
        <v>103.2258064516129</v>
      </c>
      <c r="I6" s="294">
        <f t="shared" ref="I6:I51" si="5">E6</f>
        <v>1962</v>
      </c>
      <c r="J6" s="239">
        <f>'14b'!I6</f>
        <v>17029.7</v>
      </c>
      <c r="K6" s="239">
        <f>'14f'!I6</f>
        <v>3718.2</v>
      </c>
      <c r="L6" s="294">
        <f t="shared" ref="L6:L51" si="6">100*K6/J6</f>
        <v>21.833620087259316</v>
      </c>
      <c r="N6" s="294">
        <f t="shared" ref="N6:N51" si="7">I6</f>
        <v>1962</v>
      </c>
      <c r="O6" s="239">
        <f>100*'14b'!J6/'14b'!I6</f>
        <v>3.6377622624003942</v>
      </c>
      <c r="P6" s="239">
        <f>100*'14b'!K6/'14b'!I6</f>
        <v>85.400799779209265</v>
      </c>
      <c r="Q6" s="81">
        <f>100*'14b'!L6/'14b'!I6</f>
        <v>10.961437958390341</v>
      </c>
      <c r="R6" s="239">
        <f>100*'14f'!J6/'14f'!I6</f>
        <v>1.6889892958958637</v>
      </c>
      <c r="S6" s="239">
        <f>100*'14f'!K6/'14f'!I6</f>
        <v>90.379753644236459</v>
      </c>
      <c r="T6" s="239">
        <f>100*'14f'!L6/'14f'!I6</f>
        <v>7.9312570598676775</v>
      </c>
      <c r="V6" s="294">
        <f>V5+1</f>
        <v>1962</v>
      </c>
      <c r="W6" s="243">
        <f>'14b'!C6</f>
        <v>23.5</v>
      </c>
      <c r="X6" s="243">
        <f>'14b'!D6</f>
        <v>39.299999999999997</v>
      </c>
      <c r="Y6" s="243">
        <f>'14b'!E6</f>
        <v>23.9</v>
      </c>
      <c r="Z6" s="119">
        <f>'14b'!F6</f>
        <v>16.600000000000001</v>
      </c>
      <c r="AA6" s="243">
        <f>'14f'!C6</f>
        <v>37.200000000000003</v>
      </c>
      <c r="AB6" s="243">
        <f>'14f'!D6</f>
        <v>74</v>
      </c>
      <c r="AC6" s="243">
        <f>'14f'!E6</f>
        <v>37.700000000000003</v>
      </c>
      <c r="AD6" s="243">
        <f>'14f'!F6</f>
        <v>27.8</v>
      </c>
      <c r="AF6" s="294">
        <f t="shared" si="3"/>
        <v>1962</v>
      </c>
      <c r="AG6" s="294">
        <f>'14'!F6</f>
        <v>23.8</v>
      </c>
      <c r="AH6" s="294">
        <f>'14d'!F6</f>
        <v>38.4</v>
      </c>
    </row>
    <row r="7" spans="1:34">
      <c r="A7" s="294">
        <f>'14d'!A7</f>
        <v>1963</v>
      </c>
      <c r="B7" s="239">
        <f>100*'14b'!I7/'14'!J7</f>
        <v>63.819430369528114</v>
      </c>
      <c r="C7" s="239">
        <f>100*'14f'!I7/'14d'!J7</f>
        <v>77.012936860397758</v>
      </c>
      <c r="E7" s="294">
        <f t="shared" si="4"/>
        <v>1963</v>
      </c>
      <c r="F7" s="239">
        <f>100*'14'!F7/'14b'!C7</f>
        <v>100.78740157480316</v>
      </c>
      <c r="G7" s="239">
        <f>100*'14d'!F7/'14f'!C7</f>
        <v>102.58397932816538</v>
      </c>
      <c r="I7" s="294">
        <f t="shared" si="5"/>
        <v>1963</v>
      </c>
      <c r="J7" s="239">
        <f>'14b'!I7</f>
        <v>18577.900000000001</v>
      </c>
      <c r="K7" s="239">
        <f>'14f'!I7</f>
        <v>3988.5</v>
      </c>
      <c r="L7" s="294">
        <f t="shared" si="6"/>
        <v>21.469057320795137</v>
      </c>
      <c r="N7" s="294">
        <f t="shared" si="7"/>
        <v>1963</v>
      </c>
      <c r="O7" s="239">
        <f>100*'14b'!J7/'14b'!I7</f>
        <v>3.4950128916615975</v>
      </c>
      <c r="P7" s="239">
        <f>100*'14b'!K7/'14b'!I7</f>
        <v>85.755117639776287</v>
      </c>
      <c r="Q7" s="81">
        <f>100*'14b'!L7/'14b'!I7</f>
        <v>10.749331194591422</v>
      </c>
      <c r="R7" s="239">
        <f>100*'14f'!J7/'14f'!I7</f>
        <v>1.5920772220132882</v>
      </c>
      <c r="S7" s="239">
        <f>100*'14f'!K7/'14f'!I7</f>
        <v>90.750908862981078</v>
      </c>
      <c r="T7" s="239">
        <f>100*'14f'!L7/'14f'!I7</f>
        <v>7.6545067067819978</v>
      </c>
      <c r="V7" s="294">
        <f t="shared" ref="V7:V51" si="8">V6+1</f>
        <v>1963</v>
      </c>
      <c r="W7" s="243">
        <f>'14b'!C7</f>
        <v>25.4</v>
      </c>
      <c r="X7" s="243">
        <f>'14b'!D7</f>
        <v>41</v>
      </c>
      <c r="Y7" s="243">
        <f>'14b'!E7</f>
        <v>26</v>
      </c>
      <c r="Z7" s="119">
        <f>'14b'!F7</f>
        <v>17.600000000000001</v>
      </c>
      <c r="AA7" s="243">
        <f>'14f'!C7</f>
        <v>38.700000000000003</v>
      </c>
      <c r="AB7" s="243">
        <f>'14f'!D7</f>
        <v>73.599999999999994</v>
      </c>
      <c r="AC7" s="243">
        <f>'14f'!E7</f>
        <v>39.299999999999997</v>
      </c>
      <c r="AD7" s="243">
        <f>'14f'!F7</f>
        <v>28.6</v>
      </c>
      <c r="AF7" s="294">
        <f t="shared" si="3"/>
        <v>1963</v>
      </c>
      <c r="AG7" s="294">
        <f>'14'!F7</f>
        <v>25.6</v>
      </c>
      <c r="AH7" s="294">
        <f>'14d'!F7</f>
        <v>39.700000000000003</v>
      </c>
    </row>
    <row r="8" spans="1:34">
      <c r="A8" s="294">
        <f>'14d'!A8</f>
        <v>1964</v>
      </c>
      <c r="B8" s="239">
        <f>100*'14b'!I8/'14'!J8</f>
        <v>63.715077205928026</v>
      </c>
      <c r="C8" s="239">
        <f>100*'14f'!I8/'14d'!J8</f>
        <v>76.19305465309364</v>
      </c>
      <c r="E8" s="294">
        <f t="shared" si="4"/>
        <v>1964</v>
      </c>
      <c r="F8" s="239">
        <f>100*'14'!F8/'14b'!C8</f>
        <v>100.71942446043165</v>
      </c>
      <c r="G8" s="239">
        <f>100*'14d'!F8/'14f'!C8</f>
        <v>101.93236714975846</v>
      </c>
      <c r="I8" s="294">
        <f t="shared" si="5"/>
        <v>1964</v>
      </c>
      <c r="J8" s="239">
        <f>'14b'!I8</f>
        <v>20516</v>
      </c>
      <c r="K8" s="239">
        <f>'14f'!I8</f>
        <v>4221.3999999999996</v>
      </c>
      <c r="L8" s="294">
        <f t="shared" si="6"/>
        <v>20.576135698966656</v>
      </c>
      <c r="N8" s="294">
        <f t="shared" si="7"/>
        <v>1964</v>
      </c>
      <c r="O8" s="239">
        <f>100*'14b'!J8/'14b'!I8</f>
        <v>3.3988106843439265</v>
      </c>
      <c r="P8" s="239">
        <f>100*'14b'!K8/'14b'!I8</f>
        <v>86.014330278806781</v>
      </c>
      <c r="Q8" s="81">
        <f>100*'14b'!L8/'14b'!I8</f>
        <v>10.586859036849289</v>
      </c>
      <c r="R8" s="239">
        <f>100*'14f'!J8/'14f'!I8</f>
        <v>1.6226844174918276</v>
      </c>
      <c r="S8" s="239">
        <f>100*'14f'!K8/'14f'!I8</f>
        <v>90.597905907992612</v>
      </c>
      <c r="T8" s="239">
        <f>100*'14f'!L8/'14f'!I8</f>
        <v>7.7817785568768665</v>
      </c>
      <c r="V8" s="294">
        <f t="shared" si="8"/>
        <v>1964</v>
      </c>
      <c r="W8" s="243">
        <f>'14b'!C8</f>
        <v>27.8</v>
      </c>
      <c r="X8" s="243">
        <f>'14b'!D8</f>
        <v>44.1</v>
      </c>
      <c r="Y8" s="243">
        <f>'14b'!E8</f>
        <v>28.4</v>
      </c>
      <c r="Z8" s="119">
        <f>'14b'!F8</f>
        <v>18.899999999999999</v>
      </c>
      <c r="AA8" s="243">
        <f>'14f'!C8</f>
        <v>41.4</v>
      </c>
      <c r="AB8" s="243">
        <f>'14f'!D8</f>
        <v>79.900000000000006</v>
      </c>
      <c r="AC8" s="243">
        <f>'14f'!E8</f>
        <v>42</v>
      </c>
      <c r="AD8" s="243">
        <f>'14f'!F8</f>
        <v>30.6</v>
      </c>
      <c r="AF8" s="294">
        <f t="shared" si="3"/>
        <v>1964</v>
      </c>
      <c r="AG8" s="294">
        <f>'14'!F8</f>
        <v>28</v>
      </c>
      <c r="AH8" s="294">
        <f>'14d'!F8</f>
        <v>42.2</v>
      </c>
    </row>
    <row r="9" spans="1:34">
      <c r="A9" s="294">
        <f>'14d'!A9</f>
        <v>1965</v>
      </c>
      <c r="B9" s="239">
        <f>100*'14b'!I9/'14'!J9</f>
        <v>63.655765029168641</v>
      </c>
      <c r="C9" s="239">
        <f>100*'14f'!I9/'14d'!J9</f>
        <v>75.699117176341019</v>
      </c>
      <c r="E9" s="294">
        <f t="shared" si="4"/>
        <v>1965</v>
      </c>
      <c r="F9" s="239">
        <f>100*'14'!F9/'14b'!C9</f>
        <v>100.99667774086379</v>
      </c>
      <c r="G9" s="239">
        <f>100*'14d'!F9/'14f'!C9</f>
        <v>102.8169014084507</v>
      </c>
      <c r="I9" s="294">
        <f t="shared" si="5"/>
        <v>1965</v>
      </c>
      <c r="J9" s="239">
        <f>'14b'!I9</f>
        <v>22609</v>
      </c>
      <c r="K9" s="239">
        <f>'14f'!I9</f>
        <v>4398.8</v>
      </c>
      <c r="L9" s="294">
        <f t="shared" si="6"/>
        <v>19.455968861957629</v>
      </c>
      <c r="N9" s="294">
        <f t="shared" si="7"/>
        <v>1965</v>
      </c>
      <c r="O9" s="239">
        <f>100*'14b'!J9/'14b'!I9</f>
        <v>3.3867044097483303</v>
      </c>
      <c r="P9" s="239">
        <f>100*'14b'!K9/'14b'!I9</f>
        <v>85.968419655889235</v>
      </c>
      <c r="Q9" s="81">
        <f>100*'14b'!L9/'14b'!I9</f>
        <v>10.645318236100669</v>
      </c>
      <c r="R9" s="239">
        <f>100*'14f'!J9/'14f'!I9</f>
        <v>1.6890970264617622</v>
      </c>
      <c r="S9" s="239">
        <f>100*'14f'!K9/'14f'!I9</f>
        <v>90.536055287805766</v>
      </c>
      <c r="T9" s="239">
        <f>100*'14f'!L9/'14f'!I9</f>
        <v>7.774847685732472</v>
      </c>
      <c r="V9" s="294">
        <f t="shared" si="8"/>
        <v>1965</v>
      </c>
      <c r="W9" s="243">
        <f>'14b'!C9</f>
        <v>30.1</v>
      </c>
      <c r="X9" s="243">
        <f>'14b'!D9</f>
        <v>47</v>
      </c>
      <c r="Y9" s="243">
        <f>'14b'!E9</f>
        <v>30.9</v>
      </c>
      <c r="Z9" s="119">
        <f>'14b'!F9</f>
        <v>20.399999999999999</v>
      </c>
      <c r="AA9" s="243">
        <f>'14f'!C9</f>
        <v>42.6</v>
      </c>
      <c r="AB9" s="243">
        <f>'14f'!D9</f>
        <v>85.8</v>
      </c>
      <c r="AC9" s="243">
        <f>'14f'!E9</f>
        <v>43.2</v>
      </c>
      <c r="AD9" s="243">
        <f>'14f'!F9</f>
        <v>30.9</v>
      </c>
      <c r="AF9" s="294">
        <f t="shared" si="3"/>
        <v>1965</v>
      </c>
      <c r="AG9" s="294">
        <f>'14'!F9</f>
        <v>30.4</v>
      </c>
      <c r="AH9" s="294">
        <f>'14d'!F9</f>
        <v>43.8</v>
      </c>
    </row>
    <row r="10" spans="1:34">
      <c r="A10" s="294">
        <f>'14d'!A10</f>
        <v>1966</v>
      </c>
      <c r="B10" s="239">
        <f>100*'14b'!I10/'14'!J10</f>
        <v>64.123387069788748</v>
      </c>
      <c r="C10" s="239">
        <f>100*'14f'!I10/'14d'!J10</f>
        <v>76.369520727238111</v>
      </c>
      <c r="E10" s="294">
        <f t="shared" si="4"/>
        <v>1966</v>
      </c>
      <c r="F10" s="239">
        <f>100*'14'!F10/'14b'!C10</f>
        <v>100.93167701863354</v>
      </c>
      <c r="G10" s="239">
        <f>100*'14d'!F10/'14f'!C10</f>
        <v>102.72108843537414</v>
      </c>
      <c r="I10" s="294">
        <f t="shared" si="5"/>
        <v>1966</v>
      </c>
      <c r="J10" s="239">
        <f>'14b'!I10</f>
        <v>24912</v>
      </c>
      <c r="K10" s="239">
        <f>'14f'!I10</f>
        <v>4813.8</v>
      </c>
      <c r="L10" s="294">
        <f t="shared" si="6"/>
        <v>19.323217726396916</v>
      </c>
      <c r="N10" s="294">
        <f t="shared" si="7"/>
        <v>1966</v>
      </c>
      <c r="O10" s="239">
        <f>100*'14b'!J10/'14b'!I10</f>
        <v>3.3790944123314066</v>
      </c>
      <c r="P10" s="239">
        <f>100*'14b'!K10/'14b'!I10</f>
        <v>85.813664097623629</v>
      </c>
      <c r="Q10" s="81">
        <f>100*'14b'!L10/'14b'!I10</f>
        <v>10.807241490044959</v>
      </c>
      <c r="R10" s="239">
        <f>100*'14f'!J10/'14f'!I10</f>
        <v>1.765756782583406</v>
      </c>
      <c r="S10" s="239">
        <f>100*'14f'!K10/'14f'!I10</f>
        <v>90.599941833894221</v>
      </c>
      <c r="T10" s="239">
        <f>100*'14f'!L10/'14f'!I10</f>
        <v>7.6343013835223728</v>
      </c>
      <c r="V10" s="294">
        <f t="shared" si="8"/>
        <v>1966</v>
      </c>
      <c r="W10" s="243">
        <f>'14b'!C10</f>
        <v>32.200000000000003</v>
      </c>
      <c r="X10" s="243">
        <f>'14b'!D10</f>
        <v>51.1</v>
      </c>
      <c r="Y10" s="243">
        <f>'14b'!E10</f>
        <v>33</v>
      </c>
      <c r="Z10" s="119">
        <f>'14b'!F10</f>
        <v>22.1</v>
      </c>
      <c r="AA10" s="243">
        <f>'14f'!C10</f>
        <v>44.1</v>
      </c>
      <c r="AB10" s="243">
        <f>'14f'!D10</f>
        <v>98.4</v>
      </c>
      <c r="AC10" s="243">
        <f>'14f'!E10</f>
        <v>44.7</v>
      </c>
      <c r="AD10" s="243">
        <f>'14f'!F10</f>
        <v>32.200000000000003</v>
      </c>
      <c r="AF10" s="294">
        <f t="shared" si="3"/>
        <v>1966</v>
      </c>
      <c r="AG10" s="294">
        <f>'14'!F10</f>
        <v>32.5</v>
      </c>
      <c r="AH10" s="294">
        <f>'14d'!F10</f>
        <v>45.3</v>
      </c>
    </row>
    <row r="11" spans="1:34">
      <c r="A11" s="294">
        <f>'14d'!A11</f>
        <v>1967</v>
      </c>
      <c r="B11" s="239">
        <f>100*'14b'!I11/'14'!J11</f>
        <v>64.211480973070763</v>
      </c>
      <c r="C11" s="239">
        <f>100*'14f'!I11/'14d'!J11</f>
        <v>75.694685523674394</v>
      </c>
      <c r="E11" s="294">
        <f t="shared" si="4"/>
        <v>1967</v>
      </c>
      <c r="F11" s="239">
        <f>100*'14'!F11/'14b'!C11</f>
        <v>100.30211480362539</v>
      </c>
      <c r="G11" s="239">
        <f>100*'14d'!F11/'14f'!C11</f>
        <v>102.16450216450215</v>
      </c>
      <c r="I11" s="294">
        <f t="shared" si="5"/>
        <v>1967</v>
      </c>
      <c r="J11" s="239">
        <f>'14b'!I11</f>
        <v>26054.9</v>
      </c>
      <c r="K11" s="239">
        <f>'14f'!I11</f>
        <v>5015</v>
      </c>
      <c r="L11" s="294">
        <f t="shared" si="6"/>
        <v>19.247819028282589</v>
      </c>
      <c r="N11" s="294">
        <f t="shared" si="7"/>
        <v>1967</v>
      </c>
      <c r="O11" s="239">
        <f>100*'14b'!J11/'14b'!I11</f>
        <v>3.326821442415822</v>
      </c>
      <c r="P11" s="239">
        <f>100*'14b'!K11/'14b'!I11</f>
        <v>85.363981439191861</v>
      </c>
      <c r="Q11" s="81">
        <f>100*'14b'!L11/'14b'!I11</f>
        <v>11.309197118392317</v>
      </c>
      <c r="R11" s="239">
        <f>100*'14f'!J11/'14f'!I11</f>
        <v>1.5633100697906284</v>
      </c>
      <c r="S11" s="239">
        <f>100*'14f'!K11/'14f'!I11</f>
        <v>90.612163509471586</v>
      </c>
      <c r="T11" s="239">
        <f>100*'14f'!L11/'14f'!I11</f>
        <v>7.8245264207377865</v>
      </c>
      <c r="V11" s="294">
        <f t="shared" si="8"/>
        <v>1967</v>
      </c>
      <c r="W11" s="243">
        <f>'14b'!C11</f>
        <v>33.1</v>
      </c>
      <c r="X11" s="243">
        <f>'14b'!D11</f>
        <v>50.5</v>
      </c>
      <c r="Y11" s="243">
        <f>'14b'!E11</f>
        <v>33.9</v>
      </c>
      <c r="Z11" s="119">
        <f>'14b'!F11</f>
        <v>23</v>
      </c>
      <c r="AA11" s="243">
        <f>'14f'!C11</f>
        <v>46.2</v>
      </c>
      <c r="AB11" s="243">
        <f>'14f'!D11</f>
        <v>88.1</v>
      </c>
      <c r="AC11" s="243">
        <f>'14f'!E11</f>
        <v>47</v>
      </c>
      <c r="AD11" s="243">
        <f>'14f'!F11</f>
        <v>32.700000000000003</v>
      </c>
      <c r="AF11" s="294">
        <f t="shared" si="3"/>
        <v>1967</v>
      </c>
      <c r="AG11" s="294">
        <f>'14'!F11</f>
        <v>33.200000000000003</v>
      </c>
      <c r="AH11" s="294">
        <f>'14d'!F11</f>
        <v>47.2</v>
      </c>
    </row>
    <row r="12" spans="1:34">
      <c r="A12" s="294">
        <f>'14d'!A12</f>
        <v>1968</v>
      </c>
      <c r="B12" s="239">
        <f>100*'14b'!I12/'14'!J12</f>
        <v>64.082648504762489</v>
      </c>
      <c r="C12" s="239">
        <f>100*'14f'!I12/'14d'!J12</f>
        <v>75.388091674736629</v>
      </c>
      <c r="E12" s="294">
        <f t="shared" si="4"/>
        <v>1968</v>
      </c>
      <c r="F12" s="239">
        <f>100*'14'!F12/'14b'!C12</f>
        <v>100.56980056980055</v>
      </c>
      <c r="G12" s="239">
        <f>100*'14d'!F12/'14f'!C12</f>
        <v>102.12765957446808</v>
      </c>
      <c r="I12" s="294">
        <f t="shared" si="5"/>
        <v>1968</v>
      </c>
      <c r="J12" s="239">
        <f>'14b'!I12</f>
        <v>28142.6</v>
      </c>
      <c r="K12" s="239">
        <f>'14f'!I12</f>
        <v>5138</v>
      </c>
      <c r="L12" s="294">
        <f t="shared" si="6"/>
        <v>18.257019607285752</v>
      </c>
      <c r="N12" s="294">
        <f t="shared" si="7"/>
        <v>1968</v>
      </c>
      <c r="O12" s="239">
        <f>100*'14b'!J12/'14b'!I12</f>
        <v>3.2985580578908844</v>
      </c>
      <c r="P12" s="239">
        <f>100*'14b'!K12/'14b'!I12</f>
        <v>85.259002366519084</v>
      </c>
      <c r="Q12" s="81">
        <f>100*'14b'!L12/'14b'!I12</f>
        <v>11.442439575590031</v>
      </c>
      <c r="R12" s="239">
        <f>100*'14f'!J12/'14f'!I12</f>
        <v>1.5959517321915142</v>
      </c>
      <c r="S12" s="239">
        <f>100*'14f'!K12/'14f'!I12</f>
        <v>90.40482678084858</v>
      </c>
      <c r="T12" s="239">
        <f>100*'14f'!L12/'14f'!I12</f>
        <v>7.9972752043596733</v>
      </c>
      <c r="V12" s="294">
        <f t="shared" si="8"/>
        <v>1968</v>
      </c>
      <c r="W12" s="243">
        <f>'14b'!C12</f>
        <v>35.1</v>
      </c>
      <c r="X12" s="243">
        <f>'14b'!D12</f>
        <v>53</v>
      </c>
      <c r="Y12" s="243">
        <f>'14b'!E12</f>
        <v>36.1</v>
      </c>
      <c r="Z12" s="119">
        <f>'14b'!F12</f>
        <v>23.9</v>
      </c>
      <c r="AA12" s="243">
        <f>'14f'!C12</f>
        <v>47</v>
      </c>
      <c r="AB12" s="243">
        <f>'14f'!D12</f>
        <v>87.8</v>
      </c>
      <c r="AC12" s="243">
        <f>'14f'!E12</f>
        <v>47.9</v>
      </c>
      <c r="AD12" s="243">
        <f>'14f'!F12</f>
        <v>32.6</v>
      </c>
      <c r="AF12" s="294">
        <f t="shared" si="3"/>
        <v>1968</v>
      </c>
      <c r="AG12" s="294">
        <f>'14'!F12</f>
        <v>35.299999999999997</v>
      </c>
      <c r="AH12" s="294">
        <f>'14d'!F12</f>
        <v>48</v>
      </c>
    </row>
    <row r="13" spans="1:34">
      <c r="A13" s="294">
        <f>'14d'!A13</f>
        <v>1969</v>
      </c>
      <c r="B13" s="239">
        <f>100*'14b'!I13/'14'!J13</f>
        <v>63.951319013445108</v>
      </c>
      <c r="C13" s="239">
        <f>100*'14f'!I13/'14d'!J13</f>
        <v>75.499684698269945</v>
      </c>
      <c r="E13" s="294">
        <f t="shared" si="4"/>
        <v>1969</v>
      </c>
      <c r="F13" s="239">
        <f>100*'14'!F13/'14b'!C13</f>
        <v>100.53619302949062</v>
      </c>
      <c r="G13" s="239">
        <f>100*'14d'!F13/'14f'!C13</f>
        <v>101.25260960334029</v>
      </c>
      <c r="I13" s="294">
        <f t="shared" si="5"/>
        <v>1969</v>
      </c>
      <c r="J13" s="239">
        <f>'14b'!I13</f>
        <v>30850.5</v>
      </c>
      <c r="K13" s="239">
        <f>'14f'!I13</f>
        <v>5507.4</v>
      </c>
      <c r="L13" s="294">
        <f t="shared" si="6"/>
        <v>17.851898672630913</v>
      </c>
      <c r="N13" s="294">
        <f t="shared" si="7"/>
        <v>1969</v>
      </c>
      <c r="O13" s="239">
        <f>100*'14b'!J13/'14b'!I13</f>
        <v>3.1983274177079788</v>
      </c>
      <c r="P13" s="239">
        <f>100*'14b'!K13/'14b'!I13</f>
        <v>85.26279963047601</v>
      </c>
      <c r="Q13" s="81">
        <f>100*'14b'!L13/'14b'!I13</f>
        <v>11.538872951816016</v>
      </c>
      <c r="R13" s="239">
        <f>100*'14f'!J13/'14f'!I13</f>
        <v>1.543378000508407</v>
      </c>
      <c r="S13" s="239">
        <f>100*'14f'!K13/'14f'!I13</f>
        <v>90.387478665068826</v>
      </c>
      <c r="T13" s="239">
        <f>100*'14f'!L13/'14f'!I13</f>
        <v>8.0673275955986501</v>
      </c>
      <c r="V13" s="294">
        <f t="shared" si="8"/>
        <v>1969</v>
      </c>
      <c r="W13" s="243">
        <f>'14b'!C13</f>
        <v>37.299999999999997</v>
      </c>
      <c r="X13" s="243">
        <f>'14b'!D13</f>
        <v>56.6</v>
      </c>
      <c r="Y13" s="243">
        <f>'14b'!E13</f>
        <v>38.299999999999997</v>
      </c>
      <c r="Z13" s="119">
        <f>'14b'!F13</f>
        <v>25.4</v>
      </c>
      <c r="AA13" s="243">
        <f>'14f'!C13</f>
        <v>47.9</v>
      </c>
      <c r="AB13" s="243">
        <f>'14f'!D13</f>
        <v>90.9</v>
      </c>
      <c r="AC13" s="243">
        <f>'14f'!E13</f>
        <v>48.8</v>
      </c>
      <c r="AD13" s="243">
        <f>'14f'!F13</f>
        <v>33.9</v>
      </c>
      <c r="AF13" s="294">
        <f t="shared" si="3"/>
        <v>1969</v>
      </c>
      <c r="AG13" s="294">
        <f>'14'!F13</f>
        <v>37.5</v>
      </c>
      <c r="AH13" s="294">
        <f>'14d'!F13</f>
        <v>48.5</v>
      </c>
    </row>
    <row r="14" spans="1:34">
      <c r="A14" s="294">
        <f>'14d'!A14</f>
        <v>1970</v>
      </c>
      <c r="B14" s="239">
        <f>100*'14b'!I14/'14'!J14</f>
        <v>64.876241929377571</v>
      </c>
      <c r="C14" s="239">
        <f>100*'14f'!I14/'14d'!J14</f>
        <v>75.920613394533689</v>
      </c>
      <c r="E14" s="294">
        <f t="shared" si="4"/>
        <v>1970</v>
      </c>
      <c r="F14" s="239">
        <f>100*'14'!F14/'14b'!C14</f>
        <v>100</v>
      </c>
      <c r="G14" s="239">
        <f>100*'14d'!F14/'14f'!C14</f>
        <v>101.01214574898786</v>
      </c>
      <c r="I14" s="294">
        <f t="shared" si="5"/>
        <v>1970</v>
      </c>
      <c r="J14" s="239">
        <f>'14b'!I14</f>
        <v>31702.1</v>
      </c>
      <c r="K14" s="239">
        <f>'14f'!I14</f>
        <v>5822.2</v>
      </c>
      <c r="L14" s="294">
        <f t="shared" si="6"/>
        <v>18.365344882515672</v>
      </c>
      <c r="N14" s="294">
        <f t="shared" si="7"/>
        <v>1970</v>
      </c>
      <c r="O14" s="239">
        <f>100*'14b'!J14/'14b'!I14</f>
        <v>3.3840029524857975</v>
      </c>
      <c r="P14" s="239">
        <f>100*'14b'!K14/'14b'!I14</f>
        <v>84.897845884026609</v>
      </c>
      <c r="Q14" s="81">
        <f>100*'14b'!L14/'14b'!I14</f>
        <v>11.718151163487592</v>
      </c>
      <c r="R14" s="239">
        <f>100*'14f'!J14/'14f'!I14</f>
        <v>1.4272955240287177</v>
      </c>
      <c r="S14" s="239">
        <f>100*'14f'!K14/'14f'!I14</f>
        <v>90.472673559822752</v>
      </c>
      <c r="T14" s="239">
        <f>100*'14f'!L14/'14f'!I14</f>
        <v>8.1000309161485351</v>
      </c>
      <c r="V14" s="294">
        <f t="shared" si="8"/>
        <v>1970</v>
      </c>
      <c r="W14" s="243">
        <f>'14b'!C14</f>
        <v>37</v>
      </c>
      <c r="X14" s="243">
        <f>'14b'!D14</f>
        <v>58.1</v>
      </c>
      <c r="Y14" s="243">
        <f>'14b'!E14</f>
        <v>38</v>
      </c>
      <c r="Z14" s="119">
        <f>'14b'!F14</f>
        <v>25.3</v>
      </c>
      <c r="AA14" s="243">
        <f>'14f'!C14</f>
        <v>49.4</v>
      </c>
      <c r="AB14" s="243">
        <f>'14f'!D14</f>
        <v>84.2</v>
      </c>
      <c r="AC14" s="243">
        <f>'14f'!E14</f>
        <v>50.5</v>
      </c>
      <c r="AD14" s="243">
        <f>'14f'!F14</f>
        <v>34.4</v>
      </c>
      <c r="AF14" s="294">
        <f t="shared" si="3"/>
        <v>1970</v>
      </c>
      <c r="AG14" s="294">
        <f>'14'!F14</f>
        <v>37</v>
      </c>
      <c r="AH14" s="294">
        <f>'14d'!F14</f>
        <v>49.9</v>
      </c>
    </row>
    <row r="15" spans="1:34">
      <c r="A15" s="294">
        <f>'14d'!A15</f>
        <v>1971</v>
      </c>
      <c r="B15" s="239">
        <f>100*'14b'!I15/'14'!J15</f>
        <v>64.260858015672738</v>
      </c>
      <c r="C15" s="239">
        <f>100*'14f'!I15/'14d'!J15</f>
        <v>74.831874598229746</v>
      </c>
      <c r="E15" s="294">
        <f t="shared" si="4"/>
        <v>1971</v>
      </c>
      <c r="F15" s="239">
        <f>100*'14'!F15/'14b'!C15</f>
        <v>100</v>
      </c>
      <c r="G15" s="239">
        <f>100*'14d'!F15/'14f'!C15</f>
        <v>102.57425742574257</v>
      </c>
      <c r="I15" s="294">
        <f t="shared" si="5"/>
        <v>1971</v>
      </c>
      <c r="J15" s="239">
        <f>'14b'!I15</f>
        <v>33867.4</v>
      </c>
      <c r="K15" s="239">
        <f>'14f'!I15</f>
        <v>6053.3</v>
      </c>
      <c r="L15" s="294">
        <f t="shared" si="6"/>
        <v>17.873530297572295</v>
      </c>
      <c r="N15" s="294">
        <f t="shared" si="7"/>
        <v>1971</v>
      </c>
      <c r="O15" s="239">
        <f>100*'14b'!J15/'14b'!I15</f>
        <v>3.4838812545397642</v>
      </c>
      <c r="P15" s="239">
        <f>100*'14b'!K15/'14b'!I15</f>
        <v>85.010954487205979</v>
      </c>
      <c r="Q15" s="81">
        <f>100*'14b'!L15/'14b'!I15</f>
        <v>11.505164258254251</v>
      </c>
      <c r="R15" s="239">
        <f>100*'14f'!J15/'14f'!I15</f>
        <v>1.4669684304428989</v>
      </c>
      <c r="S15" s="239">
        <f>100*'14f'!K15/'14f'!I15</f>
        <v>90.628252358217836</v>
      </c>
      <c r="T15" s="239">
        <f>100*'14f'!L15/'14f'!I15</f>
        <v>7.9047792113392692</v>
      </c>
      <c r="V15" s="294">
        <f t="shared" si="8"/>
        <v>1971</v>
      </c>
      <c r="W15" s="243">
        <f>'14b'!C15</f>
        <v>39</v>
      </c>
      <c r="X15" s="243">
        <f>'14b'!D15</f>
        <v>60.9</v>
      </c>
      <c r="Y15" s="243">
        <f>'14b'!E15</f>
        <v>40.1</v>
      </c>
      <c r="Z15" s="119">
        <f>'14b'!F15</f>
        <v>25.9</v>
      </c>
      <c r="AA15" s="243">
        <f>'14f'!C15</f>
        <v>50.5</v>
      </c>
      <c r="AB15" s="243">
        <f>'14f'!D15</f>
        <v>86.6</v>
      </c>
      <c r="AC15" s="243">
        <f>'14f'!E15</f>
        <v>51.7</v>
      </c>
      <c r="AD15" s="243">
        <f>'14f'!F15</f>
        <v>33.9</v>
      </c>
      <c r="AF15" s="294">
        <f t="shared" si="3"/>
        <v>1971</v>
      </c>
      <c r="AG15" s="294">
        <f>'14'!F15</f>
        <v>39</v>
      </c>
      <c r="AH15" s="294">
        <f>'14d'!F15</f>
        <v>51.8</v>
      </c>
    </row>
    <row r="16" spans="1:34">
      <c r="A16" s="294">
        <f>'14d'!A16</f>
        <v>1972</v>
      </c>
      <c r="B16" s="239">
        <f>100*'14b'!I16/'14'!J16</f>
        <v>64.298959792635301</v>
      </c>
      <c r="C16" s="239">
        <f>100*'14f'!I16/'14d'!J16</f>
        <v>76.084980561791596</v>
      </c>
      <c r="E16" s="294">
        <f t="shared" si="4"/>
        <v>1972</v>
      </c>
      <c r="F16" s="239">
        <f>100*'14'!F16/'14b'!C16</f>
        <v>100.47961630695443</v>
      </c>
      <c r="G16" s="239">
        <f>100*'14d'!F16/'14f'!C16</f>
        <v>102.28571428571429</v>
      </c>
      <c r="I16" s="294">
        <f t="shared" si="5"/>
        <v>1972</v>
      </c>
      <c r="J16" s="239">
        <f>'14b'!I16</f>
        <v>38003</v>
      </c>
      <c r="K16" s="239">
        <f>'14f'!I16</f>
        <v>6947.7</v>
      </c>
      <c r="L16" s="294">
        <f t="shared" si="6"/>
        <v>18.281977738599583</v>
      </c>
      <c r="N16" s="294">
        <f t="shared" si="7"/>
        <v>1972</v>
      </c>
      <c r="O16" s="239">
        <f>100*'14b'!J16/'14b'!I16</f>
        <v>3.4965660605741653</v>
      </c>
      <c r="P16" s="239">
        <f>100*'14b'!K16/'14b'!I16</f>
        <v>85.0596005578507</v>
      </c>
      <c r="Q16" s="81">
        <f>100*'14b'!L16/'14b'!I16</f>
        <v>11.443570244454383</v>
      </c>
      <c r="R16" s="239">
        <f>100*'14f'!J16/'14f'!I16</f>
        <v>1.4479611957914129</v>
      </c>
      <c r="S16" s="239">
        <f>100*'14f'!K16/'14f'!I16</f>
        <v>90.958158815147456</v>
      </c>
      <c r="T16" s="239">
        <f>100*'14f'!L16/'14f'!I16</f>
        <v>7.5953193143054545</v>
      </c>
      <c r="V16" s="294">
        <f t="shared" si="8"/>
        <v>1972</v>
      </c>
      <c r="W16" s="243">
        <f>'14b'!C16</f>
        <v>41.7</v>
      </c>
      <c r="X16" s="243">
        <f>'14b'!D16</f>
        <v>66.400000000000006</v>
      </c>
      <c r="Y16" s="243">
        <f>'14b'!E16</f>
        <v>42.9</v>
      </c>
      <c r="Z16" s="119">
        <f>'14b'!F16</f>
        <v>27.5</v>
      </c>
      <c r="AA16" s="243">
        <f>'14f'!C16</f>
        <v>52.5</v>
      </c>
      <c r="AB16" s="243">
        <f>'14f'!D16</f>
        <v>91.5</v>
      </c>
      <c r="AC16" s="243">
        <f>'14f'!E16</f>
        <v>53.8</v>
      </c>
      <c r="AD16" s="243">
        <f>'14f'!F16</f>
        <v>35.700000000000003</v>
      </c>
      <c r="AF16" s="294">
        <f t="shared" si="3"/>
        <v>1972</v>
      </c>
      <c r="AG16" s="294">
        <f>'14'!F16</f>
        <v>41.9</v>
      </c>
      <c r="AH16" s="294">
        <f>'14d'!F16</f>
        <v>53.7</v>
      </c>
    </row>
    <row r="17" spans="1:34">
      <c r="A17" s="294">
        <f>'14d'!A17</f>
        <v>1973</v>
      </c>
      <c r="B17" s="239">
        <f>100*'14b'!I17/'14'!J17</f>
        <v>65.083873157760749</v>
      </c>
      <c r="C17" s="239">
        <f>100*'14f'!I17/'14d'!J17</f>
        <v>77.520327743018044</v>
      </c>
      <c r="E17" s="294">
        <f t="shared" si="4"/>
        <v>1973</v>
      </c>
      <c r="F17" s="239">
        <f>100*'14'!F17/'14b'!C17</f>
        <v>100.66518847006651</v>
      </c>
      <c r="G17" s="239">
        <f>100*'14d'!F17/'14f'!C17</f>
        <v>103.63288718929255</v>
      </c>
      <c r="I17" s="294">
        <f t="shared" si="5"/>
        <v>1973</v>
      </c>
      <c r="J17" s="239">
        <f>'14b'!I17</f>
        <v>46015.6</v>
      </c>
      <c r="K17" s="239">
        <f>'14f'!I17</f>
        <v>8685.2999999999993</v>
      </c>
      <c r="L17" s="294">
        <f t="shared" si="6"/>
        <v>18.874685976060292</v>
      </c>
      <c r="N17" s="294">
        <f t="shared" si="7"/>
        <v>1973</v>
      </c>
      <c r="O17" s="239">
        <f>100*'14b'!J17/'14b'!I17</f>
        <v>3.30387955389042</v>
      </c>
      <c r="P17" s="239">
        <f>100*'14b'!K17/'14b'!I17</f>
        <v>85.903041577204263</v>
      </c>
      <c r="Q17" s="81">
        <f>100*'14b'!L17/'14b'!I17</f>
        <v>10.793078868905328</v>
      </c>
      <c r="R17" s="239">
        <f>100*'14f'!J17/'14f'!I17</f>
        <v>1.25499407044086</v>
      </c>
      <c r="S17" s="239">
        <f>100*'14f'!K17/'14f'!I17</f>
        <v>91.804543308809144</v>
      </c>
      <c r="T17" s="239">
        <f>100*'14f'!L17/'14f'!I17</f>
        <v>6.9404626207500026</v>
      </c>
      <c r="V17" s="294">
        <f t="shared" si="8"/>
        <v>1973</v>
      </c>
      <c r="W17" s="243">
        <f>'14b'!C17</f>
        <v>45.1</v>
      </c>
      <c r="X17" s="243">
        <f>'14b'!D17</f>
        <v>71.2</v>
      </c>
      <c r="Y17" s="243">
        <f>'14b'!E17</f>
        <v>46.4</v>
      </c>
      <c r="Z17" s="119">
        <f>'14b'!F17</f>
        <v>29.9</v>
      </c>
      <c r="AA17" s="243">
        <f>'14f'!C17</f>
        <v>52.3</v>
      </c>
      <c r="AB17" s="243">
        <f>'14f'!D17</f>
        <v>92.2</v>
      </c>
      <c r="AC17" s="243">
        <f>'14f'!E17</f>
        <v>53.2</v>
      </c>
      <c r="AD17" s="243">
        <f>'14f'!F17</f>
        <v>38.799999999999997</v>
      </c>
      <c r="AF17" s="294">
        <f t="shared" si="3"/>
        <v>1973</v>
      </c>
      <c r="AG17" s="294">
        <f>'14'!F17</f>
        <v>45.4</v>
      </c>
      <c r="AH17" s="294">
        <f>'14d'!F17</f>
        <v>54.2</v>
      </c>
    </row>
    <row r="18" spans="1:34">
      <c r="A18" s="294">
        <f>'14d'!A18</f>
        <v>1974</v>
      </c>
      <c r="B18" s="239">
        <f>100*'14b'!I18/'14'!J18</f>
        <v>67.179133442690684</v>
      </c>
      <c r="C18" s="239">
        <f>100*'14f'!I18/'14d'!J18</f>
        <v>78.914198654825171</v>
      </c>
      <c r="E18" s="294">
        <f t="shared" si="4"/>
        <v>1974</v>
      </c>
      <c r="F18" s="239">
        <f>100*'14'!F18/'14b'!C18</f>
        <v>100.85653104925053</v>
      </c>
      <c r="G18" s="239">
        <f>100*'14d'!F18/'14f'!C18</f>
        <v>102.78810408921933</v>
      </c>
      <c r="I18" s="294">
        <f t="shared" si="5"/>
        <v>1974</v>
      </c>
      <c r="J18" s="239">
        <f>'14b'!I18</f>
        <v>59506</v>
      </c>
      <c r="K18" s="239">
        <f>'14f'!I18</f>
        <v>10618.3</v>
      </c>
      <c r="L18" s="294">
        <f t="shared" si="6"/>
        <v>17.844082949618524</v>
      </c>
      <c r="N18" s="294">
        <f t="shared" si="7"/>
        <v>1974</v>
      </c>
      <c r="O18" s="239">
        <f>100*'14b'!J18/'14b'!I18</f>
        <v>3.6596309615837055</v>
      </c>
      <c r="P18" s="239">
        <f>100*'14b'!K18/'14b'!I18</f>
        <v>86.631768225052937</v>
      </c>
      <c r="Q18" s="81">
        <f>100*'14b'!L18/'14b'!I18</f>
        <v>9.7086008133633577</v>
      </c>
      <c r="R18" s="239">
        <f>100*'14f'!J18/'14f'!I18</f>
        <v>1.3034101504007234</v>
      </c>
      <c r="S18" s="239">
        <f>100*'14f'!K18/'14f'!I18</f>
        <v>92.210617518811887</v>
      </c>
      <c r="T18" s="239">
        <f>100*'14f'!L18/'14f'!I18</f>
        <v>6.4869141011272999</v>
      </c>
      <c r="V18" s="294">
        <f t="shared" si="8"/>
        <v>1974</v>
      </c>
      <c r="W18" s="243">
        <f>'14b'!C18</f>
        <v>46.7</v>
      </c>
      <c r="X18" s="243">
        <f>'14b'!D18</f>
        <v>75.3</v>
      </c>
      <c r="Y18" s="243">
        <f>'14b'!E18</f>
        <v>47.9</v>
      </c>
      <c r="Z18" s="119">
        <f>'14b'!F18</f>
        <v>31.4</v>
      </c>
      <c r="AA18" s="243">
        <f>'14f'!C18</f>
        <v>53.8</v>
      </c>
      <c r="AB18" s="243">
        <f>'14f'!D18</f>
        <v>91.4</v>
      </c>
      <c r="AC18" s="243">
        <f>'14f'!E18</f>
        <v>54.7</v>
      </c>
      <c r="AD18" s="243">
        <f>'14f'!F18</f>
        <v>40</v>
      </c>
      <c r="AF18" s="294">
        <f t="shared" si="3"/>
        <v>1974</v>
      </c>
      <c r="AG18" s="294">
        <f>'14'!F18</f>
        <v>47.1</v>
      </c>
      <c r="AH18" s="294">
        <f>'14d'!F18</f>
        <v>55.3</v>
      </c>
    </row>
    <row r="19" spans="1:34">
      <c r="A19" s="294">
        <f>'14d'!A19</f>
        <v>1975</v>
      </c>
      <c r="B19" s="239">
        <f>100*'14b'!I19/'14'!J19</f>
        <v>67.309554645478201</v>
      </c>
      <c r="C19" s="239">
        <f>100*'14f'!I19/'14d'!J19</f>
        <v>77.563519495482382</v>
      </c>
      <c r="E19" s="294">
        <f t="shared" si="4"/>
        <v>1975</v>
      </c>
      <c r="F19" s="239">
        <f>100*'14'!F19/'14b'!C19</f>
        <v>100.22624434389139</v>
      </c>
      <c r="G19" s="239">
        <f>100*'14d'!F19/'14f'!C19</f>
        <v>102.61194029850746</v>
      </c>
      <c r="I19" s="294">
        <f t="shared" si="5"/>
        <v>1975</v>
      </c>
      <c r="J19" s="239">
        <f>'14b'!I19</f>
        <v>63457.9</v>
      </c>
      <c r="K19" s="239">
        <f>'14f'!I19</f>
        <v>11511.9</v>
      </c>
      <c r="L19" s="294">
        <f t="shared" si="6"/>
        <v>18.141003720576951</v>
      </c>
      <c r="N19" s="294">
        <f t="shared" si="7"/>
        <v>1975</v>
      </c>
      <c r="O19" s="239">
        <f>100*'14b'!J19/'14b'!I19</f>
        <v>4.0325948384677082</v>
      </c>
      <c r="P19" s="239">
        <f>100*'14b'!K19/'14b'!I19</f>
        <v>86.035623618178349</v>
      </c>
      <c r="Q19" s="81">
        <f>100*'14b'!L19/'14b'!I19</f>
        <v>9.9319391281463769</v>
      </c>
      <c r="R19" s="239">
        <f>100*'14f'!J19/'14f'!I19</f>
        <v>1.4723894404920126</v>
      </c>
      <c r="S19" s="239">
        <f>100*'14f'!K19/'14f'!I19</f>
        <v>91.911847740164532</v>
      </c>
      <c r="T19" s="239">
        <f>100*'14f'!L19/'14f'!I19</f>
        <v>6.6166314856800357</v>
      </c>
      <c r="V19" s="294">
        <f t="shared" si="8"/>
        <v>1975</v>
      </c>
      <c r="W19" s="243">
        <f>'14b'!C19</f>
        <v>44.2</v>
      </c>
      <c r="X19" s="243">
        <f>'14b'!D19</f>
        <v>68.8</v>
      </c>
      <c r="Y19" s="243">
        <f>'14b'!E19</f>
        <v>45.3</v>
      </c>
      <c r="Z19" s="119">
        <f>'14b'!F19</f>
        <v>30.2</v>
      </c>
      <c r="AA19" s="243">
        <f>'14f'!C19</f>
        <v>53.6</v>
      </c>
      <c r="AB19" s="243">
        <f>'14f'!D19</f>
        <v>92.2</v>
      </c>
      <c r="AC19" s="243">
        <f>'14f'!E19</f>
        <v>54.6</v>
      </c>
      <c r="AD19" s="243">
        <f>'14f'!F19</f>
        <v>39</v>
      </c>
      <c r="AF19" s="294">
        <f t="shared" si="3"/>
        <v>1975</v>
      </c>
      <c r="AG19" s="294">
        <f>'14'!F19</f>
        <v>44.3</v>
      </c>
      <c r="AH19" s="294">
        <f>'14d'!F19</f>
        <v>55</v>
      </c>
    </row>
    <row r="20" spans="1:34">
      <c r="A20" s="294">
        <f>'14d'!A20</f>
        <v>1976</v>
      </c>
      <c r="B20" s="239">
        <f>100*'14b'!I20/'14'!J20</f>
        <v>67.158428607451597</v>
      </c>
      <c r="C20" s="239">
        <f>100*'14f'!I20/'14d'!J20</f>
        <v>75.331429221378286</v>
      </c>
      <c r="E20" s="294">
        <f t="shared" si="4"/>
        <v>1976</v>
      </c>
      <c r="F20" s="239">
        <f>100*'14'!F20/'14b'!C20</f>
        <v>101.51187904967603</v>
      </c>
      <c r="G20" s="239">
        <f>100*'14d'!F20/'14f'!C20</f>
        <v>103.52112676056339</v>
      </c>
      <c r="I20" s="294">
        <f t="shared" si="5"/>
        <v>1976</v>
      </c>
      <c r="J20" s="239">
        <f>'14b'!I20</f>
        <v>70577.8</v>
      </c>
      <c r="K20" s="239">
        <f>'14f'!I20</f>
        <v>11921.5</v>
      </c>
      <c r="L20" s="294">
        <f t="shared" si="6"/>
        <v>16.891288762188676</v>
      </c>
      <c r="N20" s="294">
        <f t="shared" si="7"/>
        <v>1976</v>
      </c>
      <c r="O20" s="239">
        <f>100*'14b'!J20/'14b'!I20</f>
        <v>4.4169696420120772</v>
      </c>
      <c r="P20" s="239">
        <f>100*'14b'!K20/'14b'!I20</f>
        <v>85.239409559379851</v>
      </c>
      <c r="Q20" s="81">
        <f>100*'14b'!L20/'14b'!I20</f>
        <v>10.343479110995242</v>
      </c>
      <c r="R20" s="239">
        <f>100*'14f'!J20/'14f'!I20</f>
        <v>1.6868682632219101</v>
      </c>
      <c r="S20" s="239">
        <f>100*'14f'!K20/'14f'!I20</f>
        <v>91.10682380572915</v>
      </c>
      <c r="T20" s="239">
        <f>100*'14f'!L20/'14f'!I20</f>
        <v>7.2063079310489453</v>
      </c>
      <c r="V20" s="294">
        <f t="shared" si="8"/>
        <v>1976</v>
      </c>
      <c r="W20" s="243">
        <f>'14b'!C20</f>
        <v>46.3</v>
      </c>
      <c r="X20" s="243">
        <f>'14b'!D20</f>
        <v>70.2</v>
      </c>
      <c r="Y20" s="243">
        <f>'14b'!E20</f>
        <v>47.5</v>
      </c>
      <c r="Z20" s="119">
        <f>'14b'!F20</f>
        <v>32.1</v>
      </c>
      <c r="AA20" s="243">
        <f>'14f'!C20</f>
        <v>56.8</v>
      </c>
      <c r="AB20" s="243">
        <f>'14f'!D20</f>
        <v>87.2</v>
      </c>
      <c r="AC20" s="243">
        <f>'14f'!E20</f>
        <v>58</v>
      </c>
      <c r="AD20" s="243">
        <f>'14f'!F20</f>
        <v>40.4</v>
      </c>
      <c r="AF20" s="294">
        <f t="shared" si="3"/>
        <v>1976</v>
      </c>
      <c r="AG20" s="294">
        <f>'14'!F20</f>
        <v>47</v>
      </c>
      <c r="AH20" s="294">
        <f>'14d'!F20</f>
        <v>58.8</v>
      </c>
    </row>
    <row r="21" spans="1:34">
      <c r="A21" s="294">
        <f>'14d'!A21</f>
        <v>1977</v>
      </c>
      <c r="B21" s="239">
        <f>100*'14b'!I21/'14'!J21</f>
        <v>67.277578457911844</v>
      </c>
      <c r="C21" s="239">
        <f>100*'14f'!I21/'14d'!J21</f>
        <v>75.737991970647357</v>
      </c>
      <c r="E21" s="294">
        <f t="shared" si="4"/>
        <v>1977</v>
      </c>
      <c r="F21" s="239">
        <f>100*'14'!F21/'14b'!C21</f>
        <v>101.68421052631579</v>
      </c>
      <c r="G21" s="239">
        <f>100*'14d'!F21/'14f'!C21</f>
        <v>103.55932203389831</v>
      </c>
      <c r="I21" s="294">
        <f t="shared" si="5"/>
        <v>1977</v>
      </c>
      <c r="J21" s="239">
        <f>'14b'!I21</f>
        <v>77914.5</v>
      </c>
      <c r="K21" s="239">
        <f>'14f'!I21</f>
        <v>13149.1</v>
      </c>
      <c r="L21" s="294">
        <f t="shared" si="6"/>
        <v>16.876319555410095</v>
      </c>
      <c r="N21" s="294">
        <f t="shared" si="7"/>
        <v>1977</v>
      </c>
      <c r="O21" s="239">
        <f>100*'14b'!J21/'14b'!I21</f>
        <v>4.7629131933080489</v>
      </c>
      <c r="P21" s="239">
        <f>100*'14b'!K21/'14b'!I21</f>
        <v>84.689499387148715</v>
      </c>
      <c r="Q21" s="81">
        <f>100*'14b'!L21/'14b'!I21</f>
        <v>10.547587419543218</v>
      </c>
      <c r="R21" s="239">
        <f>100*'14f'!J21/'14f'!I21</f>
        <v>1.7856735441969411</v>
      </c>
      <c r="S21" s="239">
        <f>100*'14f'!K21/'14f'!I21</f>
        <v>90.885307739693204</v>
      </c>
      <c r="T21" s="239">
        <f>100*'14f'!L21/'14f'!I21</f>
        <v>7.3290187161098475</v>
      </c>
      <c r="V21" s="294">
        <f t="shared" si="8"/>
        <v>1977</v>
      </c>
      <c r="W21" s="243">
        <f>'14b'!C21</f>
        <v>47.5</v>
      </c>
      <c r="X21" s="243">
        <f>'14b'!D21</f>
        <v>69.8</v>
      </c>
      <c r="Y21" s="243">
        <f>'14b'!E21</f>
        <v>48.6</v>
      </c>
      <c r="Z21" s="119">
        <f>'14b'!F21</f>
        <v>33.9</v>
      </c>
      <c r="AA21" s="243">
        <f>'14f'!C21</f>
        <v>59</v>
      </c>
      <c r="AB21" s="243">
        <f>'14f'!D21</f>
        <v>84.9</v>
      </c>
      <c r="AC21" s="243">
        <f>'14f'!E21</f>
        <v>60.3</v>
      </c>
      <c r="AD21" s="243">
        <f>'14f'!F21</f>
        <v>42.4</v>
      </c>
      <c r="AF21" s="294">
        <f t="shared" si="3"/>
        <v>1977</v>
      </c>
      <c r="AG21" s="294">
        <f>'14'!F21</f>
        <v>48.3</v>
      </c>
      <c r="AH21" s="294">
        <f>'14d'!F21</f>
        <v>61.1</v>
      </c>
    </row>
    <row r="22" spans="1:34">
      <c r="A22" s="294">
        <f>'14d'!A22</f>
        <v>1978</v>
      </c>
      <c r="B22" s="239">
        <f>100*'14b'!I22/'14'!J22</f>
        <v>67.823455425658082</v>
      </c>
      <c r="C22" s="239">
        <f>100*'14f'!I22/'14d'!J22</f>
        <v>76.58322678599967</v>
      </c>
      <c r="E22" s="294">
        <f t="shared" si="4"/>
        <v>1978</v>
      </c>
      <c r="F22" s="239">
        <f>100*'14'!F22/'14b'!C22</f>
        <v>102.82258064516128</v>
      </c>
      <c r="G22" s="239">
        <f>100*'14d'!F22/'14f'!C22</f>
        <v>104.83333333333333</v>
      </c>
      <c r="I22" s="294">
        <f t="shared" si="5"/>
        <v>1978</v>
      </c>
      <c r="J22" s="239">
        <f>'14b'!I22</f>
        <v>90699.9</v>
      </c>
      <c r="K22" s="239">
        <f>'14f'!I22</f>
        <v>15333.8</v>
      </c>
      <c r="L22" s="294">
        <f t="shared" si="6"/>
        <v>16.906082586640117</v>
      </c>
      <c r="N22" s="294">
        <f t="shared" si="7"/>
        <v>1978</v>
      </c>
      <c r="O22" s="239">
        <f>100*'14b'!J22/'14b'!I22</f>
        <v>4.7517141694753802</v>
      </c>
      <c r="P22" s="239">
        <f>100*'14b'!K22/'14b'!I22</f>
        <v>84.955992233729035</v>
      </c>
      <c r="Q22" s="81">
        <f>100*'14b'!L22/'14b'!I22</f>
        <v>10.292293596795586</v>
      </c>
      <c r="R22" s="239">
        <f>100*'14f'!J22/'14f'!I22</f>
        <v>1.7419035072845612</v>
      </c>
      <c r="S22" s="239">
        <f>100*'14f'!K22/'14f'!I22</f>
        <v>91.18744212132674</v>
      </c>
      <c r="T22" s="239">
        <f>100*'14f'!L22/'14f'!I22</f>
        <v>7.0706543713886969</v>
      </c>
      <c r="V22" s="294">
        <f t="shared" si="8"/>
        <v>1978</v>
      </c>
      <c r="W22" s="243">
        <f>'14b'!C22</f>
        <v>49.6</v>
      </c>
      <c r="X22" s="243">
        <f>'14b'!D22</f>
        <v>70.599999999999994</v>
      </c>
      <c r="Y22" s="243">
        <f>'14b'!E22</f>
        <v>50.7</v>
      </c>
      <c r="Z22" s="119">
        <f>'14b'!F22</f>
        <v>36.4</v>
      </c>
      <c r="AA22" s="243">
        <f>'14f'!C22</f>
        <v>60</v>
      </c>
      <c r="AB22" s="243">
        <f>'14f'!D22</f>
        <v>82.3</v>
      </c>
      <c r="AC22" s="243">
        <f>'14f'!E22</f>
        <v>61.1</v>
      </c>
      <c r="AD22" s="243">
        <f>'14f'!F22</f>
        <v>45.1</v>
      </c>
      <c r="AF22" s="294">
        <f t="shared" si="3"/>
        <v>1978</v>
      </c>
      <c r="AG22" s="294">
        <f>'14'!F22</f>
        <v>51</v>
      </c>
      <c r="AH22" s="294">
        <f>'14d'!F22</f>
        <v>62.9</v>
      </c>
    </row>
    <row r="23" spans="1:34">
      <c r="A23" s="294">
        <f>'14d'!A23</f>
        <v>1979</v>
      </c>
      <c r="B23" s="239">
        <f>100*'14b'!I23/'14'!J23</f>
        <v>68.615472445067141</v>
      </c>
      <c r="C23" s="239">
        <f>100*'14f'!I23/'14d'!J23</f>
        <v>77.731065205086438</v>
      </c>
      <c r="E23" s="294">
        <f t="shared" si="4"/>
        <v>1979</v>
      </c>
      <c r="F23" s="239">
        <f>100*'14'!F23/'14b'!C23</f>
        <v>102.5</v>
      </c>
      <c r="G23" s="239">
        <f>100*'14d'!F23/'14f'!C23</f>
        <v>105.24590163934427</v>
      </c>
      <c r="I23" s="294">
        <f t="shared" si="5"/>
        <v>1979</v>
      </c>
      <c r="J23" s="239">
        <f>'14b'!I23</f>
        <v>110093.8</v>
      </c>
      <c r="K23" s="239">
        <f>'14f'!I23</f>
        <v>17990</v>
      </c>
      <c r="L23" s="294">
        <f t="shared" si="6"/>
        <v>16.340611369577577</v>
      </c>
      <c r="N23" s="294">
        <f t="shared" si="7"/>
        <v>1979</v>
      </c>
      <c r="O23" s="239">
        <f>100*'14b'!J23/'14b'!I23</f>
        <v>4.5103357318940764</v>
      </c>
      <c r="P23" s="239">
        <f>100*'14b'!K23/'14b'!I23</f>
        <v>85.714817728155438</v>
      </c>
      <c r="Q23" s="81">
        <f>100*'14b'!L23/'14b'!I23</f>
        <v>9.7749373715867733</v>
      </c>
      <c r="R23" s="239">
        <f>100*'14f'!J23/'14f'!I23</f>
        <v>1.7226236798221233</v>
      </c>
      <c r="S23" s="239">
        <f>100*'14f'!K23/'14f'!I23</f>
        <v>91.618677042801551</v>
      </c>
      <c r="T23" s="239">
        <f>100*'14f'!L23/'14f'!I23</f>
        <v>6.6586992773763214</v>
      </c>
      <c r="V23" s="294">
        <f t="shared" si="8"/>
        <v>1979</v>
      </c>
      <c r="W23" s="243">
        <f>'14b'!C23</f>
        <v>52</v>
      </c>
      <c r="X23" s="243">
        <f>'14b'!D23</f>
        <v>71.5</v>
      </c>
      <c r="Y23" s="243">
        <f>'14b'!E23</f>
        <v>53.1</v>
      </c>
      <c r="Z23" s="119">
        <f>'14b'!F23</f>
        <v>39.299999999999997</v>
      </c>
      <c r="AA23" s="243">
        <f>'14f'!C23</f>
        <v>61</v>
      </c>
      <c r="AB23" s="243">
        <f>'14f'!D23</f>
        <v>83.7</v>
      </c>
      <c r="AC23" s="243">
        <f>'14f'!E23</f>
        <v>62.1</v>
      </c>
      <c r="AD23" s="243">
        <f>'14f'!F23</f>
        <v>46.8</v>
      </c>
      <c r="AF23" s="294">
        <f t="shared" si="3"/>
        <v>1979</v>
      </c>
      <c r="AG23" s="294">
        <f>'14'!F23</f>
        <v>53.3</v>
      </c>
      <c r="AH23" s="294">
        <f>'14d'!F23</f>
        <v>64.2</v>
      </c>
    </row>
    <row r="24" spans="1:34">
      <c r="A24" s="294">
        <f>'14d'!A24</f>
        <v>1980</v>
      </c>
      <c r="B24" s="239">
        <f>100*'14b'!I24/'14'!J24</f>
        <v>70.130889065334742</v>
      </c>
      <c r="C24" s="239">
        <f>100*'14f'!I24/'14d'!J24</f>
        <v>78.767549246723362</v>
      </c>
      <c r="E24" s="294">
        <f t="shared" si="4"/>
        <v>1980</v>
      </c>
      <c r="F24" s="239">
        <f>100*'14'!F24/'14b'!C24</f>
        <v>102.32558139534883</v>
      </c>
      <c r="G24" s="239">
        <f>100*'14d'!F24/'14f'!C24</f>
        <v>104.27215189873419</v>
      </c>
      <c r="I24" s="294">
        <f t="shared" si="5"/>
        <v>1980</v>
      </c>
      <c r="J24" s="239">
        <f>'14b'!I24</f>
        <v>126481.9</v>
      </c>
      <c r="K24" s="239">
        <f>'14f'!I24</f>
        <v>20265</v>
      </c>
      <c r="L24" s="294">
        <f t="shared" si="6"/>
        <v>16.022055329655863</v>
      </c>
      <c r="N24" s="294">
        <f t="shared" si="7"/>
        <v>1980</v>
      </c>
      <c r="O24" s="239">
        <f>100*'14b'!J24/'14b'!I24</f>
        <v>4.6548952854123797</v>
      </c>
      <c r="P24" s="239">
        <f>100*'14b'!K24/'14b'!I24</f>
        <v>85.671625742497554</v>
      </c>
      <c r="Q24" s="81">
        <f>100*'14b'!L24/'14b'!I24</f>
        <v>9.6735580347860051</v>
      </c>
      <c r="R24" s="239">
        <f>100*'14f'!J24/'14f'!I24</f>
        <v>1.8095238095238095</v>
      </c>
      <c r="S24" s="239">
        <f>100*'14f'!K24/'14f'!I24</f>
        <v>91.291389094497902</v>
      </c>
      <c r="T24" s="239">
        <f>100*'14f'!L24/'14f'!I24</f>
        <v>6.8990870959782873</v>
      </c>
      <c r="V24" s="294">
        <f t="shared" si="8"/>
        <v>1980</v>
      </c>
      <c r="W24" s="243">
        <f>'14b'!C24</f>
        <v>51.6</v>
      </c>
      <c r="X24" s="243">
        <f>'14b'!D24</f>
        <v>72.400000000000006</v>
      </c>
      <c r="Y24" s="243">
        <f>'14b'!E24</f>
        <v>52.3</v>
      </c>
      <c r="Z24" s="119">
        <f>'14b'!F24</f>
        <v>41.1</v>
      </c>
      <c r="AA24" s="243">
        <f>'14f'!C24</f>
        <v>63.2</v>
      </c>
      <c r="AB24" s="243">
        <f>'14f'!D24</f>
        <v>85</v>
      </c>
      <c r="AC24" s="243">
        <f>'14f'!E24</f>
        <v>64.2</v>
      </c>
      <c r="AD24" s="243">
        <f>'14f'!F24</f>
        <v>50.5</v>
      </c>
      <c r="AF24" s="294">
        <f t="shared" si="3"/>
        <v>1980</v>
      </c>
      <c r="AG24" s="294">
        <f>'14'!F24</f>
        <v>52.8</v>
      </c>
      <c r="AH24" s="294">
        <f>'14d'!F24</f>
        <v>65.900000000000006</v>
      </c>
    </row>
    <row r="25" spans="1:34">
      <c r="A25" s="294">
        <f>'14d'!A25</f>
        <v>1981</v>
      </c>
      <c r="B25" s="239">
        <f>100*'14b'!I25/'14'!J25</f>
        <v>71.056479530366545</v>
      </c>
      <c r="C25" s="239">
        <f>100*'14f'!I25/'14d'!J25</f>
        <v>78.39210322059678</v>
      </c>
      <c r="E25" s="294">
        <f t="shared" si="4"/>
        <v>1981</v>
      </c>
      <c r="F25" s="239">
        <f>100*'14'!F25/'14b'!C25</f>
        <v>102.88461538461539</v>
      </c>
      <c r="G25" s="239">
        <f>100*'14d'!F25/'14f'!C25</f>
        <v>103.70942812982996</v>
      </c>
      <c r="I25" s="294">
        <f t="shared" si="5"/>
        <v>1981</v>
      </c>
      <c r="J25" s="239">
        <f>'14b'!I25</f>
        <v>145201.5</v>
      </c>
      <c r="K25" s="239">
        <f>'14f'!I25</f>
        <v>22522.6</v>
      </c>
      <c r="L25" s="294">
        <f t="shared" si="6"/>
        <v>15.511272266471076</v>
      </c>
      <c r="N25" s="294">
        <f t="shared" si="7"/>
        <v>1981</v>
      </c>
      <c r="O25" s="239">
        <f>100*'14b'!J25/'14b'!I25</f>
        <v>4.9566292359238711</v>
      </c>
      <c r="P25" s="239">
        <f>100*'14b'!K25/'14b'!I25</f>
        <v>84.887483944725091</v>
      </c>
      <c r="Q25" s="81">
        <f>100*'14b'!L25/'14b'!I25</f>
        <v>10.155886819351039</v>
      </c>
      <c r="R25" s="239">
        <f>100*'14f'!J25/'14f'!I25</f>
        <v>1.9278413682256934</v>
      </c>
      <c r="S25" s="239">
        <f>100*'14f'!K25/'14f'!I25</f>
        <v>90.791027678864793</v>
      </c>
      <c r="T25" s="239">
        <f>100*'14f'!L25/'14f'!I25</f>
        <v>7.2811309529095221</v>
      </c>
      <c r="V25" s="294">
        <f t="shared" si="8"/>
        <v>1981</v>
      </c>
      <c r="W25" s="243">
        <f>'14b'!C25</f>
        <v>52</v>
      </c>
      <c r="X25" s="243">
        <f>'14b'!D25</f>
        <v>70.900000000000006</v>
      </c>
      <c r="Y25" s="243">
        <f>'14b'!E25</f>
        <v>52.3</v>
      </c>
      <c r="Z25" s="119">
        <f>'14b'!F25</f>
        <v>44.9</v>
      </c>
      <c r="AA25" s="243">
        <f>'14f'!C25</f>
        <v>64.7</v>
      </c>
      <c r="AB25" s="243">
        <f>'14f'!D25</f>
        <v>78.099999999999994</v>
      </c>
      <c r="AC25" s="243">
        <f>'14f'!E25</f>
        <v>65.7</v>
      </c>
      <c r="AD25" s="243">
        <f>'14f'!F25</f>
        <v>53.7</v>
      </c>
      <c r="AF25" s="294">
        <f t="shared" si="3"/>
        <v>1981</v>
      </c>
      <c r="AG25" s="294">
        <f>'14'!F25</f>
        <v>53.5</v>
      </c>
      <c r="AH25" s="294">
        <f>'14d'!F25</f>
        <v>67.099999999999994</v>
      </c>
    </row>
    <row r="26" spans="1:34">
      <c r="A26" s="294">
        <f>'14d'!A26</f>
        <v>1982</v>
      </c>
      <c r="B26" s="239">
        <f>100*'14b'!I26/'14'!J26</f>
        <v>71.151549260221202</v>
      </c>
      <c r="C26" s="239">
        <f>100*'14f'!I26/'14d'!J26</f>
        <v>76.943885105622286</v>
      </c>
      <c r="E26" s="294">
        <f t="shared" si="4"/>
        <v>1982</v>
      </c>
      <c r="F26" s="239">
        <f>100*'14'!F26/'14b'!C26</f>
        <v>102.80172413793103</v>
      </c>
      <c r="G26" s="239">
        <f>100*'14d'!F26/'14f'!C26</f>
        <v>103.43213728549144</v>
      </c>
      <c r="I26" s="294">
        <f t="shared" si="5"/>
        <v>1982</v>
      </c>
      <c r="J26" s="239">
        <f>'14b'!I26</f>
        <v>137551.1</v>
      </c>
      <c r="K26" s="239">
        <f>'14f'!I26</f>
        <v>22812.400000000001</v>
      </c>
      <c r="L26" s="294">
        <f t="shared" si="6"/>
        <v>16.584672896109154</v>
      </c>
      <c r="N26" s="294">
        <f t="shared" si="7"/>
        <v>1982</v>
      </c>
      <c r="O26" s="239">
        <f>100*'14b'!J26/'14b'!I26</f>
        <v>5.2480132837905327</v>
      </c>
      <c r="P26" s="239">
        <f>100*'14b'!K26/'14b'!I26</f>
        <v>83.693987180037084</v>
      </c>
      <c r="Q26" s="81">
        <f>100*'14b'!L26/'14b'!I26</f>
        <v>11.057926835917705</v>
      </c>
      <c r="R26" s="239">
        <f>100*'14f'!J26/'14f'!I26</f>
        <v>2.2588592169171147</v>
      </c>
      <c r="S26" s="239">
        <f>100*'14f'!K26/'14f'!I26</f>
        <v>89.815188230962107</v>
      </c>
      <c r="T26" s="239">
        <f>100*'14f'!L26/'14f'!I26</f>
        <v>7.9259525521207763</v>
      </c>
      <c r="V26" s="294">
        <f t="shared" si="8"/>
        <v>1982</v>
      </c>
      <c r="W26" s="243">
        <f>'14b'!C26</f>
        <v>46.4</v>
      </c>
      <c r="X26" s="243">
        <f>'14b'!D26</f>
        <v>61.3</v>
      </c>
      <c r="Y26" s="243">
        <f>'14b'!E26</f>
        <v>46.5</v>
      </c>
      <c r="Z26" s="119">
        <f>'14b'!F26</f>
        <v>41.8</v>
      </c>
      <c r="AA26" s="243">
        <f>'14f'!C26</f>
        <v>64.099999999999994</v>
      </c>
      <c r="AB26" s="243">
        <f>'14f'!D26</f>
        <v>78.8</v>
      </c>
      <c r="AC26" s="243">
        <f>'14f'!E26</f>
        <v>65</v>
      </c>
      <c r="AD26" s="243">
        <f>'14f'!F26</f>
        <v>53.3</v>
      </c>
      <c r="AF26" s="294">
        <f t="shared" si="3"/>
        <v>1982</v>
      </c>
      <c r="AG26" s="294">
        <f>'14'!F26</f>
        <v>47.7</v>
      </c>
      <c r="AH26" s="294">
        <f>'14d'!F26</f>
        <v>66.3</v>
      </c>
    </row>
    <row r="27" spans="1:34">
      <c r="A27" s="294">
        <f>'14d'!A27</f>
        <v>1983</v>
      </c>
      <c r="B27" s="239">
        <f>100*'14b'!I27/'14'!J27</f>
        <v>69.961840339599533</v>
      </c>
      <c r="C27" s="239">
        <f>100*'14f'!I27/'14d'!J27</f>
        <v>75.568105682527545</v>
      </c>
      <c r="E27" s="294">
        <f t="shared" si="4"/>
        <v>1983</v>
      </c>
      <c r="F27" s="239">
        <f>100*'14'!F27/'14b'!C27</f>
        <v>102.45901639344262</v>
      </c>
      <c r="G27" s="239">
        <f>100*'14d'!F27/'14f'!C27</f>
        <v>103.09119010819165</v>
      </c>
      <c r="I27" s="294">
        <f t="shared" si="5"/>
        <v>1983</v>
      </c>
      <c r="J27" s="239">
        <f>'14b'!I27</f>
        <v>146763.5</v>
      </c>
      <c r="K27" s="239">
        <f>'14f'!I27</f>
        <v>23121.8</v>
      </c>
      <c r="L27" s="294">
        <f t="shared" si="6"/>
        <v>15.75446211081093</v>
      </c>
      <c r="N27" s="294">
        <f t="shared" si="7"/>
        <v>1983</v>
      </c>
      <c r="O27" s="239">
        <f>100*'14b'!J27/'14b'!I27</f>
        <v>5.4435196762137723</v>
      </c>
      <c r="P27" s="239">
        <f>100*'14b'!K27/'14b'!I27</f>
        <v>83.485880344908651</v>
      </c>
      <c r="Q27" s="81">
        <f>100*'14b'!L27/'14b'!I27</f>
        <v>11.070668115709969</v>
      </c>
      <c r="R27" s="239">
        <f>100*'14f'!J27/'14f'!I27</f>
        <v>2.3977372003909729</v>
      </c>
      <c r="S27" s="239">
        <f>100*'14f'!K27/'14f'!I27</f>
        <v>89.2767864093626</v>
      </c>
      <c r="T27" s="239">
        <f>100*'14f'!L27/'14f'!I27</f>
        <v>8.3250438979664221</v>
      </c>
      <c r="V27" s="294">
        <f t="shared" si="8"/>
        <v>1983</v>
      </c>
      <c r="W27" s="243">
        <f>'14b'!C27</f>
        <v>48.8</v>
      </c>
      <c r="X27" s="243">
        <f>'14b'!D27</f>
        <v>62</v>
      </c>
      <c r="Y27" s="243">
        <f>'14b'!E27</f>
        <v>49.1</v>
      </c>
      <c r="Z27" s="119">
        <f>'14b'!F27</f>
        <v>43</v>
      </c>
      <c r="AA27" s="243">
        <f>'14f'!C27</f>
        <v>64.7</v>
      </c>
      <c r="AB27" s="243">
        <f>'14f'!D27</f>
        <v>75.3</v>
      </c>
      <c r="AC27" s="243">
        <f>'14f'!E27</f>
        <v>65.599999999999994</v>
      </c>
      <c r="AD27" s="243">
        <f>'14f'!F27</f>
        <v>54.5</v>
      </c>
      <c r="AF27" s="294">
        <f t="shared" si="3"/>
        <v>1983</v>
      </c>
      <c r="AG27" s="294">
        <f>'14'!F27</f>
        <v>50</v>
      </c>
      <c r="AH27" s="294">
        <f>'14d'!F27</f>
        <v>66.7</v>
      </c>
    </row>
    <row r="28" spans="1:34">
      <c r="A28" s="294">
        <f>'14d'!A28</f>
        <v>1984</v>
      </c>
      <c r="B28" s="239">
        <f>100*'14b'!I28/'14'!J28</f>
        <v>69.53929579704959</v>
      </c>
      <c r="C28" s="239">
        <f>100*'14f'!I28/'14d'!J28</f>
        <v>75.734012642931305</v>
      </c>
      <c r="E28" s="294">
        <f t="shared" si="4"/>
        <v>1984</v>
      </c>
      <c r="F28" s="239">
        <f>100*'14'!F28/'14b'!C28</f>
        <v>103.75939849624059</v>
      </c>
      <c r="G28" s="239">
        <f>100*'14d'!F28/'14f'!C28</f>
        <v>103.63636363636365</v>
      </c>
      <c r="I28" s="294">
        <f t="shared" si="5"/>
        <v>1984</v>
      </c>
      <c r="J28" s="239">
        <f>'14b'!I28</f>
        <v>167889</v>
      </c>
      <c r="K28" s="239">
        <f>'14f'!I28</f>
        <v>24943.3</v>
      </c>
      <c r="L28" s="294">
        <f t="shared" si="6"/>
        <v>14.857018625401308</v>
      </c>
      <c r="N28" s="294">
        <f t="shared" si="7"/>
        <v>1984</v>
      </c>
      <c r="O28" s="239">
        <f>100*'14b'!J28/'14b'!I28</f>
        <v>5.2703274187111715</v>
      </c>
      <c r="P28" s="239">
        <f>100*'14b'!K28/'14b'!I28</f>
        <v>83.765702339045447</v>
      </c>
      <c r="Q28" s="81">
        <f>100*'14b'!L28/'14b'!I28</f>
        <v>10.963970242243388</v>
      </c>
      <c r="R28" s="239">
        <f>100*'14f'!J28/'14f'!I28</f>
        <v>2.2667409685165958</v>
      </c>
      <c r="S28" s="239">
        <f>100*'14f'!K28/'14f'!I28</f>
        <v>89.38111637193154</v>
      </c>
      <c r="T28" s="239">
        <f>100*'14f'!L28/'14f'!I28</f>
        <v>8.3521426595518644</v>
      </c>
      <c r="V28" s="294">
        <f t="shared" si="8"/>
        <v>1984</v>
      </c>
      <c r="W28" s="243">
        <f>'14b'!C28</f>
        <v>53.2</v>
      </c>
      <c r="X28" s="243">
        <f>'14b'!D28</f>
        <v>65.400000000000006</v>
      </c>
      <c r="Y28" s="243">
        <f>'14b'!E28</f>
        <v>53.7</v>
      </c>
      <c r="Z28" s="119">
        <f>'14b'!F28</f>
        <v>47.1</v>
      </c>
      <c r="AA28" s="243">
        <f>'14f'!C28</f>
        <v>66</v>
      </c>
      <c r="AB28" s="243">
        <f>'14f'!D28</f>
        <v>73.400000000000006</v>
      </c>
      <c r="AC28" s="243">
        <f>'14f'!E28</f>
        <v>66.8</v>
      </c>
      <c r="AD28" s="243">
        <f>'14f'!F28</f>
        <v>57.6</v>
      </c>
      <c r="AF28" s="294">
        <f t="shared" si="3"/>
        <v>1984</v>
      </c>
      <c r="AG28" s="294">
        <f>'14'!F28</f>
        <v>55.2</v>
      </c>
      <c r="AH28" s="294">
        <f>'14d'!F28</f>
        <v>68.400000000000006</v>
      </c>
    </row>
    <row r="29" spans="1:34">
      <c r="A29" s="294">
        <f>'14d'!A29</f>
        <v>1985</v>
      </c>
      <c r="B29" s="239">
        <f>100*'14b'!I29/'14'!J29</f>
        <v>68.887657061278034</v>
      </c>
      <c r="C29" s="239">
        <f>100*'14f'!I29/'14d'!J29</f>
        <v>74.441704062144851</v>
      </c>
      <c r="E29" s="294">
        <f t="shared" si="4"/>
        <v>1985</v>
      </c>
      <c r="F29" s="239">
        <f>100*'14'!F29/'14b'!C29</f>
        <v>103.77697841726618</v>
      </c>
      <c r="G29" s="239">
        <f>100*'14d'!F29/'14f'!C29</f>
        <v>104.14201183431955</v>
      </c>
      <c r="I29" s="294">
        <f t="shared" si="5"/>
        <v>1985</v>
      </c>
      <c r="J29" s="239">
        <f>'14b'!I29</f>
        <v>176220</v>
      </c>
      <c r="K29" s="239">
        <f>'14f'!I29</f>
        <v>25414.1</v>
      </c>
      <c r="L29" s="294">
        <f t="shared" si="6"/>
        <v>14.42180229258881</v>
      </c>
      <c r="N29" s="294">
        <f t="shared" si="7"/>
        <v>1985</v>
      </c>
      <c r="O29" s="239">
        <f>100*'14b'!J29/'14b'!I29</f>
        <v>5.2001475428441726</v>
      </c>
      <c r="P29" s="239">
        <f>100*'14b'!K29/'14b'!I29</f>
        <v>83.542049710589026</v>
      </c>
      <c r="Q29" s="81">
        <f>100*'14b'!L29/'14b'!I29</f>
        <v>11.257802746566792</v>
      </c>
      <c r="R29" s="239">
        <f>100*'14f'!J29/'14f'!I29</f>
        <v>2.3128893016081622</v>
      </c>
      <c r="S29" s="239">
        <f>100*'14f'!K29/'14f'!I29</f>
        <v>88.726730437040857</v>
      </c>
      <c r="T29" s="239">
        <f>100*'14f'!L29/'14f'!I29</f>
        <v>8.9603802613509824</v>
      </c>
      <c r="V29" s="294">
        <f t="shared" si="8"/>
        <v>1985</v>
      </c>
      <c r="W29" s="243">
        <f>'14b'!C29</f>
        <v>55.6</v>
      </c>
      <c r="X29" s="243">
        <f>'14b'!D29</f>
        <v>66.8</v>
      </c>
      <c r="Y29" s="243">
        <f>'14b'!E29</f>
        <v>56.2</v>
      </c>
      <c r="Z29" s="119">
        <f>'14b'!F29</f>
        <v>49.4</v>
      </c>
      <c r="AA29" s="243">
        <f>'14f'!C29</f>
        <v>67.599999999999994</v>
      </c>
      <c r="AB29" s="243">
        <f>'14f'!D29</f>
        <v>73.599999999999994</v>
      </c>
      <c r="AC29" s="243">
        <f>'14f'!E29</f>
        <v>68.3</v>
      </c>
      <c r="AD29" s="243">
        <f>'14f'!F29</f>
        <v>61.3</v>
      </c>
      <c r="AF29" s="294">
        <f t="shared" si="3"/>
        <v>1985</v>
      </c>
      <c r="AG29" s="294">
        <f>'14'!F29</f>
        <v>57.7</v>
      </c>
      <c r="AH29" s="294">
        <f>'14d'!F29</f>
        <v>70.400000000000006</v>
      </c>
    </row>
    <row r="30" spans="1:34">
      <c r="A30" s="294">
        <f>'14d'!A30</f>
        <v>1986</v>
      </c>
      <c r="B30" s="239">
        <f>100*'14b'!I30/'14'!J30</f>
        <v>67.366261668361105</v>
      </c>
      <c r="C30" s="239">
        <f>100*'14f'!I30/'14d'!J30</f>
        <v>73.80883244294715</v>
      </c>
      <c r="E30" s="294">
        <f t="shared" si="4"/>
        <v>1986</v>
      </c>
      <c r="F30" s="239">
        <f>100*'14'!F30/'14b'!C30</f>
        <v>102.79232111692845</v>
      </c>
      <c r="G30" s="239">
        <f>100*'14d'!F30/'14f'!C30</f>
        <v>103.51390922401171</v>
      </c>
      <c r="I30" s="294">
        <f t="shared" si="5"/>
        <v>1986</v>
      </c>
      <c r="J30" s="239">
        <f>'14b'!I30</f>
        <v>175064.3</v>
      </c>
      <c r="K30" s="239">
        <f>'14f'!I30</f>
        <v>26181.1</v>
      </c>
      <c r="L30" s="294">
        <f t="shared" si="6"/>
        <v>14.955133628044097</v>
      </c>
      <c r="N30" s="294">
        <f t="shared" si="7"/>
        <v>1986</v>
      </c>
      <c r="O30" s="239">
        <f>100*'14b'!J30/'14b'!I30</f>
        <v>4.9709164004311557</v>
      </c>
      <c r="P30" s="239">
        <f>100*'14b'!K30/'14b'!I30</f>
        <v>82.3657364751123</v>
      </c>
      <c r="Q30" s="81">
        <f>100*'14b'!L30/'14b'!I30</f>
        <v>12.663347124456557</v>
      </c>
      <c r="R30" s="239">
        <f>100*'14f'!J30/'14f'!I30</f>
        <v>2.3253415631887124</v>
      </c>
      <c r="S30" s="239">
        <f>100*'14f'!K30/'14f'!I30</f>
        <v>87.970711696605576</v>
      </c>
      <c r="T30" s="239">
        <f>100*'14f'!L30/'14f'!I30</f>
        <v>9.7035647852840405</v>
      </c>
      <c r="V30" s="294">
        <f t="shared" si="8"/>
        <v>1986</v>
      </c>
      <c r="W30" s="243">
        <f>'14b'!C30</f>
        <v>57.3</v>
      </c>
      <c r="X30" s="243">
        <f>'14b'!D30</f>
        <v>66.8</v>
      </c>
      <c r="Y30" s="243">
        <f>'14b'!E30</f>
        <v>57.7</v>
      </c>
      <c r="Z30" s="119">
        <f>'14b'!F30</f>
        <v>52.6</v>
      </c>
      <c r="AA30" s="243">
        <f>'14f'!C30</f>
        <v>68.3</v>
      </c>
      <c r="AB30" s="243">
        <f>'14f'!D30</f>
        <v>82.3</v>
      </c>
      <c r="AC30" s="243">
        <f>'14f'!E30</f>
        <v>68.2</v>
      </c>
      <c r="AD30" s="243">
        <f>'14f'!F30</f>
        <v>66.5</v>
      </c>
      <c r="AF30" s="294">
        <f t="shared" si="3"/>
        <v>1986</v>
      </c>
      <c r="AG30" s="294">
        <f>'14'!F30</f>
        <v>58.9</v>
      </c>
      <c r="AH30" s="294">
        <f>'14d'!F30</f>
        <v>70.7</v>
      </c>
    </row>
    <row r="31" spans="1:34">
      <c r="A31" s="294">
        <f>'14d'!A31</f>
        <v>1987</v>
      </c>
      <c r="B31" s="239">
        <f>100*'14b'!I31/'14'!J31</f>
        <v>66.715317462596559</v>
      </c>
      <c r="C31" s="239">
        <f>100*'14f'!I31/'14d'!J31</f>
        <v>73.031207931793418</v>
      </c>
      <c r="E31" s="294">
        <f t="shared" si="4"/>
        <v>1987</v>
      </c>
      <c r="F31" s="239">
        <f>100*'14'!F31/'14b'!C31</f>
        <v>103.04054054054053</v>
      </c>
      <c r="G31" s="239">
        <f>100*'14d'!F31/'14f'!C31</f>
        <v>102.70655270655269</v>
      </c>
      <c r="I31" s="294">
        <f t="shared" si="5"/>
        <v>1987</v>
      </c>
      <c r="J31" s="239">
        <f>'14b'!I31</f>
        <v>185858.2</v>
      </c>
      <c r="K31" s="239">
        <f>'14f'!I31</f>
        <v>27342.3</v>
      </c>
      <c r="L31" s="294">
        <f t="shared" si="6"/>
        <v>14.71137673774953</v>
      </c>
      <c r="N31" s="294">
        <f t="shared" si="7"/>
        <v>1987</v>
      </c>
      <c r="O31" s="239">
        <f>100*'14b'!J31/'14b'!I31</f>
        <v>4.7085896667459375</v>
      </c>
      <c r="P31" s="239">
        <f>100*'14b'!K31/'14b'!I31</f>
        <v>82.965884744391147</v>
      </c>
      <c r="Q31" s="81">
        <f>100*'14b'!L31/'14b'!I31</f>
        <v>12.325525588862906</v>
      </c>
      <c r="R31" s="239">
        <f>100*'14f'!J31/'14f'!I31</f>
        <v>2.2061055580547362</v>
      </c>
      <c r="S31" s="239">
        <f>100*'14f'!K31/'14f'!I31</f>
        <v>87.82070272069285</v>
      </c>
      <c r="T31" s="239">
        <f>100*'14f'!L31/'14f'!I31</f>
        <v>9.9731917212524195</v>
      </c>
      <c r="V31" s="294">
        <f t="shared" si="8"/>
        <v>1987</v>
      </c>
      <c r="W31" s="243">
        <f>'14b'!C31</f>
        <v>59.2</v>
      </c>
      <c r="X31" s="243">
        <f>'14b'!D31</f>
        <v>67.3</v>
      </c>
      <c r="Y31" s="243">
        <f>'14b'!E31</f>
        <v>59.9</v>
      </c>
      <c r="Z31" s="119">
        <f>'14b'!F31</f>
        <v>52.7</v>
      </c>
      <c r="AA31" s="243">
        <f>'14f'!C31</f>
        <v>70.2</v>
      </c>
      <c r="AB31" s="243">
        <f>'14f'!D31</f>
        <v>77.099999999999994</v>
      </c>
      <c r="AC31" s="243">
        <f>'14f'!E31</f>
        <v>70.2</v>
      </c>
      <c r="AD31" s="243">
        <f>'14f'!F31</f>
        <v>68.8</v>
      </c>
      <c r="AF31" s="294">
        <f t="shared" si="3"/>
        <v>1987</v>
      </c>
      <c r="AG31" s="294">
        <f>'14'!F31</f>
        <v>61</v>
      </c>
      <c r="AH31" s="294">
        <f>'14d'!F31</f>
        <v>72.099999999999994</v>
      </c>
    </row>
    <row r="32" spans="1:34">
      <c r="A32" s="294">
        <f>'14d'!A32</f>
        <v>1988</v>
      </c>
      <c r="B32" s="239">
        <f>100*'14b'!I32/'14'!J32</f>
        <v>66.369447550825512</v>
      </c>
      <c r="C32" s="239">
        <f>100*'14f'!I32/'14d'!J32</f>
        <v>73.681578445373603</v>
      </c>
      <c r="E32" s="294">
        <f t="shared" si="4"/>
        <v>1988</v>
      </c>
      <c r="F32" s="239">
        <f>100*'14'!F32/'14b'!C32</f>
        <v>102.99212598425198</v>
      </c>
      <c r="G32" s="239">
        <f>100*'14d'!F32/'14f'!C32</f>
        <v>102.24403927068725</v>
      </c>
      <c r="I32" s="294">
        <f t="shared" si="5"/>
        <v>1988</v>
      </c>
      <c r="J32" s="239">
        <f>'14b'!I32</f>
        <v>204871.6</v>
      </c>
      <c r="K32" s="239">
        <f>'14f'!I32</f>
        <v>28583</v>
      </c>
      <c r="L32" s="294">
        <f t="shared" si="6"/>
        <v>13.951665335751759</v>
      </c>
      <c r="N32" s="294">
        <f t="shared" si="7"/>
        <v>1988</v>
      </c>
      <c r="O32" s="239">
        <f>100*'14b'!J32/'14b'!I32</f>
        <v>4.32724691953399</v>
      </c>
      <c r="P32" s="239">
        <f>100*'14b'!K32/'14b'!I32</f>
        <v>83.466278390953164</v>
      </c>
      <c r="Q32" s="81">
        <f>100*'14b'!L32/'14b'!I32</f>
        <v>12.20642587845265</v>
      </c>
      <c r="R32" s="239">
        <f>100*'14f'!J32/'14f'!I32</f>
        <v>1.9973410768638702</v>
      </c>
      <c r="S32" s="239">
        <f>100*'14f'!K32/'14f'!I32</f>
        <v>87.729769443375432</v>
      </c>
      <c r="T32" s="239">
        <f>100*'14f'!L32/'14f'!I32</f>
        <v>10.272889479760696</v>
      </c>
      <c r="V32" s="294">
        <f t="shared" si="8"/>
        <v>1988</v>
      </c>
      <c r="W32" s="243">
        <f>'14b'!C32</f>
        <v>63.5</v>
      </c>
      <c r="X32" s="243">
        <f>'14b'!D32</f>
        <v>71.2</v>
      </c>
      <c r="Y32" s="243">
        <f>'14b'!E32</f>
        <v>64.7</v>
      </c>
      <c r="Z32" s="119">
        <f>'14b'!F32</f>
        <v>54.6</v>
      </c>
      <c r="AA32" s="243">
        <f>'14f'!C32</f>
        <v>71.3</v>
      </c>
      <c r="AB32" s="243">
        <f>'14f'!D32</f>
        <v>75.900000000000006</v>
      </c>
      <c r="AC32" s="243">
        <f>'14f'!E32</f>
        <v>71.599999999999994</v>
      </c>
      <c r="AD32" s="243">
        <f>'14f'!F32</f>
        <v>67.900000000000006</v>
      </c>
      <c r="AF32" s="294">
        <f t="shared" si="3"/>
        <v>1988</v>
      </c>
      <c r="AG32" s="294">
        <f>'14'!F32</f>
        <v>65.400000000000006</v>
      </c>
      <c r="AH32" s="294">
        <f>'14d'!F32</f>
        <v>72.900000000000006</v>
      </c>
    </row>
    <row r="33" spans="1:34">
      <c r="A33" s="294">
        <f>'14d'!A33</f>
        <v>1989</v>
      </c>
      <c r="B33" s="239">
        <f>100*'14b'!I33/'14'!J33</f>
        <v>66.754201615360216</v>
      </c>
      <c r="C33" s="239">
        <f>100*'14f'!I33/'14d'!J33</f>
        <v>73.260975695685218</v>
      </c>
      <c r="E33" s="294">
        <f t="shared" si="4"/>
        <v>1989</v>
      </c>
      <c r="F33" s="239">
        <f>100*'14'!F33/'14b'!C33</f>
        <v>102.92758089368257</v>
      </c>
      <c r="G33" s="239">
        <f>100*'14d'!F33/'14f'!C33</f>
        <v>101.81818181818181</v>
      </c>
      <c r="I33" s="294">
        <f t="shared" si="5"/>
        <v>1989</v>
      </c>
      <c r="J33" s="239">
        <f>'14b'!I33</f>
        <v>214722.9</v>
      </c>
      <c r="K33" s="239">
        <f>'14f'!I33</f>
        <v>29112.3</v>
      </c>
      <c r="L33" s="294">
        <f t="shared" si="6"/>
        <v>13.558078807616701</v>
      </c>
      <c r="N33" s="294">
        <f t="shared" si="7"/>
        <v>1989</v>
      </c>
      <c r="O33" s="239">
        <f>100*'14b'!J33/'14b'!I33</f>
        <v>4.2872930646894201</v>
      </c>
      <c r="P33" s="239">
        <f>100*'14b'!K33/'14b'!I33</f>
        <v>83.523229241035779</v>
      </c>
      <c r="Q33" s="81">
        <f>100*'14b'!L33/'14b'!I33</f>
        <v>12.189431122623624</v>
      </c>
      <c r="R33" s="239">
        <f>100*'14f'!J33/'14f'!I33</f>
        <v>1.9383559526385752</v>
      </c>
      <c r="S33" s="239">
        <f>100*'14f'!K33/'14f'!I33</f>
        <v>87.461657100263466</v>
      </c>
      <c r="T33" s="239">
        <f>100*'14f'!L33/'14f'!I33</f>
        <v>10.599986947097962</v>
      </c>
      <c r="V33" s="294">
        <f t="shared" si="8"/>
        <v>1989</v>
      </c>
      <c r="W33" s="243">
        <f>'14b'!C33</f>
        <v>64.900000000000006</v>
      </c>
      <c r="X33" s="243">
        <f>'14b'!D33</f>
        <v>75.5</v>
      </c>
      <c r="Y33" s="243">
        <f>'14b'!E33</f>
        <v>66</v>
      </c>
      <c r="Z33" s="119">
        <f>'14b'!F33</f>
        <v>55.4</v>
      </c>
      <c r="AA33" s="243">
        <f>'14f'!C33</f>
        <v>71.5</v>
      </c>
      <c r="AB33" s="243">
        <f>'14f'!D33</f>
        <v>76.2</v>
      </c>
      <c r="AC33" s="243">
        <f>'14f'!E33</f>
        <v>71.900000000000006</v>
      </c>
      <c r="AD33" s="243">
        <f>'14f'!F33</f>
        <v>67.599999999999994</v>
      </c>
      <c r="AF33" s="294">
        <f t="shared" si="3"/>
        <v>1989</v>
      </c>
      <c r="AG33" s="294">
        <f>'14'!F33</f>
        <v>66.8</v>
      </c>
      <c r="AH33" s="294">
        <f>'14d'!F33</f>
        <v>72.8</v>
      </c>
    </row>
    <row r="34" spans="1:34">
      <c r="A34" s="294">
        <f>'14d'!A34</f>
        <v>1990</v>
      </c>
      <c r="B34" s="239">
        <f>100*'14b'!I34/'14'!J34</f>
        <v>66.876294172160414</v>
      </c>
      <c r="C34" s="239">
        <f>100*'14f'!I34/'14d'!J34</f>
        <v>71.555573087059528</v>
      </c>
      <c r="E34" s="294">
        <f t="shared" si="4"/>
        <v>1990</v>
      </c>
      <c r="F34" s="239">
        <f>100*'14'!F34/'14b'!C34</f>
        <v>103.21027287319423</v>
      </c>
      <c r="G34" s="239">
        <f>100*'14d'!F34/'14f'!C34</f>
        <v>102.53521126760563</v>
      </c>
      <c r="I34" s="294">
        <f t="shared" si="5"/>
        <v>1990</v>
      </c>
      <c r="J34" s="239">
        <f>'14b'!I34</f>
        <v>208120.9</v>
      </c>
      <c r="K34" s="239">
        <f>'14f'!I34</f>
        <v>29024.3</v>
      </c>
      <c r="L34" s="294">
        <f t="shared" si="6"/>
        <v>13.945884339343142</v>
      </c>
      <c r="N34" s="294">
        <f t="shared" si="7"/>
        <v>1990</v>
      </c>
      <c r="O34" s="239">
        <f>100*'14b'!J34/'14b'!I34</f>
        <v>4.4918122110753895</v>
      </c>
      <c r="P34" s="239">
        <f>100*'14b'!K34/'14b'!I34</f>
        <v>83.084783892439447</v>
      </c>
      <c r="Q34" s="81">
        <f>100*'14b'!L34/'14b'!I34</f>
        <v>12.423403896485169</v>
      </c>
      <c r="R34" s="239">
        <f>100*'14f'!J34/'14f'!I34</f>
        <v>2.0224432630588853</v>
      </c>
      <c r="S34" s="239">
        <f>100*'14f'!K34/'14f'!I34</f>
        <v>86.945766133894708</v>
      </c>
      <c r="T34" s="239">
        <f>100*'14f'!L34/'14f'!I34</f>
        <v>11.032135141932795</v>
      </c>
      <c r="V34" s="294">
        <f t="shared" si="8"/>
        <v>1990</v>
      </c>
      <c r="W34" s="243">
        <f>'14b'!C34</f>
        <v>62.3</v>
      </c>
      <c r="X34" s="243">
        <f>'14b'!D34</f>
        <v>71.5</v>
      </c>
      <c r="Y34" s="243">
        <f>'14b'!E34</f>
        <v>63.4</v>
      </c>
      <c r="Z34" s="119">
        <f>'14b'!F34</f>
        <v>53.4</v>
      </c>
      <c r="AA34" s="243">
        <f>'14f'!C34</f>
        <v>71</v>
      </c>
      <c r="AB34" s="243">
        <f>'14f'!D34</f>
        <v>73.599999999999994</v>
      </c>
      <c r="AC34" s="243">
        <f>'14f'!E34</f>
        <v>71.599999999999994</v>
      </c>
      <c r="AD34" s="243">
        <f>'14f'!F34</f>
        <v>66.099999999999994</v>
      </c>
      <c r="AF34" s="294">
        <f t="shared" si="3"/>
        <v>1990</v>
      </c>
      <c r="AG34" s="294">
        <f>'14'!F34</f>
        <v>64.3</v>
      </c>
      <c r="AH34" s="294">
        <f>'14d'!F34</f>
        <v>72.8</v>
      </c>
    </row>
    <row r="35" spans="1:34">
      <c r="A35" s="294">
        <f>'14d'!A35</f>
        <v>1991</v>
      </c>
      <c r="B35" s="239">
        <f>100*'14b'!I35/'14'!J35</f>
        <v>66.649763849918187</v>
      </c>
      <c r="C35" s="239">
        <f>100*'14f'!I35/'14d'!J35</f>
        <v>69.115749319607886</v>
      </c>
      <c r="E35" s="294">
        <f t="shared" si="4"/>
        <v>1991</v>
      </c>
      <c r="F35" s="239">
        <f>100*'14'!F35/'14b'!C35</f>
        <v>102.53378378378378</v>
      </c>
      <c r="G35" s="239">
        <f>100*'14d'!F35/'14f'!C35</f>
        <v>103.27169274537695</v>
      </c>
      <c r="I35" s="294">
        <f t="shared" si="5"/>
        <v>1991</v>
      </c>
      <c r="J35" s="239">
        <f>'14b'!I35</f>
        <v>192949.8</v>
      </c>
      <c r="K35" s="239">
        <f>'14f'!I35</f>
        <v>28011.3</v>
      </c>
      <c r="L35" s="294">
        <f t="shared" si="6"/>
        <v>14.517402972172038</v>
      </c>
      <c r="N35" s="294">
        <f t="shared" si="7"/>
        <v>1991</v>
      </c>
      <c r="O35" s="239">
        <f>100*'14b'!J35/'14b'!I35</f>
        <v>4.9715521861126577</v>
      </c>
      <c r="P35" s="239">
        <f>100*'14b'!K35/'14b'!I35</f>
        <v>82.161940566924656</v>
      </c>
      <c r="Q35" s="81">
        <f>100*'14b'!L35/'14b'!I35</f>
        <v>12.866455420010801</v>
      </c>
      <c r="R35" s="239">
        <f>100*'14f'!J35/'14f'!I35</f>
        <v>2.1751935825898832</v>
      </c>
      <c r="S35" s="239">
        <f>100*'14f'!K35/'14f'!I35</f>
        <v>86.266970829629471</v>
      </c>
      <c r="T35" s="239">
        <f>100*'14f'!L35/'14f'!I35</f>
        <v>11.557835587780646</v>
      </c>
      <c r="V35" s="294">
        <f t="shared" si="8"/>
        <v>1991</v>
      </c>
      <c r="W35" s="243">
        <f>'14b'!C35</f>
        <v>59.2</v>
      </c>
      <c r="X35" s="243">
        <f>'14b'!D35</f>
        <v>74.5</v>
      </c>
      <c r="Y35" s="243">
        <f>'14b'!E35</f>
        <v>60.2</v>
      </c>
      <c r="Z35" s="119">
        <f>'14b'!F35</f>
        <v>49.6</v>
      </c>
      <c r="AA35" s="243">
        <f>'14f'!C35</f>
        <v>70.3</v>
      </c>
      <c r="AB35" s="243">
        <f>'14f'!D35</f>
        <v>77.900000000000006</v>
      </c>
      <c r="AC35" s="243">
        <f>'14f'!E35</f>
        <v>70.7</v>
      </c>
      <c r="AD35" s="243">
        <f>'14f'!F35</f>
        <v>65.599999999999994</v>
      </c>
      <c r="AF35" s="294">
        <f t="shared" si="3"/>
        <v>1991</v>
      </c>
      <c r="AG35" s="294">
        <f>'14'!F35</f>
        <v>60.7</v>
      </c>
      <c r="AH35" s="294">
        <f>'14d'!F35</f>
        <v>72.599999999999994</v>
      </c>
    </row>
    <row r="36" spans="1:34">
      <c r="A36" s="294">
        <f>'14d'!A36</f>
        <v>1992</v>
      </c>
      <c r="B36" s="239">
        <f>100*'14b'!I36/'14'!J36</f>
        <v>67.341238876457652</v>
      </c>
      <c r="C36" s="239">
        <f>100*'14f'!I36/'14d'!J36</f>
        <v>69.0138107789668</v>
      </c>
      <c r="E36" s="294">
        <f t="shared" si="4"/>
        <v>1992</v>
      </c>
      <c r="F36" s="239">
        <f>100*'14'!F36/'14b'!C36</f>
        <v>102.1523178807947</v>
      </c>
      <c r="G36" s="239">
        <f>100*'14d'!F36/'14f'!C36</f>
        <v>103.38983050847457</v>
      </c>
      <c r="I36" s="294">
        <f t="shared" si="5"/>
        <v>1992</v>
      </c>
      <c r="J36" s="239">
        <f>'14b'!I36</f>
        <v>198145.4</v>
      </c>
      <c r="K36" s="239">
        <f>'14f'!I36</f>
        <v>28408.5</v>
      </c>
      <c r="L36" s="294">
        <f t="shared" si="6"/>
        <v>14.337198844888652</v>
      </c>
      <c r="N36" s="294">
        <f t="shared" si="7"/>
        <v>1992</v>
      </c>
      <c r="O36" s="239">
        <f>100*'14b'!J36/'14b'!I36</f>
        <v>4.9749325495318084</v>
      </c>
      <c r="P36" s="239">
        <f>100*'14b'!K36/'14b'!I36</f>
        <v>82.155931957037623</v>
      </c>
      <c r="Q36" s="81">
        <f>100*'14b'!L36/'14b'!I36</f>
        <v>12.869135493430582</v>
      </c>
      <c r="R36" s="239">
        <f>100*'14f'!J36/'14f'!I36</f>
        <v>2.1965256877343049</v>
      </c>
      <c r="S36" s="239">
        <f>100*'14f'!K36/'14f'!I36</f>
        <v>85.958075927979309</v>
      </c>
      <c r="T36" s="239">
        <f>100*'14f'!L36/'14f'!I36</f>
        <v>11.845398384286392</v>
      </c>
      <c r="V36" s="294">
        <f t="shared" si="8"/>
        <v>1992</v>
      </c>
      <c r="W36" s="243">
        <f>'14b'!C36</f>
        <v>60.4</v>
      </c>
      <c r="X36" s="243">
        <f>'14b'!D36</f>
        <v>77.2</v>
      </c>
      <c r="Y36" s="243">
        <f>'14b'!E36</f>
        <v>61.4</v>
      </c>
      <c r="Z36" s="119">
        <f>'14b'!F36</f>
        <v>50.3</v>
      </c>
      <c r="AA36" s="243">
        <f>'14f'!C36</f>
        <v>70.8</v>
      </c>
      <c r="AB36" s="243">
        <f>'14f'!D36</f>
        <v>81.099999999999994</v>
      </c>
      <c r="AC36" s="243">
        <f>'14f'!E36</f>
        <v>71.2</v>
      </c>
      <c r="AD36" s="243">
        <f>'14f'!F36</f>
        <v>65.900000000000006</v>
      </c>
      <c r="AF36" s="294">
        <f t="shared" si="3"/>
        <v>1992</v>
      </c>
      <c r="AG36" s="294">
        <f>'14'!F36</f>
        <v>61.7</v>
      </c>
      <c r="AH36" s="294">
        <f>'14d'!F36</f>
        <v>73.2</v>
      </c>
    </row>
    <row r="37" spans="1:34">
      <c r="A37" s="294">
        <f>'14d'!A37</f>
        <v>1993</v>
      </c>
      <c r="B37" s="239">
        <f>100*'14b'!I37/'14'!J37</f>
        <v>67.655893224988716</v>
      </c>
      <c r="C37" s="239">
        <f>100*'14f'!I37/'14d'!J37</f>
        <v>70.610357974258932</v>
      </c>
      <c r="E37" s="294">
        <f t="shared" si="4"/>
        <v>1993</v>
      </c>
      <c r="F37" s="239">
        <f>100*'14'!F37/'14b'!C37</f>
        <v>101.71073094867809</v>
      </c>
      <c r="G37" s="239">
        <f>100*'14d'!F37/'14f'!C37</f>
        <v>103.08555399719495</v>
      </c>
      <c r="I37" s="294">
        <f t="shared" si="5"/>
        <v>1993</v>
      </c>
      <c r="J37" s="239">
        <f>'14b'!I37</f>
        <v>216209.9</v>
      </c>
      <c r="K37" s="239">
        <f>'14f'!I37</f>
        <v>30058.9</v>
      </c>
      <c r="L37" s="294">
        <f t="shared" si="6"/>
        <v>13.90264738108662</v>
      </c>
      <c r="N37" s="294">
        <f t="shared" si="7"/>
        <v>1993</v>
      </c>
      <c r="O37" s="239">
        <f>100*'14b'!J37/'14b'!I37</f>
        <v>4.8581494186898935</v>
      </c>
      <c r="P37" s="239">
        <f>100*'14b'!K37/'14b'!I37</f>
        <v>82.529985907213316</v>
      </c>
      <c r="Q37" s="81">
        <f>100*'14b'!L37/'14b'!I37</f>
        <v>12.61191092544791</v>
      </c>
      <c r="R37" s="239">
        <f>100*'14f'!J37/'14f'!I37</f>
        <v>2.1654152347557627</v>
      </c>
      <c r="S37" s="239">
        <f>100*'14f'!K37/'14f'!I37</f>
        <v>86.620601552285677</v>
      </c>
      <c r="T37" s="239">
        <f>100*'14f'!L37/'14f'!I37</f>
        <v>11.213983212958558</v>
      </c>
      <c r="V37" s="294">
        <f t="shared" si="8"/>
        <v>1993</v>
      </c>
      <c r="W37" s="243">
        <f>'14b'!C37</f>
        <v>64.3</v>
      </c>
      <c r="X37" s="243">
        <f>'14b'!D37</f>
        <v>79.8</v>
      </c>
      <c r="Y37" s="243">
        <f>'14b'!E37</f>
        <v>65.8</v>
      </c>
      <c r="Z37" s="119">
        <f>'14b'!F37</f>
        <v>52</v>
      </c>
      <c r="AA37" s="243">
        <f>'14f'!C37</f>
        <v>71.3</v>
      </c>
      <c r="AB37" s="243">
        <f>'14f'!D37</f>
        <v>81.7</v>
      </c>
      <c r="AC37" s="243">
        <f>'14f'!E37</f>
        <v>71.900000000000006</v>
      </c>
      <c r="AD37" s="243">
        <f>'14f'!F37</f>
        <v>64.900000000000006</v>
      </c>
      <c r="AF37" s="294">
        <f t="shared" si="3"/>
        <v>1993</v>
      </c>
      <c r="AG37" s="294">
        <f>'14'!F37</f>
        <v>65.400000000000006</v>
      </c>
      <c r="AH37" s="294">
        <f>'14d'!F37</f>
        <v>73.5</v>
      </c>
    </row>
    <row r="38" spans="1:34">
      <c r="A38" s="294">
        <f>'14d'!A38</f>
        <v>1994</v>
      </c>
      <c r="B38" s="239">
        <f>100*'14b'!I38/'14'!J38</f>
        <v>67.489363896694073</v>
      </c>
      <c r="C38" s="239">
        <f>100*'14f'!I38/'14d'!J38</f>
        <v>70.944775191043178</v>
      </c>
      <c r="E38" s="294">
        <f t="shared" si="4"/>
        <v>1994</v>
      </c>
      <c r="F38" s="239">
        <f>100*'14'!F38/'14b'!C38</f>
        <v>101.72661870503597</v>
      </c>
      <c r="G38" s="239">
        <f>100*'14d'!F38/'14f'!C38</f>
        <v>103.31034482758622</v>
      </c>
      <c r="I38" s="294">
        <f t="shared" si="5"/>
        <v>1994</v>
      </c>
      <c r="J38" s="239">
        <f>'14b'!I38</f>
        <v>246023.5</v>
      </c>
      <c r="K38" s="239">
        <f>'14f'!I38</f>
        <v>31936.5</v>
      </c>
      <c r="L38" s="294">
        <f t="shared" si="6"/>
        <v>12.981077010935946</v>
      </c>
      <c r="N38" s="294">
        <f t="shared" si="7"/>
        <v>1994</v>
      </c>
      <c r="O38" s="239">
        <f>100*'14b'!J38/'14b'!I38</f>
        <v>4.6017961698780807</v>
      </c>
      <c r="P38" s="239">
        <f>100*'14b'!K38/'14b'!I38</f>
        <v>83.359922934191246</v>
      </c>
      <c r="Q38" s="81">
        <f>100*'14b'!L38/'14b'!I38</f>
        <v>12.038280895930674</v>
      </c>
      <c r="R38" s="239">
        <f>100*'14f'!J38/'14f'!I38</f>
        <v>2.2084448828143346</v>
      </c>
      <c r="S38" s="239">
        <f>100*'14f'!K38/'14f'!I38</f>
        <v>86.871448029683904</v>
      </c>
      <c r="T38" s="239">
        <f>100*'14f'!L38/'14f'!I38</f>
        <v>10.919793966151582</v>
      </c>
      <c r="V38" s="294">
        <f t="shared" si="8"/>
        <v>1994</v>
      </c>
      <c r="W38" s="243">
        <f>'14b'!C38</f>
        <v>69.5</v>
      </c>
      <c r="X38" s="243">
        <f>'14b'!D38</f>
        <v>82.1</v>
      </c>
      <c r="Y38" s="243">
        <f>'14b'!E38</f>
        <v>71.099999999999994</v>
      </c>
      <c r="Z38" s="119">
        <f>'14b'!F38</f>
        <v>57.3</v>
      </c>
      <c r="AA38" s="243">
        <f>'14f'!C38</f>
        <v>72.5</v>
      </c>
      <c r="AB38" s="243">
        <f>'14f'!D38</f>
        <v>84.5</v>
      </c>
      <c r="AC38" s="243">
        <f>'14f'!E38</f>
        <v>72.900000000000006</v>
      </c>
      <c r="AD38" s="243">
        <f>'14f'!F38</f>
        <v>67.2</v>
      </c>
      <c r="AF38" s="294">
        <f t="shared" si="3"/>
        <v>1994</v>
      </c>
      <c r="AG38" s="294">
        <f>'14'!F38</f>
        <v>70.7</v>
      </c>
      <c r="AH38" s="294">
        <f>'14d'!F38</f>
        <v>74.900000000000006</v>
      </c>
    </row>
    <row r="39" spans="1:34">
      <c r="A39" s="294">
        <f>'14d'!A39</f>
        <v>1995</v>
      </c>
      <c r="B39" s="239">
        <f>100*'14b'!I39/'14'!J39</f>
        <v>67.574128789117722</v>
      </c>
      <c r="C39" s="239">
        <f>100*'14f'!I39/'14d'!J39</f>
        <v>72.388469980250449</v>
      </c>
      <c r="E39" s="294">
        <f t="shared" si="4"/>
        <v>1995</v>
      </c>
      <c r="F39" s="239">
        <f>100*'14'!F39/'14b'!C39</f>
        <v>101.22116689280867</v>
      </c>
      <c r="G39" s="239">
        <f>100*'14d'!F39/'14f'!C39</f>
        <v>102.803738317757</v>
      </c>
      <c r="I39" s="294">
        <f t="shared" si="5"/>
        <v>1995</v>
      </c>
      <c r="J39" s="239">
        <f>'14b'!I39</f>
        <v>278908.5</v>
      </c>
      <c r="K39" s="239">
        <f>'14f'!I39</f>
        <v>34234.1</v>
      </c>
      <c r="L39" s="294">
        <f t="shared" si="6"/>
        <v>12.27431218482047</v>
      </c>
      <c r="N39" s="294">
        <f t="shared" si="7"/>
        <v>1995</v>
      </c>
      <c r="O39" s="239">
        <f>100*'14b'!J39/'14b'!I39</f>
        <v>4.1883269961295548</v>
      </c>
      <c r="P39" s="239">
        <f>100*'14b'!K39/'14b'!I39</f>
        <v>84.162117683756506</v>
      </c>
      <c r="Q39" s="81">
        <f>100*'14b'!L39/'14b'!I39</f>
        <v>11.649591174166439</v>
      </c>
      <c r="R39" s="239">
        <f>100*'14f'!J39/'14f'!I39</f>
        <v>2.0266342623290812</v>
      </c>
      <c r="S39" s="239">
        <f>100*'14f'!K39/'14f'!I39</f>
        <v>87.018499098851734</v>
      </c>
      <c r="T39" s="239">
        <f>100*'14f'!L39/'14f'!I39</f>
        <v>10.954866638819189</v>
      </c>
      <c r="V39" s="294">
        <f t="shared" si="8"/>
        <v>1995</v>
      </c>
      <c r="W39" s="243">
        <f>'14b'!C39</f>
        <v>73.7</v>
      </c>
      <c r="X39" s="243">
        <f>'14b'!D39</f>
        <v>85.9</v>
      </c>
      <c r="Y39" s="243">
        <f>'14b'!E39</f>
        <v>75.3</v>
      </c>
      <c r="Z39" s="119">
        <f>'14b'!F39</f>
        <v>61.5</v>
      </c>
      <c r="AA39" s="243">
        <f>'14f'!C39</f>
        <v>74.900000000000006</v>
      </c>
      <c r="AB39" s="243">
        <f>'14f'!D39</f>
        <v>84.3</v>
      </c>
      <c r="AC39" s="243">
        <f>'14f'!E39</f>
        <v>75.099999999999994</v>
      </c>
      <c r="AD39" s="243">
        <f>'14f'!F39</f>
        <v>70.900000000000006</v>
      </c>
      <c r="AF39" s="294">
        <f t="shared" si="3"/>
        <v>1995</v>
      </c>
      <c r="AG39" s="294">
        <f>'14'!F39</f>
        <v>74.599999999999994</v>
      </c>
      <c r="AH39" s="294">
        <f>'14d'!F39</f>
        <v>77</v>
      </c>
    </row>
    <row r="40" spans="1:34">
      <c r="A40" s="294">
        <f>'14d'!A40</f>
        <v>1996</v>
      </c>
      <c r="B40" s="239">
        <f>100*'14b'!I40/'14'!J40</f>
        <v>68.176161660677565</v>
      </c>
      <c r="C40" s="239">
        <f>100*'14f'!I40/'14d'!J40</f>
        <v>73.322539526708724</v>
      </c>
      <c r="E40" s="294">
        <f t="shared" si="4"/>
        <v>1996</v>
      </c>
      <c r="F40" s="239">
        <f>100*'14'!F40/'14b'!C40</f>
        <v>100.5263157894737</v>
      </c>
      <c r="G40" s="239">
        <f>100*'14d'!F40/'14f'!C40</f>
        <v>101.80180180180179</v>
      </c>
      <c r="I40" s="294">
        <f t="shared" si="5"/>
        <v>1996</v>
      </c>
      <c r="J40" s="239">
        <f>'14b'!I40</f>
        <v>289592.7</v>
      </c>
      <c r="K40" s="239">
        <f>'14f'!I40</f>
        <v>37044.6</v>
      </c>
      <c r="L40" s="294">
        <f t="shared" si="6"/>
        <v>12.791966095830453</v>
      </c>
      <c r="N40" s="294">
        <f t="shared" si="7"/>
        <v>1996</v>
      </c>
      <c r="O40" s="239">
        <f>100*'14b'!J40/'14b'!I40</f>
        <v>4.3921341939903868</v>
      </c>
      <c r="P40" s="239">
        <f>100*'14b'!K40/'14b'!I40</f>
        <v>82.66043999037268</v>
      </c>
      <c r="Q40" s="81">
        <f>100*'14b'!L40/'14b'!I40</f>
        <v>12.947460346894102</v>
      </c>
      <c r="R40" s="239">
        <f>100*'14f'!J40/'14f'!I40</f>
        <v>1.9122895104819597</v>
      </c>
      <c r="S40" s="239">
        <f>100*'14f'!K40/'14f'!I40</f>
        <v>85.948829249067344</v>
      </c>
      <c r="T40" s="239">
        <f>100*'14f'!L40/'14f'!I40</f>
        <v>12.139151185327956</v>
      </c>
      <c r="V40" s="294">
        <f t="shared" si="8"/>
        <v>1996</v>
      </c>
      <c r="W40" s="243">
        <f>'14b'!C40</f>
        <v>76</v>
      </c>
      <c r="X40" s="243">
        <f>'14b'!D40</f>
        <v>87.4</v>
      </c>
      <c r="Y40" s="243">
        <f>'14b'!E40</f>
        <v>76.900000000000006</v>
      </c>
      <c r="Z40" s="119">
        <f>'14b'!F40</f>
        <v>67.900000000000006</v>
      </c>
      <c r="AA40" s="243">
        <f>'14f'!C40</f>
        <v>77.7</v>
      </c>
      <c r="AB40" s="243">
        <f>'14f'!D40</f>
        <v>83.9</v>
      </c>
      <c r="AC40" s="243">
        <f>'14f'!E40</f>
        <v>76.7</v>
      </c>
      <c r="AD40" s="243">
        <f>'14f'!F40</f>
        <v>83.9</v>
      </c>
      <c r="AF40" s="294">
        <f t="shared" si="3"/>
        <v>1996</v>
      </c>
      <c r="AG40" s="294">
        <f>'14'!F40</f>
        <v>76.400000000000006</v>
      </c>
      <c r="AH40" s="294">
        <f>'14d'!F40</f>
        <v>79.099999999999994</v>
      </c>
    </row>
    <row r="41" spans="1:34">
      <c r="A41" s="294">
        <f>'14d'!A41</f>
        <v>1997</v>
      </c>
      <c r="B41" s="239">
        <f>100*'14b'!I41/'14'!J41</f>
        <v>68.377300983053857</v>
      </c>
      <c r="C41" s="239">
        <f>100*'14f'!I41/'14d'!J41</f>
        <v>73.526754936280497</v>
      </c>
      <c r="E41" s="294">
        <f t="shared" si="4"/>
        <v>1997</v>
      </c>
      <c r="F41" s="239">
        <f>100*'14'!F41/'14b'!C41</f>
        <v>100.74441687344914</v>
      </c>
      <c r="G41" s="239">
        <f>100*'14d'!F41/'14f'!C41</f>
        <v>101.25786163522012</v>
      </c>
      <c r="I41" s="294">
        <f t="shared" si="5"/>
        <v>1997</v>
      </c>
      <c r="J41" s="239">
        <f>'14b'!I41</f>
        <v>307618.40000000002</v>
      </c>
      <c r="K41" s="239">
        <f>'14f'!I41</f>
        <v>38500.300000000003</v>
      </c>
      <c r="L41" s="294">
        <f t="shared" si="6"/>
        <v>12.515603748020276</v>
      </c>
      <c r="N41" s="294">
        <f t="shared" si="7"/>
        <v>1997</v>
      </c>
      <c r="O41" s="239">
        <f>100*'14b'!J41/'14b'!I41</f>
        <v>4.1868431797317713</v>
      </c>
      <c r="P41" s="239">
        <f>100*'14b'!K41/'14b'!I41</f>
        <v>82.846962340354153</v>
      </c>
      <c r="Q41" s="81">
        <f>100*'14b'!L41/'14b'!I41</f>
        <v>12.966194479914074</v>
      </c>
      <c r="R41" s="239">
        <f>100*'14f'!J41/'14f'!I41</f>
        <v>1.9179071331911699</v>
      </c>
      <c r="S41" s="239">
        <f>100*'14f'!K41/'14f'!I41</f>
        <v>86.346859634859996</v>
      </c>
      <c r="T41" s="239">
        <f>100*'14f'!L41/'14f'!I41</f>
        <v>11.735233231948843</v>
      </c>
      <c r="V41" s="294">
        <f t="shared" si="8"/>
        <v>1997</v>
      </c>
      <c r="W41" s="243">
        <f>'14b'!C41</f>
        <v>80.599999999999994</v>
      </c>
      <c r="X41" s="243">
        <f>'14b'!D41</f>
        <v>90.3</v>
      </c>
      <c r="Y41" s="243">
        <f>'14b'!E41</f>
        <v>81.900000000000006</v>
      </c>
      <c r="Z41" s="119">
        <f>'14b'!F41</f>
        <v>71.3</v>
      </c>
      <c r="AA41" s="243">
        <f>'14f'!C41</f>
        <v>79.5</v>
      </c>
      <c r="AB41" s="243">
        <f>'14f'!D41</f>
        <v>85.4</v>
      </c>
      <c r="AC41" s="243">
        <f>'14f'!E41</f>
        <v>78.8</v>
      </c>
      <c r="AD41" s="243">
        <f>'14f'!F41</f>
        <v>84</v>
      </c>
      <c r="AF41" s="294">
        <f t="shared" si="3"/>
        <v>1997</v>
      </c>
      <c r="AG41" s="294">
        <f>'14'!F41</f>
        <v>81.2</v>
      </c>
      <c r="AH41" s="294">
        <f>'14d'!F41</f>
        <v>80.5</v>
      </c>
    </row>
    <row r="42" spans="1:34">
      <c r="A42" s="294">
        <f>'14d'!A42</f>
        <v>1998</v>
      </c>
      <c r="B42" s="239">
        <f>100*'14b'!I42/'14'!J42</f>
        <v>67.610068526219024</v>
      </c>
      <c r="C42" s="239">
        <f>100*'14f'!I42/'14d'!J42</f>
        <v>72.656344154604056</v>
      </c>
      <c r="E42" s="294">
        <f t="shared" si="4"/>
        <v>1998</v>
      </c>
      <c r="F42" s="239">
        <f>100*'14'!F42/'14b'!C42</f>
        <v>101.323706377858</v>
      </c>
      <c r="G42" s="239">
        <f>100*'14d'!F42/'14f'!C42</f>
        <v>101.31894484412469</v>
      </c>
      <c r="I42" s="294">
        <f t="shared" si="5"/>
        <v>1998</v>
      </c>
      <c r="J42" s="239">
        <f>'14b'!I42</f>
        <v>313265.09999999998</v>
      </c>
      <c r="K42" s="239">
        <f>'14f'!I42</f>
        <v>39186.400000000001</v>
      </c>
      <c r="L42" s="294">
        <f t="shared" si="6"/>
        <v>12.509021911473702</v>
      </c>
      <c r="N42" s="294">
        <f t="shared" si="7"/>
        <v>1998</v>
      </c>
      <c r="O42" s="239">
        <f>100*'14b'!J42/'14b'!I42</f>
        <v>4.0141720223542299</v>
      </c>
      <c r="P42" s="239">
        <f>100*'14b'!K42/'14b'!I42</f>
        <v>82.33285482487517</v>
      </c>
      <c r="Q42" s="81">
        <f>100*'14b'!L42/'14b'!I42</f>
        <v>13.65297315277061</v>
      </c>
      <c r="R42" s="239">
        <f>100*'14f'!J42/'14f'!I42</f>
        <v>1.8776922605802013</v>
      </c>
      <c r="S42" s="239">
        <f>100*'14f'!K42/'14f'!I42</f>
        <v>85.70141681807975</v>
      </c>
      <c r="T42" s="239">
        <f>100*'14f'!L42/'14f'!I42</f>
        <v>12.421146111916377</v>
      </c>
      <c r="V42" s="294">
        <f t="shared" si="8"/>
        <v>1998</v>
      </c>
      <c r="W42" s="243">
        <f>'14b'!C42</f>
        <v>83.1</v>
      </c>
      <c r="X42" s="243">
        <f>'14b'!D42</f>
        <v>93.4</v>
      </c>
      <c r="Y42" s="243">
        <f>'14b'!E42</f>
        <v>84.1</v>
      </c>
      <c r="Z42" s="119">
        <f>'14b'!F42</f>
        <v>74.7</v>
      </c>
      <c r="AA42" s="243">
        <f>'14f'!C42</f>
        <v>83.4</v>
      </c>
      <c r="AB42" s="243">
        <f>'14f'!D42</f>
        <v>87.9</v>
      </c>
      <c r="AC42" s="243">
        <f>'14f'!E42</f>
        <v>82.5</v>
      </c>
      <c r="AD42" s="243">
        <f>'14f'!F42</f>
        <v>89.2</v>
      </c>
      <c r="AF42" s="294">
        <f t="shared" si="3"/>
        <v>1998</v>
      </c>
      <c r="AG42" s="294">
        <f>'14'!F42</f>
        <v>84.2</v>
      </c>
      <c r="AH42" s="294">
        <f>'14d'!F42</f>
        <v>84.5</v>
      </c>
    </row>
    <row r="43" spans="1:34">
      <c r="A43" s="294">
        <f>'14d'!A43</f>
        <v>1999</v>
      </c>
      <c r="B43" s="239">
        <f>100*'14b'!I43/'14'!J43</f>
        <v>66.995984046258954</v>
      </c>
      <c r="C43" s="239">
        <f>100*'14f'!I43/'14d'!J43</f>
        <v>72.299318753524844</v>
      </c>
      <c r="E43" s="294">
        <f t="shared" si="4"/>
        <v>1999</v>
      </c>
      <c r="F43" s="239">
        <f>100*'14'!F43/'14b'!C43</f>
        <v>100.87623220153341</v>
      </c>
      <c r="G43" s="239">
        <f>100*'14d'!F43/'14f'!C43</f>
        <v>100.80367393800231</v>
      </c>
      <c r="I43" s="294">
        <f t="shared" si="5"/>
        <v>1999</v>
      </c>
      <c r="J43" s="239">
        <f>'14b'!I43</f>
        <v>345710.6</v>
      </c>
      <c r="K43" s="239">
        <f>'14f'!I43</f>
        <v>40381.699999999997</v>
      </c>
      <c r="L43" s="294">
        <f t="shared" si="6"/>
        <v>11.680781555439722</v>
      </c>
      <c r="N43" s="294">
        <f t="shared" si="7"/>
        <v>1999</v>
      </c>
      <c r="O43" s="239">
        <f>100*'14b'!J43/'14b'!I43</f>
        <v>4.0559358029519492</v>
      </c>
      <c r="P43" s="239">
        <f>100*'14b'!K43/'14b'!I43</f>
        <v>81.941022346436597</v>
      </c>
      <c r="Q43" s="81">
        <f>100*'14b'!L43/'14b'!I43</f>
        <v>14.003041850611465</v>
      </c>
      <c r="R43" s="239">
        <f>100*'14f'!J43/'14f'!I43</f>
        <v>2.0657872254016052</v>
      </c>
      <c r="S43" s="239">
        <f>100*'14f'!K43/'14f'!I43</f>
        <v>85.502096246567135</v>
      </c>
      <c r="T43" s="239">
        <f>100*'14f'!L43/'14f'!I43</f>
        <v>12.432116528031262</v>
      </c>
      <c r="V43" s="294">
        <f t="shared" si="8"/>
        <v>1999</v>
      </c>
      <c r="W43" s="243">
        <f>'14b'!C43</f>
        <v>91.3</v>
      </c>
      <c r="X43" s="243">
        <f>'14b'!D43</f>
        <v>94.8</v>
      </c>
      <c r="Y43" s="243">
        <f>'14b'!E43</f>
        <v>92</v>
      </c>
      <c r="Z43" s="119">
        <f>'14b'!F43</f>
        <v>86.3</v>
      </c>
      <c r="AA43" s="243">
        <f>'14f'!C43</f>
        <v>87.1</v>
      </c>
      <c r="AB43" s="243">
        <f>'14f'!D43</f>
        <v>90.2</v>
      </c>
      <c r="AC43" s="243">
        <f>'14f'!E43</f>
        <v>86.5</v>
      </c>
      <c r="AD43" s="243">
        <f>'14f'!F43</f>
        <v>91</v>
      </c>
      <c r="AF43" s="294">
        <f t="shared" si="3"/>
        <v>1999</v>
      </c>
      <c r="AG43" s="294">
        <f>'14'!F43</f>
        <v>92.1</v>
      </c>
      <c r="AH43" s="294">
        <f>'14d'!F43</f>
        <v>87.8</v>
      </c>
    </row>
    <row r="44" spans="1:34">
      <c r="A44" s="294">
        <f>'14d'!A44</f>
        <v>2000</v>
      </c>
      <c r="B44" s="239">
        <f>100*'14b'!I44/'14'!J44</f>
        <v>68.748580517070877</v>
      </c>
      <c r="C44" s="239">
        <f>100*'14f'!I44/'14d'!J44</f>
        <v>74.052153596986699</v>
      </c>
      <c r="E44" s="294">
        <f t="shared" si="4"/>
        <v>2000</v>
      </c>
      <c r="F44" s="239">
        <f>100*'14'!F44/'14b'!C44</f>
        <v>100.29354207436398</v>
      </c>
      <c r="G44" s="239">
        <f>100*'14d'!F44/'14f'!C44</f>
        <v>99.475341028331584</v>
      </c>
      <c r="I44" s="294">
        <f t="shared" si="5"/>
        <v>2000</v>
      </c>
      <c r="J44" s="239">
        <f>'14b'!I44</f>
        <v>412581.2</v>
      </c>
      <c r="K44" s="239">
        <f>'14f'!I44</f>
        <v>45768.6</v>
      </c>
      <c r="L44" s="294">
        <f t="shared" si="6"/>
        <v>11.09323449541569</v>
      </c>
      <c r="N44" s="294">
        <f t="shared" si="7"/>
        <v>2000</v>
      </c>
      <c r="O44" s="239">
        <f>100*'14b'!J44/'14b'!I44</f>
        <v>4.3927595343655987</v>
      </c>
      <c r="P44" s="239">
        <f>100*'14b'!K44/'14b'!I44</f>
        <v>80.798107136243729</v>
      </c>
      <c r="Q44" s="81">
        <f>100*'14b'!L44/'14b'!I44</f>
        <v>14.809133329390674</v>
      </c>
      <c r="R44" s="239">
        <f>100*'14f'!J44/'14f'!I44</f>
        <v>2.2272911996434237</v>
      </c>
      <c r="S44" s="239">
        <f>100*'14f'!K44/'14f'!I44</f>
        <v>84.810765459288675</v>
      </c>
      <c r="T44" s="239">
        <f>100*'14f'!L44/'14f'!I44</f>
        <v>12.961943341067894</v>
      </c>
      <c r="V44" s="294">
        <f t="shared" si="8"/>
        <v>2000</v>
      </c>
      <c r="W44" s="243">
        <f>'14b'!C44</f>
        <v>102.2</v>
      </c>
      <c r="X44" s="243">
        <f>'14b'!D44</f>
        <v>101.1</v>
      </c>
      <c r="Y44" s="243">
        <f>'14b'!E44</f>
        <v>101.8</v>
      </c>
      <c r="Z44" s="119">
        <f>'14b'!F44</f>
        <v>104.7</v>
      </c>
      <c r="AA44" s="243">
        <f>'14f'!C44</f>
        <v>95.3</v>
      </c>
      <c r="AB44" s="243">
        <f>'14f'!D44</f>
        <v>93.4</v>
      </c>
      <c r="AC44" s="243">
        <f>'14f'!E44</f>
        <v>94</v>
      </c>
      <c r="AD44" s="243">
        <f>'14f'!F44</f>
        <v>104.5</v>
      </c>
      <c r="AF44" s="294">
        <f t="shared" si="3"/>
        <v>2000</v>
      </c>
      <c r="AG44" s="294">
        <f>'14'!F44</f>
        <v>102.5</v>
      </c>
      <c r="AH44" s="294">
        <f>'14d'!F44</f>
        <v>94.8</v>
      </c>
    </row>
    <row r="45" spans="1:34">
      <c r="A45" s="294">
        <f>'14d'!A45</f>
        <v>2001</v>
      </c>
      <c r="B45" s="239">
        <f>100*'14b'!I45/'14'!J45</f>
        <v>69.260006396221314</v>
      </c>
      <c r="C45" s="239">
        <f>100*'14f'!I45/'14d'!J45</f>
        <v>73.609868637883153</v>
      </c>
      <c r="E45" s="294">
        <f t="shared" si="4"/>
        <v>2001</v>
      </c>
      <c r="F45" s="239">
        <f>100*'14'!F45/'14b'!C45</f>
        <v>99.899295065458205</v>
      </c>
      <c r="G45" s="239">
        <f>100*'14d'!F45/'14f'!C45</f>
        <v>100.82051282051282</v>
      </c>
      <c r="I45" s="294">
        <f t="shared" si="5"/>
        <v>2001</v>
      </c>
      <c r="J45" s="239">
        <f>'14b'!I45</f>
        <v>405410.4</v>
      </c>
      <c r="K45" s="239">
        <f>'14f'!I45</f>
        <v>48465.4</v>
      </c>
      <c r="L45" s="294">
        <f t="shared" si="6"/>
        <v>11.954651385361599</v>
      </c>
      <c r="N45" s="294">
        <f t="shared" si="7"/>
        <v>2001</v>
      </c>
      <c r="O45" s="239">
        <f>100*'14b'!J45/'14b'!I45</f>
        <v>4.5126617373407294</v>
      </c>
      <c r="P45" s="239">
        <f>100*'14b'!K45/'14b'!I45</f>
        <v>80.440092311396057</v>
      </c>
      <c r="Q45" s="81">
        <f>100*'14b'!L45/'14b'!I45</f>
        <v>15.047245951263212</v>
      </c>
      <c r="R45" s="239">
        <f>100*'14f'!J45/'14f'!I45</f>
        <v>2.3546695168099303</v>
      </c>
      <c r="S45" s="239">
        <f>100*'14f'!K45/'14f'!I45</f>
        <v>85.558563428755363</v>
      </c>
      <c r="T45" s="239">
        <f>100*'14f'!L45/'14f'!I45</f>
        <v>12.086767054434709</v>
      </c>
      <c r="V45" s="294">
        <f t="shared" si="8"/>
        <v>2001</v>
      </c>
      <c r="W45" s="243">
        <f>'14b'!C45</f>
        <v>99.3</v>
      </c>
      <c r="X45" s="243">
        <f>'14b'!D45</f>
        <v>96.1</v>
      </c>
      <c r="Y45" s="243">
        <f>'14b'!E45</f>
        <v>99</v>
      </c>
      <c r="Z45" s="119">
        <f>'14b'!F45</f>
        <v>101.6</v>
      </c>
      <c r="AA45" s="243">
        <f>'14f'!C45</f>
        <v>97.5</v>
      </c>
      <c r="AB45" s="243">
        <f>'14f'!D45</f>
        <v>98.8</v>
      </c>
      <c r="AC45" s="243">
        <f>'14f'!E45</f>
        <v>97</v>
      </c>
      <c r="AD45" s="243">
        <f>'14f'!F45</f>
        <v>100.8</v>
      </c>
      <c r="AF45" s="294">
        <f t="shared" si="3"/>
        <v>2001</v>
      </c>
      <c r="AG45" s="294">
        <f>'14'!F45</f>
        <v>99.2</v>
      </c>
      <c r="AH45" s="294">
        <f>'14d'!F45</f>
        <v>98.3</v>
      </c>
    </row>
    <row r="46" spans="1:34">
      <c r="A46" s="294">
        <f>'14d'!A46</f>
        <v>2002</v>
      </c>
      <c r="B46" s="239">
        <f>100*'14b'!I46/'14'!J46</f>
        <v>69.02835771764596</v>
      </c>
      <c r="C46" s="239">
        <f>100*'14f'!I46/'14d'!J46</f>
        <v>74.401477657533931</v>
      </c>
      <c r="E46" s="294">
        <f t="shared" si="4"/>
        <v>2002</v>
      </c>
      <c r="F46" s="239">
        <f>100*'14'!F46/'14b'!C46</f>
        <v>100</v>
      </c>
      <c r="G46" s="239">
        <f>100*'14d'!F46/'14f'!C46</f>
        <v>100</v>
      </c>
      <c r="I46" s="294">
        <f t="shared" si="5"/>
        <v>2002</v>
      </c>
      <c r="J46" s="239">
        <f>'14b'!I46</f>
        <v>407236.8</v>
      </c>
      <c r="K46" s="239">
        <f>'14f'!I46</f>
        <v>50270.400000000001</v>
      </c>
      <c r="L46" s="294">
        <f t="shared" si="6"/>
        <v>12.344267512169823</v>
      </c>
      <c r="N46" s="294">
        <f t="shared" si="7"/>
        <v>2002</v>
      </c>
      <c r="O46" s="239">
        <f>100*'14b'!J46/'14b'!I46</f>
        <v>4.4146305049052543</v>
      </c>
      <c r="P46" s="239">
        <f>100*'14b'!K46/'14b'!I46</f>
        <v>80.674880069777586</v>
      </c>
      <c r="Q46" s="81">
        <f>100*'14b'!L46/'14b'!I46</f>
        <v>14.910489425317163</v>
      </c>
      <c r="R46" s="239">
        <f>100*'14f'!J46/'14f'!I46</f>
        <v>2.2006986218530189</v>
      </c>
      <c r="S46" s="239">
        <f>100*'14f'!K46/'14f'!I46</f>
        <v>86.053423087940416</v>
      </c>
      <c r="T46" s="239">
        <f>100*'14f'!L46/'14f'!I46</f>
        <v>11.745679365988732</v>
      </c>
      <c r="V46" s="294">
        <f t="shared" si="8"/>
        <v>2002</v>
      </c>
      <c r="W46" s="243">
        <f>'14b'!C46</f>
        <v>100</v>
      </c>
      <c r="X46" s="243">
        <f>'14b'!D46</f>
        <v>100</v>
      </c>
      <c r="Y46" s="243">
        <f>'14b'!E46</f>
        <v>100</v>
      </c>
      <c r="Z46" s="119">
        <f>'14b'!F46</f>
        <v>100</v>
      </c>
      <c r="AA46" s="243">
        <f>'14f'!C46</f>
        <v>100</v>
      </c>
      <c r="AB46" s="243">
        <f>'14f'!D46</f>
        <v>100</v>
      </c>
      <c r="AC46" s="243">
        <f>'14f'!E46</f>
        <v>100</v>
      </c>
      <c r="AD46" s="243">
        <f>'14f'!F46</f>
        <v>100</v>
      </c>
      <c r="AF46" s="294">
        <f t="shared" si="3"/>
        <v>2002</v>
      </c>
      <c r="AG46" s="294">
        <f>'14'!F46</f>
        <v>100</v>
      </c>
      <c r="AH46" s="294">
        <f>'14d'!F46</f>
        <v>100</v>
      </c>
    </row>
    <row r="47" spans="1:34">
      <c r="A47" s="294">
        <f>'14d'!A47</f>
        <v>2003</v>
      </c>
      <c r="B47" s="239">
        <f>100*'14b'!I47/'14'!J47</f>
        <v>69.372310134925826</v>
      </c>
      <c r="C47" s="239">
        <f>100*'14f'!I47/'14d'!J47</f>
        <v>73.799471463621558</v>
      </c>
      <c r="E47" s="294">
        <f t="shared" si="4"/>
        <v>2003</v>
      </c>
      <c r="F47" s="239">
        <f>100*'14'!F47/'14b'!C47</f>
        <v>99.310344827586206</v>
      </c>
      <c r="G47" s="239">
        <f>100*'14d'!F47/'14f'!C47</f>
        <v>98.929961089494171</v>
      </c>
      <c r="I47" s="294">
        <f t="shared" si="5"/>
        <v>2003</v>
      </c>
      <c r="J47" s="239">
        <f>'14b'!I47</f>
        <v>409146.3</v>
      </c>
      <c r="K47" s="239">
        <f>'14f'!I47</f>
        <v>51495.5</v>
      </c>
      <c r="L47" s="294">
        <f t="shared" si="6"/>
        <v>12.586084733016039</v>
      </c>
      <c r="N47" s="294">
        <f t="shared" si="7"/>
        <v>2003</v>
      </c>
      <c r="O47" s="239">
        <f>100*'14b'!J47/'14b'!I47</f>
        <v>4.9395045244207267</v>
      </c>
      <c r="P47" s="239">
        <f>100*'14b'!K47/'14b'!I47</f>
        <v>79.979117494157947</v>
      </c>
      <c r="Q47" s="81">
        <f>100*'14b'!L47/'14b'!I47</f>
        <v>15.081353540286202</v>
      </c>
      <c r="R47" s="239">
        <f>100*'14f'!J47/'14f'!I47</f>
        <v>2.5491547805148023</v>
      </c>
      <c r="S47" s="239">
        <f>100*'14f'!K47/'14f'!I47</f>
        <v>85.646512802089504</v>
      </c>
      <c r="T47" s="239">
        <f>100*'14f'!L47/'14f'!I47</f>
        <v>11.804526609121185</v>
      </c>
      <c r="V47" s="294">
        <f t="shared" si="8"/>
        <v>2003</v>
      </c>
      <c r="W47" s="243">
        <f>'14b'!C47</f>
        <v>101.5</v>
      </c>
      <c r="X47" s="243">
        <f>'14b'!D47</f>
        <v>97.4</v>
      </c>
      <c r="Y47" s="243">
        <f>'14b'!E47</f>
        <v>102</v>
      </c>
      <c r="Z47" s="119">
        <f>'14b'!F47</f>
        <v>100</v>
      </c>
      <c r="AA47" s="243">
        <f>'14f'!C47</f>
        <v>102.8</v>
      </c>
      <c r="AB47" s="243">
        <f>'14f'!D47</f>
        <v>103.3</v>
      </c>
      <c r="AC47" s="243">
        <f>'14f'!E47</f>
        <v>103.1</v>
      </c>
      <c r="AD47" s="243">
        <f>'14f'!F47</f>
        <v>100.7</v>
      </c>
      <c r="AF47" s="294">
        <f t="shared" si="3"/>
        <v>2003</v>
      </c>
      <c r="AG47" s="294">
        <f>'14'!F47</f>
        <v>100.8</v>
      </c>
      <c r="AH47" s="294">
        <f>'14d'!F47</f>
        <v>101.7</v>
      </c>
    </row>
    <row r="48" spans="1:34">
      <c r="A48" s="294">
        <f>'14d'!A48</f>
        <v>2004</v>
      </c>
      <c r="B48" s="239">
        <f>100*'14b'!I48/'14'!J48</f>
        <v>70.04393046269125</v>
      </c>
      <c r="C48" s="239">
        <f>100*'14f'!I48/'14d'!J48</f>
        <v>73.569346788332396</v>
      </c>
      <c r="E48" s="294">
        <f t="shared" si="4"/>
        <v>2004</v>
      </c>
      <c r="F48" s="239">
        <f>100*'14'!F48/'14b'!C48</f>
        <v>99.229287090558771</v>
      </c>
      <c r="G48" s="239">
        <f>100*'14d'!F48/'14f'!C48</f>
        <v>99.030067895247342</v>
      </c>
      <c r="I48" s="294">
        <f t="shared" si="5"/>
        <v>2004</v>
      </c>
      <c r="J48" s="239">
        <f>'14b'!I48</f>
        <v>435868.6</v>
      </c>
      <c r="K48" s="239">
        <f>'14f'!I48</f>
        <v>52075.4</v>
      </c>
      <c r="L48" s="294">
        <f t="shared" si="6"/>
        <v>11.947499774014462</v>
      </c>
      <c r="N48" s="294">
        <f t="shared" si="7"/>
        <v>2004</v>
      </c>
      <c r="O48" s="239">
        <f>100*'14b'!J48/'14b'!I48</f>
        <v>5.1204652044217003</v>
      </c>
      <c r="P48" s="239">
        <f>100*'14b'!K48/'14b'!I48</f>
        <v>80.08950403860247</v>
      </c>
      <c r="Q48" s="81">
        <f>100*'14b'!L48/'14b'!I48</f>
        <v>14.790030756975842</v>
      </c>
      <c r="R48" s="239">
        <f>100*'14f'!J48/'14f'!I48</f>
        <v>2.506557798883926</v>
      </c>
      <c r="S48" s="239">
        <f>100*'14f'!K48/'14f'!I48</f>
        <v>85.376012474220076</v>
      </c>
      <c r="T48" s="239">
        <f>100*'14f'!L48/'14f'!I48</f>
        <v>12.117621756145896</v>
      </c>
      <c r="V48" s="294">
        <f t="shared" si="8"/>
        <v>2004</v>
      </c>
      <c r="W48" s="243">
        <f>'14b'!C48</f>
        <v>103.8</v>
      </c>
      <c r="X48" s="243">
        <f>'14b'!D48</f>
        <v>102.3</v>
      </c>
      <c r="Y48" s="243">
        <f>'14b'!E48</f>
        <v>104</v>
      </c>
      <c r="Z48" s="119">
        <f>'14b'!F48</f>
        <v>103.2</v>
      </c>
      <c r="AA48" s="243">
        <f>'14f'!C48</f>
        <v>103.1</v>
      </c>
      <c r="AB48" s="243">
        <f>'14f'!D48</f>
        <v>99</v>
      </c>
      <c r="AC48" s="243">
        <f>'14f'!E48</f>
        <v>103.3</v>
      </c>
      <c r="AD48" s="243">
        <f>'14f'!F48</f>
        <v>102.3</v>
      </c>
      <c r="AF48" s="294">
        <f t="shared" si="3"/>
        <v>2004</v>
      </c>
      <c r="AG48" s="294">
        <f>'14'!F48</f>
        <v>103</v>
      </c>
      <c r="AH48" s="294">
        <f>'14d'!F48</f>
        <v>102.1</v>
      </c>
    </row>
    <row r="49" spans="1:34">
      <c r="A49" s="294">
        <f>'14d'!A49</f>
        <v>2005</v>
      </c>
      <c r="B49" s="239">
        <f>100*'14b'!I49/'14'!J49</f>
        <v>70.946640901492174</v>
      </c>
      <c r="C49" s="239">
        <f>100*'14f'!I49/'14d'!J49</f>
        <v>72.498516454318775</v>
      </c>
      <c r="E49" s="294">
        <f t="shared" si="4"/>
        <v>2005</v>
      </c>
      <c r="F49" s="239">
        <f>100*'14'!F49/'14b'!C49</f>
        <v>99.807321772639696</v>
      </c>
      <c r="G49" s="239">
        <f>100*'14d'!F49/'14f'!C49</f>
        <v>100</v>
      </c>
      <c r="I49" s="294">
        <f t="shared" si="5"/>
        <v>2005</v>
      </c>
      <c r="J49" s="239">
        <f>'14b'!I49</f>
        <v>451808.5</v>
      </c>
      <c r="K49" s="239">
        <f>'14f'!I49</f>
        <v>51434</v>
      </c>
      <c r="L49" s="294">
        <f t="shared" si="6"/>
        <v>11.384026639605054</v>
      </c>
      <c r="N49" s="294">
        <f t="shared" si="7"/>
        <v>2005</v>
      </c>
      <c r="O49" s="239">
        <f>100*'14b'!J49/'14b'!I49</f>
        <v>5.7330484043571559</v>
      </c>
      <c r="P49" s="239">
        <f>100*'14b'!K49/'14b'!I49</f>
        <v>80.160908880643021</v>
      </c>
      <c r="Q49" s="81">
        <f>100*'14b'!L49/'14b'!I49</f>
        <v>14.106042714999829</v>
      </c>
      <c r="R49" s="239">
        <f>100*'14f'!J49/'14f'!I49</f>
        <v>2.9323015903876812</v>
      </c>
      <c r="S49" s="239">
        <f>100*'14f'!K49/'14f'!I49</f>
        <v>84.767468989384454</v>
      </c>
      <c r="T49" s="239">
        <f>100*'14f'!L49/'14f'!I49</f>
        <v>12.300229420227865</v>
      </c>
      <c r="V49" s="294">
        <f t="shared" si="8"/>
        <v>2005</v>
      </c>
      <c r="W49" s="243">
        <f>'14b'!C49</f>
        <v>103.8</v>
      </c>
      <c r="X49" s="243">
        <f>'14b'!D49</f>
        <v>103.3</v>
      </c>
      <c r="Y49" s="243">
        <f>'14b'!E49</f>
        <v>104.6</v>
      </c>
      <c r="Z49" s="119">
        <f>'14b'!F49</f>
        <v>99.5</v>
      </c>
      <c r="AA49" s="243">
        <f>'14f'!C49</f>
        <v>103.8</v>
      </c>
      <c r="AB49" s="243">
        <f>'14f'!D49</f>
        <v>96</v>
      </c>
      <c r="AC49" s="243">
        <f>'14f'!E49</f>
        <v>104.6</v>
      </c>
      <c r="AD49" s="243">
        <f>'14f'!F49</f>
        <v>99.6</v>
      </c>
      <c r="AF49" s="294">
        <f t="shared" si="3"/>
        <v>2005</v>
      </c>
      <c r="AG49" s="294">
        <f>'14'!F49</f>
        <v>103.6</v>
      </c>
      <c r="AH49" s="294">
        <f>'14d'!F49</f>
        <v>103.8</v>
      </c>
    </row>
    <row r="50" spans="1:34">
      <c r="A50" s="294">
        <f>'14d'!A50</f>
        <v>2006</v>
      </c>
      <c r="B50" s="239">
        <f>100*'14b'!I50/'14'!J50</f>
        <v>71.176204519266449</v>
      </c>
      <c r="C50" s="239">
        <f>100*'14f'!I50/'14d'!J50</f>
        <v>72.163010007169561</v>
      </c>
      <c r="E50" s="294">
        <f t="shared" si="4"/>
        <v>2006</v>
      </c>
      <c r="F50" s="239">
        <f>100*'14'!F50/'14b'!C50</f>
        <v>100</v>
      </c>
      <c r="G50" s="239">
        <f>100*'14d'!F50/'14f'!C50</f>
        <v>100.18939393939395</v>
      </c>
      <c r="I50" s="294">
        <f t="shared" si="5"/>
        <v>2006</v>
      </c>
      <c r="J50" s="239">
        <f>'14b'!I50</f>
        <v>455554.4</v>
      </c>
      <c r="K50" s="239">
        <f>'14f'!I50</f>
        <v>52540.3</v>
      </c>
      <c r="L50" s="294">
        <f t="shared" si="6"/>
        <v>11.533265840479205</v>
      </c>
      <c r="N50" s="294">
        <f t="shared" si="7"/>
        <v>2006</v>
      </c>
      <c r="O50" s="239">
        <f>100*'14b'!J50/'14b'!I50</f>
        <v>5.3485818598174006</v>
      </c>
      <c r="P50" s="239">
        <f>100*'14b'!K50/'14b'!I50</f>
        <v>80.626572808867607</v>
      </c>
      <c r="Q50" s="81">
        <f>100*'14b'!L50/'14b'!I50</f>
        <v>14.024845331314985</v>
      </c>
      <c r="R50" s="239">
        <f>100*'14f'!J50/'14f'!I50</f>
        <v>2.8014685869703824</v>
      </c>
      <c r="S50" s="239">
        <f>100*'14f'!K50/'14f'!I50</f>
        <v>83.678052847052641</v>
      </c>
      <c r="T50" s="239">
        <f>100*'14f'!L50/'14f'!I50</f>
        <v>13.520478565976973</v>
      </c>
      <c r="V50" s="294">
        <f t="shared" si="8"/>
        <v>2006</v>
      </c>
      <c r="W50" s="243">
        <f>'14b'!C50</f>
        <v>101.8</v>
      </c>
      <c r="X50" s="243">
        <f>'14b'!D50</f>
        <v>98.6</v>
      </c>
      <c r="Y50" s="243">
        <f>'14b'!E50</f>
        <v>102.9</v>
      </c>
      <c r="Z50" s="119">
        <f>'14b'!F50</f>
        <v>97.1</v>
      </c>
      <c r="AA50" s="243">
        <f>'14f'!C50</f>
        <v>105.6</v>
      </c>
      <c r="AB50" s="243">
        <f>'14f'!D50</f>
        <v>98.2</v>
      </c>
      <c r="AC50" s="243">
        <f>'14f'!E50</f>
        <v>105.5</v>
      </c>
      <c r="AD50" s="243">
        <f>'14f'!F50</f>
        <v>107.6</v>
      </c>
      <c r="AF50" s="294">
        <f t="shared" si="3"/>
        <v>2006</v>
      </c>
      <c r="AG50" s="294">
        <f>'14'!F50</f>
        <v>101.8</v>
      </c>
      <c r="AH50" s="294">
        <f>'14d'!F50</f>
        <v>105.8</v>
      </c>
    </row>
    <row r="51" spans="1:34">
      <c r="A51" s="294">
        <f>'14d'!A51</f>
        <v>2007</v>
      </c>
      <c r="B51" s="239">
        <f>100*'14b'!I51/'14'!J51</f>
        <v>71.162654231394697</v>
      </c>
      <c r="C51" s="239">
        <f>100*'14f'!I51/'14d'!J51</f>
        <v>72.25126374865664</v>
      </c>
      <c r="E51" s="294">
        <f t="shared" si="4"/>
        <v>2007</v>
      </c>
      <c r="F51" s="239">
        <f>100*'14'!F51/'14b'!C51</f>
        <v>99.604352126607324</v>
      </c>
      <c r="G51" s="239">
        <f>100*'14d'!F51/'14f'!C51</f>
        <v>100.38022813688212</v>
      </c>
      <c r="I51" s="294">
        <f t="shared" si="5"/>
        <v>2007</v>
      </c>
      <c r="J51" s="239">
        <f>'14b'!I51</f>
        <v>455980.4</v>
      </c>
      <c r="K51" s="239">
        <f>'14f'!I51</f>
        <v>54456.5</v>
      </c>
      <c r="L51" s="294">
        <f t="shared" si="6"/>
        <v>11.942728240073476</v>
      </c>
      <c r="N51" s="294">
        <f t="shared" si="7"/>
        <v>2007</v>
      </c>
      <c r="O51" s="239">
        <f>100*'14b'!J51/'14b'!I51</f>
        <v>5.191648588404238</v>
      </c>
      <c r="P51" s="239">
        <f>100*'14b'!K51/'14b'!I51</f>
        <v>80.700902933547141</v>
      </c>
      <c r="Q51" s="81">
        <f>100*'14b'!L51/'14b'!I51</f>
        <v>14.107448478048617</v>
      </c>
      <c r="R51" s="239">
        <f>100*'14f'!J51/'14f'!I51</f>
        <v>2.6123603242955387</v>
      </c>
      <c r="S51" s="239">
        <f>100*'14f'!K51/'14f'!I51</f>
        <v>83.360480383425298</v>
      </c>
      <c r="T51" s="239">
        <f>100*'14f'!L51/'14f'!I51</f>
        <v>14.02697565947132</v>
      </c>
      <c r="V51" s="294">
        <f t="shared" si="8"/>
        <v>2007</v>
      </c>
      <c r="W51" s="243">
        <f>'14b'!C51</f>
        <v>101.1</v>
      </c>
      <c r="X51" s="243">
        <f>'14b'!D51</f>
        <v>96.6</v>
      </c>
      <c r="Y51" s="243">
        <f>'14b'!E51</f>
        <v>102.7</v>
      </c>
      <c r="Z51" s="119">
        <f>'14b'!F51</f>
        <v>94.3</v>
      </c>
      <c r="AA51" s="243">
        <f>'14f'!C51</f>
        <v>105.2</v>
      </c>
      <c r="AB51" s="243">
        <f>'14f'!D51</f>
        <v>97.5</v>
      </c>
      <c r="AC51" s="243">
        <f>'14f'!E51</f>
        <v>104.3</v>
      </c>
      <c r="AD51" s="243">
        <f>'14f'!F51</f>
        <v>112.1</v>
      </c>
      <c r="AF51" s="294">
        <f t="shared" si="3"/>
        <v>2007</v>
      </c>
      <c r="AG51" s="294">
        <f>'14'!F51</f>
        <v>100.7</v>
      </c>
      <c r="AH51" s="294">
        <f>'14d'!F51</f>
        <v>105.6</v>
      </c>
    </row>
    <row r="52" spans="1:34">
      <c r="A52" s="294"/>
      <c r="B52" s="4"/>
      <c r="C52" s="4"/>
      <c r="AF52" s="294"/>
      <c r="AG52" s="294"/>
      <c r="AH52" s="294"/>
    </row>
    <row r="53" spans="1:34">
      <c r="A53" s="294"/>
      <c r="B53" s="294"/>
      <c r="C53" s="4"/>
      <c r="W53">
        <f>VALUE(LEFT(V55,4))</f>
        <v>1961</v>
      </c>
    </row>
    <row r="54" spans="1:34">
      <c r="A54" s="296" t="s">
        <v>71</v>
      </c>
      <c r="B54" s="294"/>
      <c r="C54" s="4"/>
    </row>
    <row r="55" spans="1:34">
      <c r="A55" s="19" t="s">
        <v>509</v>
      </c>
      <c r="B55" s="239">
        <f>(POWER(VLOOKUP(VALUE(RIGHT($A55,4)),$A$5:$O$51,COLUMN(B$51),0)/VLOOKUP(VALUE(LEFT($A55,4)),$A$5:$O$51,COLUMN(B$51),0),1/(VALUE(RIGHT($A55,4))-VALUE(LEFT($A55,4))))-1)*100</f>
        <v>0.23857490531911107</v>
      </c>
      <c r="C55" s="239">
        <f t="shared" ref="C55:G57" si="9">(POWER(VLOOKUP(VALUE(RIGHT($A55,4)),$A$5:$O$51,COLUMN(C$51),0)/VLOOKUP(VALUE(LEFT($A55,4)),$A$5:$O$51,COLUMN(C$51),0),1/(VALUE(RIGHT($A55,4))-VALUE(LEFT($A55,4))))-1)*100</f>
        <v>-0.12697567949014887</v>
      </c>
      <c r="D55" s="239"/>
      <c r="E55" s="19" t="str">
        <f>A55</f>
        <v>1961-2007</v>
      </c>
      <c r="F55" s="239">
        <f t="shared" si="9"/>
        <v>1.1326837033687198E-2</v>
      </c>
      <c r="G55" s="239">
        <f t="shared" si="9"/>
        <v>-3.3494191328764522E-2</v>
      </c>
      <c r="V55" s="19" t="s">
        <v>509</v>
      </c>
      <c r="W55" s="239" t="e">
        <f>(POWER(VLOOKUP(VALUE(RIGHT($A55,4)),$V$5:$AD$51,COLUMN(W$51),0)/VLOOKUP(VALUE(LEFT($A55,4)),$V$5:$AD$51,COLUMN(W$51),0),1/(VALUE(RIGHT($A55,4))-VALUE(LEFT($A55,4))))-1)*100</f>
        <v>#REF!</v>
      </c>
      <c r="X55" s="239" t="e">
        <f>(POWER(VLOOKUP(VALUE(RIGHT($V55,4)),$V$5:$AD$51,COLUMN(X$51),0)/VLOOKUP(VALUE(LEFT($V55,4)),$V$5:$AD$51,COLUMN(X$51),0),1/(VALUE(RIGHT($V55,4))-VALUE(LEFT($V55,4))))-1)*100</f>
        <v>#REF!</v>
      </c>
    </row>
    <row r="56" spans="1:34" s="294" customFormat="1">
      <c r="A56" s="19" t="s">
        <v>1411</v>
      </c>
      <c r="B56" s="239">
        <f t="shared" ref="B56:B57" si="10">(POWER(VLOOKUP(VALUE(RIGHT($A56,4)),$A$5:$O$51,COLUMN(B$51),0)/VLOOKUP(VALUE(LEFT($A56,4)),$A$5:$O$51,COLUMN(B$51),0),1/(VALUE(RIGHT($A56,4))-VALUE(LEFT($A56,4))))-1)*100</f>
        <v>0.19275394394779877</v>
      </c>
      <c r="C56" s="239">
        <f t="shared" si="9"/>
        <v>-8.6696041727452045E-2</v>
      </c>
      <c r="D56" s="239"/>
      <c r="E56" s="19" t="str">
        <f t="shared" ref="E56:E57" si="11">A56</f>
        <v>1961-2000</v>
      </c>
      <c r="F56" s="239">
        <f t="shared" si="9"/>
        <v>3.1044553939696407E-2</v>
      </c>
      <c r="G56" s="239">
        <f t="shared" si="9"/>
        <v>-6.2712074510540283E-2</v>
      </c>
      <c r="V56" s="19" t="s">
        <v>1411</v>
      </c>
      <c r="W56" s="239" t="e">
        <f>(POWER(VLOOKUP(VALUE(RIGHT($A56,4)),$V$5:$AD$51,COLUMN(W$51),0)/VLOOKUP(VALUE(LEFT($A56,4)),$V$5:$AD$51,COLUMN(W$51),0),1/(VALUE(RIGHT($A56,4))-VALUE(LEFT($A56,4))))-1)*100</f>
        <v>#REF!</v>
      </c>
      <c r="X56" s="239" t="e">
        <f t="shared" ref="W56:X57" si="12">(POWER(VLOOKUP(VALUE(RIGHT($A56,4)),$A$5:$O$51,COLUMN(X$51),0)/VLOOKUP(VALUE(LEFT($A56,4)),$A$5:$O$51,COLUMN(X$51),0),1/(VALUE(RIGHT($A56,4))-VALUE(LEFT($A56,4))))-1)*100</f>
        <v>#REF!</v>
      </c>
    </row>
    <row r="57" spans="1:34" s="294" customFormat="1">
      <c r="A57" s="19" t="s">
        <v>3</v>
      </c>
      <c r="B57" s="239">
        <f t="shared" si="10"/>
        <v>0.49424699480753453</v>
      </c>
      <c r="C57" s="239">
        <f t="shared" si="9"/>
        <v>-0.35109372145980533</v>
      </c>
      <c r="D57" s="239"/>
      <c r="E57" s="19" t="str">
        <f t="shared" si="11"/>
        <v>2000-2007</v>
      </c>
      <c r="F57" s="239">
        <f t="shared" si="9"/>
        <v>-9.845788568202396E-2</v>
      </c>
      <c r="G57" s="239">
        <f t="shared" si="9"/>
        <v>0.12944760214248507</v>
      </c>
      <c r="V57" s="19" t="s">
        <v>3</v>
      </c>
      <c r="W57" s="239" t="e">
        <f t="shared" si="12"/>
        <v>#REF!</v>
      </c>
      <c r="X57" s="239" t="e">
        <f t="shared" si="12"/>
        <v>#REF!</v>
      </c>
    </row>
    <row r="58" spans="1:34">
      <c r="A58" s="91" t="s">
        <v>530</v>
      </c>
      <c r="B58" s="239">
        <f t="shared" ref="B58:G65" si="13">(POWER(VLOOKUP(VALUE(RIGHT($A58,4)),$A$5:$O$51,COLUMN(B$51),0)/VLOOKUP(VALUE(LEFT($A58,4)),$A$5:$O$51,COLUMN(B$51),0),1/(VALUE(RIGHT($A58,4))-VALUE(LEFT($A58,4))))-1)*100</f>
        <v>0.16949669779178222</v>
      </c>
      <c r="C58" s="239">
        <f t="shared" si="13"/>
        <v>9.9586644393379053E-2</v>
      </c>
      <c r="D58" s="239"/>
      <c r="E58" s="91" t="str">
        <f t="shared" ref="E58:E65" si="14">A58</f>
        <v>1961-1973</v>
      </c>
      <c r="F58" s="239">
        <f t="shared" si="13"/>
        <v>0.13178872190264812</v>
      </c>
      <c r="G58" s="239">
        <f t="shared" si="13"/>
        <v>0.13742398649498888</v>
      </c>
      <c r="V58" s="97"/>
      <c r="W58" s="10"/>
      <c r="X58" s="10"/>
    </row>
    <row r="59" spans="1:34">
      <c r="A59" s="75" t="s">
        <v>531</v>
      </c>
      <c r="B59" s="239">
        <f t="shared" si="13"/>
        <v>1.1035225429746554</v>
      </c>
      <c r="C59" s="239">
        <f t="shared" si="13"/>
        <v>0.13988528120774113</v>
      </c>
      <c r="D59" s="239"/>
      <c r="E59" s="75" t="str">
        <f t="shared" si="14"/>
        <v>1973-1981</v>
      </c>
      <c r="F59" s="239">
        <f t="shared" si="13"/>
        <v>0.27297285404197513</v>
      </c>
      <c r="G59" s="239">
        <f t="shared" si="13"/>
        <v>9.229239568830927E-3</v>
      </c>
      <c r="V59" s="298"/>
      <c r="W59" s="10"/>
      <c r="X59" s="10"/>
    </row>
    <row r="60" spans="1:34">
      <c r="A60" s="91" t="s">
        <v>0</v>
      </c>
      <c r="B60" s="239">
        <f t="shared" si="13"/>
        <v>5.7429127246155787E-3</v>
      </c>
      <c r="C60" s="239">
        <f t="shared" si="13"/>
        <v>-0.31325210734937103</v>
      </c>
      <c r="D60" s="239"/>
      <c r="E60" s="91" t="str">
        <f t="shared" si="14"/>
        <v>1981-2007</v>
      </c>
      <c r="F60" s="239">
        <f t="shared" si="13"/>
        <v>-0.12454645960194854</v>
      </c>
      <c r="G60" s="239">
        <f t="shared" si="13"/>
        <v>-0.12541272128834269</v>
      </c>
      <c r="V60" s="97" t="e">
        <f>(VLOOKUP(VALUE(RIGHT($A55,4)),$V$5:$AD$51,COLUMN(W$51),0))</f>
        <v>#REF!</v>
      </c>
      <c r="W60" s="10"/>
      <c r="X60" s="10"/>
    </row>
    <row r="61" spans="1:34">
      <c r="A61" s="75" t="s">
        <v>1</v>
      </c>
      <c r="B61" s="239">
        <f t="shared" si="13"/>
        <v>-0.77768285583359464</v>
      </c>
      <c r="C61" s="239">
        <f t="shared" si="13"/>
        <v>-0.84261892933398252</v>
      </c>
      <c r="D61" s="239"/>
      <c r="E61" s="75" t="str">
        <f t="shared" si="14"/>
        <v>1981-1989</v>
      </c>
      <c r="F61" s="239">
        <f t="shared" si="13"/>
        <v>5.2191550934388431E-3</v>
      </c>
      <c r="G61" s="239">
        <f t="shared" si="13"/>
        <v>-0.22978979020885637</v>
      </c>
      <c r="V61" s="298"/>
      <c r="W61" s="10"/>
      <c r="X61" s="10"/>
    </row>
    <row r="62" spans="1:34">
      <c r="A62" s="91" t="s">
        <v>933</v>
      </c>
      <c r="B62" s="239">
        <f t="shared" si="13"/>
        <v>0.26140696762722015</v>
      </c>
      <c r="C62" s="239">
        <f t="shared" si="13"/>
        <v>-0.10151314086527252</v>
      </c>
      <c r="D62" s="239"/>
      <c r="E62" s="91" t="str">
        <f t="shared" si="14"/>
        <v>1986-2007</v>
      </c>
      <c r="F62" s="239">
        <f t="shared" si="13"/>
        <v>-0.14991034696101302</v>
      </c>
      <c r="G62" s="239">
        <f t="shared" si="13"/>
        <v>-0.14627736430070648</v>
      </c>
      <c r="V62" s="97"/>
      <c r="W62" s="10"/>
      <c r="X62" s="10"/>
    </row>
    <row r="63" spans="1:34">
      <c r="A63" s="91" t="s">
        <v>636</v>
      </c>
      <c r="B63" s="239">
        <f t="shared" si="13"/>
        <v>0.35591477076533096</v>
      </c>
      <c r="C63" s="239">
        <f t="shared" si="13"/>
        <v>-7.7071714212662012E-2</v>
      </c>
      <c r="D63" s="239"/>
      <c r="E63" s="91" t="str">
        <f t="shared" si="14"/>
        <v>1989-2007</v>
      </c>
      <c r="F63" s="239">
        <f t="shared" si="13"/>
        <v>-0.18216600448052178</v>
      </c>
      <c r="G63" s="239">
        <f t="shared" si="13"/>
        <v>-7.8987868891189361E-2</v>
      </c>
      <c r="V63" s="97"/>
      <c r="W63" s="10"/>
      <c r="X63" s="10"/>
    </row>
    <row r="64" spans="1:34">
      <c r="A64" s="91" t="s">
        <v>2</v>
      </c>
      <c r="B64" s="239">
        <f t="shared" si="13"/>
        <v>0.26798433288717227</v>
      </c>
      <c r="C64" s="239">
        <f t="shared" si="13"/>
        <v>9.7698127930656575E-2</v>
      </c>
      <c r="D64" s="239"/>
      <c r="E64" s="91" t="str">
        <f t="shared" si="14"/>
        <v>1989-2000</v>
      </c>
      <c r="F64" s="239">
        <f t="shared" si="13"/>
        <v>-0.23539828470322544</v>
      </c>
      <c r="G64" s="239">
        <f t="shared" si="13"/>
        <v>-0.21140265553939441</v>
      </c>
      <c r="V64" s="97"/>
      <c r="W64" s="10"/>
      <c r="X64" s="10"/>
    </row>
    <row r="65" spans="1:24">
      <c r="A65" s="91" t="s">
        <v>3</v>
      </c>
      <c r="B65" s="239">
        <f t="shared" si="13"/>
        <v>0.49424699480753453</v>
      </c>
      <c r="C65" s="239">
        <f t="shared" si="13"/>
        <v>-0.35109372145980533</v>
      </c>
      <c r="D65" s="239"/>
      <c r="E65" s="91" t="str">
        <f t="shared" si="14"/>
        <v>2000-2007</v>
      </c>
      <c r="F65" s="239">
        <f t="shared" si="13"/>
        <v>-9.845788568202396E-2</v>
      </c>
      <c r="G65" s="239">
        <f t="shared" si="13"/>
        <v>0.12944760214248507</v>
      </c>
      <c r="V65" s="97"/>
      <c r="W65" s="10"/>
      <c r="X65" s="10"/>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sheetPr codeName="Sheet138"/>
  <dimension ref="A1:AJ141"/>
  <sheetViews>
    <sheetView view="pageBreakPreview" zoomScaleNormal="100" zoomScaleSheetLayoutView="100" workbookViewId="0">
      <selection activeCell="A46" sqref="A46"/>
    </sheetView>
  </sheetViews>
  <sheetFormatPr defaultRowHeight="15" outlineLevelRow="1" outlineLevelCol="1"/>
  <cols>
    <col min="1" max="1" width="11.42578125" customWidth="1"/>
    <col min="2" max="2" width="8.28515625" customWidth="1"/>
    <col min="3" max="3" width="8" customWidth="1"/>
    <col min="4" max="4" width="8.7109375" customWidth="1"/>
    <col min="5" max="5" width="6.85546875" customWidth="1"/>
    <col min="6" max="6" width="7.85546875" customWidth="1"/>
    <col min="7" max="7" width="9.85546875" customWidth="1"/>
    <col min="8" max="8" width="10" customWidth="1"/>
    <col min="9" max="9" width="10.140625" customWidth="1"/>
    <col min="10" max="10" width="9.42578125" customWidth="1"/>
    <col min="11" max="11" width="9.85546875" customWidth="1"/>
    <col min="12" max="12" width="8.7109375" customWidth="1"/>
    <col min="13" max="13" width="13.42578125" customWidth="1"/>
    <col min="14" max="14" width="12.42578125" customWidth="1"/>
    <col min="16" max="17" width="9.140625" style="193"/>
    <col min="18" max="19" width="0" style="193" hidden="1" customWidth="1" outlineLevel="1"/>
    <col min="20" max="35" width="0" hidden="1" customWidth="1" outlineLevel="1"/>
    <col min="36" max="36" width="9.140625" collapsed="1"/>
  </cols>
  <sheetData>
    <row r="1" spans="1:35">
      <c r="A1" s="9" t="s">
        <v>965</v>
      </c>
    </row>
    <row r="2" spans="1:35" ht="30" customHeight="1">
      <c r="A2" s="320"/>
      <c r="B2" s="318" t="s">
        <v>631</v>
      </c>
      <c r="C2" s="318"/>
      <c r="D2" s="373" t="s">
        <v>629</v>
      </c>
      <c r="E2" s="375"/>
      <c r="F2" s="318" t="s">
        <v>908</v>
      </c>
      <c r="G2" s="318" t="s">
        <v>833</v>
      </c>
      <c r="H2" s="315" t="s">
        <v>909</v>
      </c>
      <c r="I2" s="318" t="s">
        <v>910</v>
      </c>
      <c r="J2" s="318" t="s">
        <v>911</v>
      </c>
      <c r="K2" s="318" t="s">
        <v>834</v>
      </c>
      <c r="L2" s="318" t="s">
        <v>912</v>
      </c>
      <c r="M2" s="318"/>
      <c r="N2" s="318"/>
      <c r="O2" s="318" t="s">
        <v>913</v>
      </c>
      <c r="P2" s="188"/>
      <c r="Q2" s="188"/>
      <c r="R2" s="188"/>
      <c r="S2" s="188"/>
      <c r="U2" s="171"/>
    </row>
    <row r="3" spans="1:35" ht="60">
      <c r="A3" s="320"/>
      <c r="B3" s="47" t="s">
        <v>914</v>
      </c>
      <c r="C3" s="47" t="s">
        <v>915</v>
      </c>
      <c r="D3" s="47" t="s">
        <v>914</v>
      </c>
      <c r="E3" s="47" t="s">
        <v>915</v>
      </c>
      <c r="F3" s="318"/>
      <c r="G3" s="318"/>
      <c r="H3" s="316"/>
      <c r="I3" s="318"/>
      <c r="J3" s="318"/>
      <c r="K3" s="318"/>
      <c r="L3" s="47" t="s">
        <v>916</v>
      </c>
      <c r="M3" s="47" t="s">
        <v>917</v>
      </c>
      <c r="N3" s="47" t="s">
        <v>918</v>
      </c>
      <c r="O3" s="318"/>
      <c r="P3" s="190" t="s">
        <v>1331</v>
      </c>
      <c r="Q3" s="190" t="s">
        <v>1332</v>
      </c>
      <c r="R3" s="188"/>
      <c r="S3" s="188"/>
      <c r="W3" t="s">
        <v>919</v>
      </c>
      <c r="X3" t="s">
        <v>920</v>
      </c>
      <c r="Y3" t="s">
        <v>921</v>
      </c>
      <c r="Z3" t="s">
        <v>922</v>
      </c>
      <c r="AA3" t="s">
        <v>923</v>
      </c>
      <c r="AB3" t="s">
        <v>924</v>
      </c>
      <c r="AC3" t="s">
        <v>925</v>
      </c>
      <c r="AD3" t="s">
        <v>926</v>
      </c>
      <c r="AE3" t="s">
        <v>927</v>
      </c>
      <c r="AF3" t="s">
        <v>844</v>
      </c>
      <c r="AG3" t="s">
        <v>928</v>
      </c>
      <c r="AH3" t="s">
        <v>929</v>
      </c>
      <c r="AI3" t="s">
        <v>930</v>
      </c>
    </row>
    <row r="4" spans="1:35">
      <c r="A4" s="320"/>
      <c r="B4" s="373" t="s">
        <v>931</v>
      </c>
      <c r="C4" s="374"/>
      <c r="D4" s="374"/>
      <c r="E4" s="374"/>
      <c r="F4" s="374"/>
      <c r="G4" s="374"/>
      <c r="H4" s="374"/>
      <c r="I4" s="375"/>
      <c r="J4" s="318" t="s">
        <v>932</v>
      </c>
      <c r="K4" s="318"/>
      <c r="L4" s="376" t="s">
        <v>931</v>
      </c>
      <c r="M4" s="376"/>
      <c r="N4" s="376"/>
      <c r="O4" s="376"/>
      <c r="P4" s="191"/>
      <c r="Q4" s="191"/>
      <c r="R4" s="191"/>
      <c r="S4" s="191"/>
      <c r="T4" s="171" t="s">
        <v>1243</v>
      </c>
      <c r="U4" s="171" t="s">
        <v>1244</v>
      </c>
      <c r="W4" t="s">
        <v>7</v>
      </c>
      <c r="X4" t="s">
        <v>7</v>
      </c>
      <c r="Y4" t="s">
        <v>7</v>
      </c>
      <c r="Z4" t="s">
        <v>7</v>
      </c>
      <c r="AA4" t="s">
        <v>7</v>
      </c>
      <c r="AB4" t="s">
        <v>7</v>
      </c>
      <c r="AC4" t="s">
        <v>7</v>
      </c>
      <c r="AD4" t="s">
        <v>7</v>
      </c>
      <c r="AE4" t="s">
        <v>7</v>
      </c>
      <c r="AF4" t="s">
        <v>7</v>
      </c>
      <c r="AG4" t="s">
        <v>7</v>
      </c>
      <c r="AH4" t="s">
        <v>7</v>
      </c>
      <c r="AI4" t="s">
        <v>7</v>
      </c>
    </row>
    <row r="5" spans="1:35">
      <c r="A5" s="7">
        <v>1961</v>
      </c>
      <c r="B5" s="13">
        <f t="shared" ref="B5:I36" si="0">W5</f>
        <v>90</v>
      </c>
      <c r="C5" s="13">
        <f t="shared" si="0"/>
        <v>65.099999999999994</v>
      </c>
      <c r="D5" s="13">
        <f t="shared" si="0"/>
        <v>35.700000000000003</v>
      </c>
      <c r="E5" s="13">
        <f t="shared" si="0"/>
        <v>37.5</v>
      </c>
      <c r="F5" s="13">
        <f t="shared" si="0"/>
        <v>36.799999999999997</v>
      </c>
      <c r="G5" s="13">
        <f t="shared" si="0"/>
        <v>38.700000000000003</v>
      </c>
      <c r="H5" s="13">
        <f t="shared" si="0"/>
        <v>59.4</v>
      </c>
      <c r="I5" s="13">
        <f t="shared" si="0"/>
        <v>40.9</v>
      </c>
      <c r="J5" s="3">
        <f t="shared" ref="J5:K51" si="1">AE5/(10^6)</f>
        <v>4508.1000000000004</v>
      </c>
      <c r="K5" s="3">
        <f t="shared" si="1"/>
        <v>1054.9000000000001</v>
      </c>
      <c r="L5" s="13">
        <f t="shared" ref="L5:N51" si="2">AG5</f>
        <v>90.2</v>
      </c>
      <c r="M5" s="13">
        <f t="shared" si="2"/>
        <v>45.4</v>
      </c>
      <c r="N5" s="13">
        <f t="shared" si="2"/>
        <v>96.7</v>
      </c>
      <c r="O5" s="13">
        <f>'14f'!B5/'14e'!E4*100</f>
        <v>34.244436717663419</v>
      </c>
      <c r="P5" s="13">
        <f>P6/R6</f>
        <v>87.299957782518234</v>
      </c>
      <c r="Q5" s="13">
        <f>Q6/S6</f>
        <v>66.365159202781086</v>
      </c>
      <c r="R5" s="52"/>
      <c r="T5" s="171">
        <f>($K$46*G5/100)/('14f'!B5*'14f'!$H$46/100)</f>
        <v>2.2126166796251474</v>
      </c>
      <c r="U5" s="171">
        <f>100*T5/$T$46</f>
        <v>109.6317280453258</v>
      </c>
      <c r="V5">
        <v>1961</v>
      </c>
      <c r="W5">
        <v>90</v>
      </c>
      <c r="X5">
        <v>65.099999999999994</v>
      </c>
      <c r="Y5">
        <v>35.700000000000003</v>
      </c>
      <c r="Z5">
        <v>37.5</v>
      </c>
      <c r="AA5">
        <v>36.799999999999997</v>
      </c>
      <c r="AB5">
        <v>38.700000000000003</v>
      </c>
      <c r="AC5">
        <v>59.4</v>
      </c>
      <c r="AD5">
        <v>40.9</v>
      </c>
      <c r="AE5">
        <v>4508100000</v>
      </c>
      <c r="AF5">
        <v>1054900000</v>
      </c>
      <c r="AG5">
        <v>90.2</v>
      </c>
      <c r="AH5">
        <v>45.4</v>
      </c>
      <c r="AI5">
        <v>96.7</v>
      </c>
    </row>
    <row r="6" spans="1:35">
      <c r="A6" s="7">
        <f>A5+1</f>
        <v>1962</v>
      </c>
      <c r="B6" s="13">
        <f t="shared" si="0"/>
        <v>91.3</v>
      </c>
      <c r="C6" s="13">
        <f t="shared" si="0"/>
        <v>69.2</v>
      </c>
      <c r="D6" s="13">
        <f t="shared" si="0"/>
        <v>37</v>
      </c>
      <c r="E6" s="13">
        <f t="shared" si="0"/>
        <v>40.5</v>
      </c>
      <c r="F6" s="13">
        <f t="shared" si="0"/>
        <v>38.4</v>
      </c>
      <c r="G6" s="13">
        <f t="shared" si="0"/>
        <v>42</v>
      </c>
      <c r="H6" s="13">
        <f t="shared" si="0"/>
        <v>60.7</v>
      </c>
      <c r="I6" s="13">
        <f t="shared" si="0"/>
        <v>42</v>
      </c>
      <c r="J6" s="3">
        <f t="shared" si="1"/>
        <v>4855</v>
      </c>
      <c r="K6" s="3">
        <f t="shared" si="1"/>
        <v>1136.8</v>
      </c>
      <c r="L6" s="13">
        <f t="shared" si="2"/>
        <v>90.5</v>
      </c>
      <c r="M6" s="13">
        <f t="shared" si="2"/>
        <v>46.3</v>
      </c>
      <c r="N6" s="13">
        <f t="shared" si="2"/>
        <v>96.7</v>
      </c>
      <c r="O6" s="13">
        <f>'14f'!B6/'14e'!E5*100</f>
        <v>35.37298479963151</v>
      </c>
      <c r="P6" s="13">
        <f t="shared" ref="P6:Q44" si="3">P7/R7</f>
        <v>87.591908813445684</v>
      </c>
      <c r="Q6" s="13">
        <f t="shared" si="3"/>
        <v>67.081351841946827</v>
      </c>
      <c r="R6" s="13">
        <f>1+LN('14e'!C5/'14e'!C4)*('14e'!G4)/100</f>
        <v>1.0033442287756285</v>
      </c>
      <c r="S6" s="13">
        <f>1+LN(O6/O5)*(100-'14e'!G4)/100</f>
        <v>1.0107916962419601</v>
      </c>
      <c r="T6" s="171">
        <f>($K$46*G6/100)/('14f'!B6*'14f'!$H$46/100)</f>
        <v>2.309687098558916</v>
      </c>
      <c r="U6" s="171">
        <f t="shared" ref="U6:U51" si="4">100*T6/$T$46</f>
        <v>114.44141689373296</v>
      </c>
      <c r="V6">
        <v>1962</v>
      </c>
      <c r="W6">
        <v>91.3</v>
      </c>
      <c r="X6">
        <v>69.2</v>
      </c>
      <c r="Y6">
        <v>37</v>
      </c>
      <c r="Z6">
        <v>40.5</v>
      </c>
      <c r="AA6">
        <v>38.4</v>
      </c>
      <c r="AB6">
        <v>42</v>
      </c>
      <c r="AC6">
        <v>60.7</v>
      </c>
      <c r="AD6">
        <v>42</v>
      </c>
      <c r="AE6">
        <v>4855000000</v>
      </c>
      <c r="AF6">
        <v>1136800000</v>
      </c>
      <c r="AG6">
        <v>90.5</v>
      </c>
      <c r="AH6">
        <v>46.3</v>
      </c>
      <c r="AI6">
        <v>96.7</v>
      </c>
    </row>
    <row r="7" spans="1:35">
      <c r="A7" s="7">
        <f t="shared" ref="A7:A51" si="5">A6+1</f>
        <v>1963</v>
      </c>
      <c r="B7" s="13">
        <f t="shared" si="0"/>
        <v>91.5</v>
      </c>
      <c r="C7" s="13">
        <f t="shared" si="0"/>
        <v>69.8</v>
      </c>
      <c r="D7" s="13">
        <f t="shared" si="0"/>
        <v>38.6</v>
      </c>
      <c r="E7" s="13">
        <f t="shared" si="0"/>
        <v>41.7</v>
      </c>
      <c r="F7" s="13">
        <f t="shared" si="0"/>
        <v>39.700000000000003</v>
      </c>
      <c r="G7" s="13">
        <f t="shared" si="0"/>
        <v>42.8</v>
      </c>
      <c r="H7" s="13">
        <f t="shared" si="0"/>
        <v>61.3</v>
      </c>
      <c r="I7" s="13">
        <f t="shared" si="0"/>
        <v>43.4</v>
      </c>
      <c r="J7" s="3">
        <f t="shared" si="1"/>
        <v>5179</v>
      </c>
      <c r="K7" s="3">
        <f t="shared" si="1"/>
        <v>1190.5</v>
      </c>
      <c r="L7" s="13">
        <f t="shared" si="2"/>
        <v>90.8</v>
      </c>
      <c r="M7" s="13">
        <f t="shared" si="2"/>
        <v>48.1</v>
      </c>
      <c r="N7" s="13">
        <f t="shared" si="2"/>
        <v>96.8</v>
      </c>
      <c r="O7" s="13">
        <f>'14f'!B7/'14e'!E6*100</f>
        <v>37.11557262569832</v>
      </c>
      <c r="P7" s="13">
        <f t="shared" si="3"/>
        <v>87.947258040138593</v>
      </c>
      <c r="Q7" s="13">
        <f t="shared" si="3"/>
        <v>68.206758150728305</v>
      </c>
      <c r="R7" s="13">
        <f>1+LN('14e'!C6/'14e'!C5)*('14e'!G5)/100</f>
        <v>1.0040568727352401</v>
      </c>
      <c r="S7" s="13">
        <f>1+LN(O7/O6)*(100-'14e'!G5)/100</f>
        <v>1.0167767386595472</v>
      </c>
      <c r="T7" s="171">
        <f>($K$46*G7/100)/('14f'!B7*'14f'!$H$46/100)</f>
        <v>2.2671941675618066</v>
      </c>
      <c r="U7" s="171">
        <f t="shared" si="4"/>
        <v>112.33595800524934</v>
      </c>
      <c r="V7">
        <v>1963</v>
      </c>
      <c r="W7">
        <v>91.5</v>
      </c>
      <c r="X7">
        <v>69.8</v>
      </c>
      <c r="Y7">
        <v>38.6</v>
      </c>
      <c r="Z7">
        <v>41.7</v>
      </c>
      <c r="AA7">
        <v>39.700000000000003</v>
      </c>
      <c r="AB7">
        <v>42.8</v>
      </c>
      <c r="AC7">
        <v>61.3</v>
      </c>
      <c r="AD7">
        <v>43.4</v>
      </c>
      <c r="AE7">
        <v>5179000000</v>
      </c>
      <c r="AF7">
        <v>1190500000</v>
      </c>
      <c r="AG7">
        <v>90.8</v>
      </c>
      <c r="AH7">
        <v>48.1</v>
      </c>
      <c r="AI7">
        <v>96.8</v>
      </c>
    </row>
    <row r="8" spans="1:35">
      <c r="A8" s="7">
        <f t="shared" si="5"/>
        <v>1964</v>
      </c>
      <c r="B8" s="13">
        <f t="shared" si="0"/>
        <v>91.9</v>
      </c>
      <c r="C8" s="13">
        <f t="shared" si="0"/>
        <v>71.2</v>
      </c>
      <c r="D8" s="13">
        <f t="shared" si="0"/>
        <v>40</v>
      </c>
      <c r="E8" s="13">
        <f t="shared" si="0"/>
        <v>42.3</v>
      </c>
      <c r="F8" s="13">
        <f t="shared" si="0"/>
        <v>42.2</v>
      </c>
      <c r="G8" s="13">
        <f t="shared" si="0"/>
        <v>44.6</v>
      </c>
      <c r="H8" s="13">
        <f t="shared" si="0"/>
        <v>62.6</v>
      </c>
      <c r="I8" s="13">
        <f t="shared" si="0"/>
        <v>45.9</v>
      </c>
      <c r="J8" s="3">
        <f t="shared" si="1"/>
        <v>5540.4</v>
      </c>
      <c r="K8" s="3">
        <f t="shared" si="1"/>
        <v>1319</v>
      </c>
      <c r="L8" s="13">
        <f t="shared" si="2"/>
        <v>90.6</v>
      </c>
      <c r="M8" s="13">
        <f t="shared" si="2"/>
        <v>49.6</v>
      </c>
      <c r="N8" s="13">
        <f t="shared" si="2"/>
        <v>96.9</v>
      </c>
      <c r="O8" s="13">
        <f>'14f'!B8/'14e'!E7*100</f>
        <v>36.201766304347828</v>
      </c>
      <c r="P8" s="13">
        <f t="shared" si="3"/>
        <v>88.299156606470291</v>
      </c>
      <c r="Q8" s="13">
        <f t="shared" si="3"/>
        <v>67.605187942095114</v>
      </c>
      <c r="R8" s="13">
        <f>1+LN('14e'!C7/'14e'!C6)*('14e'!G6)/100</f>
        <v>1.0040012454529406</v>
      </c>
      <c r="S8" s="13">
        <f>1+LN(O8/O7)*(100-'14e'!G6)/100</f>
        <v>0.9911801964359046</v>
      </c>
      <c r="T8" s="171">
        <f>($K$46*G8/100)/('14f'!B8*'14f'!$H$46/100)</f>
        <v>2.3563587862523092</v>
      </c>
      <c r="U8" s="171">
        <f t="shared" si="4"/>
        <v>116.75392670157068</v>
      </c>
      <c r="V8">
        <v>1964</v>
      </c>
      <c r="W8">
        <v>91.9</v>
      </c>
      <c r="X8">
        <v>71.2</v>
      </c>
      <c r="Y8">
        <v>40</v>
      </c>
      <c r="Z8">
        <v>42.3</v>
      </c>
      <c r="AA8">
        <v>42.2</v>
      </c>
      <c r="AB8">
        <v>44.6</v>
      </c>
      <c r="AC8">
        <v>62.6</v>
      </c>
      <c r="AD8">
        <v>45.9</v>
      </c>
      <c r="AE8">
        <v>5540400000</v>
      </c>
      <c r="AF8">
        <v>1319000000</v>
      </c>
      <c r="AG8">
        <v>90.6</v>
      </c>
      <c r="AH8">
        <v>49.6</v>
      </c>
      <c r="AI8">
        <v>96.9</v>
      </c>
    </row>
    <row r="9" spans="1:35">
      <c r="A9" s="7">
        <f t="shared" si="5"/>
        <v>1965</v>
      </c>
      <c r="B9" s="13">
        <f t="shared" si="0"/>
        <v>92.7</v>
      </c>
      <c r="C9" s="13">
        <f t="shared" si="0"/>
        <v>73.900000000000006</v>
      </c>
      <c r="D9" s="13">
        <f t="shared" si="0"/>
        <v>41</v>
      </c>
      <c r="E9" s="13">
        <f t="shared" si="0"/>
        <v>44.5</v>
      </c>
      <c r="F9" s="13">
        <f t="shared" si="0"/>
        <v>43.8</v>
      </c>
      <c r="G9" s="13">
        <f t="shared" si="0"/>
        <v>47.5</v>
      </c>
      <c r="H9" s="13">
        <f t="shared" si="0"/>
        <v>64.400000000000006</v>
      </c>
      <c r="I9" s="13">
        <f t="shared" si="0"/>
        <v>47.2</v>
      </c>
      <c r="J9" s="3">
        <f t="shared" si="1"/>
        <v>5810.9</v>
      </c>
      <c r="K9" s="3">
        <f t="shared" si="1"/>
        <v>1412.2</v>
      </c>
      <c r="L9" s="13">
        <f t="shared" si="2"/>
        <v>90.8</v>
      </c>
      <c r="M9" s="13">
        <f t="shared" si="2"/>
        <v>50.1</v>
      </c>
      <c r="N9" s="13">
        <f t="shared" si="2"/>
        <v>97</v>
      </c>
      <c r="O9" s="13">
        <f>'14f'!B9/'14e'!E8*100</f>
        <v>37.135561019222173</v>
      </c>
      <c r="P9" s="13">
        <f t="shared" si="3"/>
        <v>88.638079778532259</v>
      </c>
      <c r="Q9" s="13">
        <f t="shared" si="3"/>
        <v>68.253015329920032</v>
      </c>
      <c r="R9" s="13">
        <f>1+LN('14e'!C8/'14e'!C7)*('14e'!G7)/100</f>
        <v>1.003838351181229</v>
      </c>
      <c r="S9" s="13">
        <f>1+LN(O9/O8)*(100-'14e'!G7)/100</f>
        <v>1.009582509975119</v>
      </c>
      <c r="T9" s="171">
        <f>($K$46*G9/100)/('14f'!B9*'14f'!$H$46/100)</f>
        <v>2.4147547286570892</v>
      </c>
      <c r="U9" s="171">
        <f t="shared" si="4"/>
        <v>119.64735516372797</v>
      </c>
      <c r="V9">
        <v>1965</v>
      </c>
      <c r="W9">
        <v>92.7</v>
      </c>
      <c r="X9">
        <v>73.900000000000006</v>
      </c>
      <c r="Y9">
        <v>41</v>
      </c>
      <c r="Z9">
        <v>44.5</v>
      </c>
      <c r="AA9">
        <v>43.8</v>
      </c>
      <c r="AB9">
        <v>47.5</v>
      </c>
      <c r="AC9">
        <v>64.400000000000006</v>
      </c>
      <c r="AD9">
        <v>47.2</v>
      </c>
      <c r="AE9">
        <v>5810900000</v>
      </c>
      <c r="AF9">
        <v>1412200000</v>
      </c>
      <c r="AG9">
        <v>90.8</v>
      </c>
      <c r="AH9">
        <v>50.1</v>
      </c>
      <c r="AI9">
        <v>97</v>
      </c>
    </row>
    <row r="10" spans="1:35">
      <c r="A10" s="7">
        <f t="shared" si="5"/>
        <v>1966</v>
      </c>
      <c r="B10" s="13">
        <f t="shared" si="0"/>
        <v>92.6</v>
      </c>
      <c r="C10" s="13">
        <f t="shared" si="0"/>
        <v>73.599999999999994</v>
      </c>
      <c r="D10" s="13">
        <f t="shared" si="0"/>
        <v>42</v>
      </c>
      <c r="E10" s="13">
        <f t="shared" si="0"/>
        <v>45.3</v>
      </c>
      <c r="F10" s="13">
        <f t="shared" si="0"/>
        <v>45.3</v>
      </c>
      <c r="G10" s="13">
        <f t="shared" si="0"/>
        <v>48.8</v>
      </c>
      <c r="H10" s="13">
        <f t="shared" si="0"/>
        <v>66.3</v>
      </c>
      <c r="I10" s="13">
        <f t="shared" si="0"/>
        <v>48.9</v>
      </c>
      <c r="J10" s="3">
        <f t="shared" si="1"/>
        <v>6303.3</v>
      </c>
      <c r="K10" s="3">
        <f t="shared" si="1"/>
        <v>1489.5</v>
      </c>
      <c r="L10" s="13">
        <f t="shared" si="2"/>
        <v>91.2</v>
      </c>
      <c r="M10" s="13">
        <f t="shared" si="2"/>
        <v>51.1</v>
      </c>
      <c r="N10" s="13">
        <f t="shared" si="2"/>
        <v>97.1</v>
      </c>
      <c r="O10" s="13">
        <f>'14f'!B10/'14e'!E9*100</f>
        <v>39.005645339827325</v>
      </c>
      <c r="P10" s="13">
        <f t="shared" si="3"/>
        <v>88.841944440387351</v>
      </c>
      <c r="Q10" s="13">
        <f t="shared" si="3"/>
        <v>69.507261585010852</v>
      </c>
      <c r="R10" s="13">
        <f>1+LN('14e'!C9/'14e'!C8)*('14e'!G8)/100</f>
        <v>1.0022999670385964</v>
      </c>
      <c r="S10" s="13">
        <f>1+LN(O10/O9)*(100-'14e'!G8)/100</f>
        <v>1.0183764226243788</v>
      </c>
      <c r="T10" s="171">
        <f>($K$46*G10/100)/('14f'!B10*'14f'!$H$46/100)</f>
        <v>2.3394170376852594</v>
      </c>
      <c r="U10" s="171">
        <f t="shared" si="4"/>
        <v>115.91448931116388</v>
      </c>
      <c r="V10">
        <v>1966</v>
      </c>
      <c r="W10">
        <v>92.6</v>
      </c>
      <c r="X10">
        <v>73.599999999999994</v>
      </c>
      <c r="Y10">
        <v>42</v>
      </c>
      <c r="Z10">
        <v>45.3</v>
      </c>
      <c r="AA10">
        <v>45.3</v>
      </c>
      <c r="AB10">
        <v>48.8</v>
      </c>
      <c r="AC10">
        <v>66.3</v>
      </c>
      <c r="AD10">
        <v>48.9</v>
      </c>
      <c r="AE10">
        <v>6303300000</v>
      </c>
      <c r="AF10">
        <v>1489500000</v>
      </c>
      <c r="AG10">
        <v>91.2</v>
      </c>
      <c r="AH10">
        <v>51.1</v>
      </c>
      <c r="AI10">
        <v>97.1</v>
      </c>
    </row>
    <row r="11" spans="1:35">
      <c r="A11" s="7">
        <f t="shared" si="5"/>
        <v>1967</v>
      </c>
      <c r="B11" s="13">
        <f t="shared" si="0"/>
        <v>92.3</v>
      </c>
      <c r="C11" s="13">
        <f t="shared" si="0"/>
        <v>72.599999999999994</v>
      </c>
      <c r="D11" s="13">
        <f t="shared" si="0"/>
        <v>42.4</v>
      </c>
      <c r="E11" s="13">
        <f t="shared" si="0"/>
        <v>45.2</v>
      </c>
      <c r="F11" s="13">
        <f t="shared" si="0"/>
        <v>47.2</v>
      </c>
      <c r="G11" s="13">
        <f t="shared" si="0"/>
        <v>50.3</v>
      </c>
      <c r="H11" s="13">
        <f t="shared" si="0"/>
        <v>69.3</v>
      </c>
      <c r="I11" s="13">
        <f t="shared" si="0"/>
        <v>51.1</v>
      </c>
      <c r="J11" s="3">
        <f t="shared" si="1"/>
        <v>6625.3</v>
      </c>
      <c r="K11" s="3">
        <f t="shared" si="1"/>
        <v>1610.4</v>
      </c>
      <c r="L11" s="13">
        <f t="shared" si="2"/>
        <v>91.4</v>
      </c>
      <c r="M11" s="13">
        <f t="shared" si="2"/>
        <v>51.7</v>
      </c>
      <c r="N11" s="13">
        <f t="shared" si="2"/>
        <v>97.1</v>
      </c>
      <c r="O11" s="13">
        <f>'14f'!B11/'14e'!E10*100</f>
        <v>40.216216216216218</v>
      </c>
      <c r="P11" s="13">
        <f t="shared" si="3"/>
        <v>89.125188299969281</v>
      </c>
      <c r="Q11" s="13">
        <f t="shared" si="3"/>
        <v>70.243211658569209</v>
      </c>
      <c r="R11" s="13">
        <f>1+LN('14e'!C10/'14e'!C9)*('14e'!G9)/100</f>
        <v>1.0031881771765137</v>
      </c>
      <c r="S11" s="13">
        <f>1+LN(O11/O10)*(100-'14e'!G9)/100</f>
        <v>1.0105881034121629</v>
      </c>
      <c r="T11" s="171">
        <f>($K$46*G11/100)/('14f'!B11*'14f'!$H$46/100)</f>
        <v>2.26599993665537</v>
      </c>
      <c r="U11" s="171">
        <f t="shared" si="4"/>
        <v>112.27678571428571</v>
      </c>
      <c r="V11">
        <v>1967</v>
      </c>
      <c r="W11">
        <v>92.3</v>
      </c>
      <c r="X11">
        <v>72.599999999999994</v>
      </c>
      <c r="Y11">
        <v>42.4</v>
      </c>
      <c r="Z11">
        <v>45.2</v>
      </c>
      <c r="AA11">
        <v>47.2</v>
      </c>
      <c r="AB11">
        <v>50.3</v>
      </c>
      <c r="AC11">
        <v>69.3</v>
      </c>
      <c r="AD11">
        <v>51.1</v>
      </c>
      <c r="AE11">
        <v>6625300000</v>
      </c>
      <c r="AF11">
        <v>1610400000</v>
      </c>
      <c r="AG11">
        <v>91.4</v>
      </c>
      <c r="AH11">
        <v>51.7</v>
      </c>
      <c r="AI11">
        <v>97.1</v>
      </c>
    </row>
    <row r="12" spans="1:35">
      <c r="A12" s="7">
        <f t="shared" si="5"/>
        <v>1968</v>
      </c>
      <c r="B12" s="13">
        <f t="shared" si="0"/>
        <v>92.3</v>
      </c>
      <c r="C12" s="13">
        <f t="shared" si="0"/>
        <v>72.5</v>
      </c>
      <c r="D12" s="13">
        <f t="shared" si="0"/>
        <v>42.7</v>
      </c>
      <c r="E12" s="13">
        <f t="shared" si="0"/>
        <v>45.4</v>
      </c>
      <c r="F12" s="13">
        <f t="shared" si="0"/>
        <v>48</v>
      </c>
      <c r="G12" s="13">
        <f t="shared" si="0"/>
        <v>51</v>
      </c>
      <c r="H12" s="13">
        <f t="shared" si="0"/>
        <v>70.3</v>
      </c>
      <c r="I12" s="13">
        <f t="shared" si="0"/>
        <v>52</v>
      </c>
      <c r="J12" s="3">
        <f t="shared" si="1"/>
        <v>6815.4</v>
      </c>
      <c r="K12" s="3">
        <f t="shared" si="1"/>
        <v>1677.4</v>
      </c>
      <c r="L12" s="13">
        <f t="shared" si="2"/>
        <v>91.5</v>
      </c>
      <c r="M12" s="13">
        <f t="shared" si="2"/>
        <v>52</v>
      </c>
      <c r="N12" s="13">
        <f t="shared" si="2"/>
        <v>97.2</v>
      </c>
      <c r="O12" s="13">
        <f>'14f'!B12/'14e'!E11*100</f>
        <v>40.594767070835999</v>
      </c>
      <c r="P12" s="13">
        <f t="shared" si="3"/>
        <v>89.33527209255854</v>
      </c>
      <c r="Q12" s="13">
        <f t="shared" si="3"/>
        <v>70.47549158493743</v>
      </c>
      <c r="R12" s="13">
        <f>1+LN('14e'!C11/'14e'!C10)*('14e'!G10)/100</f>
        <v>1.0023571764233719</v>
      </c>
      <c r="S12" s="13">
        <f>1+LN(O12/O11)*(100-'14e'!G10)/100</f>
        <v>1.0033067953597745</v>
      </c>
      <c r="T12" s="171">
        <f>($K$46*G12/100)/('14f'!B12*'14f'!$H$46/100)</f>
        <v>2.257227100236384</v>
      </c>
      <c r="U12" s="171">
        <f t="shared" si="4"/>
        <v>111.84210526315788</v>
      </c>
      <c r="V12">
        <v>1968</v>
      </c>
      <c r="W12">
        <v>92.3</v>
      </c>
      <c r="X12">
        <v>72.5</v>
      </c>
      <c r="Y12">
        <v>42.7</v>
      </c>
      <c r="Z12">
        <v>45.4</v>
      </c>
      <c r="AA12">
        <v>48</v>
      </c>
      <c r="AB12">
        <v>51</v>
      </c>
      <c r="AC12">
        <v>70.3</v>
      </c>
      <c r="AD12">
        <v>52</v>
      </c>
      <c r="AE12">
        <v>6815400000</v>
      </c>
      <c r="AF12">
        <v>1677400000</v>
      </c>
      <c r="AG12">
        <v>91.5</v>
      </c>
      <c r="AH12">
        <v>52</v>
      </c>
      <c r="AI12">
        <v>97.2</v>
      </c>
    </row>
    <row r="13" spans="1:35">
      <c r="A13" s="7">
        <f t="shared" si="5"/>
        <v>1969</v>
      </c>
      <c r="B13" s="13">
        <f t="shared" si="0"/>
        <v>92.2</v>
      </c>
      <c r="C13" s="13">
        <f t="shared" si="0"/>
        <v>72.3</v>
      </c>
      <c r="D13" s="13">
        <f t="shared" si="0"/>
        <v>44.2</v>
      </c>
      <c r="E13" s="13">
        <f t="shared" si="0"/>
        <v>45.9</v>
      </c>
      <c r="F13" s="13">
        <f t="shared" si="0"/>
        <v>48.5</v>
      </c>
      <c r="G13" s="13">
        <f t="shared" si="0"/>
        <v>50.3</v>
      </c>
      <c r="H13" s="13">
        <f t="shared" si="0"/>
        <v>69.7</v>
      </c>
      <c r="I13" s="13">
        <f t="shared" si="0"/>
        <v>52.6</v>
      </c>
      <c r="J13" s="3">
        <f t="shared" si="1"/>
        <v>7294.6</v>
      </c>
      <c r="K13" s="3">
        <f t="shared" si="1"/>
        <v>1787.2</v>
      </c>
      <c r="L13" s="13">
        <f t="shared" si="2"/>
        <v>91.8</v>
      </c>
      <c r="M13" s="13">
        <f t="shared" si="2"/>
        <v>53.7</v>
      </c>
      <c r="N13" s="13">
        <f t="shared" si="2"/>
        <v>97.2</v>
      </c>
      <c r="O13" s="13">
        <f>'14f'!B13/'14e'!E12*100</f>
        <v>42.114354171204532</v>
      </c>
      <c r="P13" s="13">
        <f t="shared" si="3"/>
        <v>89.406478708047644</v>
      </c>
      <c r="Q13" s="13">
        <f t="shared" si="3"/>
        <v>71.361295071923209</v>
      </c>
      <c r="R13" s="13">
        <f>1+LN('14e'!C12/'14e'!C11)*('14e'!G11)/100</f>
        <v>1.0007970716808847</v>
      </c>
      <c r="S13" s="13">
        <f>1+LN(O13/O12)*(100-'14e'!G11)/100</f>
        <v>1.0125689579038721</v>
      </c>
      <c r="T13" s="171">
        <f>($K$46*G13/100)/('14f'!B13*'14f'!$H$46/100)</f>
        <v>2.1973332719082377</v>
      </c>
      <c r="U13" s="171">
        <f t="shared" si="4"/>
        <v>108.87445887445887</v>
      </c>
      <c r="V13">
        <v>1969</v>
      </c>
      <c r="W13">
        <v>92.2</v>
      </c>
      <c r="X13">
        <v>72.3</v>
      </c>
      <c r="Y13">
        <v>44.2</v>
      </c>
      <c r="Z13">
        <v>45.9</v>
      </c>
      <c r="AA13">
        <v>48.5</v>
      </c>
      <c r="AB13">
        <v>50.3</v>
      </c>
      <c r="AC13">
        <v>69.7</v>
      </c>
      <c r="AD13">
        <v>52.6</v>
      </c>
      <c r="AE13">
        <v>7294600000</v>
      </c>
      <c r="AF13">
        <v>1787200000</v>
      </c>
      <c r="AG13">
        <v>91.8</v>
      </c>
      <c r="AH13">
        <v>53.7</v>
      </c>
      <c r="AI13">
        <v>97.2</v>
      </c>
    </row>
    <row r="14" spans="1:35">
      <c r="A14" s="7">
        <f t="shared" si="5"/>
        <v>1970</v>
      </c>
      <c r="B14" s="13">
        <f t="shared" si="0"/>
        <v>92.1</v>
      </c>
      <c r="C14" s="13">
        <f t="shared" si="0"/>
        <v>71.7</v>
      </c>
      <c r="D14" s="13">
        <f t="shared" si="0"/>
        <v>45.4</v>
      </c>
      <c r="E14" s="13">
        <f t="shared" si="0"/>
        <v>46.5</v>
      </c>
      <c r="F14" s="13">
        <f t="shared" si="0"/>
        <v>49.9</v>
      </c>
      <c r="G14" s="13">
        <f t="shared" si="0"/>
        <v>51.1</v>
      </c>
      <c r="H14" s="13">
        <f t="shared" si="0"/>
        <v>71.2</v>
      </c>
      <c r="I14" s="13">
        <f t="shared" si="0"/>
        <v>54.2</v>
      </c>
      <c r="J14" s="3">
        <f t="shared" si="1"/>
        <v>7668.8</v>
      </c>
      <c r="K14" s="3">
        <f t="shared" si="1"/>
        <v>1846.6</v>
      </c>
      <c r="L14" s="13">
        <f t="shared" si="2"/>
        <v>92.2</v>
      </c>
      <c r="M14" s="13">
        <f t="shared" si="2"/>
        <v>55</v>
      </c>
      <c r="N14" s="13">
        <f t="shared" si="2"/>
        <v>97.3</v>
      </c>
      <c r="O14" s="13">
        <f>'14f'!B14/'14e'!E13*100</f>
        <v>44.61814621409922</v>
      </c>
      <c r="P14" s="13">
        <f t="shared" si="3"/>
        <v>89.619834569436307</v>
      </c>
      <c r="Q14" s="13">
        <f t="shared" si="3"/>
        <v>72.769791222383802</v>
      </c>
      <c r="R14" s="13">
        <f>1+LN('14e'!C13/'14e'!C12)*('14e'!G12)/100</f>
        <v>1.0023863579515906</v>
      </c>
      <c r="S14" s="13">
        <f>1+LN(O14/O13)*(100-'14e'!G12)/100</f>
        <v>1.01973753627987</v>
      </c>
      <c r="T14" s="171">
        <f>($K$46*G14/100)/('14f'!B14*'14f'!$H$46/100)</f>
        <v>2.1047220087582281</v>
      </c>
      <c r="U14" s="171">
        <f t="shared" si="4"/>
        <v>104.28571428571426</v>
      </c>
      <c r="V14">
        <v>1970</v>
      </c>
      <c r="W14">
        <v>92.1</v>
      </c>
      <c r="X14">
        <v>71.7</v>
      </c>
      <c r="Y14">
        <v>45.4</v>
      </c>
      <c r="Z14">
        <v>46.5</v>
      </c>
      <c r="AA14">
        <v>49.9</v>
      </c>
      <c r="AB14">
        <v>51.1</v>
      </c>
      <c r="AC14">
        <v>71.2</v>
      </c>
      <c r="AD14">
        <v>54.2</v>
      </c>
      <c r="AE14">
        <v>7668800000</v>
      </c>
      <c r="AF14">
        <v>1846600000</v>
      </c>
      <c r="AG14">
        <v>92.2</v>
      </c>
      <c r="AH14">
        <v>55</v>
      </c>
      <c r="AI14">
        <v>97.3</v>
      </c>
    </row>
    <row r="15" spans="1:35">
      <c r="A15" s="7">
        <f t="shared" si="5"/>
        <v>1971</v>
      </c>
      <c r="B15" s="13">
        <f t="shared" si="0"/>
        <v>94</v>
      </c>
      <c r="C15" s="13">
        <f t="shared" si="0"/>
        <v>78.099999999999994</v>
      </c>
      <c r="D15" s="13">
        <f t="shared" si="0"/>
        <v>47.7</v>
      </c>
      <c r="E15" s="13">
        <f t="shared" si="0"/>
        <v>51.3</v>
      </c>
      <c r="F15" s="13">
        <f t="shared" si="0"/>
        <v>51.8</v>
      </c>
      <c r="G15" s="13">
        <f t="shared" si="0"/>
        <v>55.7</v>
      </c>
      <c r="H15" s="13">
        <f t="shared" si="0"/>
        <v>71.400000000000006</v>
      </c>
      <c r="I15" s="13">
        <f t="shared" si="0"/>
        <v>55.1</v>
      </c>
      <c r="J15" s="3">
        <f t="shared" si="1"/>
        <v>8089.2</v>
      </c>
      <c r="K15" s="3">
        <f t="shared" si="1"/>
        <v>2035.9</v>
      </c>
      <c r="L15" s="13">
        <f t="shared" si="2"/>
        <v>92.5</v>
      </c>
      <c r="M15" s="13">
        <f t="shared" si="2"/>
        <v>56.3</v>
      </c>
      <c r="N15" s="13">
        <f t="shared" si="2"/>
        <v>97.4</v>
      </c>
      <c r="O15" s="13">
        <f>'14f'!B15/'14e'!E14*100</f>
        <v>45.957636443661968</v>
      </c>
      <c r="P15" s="13">
        <f t="shared" si="3"/>
        <v>89.986732057540181</v>
      </c>
      <c r="Q15" s="13">
        <f t="shared" si="3"/>
        <v>73.456824135775548</v>
      </c>
      <c r="R15" s="13">
        <f>1+LN('14e'!C14/'14e'!C13)*('14e'!G13)/100</f>
        <v>1.0040939317715389</v>
      </c>
      <c r="S15" s="13">
        <f>1+LN(O15/O14)*(100-'14e'!G13)/100</f>
        <v>1.0094411829668739</v>
      </c>
      <c r="T15" s="171">
        <f>($K$46*G15/100)/('14f'!B15*'14f'!$H$46/100)</f>
        <v>2.2528100343559272</v>
      </c>
      <c r="U15" s="171">
        <f t="shared" si="4"/>
        <v>111.623246492986</v>
      </c>
      <c r="V15">
        <v>1971</v>
      </c>
      <c r="W15">
        <v>94</v>
      </c>
      <c r="X15">
        <v>78.099999999999994</v>
      </c>
      <c r="Y15">
        <v>47.7</v>
      </c>
      <c r="Z15">
        <v>51.3</v>
      </c>
      <c r="AA15">
        <v>51.8</v>
      </c>
      <c r="AB15">
        <v>55.7</v>
      </c>
      <c r="AC15">
        <v>71.400000000000006</v>
      </c>
      <c r="AD15">
        <v>55.1</v>
      </c>
      <c r="AE15">
        <v>8089200000</v>
      </c>
      <c r="AF15">
        <v>2035900000</v>
      </c>
      <c r="AG15">
        <v>92.5</v>
      </c>
      <c r="AH15">
        <v>56.3</v>
      </c>
      <c r="AI15">
        <v>97.4</v>
      </c>
    </row>
    <row r="16" spans="1:35">
      <c r="A16" s="7">
        <f t="shared" si="5"/>
        <v>1972</v>
      </c>
      <c r="B16" s="13">
        <f t="shared" si="0"/>
        <v>94.4</v>
      </c>
      <c r="C16" s="13">
        <f t="shared" si="0"/>
        <v>79.5</v>
      </c>
      <c r="D16" s="13">
        <f t="shared" si="0"/>
        <v>49.5</v>
      </c>
      <c r="E16" s="13">
        <f t="shared" si="0"/>
        <v>52.8</v>
      </c>
      <c r="F16" s="13">
        <f t="shared" si="0"/>
        <v>53.7</v>
      </c>
      <c r="G16" s="13">
        <f t="shared" si="0"/>
        <v>57.3</v>
      </c>
      <c r="H16" s="13">
        <f t="shared" si="0"/>
        <v>72.099999999999994</v>
      </c>
      <c r="I16" s="13">
        <f t="shared" si="0"/>
        <v>56.9</v>
      </c>
      <c r="J16" s="3">
        <f t="shared" si="1"/>
        <v>9131.5</v>
      </c>
      <c r="K16" s="3">
        <f t="shared" si="1"/>
        <v>2183.6999999999998</v>
      </c>
      <c r="L16" s="13">
        <f t="shared" si="2"/>
        <v>92.6</v>
      </c>
      <c r="M16" s="13">
        <f t="shared" si="2"/>
        <v>58.1</v>
      </c>
      <c r="N16" s="13">
        <f t="shared" si="2"/>
        <v>97.5</v>
      </c>
      <c r="O16" s="13">
        <f>'14f'!B16/'14e'!E15*100</f>
        <v>46.68415841584158</v>
      </c>
      <c r="P16" s="13">
        <f t="shared" si="3"/>
        <v>90.337585276251929</v>
      </c>
      <c r="Q16" s="13">
        <f t="shared" si="3"/>
        <v>73.857440153537979</v>
      </c>
      <c r="R16" s="13">
        <f>1+LN('14e'!C15/'14e'!C14)*('14e'!G14)/100</f>
        <v>1.0038989438852763</v>
      </c>
      <c r="S16" s="13">
        <f>1+LN(O16/O15)*(100-'14e'!G14)/100</f>
        <v>1.0054537617501942</v>
      </c>
      <c r="T16" s="171">
        <f>($K$46*G16/100)/('14f'!B16*'14f'!$H$46/100)</f>
        <v>2.2809543047011038</v>
      </c>
      <c r="U16" s="171">
        <f t="shared" si="4"/>
        <v>113.01775147928996</v>
      </c>
      <c r="V16">
        <v>1972</v>
      </c>
      <c r="W16">
        <v>94.4</v>
      </c>
      <c r="X16">
        <v>79.5</v>
      </c>
      <c r="Y16">
        <v>49.5</v>
      </c>
      <c r="Z16">
        <v>52.8</v>
      </c>
      <c r="AA16">
        <v>53.7</v>
      </c>
      <c r="AB16">
        <v>57.3</v>
      </c>
      <c r="AC16">
        <v>72.099999999999994</v>
      </c>
      <c r="AD16">
        <v>56.9</v>
      </c>
      <c r="AE16">
        <v>9131500000</v>
      </c>
      <c r="AF16">
        <v>2183700000</v>
      </c>
      <c r="AG16">
        <v>92.6</v>
      </c>
      <c r="AH16">
        <v>58.1</v>
      </c>
      <c r="AI16">
        <v>97.5</v>
      </c>
    </row>
    <row r="17" spans="1:35">
      <c r="A17" s="7">
        <f t="shared" si="5"/>
        <v>1973</v>
      </c>
      <c r="B17" s="13">
        <f t="shared" si="0"/>
        <v>95.3</v>
      </c>
      <c r="C17" s="13">
        <f t="shared" si="0"/>
        <v>82.9</v>
      </c>
      <c r="D17" s="13">
        <f t="shared" si="0"/>
        <v>50.2</v>
      </c>
      <c r="E17" s="13">
        <f t="shared" si="0"/>
        <v>56</v>
      </c>
      <c r="F17" s="13">
        <f t="shared" si="0"/>
        <v>54.2</v>
      </c>
      <c r="G17" s="13">
        <f t="shared" si="0"/>
        <v>60.5</v>
      </c>
      <c r="H17" s="13">
        <f t="shared" si="0"/>
        <v>73</v>
      </c>
      <c r="I17" s="13">
        <f t="shared" si="0"/>
        <v>56.9</v>
      </c>
      <c r="J17" s="3">
        <f t="shared" si="1"/>
        <v>11203.9</v>
      </c>
      <c r="K17" s="3">
        <f t="shared" si="1"/>
        <v>2518.6</v>
      </c>
      <c r="L17" s="13">
        <f t="shared" si="2"/>
        <v>92.9</v>
      </c>
      <c r="M17" s="13">
        <f t="shared" si="2"/>
        <v>58.1</v>
      </c>
      <c r="N17" s="13">
        <f t="shared" si="2"/>
        <v>97.6</v>
      </c>
      <c r="O17" s="13">
        <f>'14f'!B17/'14e'!E16*100</f>
        <v>48.608960176991154</v>
      </c>
      <c r="P17" s="13">
        <f t="shared" si="3"/>
        <v>90.693561677702576</v>
      </c>
      <c r="Q17" s="13">
        <f t="shared" si="3"/>
        <v>74.862512884571558</v>
      </c>
      <c r="R17" s="13">
        <f>1+LN('14e'!C16/'14e'!C15)*('14e'!G15)/100</f>
        <v>1.0039405126931618</v>
      </c>
      <c r="S17" s="13">
        <f>1+LN(O17/O16)*(100-'14e'!G15)/100</f>
        <v>1.013608280072315</v>
      </c>
      <c r="T17" s="171">
        <f>($K$46*G17/100)/('14f'!B17*'14f'!$H$46/100)</f>
        <v>2.3257658726917412</v>
      </c>
      <c r="U17" s="171">
        <f t="shared" si="4"/>
        <v>115.23809523809524</v>
      </c>
      <c r="V17">
        <v>1973</v>
      </c>
      <c r="W17">
        <v>95.3</v>
      </c>
      <c r="X17">
        <v>82.9</v>
      </c>
      <c r="Y17">
        <v>50.2</v>
      </c>
      <c r="Z17">
        <v>56</v>
      </c>
      <c r="AA17">
        <v>54.2</v>
      </c>
      <c r="AB17">
        <v>60.5</v>
      </c>
      <c r="AC17">
        <v>73</v>
      </c>
      <c r="AD17">
        <v>56.9</v>
      </c>
      <c r="AE17">
        <v>11203900000</v>
      </c>
      <c r="AF17">
        <v>2518600000</v>
      </c>
      <c r="AG17">
        <v>92.9</v>
      </c>
      <c r="AH17">
        <v>58.1</v>
      </c>
      <c r="AI17">
        <v>97.6</v>
      </c>
    </row>
    <row r="18" spans="1:35">
      <c r="A18" s="7">
        <f t="shared" si="5"/>
        <v>1974</v>
      </c>
      <c r="B18" s="13">
        <f t="shared" si="0"/>
        <v>94.9</v>
      </c>
      <c r="C18" s="13">
        <f t="shared" si="0"/>
        <v>81.400000000000006</v>
      </c>
      <c r="D18" s="13">
        <f t="shared" si="0"/>
        <v>52.5</v>
      </c>
      <c r="E18" s="13">
        <f t="shared" si="0"/>
        <v>56.6</v>
      </c>
      <c r="F18" s="13">
        <f t="shared" si="0"/>
        <v>55.3</v>
      </c>
      <c r="G18" s="13">
        <f t="shared" si="0"/>
        <v>59.7</v>
      </c>
      <c r="H18" s="13">
        <f t="shared" si="0"/>
        <v>73.3</v>
      </c>
      <c r="I18" s="13">
        <f t="shared" si="0"/>
        <v>58.2</v>
      </c>
      <c r="J18" s="3">
        <f t="shared" si="1"/>
        <v>13455.5</v>
      </c>
      <c r="K18" s="3">
        <f t="shared" si="1"/>
        <v>2837.1</v>
      </c>
      <c r="L18" s="13">
        <f t="shared" si="2"/>
        <v>93.4</v>
      </c>
      <c r="M18" s="13">
        <f t="shared" si="2"/>
        <v>60.6</v>
      </c>
      <c r="N18" s="13">
        <f t="shared" si="2"/>
        <v>97.6</v>
      </c>
      <c r="O18" s="13">
        <f>'14f'!B18/'14e'!E17*100</f>
        <v>52.217558983666066</v>
      </c>
      <c r="P18" s="13">
        <f t="shared" si="3"/>
        <v>90.962297009169603</v>
      </c>
      <c r="Q18" s="13">
        <f t="shared" si="3"/>
        <v>76.863778846367381</v>
      </c>
      <c r="R18" s="13">
        <f>1+LN('14e'!C17/'14e'!C16)*('14e'!G16)/100</f>
        <v>1.0029631136598431</v>
      </c>
      <c r="S18" s="13">
        <f>1+LN(O18/O17)*(100-'14e'!G16)/100</f>
        <v>1.0267325512420551</v>
      </c>
      <c r="T18" s="171">
        <f>($K$46*G18/100)/('14f'!B18*'14f'!$H$46/100)</f>
        <v>2.1906932190786148</v>
      </c>
      <c r="U18" s="171">
        <f t="shared" si="4"/>
        <v>108.54545454545456</v>
      </c>
      <c r="V18">
        <v>1974</v>
      </c>
      <c r="W18">
        <v>94.9</v>
      </c>
      <c r="X18">
        <v>81.400000000000006</v>
      </c>
      <c r="Y18">
        <v>52.5</v>
      </c>
      <c r="Z18">
        <v>56.6</v>
      </c>
      <c r="AA18">
        <v>55.3</v>
      </c>
      <c r="AB18">
        <v>59.7</v>
      </c>
      <c r="AC18">
        <v>73.3</v>
      </c>
      <c r="AD18">
        <v>58.2</v>
      </c>
      <c r="AE18">
        <v>13455500000</v>
      </c>
      <c r="AF18">
        <v>2837100000</v>
      </c>
      <c r="AG18">
        <v>93.4</v>
      </c>
      <c r="AH18">
        <v>60.6</v>
      </c>
      <c r="AI18">
        <v>97.6</v>
      </c>
    </row>
    <row r="19" spans="1:35">
      <c r="A19" s="7">
        <f t="shared" si="5"/>
        <v>1975</v>
      </c>
      <c r="B19" s="13">
        <f t="shared" si="0"/>
        <v>94.7</v>
      </c>
      <c r="C19" s="13">
        <f t="shared" si="0"/>
        <v>80.2</v>
      </c>
      <c r="D19" s="13">
        <f t="shared" si="0"/>
        <v>52.6</v>
      </c>
      <c r="E19" s="13">
        <f t="shared" si="0"/>
        <v>56.6</v>
      </c>
      <c r="F19" s="13">
        <f t="shared" si="0"/>
        <v>55</v>
      </c>
      <c r="G19" s="13">
        <f t="shared" si="0"/>
        <v>59.3</v>
      </c>
      <c r="H19" s="13">
        <f t="shared" si="0"/>
        <v>73.900000000000006</v>
      </c>
      <c r="I19" s="13">
        <f t="shared" si="0"/>
        <v>58.1</v>
      </c>
      <c r="J19" s="3">
        <f t="shared" si="1"/>
        <v>14841.9</v>
      </c>
      <c r="K19" s="3">
        <f t="shared" si="1"/>
        <v>3329.9</v>
      </c>
      <c r="L19" s="13">
        <f t="shared" si="2"/>
        <v>93.6</v>
      </c>
      <c r="M19" s="13">
        <f t="shared" si="2"/>
        <v>60.7</v>
      </c>
      <c r="N19" s="13">
        <f t="shared" si="2"/>
        <v>97.7</v>
      </c>
      <c r="O19" s="13">
        <f>'14f'!B19/'14e'!E18*100</f>
        <v>53.685688199041316</v>
      </c>
      <c r="P19" s="13">
        <f t="shared" si="3"/>
        <v>91.30330950344117</v>
      </c>
      <c r="Q19" s="13">
        <f t="shared" si="3"/>
        <v>77.63594502916456</v>
      </c>
      <c r="R19" s="13">
        <f>1+LN('14e'!C18/'14e'!C17)*('14e'!G17)/100</f>
        <v>1.0037489433038085</v>
      </c>
      <c r="S19" s="13">
        <f>1+LN(O19/O18)*(100-'14e'!G17)/100</f>
        <v>1.0100459045129768</v>
      </c>
      <c r="T19" s="171">
        <f>($K$46*G19/100)/('14f'!B19*'14f'!$H$46/100)</f>
        <v>2.1295522493919479</v>
      </c>
      <c r="U19" s="171">
        <f t="shared" si="4"/>
        <v>105.51601423487543</v>
      </c>
      <c r="V19">
        <v>1975</v>
      </c>
      <c r="W19">
        <v>94.7</v>
      </c>
      <c r="X19">
        <v>80.2</v>
      </c>
      <c r="Y19">
        <v>52.6</v>
      </c>
      <c r="Z19">
        <v>56.6</v>
      </c>
      <c r="AA19">
        <v>55</v>
      </c>
      <c r="AB19">
        <v>59.3</v>
      </c>
      <c r="AC19">
        <v>73.900000000000006</v>
      </c>
      <c r="AD19">
        <v>58.1</v>
      </c>
      <c r="AE19">
        <v>14841900000</v>
      </c>
      <c r="AF19">
        <v>3329900000</v>
      </c>
      <c r="AG19">
        <v>93.6</v>
      </c>
      <c r="AH19">
        <v>60.7</v>
      </c>
      <c r="AI19">
        <v>97.7</v>
      </c>
    </row>
    <row r="20" spans="1:35">
      <c r="A20" s="7">
        <f t="shared" si="5"/>
        <v>1976</v>
      </c>
      <c r="B20" s="13">
        <f t="shared" si="0"/>
        <v>97</v>
      </c>
      <c r="C20" s="13">
        <f t="shared" si="0"/>
        <v>88.9</v>
      </c>
      <c r="D20" s="13">
        <f t="shared" si="0"/>
        <v>57.7</v>
      </c>
      <c r="E20" s="13">
        <f t="shared" si="0"/>
        <v>64.099999999999994</v>
      </c>
      <c r="F20" s="13">
        <f t="shared" si="0"/>
        <v>58.8</v>
      </c>
      <c r="G20" s="13">
        <f t="shared" si="0"/>
        <v>65.400000000000006</v>
      </c>
      <c r="H20" s="13">
        <f t="shared" si="0"/>
        <v>73.599999999999994</v>
      </c>
      <c r="I20" s="13">
        <f t="shared" si="0"/>
        <v>60.7</v>
      </c>
      <c r="J20" s="3">
        <f t="shared" si="1"/>
        <v>15825.4</v>
      </c>
      <c r="K20" s="3">
        <f t="shared" si="1"/>
        <v>3903.9</v>
      </c>
      <c r="L20" s="13">
        <f t="shared" si="2"/>
        <v>94</v>
      </c>
      <c r="M20" s="13">
        <f t="shared" si="2"/>
        <v>64.7</v>
      </c>
      <c r="N20" s="13">
        <f t="shared" si="2"/>
        <v>97.8</v>
      </c>
      <c r="O20" s="13">
        <f>'14f'!B20/'14e'!E19*100</f>
        <v>56.159367681498829</v>
      </c>
      <c r="P20" s="13">
        <f t="shared" si="3"/>
        <v>91.776795742520136</v>
      </c>
      <c r="Q20" s="13">
        <f t="shared" si="3"/>
        <v>78.914114884738723</v>
      </c>
      <c r="R20" s="13">
        <f>1+LN('14e'!C19/'14e'!C18)*('14e'!G18)/100</f>
        <v>1.0051858606402555</v>
      </c>
      <c r="S20" s="13">
        <f>1+LN(O20/O19)*(100-'14e'!G18)/100</f>
        <v>1.016463634919289</v>
      </c>
      <c r="T20" s="171">
        <f>($K$46*G20/100)/('14f'!B20*'14f'!$H$46/100)</f>
        <v>2.3035256296098812</v>
      </c>
      <c r="U20" s="171">
        <f t="shared" si="4"/>
        <v>114.13612565445028</v>
      </c>
      <c r="V20">
        <v>1976</v>
      </c>
      <c r="W20">
        <v>97</v>
      </c>
      <c r="X20">
        <v>88.9</v>
      </c>
      <c r="Y20">
        <v>57.7</v>
      </c>
      <c r="Z20">
        <v>64.099999999999994</v>
      </c>
      <c r="AA20">
        <v>58.8</v>
      </c>
      <c r="AB20">
        <v>65.400000000000006</v>
      </c>
      <c r="AC20">
        <v>73.599999999999994</v>
      </c>
      <c r="AD20">
        <v>60.7</v>
      </c>
      <c r="AE20">
        <v>15825400000</v>
      </c>
      <c r="AF20">
        <v>3903900000</v>
      </c>
      <c r="AG20">
        <v>94</v>
      </c>
      <c r="AH20">
        <v>64.7</v>
      </c>
      <c r="AI20">
        <v>97.8</v>
      </c>
    </row>
    <row r="21" spans="1:35">
      <c r="A21" s="7">
        <f t="shared" si="5"/>
        <v>1977</v>
      </c>
      <c r="B21" s="13">
        <f t="shared" si="0"/>
        <v>97.6</v>
      </c>
      <c r="C21" s="13">
        <f t="shared" si="0"/>
        <v>91.3</v>
      </c>
      <c r="D21" s="13">
        <f t="shared" si="0"/>
        <v>59.6</v>
      </c>
      <c r="E21" s="13">
        <f t="shared" si="0"/>
        <v>66.2</v>
      </c>
      <c r="F21" s="13">
        <f t="shared" si="0"/>
        <v>61.1</v>
      </c>
      <c r="G21" s="13">
        <f t="shared" si="0"/>
        <v>67.900000000000006</v>
      </c>
      <c r="H21" s="13">
        <f t="shared" si="0"/>
        <v>74.3</v>
      </c>
      <c r="I21" s="13">
        <f t="shared" si="0"/>
        <v>62.6</v>
      </c>
      <c r="J21" s="3">
        <f t="shared" si="1"/>
        <v>17361.3</v>
      </c>
      <c r="K21" s="3">
        <f t="shared" si="1"/>
        <v>4212.2</v>
      </c>
      <c r="L21" s="13">
        <f t="shared" si="2"/>
        <v>94.1</v>
      </c>
      <c r="M21" s="13">
        <f t="shared" si="2"/>
        <v>66.3</v>
      </c>
      <c r="N21" s="13">
        <f t="shared" si="2"/>
        <v>97.9</v>
      </c>
      <c r="O21" s="13">
        <f>'14f'!B21/'14e'!E20*100</f>
        <v>56.456547064305681</v>
      </c>
      <c r="P21" s="13">
        <f t="shared" si="3"/>
        <v>92.039497046700617</v>
      </c>
      <c r="Q21" s="13">
        <f t="shared" si="3"/>
        <v>79.073695246578296</v>
      </c>
      <c r="R21" s="13">
        <f>1+LN('14e'!C20/'14e'!C19)*('14e'!G19)/100</f>
        <v>1.0028623935064969</v>
      </c>
      <c r="S21" s="13">
        <f>1+LN(O21/O20)*(100-'14e'!G19)/100</f>
        <v>1.0020222030250565</v>
      </c>
      <c r="T21" s="171">
        <f>($K$46*G21/100)/('14f'!B21*'14f'!$H$46/100)</f>
        <v>2.3667976690155115</v>
      </c>
      <c r="U21" s="171">
        <f t="shared" si="4"/>
        <v>117.27115716753025</v>
      </c>
      <c r="V21">
        <v>1977</v>
      </c>
      <c r="W21">
        <v>97.6</v>
      </c>
      <c r="X21">
        <v>91.3</v>
      </c>
      <c r="Y21">
        <v>59.6</v>
      </c>
      <c r="Z21">
        <v>66.2</v>
      </c>
      <c r="AA21">
        <v>61.1</v>
      </c>
      <c r="AB21">
        <v>67.900000000000006</v>
      </c>
      <c r="AC21">
        <v>74.3</v>
      </c>
      <c r="AD21">
        <v>62.6</v>
      </c>
      <c r="AE21">
        <v>17361300000</v>
      </c>
      <c r="AF21">
        <v>4212200000</v>
      </c>
      <c r="AG21">
        <v>94.1</v>
      </c>
      <c r="AH21">
        <v>66.3</v>
      </c>
      <c r="AI21">
        <v>97.9</v>
      </c>
    </row>
    <row r="22" spans="1:35">
      <c r="A22" s="7">
        <f t="shared" si="5"/>
        <v>1978</v>
      </c>
      <c r="B22" s="13">
        <f t="shared" si="0"/>
        <v>98.4</v>
      </c>
      <c r="C22" s="13">
        <f t="shared" si="0"/>
        <v>94.5</v>
      </c>
      <c r="D22" s="13">
        <f t="shared" si="0"/>
        <v>59.7</v>
      </c>
      <c r="E22" s="13">
        <f t="shared" si="0"/>
        <v>68.900000000000006</v>
      </c>
      <c r="F22" s="13">
        <f t="shared" si="0"/>
        <v>62.9</v>
      </c>
      <c r="G22" s="13">
        <f t="shared" si="0"/>
        <v>72.599999999999994</v>
      </c>
      <c r="H22" s="13">
        <f t="shared" si="0"/>
        <v>76.8</v>
      </c>
      <c r="I22" s="13">
        <f t="shared" si="0"/>
        <v>63.9</v>
      </c>
      <c r="J22" s="3">
        <f t="shared" si="1"/>
        <v>20022.400000000001</v>
      </c>
      <c r="K22" s="3">
        <f t="shared" si="1"/>
        <v>4688.5</v>
      </c>
      <c r="L22" s="13">
        <f t="shared" si="2"/>
        <v>94.2</v>
      </c>
      <c r="M22" s="13">
        <f t="shared" si="2"/>
        <v>65.8</v>
      </c>
      <c r="N22" s="13">
        <f t="shared" si="2"/>
        <v>97.9</v>
      </c>
      <c r="O22" s="13">
        <f>'14f'!B22/'14e'!E21*100</f>
        <v>57.197529465095187</v>
      </c>
      <c r="P22" s="13">
        <f t="shared" si="3"/>
        <v>92.106724906467463</v>
      </c>
      <c r="Q22" s="13">
        <f t="shared" si="3"/>
        <v>79.453697095299987</v>
      </c>
      <c r="R22" s="13">
        <f>1+LN('14e'!C21/'14e'!C20)*('14e'!G20)/100</f>
        <v>1.0007304240236421</v>
      </c>
      <c r="S22" s="13">
        <f>1+LN(O22/O21)*(100-'14e'!G20)/100</f>
        <v>1.0048056670114722</v>
      </c>
      <c r="T22" s="171">
        <f>($K$46*G22/100)/('14f'!B22*'14f'!$H$46/100)</f>
        <v>2.429904643110774</v>
      </c>
      <c r="U22" s="171">
        <f t="shared" si="4"/>
        <v>120.39800995024873</v>
      </c>
      <c r="V22">
        <v>1978</v>
      </c>
      <c r="W22">
        <v>98.4</v>
      </c>
      <c r="X22">
        <v>94.5</v>
      </c>
      <c r="Y22">
        <v>59.7</v>
      </c>
      <c r="Z22">
        <v>68.900000000000006</v>
      </c>
      <c r="AA22">
        <v>62.9</v>
      </c>
      <c r="AB22">
        <v>72.599999999999994</v>
      </c>
      <c r="AC22">
        <v>76.8</v>
      </c>
      <c r="AD22">
        <v>63.9</v>
      </c>
      <c r="AE22">
        <v>20022400000</v>
      </c>
      <c r="AF22">
        <v>4688500000</v>
      </c>
      <c r="AG22">
        <v>94.2</v>
      </c>
      <c r="AH22">
        <v>65.8</v>
      </c>
      <c r="AI22">
        <v>97.9</v>
      </c>
    </row>
    <row r="23" spans="1:35">
      <c r="A23" s="7">
        <f t="shared" si="5"/>
        <v>1979</v>
      </c>
      <c r="B23" s="13">
        <f t="shared" si="0"/>
        <v>98.5</v>
      </c>
      <c r="C23" s="13">
        <f t="shared" si="0"/>
        <v>95</v>
      </c>
      <c r="D23" s="13">
        <f t="shared" si="0"/>
        <v>59.9</v>
      </c>
      <c r="E23" s="13">
        <f t="shared" si="0"/>
        <v>70.2</v>
      </c>
      <c r="F23" s="13">
        <f t="shared" si="0"/>
        <v>64.2</v>
      </c>
      <c r="G23" s="13">
        <f t="shared" si="0"/>
        <v>75.3</v>
      </c>
      <c r="H23" s="13">
        <f t="shared" si="0"/>
        <v>79.2</v>
      </c>
      <c r="I23" s="13">
        <f t="shared" si="0"/>
        <v>65.2</v>
      </c>
      <c r="J23" s="3">
        <f t="shared" si="1"/>
        <v>23143.9</v>
      </c>
      <c r="K23" s="3">
        <f t="shared" si="1"/>
        <v>5153.8999999999996</v>
      </c>
      <c r="L23" s="13">
        <f t="shared" si="2"/>
        <v>94.4</v>
      </c>
      <c r="M23" s="13">
        <f t="shared" si="2"/>
        <v>65.8</v>
      </c>
      <c r="N23" s="13">
        <f t="shared" si="2"/>
        <v>98</v>
      </c>
      <c r="O23" s="13">
        <f>'14f'!B23/'14e'!E22*100</f>
        <v>58.972575250836123</v>
      </c>
      <c r="P23" s="13">
        <f t="shared" si="3"/>
        <v>92.371217878747942</v>
      </c>
      <c r="Q23" s="13">
        <f t="shared" si="3"/>
        <v>80.370563448801448</v>
      </c>
      <c r="R23" s="13">
        <f>1+LN('14e'!C22/'14e'!C21)*('14e'!G21)/100</f>
        <v>1.0028715924114018</v>
      </c>
      <c r="S23" s="13">
        <f>1+LN(O23/O22)*(100-'14e'!G21)/100</f>
        <v>1.0115396310935882</v>
      </c>
      <c r="T23" s="171">
        <f>($K$46*G23/100)/('14f'!B23*'14f'!$H$46/100)</f>
        <v>2.4046275594253128</v>
      </c>
      <c r="U23" s="171">
        <f t="shared" si="4"/>
        <v>119.14556962025317</v>
      </c>
      <c r="V23">
        <v>1979</v>
      </c>
      <c r="W23">
        <v>98.5</v>
      </c>
      <c r="X23">
        <v>95</v>
      </c>
      <c r="Y23">
        <v>59.9</v>
      </c>
      <c r="Z23">
        <v>70.2</v>
      </c>
      <c r="AA23">
        <v>64.2</v>
      </c>
      <c r="AB23">
        <v>75.3</v>
      </c>
      <c r="AC23">
        <v>79.2</v>
      </c>
      <c r="AD23">
        <v>65.2</v>
      </c>
      <c r="AE23">
        <v>23143900000</v>
      </c>
      <c r="AF23">
        <v>5153900000</v>
      </c>
      <c r="AG23">
        <v>94.4</v>
      </c>
      <c r="AH23">
        <v>65.8</v>
      </c>
      <c r="AI23">
        <v>98</v>
      </c>
    </row>
    <row r="24" spans="1:35">
      <c r="A24" s="7">
        <f t="shared" si="5"/>
        <v>1980</v>
      </c>
      <c r="B24" s="13">
        <f t="shared" si="0"/>
        <v>97.7</v>
      </c>
      <c r="C24" s="13">
        <f t="shared" si="0"/>
        <v>91.5</v>
      </c>
      <c r="D24" s="13">
        <f t="shared" si="0"/>
        <v>61.2</v>
      </c>
      <c r="E24" s="13">
        <f t="shared" si="0"/>
        <v>69.400000000000006</v>
      </c>
      <c r="F24" s="13">
        <f t="shared" si="0"/>
        <v>65.900000000000006</v>
      </c>
      <c r="G24" s="13">
        <f t="shared" si="0"/>
        <v>74.7</v>
      </c>
      <c r="H24" s="13">
        <f t="shared" si="0"/>
        <v>81.7</v>
      </c>
      <c r="I24" s="13">
        <f t="shared" si="0"/>
        <v>67.5</v>
      </c>
      <c r="J24" s="3">
        <f t="shared" si="1"/>
        <v>25727.599999999999</v>
      </c>
      <c r="K24" s="3">
        <f t="shared" si="1"/>
        <v>5462.6</v>
      </c>
      <c r="L24" s="13">
        <f t="shared" si="2"/>
        <v>94.9</v>
      </c>
      <c r="M24" s="13">
        <f t="shared" si="2"/>
        <v>67.400000000000006</v>
      </c>
      <c r="N24" s="13">
        <f t="shared" si="2"/>
        <v>98</v>
      </c>
      <c r="O24" s="13">
        <f>'14f'!B24/'14e'!E23*100</f>
        <v>63.141779454182377</v>
      </c>
      <c r="P24" s="13">
        <f t="shared" si="3"/>
        <v>92.505039915891857</v>
      </c>
      <c r="Q24" s="13">
        <f t="shared" si="3"/>
        <v>82.400798920261451</v>
      </c>
      <c r="R24" s="13">
        <f>1+LN('14e'!C23/'14e'!C22)*('14e'!G22)/100</f>
        <v>1.0014487417208202</v>
      </c>
      <c r="S24" s="13">
        <f>1+LN(O24/O23)*(100-'14e'!G22)/100</f>
        <v>1.0252609336595397</v>
      </c>
      <c r="T24" s="171">
        <f>($K$46*G24/100)/('14f'!B24*'14f'!$H$46/100)</f>
        <v>2.2170812618446369</v>
      </c>
      <c r="U24" s="171">
        <f t="shared" si="4"/>
        <v>109.85294117647059</v>
      </c>
      <c r="V24">
        <v>1980</v>
      </c>
      <c r="W24">
        <v>97.7</v>
      </c>
      <c r="X24">
        <v>91.5</v>
      </c>
      <c r="Y24">
        <v>61.2</v>
      </c>
      <c r="Z24">
        <v>69.400000000000006</v>
      </c>
      <c r="AA24">
        <v>65.900000000000006</v>
      </c>
      <c r="AB24">
        <v>74.7</v>
      </c>
      <c r="AC24">
        <v>81.7</v>
      </c>
      <c r="AD24">
        <v>67.5</v>
      </c>
      <c r="AE24">
        <v>25727600000</v>
      </c>
      <c r="AF24">
        <v>5462600000</v>
      </c>
      <c r="AG24">
        <v>94.9</v>
      </c>
      <c r="AH24">
        <v>67.400000000000006</v>
      </c>
      <c r="AI24">
        <v>98</v>
      </c>
    </row>
    <row r="25" spans="1:35">
      <c r="A25" s="7">
        <f t="shared" si="5"/>
        <v>1981</v>
      </c>
      <c r="B25" s="13">
        <f t="shared" si="0"/>
        <v>97.7</v>
      </c>
      <c r="C25" s="13">
        <f t="shared" si="0"/>
        <v>91.6</v>
      </c>
      <c r="D25" s="13">
        <f t="shared" si="0"/>
        <v>63.4</v>
      </c>
      <c r="E25" s="13">
        <f t="shared" si="0"/>
        <v>70.2</v>
      </c>
      <c r="F25" s="13">
        <f t="shared" si="0"/>
        <v>67.099999999999994</v>
      </c>
      <c r="G25" s="13">
        <f t="shared" si="0"/>
        <v>74.2</v>
      </c>
      <c r="H25" s="13">
        <f t="shared" si="0"/>
        <v>81</v>
      </c>
      <c r="I25" s="13">
        <f t="shared" si="0"/>
        <v>68.599999999999994</v>
      </c>
      <c r="J25" s="3">
        <f t="shared" si="1"/>
        <v>28730.7</v>
      </c>
      <c r="K25" s="3">
        <f t="shared" si="1"/>
        <v>6208.1</v>
      </c>
      <c r="L25" s="13">
        <f t="shared" si="2"/>
        <v>95</v>
      </c>
      <c r="M25" s="13">
        <f t="shared" si="2"/>
        <v>69.7</v>
      </c>
      <c r="N25" s="13">
        <f t="shared" si="2"/>
        <v>98</v>
      </c>
      <c r="O25" s="13">
        <f>'14f'!B25/'14e'!E24*100</f>
        <v>64.501016949152543</v>
      </c>
      <c r="P25" s="13">
        <f t="shared" si="3"/>
        <v>92.715086944576669</v>
      </c>
      <c r="Q25" s="13">
        <f t="shared" si="3"/>
        <v>82.996829038670242</v>
      </c>
      <c r="R25" s="13">
        <f>1+LN('14e'!C24/'14e'!C23)*('14e'!G23)/100</f>
        <v>1.0022706549705378</v>
      </c>
      <c r="S25" s="13">
        <f>1+LN(O25/O24)*(100-'14e'!G23)/100</f>
        <v>1.0072333050919271</v>
      </c>
      <c r="T25" s="171">
        <f>($K$46*G25/100)/('14f'!B25*'14f'!$H$46/100)</f>
        <v>2.1957831746857024</v>
      </c>
      <c r="U25" s="171">
        <f t="shared" si="4"/>
        <v>108.79765395894427</v>
      </c>
      <c r="V25">
        <v>1981</v>
      </c>
      <c r="W25">
        <v>97.7</v>
      </c>
      <c r="X25">
        <v>91.6</v>
      </c>
      <c r="Y25">
        <v>63.4</v>
      </c>
      <c r="Z25">
        <v>70.2</v>
      </c>
      <c r="AA25">
        <v>67.099999999999994</v>
      </c>
      <c r="AB25">
        <v>74.2</v>
      </c>
      <c r="AC25">
        <v>81</v>
      </c>
      <c r="AD25">
        <v>68.599999999999994</v>
      </c>
      <c r="AE25">
        <v>28730700000</v>
      </c>
      <c r="AF25">
        <v>6208100000</v>
      </c>
      <c r="AG25">
        <v>95</v>
      </c>
      <c r="AH25">
        <v>69.7</v>
      </c>
      <c r="AI25">
        <v>98</v>
      </c>
    </row>
    <row r="26" spans="1:35">
      <c r="A26" s="7">
        <f t="shared" si="5"/>
        <v>1982</v>
      </c>
      <c r="B26" s="13">
        <f t="shared" si="0"/>
        <v>97.8</v>
      </c>
      <c r="C26" s="13">
        <f t="shared" si="0"/>
        <v>92</v>
      </c>
      <c r="D26" s="13">
        <f t="shared" si="0"/>
        <v>66.400000000000006</v>
      </c>
      <c r="E26" s="13">
        <f t="shared" si="0"/>
        <v>72.900000000000006</v>
      </c>
      <c r="F26" s="13">
        <f t="shared" si="0"/>
        <v>66.3</v>
      </c>
      <c r="G26" s="13">
        <f t="shared" si="0"/>
        <v>72.900000000000006</v>
      </c>
      <c r="H26" s="13">
        <f t="shared" si="0"/>
        <v>79.2</v>
      </c>
      <c r="I26" s="13">
        <f t="shared" si="0"/>
        <v>67.8</v>
      </c>
      <c r="J26" s="3">
        <f t="shared" si="1"/>
        <v>29648.1</v>
      </c>
      <c r="K26" s="3">
        <f t="shared" si="1"/>
        <v>6835.8</v>
      </c>
      <c r="L26" s="13">
        <f t="shared" si="2"/>
        <v>95.6</v>
      </c>
      <c r="M26" s="13">
        <f t="shared" si="2"/>
        <v>72.3</v>
      </c>
      <c r="N26" s="13">
        <f t="shared" si="2"/>
        <v>98.2</v>
      </c>
      <c r="O26" s="13">
        <f>'14f'!B26/'14e'!E25*100</f>
        <v>69.649928263988514</v>
      </c>
      <c r="P26" s="13">
        <f t="shared" si="3"/>
        <v>93.325839119098148</v>
      </c>
      <c r="Q26" s="13">
        <f t="shared" si="3"/>
        <v>85.272431567270743</v>
      </c>
      <c r="R26" s="13">
        <f>1+LN('14e'!C25/'14e'!C24)*('14e'!G24)/100</f>
        <v>1.0065874087448849</v>
      </c>
      <c r="S26" s="13">
        <f>1+LN(O26/O25)*(100-'14e'!G24)/100</f>
        <v>1.0274179454198213</v>
      </c>
      <c r="T26" s="171">
        <f>($K$46*G26/100)/('14f'!B26*'14f'!$H$46/100)</f>
        <v>2.1139183614181314</v>
      </c>
      <c r="U26" s="171">
        <f t="shared" si="4"/>
        <v>104.74137931034484</v>
      </c>
      <c r="V26">
        <v>1982</v>
      </c>
      <c r="W26">
        <v>97.8</v>
      </c>
      <c r="X26">
        <v>92</v>
      </c>
      <c r="Y26">
        <v>66.400000000000006</v>
      </c>
      <c r="Z26">
        <v>72.900000000000006</v>
      </c>
      <c r="AA26">
        <v>66.3</v>
      </c>
      <c r="AB26">
        <v>72.900000000000006</v>
      </c>
      <c r="AC26">
        <v>79.2</v>
      </c>
      <c r="AD26">
        <v>67.8</v>
      </c>
      <c r="AE26">
        <v>29648100000</v>
      </c>
      <c r="AF26">
        <v>6835800000</v>
      </c>
      <c r="AG26">
        <v>95.6</v>
      </c>
      <c r="AH26">
        <v>72.3</v>
      </c>
      <c r="AI26">
        <v>98.2</v>
      </c>
    </row>
    <row r="27" spans="1:35">
      <c r="A27" s="7">
        <f t="shared" si="5"/>
        <v>1983</v>
      </c>
      <c r="B27" s="13">
        <f t="shared" si="0"/>
        <v>98</v>
      </c>
      <c r="C27" s="13">
        <f t="shared" si="0"/>
        <v>92.8</v>
      </c>
      <c r="D27" s="13">
        <f t="shared" si="0"/>
        <v>69.3</v>
      </c>
      <c r="E27" s="13">
        <f t="shared" si="0"/>
        <v>75.400000000000006</v>
      </c>
      <c r="F27" s="13">
        <f t="shared" si="0"/>
        <v>66.7</v>
      </c>
      <c r="G27" s="13">
        <f t="shared" si="0"/>
        <v>72.5</v>
      </c>
      <c r="H27" s="13">
        <f t="shared" si="0"/>
        <v>78.2</v>
      </c>
      <c r="I27" s="13">
        <f t="shared" si="0"/>
        <v>68</v>
      </c>
      <c r="J27" s="3">
        <f t="shared" si="1"/>
        <v>30597.3</v>
      </c>
      <c r="K27" s="3">
        <f t="shared" si="1"/>
        <v>7475.5</v>
      </c>
      <c r="L27" s="13">
        <f t="shared" si="2"/>
        <v>96</v>
      </c>
      <c r="M27" s="13">
        <f t="shared" si="2"/>
        <v>74.900000000000006</v>
      </c>
      <c r="N27" s="13">
        <f t="shared" si="2"/>
        <v>98.4</v>
      </c>
      <c r="O27" s="13">
        <f>'14f'!B27/'14e'!E26*100</f>
        <v>72.452682563338314</v>
      </c>
      <c r="P27" s="13">
        <f t="shared" si="3"/>
        <v>94.185034060871828</v>
      </c>
      <c r="Q27" s="13">
        <f t="shared" si="3"/>
        <v>86.517447125755936</v>
      </c>
      <c r="R27" s="13">
        <f>1+LN('14e'!C26/'14e'!C25)*('14e'!G25)/100</f>
        <v>1.0092063993196698</v>
      </c>
      <c r="S27" s="13">
        <f>1+LN(O27/O26)*(100-'14e'!G25)/100</f>
        <v>1.0146004463060609</v>
      </c>
      <c r="T27" s="171">
        <f>($K$46*G27/100)/('14f'!B27*'14f'!$H$46/100)</f>
        <v>2.0993031179513002</v>
      </c>
      <c r="U27" s="171">
        <f t="shared" si="4"/>
        <v>104.01721664275468</v>
      </c>
      <c r="V27">
        <v>1983</v>
      </c>
      <c r="W27">
        <v>98</v>
      </c>
      <c r="X27">
        <v>92.8</v>
      </c>
      <c r="Y27">
        <v>69.3</v>
      </c>
      <c r="Z27">
        <v>75.400000000000006</v>
      </c>
      <c r="AA27">
        <v>66.7</v>
      </c>
      <c r="AB27">
        <v>72.5</v>
      </c>
      <c r="AC27">
        <v>78.2</v>
      </c>
      <c r="AD27">
        <v>68</v>
      </c>
      <c r="AE27">
        <v>30597300000</v>
      </c>
      <c r="AF27">
        <v>7475500000</v>
      </c>
      <c r="AG27">
        <v>96</v>
      </c>
      <c r="AH27">
        <v>74.900000000000006</v>
      </c>
      <c r="AI27">
        <v>98.4</v>
      </c>
    </row>
    <row r="28" spans="1:35">
      <c r="A28" s="7">
        <f t="shared" si="5"/>
        <v>1984</v>
      </c>
      <c r="B28" s="13">
        <f t="shared" si="0"/>
        <v>98.8</v>
      </c>
      <c r="C28" s="13">
        <f t="shared" si="0"/>
        <v>95.8</v>
      </c>
      <c r="D28" s="13">
        <f t="shared" si="0"/>
        <v>70.599999999999994</v>
      </c>
      <c r="E28" s="13">
        <f t="shared" si="0"/>
        <v>78</v>
      </c>
      <c r="F28" s="13">
        <f t="shared" si="0"/>
        <v>68.400000000000006</v>
      </c>
      <c r="G28" s="13">
        <f t="shared" si="0"/>
        <v>75.5</v>
      </c>
      <c r="H28" s="13">
        <f t="shared" si="0"/>
        <v>78.8</v>
      </c>
      <c r="I28" s="13">
        <f t="shared" si="0"/>
        <v>69.2</v>
      </c>
      <c r="J28" s="3">
        <f t="shared" si="1"/>
        <v>32935.4</v>
      </c>
      <c r="K28" s="3">
        <f t="shared" si="1"/>
        <v>7992</v>
      </c>
      <c r="L28" s="13">
        <f t="shared" si="2"/>
        <v>95.9</v>
      </c>
      <c r="M28" s="13">
        <f t="shared" si="2"/>
        <v>75.599999999999994</v>
      </c>
      <c r="N28" s="13">
        <f t="shared" si="2"/>
        <v>98.5</v>
      </c>
      <c r="O28" s="13">
        <f>'14f'!B28/'14e'!E27*100</f>
        <v>72.108862009380388</v>
      </c>
      <c r="P28" s="13">
        <f t="shared" si="3"/>
        <v>94.630840737898936</v>
      </c>
      <c r="Q28" s="13">
        <f t="shared" si="3"/>
        <v>86.356216251818594</v>
      </c>
      <c r="R28" s="13">
        <f>1+LN('14e'!C27/'14e'!C26)*('14e'!G26)/100</f>
        <v>1.0047333069576529</v>
      </c>
      <c r="S28" s="13">
        <f>1+LN(O28/O27)*(100-'14e'!G26)/100</f>
        <v>0.9981364351435037</v>
      </c>
      <c r="T28" s="171">
        <f>($K$46*G28/100)/('14f'!B28*'14f'!$H$46/100)</f>
        <v>2.1830387832726066</v>
      </c>
      <c r="U28" s="171">
        <f t="shared" si="4"/>
        <v>108.16618911174787</v>
      </c>
      <c r="V28">
        <v>1984</v>
      </c>
      <c r="W28">
        <v>98.8</v>
      </c>
      <c r="X28">
        <v>95.8</v>
      </c>
      <c r="Y28">
        <v>70.599999999999994</v>
      </c>
      <c r="Z28">
        <v>78</v>
      </c>
      <c r="AA28">
        <v>68.400000000000006</v>
      </c>
      <c r="AB28">
        <v>75.5</v>
      </c>
      <c r="AC28">
        <v>78.8</v>
      </c>
      <c r="AD28">
        <v>69.2</v>
      </c>
      <c r="AE28">
        <v>32935400000</v>
      </c>
      <c r="AF28">
        <v>7992000000</v>
      </c>
      <c r="AG28">
        <v>95.9</v>
      </c>
      <c r="AH28">
        <v>75.599999999999994</v>
      </c>
      <c r="AI28">
        <v>98.5</v>
      </c>
    </row>
    <row r="29" spans="1:35">
      <c r="A29" s="7">
        <f t="shared" si="5"/>
        <v>1985</v>
      </c>
      <c r="B29" s="13">
        <f t="shared" si="0"/>
        <v>99.2</v>
      </c>
      <c r="C29" s="13">
        <f t="shared" si="0"/>
        <v>97.3</v>
      </c>
      <c r="D29" s="13">
        <f t="shared" si="0"/>
        <v>71.099999999999994</v>
      </c>
      <c r="E29" s="13">
        <f t="shared" si="0"/>
        <v>79.3</v>
      </c>
      <c r="F29" s="13">
        <f t="shared" si="0"/>
        <v>70.400000000000006</v>
      </c>
      <c r="G29" s="13">
        <f t="shared" si="0"/>
        <v>78.5</v>
      </c>
      <c r="H29" s="13">
        <f t="shared" si="0"/>
        <v>80.7</v>
      </c>
      <c r="I29" s="13">
        <f t="shared" si="0"/>
        <v>70.900000000000006</v>
      </c>
      <c r="J29" s="3">
        <f t="shared" si="1"/>
        <v>34139.599999999999</v>
      </c>
      <c r="K29" s="3">
        <f t="shared" si="1"/>
        <v>8725.5</v>
      </c>
      <c r="L29" s="13">
        <f t="shared" si="2"/>
        <v>95.9</v>
      </c>
      <c r="M29" s="13">
        <f t="shared" si="2"/>
        <v>75.8</v>
      </c>
      <c r="N29" s="13">
        <f t="shared" si="2"/>
        <v>98.6</v>
      </c>
      <c r="O29" s="13">
        <f>'14f'!B29/'14e'!E28*100</f>
        <v>71.719768283852275</v>
      </c>
      <c r="P29" s="13">
        <f t="shared" si="3"/>
        <v>94.938934986725414</v>
      </c>
      <c r="Q29" s="13">
        <f t="shared" si="3"/>
        <v>86.164470641849931</v>
      </c>
      <c r="R29" s="13">
        <f>1+LN('14e'!C28/'14e'!C27)*('14e'!G27)/100</f>
        <v>1.0032557488280149</v>
      </c>
      <c r="S29" s="13">
        <f>1+LN(O29/O28)*(100-'14e'!G27)/100</f>
        <v>0.99777959690348728</v>
      </c>
      <c r="T29" s="171">
        <f>($K$46*G29/100)/('14f'!B29*'14f'!$H$46/100)</f>
        <v>2.2314195327274682</v>
      </c>
      <c r="U29" s="171">
        <f t="shared" si="4"/>
        <v>110.56338028169016</v>
      </c>
      <c r="V29">
        <v>1985</v>
      </c>
      <c r="W29">
        <v>99.2</v>
      </c>
      <c r="X29">
        <v>97.3</v>
      </c>
      <c r="Y29">
        <v>71.099999999999994</v>
      </c>
      <c r="Z29">
        <v>79.3</v>
      </c>
      <c r="AA29">
        <v>70.400000000000006</v>
      </c>
      <c r="AB29">
        <v>78.5</v>
      </c>
      <c r="AC29">
        <v>80.7</v>
      </c>
      <c r="AD29">
        <v>70.900000000000006</v>
      </c>
      <c r="AE29">
        <v>34139600000</v>
      </c>
      <c r="AF29">
        <v>8725500000</v>
      </c>
      <c r="AG29">
        <v>95.9</v>
      </c>
      <c r="AH29">
        <v>75.8</v>
      </c>
      <c r="AI29">
        <v>98.6</v>
      </c>
    </row>
    <row r="30" spans="1:35">
      <c r="A30" s="7">
        <f t="shared" si="5"/>
        <v>1986</v>
      </c>
      <c r="B30" s="13">
        <f t="shared" si="0"/>
        <v>98.4</v>
      </c>
      <c r="C30" s="13">
        <f t="shared" si="0"/>
        <v>94.3</v>
      </c>
      <c r="D30" s="13">
        <f t="shared" si="0"/>
        <v>69.900000000000006</v>
      </c>
      <c r="E30" s="13">
        <f t="shared" si="0"/>
        <v>76.900000000000006</v>
      </c>
      <c r="F30" s="13">
        <f t="shared" si="0"/>
        <v>70.7</v>
      </c>
      <c r="G30" s="13">
        <f t="shared" si="0"/>
        <v>77.8</v>
      </c>
      <c r="H30" s="13">
        <f t="shared" si="0"/>
        <v>82.4</v>
      </c>
      <c r="I30" s="13">
        <f t="shared" si="0"/>
        <v>71.900000000000006</v>
      </c>
      <c r="J30" s="3">
        <f t="shared" si="1"/>
        <v>35471.5</v>
      </c>
      <c r="K30" s="3">
        <f t="shared" si="1"/>
        <v>9290.4</v>
      </c>
      <c r="L30" s="13">
        <f t="shared" si="2"/>
        <v>95.8</v>
      </c>
      <c r="M30" s="13">
        <f t="shared" si="2"/>
        <v>75.2</v>
      </c>
      <c r="N30" s="13">
        <f t="shared" si="2"/>
        <v>98.7</v>
      </c>
      <c r="O30" s="13">
        <f>'14f'!B30/'14e'!E29*100</f>
        <v>71.019380761049405</v>
      </c>
      <c r="P30" s="13">
        <f t="shared" si="3"/>
        <v>95.41263673975925</v>
      </c>
      <c r="Q30" s="13">
        <f t="shared" si="3"/>
        <v>85.79985806455592</v>
      </c>
      <c r="R30" s="13">
        <f>1+LN('14e'!C29/'14e'!C28)*('14e'!G28)/100</f>
        <v>1.0049895414678927</v>
      </c>
      <c r="S30" s="13">
        <f>1+LN(O30/O29)*(100-'14e'!G28)/100</f>
        <v>0.99576841156711149</v>
      </c>
      <c r="T30" s="171">
        <f>($K$46*G30/100)/('14f'!B30*'14f'!$H$46/100)</f>
        <v>2.1868806158082408</v>
      </c>
      <c r="U30" s="171">
        <f t="shared" si="4"/>
        <v>108.35654596100278</v>
      </c>
      <c r="V30">
        <v>1986</v>
      </c>
      <c r="W30">
        <v>98.4</v>
      </c>
      <c r="X30">
        <v>94.3</v>
      </c>
      <c r="Y30">
        <v>69.900000000000006</v>
      </c>
      <c r="Z30">
        <v>76.900000000000006</v>
      </c>
      <c r="AA30">
        <v>70.7</v>
      </c>
      <c r="AB30">
        <v>77.8</v>
      </c>
      <c r="AC30">
        <v>82.4</v>
      </c>
      <c r="AD30">
        <v>71.900000000000006</v>
      </c>
      <c r="AE30">
        <v>35471500000</v>
      </c>
      <c r="AF30">
        <v>9290400000</v>
      </c>
      <c r="AG30">
        <v>95.8</v>
      </c>
      <c r="AH30">
        <v>75.2</v>
      </c>
      <c r="AI30">
        <v>98.7</v>
      </c>
    </row>
    <row r="31" spans="1:35">
      <c r="A31" s="7">
        <f t="shared" si="5"/>
        <v>1987</v>
      </c>
      <c r="B31" s="13">
        <f t="shared" si="0"/>
        <v>97.7</v>
      </c>
      <c r="C31" s="13">
        <f t="shared" si="0"/>
        <v>91.8</v>
      </c>
      <c r="D31" s="13">
        <f t="shared" si="0"/>
        <v>70.099999999999994</v>
      </c>
      <c r="E31" s="13">
        <f t="shared" si="0"/>
        <v>75.599999999999994</v>
      </c>
      <c r="F31" s="13">
        <f t="shared" si="0"/>
        <v>72.099999999999994</v>
      </c>
      <c r="G31" s="13">
        <f t="shared" si="0"/>
        <v>77.7</v>
      </c>
      <c r="H31" s="13">
        <f t="shared" si="0"/>
        <v>84.7</v>
      </c>
      <c r="I31" s="13">
        <f t="shared" si="0"/>
        <v>73.8</v>
      </c>
      <c r="J31" s="3">
        <f t="shared" si="1"/>
        <v>37439.199999999997</v>
      </c>
      <c r="K31" s="3">
        <f t="shared" si="1"/>
        <v>10096.9</v>
      </c>
      <c r="L31" s="13">
        <f t="shared" si="2"/>
        <v>96</v>
      </c>
      <c r="M31" s="13">
        <f t="shared" si="2"/>
        <v>75.7</v>
      </c>
      <c r="N31" s="13">
        <f t="shared" si="2"/>
        <v>98.8</v>
      </c>
      <c r="O31" s="13">
        <f>'14f'!B31/'14e'!E30*100</f>
        <v>72.18200836820084</v>
      </c>
      <c r="P31" s="13">
        <f t="shared" si="3"/>
        <v>95.706129833897876</v>
      </c>
      <c r="Q31" s="13">
        <f t="shared" si="3"/>
        <v>86.405814919143651</v>
      </c>
      <c r="R31" s="13">
        <f>1+LN('14e'!C30/'14e'!C29)*('14e'!G29)/100</f>
        <v>1.0030760400735925</v>
      </c>
      <c r="S31" s="13">
        <f>1+LN(O31/O30)*(100-'14e'!G29)/100</f>
        <v>1.0070624458857707</v>
      </c>
      <c r="T31" s="171">
        <f>($K$46*G31/100)/('14f'!B31*'14f'!$H$46/100)</f>
        <v>2.1134259508983506</v>
      </c>
      <c r="U31" s="171">
        <f t="shared" si="4"/>
        <v>104.71698113207549</v>
      </c>
      <c r="V31">
        <v>1987</v>
      </c>
      <c r="W31">
        <v>97.7</v>
      </c>
      <c r="X31">
        <v>91.8</v>
      </c>
      <c r="Y31">
        <v>70.099999999999994</v>
      </c>
      <c r="Z31">
        <v>75.599999999999994</v>
      </c>
      <c r="AA31">
        <v>72.099999999999994</v>
      </c>
      <c r="AB31">
        <v>77.7</v>
      </c>
      <c r="AC31">
        <v>84.7</v>
      </c>
      <c r="AD31">
        <v>73.8</v>
      </c>
      <c r="AE31">
        <v>37439200000</v>
      </c>
      <c r="AF31">
        <v>10096900000</v>
      </c>
      <c r="AG31">
        <v>96</v>
      </c>
      <c r="AH31">
        <v>75.7</v>
      </c>
      <c r="AI31">
        <v>98.8</v>
      </c>
    </row>
    <row r="32" spans="1:35">
      <c r="A32" s="7">
        <f t="shared" si="5"/>
        <v>1988</v>
      </c>
      <c r="B32" s="13">
        <f t="shared" si="0"/>
        <v>96.9</v>
      </c>
      <c r="C32" s="13">
        <f t="shared" si="0"/>
        <v>89.3</v>
      </c>
      <c r="D32" s="13">
        <f t="shared" si="0"/>
        <v>69.8</v>
      </c>
      <c r="E32" s="13">
        <f t="shared" si="0"/>
        <v>74.599999999999994</v>
      </c>
      <c r="F32" s="13">
        <f t="shared" si="0"/>
        <v>72.900000000000006</v>
      </c>
      <c r="G32" s="13">
        <f t="shared" si="0"/>
        <v>77.900000000000006</v>
      </c>
      <c r="H32" s="13">
        <f t="shared" si="0"/>
        <v>87.2</v>
      </c>
      <c r="I32" s="13">
        <f t="shared" si="0"/>
        <v>75.2</v>
      </c>
      <c r="J32" s="3">
        <f t="shared" si="1"/>
        <v>38792.6</v>
      </c>
      <c r="K32" s="3">
        <f t="shared" si="1"/>
        <v>10209.6</v>
      </c>
      <c r="L32" s="13">
        <f t="shared" si="2"/>
        <v>96.3</v>
      </c>
      <c r="M32" s="13">
        <f t="shared" si="2"/>
        <v>75.7</v>
      </c>
      <c r="N32" s="13">
        <f t="shared" si="2"/>
        <v>98.8</v>
      </c>
      <c r="O32" s="13">
        <f>'14f'!B32/'14e'!E31*100</f>
        <v>74.106382978723403</v>
      </c>
      <c r="P32" s="13">
        <f t="shared" si="3"/>
        <v>95.876741566935706</v>
      </c>
      <c r="Q32" s="13">
        <f t="shared" si="3"/>
        <v>87.433013755332354</v>
      </c>
      <c r="R32" s="13">
        <f>1+LN('14e'!C31/'14e'!C30)*('14e'!G30)/100</f>
        <v>1.0017826625455855</v>
      </c>
      <c r="S32" s="13">
        <f>1+LN(O32/O31)*(100-'14e'!G30)/100</f>
        <v>1.0118880753239805</v>
      </c>
      <c r="T32" s="171">
        <f>($K$46*G32/100)/('14f'!B32*'14f'!$H$46/100)</f>
        <v>2.0312642231706173</v>
      </c>
      <c r="U32" s="171">
        <f t="shared" si="4"/>
        <v>100.64599483204135</v>
      </c>
      <c r="V32">
        <v>1988</v>
      </c>
      <c r="W32">
        <v>96.9</v>
      </c>
      <c r="X32">
        <v>89.3</v>
      </c>
      <c r="Y32">
        <v>69.8</v>
      </c>
      <c r="Z32">
        <v>74.599999999999994</v>
      </c>
      <c r="AA32">
        <v>72.900000000000006</v>
      </c>
      <c r="AB32">
        <v>77.900000000000006</v>
      </c>
      <c r="AC32">
        <v>87.2</v>
      </c>
      <c r="AD32">
        <v>75.2</v>
      </c>
      <c r="AE32">
        <v>38792600000</v>
      </c>
      <c r="AF32">
        <v>10209600000</v>
      </c>
      <c r="AG32">
        <v>96.3</v>
      </c>
      <c r="AH32">
        <v>75.7</v>
      </c>
      <c r="AI32">
        <v>98.8</v>
      </c>
    </row>
    <row r="33" spans="1:35">
      <c r="A33" s="7">
        <f t="shared" si="5"/>
        <v>1989</v>
      </c>
      <c r="B33" s="13">
        <f t="shared" si="0"/>
        <v>95.7</v>
      </c>
      <c r="C33" s="13">
        <f t="shared" si="0"/>
        <v>85.1</v>
      </c>
      <c r="D33" s="13">
        <f t="shared" si="0"/>
        <v>68.900000000000006</v>
      </c>
      <c r="E33" s="13">
        <f t="shared" si="0"/>
        <v>72.3</v>
      </c>
      <c r="F33" s="13">
        <f t="shared" si="0"/>
        <v>72.8</v>
      </c>
      <c r="G33" s="13">
        <f t="shared" si="0"/>
        <v>76.400000000000006</v>
      </c>
      <c r="H33" s="13">
        <f t="shared" si="0"/>
        <v>89.8</v>
      </c>
      <c r="I33" s="13">
        <f t="shared" si="0"/>
        <v>76</v>
      </c>
      <c r="J33" s="3">
        <f t="shared" si="1"/>
        <v>39737.800000000003</v>
      </c>
      <c r="K33" s="3">
        <f t="shared" si="1"/>
        <v>10625.4</v>
      </c>
      <c r="L33" s="13">
        <f t="shared" si="2"/>
        <v>96.7</v>
      </c>
      <c r="M33" s="13">
        <f t="shared" si="2"/>
        <v>75.3</v>
      </c>
      <c r="N33" s="13">
        <f t="shared" si="2"/>
        <v>98.9</v>
      </c>
      <c r="O33" s="13">
        <f>'14f'!B33/'14e'!E32*100</f>
        <v>76.960076905677454</v>
      </c>
      <c r="P33" s="13">
        <f t="shared" si="3"/>
        <v>95.997350483350559</v>
      </c>
      <c r="Q33" s="13">
        <f t="shared" si="3"/>
        <v>88.814590174773954</v>
      </c>
      <c r="R33" s="13">
        <f>1+LN('14e'!C32/'14e'!C31)*('14e'!G31)/100</f>
        <v>1.0012579580244771</v>
      </c>
      <c r="S33" s="13">
        <f>1+LN(O33/O32)*(100-'14e'!G31)/100</f>
        <v>1.0158015417758299</v>
      </c>
      <c r="T33" s="171">
        <f>($K$46*G33/100)/('14f'!B33*'14f'!$H$46/100)</f>
        <v>1.8965868511413853</v>
      </c>
      <c r="U33" s="171">
        <f t="shared" si="4"/>
        <v>93.972939729397311</v>
      </c>
      <c r="V33">
        <v>1989</v>
      </c>
      <c r="W33">
        <v>95.7</v>
      </c>
      <c r="X33">
        <v>85.1</v>
      </c>
      <c r="Y33">
        <v>68.900000000000006</v>
      </c>
      <c r="Z33">
        <v>72.3</v>
      </c>
      <c r="AA33">
        <v>72.8</v>
      </c>
      <c r="AB33">
        <v>76.400000000000006</v>
      </c>
      <c r="AC33">
        <v>89.8</v>
      </c>
      <c r="AD33">
        <v>76</v>
      </c>
      <c r="AE33">
        <v>39737800000</v>
      </c>
      <c r="AF33">
        <v>10625400000</v>
      </c>
      <c r="AG33">
        <v>96.7</v>
      </c>
      <c r="AH33">
        <v>75.3</v>
      </c>
      <c r="AI33">
        <v>98.9</v>
      </c>
    </row>
    <row r="34" spans="1:35">
      <c r="A34" s="7">
        <f t="shared" si="5"/>
        <v>1990</v>
      </c>
      <c r="B34" s="13">
        <f t="shared" si="0"/>
        <v>96.3</v>
      </c>
      <c r="C34" s="13">
        <f t="shared" si="0"/>
        <v>87</v>
      </c>
      <c r="D34" s="13">
        <f t="shared" si="0"/>
        <v>70.7</v>
      </c>
      <c r="E34" s="13">
        <f t="shared" si="0"/>
        <v>75.900000000000006</v>
      </c>
      <c r="F34" s="13">
        <f t="shared" si="0"/>
        <v>72.8</v>
      </c>
      <c r="G34" s="13">
        <f t="shared" si="0"/>
        <v>78.2</v>
      </c>
      <c r="H34" s="13">
        <f t="shared" si="0"/>
        <v>89.9</v>
      </c>
      <c r="I34" s="13">
        <f t="shared" si="0"/>
        <v>75.599999999999994</v>
      </c>
      <c r="J34" s="3">
        <f t="shared" si="1"/>
        <v>40561.9</v>
      </c>
      <c r="K34" s="3">
        <f t="shared" si="1"/>
        <v>11537.6</v>
      </c>
      <c r="L34" s="13">
        <f t="shared" si="2"/>
        <v>97.3</v>
      </c>
      <c r="M34" s="13">
        <f t="shared" si="2"/>
        <v>76.3</v>
      </c>
      <c r="N34" s="13">
        <f t="shared" si="2"/>
        <v>99</v>
      </c>
      <c r="O34" s="13">
        <f>'14f'!B34/'14e'!E33*100</f>
        <v>80.962421711899793</v>
      </c>
      <c r="P34" s="13">
        <f t="shared" si="3"/>
        <v>96.478605936376596</v>
      </c>
      <c r="Q34" s="13">
        <f t="shared" si="3"/>
        <v>90.693214989618212</v>
      </c>
      <c r="R34" s="13">
        <f>1+LN('14e'!C33/'14e'!C32)*('14e'!G32)/100</f>
        <v>1.0050132159960967</v>
      </c>
      <c r="S34" s="13">
        <f>1+LN(O34/O33)*(100-'14e'!G32)/100</f>
        <v>1.0211522094640915</v>
      </c>
      <c r="T34" s="171">
        <f>($K$46*G34/100)/('14f'!B34*'14f'!$H$46/100)</f>
        <v>1.8923899142509348</v>
      </c>
      <c r="U34" s="171">
        <f t="shared" si="4"/>
        <v>93.764988009592301</v>
      </c>
      <c r="V34">
        <v>1990</v>
      </c>
      <c r="W34">
        <v>96.3</v>
      </c>
      <c r="X34">
        <v>87</v>
      </c>
      <c r="Y34">
        <v>70.7</v>
      </c>
      <c r="Z34">
        <v>75.900000000000006</v>
      </c>
      <c r="AA34">
        <v>72.8</v>
      </c>
      <c r="AB34">
        <v>78.2</v>
      </c>
      <c r="AC34">
        <v>89.9</v>
      </c>
      <c r="AD34">
        <v>75.599999999999994</v>
      </c>
      <c r="AE34">
        <v>40561900000</v>
      </c>
      <c r="AF34">
        <v>11537600000</v>
      </c>
      <c r="AG34">
        <v>97.3</v>
      </c>
      <c r="AH34">
        <v>76.3</v>
      </c>
      <c r="AI34">
        <v>99</v>
      </c>
    </row>
    <row r="35" spans="1:35">
      <c r="A35" s="7">
        <f t="shared" si="5"/>
        <v>1991</v>
      </c>
      <c r="B35" s="13">
        <f t="shared" si="0"/>
        <v>96.9</v>
      </c>
      <c r="C35" s="13">
        <f t="shared" si="0"/>
        <v>88.8</v>
      </c>
      <c r="D35" s="13">
        <f t="shared" si="0"/>
        <v>73.400000000000006</v>
      </c>
      <c r="E35" s="13">
        <f t="shared" si="0"/>
        <v>80</v>
      </c>
      <c r="F35" s="13">
        <f t="shared" si="0"/>
        <v>72.599999999999994</v>
      </c>
      <c r="G35" s="13">
        <f t="shared" si="0"/>
        <v>79.2</v>
      </c>
      <c r="H35" s="13">
        <f t="shared" si="0"/>
        <v>89.2</v>
      </c>
      <c r="I35" s="13">
        <f t="shared" si="0"/>
        <v>74.900000000000006</v>
      </c>
      <c r="J35" s="3">
        <f t="shared" si="1"/>
        <v>40528.1</v>
      </c>
      <c r="K35" s="3">
        <f t="shared" si="1"/>
        <v>12516.9</v>
      </c>
      <c r="L35" s="13">
        <f t="shared" si="2"/>
        <v>98.1</v>
      </c>
      <c r="M35" s="13">
        <f t="shared" si="2"/>
        <v>77.900000000000006</v>
      </c>
      <c r="N35" s="13">
        <f t="shared" si="2"/>
        <v>99.1</v>
      </c>
      <c r="O35" s="13">
        <f>'14f'!B35/'14e'!E34*100</f>
        <v>86.084500241429268</v>
      </c>
      <c r="P35" s="13">
        <f t="shared" si="3"/>
        <v>96.82055199240169</v>
      </c>
      <c r="Q35" s="13">
        <f t="shared" si="3"/>
        <v>93.177350976373006</v>
      </c>
      <c r="R35" s="13">
        <f>1+LN('14e'!C34/'14e'!C33)*('14e'!G33)/100</f>
        <v>1.0035442682106186</v>
      </c>
      <c r="S35" s="13">
        <f>1+LN(O35/O34)*(100-'14e'!G33)/100</f>
        <v>1.0273905383885571</v>
      </c>
      <c r="T35" s="171">
        <f>($K$46*G35/100)/('14f'!B35*'14f'!$H$46/100)</f>
        <v>1.8760979510829665</v>
      </c>
      <c r="U35" s="171">
        <f t="shared" si="4"/>
        <v>92.957746478873233</v>
      </c>
      <c r="V35">
        <v>1991</v>
      </c>
      <c r="W35">
        <v>96.9</v>
      </c>
      <c r="X35">
        <v>88.8</v>
      </c>
      <c r="Y35">
        <v>73.400000000000006</v>
      </c>
      <c r="Z35">
        <v>80</v>
      </c>
      <c r="AA35">
        <v>72.599999999999994</v>
      </c>
      <c r="AB35">
        <v>79.2</v>
      </c>
      <c r="AC35">
        <v>89.2</v>
      </c>
      <c r="AD35">
        <v>74.900000000000006</v>
      </c>
      <c r="AE35">
        <v>40528100000</v>
      </c>
      <c r="AF35">
        <v>12516900000</v>
      </c>
      <c r="AG35">
        <v>98.1</v>
      </c>
      <c r="AH35">
        <v>77.900000000000006</v>
      </c>
      <c r="AI35">
        <v>99.1</v>
      </c>
    </row>
    <row r="36" spans="1:35">
      <c r="A36" s="7">
        <f t="shared" si="5"/>
        <v>1992</v>
      </c>
      <c r="B36" s="13">
        <f t="shared" si="0"/>
        <v>96.4</v>
      </c>
      <c r="C36" s="13">
        <f t="shared" si="0"/>
        <v>87.4</v>
      </c>
      <c r="D36" s="13">
        <f t="shared" si="0"/>
        <v>72.900000000000006</v>
      </c>
      <c r="E36" s="13">
        <f t="shared" si="0"/>
        <v>79.5</v>
      </c>
      <c r="F36" s="13">
        <f t="shared" si="0"/>
        <v>73.2</v>
      </c>
      <c r="G36" s="13">
        <f t="shared" si="0"/>
        <v>79.8</v>
      </c>
      <c r="H36" s="13">
        <f t="shared" si="0"/>
        <v>91.3</v>
      </c>
      <c r="I36" s="13">
        <f t="shared" ref="I36:I51" si="6">AD36</f>
        <v>75.900000000000006</v>
      </c>
      <c r="J36" s="3">
        <f t="shared" si="1"/>
        <v>41163.5</v>
      </c>
      <c r="K36" s="3">
        <f t="shared" si="1"/>
        <v>12755</v>
      </c>
      <c r="L36" s="13">
        <f t="shared" si="2"/>
        <v>98.2</v>
      </c>
      <c r="M36" s="13">
        <f t="shared" si="2"/>
        <v>77.5</v>
      </c>
      <c r="N36" s="13">
        <f t="shared" si="2"/>
        <v>99.3</v>
      </c>
      <c r="O36" s="13">
        <f>'14f'!B36/'14e'!E35*100</f>
        <v>86.946811042360778</v>
      </c>
      <c r="P36" s="13">
        <f t="shared" si="3"/>
        <v>97.298739988862621</v>
      </c>
      <c r="Q36" s="13">
        <f t="shared" si="3"/>
        <v>93.624706895805303</v>
      </c>
      <c r="R36" s="13">
        <f>1+LN('14e'!C35/'14e'!C34)*('14e'!G34)/100</f>
        <v>1.0049389100415216</v>
      </c>
      <c r="S36" s="13">
        <f>1+LN(O36/O35)*(100-'14e'!G34)/100</f>
        <v>1.0048011229633018</v>
      </c>
      <c r="T36" s="171">
        <f>($K$46*G36/100)/('14f'!B36*'14f'!$H$46/100)</f>
        <v>1.8448394201891551</v>
      </c>
      <c r="U36" s="171">
        <f t="shared" si="4"/>
        <v>91.408934707903796</v>
      </c>
      <c r="V36">
        <v>1992</v>
      </c>
      <c r="W36">
        <v>96.4</v>
      </c>
      <c r="X36">
        <v>87.4</v>
      </c>
      <c r="Y36">
        <v>72.900000000000006</v>
      </c>
      <c r="Z36">
        <v>79.5</v>
      </c>
      <c r="AA36">
        <v>73.2</v>
      </c>
      <c r="AB36">
        <v>79.8</v>
      </c>
      <c r="AC36">
        <v>91.3</v>
      </c>
      <c r="AD36">
        <v>75.900000000000006</v>
      </c>
      <c r="AE36">
        <v>41163500000</v>
      </c>
      <c r="AF36">
        <v>12755000000</v>
      </c>
      <c r="AG36">
        <v>98.2</v>
      </c>
      <c r="AH36">
        <v>77.5</v>
      </c>
      <c r="AI36">
        <v>99.3</v>
      </c>
    </row>
    <row r="37" spans="1:35">
      <c r="A37" s="7">
        <f t="shared" si="5"/>
        <v>1993</v>
      </c>
      <c r="B37" s="13">
        <f t="shared" ref="B37:H51" si="7">W37</f>
        <v>96.6</v>
      </c>
      <c r="C37" s="13">
        <f t="shared" si="7"/>
        <v>88</v>
      </c>
      <c r="D37" s="13">
        <f t="shared" si="7"/>
        <v>74</v>
      </c>
      <c r="E37" s="13">
        <f t="shared" si="7"/>
        <v>80.400000000000006</v>
      </c>
      <c r="F37" s="13">
        <f t="shared" si="7"/>
        <v>73.5</v>
      </c>
      <c r="G37" s="13">
        <f t="shared" si="7"/>
        <v>79.8</v>
      </c>
      <c r="H37" s="13">
        <f t="shared" si="7"/>
        <v>90.7</v>
      </c>
      <c r="I37" s="13">
        <f t="shared" si="6"/>
        <v>76.099999999999994</v>
      </c>
      <c r="J37" s="3">
        <f t="shared" si="1"/>
        <v>42570.1</v>
      </c>
      <c r="K37" s="3">
        <f t="shared" si="1"/>
        <v>12511.2</v>
      </c>
      <c r="L37" s="13">
        <f t="shared" si="2"/>
        <v>98.2</v>
      </c>
      <c r="M37" s="13">
        <f t="shared" si="2"/>
        <v>78.5</v>
      </c>
      <c r="N37" s="13">
        <f t="shared" si="2"/>
        <v>99.4</v>
      </c>
      <c r="O37" s="13">
        <f>'14f'!B37/'14e'!E36*100</f>
        <v>86.780611017560744</v>
      </c>
      <c r="P37" s="13">
        <f t="shared" si="3"/>
        <v>97.737888288216553</v>
      </c>
      <c r="Q37" s="13">
        <f t="shared" si="3"/>
        <v>93.541884325881867</v>
      </c>
      <c r="R37" s="13">
        <f>1+LN('14e'!C36/'14e'!C35)*('14e'!G35)/100</f>
        <v>1.0045134017090478</v>
      </c>
      <c r="S37" s="13">
        <f>1+LN(O37/O36)*(100-'14e'!G35)/100</f>
        <v>0.99911537699107977</v>
      </c>
      <c r="T37" s="171">
        <f>($K$46*G37/100)/('14f'!B37*'14f'!$H$46/100)</f>
        <v>1.8683814545535176</v>
      </c>
      <c r="U37" s="171">
        <f t="shared" si="4"/>
        <v>92.575406032482604</v>
      </c>
      <c r="V37">
        <v>1993</v>
      </c>
      <c r="W37">
        <v>96.6</v>
      </c>
      <c r="X37">
        <v>88</v>
      </c>
      <c r="Y37">
        <v>74</v>
      </c>
      <c r="Z37">
        <v>80.400000000000006</v>
      </c>
      <c r="AA37">
        <v>73.5</v>
      </c>
      <c r="AB37">
        <v>79.8</v>
      </c>
      <c r="AC37">
        <v>90.7</v>
      </c>
      <c r="AD37">
        <v>76.099999999999994</v>
      </c>
      <c r="AE37">
        <v>42570100000</v>
      </c>
      <c r="AF37">
        <v>12511200000</v>
      </c>
      <c r="AG37">
        <v>98.2</v>
      </c>
      <c r="AH37">
        <v>78.5</v>
      </c>
      <c r="AI37">
        <v>99.4</v>
      </c>
    </row>
    <row r="38" spans="1:35">
      <c r="A38" s="7">
        <f t="shared" si="5"/>
        <v>1994</v>
      </c>
      <c r="B38" s="13">
        <f t="shared" si="7"/>
        <v>97.3</v>
      </c>
      <c r="C38" s="13">
        <f t="shared" si="7"/>
        <v>90</v>
      </c>
      <c r="D38" s="13">
        <f t="shared" si="7"/>
        <v>75.3</v>
      </c>
      <c r="E38" s="13">
        <f t="shared" si="7"/>
        <v>82.3</v>
      </c>
      <c r="F38" s="13">
        <f t="shared" si="7"/>
        <v>74.900000000000006</v>
      </c>
      <c r="G38" s="13">
        <f t="shared" si="7"/>
        <v>81.8</v>
      </c>
      <c r="H38" s="13">
        <f t="shared" si="7"/>
        <v>90.9</v>
      </c>
      <c r="I38" s="13">
        <f t="shared" si="6"/>
        <v>77</v>
      </c>
      <c r="J38" s="3">
        <f t="shared" si="1"/>
        <v>45016</v>
      </c>
      <c r="K38" s="3">
        <f t="shared" si="1"/>
        <v>13079.5</v>
      </c>
      <c r="L38" s="13">
        <f t="shared" si="2"/>
        <v>98.2</v>
      </c>
      <c r="M38" s="13">
        <f t="shared" si="2"/>
        <v>79.3</v>
      </c>
      <c r="N38" s="13">
        <f t="shared" si="2"/>
        <v>99.5</v>
      </c>
      <c r="O38" s="13">
        <f>'14f'!B38/'14e'!E37*100</f>
        <v>86.596611391492416</v>
      </c>
      <c r="P38" s="13">
        <f t="shared" si="3"/>
        <v>97.961412094108724</v>
      </c>
      <c r="Q38" s="13">
        <f t="shared" si="3"/>
        <v>93.452201234892982</v>
      </c>
      <c r="R38" s="13">
        <f>1+LN('14e'!C37/'14e'!C36)*('14e'!G36)/100</f>
        <v>1.0022869719185361</v>
      </c>
      <c r="S38" s="13">
        <f>1+LN(O38/O37)*(100-'14e'!G36)/100</f>
        <v>0.99904125203768135</v>
      </c>
      <c r="T38" s="171">
        <f>($K$46*G38/100)/('14f'!B38*'14f'!$H$46/100)</f>
        <v>1.9174324570266525</v>
      </c>
      <c r="U38" s="171">
        <f t="shared" si="4"/>
        <v>95.005807200929169</v>
      </c>
      <c r="V38">
        <v>1994</v>
      </c>
      <c r="W38">
        <v>97.3</v>
      </c>
      <c r="X38">
        <v>90</v>
      </c>
      <c r="Y38">
        <v>75.3</v>
      </c>
      <c r="Z38">
        <v>82.3</v>
      </c>
      <c r="AA38">
        <v>74.900000000000006</v>
      </c>
      <c r="AB38">
        <v>81.8</v>
      </c>
      <c r="AC38">
        <v>90.9</v>
      </c>
      <c r="AD38">
        <v>77</v>
      </c>
      <c r="AE38">
        <v>45016000000</v>
      </c>
      <c r="AF38">
        <v>13079500000</v>
      </c>
      <c r="AG38">
        <v>98.2</v>
      </c>
      <c r="AH38">
        <v>79.3</v>
      </c>
      <c r="AI38">
        <v>99.5</v>
      </c>
    </row>
    <row r="39" spans="1:35">
      <c r="A39" s="7">
        <f t="shared" si="5"/>
        <v>1995</v>
      </c>
      <c r="B39" s="13">
        <f t="shared" si="7"/>
        <v>97.6</v>
      </c>
      <c r="C39" s="13">
        <f t="shared" si="7"/>
        <v>91.1</v>
      </c>
      <c r="D39" s="13">
        <f t="shared" si="7"/>
        <v>77.7</v>
      </c>
      <c r="E39" s="13">
        <f t="shared" si="7"/>
        <v>83.9</v>
      </c>
      <c r="F39" s="13">
        <f t="shared" si="7"/>
        <v>77</v>
      </c>
      <c r="G39" s="13">
        <f t="shared" si="7"/>
        <v>83.1</v>
      </c>
      <c r="H39" s="13">
        <f t="shared" si="7"/>
        <v>91.2</v>
      </c>
      <c r="I39" s="13">
        <f t="shared" si="6"/>
        <v>78.900000000000006</v>
      </c>
      <c r="J39" s="3">
        <f t="shared" si="1"/>
        <v>47292.2</v>
      </c>
      <c r="K39" s="3">
        <f t="shared" si="1"/>
        <v>13058.2</v>
      </c>
      <c r="L39" s="13">
        <f t="shared" si="2"/>
        <v>98.3</v>
      </c>
      <c r="M39" s="13">
        <f t="shared" si="2"/>
        <v>81.400000000000006</v>
      </c>
      <c r="N39" s="13">
        <f t="shared" si="2"/>
        <v>99.5</v>
      </c>
      <c r="O39" s="13">
        <f>'14f'!B39/'14e'!E38*100</f>
        <v>87.515557163531128</v>
      </c>
      <c r="P39" s="13">
        <f t="shared" si="3"/>
        <v>98.122991120131957</v>
      </c>
      <c r="Q39" s="13">
        <f t="shared" si="3"/>
        <v>93.916644709521805</v>
      </c>
      <c r="R39" s="13">
        <f>1+LN('14e'!C38/'14e'!C37)*('14e'!G37)/100</f>
        <v>1.0016494150356674</v>
      </c>
      <c r="S39" s="13">
        <f>1+LN(O39/O38)*(100-'14e'!G37)/100</f>
        <v>1.0049698505598754</v>
      </c>
      <c r="T39" s="171">
        <f>($K$46*G39/100)/('14f'!B39*'14f'!$H$46/100)</f>
        <v>1.9344247878760985</v>
      </c>
      <c r="U39" s="171">
        <f t="shared" si="4"/>
        <v>95.847750865051893</v>
      </c>
      <c r="V39">
        <v>1995</v>
      </c>
      <c r="W39">
        <v>97.6</v>
      </c>
      <c r="X39">
        <v>91.1</v>
      </c>
      <c r="Y39">
        <v>77.7</v>
      </c>
      <c r="Z39">
        <v>83.9</v>
      </c>
      <c r="AA39">
        <v>77</v>
      </c>
      <c r="AB39">
        <v>83.1</v>
      </c>
      <c r="AC39">
        <v>91.2</v>
      </c>
      <c r="AD39">
        <v>78.900000000000006</v>
      </c>
      <c r="AE39">
        <v>47292200000</v>
      </c>
      <c r="AF39">
        <v>13058200000</v>
      </c>
      <c r="AG39">
        <v>98.3</v>
      </c>
      <c r="AH39">
        <v>81.400000000000006</v>
      </c>
      <c r="AI39">
        <v>99.5</v>
      </c>
    </row>
    <row r="40" spans="1:35">
      <c r="A40" s="7">
        <f t="shared" si="5"/>
        <v>1996</v>
      </c>
      <c r="B40" s="13">
        <f t="shared" si="7"/>
        <v>96.9</v>
      </c>
      <c r="C40" s="13">
        <f t="shared" si="7"/>
        <v>88.9</v>
      </c>
      <c r="D40" s="13">
        <f t="shared" si="7"/>
        <v>79</v>
      </c>
      <c r="E40" s="13">
        <f t="shared" si="7"/>
        <v>82.8</v>
      </c>
      <c r="F40" s="13">
        <f t="shared" si="7"/>
        <v>79.099999999999994</v>
      </c>
      <c r="G40" s="13">
        <f t="shared" si="7"/>
        <v>82.9</v>
      </c>
      <c r="H40" s="13">
        <f t="shared" si="7"/>
        <v>93.3</v>
      </c>
      <c r="I40" s="13">
        <f t="shared" si="6"/>
        <v>81.599999999999994</v>
      </c>
      <c r="J40" s="3">
        <f t="shared" si="1"/>
        <v>50522.8</v>
      </c>
      <c r="K40" s="3">
        <f t="shared" si="1"/>
        <v>13478.1</v>
      </c>
      <c r="L40" s="13">
        <f t="shared" si="2"/>
        <v>98.6</v>
      </c>
      <c r="M40" s="13">
        <f t="shared" si="2"/>
        <v>83</v>
      </c>
      <c r="N40" s="13">
        <f t="shared" si="2"/>
        <v>99.6</v>
      </c>
      <c r="O40" s="13">
        <f>'14f'!B40/'14e'!E39*100</f>
        <v>89.493078758949878</v>
      </c>
      <c r="P40" s="13">
        <f t="shared" si="3"/>
        <v>98.3970744700529</v>
      </c>
      <c r="Q40" s="13">
        <f t="shared" si="3"/>
        <v>94.882106533243771</v>
      </c>
      <c r="R40" s="13">
        <f>1+LN('14e'!C39/'14e'!C38)*('14e'!G38)/100</f>
        <v>1.0027932632993768</v>
      </c>
      <c r="S40" s="13">
        <f>1+LN(O40/O39)*(100-'14e'!G38)/100</f>
        <v>1.0102799863294529</v>
      </c>
      <c r="T40" s="171">
        <f>($K$46*G40/100)/('14f'!B40*'14f'!$H$46/100)</f>
        <v>1.8673100869655093</v>
      </c>
      <c r="U40" s="171">
        <f t="shared" si="4"/>
        <v>92.522321428571445</v>
      </c>
      <c r="V40">
        <v>1996</v>
      </c>
      <c r="W40">
        <v>96.9</v>
      </c>
      <c r="X40">
        <v>88.9</v>
      </c>
      <c r="Y40">
        <v>79</v>
      </c>
      <c r="Z40">
        <v>82.8</v>
      </c>
      <c r="AA40">
        <v>79.099999999999994</v>
      </c>
      <c r="AB40">
        <v>82.9</v>
      </c>
      <c r="AC40">
        <v>93.3</v>
      </c>
      <c r="AD40">
        <v>81.599999999999994</v>
      </c>
      <c r="AE40">
        <v>50522800000</v>
      </c>
      <c r="AF40">
        <v>13478100000</v>
      </c>
      <c r="AG40">
        <v>98.6</v>
      </c>
      <c r="AH40">
        <v>83</v>
      </c>
      <c r="AI40">
        <v>99.6</v>
      </c>
    </row>
    <row r="41" spans="1:35">
      <c r="A41" s="7">
        <f t="shared" si="5"/>
        <v>1997</v>
      </c>
      <c r="B41" s="13">
        <f t="shared" si="7"/>
        <v>96.8</v>
      </c>
      <c r="C41" s="13">
        <f t="shared" si="7"/>
        <v>88.5</v>
      </c>
      <c r="D41" s="13">
        <f t="shared" si="7"/>
        <v>81</v>
      </c>
      <c r="E41" s="13">
        <f t="shared" si="7"/>
        <v>83.7</v>
      </c>
      <c r="F41" s="13">
        <f t="shared" si="7"/>
        <v>80.5</v>
      </c>
      <c r="G41" s="13">
        <f t="shared" si="7"/>
        <v>83.2</v>
      </c>
      <c r="H41" s="13">
        <f t="shared" si="7"/>
        <v>94.1</v>
      </c>
      <c r="I41" s="13">
        <f t="shared" si="6"/>
        <v>83.1</v>
      </c>
      <c r="J41" s="3">
        <f t="shared" si="1"/>
        <v>52362.3</v>
      </c>
      <c r="K41" s="3">
        <f t="shared" si="1"/>
        <v>13862</v>
      </c>
      <c r="L41" s="13">
        <f t="shared" si="2"/>
        <v>98.8</v>
      </c>
      <c r="M41" s="13">
        <f t="shared" si="2"/>
        <v>84.9</v>
      </c>
      <c r="N41" s="13">
        <f t="shared" si="2"/>
        <v>99.7</v>
      </c>
      <c r="O41" s="13">
        <f>'14f'!B41/'14e'!E40*100</f>
        <v>91.323720259552985</v>
      </c>
      <c r="P41" s="13">
        <f t="shared" si="3"/>
        <v>98.93939358630702</v>
      </c>
      <c r="Q41" s="13">
        <f t="shared" si="3"/>
        <v>95.772013132483352</v>
      </c>
      <c r="R41" s="13">
        <f>1+LN('14e'!C40/'14e'!C39)*('14e'!G39)/100</f>
        <v>1.0055115369961449</v>
      </c>
      <c r="S41" s="13">
        <f>1+LN(O41/O40)*(100-'14e'!G39)/100</f>
        <v>1.0093790771701279</v>
      </c>
      <c r="T41" s="171">
        <f>($K$46*G41/100)/('14f'!B41*'14f'!$H$46/100)</f>
        <v>1.8493001295950642</v>
      </c>
      <c r="U41" s="171">
        <f t="shared" si="4"/>
        <v>91.629955947136565</v>
      </c>
      <c r="V41">
        <v>1997</v>
      </c>
      <c r="W41">
        <v>96.8</v>
      </c>
      <c r="X41">
        <v>88.5</v>
      </c>
      <c r="Y41">
        <v>81</v>
      </c>
      <c r="Z41">
        <v>83.7</v>
      </c>
      <c r="AA41">
        <v>80.5</v>
      </c>
      <c r="AB41">
        <v>83.2</v>
      </c>
      <c r="AC41">
        <v>94.1</v>
      </c>
      <c r="AD41">
        <v>83.1</v>
      </c>
      <c r="AE41">
        <v>52362300000</v>
      </c>
      <c r="AF41">
        <v>13862000000</v>
      </c>
      <c r="AG41">
        <v>98.8</v>
      </c>
      <c r="AH41">
        <v>84.9</v>
      </c>
      <c r="AI41">
        <v>99.7</v>
      </c>
    </row>
    <row r="42" spans="1:35">
      <c r="A42" s="7">
        <f t="shared" si="5"/>
        <v>1998</v>
      </c>
      <c r="B42" s="13">
        <f t="shared" si="7"/>
        <v>97.8</v>
      </c>
      <c r="C42" s="13">
        <f t="shared" si="7"/>
        <v>92</v>
      </c>
      <c r="D42" s="13">
        <f t="shared" si="7"/>
        <v>86.2</v>
      </c>
      <c r="E42" s="13">
        <f t="shared" si="7"/>
        <v>89.1</v>
      </c>
      <c r="F42" s="13">
        <f t="shared" si="7"/>
        <v>84.5</v>
      </c>
      <c r="G42" s="13">
        <f t="shared" si="7"/>
        <v>87.3</v>
      </c>
      <c r="H42" s="13">
        <f t="shared" si="7"/>
        <v>94.9</v>
      </c>
      <c r="I42" s="13">
        <f t="shared" si="6"/>
        <v>86.3</v>
      </c>
      <c r="J42" s="3">
        <f t="shared" si="1"/>
        <v>53933.9</v>
      </c>
      <c r="K42" s="3">
        <f t="shared" si="1"/>
        <v>14747.4</v>
      </c>
      <c r="L42" s="13">
        <f t="shared" si="2"/>
        <v>99.4</v>
      </c>
      <c r="M42" s="13">
        <f t="shared" si="2"/>
        <v>88.8</v>
      </c>
      <c r="N42" s="13">
        <f t="shared" si="2"/>
        <v>99.8</v>
      </c>
      <c r="O42" s="13">
        <f>'14f'!B42/'14e'!E41*100</f>
        <v>95.642560975609754</v>
      </c>
      <c r="P42" s="13">
        <f t="shared" si="3"/>
        <v>99.04595144835973</v>
      </c>
      <c r="Q42" s="13">
        <f t="shared" si="3"/>
        <v>97.861981359395713</v>
      </c>
      <c r="R42" s="13">
        <f>1+LN('14e'!C41/'14e'!C40)*('14e'!G40)/100</f>
        <v>1.0010770013660915</v>
      </c>
      <c r="S42" s="13">
        <f>1+LN(O42/O41)*(100-'14e'!G40)/100</f>
        <v>1.0218223274060374</v>
      </c>
      <c r="T42" s="171">
        <f>($K$46*G42/100)/('14f'!B42*'14f'!$H$46/100)</f>
        <v>1.8803754616923052</v>
      </c>
      <c r="U42" s="171">
        <f t="shared" si="4"/>
        <v>93.169690501600869</v>
      </c>
      <c r="V42">
        <v>1998</v>
      </c>
      <c r="W42">
        <v>97.8</v>
      </c>
      <c r="X42">
        <v>92</v>
      </c>
      <c r="Y42">
        <v>86.2</v>
      </c>
      <c r="Z42">
        <v>89.1</v>
      </c>
      <c r="AA42">
        <v>84.5</v>
      </c>
      <c r="AB42">
        <v>87.3</v>
      </c>
      <c r="AC42">
        <v>94.9</v>
      </c>
      <c r="AD42">
        <v>86.3</v>
      </c>
      <c r="AE42">
        <v>53933900000</v>
      </c>
      <c r="AF42">
        <v>14747400000</v>
      </c>
      <c r="AG42">
        <v>99.4</v>
      </c>
      <c r="AH42">
        <v>88.8</v>
      </c>
      <c r="AI42">
        <v>99.8</v>
      </c>
    </row>
    <row r="43" spans="1:35">
      <c r="A43" s="7">
        <f t="shared" si="5"/>
        <v>1999</v>
      </c>
      <c r="B43" s="13">
        <f t="shared" si="7"/>
        <v>96.9</v>
      </c>
      <c r="C43" s="13">
        <f t="shared" si="7"/>
        <v>88.9</v>
      </c>
      <c r="D43" s="13">
        <f t="shared" si="7"/>
        <v>83.1</v>
      </c>
      <c r="E43" s="13">
        <f t="shared" si="7"/>
        <v>84.8</v>
      </c>
      <c r="F43" s="13">
        <f t="shared" si="7"/>
        <v>87.8</v>
      </c>
      <c r="G43" s="13">
        <f t="shared" si="7"/>
        <v>89.6</v>
      </c>
      <c r="H43" s="13">
        <f t="shared" si="7"/>
        <v>100.7</v>
      </c>
      <c r="I43" s="13">
        <f t="shared" si="6"/>
        <v>90.5</v>
      </c>
      <c r="J43" s="3">
        <f t="shared" si="1"/>
        <v>55853.5</v>
      </c>
      <c r="K43" s="3">
        <f t="shared" si="1"/>
        <v>15471.7</v>
      </c>
      <c r="L43" s="13">
        <f t="shared" si="2"/>
        <v>99.2</v>
      </c>
      <c r="M43" s="13">
        <f t="shared" si="2"/>
        <v>86.8</v>
      </c>
      <c r="N43" s="13">
        <f t="shared" si="2"/>
        <v>99.6</v>
      </c>
      <c r="O43" s="13">
        <f>'14f'!B43/'14e'!E42*100</f>
        <v>93.662932790224033</v>
      </c>
      <c r="P43" s="13">
        <f t="shared" si="3"/>
        <v>98.528114187509487</v>
      </c>
      <c r="Q43" s="13">
        <f t="shared" si="3"/>
        <v>96.859596972374362</v>
      </c>
      <c r="R43" s="13">
        <f>1+LN('14e'!C42/'14e'!C41)*('14e'!G41)/100</f>
        <v>0.99477174732255236</v>
      </c>
      <c r="S43" s="13">
        <f>1+LN(O43/O42)*(100-'14e'!G41)/100</f>
        <v>0.98975716235153544</v>
      </c>
      <c r="T43" s="171">
        <f>($K$46*G43/100)/('14f'!B43*'14f'!$H$46/100)</f>
        <v>1.8284439019532124</v>
      </c>
      <c r="U43" s="171">
        <f t="shared" si="4"/>
        <v>90.596562184024251</v>
      </c>
      <c r="V43">
        <v>1999</v>
      </c>
      <c r="W43">
        <v>96.9</v>
      </c>
      <c r="X43">
        <v>88.9</v>
      </c>
      <c r="Y43">
        <v>83.1</v>
      </c>
      <c r="Z43">
        <v>84.8</v>
      </c>
      <c r="AA43">
        <v>87.8</v>
      </c>
      <c r="AB43">
        <v>89.6</v>
      </c>
      <c r="AC43">
        <v>100.7</v>
      </c>
      <c r="AD43">
        <v>90.5</v>
      </c>
      <c r="AE43">
        <v>55853500000</v>
      </c>
      <c r="AF43">
        <v>15471700000</v>
      </c>
      <c r="AG43">
        <v>99.2</v>
      </c>
      <c r="AH43">
        <v>86.8</v>
      </c>
      <c r="AI43">
        <v>99.6</v>
      </c>
    </row>
    <row r="44" spans="1:35">
      <c r="A44" s="7">
        <f t="shared" si="5"/>
        <v>2000</v>
      </c>
      <c r="B44" s="13">
        <f t="shared" si="7"/>
        <v>98.5</v>
      </c>
      <c r="C44" s="13">
        <f t="shared" si="7"/>
        <v>94.4</v>
      </c>
      <c r="D44" s="13">
        <f t="shared" si="7"/>
        <v>93.1</v>
      </c>
      <c r="E44" s="13">
        <f t="shared" si="7"/>
        <v>92</v>
      </c>
      <c r="F44" s="13">
        <f t="shared" si="7"/>
        <v>94.8</v>
      </c>
      <c r="G44" s="13">
        <f t="shared" si="7"/>
        <v>93.7</v>
      </c>
      <c r="H44" s="13">
        <f t="shared" si="7"/>
        <v>99.2</v>
      </c>
      <c r="I44" s="13">
        <f t="shared" si="6"/>
        <v>96.3</v>
      </c>
      <c r="J44" s="3">
        <f t="shared" si="1"/>
        <v>61805.9</v>
      </c>
      <c r="K44" s="3">
        <f t="shared" si="1"/>
        <v>16037.3</v>
      </c>
      <c r="L44" s="13">
        <f t="shared" si="2"/>
        <v>99.6</v>
      </c>
      <c r="M44" s="13">
        <f t="shared" si="2"/>
        <v>95.2</v>
      </c>
      <c r="N44" s="13">
        <f t="shared" si="2"/>
        <v>99.8</v>
      </c>
      <c r="O44" s="13">
        <f>'14f'!B44/'14e'!E43*100</f>
        <v>96.644919033090844</v>
      </c>
      <c r="P44" s="13">
        <f t="shared" si="3"/>
        <v>99.168511759464948</v>
      </c>
      <c r="Q44" s="13">
        <f t="shared" si="3"/>
        <v>98.288881989312941</v>
      </c>
      <c r="R44" s="13">
        <f>1+LN('14e'!C43/'14e'!C42)*('14e'!G42)/100</f>
        <v>1.0064996430433726</v>
      </c>
      <c r="S44" s="13">
        <f>1+LN(O44/O43)*(100-'14e'!G42)/100</f>
        <v>1.0147562560821539</v>
      </c>
      <c r="T44" s="171">
        <f>($K$46*G44/100)/('14f'!B44*'14f'!$H$46/100)</f>
        <v>1.9218275497612791</v>
      </c>
      <c r="U44" s="171">
        <f t="shared" si="4"/>
        <v>95.223577235772353</v>
      </c>
      <c r="V44">
        <v>2000</v>
      </c>
      <c r="W44">
        <v>98.5</v>
      </c>
      <c r="X44">
        <v>94.4</v>
      </c>
      <c r="Y44">
        <v>93.1</v>
      </c>
      <c r="Z44">
        <v>92</v>
      </c>
      <c r="AA44">
        <v>94.8</v>
      </c>
      <c r="AB44">
        <v>93.7</v>
      </c>
      <c r="AC44">
        <v>99.2</v>
      </c>
      <c r="AD44">
        <v>96.3</v>
      </c>
      <c r="AE44">
        <v>61805900000</v>
      </c>
      <c r="AF44">
        <v>16037300000</v>
      </c>
      <c r="AG44">
        <v>99.6</v>
      </c>
      <c r="AH44">
        <v>95.2</v>
      </c>
      <c r="AI44">
        <v>99.8</v>
      </c>
    </row>
    <row r="45" spans="1:35">
      <c r="A45" s="7">
        <f t="shared" si="5"/>
        <v>2001</v>
      </c>
      <c r="B45" s="13">
        <f t="shared" si="7"/>
        <v>100.4</v>
      </c>
      <c r="C45" s="13">
        <f t="shared" si="7"/>
        <v>101.5</v>
      </c>
      <c r="D45" s="13">
        <f t="shared" si="7"/>
        <v>96.7</v>
      </c>
      <c r="E45" s="13">
        <f t="shared" si="7"/>
        <v>99.2</v>
      </c>
      <c r="F45" s="13">
        <f t="shared" si="7"/>
        <v>98.3</v>
      </c>
      <c r="G45" s="13">
        <f t="shared" si="7"/>
        <v>100.8</v>
      </c>
      <c r="H45" s="13">
        <f t="shared" si="7"/>
        <v>99.4</v>
      </c>
      <c r="I45" s="13">
        <f t="shared" si="6"/>
        <v>98</v>
      </c>
      <c r="J45" s="3">
        <f t="shared" si="1"/>
        <v>65840.899999999994</v>
      </c>
      <c r="K45" s="3">
        <f t="shared" si="1"/>
        <v>17375.400000000001</v>
      </c>
      <c r="L45" s="13">
        <f t="shared" si="2"/>
        <v>99.6</v>
      </c>
      <c r="M45" s="13">
        <f t="shared" si="2"/>
        <v>96.9</v>
      </c>
      <c r="N45" s="13">
        <f t="shared" si="2"/>
        <v>99.8</v>
      </c>
      <c r="O45" s="13">
        <f>'14f'!B45/'14e'!E44*100</f>
        <v>97.174618096357236</v>
      </c>
      <c r="P45" s="13">
        <f>P46/R46</f>
        <v>99.168511759464948</v>
      </c>
      <c r="Q45" s="13">
        <f>Q46/S46</f>
        <v>98.556601780971405</v>
      </c>
      <c r="R45" s="13">
        <f>1+LN('14e'!C44/'14e'!C43)*('14e'!G43)/100</f>
        <v>1</v>
      </c>
      <c r="S45" s="13">
        <f>1+LN(O45/O44)*(100-'14e'!G43)/100</f>
        <v>1.0027238054420802</v>
      </c>
      <c r="T45" s="171">
        <f>($K$46*G45/100)/('14f'!B45*'14f'!$H$46/100)</f>
        <v>2.0590813728853172</v>
      </c>
      <c r="U45" s="171">
        <f t="shared" si="4"/>
        <v>102.02429149797571</v>
      </c>
      <c r="V45">
        <v>2001</v>
      </c>
      <c r="W45">
        <v>100.4</v>
      </c>
      <c r="X45">
        <v>101.5</v>
      </c>
      <c r="Y45">
        <v>96.7</v>
      </c>
      <c r="Z45">
        <v>99.2</v>
      </c>
      <c r="AA45">
        <v>98.3</v>
      </c>
      <c r="AB45">
        <v>100.8</v>
      </c>
      <c r="AC45">
        <v>99.4</v>
      </c>
      <c r="AD45">
        <v>98</v>
      </c>
      <c r="AE45">
        <v>65840900000</v>
      </c>
      <c r="AF45">
        <v>17375400000</v>
      </c>
      <c r="AG45">
        <v>99.6</v>
      </c>
      <c r="AH45">
        <v>96.9</v>
      </c>
      <c r="AI45">
        <v>99.8</v>
      </c>
    </row>
    <row r="46" spans="1:35">
      <c r="A46" s="7">
        <f t="shared" si="5"/>
        <v>2002</v>
      </c>
      <c r="B46" s="13">
        <f t="shared" si="7"/>
        <v>100</v>
      </c>
      <c r="C46" s="13">
        <f t="shared" si="7"/>
        <v>100</v>
      </c>
      <c r="D46" s="13">
        <f t="shared" si="7"/>
        <v>100</v>
      </c>
      <c r="E46" s="13">
        <f t="shared" si="7"/>
        <v>100</v>
      </c>
      <c r="F46" s="13">
        <f t="shared" si="7"/>
        <v>100</v>
      </c>
      <c r="G46" s="13">
        <f t="shared" si="7"/>
        <v>100</v>
      </c>
      <c r="H46" s="13">
        <f t="shared" si="7"/>
        <v>100</v>
      </c>
      <c r="I46" s="13">
        <f t="shared" si="6"/>
        <v>100</v>
      </c>
      <c r="J46" s="3">
        <f t="shared" si="1"/>
        <v>67566.399999999994</v>
      </c>
      <c r="K46" s="3">
        <f t="shared" si="1"/>
        <v>17296</v>
      </c>
      <c r="L46" s="13">
        <f t="shared" si="2"/>
        <v>100</v>
      </c>
      <c r="M46" s="13">
        <f t="shared" si="2"/>
        <v>100</v>
      </c>
      <c r="N46" s="13">
        <f t="shared" si="2"/>
        <v>100</v>
      </c>
      <c r="O46" s="13">
        <f>'14f'!B46/'14e'!E45*100</f>
        <v>100</v>
      </c>
      <c r="P46" s="13">
        <v>100</v>
      </c>
      <c r="Q46" s="13">
        <v>100</v>
      </c>
      <c r="R46" s="13">
        <f>1+LN('14e'!C45/'14e'!C44)*('14e'!G44)/100</f>
        <v>1.0083845993630705</v>
      </c>
      <c r="S46" s="13">
        <f>1+LN(O46/O45)*(100-'14e'!G44)/100</f>
        <v>1.0146453732469018</v>
      </c>
      <c r="T46" s="171">
        <f>($K$46*G46/100)/('14f'!B46*'14f'!$H$46/100)</f>
        <v>2.0182265837407671</v>
      </c>
      <c r="U46" s="171">
        <f t="shared" si="4"/>
        <v>100</v>
      </c>
      <c r="V46">
        <v>2002</v>
      </c>
      <c r="W46">
        <v>100</v>
      </c>
      <c r="X46">
        <v>100</v>
      </c>
      <c r="Y46">
        <v>100</v>
      </c>
      <c r="Z46">
        <v>100</v>
      </c>
      <c r="AA46">
        <v>100</v>
      </c>
      <c r="AB46">
        <v>100</v>
      </c>
      <c r="AC46">
        <v>100</v>
      </c>
      <c r="AD46">
        <v>100</v>
      </c>
      <c r="AE46">
        <v>67566400000</v>
      </c>
      <c r="AF46">
        <v>17296000000</v>
      </c>
      <c r="AG46">
        <v>100</v>
      </c>
      <c r="AH46">
        <v>100</v>
      </c>
      <c r="AI46">
        <v>100</v>
      </c>
    </row>
    <row r="47" spans="1:35">
      <c r="A47" s="7">
        <f t="shared" si="5"/>
        <v>2003</v>
      </c>
      <c r="B47" s="13">
        <f t="shared" si="7"/>
        <v>99</v>
      </c>
      <c r="C47" s="13">
        <f t="shared" si="7"/>
        <v>96.3</v>
      </c>
      <c r="D47" s="13">
        <f t="shared" si="7"/>
        <v>100</v>
      </c>
      <c r="E47" s="13">
        <f t="shared" si="7"/>
        <v>97</v>
      </c>
      <c r="F47" s="13">
        <f t="shared" si="7"/>
        <v>101.7</v>
      </c>
      <c r="G47" s="13">
        <f t="shared" si="7"/>
        <v>98.6</v>
      </c>
      <c r="H47" s="13">
        <f t="shared" si="7"/>
        <v>102.4</v>
      </c>
      <c r="I47" s="13">
        <f t="shared" si="6"/>
        <v>102.7</v>
      </c>
      <c r="J47" s="3">
        <f t="shared" si="1"/>
        <v>69777.600000000006</v>
      </c>
      <c r="K47" s="3">
        <f t="shared" si="1"/>
        <v>18282.099999999999</v>
      </c>
      <c r="L47" s="13">
        <f t="shared" si="2"/>
        <v>100.2</v>
      </c>
      <c r="M47" s="13">
        <f t="shared" si="2"/>
        <v>100.8</v>
      </c>
      <c r="N47" s="13">
        <f t="shared" si="2"/>
        <v>100</v>
      </c>
      <c r="O47" s="13">
        <f>'14f'!B47/'14e'!E46*100</f>
        <v>101.20716803760284</v>
      </c>
      <c r="P47" s="13">
        <f>P46*R47</f>
        <v>100.10080233021942</v>
      </c>
      <c r="Q47" s="13">
        <f>Q46*S47</f>
        <v>100.59455161599216</v>
      </c>
      <c r="R47" s="13">
        <f>1+LN('14e'!C46/'14e'!C45)*('14e'!G45)/100</f>
        <v>1.0010080233021943</v>
      </c>
      <c r="S47" s="13">
        <f>1+LN(O47/O46)*(100-'14e'!G45)/100</f>
        <v>1.0059455161599216</v>
      </c>
      <c r="T47" s="171">
        <f>($K$46*G47/100)/('14f'!B47*'14f'!$H$46/100)</f>
        <v>1.9338886409799771</v>
      </c>
      <c r="U47" s="171">
        <f t="shared" si="4"/>
        <v>95.821185617103993</v>
      </c>
      <c r="V47">
        <v>2003</v>
      </c>
      <c r="W47">
        <v>99</v>
      </c>
      <c r="X47">
        <v>96.3</v>
      </c>
      <c r="Y47">
        <v>100</v>
      </c>
      <c r="Z47">
        <v>97</v>
      </c>
      <c r="AA47">
        <v>101.7</v>
      </c>
      <c r="AB47">
        <v>98.6</v>
      </c>
      <c r="AC47">
        <v>102.4</v>
      </c>
      <c r="AD47">
        <v>102.7</v>
      </c>
      <c r="AE47">
        <v>69777600000</v>
      </c>
      <c r="AF47">
        <v>18282100000</v>
      </c>
      <c r="AG47">
        <v>100.2</v>
      </c>
      <c r="AH47">
        <v>100.8</v>
      </c>
      <c r="AI47">
        <v>100</v>
      </c>
    </row>
    <row r="48" spans="1:35">
      <c r="A48" s="7">
        <f t="shared" si="5"/>
        <v>2004</v>
      </c>
      <c r="B48" s="13">
        <f t="shared" si="7"/>
        <v>98.6</v>
      </c>
      <c r="C48" s="13">
        <f t="shared" si="7"/>
        <v>94.8</v>
      </c>
      <c r="D48" s="13">
        <f t="shared" si="7"/>
        <v>100.1</v>
      </c>
      <c r="E48" s="13">
        <f t="shared" si="7"/>
        <v>97.4</v>
      </c>
      <c r="F48" s="13">
        <f t="shared" si="7"/>
        <v>102.1</v>
      </c>
      <c r="G48" s="13">
        <f t="shared" si="7"/>
        <v>99.4</v>
      </c>
      <c r="H48" s="13">
        <f t="shared" si="7"/>
        <v>104.9</v>
      </c>
      <c r="I48" s="13">
        <f t="shared" si="6"/>
        <v>103.5</v>
      </c>
      <c r="J48" s="3">
        <f t="shared" si="1"/>
        <v>70784.100000000006</v>
      </c>
      <c r="K48" s="3">
        <f t="shared" si="1"/>
        <v>18708.7</v>
      </c>
      <c r="L48" s="13">
        <f t="shared" si="2"/>
        <v>100.5</v>
      </c>
      <c r="M48" s="13">
        <f t="shared" si="2"/>
        <v>100.8</v>
      </c>
      <c r="N48" s="13">
        <f t="shared" si="2"/>
        <v>100.2</v>
      </c>
      <c r="O48" s="13">
        <f>'14f'!B48/'14e'!E47*100</f>
        <v>104.33083411433928</v>
      </c>
      <c r="P48" s="13">
        <f t="shared" ref="P48:Q51" si="8">P47*R48</f>
        <v>100.70284968145418</v>
      </c>
      <c r="Q48" s="13">
        <f t="shared" si="8"/>
        <v>102.10754164634805</v>
      </c>
      <c r="R48" s="13">
        <f>1+LN('14e'!C47/'14e'!C46)*('14e'!G46)/100</f>
        <v>1.0060144108460658</v>
      </c>
      <c r="S48" s="13">
        <f>1+LN(O48/O47)*(100-'14e'!G46)/100</f>
        <v>1.0150404769050669</v>
      </c>
      <c r="T48" s="171">
        <f>($K$46*G48/100)/('14f'!B48*'14f'!$H$46/100)</f>
        <v>1.8854485190209802</v>
      </c>
      <c r="U48" s="171">
        <f t="shared" si="4"/>
        <v>93.421052631578974</v>
      </c>
      <c r="V48">
        <v>2004</v>
      </c>
      <c r="W48">
        <v>98.6</v>
      </c>
      <c r="X48">
        <v>94.8</v>
      </c>
      <c r="Y48">
        <v>100.1</v>
      </c>
      <c r="Z48">
        <v>97.4</v>
      </c>
      <c r="AA48">
        <v>102.1</v>
      </c>
      <c r="AB48">
        <v>99.4</v>
      </c>
      <c r="AC48">
        <v>104.9</v>
      </c>
      <c r="AD48">
        <v>103.5</v>
      </c>
      <c r="AE48">
        <v>70784100000</v>
      </c>
      <c r="AF48">
        <v>18708700000</v>
      </c>
      <c r="AG48">
        <v>100.5</v>
      </c>
      <c r="AH48">
        <v>100.8</v>
      </c>
      <c r="AI48">
        <v>100.2</v>
      </c>
    </row>
    <row r="49" spans="1:35">
      <c r="A49" s="7">
        <f t="shared" si="5"/>
        <v>2005</v>
      </c>
      <c r="B49" s="13">
        <f t="shared" si="7"/>
        <v>99.8</v>
      </c>
      <c r="C49" s="13">
        <f t="shared" si="7"/>
        <v>99.2</v>
      </c>
      <c r="D49" s="13">
        <f t="shared" si="7"/>
        <v>103.6</v>
      </c>
      <c r="E49" s="13">
        <f t="shared" si="7"/>
        <v>103.4</v>
      </c>
      <c r="F49" s="13">
        <f t="shared" si="7"/>
        <v>103.8</v>
      </c>
      <c r="G49" s="13">
        <f t="shared" si="7"/>
        <v>103.6</v>
      </c>
      <c r="H49" s="13">
        <f t="shared" si="7"/>
        <v>104.5</v>
      </c>
      <c r="I49" s="13">
        <f t="shared" si="6"/>
        <v>104</v>
      </c>
      <c r="J49" s="3">
        <f t="shared" si="1"/>
        <v>70944.899999999994</v>
      </c>
      <c r="K49" s="3">
        <f t="shared" si="1"/>
        <v>19510.900000000001</v>
      </c>
      <c r="L49" s="13">
        <f t="shared" si="2"/>
        <v>100.9</v>
      </c>
      <c r="M49" s="13">
        <f t="shared" si="2"/>
        <v>102.6</v>
      </c>
      <c r="N49" s="13">
        <f t="shared" si="2"/>
        <v>100.2</v>
      </c>
      <c r="O49" s="13">
        <f>'14f'!B49/'14e'!E48*100</f>
        <v>107.09527784402577</v>
      </c>
      <c r="P49" s="13">
        <f t="shared" si="8"/>
        <v>100.85655100131686</v>
      </c>
      <c r="Q49" s="13">
        <f t="shared" si="8"/>
        <v>103.39824314730524</v>
      </c>
      <c r="R49" s="13">
        <f>1+LN('14e'!C48/'14e'!C47)*('14e'!G47)/100</f>
        <v>1.0015262857044152</v>
      </c>
      <c r="S49" s="13">
        <f>1+LN(O49/O48)*(100-'14e'!G47)/100</f>
        <v>1.0126406089123912</v>
      </c>
      <c r="T49" s="171">
        <f>($K$46*G49/100)/('14f'!B49*'14f'!$H$46/100)</f>
        <v>1.9486325636117752</v>
      </c>
      <c r="U49" s="171">
        <f t="shared" si="4"/>
        <v>96.551724137931032</v>
      </c>
      <c r="V49">
        <v>2005</v>
      </c>
      <c r="W49">
        <v>99.8</v>
      </c>
      <c r="X49">
        <v>99.2</v>
      </c>
      <c r="Y49">
        <v>103.6</v>
      </c>
      <c r="Z49">
        <v>103.4</v>
      </c>
      <c r="AA49">
        <v>103.8</v>
      </c>
      <c r="AB49">
        <v>103.6</v>
      </c>
      <c r="AC49">
        <v>104.5</v>
      </c>
      <c r="AD49">
        <v>104</v>
      </c>
      <c r="AE49">
        <v>70944900000</v>
      </c>
      <c r="AF49">
        <v>19510900000</v>
      </c>
      <c r="AG49">
        <v>100.9</v>
      </c>
      <c r="AH49">
        <v>102.6</v>
      </c>
      <c r="AI49">
        <v>100.2</v>
      </c>
    </row>
    <row r="50" spans="1:35">
      <c r="A50" s="7">
        <f t="shared" si="5"/>
        <v>2006</v>
      </c>
      <c r="B50" s="13">
        <f t="shared" si="7"/>
        <v>100.6</v>
      </c>
      <c r="C50" s="13">
        <f t="shared" si="7"/>
        <v>101.9</v>
      </c>
      <c r="D50" s="13">
        <f t="shared" si="7"/>
        <v>107.2</v>
      </c>
      <c r="E50" s="13">
        <f t="shared" si="7"/>
        <v>107.6</v>
      </c>
      <c r="F50" s="13">
        <f t="shared" si="7"/>
        <v>105.8</v>
      </c>
      <c r="G50" s="13">
        <f t="shared" si="7"/>
        <v>106.2</v>
      </c>
      <c r="H50" s="13">
        <f t="shared" si="7"/>
        <v>104.2</v>
      </c>
      <c r="I50" s="13">
        <f t="shared" si="6"/>
        <v>105.2</v>
      </c>
      <c r="J50" s="3">
        <f t="shared" si="1"/>
        <v>72807.8</v>
      </c>
      <c r="K50" s="3">
        <f t="shared" si="1"/>
        <v>20267.5</v>
      </c>
      <c r="L50" s="13">
        <f t="shared" si="2"/>
        <v>101.2</v>
      </c>
      <c r="M50" s="13">
        <f t="shared" si="2"/>
        <v>105</v>
      </c>
      <c r="N50" s="13">
        <f t="shared" si="2"/>
        <v>100.3</v>
      </c>
      <c r="O50" s="13">
        <f>'14f'!B50/'14e'!E49*100</f>
        <v>109.23559322033898</v>
      </c>
      <c r="P50" s="13">
        <f t="shared" si="8"/>
        <v>101.06120452202936</v>
      </c>
      <c r="Q50" s="13">
        <f t="shared" si="8"/>
        <v>104.38663662395241</v>
      </c>
      <c r="R50" s="13">
        <f>1+LN('14e'!C49/'14e'!C48)*('14e'!G48)/100</f>
        <v>1.0020291544642432</v>
      </c>
      <c r="S50" s="13">
        <f>1+LN(O50/O49)*(100-'14e'!G48)/100</f>
        <v>1.0095590935257872</v>
      </c>
      <c r="T50" s="171">
        <f>($K$46*G50/100)/('14f'!B50*'14f'!$H$46/100)</f>
        <v>1.9882714581935943</v>
      </c>
      <c r="U50" s="171">
        <f t="shared" si="4"/>
        <v>98.515769944341372</v>
      </c>
      <c r="V50">
        <v>2006</v>
      </c>
      <c r="W50">
        <v>100.6</v>
      </c>
      <c r="X50">
        <v>101.9</v>
      </c>
      <c r="Y50">
        <v>107.2</v>
      </c>
      <c r="Z50">
        <v>107.6</v>
      </c>
      <c r="AA50">
        <v>105.8</v>
      </c>
      <c r="AB50">
        <v>106.2</v>
      </c>
      <c r="AC50">
        <v>104.2</v>
      </c>
      <c r="AD50">
        <v>105.2</v>
      </c>
      <c r="AE50">
        <v>72807800000</v>
      </c>
      <c r="AF50">
        <v>20267500000</v>
      </c>
      <c r="AG50">
        <v>101.2</v>
      </c>
      <c r="AH50">
        <v>105</v>
      </c>
      <c r="AI50">
        <v>100.3</v>
      </c>
    </row>
    <row r="51" spans="1:35">
      <c r="A51" s="7">
        <f t="shared" si="5"/>
        <v>2007</v>
      </c>
      <c r="B51" s="13">
        <f t="shared" si="7"/>
        <v>100.5</v>
      </c>
      <c r="C51" s="13">
        <f t="shared" si="7"/>
        <v>101.6</v>
      </c>
      <c r="D51" s="13">
        <f t="shared" si="7"/>
        <v>109.5</v>
      </c>
      <c r="E51" s="13">
        <f t="shared" si="7"/>
        <v>110.3</v>
      </c>
      <c r="F51" s="13">
        <f t="shared" si="7"/>
        <v>105.6</v>
      </c>
      <c r="G51" s="13">
        <f t="shared" si="7"/>
        <v>106.4</v>
      </c>
      <c r="H51" s="13">
        <f t="shared" si="7"/>
        <v>104.7</v>
      </c>
      <c r="I51" s="13">
        <f t="shared" si="6"/>
        <v>105</v>
      </c>
      <c r="J51" s="3">
        <f t="shared" si="1"/>
        <v>75371</v>
      </c>
      <c r="K51" s="3">
        <f t="shared" si="1"/>
        <v>20914.5</v>
      </c>
      <c r="L51" s="13">
        <f t="shared" si="2"/>
        <v>101.9</v>
      </c>
      <c r="M51" s="13">
        <f t="shared" si="2"/>
        <v>106.5</v>
      </c>
      <c r="N51" s="13">
        <f t="shared" si="2"/>
        <v>100.3</v>
      </c>
      <c r="O51" s="13">
        <f>'14f'!B51/'14e'!E50*100</f>
        <v>115.69135496655932</v>
      </c>
      <c r="P51" s="13">
        <f t="shared" si="8"/>
        <v>101.11194832118352</v>
      </c>
      <c r="Q51" s="13">
        <f t="shared" si="8"/>
        <v>107.30617349442558</v>
      </c>
      <c r="R51" s="13">
        <f>1+LN('14e'!C50/'14e'!C49)*('14e'!G49)/100</f>
        <v>1.0005021095819524</v>
      </c>
      <c r="S51" s="13">
        <f>1+LN(O51/O50)*(100-'14e'!G49)/100</f>
        <v>1.0279684925666361</v>
      </c>
      <c r="T51" s="171">
        <f>($K$46*G51/100)/('14f'!B51*'14f'!$H$46/100)</f>
        <v>1.9241873522403019</v>
      </c>
      <c r="U51" s="171">
        <f t="shared" si="4"/>
        <v>95.340501792114736</v>
      </c>
      <c r="V51">
        <v>2007</v>
      </c>
      <c r="W51">
        <v>100.5</v>
      </c>
      <c r="X51">
        <v>101.6</v>
      </c>
      <c r="Y51">
        <v>109.5</v>
      </c>
      <c r="Z51">
        <v>110.3</v>
      </c>
      <c r="AA51">
        <v>105.6</v>
      </c>
      <c r="AB51">
        <v>106.4</v>
      </c>
      <c r="AC51">
        <v>104.7</v>
      </c>
      <c r="AD51">
        <v>105</v>
      </c>
      <c r="AE51">
        <v>75371000000</v>
      </c>
      <c r="AF51">
        <v>20914500000</v>
      </c>
      <c r="AG51">
        <v>101.9</v>
      </c>
      <c r="AH51">
        <v>106.5</v>
      </c>
      <c r="AI51">
        <v>100.3</v>
      </c>
    </row>
    <row r="52" spans="1:35">
      <c r="G52" s="13"/>
    </row>
    <row r="53" spans="1:35">
      <c r="A53" s="9" t="s">
        <v>71</v>
      </c>
    </row>
    <row r="54" spans="1:35">
      <c r="A54" s="19" t="s">
        <v>509</v>
      </c>
      <c r="B54" s="2">
        <f>(POWER(VLOOKUP(VALUE(RIGHT($A54,4)),$A$5:$O$51,COLUMN(B$51),0)/VLOOKUP(VALUE(LEFT($A54,4)),$A$5:$O$51,COLUMN(B$51),0),1/(VALUE(RIGHT($A54,4))-VALUE(LEFT($A54,4))))-1)*100</f>
        <v>0.24017504007254331</v>
      </c>
      <c r="C54" s="2">
        <f t="shared" ref="B54:O62" si="9">(POWER(VLOOKUP(VALUE(RIGHT($A54,4)),$A$5:$O$51,COLUMN(C$51),0)/VLOOKUP(VALUE(LEFT($A54,4)),$A$5:$O$51,COLUMN(C$51),0),1/(VALUE(RIGHT($A54,4))-VALUE(LEFT($A54,4))))-1)*100</f>
        <v>0.97234683925819798</v>
      </c>
      <c r="D54" s="2">
        <f t="shared" si="9"/>
        <v>2.4663892582545754</v>
      </c>
      <c r="E54" s="2">
        <f t="shared" si="9"/>
        <v>2.3730740523006055</v>
      </c>
      <c r="F54" s="2">
        <f t="shared" si="9"/>
        <v>2.3181134303386086</v>
      </c>
      <c r="G54" s="2">
        <f t="shared" si="9"/>
        <v>2.2229694867494265</v>
      </c>
      <c r="H54" s="2">
        <f t="shared" si="9"/>
        <v>1.239807216822264</v>
      </c>
      <c r="I54" s="2">
        <f t="shared" si="9"/>
        <v>2.0707802425980359</v>
      </c>
      <c r="J54" s="2">
        <f t="shared" si="9"/>
        <v>6.3142641901489993</v>
      </c>
      <c r="K54" s="2">
        <f t="shared" si="9"/>
        <v>6.7089353298502408</v>
      </c>
      <c r="L54" s="2">
        <f t="shared" si="9"/>
        <v>0.26548769424048491</v>
      </c>
      <c r="M54" s="2">
        <f t="shared" si="9"/>
        <v>1.8708346018809774</v>
      </c>
      <c r="N54" s="2">
        <f t="shared" si="9"/>
        <v>7.9493084471637943E-2</v>
      </c>
      <c r="O54" s="2">
        <f t="shared" si="9"/>
        <v>2.6818571216967957</v>
      </c>
      <c r="P54" s="2">
        <f>(POWER(VLOOKUP(VALUE(RIGHT($A54,4)),$A$5:$Q$51,COLUMN(P$51),0)/VLOOKUP(VALUE(LEFT($A54,4)),$A$5:$Q$51,COLUMN(P$51),0),1/(VALUE(RIGHT($A54,4))-VALUE(LEFT($A54,4))))-1)*100</f>
        <v>0.31981100982829691</v>
      </c>
      <c r="Q54" s="2">
        <f>(POWER(VLOOKUP(VALUE(RIGHT($A54,4)),$A$5:$Q$51,COLUMN(Q$51),0)/VLOOKUP(VALUE(LEFT($A54,4)),$A$5:$Q$51,COLUMN(Q$51),0),1/(VALUE(RIGHT($A54,4))-VALUE(LEFT($A54,4))))-1)*100</f>
        <v>1.0500705445137148</v>
      </c>
      <c r="R54" s="2"/>
      <c r="S54" s="2"/>
      <c r="T54" s="2">
        <f t="shared" ref="T54:U62" si="10">(POWER(VLOOKUP(VALUE(RIGHT($A54,4)),$A$5:$U$51,COLUMN(T$51),0)/VLOOKUP(VALUE(LEFT($A54,4)),$A$5:$U$51,COLUMN(T$51),0),1/(VALUE(RIGHT($A54,4))-VALUE(LEFT($A54,4))))-1)*100</f>
        <v>-0.30317451493742098</v>
      </c>
      <c r="U54" s="2">
        <f t="shared" si="10"/>
        <v>-0.30317451493742098</v>
      </c>
    </row>
    <row r="55" spans="1:35">
      <c r="A55" s="91" t="s">
        <v>1411</v>
      </c>
      <c r="B55" s="2">
        <f t="shared" si="9"/>
        <v>0.23167019253480525</v>
      </c>
      <c r="C55" s="2">
        <f t="shared" si="9"/>
        <v>0.95741707382284158</v>
      </c>
      <c r="D55" s="2">
        <f t="shared" si="9"/>
        <v>2.4882042546402472</v>
      </c>
      <c r="E55" s="2">
        <f t="shared" si="9"/>
        <v>2.3278284722346276</v>
      </c>
      <c r="F55" s="2">
        <f t="shared" si="9"/>
        <v>2.4560124281620688</v>
      </c>
      <c r="G55" s="2">
        <f t="shared" si="9"/>
        <v>2.2932290064948235</v>
      </c>
      <c r="H55" s="2">
        <f t="shared" si="9"/>
        <v>1.3236680095237485</v>
      </c>
      <c r="I55" s="2">
        <f t="shared" si="9"/>
        <v>2.2200228790026921</v>
      </c>
      <c r="J55" s="2">
        <f t="shared" si="9"/>
        <v>6.9435950341014463</v>
      </c>
      <c r="K55" s="2">
        <f t="shared" si="9"/>
        <v>7.2273665401722864</v>
      </c>
      <c r="L55" s="2">
        <f t="shared" si="9"/>
        <v>0.25450983426078544</v>
      </c>
      <c r="M55" s="2">
        <f t="shared" si="9"/>
        <v>1.9167741763098212</v>
      </c>
      <c r="N55" s="2">
        <f t="shared" si="9"/>
        <v>8.0942435231001753E-2</v>
      </c>
      <c r="O55" s="2">
        <f t="shared" si="9"/>
        <v>2.6960084884338764</v>
      </c>
      <c r="P55" s="2">
        <f t="shared" ref="P55:Q62" si="11">(POWER(VLOOKUP(VALUE(RIGHT($A55,4)),$A$5:$Q$51,COLUMN(P$51),0)/VLOOKUP(VALUE(LEFT($A55,4)),$A$5:$Q$51,COLUMN(P$51),0),1/(VALUE(RIGHT($A55,4))-VALUE(LEFT($A55,4))))-1)*100</f>
        <v>0.32738232627975705</v>
      </c>
      <c r="Q55" s="2">
        <f t="shared" si="11"/>
        <v>1.0121098662394745</v>
      </c>
      <c r="R55" s="2"/>
      <c r="S55" s="2"/>
      <c r="T55" s="2">
        <f t="shared" si="10"/>
        <v>-0.36062829909110361</v>
      </c>
      <c r="U55" s="2">
        <f t="shared" si="10"/>
        <v>-0.36062829909110361</v>
      </c>
    </row>
    <row r="56" spans="1:35">
      <c r="A56" s="91" t="s">
        <v>3</v>
      </c>
      <c r="B56" s="2">
        <f t="shared" si="9"/>
        <v>0.28757240300663067</v>
      </c>
      <c r="C56" s="2">
        <f t="shared" si="9"/>
        <v>1.055567387080969</v>
      </c>
      <c r="D56" s="2">
        <f t="shared" si="9"/>
        <v>2.3449335392502935</v>
      </c>
      <c r="E56" s="2">
        <f t="shared" si="9"/>
        <v>2.6255230475154878</v>
      </c>
      <c r="F56" s="2">
        <f t="shared" si="9"/>
        <v>1.5532097233398323</v>
      </c>
      <c r="G56" s="2">
        <f t="shared" si="9"/>
        <v>1.8324060719536073</v>
      </c>
      <c r="H56" s="2">
        <f t="shared" si="9"/>
        <v>0.77385178309730129</v>
      </c>
      <c r="I56" s="2">
        <f t="shared" si="9"/>
        <v>1.2432655276271909</v>
      </c>
      <c r="J56" s="2">
        <f t="shared" si="9"/>
        <v>2.8751829033801579</v>
      </c>
      <c r="K56" s="2">
        <f t="shared" si="9"/>
        <v>3.8660815109051727</v>
      </c>
      <c r="L56" s="2">
        <f t="shared" si="9"/>
        <v>0.32667206598324672</v>
      </c>
      <c r="M56" s="2">
        <f t="shared" si="9"/>
        <v>1.6152643586312854</v>
      </c>
      <c r="N56" s="2">
        <f t="shared" si="9"/>
        <v>7.1418514463128524E-2</v>
      </c>
      <c r="O56" s="2">
        <f t="shared" si="9"/>
        <v>2.6030494828835904</v>
      </c>
      <c r="P56" s="2">
        <f t="shared" si="11"/>
        <v>0.2776384195354753</v>
      </c>
      <c r="Q56" s="2">
        <f t="shared" si="11"/>
        <v>1.2618270521320474</v>
      </c>
      <c r="R56" s="2"/>
      <c r="S56" s="2"/>
      <c r="T56" s="2">
        <f t="shared" si="10"/>
        <v>1.7532133472708544E-2</v>
      </c>
      <c r="U56" s="2">
        <f t="shared" si="10"/>
        <v>1.7532133472708544E-2</v>
      </c>
    </row>
    <row r="57" spans="1:35">
      <c r="A57" s="91" t="s">
        <v>0</v>
      </c>
      <c r="B57" s="2">
        <f t="shared" si="9"/>
        <v>0.10873664643387126</v>
      </c>
      <c r="C57" s="2">
        <f t="shared" si="9"/>
        <v>0.39930380740664795</v>
      </c>
      <c r="D57" s="2">
        <f t="shared" si="9"/>
        <v>2.1240146588374476</v>
      </c>
      <c r="E57" s="2">
        <f t="shared" si="9"/>
        <v>1.7530956676752973</v>
      </c>
      <c r="F57" s="2">
        <f t="shared" si="9"/>
        <v>1.7594308250268309</v>
      </c>
      <c r="G57" s="2">
        <f t="shared" si="9"/>
        <v>1.3959670603300278</v>
      </c>
      <c r="H57" s="2">
        <f t="shared" si="9"/>
        <v>0.99200329594084646</v>
      </c>
      <c r="I57" s="2">
        <f t="shared" si="9"/>
        <v>1.6506591991925612</v>
      </c>
      <c r="J57" s="2">
        <f t="shared" si="9"/>
        <v>3.7791061444617302</v>
      </c>
      <c r="K57" s="2">
        <f t="shared" si="9"/>
        <v>4.7823248503009674</v>
      </c>
      <c r="L57" s="2">
        <f t="shared" si="9"/>
        <v>0.27003720938181264</v>
      </c>
      <c r="M57" s="2">
        <f t="shared" si="9"/>
        <v>1.6439225326450257</v>
      </c>
      <c r="N57" s="2">
        <f t="shared" si="9"/>
        <v>8.9263725206412126E-2</v>
      </c>
      <c r="O57" s="2">
        <f t="shared" si="9"/>
        <v>2.2725332282436339</v>
      </c>
      <c r="P57" s="2">
        <f t="shared" si="11"/>
        <v>0.33400692068730198</v>
      </c>
      <c r="Q57" s="2">
        <f t="shared" si="11"/>
        <v>0.99291151707407987</v>
      </c>
      <c r="R57" s="2"/>
      <c r="S57" s="2"/>
      <c r="T57" s="2">
        <f t="shared" si="10"/>
        <v>-0.5065398854372738</v>
      </c>
      <c r="U57" s="2">
        <f t="shared" si="10"/>
        <v>-0.5065398854372738</v>
      </c>
    </row>
    <row r="58" spans="1:35">
      <c r="A58" s="75" t="s">
        <v>1</v>
      </c>
      <c r="B58" s="2">
        <f t="shared" si="9"/>
        <v>-0.25820682859939437</v>
      </c>
      <c r="C58" s="2">
        <f t="shared" si="9"/>
        <v>-0.91583341466647816</v>
      </c>
      <c r="D58" s="2">
        <f t="shared" si="9"/>
        <v>1.0453297497739156</v>
      </c>
      <c r="E58" s="2">
        <f t="shared" si="9"/>
        <v>0.36912732970264539</v>
      </c>
      <c r="F58" s="2">
        <f t="shared" si="9"/>
        <v>1.0243599002206505</v>
      </c>
      <c r="G58" s="2">
        <f t="shared" si="9"/>
        <v>0.36589960915844877</v>
      </c>
      <c r="H58" s="2">
        <f t="shared" si="9"/>
        <v>1.2975437390780442</v>
      </c>
      <c r="I58" s="2">
        <f t="shared" si="9"/>
        <v>1.2887437062696128</v>
      </c>
      <c r="J58" s="2">
        <f t="shared" si="9"/>
        <v>4.1375129622419404</v>
      </c>
      <c r="K58" s="2">
        <f t="shared" si="9"/>
        <v>6.9481614629445465</v>
      </c>
      <c r="L58" s="2">
        <f t="shared" si="9"/>
        <v>0.22195233607016362</v>
      </c>
      <c r="M58" s="2">
        <f t="shared" si="9"/>
        <v>0.97067853095691436</v>
      </c>
      <c r="N58" s="2">
        <f t="shared" si="9"/>
        <v>0.11433731480217091</v>
      </c>
      <c r="O58" s="2">
        <f t="shared" si="9"/>
        <v>2.2321198769767348</v>
      </c>
      <c r="P58" s="2">
        <f t="shared" si="11"/>
        <v>0.43581420005662785</v>
      </c>
      <c r="Q58" s="2">
        <f t="shared" si="11"/>
        <v>0.85045269474699481</v>
      </c>
      <c r="R58" s="2"/>
      <c r="S58" s="2"/>
      <c r="T58" s="2">
        <f t="shared" si="10"/>
        <v>-1.8143746996937216</v>
      </c>
      <c r="U58" s="2">
        <f t="shared" si="10"/>
        <v>-1.8143746996937216</v>
      </c>
    </row>
    <row r="59" spans="1:35">
      <c r="A59" s="91" t="s">
        <v>933</v>
      </c>
      <c r="B59" s="2">
        <f t="shared" si="9"/>
        <v>0.10060735356927086</v>
      </c>
      <c r="C59" s="2">
        <f t="shared" si="9"/>
        <v>0.35568986851508555</v>
      </c>
      <c r="D59" s="2">
        <f t="shared" si="9"/>
        <v>2.1604298491099128</v>
      </c>
      <c r="E59" s="2">
        <f t="shared" si="9"/>
        <v>1.7324454954465773</v>
      </c>
      <c r="F59" s="2">
        <f t="shared" si="9"/>
        <v>1.9289046822818623</v>
      </c>
      <c r="G59" s="2">
        <f t="shared" si="9"/>
        <v>1.5019492215960994</v>
      </c>
      <c r="H59" s="2">
        <f t="shared" si="9"/>
        <v>1.1470703088883205</v>
      </c>
      <c r="I59" s="2">
        <f t="shared" si="9"/>
        <v>1.819614409468695</v>
      </c>
      <c r="J59" s="2">
        <f t="shared" si="9"/>
        <v>3.6541970103296073</v>
      </c>
      <c r="K59" s="2">
        <f t="shared" si="9"/>
        <v>3.9397277465298863</v>
      </c>
      <c r="L59" s="2">
        <f t="shared" si="9"/>
        <v>0.29438128774588179</v>
      </c>
      <c r="M59" s="2">
        <f t="shared" si="9"/>
        <v>1.6709193910318332</v>
      </c>
      <c r="N59" s="2">
        <f t="shared" si="9"/>
        <v>7.6604319125417319E-2</v>
      </c>
      <c r="O59" s="2">
        <f t="shared" si="9"/>
        <v>2.3508892560313743</v>
      </c>
      <c r="P59" s="2">
        <f t="shared" si="11"/>
        <v>0.27665470846447437</v>
      </c>
      <c r="Q59" s="2">
        <f t="shared" si="11"/>
        <v>1.0707819410761044</v>
      </c>
      <c r="R59" s="2"/>
      <c r="S59" s="2"/>
      <c r="T59" s="2">
        <f t="shared" si="10"/>
        <v>-0.60753948489368215</v>
      </c>
      <c r="U59" s="2">
        <f t="shared" si="10"/>
        <v>-0.60753948489368215</v>
      </c>
    </row>
    <row r="60" spans="1:35">
      <c r="A60" s="91" t="s">
        <v>636</v>
      </c>
      <c r="B60" s="2">
        <f t="shared" si="9"/>
        <v>0.27225566130473222</v>
      </c>
      <c r="C60" s="2">
        <f t="shared" si="9"/>
        <v>0.98939861003415341</v>
      </c>
      <c r="D60" s="2">
        <f t="shared" si="9"/>
        <v>2.6071191466245924</v>
      </c>
      <c r="E60" s="2">
        <f t="shared" si="9"/>
        <v>2.3743026338975959</v>
      </c>
      <c r="F60" s="2">
        <f t="shared" si="9"/>
        <v>2.0878435110411875</v>
      </c>
      <c r="G60" s="2">
        <f t="shared" si="9"/>
        <v>1.8571617802722873</v>
      </c>
      <c r="H60" s="2">
        <f t="shared" si="9"/>
        <v>0.85650352838120281</v>
      </c>
      <c r="I60" s="2">
        <f t="shared" si="9"/>
        <v>1.8119253443602545</v>
      </c>
      <c r="J60" s="2">
        <f t="shared" si="9"/>
        <v>3.6202104220361964</v>
      </c>
      <c r="K60" s="2">
        <f t="shared" si="9"/>
        <v>3.8338628435934829</v>
      </c>
      <c r="L60" s="2">
        <f t="shared" si="9"/>
        <v>0.29141566882515679</v>
      </c>
      <c r="M60" s="2">
        <f t="shared" si="9"/>
        <v>1.9445812282916197</v>
      </c>
      <c r="N60" s="2">
        <f t="shared" si="9"/>
        <v>7.8121923397977966E-2</v>
      </c>
      <c r="O60" s="2">
        <f t="shared" si="9"/>
        <v>2.2904998453518566</v>
      </c>
      <c r="P60" s="2">
        <f t="shared" si="11"/>
        <v>0.28879237230259314</v>
      </c>
      <c r="Q60" s="2">
        <f t="shared" si="11"/>
        <v>1.0562911258852781</v>
      </c>
      <c r="R60" s="2"/>
      <c r="S60" s="2"/>
      <c r="T60" s="2">
        <f t="shared" si="10"/>
        <v>8.0298040193138576E-2</v>
      </c>
      <c r="U60" s="2">
        <f t="shared" si="10"/>
        <v>8.0298040193138576E-2</v>
      </c>
    </row>
    <row r="61" spans="1:35">
      <c r="A61" s="91" t="s">
        <v>2</v>
      </c>
      <c r="B61" s="2">
        <f t="shared" si="9"/>
        <v>0.26250986186253655</v>
      </c>
      <c r="C61" s="2">
        <f t="shared" si="9"/>
        <v>0.94731376627865682</v>
      </c>
      <c r="D61" s="2">
        <f t="shared" si="9"/>
        <v>2.7743141334106269</v>
      </c>
      <c r="E61" s="2">
        <f t="shared" si="9"/>
        <v>2.2147553844342527</v>
      </c>
      <c r="F61" s="2">
        <f t="shared" si="9"/>
        <v>2.4295295400388772</v>
      </c>
      <c r="G61" s="2">
        <f t="shared" si="9"/>
        <v>1.8729185461755948</v>
      </c>
      <c r="H61" s="2">
        <f t="shared" si="9"/>
        <v>0.90913538490706713</v>
      </c>
      <c r="I61" s="2">
        <f t="shared" si="9"/>
        <v>2.1754616502921875</v>
      </c>
      <c r="J61" s="2">
        <f t="shared" si="9"/>
        <v>4.0971256252689603</v>
      </c>
      <c r="K61" s="2">
        <f t="shared" si="9"/>
        <v>3.8133652590120803</v>
      </c>
      <c r="L61" s="2">
        <f t="shared" si="9"/>
        <v>0.26898623081503814</v>
      </c>
      <c r="M61" s="2">
        <f t="shared" si="9"/>
        <v>2.1547019701961601</v>
      </c>
      <c r="N61" s="2">
        <f t="shared" si="9"/>
        <v>8.2387962877628063E-2</v>
      </c>
      <c r="O61" s="2">
        <f t="shared" si="9"/>
        <v>2.0921005206639531</v>
      </c>
      <c r="P61" s="2">
        <f t="shared" si="11"/>
        <v>0.29589098820113069</v>
      </c>
      <c r="Q61" s="2">
        <f t="shared" si="11"/>
        <v>0.92571280248081589</v>
      </c>
      <c r="R61" s="2"/>
      <c r="S61" s="2"/>
      <c r="T61" s="2">
        <f t="shared" si="10"/>
        <v>0.12026048743194462</v>
      </c>
      <c r="U61" s="2">
        <f t="shared" si="10"/>
        <v>0.12026048743194462</v>
      </c>
    </row>
    <row r="62" spans="1:35">
      <c r="A62" s="91" t="s">
        <v>3</v>
      </c>
      <c r="B62" s="2">
        <f t="shared" si="9"/>
        <v>0.28757240300663067</v>
      </c>
      <c r="C62" s="2">
        <f t="shared" si="9"/>
        <v>1.055567387080969</v>
      </c>
      <c r="D62" s="2">
        <f t="shared" si="9"/>
        <v>2.3449335392502935</v>
      </c>
      <c r="E62" s="2">
        <f t="shared" si="9"/>
        <v>2.6255230475154878</v>
      </c>
      <c r="F62" s="2">
        <f t="shared" si="9"/>
        <v>1.5532097233398323</v>
      </c>
      <c r="G62" s="2">
        <f t="shared" si="9"/>
        <v>1.8324060719536073</v>
      </c>
      <c r="H62" s="2">
        <f t="shared" si="9"/>
        <v>0.77385178309730129</v>
      </c>
      <c r="I62" s="2">
        <f t="shared" si="9"/>
        <v>1.2432655276271909</v>
      </c>
      <c r="J62" s="2">
        <f t="shared" si="9"/>
        <v>2.8751829033801579</v>
      </c>
      <c r="K62" s="2">
        <f t="shared" si="9"/>
        <v>3.8660815109051727</v>
      </c>
      <c r="L62" s="2">
        <f t="shared" si="9"/>
        <v>0.32667206598324672</v>
      </c>
      <c r="M62" s="2">
        <f t="shared" si="9"/>
        <v>1.6152643586312854</v>
      </c>
      <c r="N62" s="2">
        <f t="shared" si="9"/>
        <v>7.1418514463128524E-2</v>
      </c>
      <c r="O62" s="2">
        <f t="shared" si="9"/>
        <v>2.6030494828835904</v>
      </c>
      <c r="P62" s="2">
        <f t="shared" si="11"/>
        <v>0.2776384195354753</v>
      </c>
      <c r="Q62" s="2">
        <f t="shared" si="11"/>
        <v>1.2618270521320474</v>
      </c>
      <c r="R62" s="2"/>
      <c r="S62" s="2"/>
      <c r="T62" s="2">
        <f t="shared" si="10"/>
        <v>1.7532133472708544E-2</v>
      </c>
      <c r="U62" s="2">
        <f t="shared" si="10"/>
        <v>1.7532133472708544E-2</v>
      </c>
    </row>
    <row r="63" spans="1:35">
      <c r="A63" s="94"/>
      <c r="G63" s="2"/>
    </row>
    <row r="64" spans="1:35">
      <c r="A64" s="94" t="s">
        <v>1351</v>
      </c>
      <c r="G64" s="2"/>
    </row>
    <row r="65" spans="1:24" hidden="1" outlineLevel="1">
      <c r="B65" s="29" t="s">
        <v>1052</v>
      </c>
      <c r="G65" s="2"/>
      <c r="J65" s="29" t="s">
        <v>629</v>
      </c>
    </row>
    <row r="66" spans="1:24" hidden="1" outlineLevel="1">
      <c r="A66" s="29"/>
      <c r="B66" s="29" t="s">
        <v>1151</v>
      </c>
      <c r="C66" s="29" t="s">
        <v>6</v>
      </c>
      <c r="D66" s="29" t="s">
        <v>948</v>
      </c>
      <c r="E66" s="29" t="s">
        <v>1146</v>
      </c>
      <c r="G66" s="2"/>
      <c r="J66" s="29" t="s">
        <v>1151</v>
      </c>
      <c r="K66" s="29" t="s">
        <v>6</v>
      </c>
      <c r="L66" s="29" t="s">
        <v>1152</v>
      </c>
      <c r="M66" s="163" t="s">
        <v>1146</v>
      </c>
    </row>
    <row r="67" spans="1:24" hidden="1" outlineLevel="1">
      <c r="A67" s="29">
        <v>1961</v>
      </c>
      <c r="B67" s="29">
        <v>83.3</v>
      </c>
      <c r="C67" s="52">
        <v>48</v>
      </c>
      <c r="D67" s="29">
        <v>102.6</v>
      </c>
      <c r="E67" s="52">
        <f>C5</f>
        <v>65.099999999999994</v>
      </c>
      <c r="G67" s="2"/>
      <c r="J67" s="29">
        <v>41.2</v>
      </c>
      <c r="K67" s="52">
        <v>28.8</v>
      </c>
      <c r="L67" s="29">
        <v>47.8</v>
      </c>
      <c r="M67" s="52">
        <f t="shared" ref="M67:M113" si="12">E5</f>
        <v>37.5</v>
      </c>
      <c r="W67" s="4">
        <v>2.915062138597202</v>
      </c>
      <c r="X67" s="4">
        <f t="shared" ref="X67:X75" si="13">W67-E54</f>
        <v>0.54198808629659645</v>
      </c>
    </row>
    <row r="68" spans="1:24" hidden="1" outlineLevel="1">
      <c r="A68" s="29">
        <v>1962</v>
      </c>
      <c r="B68" s="29">
        <v>86.2</v>
      </c>
      <c r="C68" s="52">
        <v>51.9</v>
      </c>
      <c r="D68" s="29">
        <v>102.3</v>
      </c>
      <c r="E68" s="52">
        <f t="shared" ref="E68:E113" si="14">C6</f>
        <v>69.2</v>
      </c>
      <c r="G68" s="2"/>
      <c r="J68" s="29">
        <v>43.2</v>
      </c>
      <c r="K68" s="52">
        <v>31.2</v>
      </c>
      <c r="L68" s="29">
        <v>48.3</v>
      </c>
      <c r="M68" s="52">
        <f t="shared" si="12"/>
        <v>40.5</v>
      </c>
      <c r="W68" s="4">
        <v>4.1103003538800698</v>
      </c>
      <c r="X68" s="4">
        <f t="shared" si="13"/>
        <v>1.7824718816454421</v>
      </c>
    </row>
    <row r="69" spans="1:24" hidden="1" outlineLevel="1">
      <c r="A69" s="29">
        <v>1963</v>
      </c>
      <c r="B69" s="29">
        <v>88.2</v>
      </c>
      <c r="C69" s="52">
        <v>53.6</v>
      </c>
      <c r="D69" s="29">
        <v>103.1</v>
      </c>
      <c r="E69" s="52">
        <f t="shared" si="14"/>
        <v>69.8</v>
      </c>
      <c r="G69" s="2"/>
      <c r="J69" s="29">
        <v>45.1</v>
      </c>
      <c r="K69" s="52">
        <v>32.5</v>
      </c>
      <c r="L69" s="29">
        <v>49.8</v>
      </c>
      <c r="M69" s="52">
        <f t="shared" si="12"/>
        <v>41.7</v>
      </c>
      <c r="W69" s="4">
        <v>2.5226319669183317</v>
      </c>
      <c r="X69" s="4">
        <f t="shared" si="13"/>
        <v>-0.10289108059715613</v>
      </c>
    </row>
    <row r="70" spans="1:24" hidden="1" outlineLevel="1">
      <c r="A70" s="29">
        <v>1964</v>
      </c>
      <c r="B70" s="29">
        <v>89.8</v>
      </c>
      <c r="C70" s="52">
        <v>55.3</v>
      </c>
      <c r="D70" s="29">
        <v>104.6</v>
      </c>
      <c r="E70" s="52">
        <f t="shared" si="14"/>
        <v>71.2</v>
      </c>
      <c r="G70" s="2"/>
      <c r="J70" s="29">
        <v>47</v>
      </c>
      <c r="K70" s="52">
        <v>33.9</v>
      </c>
      <c r="L70" s="29">
        <v>51.6</v>
      </c>
      <c r="M70" s="52">
        <f t="shared" si="12"/>
        <v>42.3</v>
      </c>
      <c r="W70" s="4">
        <v>2.4884576989197216</v>
      </c>
      <c r="X70" s="4">
        <f t="shared" si="13"/>
        <v>0.73536203124442423</v>
      </c>
    </row>
    <row r="71" spans="1:24" hidden="1" outlineLevel="1">
      <c r="A71" s="29">
        <v>1965</v>
      </c>
      <c r="B71" s="29">
        <v>90.3</v>
      </c>
      <c r="C71" s="52">
        <v>56.4</v>
      </c>
      <c r="D71" s="29">
        <v>103.2</v>
      </c>
      <c r="E71" s="52">
        <f t="shared" si="14"/>
        <v>73.900000000000006</v>
      </c>
      <c r="G71" s="2"/>
      <c r="J71" s="29">
        <v>48.9</v>
      </c>
      <c r="K71" s="52">
        <v>35.5</v>
      </c>
      <c r="L71" s="29">
        <v>52.6</v>
      </c>
      <c r="M71" s="52">
        <f t="shared" si="12"/>
        <v>44.5</v>
      </c>
      <c r="W71" s="4">
        <v>2.4354781445777185</v>
      </c>
      <c r="X71" s="4">
        <f t="shared" si="13"/>
        <v>2.0663508148750731</v>
      </c>
    </row>
    <row r="72" spans="1:24" hidden="1" outlineLevel="1">
      <c r="A72" s="29">
        <v>1966</v>
      </c>
      <c r="B72" s="29">
        <v>90</v>
      </c>
      <c r="C72" s="52">
        <v>56.2</v>
      </c>
      <c r="D72" s="29">
        <v>102.8</v>
      </c>
      <c r="E72" s="52">
        <f t="shared" si="14"/>
        <v>73.599999999999994</v>
      </c>
      <c r="G72" s="2"/>
      <c r="J72" s="29">
        <v>50.1</v>
      </c>
      <c r="K72" s="52">
        <v>36.299999999999997</v>
      </c>
      <c r="L72" s="29">
        <v>54.1</v>
      </c>
      <c r="M72" s="52">
        <f t="shared" si="12"/>
        <v>45.3</v>
      </c>
      <c r="W72" s="4">
        <v>2.3287329103030219</v>
      </c>
      <c r="X72" s="4">
        <f t="shared" si="13"/>
        <v>0.59628741485644454</v>
      </c>
    </row>
    <row r="73" spans="1:24" hidden="1" outlineLevel="1">
      <c r="A73" s="29">
        <v>1967</v>
      </c>
      <c r="B73" s="29">
        <v>88.3</v>
      </c>
      <c r="C73" s="52">
        <v>55.2</v>
      </c>
      <c r="D73" s="29">
        <v>101.4</v>
      </c>
      <c r="E73" s="52">
        <f t="shared" si="14"/>
        <v>72.599999999999994</v>
      </c>
      <c r="G73" s="2"/>
      <c r="J73" s="29">
        <v>50.5</v>
      </c>
      <c r="K73" s="52">
        <v>36.5</v>
      </c>
      <c r="L73" s="29">
        <v>54.4</v>
      </c>
      <c r="M73" s="52">
        <f t="shared" si="12"/>
        <v>45.2</v>
      </c>
      <c r="W73" s="4">
        <v>2.5120129620523901</v>
      </c>
      <c r="X73" s="4">
        <f t="shared" si="13"/>
        <v>0.13771032815479423</v>
      </c>
    </row>
    <row r="74" spans="1:24" hidden="1" outlineLevel="1">
      <c r="A74" s="29">
        <v>1968</v>
      </c>
      <c r="B74" s="29">
        <v>91.4</v>
      </c>
      <c r="C74" s="52">
        <v>57.8</v>
      </c>
      <c r="D74" s="29">
        <v>102.9</v>
      </c>
      <c r="E74" s="52">
        <f t="shared" si="14"/>
        <v>72.5</v>
      </c>
      <c r="G74" s="2"/>
      <c r="J74" s="29">
        <v>53.6</v>
      </c>
      <c r="K74" s="52">
        <v>38.5</v>
      </c>
      <c r="L74" s="29">
        <v>56.7</v>
      </c>
      <c r="M74" s="52">
        <f t="shared" si="12"/>
        <v>45.4</v>
      </c>
      <c r="W74" s="4">
        <v>3.464132202171144</v>
      </c>
      <c r="X74" s="4">
        <f t="shared" si="13"/>
        <v>1.2493768177368914</v>
      </c>
    </row>
    <row r="75" spans="1:24" hidden="1" outlineLevel="1">
      <c r="A75" s="29">
        <v>1969</v>
      </c>
      <c r="B75" s="29">
        <v>92.5</v>
      </c>
      <c r="C75" s="52">
        <v>59.9</v>
      </c>
      <c r="D75" s="29">
        <v>102.9</v>
      </c>
      <c r="E75" s="52">
        <f t="shared" si="14"/>
        <v>72.3</v>
      </c>
      <c r="G75" s="2"/>
      <c r="J75" s="29">
        <v>55.3</v>
      </c>
      <c r="K75" s="52">
        <v>40.299999999999997</v>
      </c>
      <c r="L75" s="29">
        <v>57.6</v>
      </c>
      <c r="M75" s="52">
        <f t="shared" si="12"/>
        <v>45.9</v>
      </c>
      <c r="W75" s="4">
        <v>1.0334969175777697</v>
      </c>
      <c r="X75" s="4">
        <f t="shared" si="13"/>
        <v>-1.5920261299377181</v>
      </c>
    </row>
    <row r="76" spans="1:24" hidden="1" outlineLevel="1">
      <c r="A76" s="29">
        <v>1970</v>
      </c>
      <c r="B76" s="29">
        <v>93.1</v>
      </c>
      <c r="C76" s="52">
        <v>58</v>
      </c>
      <c r="D76" s="29">
        <v>105.7</v>
      </c>
      <c r="E76" s="52">
        <f t="shared" si="14"/>
        <v>71.7</v>
      </c>
      <c r="G76" s="2"/>
      <c r="J76" s="29">
        <v>57.2</v>
      </c>
      <c r="K76" s="52">
        <v>40</v>
      </c>
      <c r="L76" s="29">
        <v>60.3</v>
      </c>
      <c r="M76" s="52">
        <f t="shared" si="12"/>
        <v>46.5</v>
      </c>
    </row>
    <row r="77" spans="1:24" hidden="1" outlineLevel="1">
      <c r="A77" s="29">
        <v>1971</v>
      </c>
      <c r="B77" s="29">
        <v>93.7</v>
      </c>
      <c r="C77" s="52">
        <v>60.5</v>
      </c>
      <c r="D77" s="29">
        <v>105.3</v>
      </c>
      <c r="E77" s="52">
        <f t="shared" si="14"/>
        <v>78.099999999999994</v>
      </c>
      <c r="G77" s="2"/>
      <c r="J77" s="29">
        <v>58.6</v>
      </c>
      <c r="K77" s="52">
        <v>42.1</v>
      </c>
      <c r="L77" s="29">
        <v>61.3</v>
      </c>
      <c r="M77" s="52">
        <f t="shared" si="12"/>
        <v>51.3</v>
      </c>
    </row>
    <row r="78" spans="1:24" hidden="1" outlineLevel="1">
      <c r="A78" s="29">
        <v>1972</v>
      </c>
      <c r="B78" s="29">
        <v>95.4</v>
      </c>
      <c r="C78" s="52">
        <v>63.6</v>
      </c>
      <c r="D78" s="29">
        <v>106.4</v>
      </c>
      <c r="E78" s="52">
        <f t="shared" si="14"/>
        <v>79.5</v>
      </c>
      <c r="G78" s="2"/>
      <c r="J78" s="29">
        <v>61</v>
      </c>
      <c r="K78" s="52">
        <v>44.2</v>
      </c>
      <c r="L78" s="29">
        <v>63.7</v>
      </c>
      <c r="M78" s="52">
        <f t="shared" si="12"/>
        <v>52.8</v>
      </c>
    </row>
    <row r="79" spans="1:24" hidden="1" outlineLevel="1">
      <c r="A79" s="29">
        <v>1973</v>
      </c>
      <c r="B79" s="29">
        <v>96.1</v>
      </c>
      <c r="C79" s="52">
        <v>66.5</v>
      </c>
      <c r="D79" s="29">
        <v>104.7</v>
      </c>
      <c r="E79" s="52">
        <f t="shared" si="14"/>
        <v>82.9</v>
      </c>
      <c r="G79" s="2"/>
      <c r="J79" s="29">
        <v>62.7</v>
      </c>
      <c r="K79" s="52">
        <v>46.7</v>
      </c>
      <c r="L79" s="29">
        <v>64.5</v>
      </c>
      <c r="M79" s="52">
        <f t="shared" si="12"/>
        <v>56</v>
      </c>
    </row>
    <row r="80" spans="1:24" hidden="1" outlineLevel="1">
      <c r="A80" s="29">
        <v>1974</v>
      </c>
      <c r="B80" s="29">
        <v>94.6</v>
      </c>
      <c r="C80" s="52">
        <v>67.099999999999994</v>
      </c>
      <c r="D80" s="29">
        <v>104.3</v>
      </c>
      <c r="E80" s="52">
        <f t="shared" si="14"/>
        <v>81.400000000000006</v>
      </c>
      <c r="G80" s="2"/>
      <c r="J80" s="29">
        <v>63</v>
      </c>
      <c r="K80" s="52">
        <v>48.2</v>
      </c>
      <c r="L80" s="29">
        <v>65.8</v>
      </c>
      <c r="M80" s="52">
        <f t="shared" si="12"/>
        <v>56.6</v>
      </c>
    </row>
    <row r="81" spans="1:13" hidden="1" outlineLevel="1">
      <c r="A81" s="29">
        <v>1975</v>
      </c>
      <c r="B81" s="29">
        <v>93.3</v>
      </c>
      <c r="C81" s="52">
        <v>63.7</v>
      </c>
      <c r="D81" s="29">
        <v>103.5</v>
      </c>
      <c r="E81" s="52">
        <f t="shared" si="14"/>
        <v>80.2</v>
      </c>
      <c r="G81" s="2"/>
      <c r="J81" s="29">
        <v>63.9</v>
      </c>
      <c r="K81" s="52">
        <v>47.1</v>
      </c>
      <c r="L81" s="29">
        <v>67.2</v>
      </c>
      <c r="M81" s="52">
        <f t="shared" si="12"/>
        <v>56.6</v>
      </c>
    </row>
    <row r="82" spans="1:13" hidden="1" outlineLevel="1">
      <c r="A82" s="29">
        <v>1976</v>
      </c>
      <c r="B82" s="29">
        <v>97</v>
      </c>
      <c r="C82" s="52">
        <v>68.7</v>
      </c>
      <c r="D82" s="29">
        <v>105.6</v>
      </c>
      <c r="E82" s="52">
        <f t="shared" si="14"/>
        <v>88.9</v>
      </c>
      <c r="G82" s="2"/>
      <c r="J82" s="29">
        <v>68.400000000000006</v>
      </c>
      <c r="K82" s="52">
        <v>51.2</v>
      </c>
      <c r="L82" s="29">
        <v>70.5</v>
      </c>
      <c r="M82" s="52">
        <f t="shared" si="12"/>
        <v>64.099999999999994</v>
      </c>
    </row>
    <row r="83" spans="1:13" hidden="1" outlineLevel="1">
      <c r="A83" s="29">
        <v>1977</v>
      </c>
      <c r="B83" s="29">
        <v>98.5</v>
      </c>
      <c r="C83" s="52">
        <v>71.599999999999994</v>
      </c>
      <c r="D83" s="29">
        <v>106.1</v>
      </c>
      <c r="E83" s="52">
        <f t="shared" si="14"/>
        <v>91.3</v>
      </c>
      <c r="G83" s="2"/>
      <c r="J83" s="29">
        <v>71</v>
      </c>
      <c r="K83" s="52">
        <v>54.2</v>
      </c>
      <c r="L83" s="29">
        <v>72.099999999999994</v>
      </c>
      <c r="M83" s="52">
        <f t="shared" si="12"/>
        <v>66.2</v>
      </c>
    </row>
    <row r="84" spans="1:13" hidden="1" outlineLevel="1">
      <c r="A84" s="29">
        <v>1978</v>
      </c>
      <c r="B84" s="29">
        <v>98.4</v>
      </c>
      <c r="C84" s="52">
        <v>74.3</v>
      </c>
      <c r="D84" s="29">
        <v>107</v>
      </c>
      <c r="E84" s="52">
        <f t="shared" si="14"/>
        <v>94.5</v>
      </c>
      <c r="G84" s="2"/>
      <c r="J84" s="29">
        <v>71.5</v>
      </c>
      <c r="K84" s="52">
        <v>56</v>
      </c>
      <c r="L84" s="29">
        <v>73.599999999999994</v>
      </c>
      <c r="M84" s="52">
        <f t="shared" si="12"/>
        <v>68.900000000000006</v>
      </c>
    </row>
    <row r="85" spans="1:13" hidden="1" outlineLevel="1">
      <c r="A85" s="29">
        <v>1979</v>
      </c>
      <c r="B85" s="29">
        <v>96.8</v>
      </c>
      <c r="C85" s="52">
        <v>74.400000000000006</v>
      </c>
      <c r="D85" s="29">
        <v>105.1</v>
      </c>
      <c r="E85" s="52">
        <f t="shared" si="14"/>
        <v>95</v>
      </c>
      <c r="G85" s="2"/>
      <c r="J85" s="29">
        <v>70.8</v>
      </c>
      <c r="K85" s="52">
        <v>56.1</v>
      </c>
      <c r="L85" s="29">
        <v>72.7</v>
      </c>
      <c r="M85" s="52">
        <f t="shared" si="12"/>
        <v>70.2</v>
      </c>
    </row>
    <row r="86" spans="1:13" hidden="1" outlineLevel="1">
      <c r="A86" s="29">
        <v>1980</v>
      </c>
      <c r="B86" s="29">
        <v>94.5</v>
      </c>
      <c r="C86" s="52">
        <v>71.3</v>
      </c>
      <c r="D86" s="29">
        <v>102.9</v>
      </c>
      <c r="E86" s="52">
        <f t="shared" si="14"/>
        <v>91.5</v>
      </c>
      <c r="G86" s="2"/>
      <c r="J86" s="29">
        <v>70.7</v>
      </c>
      <c r="K86" s="52">
        <v>55.3</v>
      </c>
      <c r="L86" s="29">
        <v>72</v>
      </c>
      <c r="M86" s="52">
        <f t="shared" si="12"/>
        <v>69.400000000000006</v>
      </c>
    </row>
    <row r="87" spans="1:13" hidden="1" outlineLevel="1">
      <c r="A87" s="29">
        <v>1981</v>
      </c>
      <c r="B87" s="29">
        <v>94.2</v>
      </c>
      <c r="C87" s="52">
        <v>72.099999999999994</v>
      </c>
      <c r="D87" s="29">
        <v>104</v>
      </c>
      <c r="E87" s="52">
        <f t="shared" si="14"/>
        <v>91.6</v>
      </c>
      <c r="G87" s="2"/>
      <c r="J87" s="29">
        <v>72</v>
      </c>
      <c r="K87" s="52">
        <v>57</v>
      </c>
      <c r="L87" s="29">
        <v>74.099999999999994</v>
      </c>
      <c r="M87" s="52">
        <f t="shared" si="12"/>
        <v>70.2</v>
      </c>
    </row>
    <row r="88" spans="1:13" hidden="1" outlineLevel="1">
      <c r="A88" s="29">
        <v>1982</v>
      </c>
      <c r="B88" s="29">
        <v>92.4</v>
      </c>
      <c r="C88" s="52">
        <v>69.099999999999994</v>
      </c>
      <c r="D88" s="29">
        <v>102.7</v>
      </c>
      <c r="E88" s="52">
        <f t="shared" si="14"/>
        <v>92</v>
      </c>
      <c r="G88" s="2"/>
      <c r="J88" s="29">
        <v>73.400000000000006</v>
      </c>
      <c r="K88" s="52">
        <v>57.2</v>
      </c>
      <c r="L88" s="29">
        <v>75</v>
      </c>
      <c r="M88" s="52">
        <f t="shared" si="12"/>
        <v>72.900000000000006</v>
      </c>
    </row>
    <row r="89" spans="1:13" hidden="1" outlineLevel="1">
      <c r="A89" s="29">
        <v>1983</v>
      </c>
      <c r="B89" s="29">
        <v>93.7</v>
      </c>
      <c r="C89" s="52">
        <v>72.8</v>
      </c>
      <c r="D89" s="29">
        <v>102.9</v>
      </c>
      <c r="E89" s="52">
        <f t="shared" si="14"/>
        <v>92.8</v>
      </c>
      <c r="G89" s="2"/>
      <c r="J89" s="29">
        <v>75.5</v>
      </c>
      <c r="K89" s="52">
        <v>60.5</v>
      </c>
      <c r="L89" s="29">
        <v>76.3</v>
      </c>
      <c r="M89" s="52">
        <f t="shared" si="12"/>
        <v>75.400000000000006</v>
      </c>
    </row>
    <row r="90" spans="1:13" hidden="1" outlineLevel="1">
      <c r="A90" s="29">
        <v>1984</v>
      </c>
      <c r="B90" s="29">
        <v>96.8</v>
      </c>
      <c r="C90" s="52">
        <v>80.900000000000006</v>
      </c>
      <c r="D90" s="29">
        <v>103.4</v>
      </c>
      <c r="E90" s="52">
        <f t="shared" si="14"/>
        <v>95.8</v>
      </c>
      <c r="G90" s="2"/>
      <c r="J90" s="29">
        <v>78.2</v>
      </c>
      <c r="K90" s="52">
        <v>67.099999999999994</v>
      </c>
      <c r="L90" s="29">
        <v>77.2</v>
      </c>
      <c r="M90" s="52">
        <f t="shared" si="12"/>
        <v>78</v>
      </c>
    </row>
    <row r="91" spans="1:13" hidden="1" outlineLevel="1">
      <c r="A91" s="29">
        <v>1985</v>
      </c>
      <c r="B91" s="29">
        <v>98</v>
      </c>
      <c r="C91" s="52">
        <v>82.2</v>
      </c>
      <c r="D91" s="29">
        <v>104.7</v>
      </c>
      <c r="E91" s="52">
        <f t="shared" si="14"/>
        <v>97.3</v>
      </c>
      <c r="G91" s="2"/>
      <c r="J91" s="29">
        <v>79</v>
      </c>
      <c r="K91" s="52">
        <v>68.7</v>
      </c>
      <c r="L91" s="29">
        <v>79</v>
      </c>
      <c r="M91" s="52">
        <f t="shared" si="12"/>
        <v>79.3</v>
      </c>
    </row>
    <row r="92" spans="1:13" hidden="1" outlineLevel="1">
      <c r="A92" s="29">
        <v>1986</v>
      </c>
      <c r="B92" s="29">
        <v>96.5</v>
      </c>
      <c r="C92" s="52">
        <v>79.5</v>
      </c>
      <c r="D92" s="29">
        <v>103.1</v>
      </c>
      <c r="E92" s="52">
        <f t="shared" si="14"/>
        <v>94.3</v>
      </c>
      <c r="G92" s="2"/>
      <c r="J92" s="29">
        <v>78.5</v>
      </c>
      <c r="K92" s="52">
        <v>66.599999999999994</v>
      </c>
      <c r="L92" s="29">
        <v>79</v>
      </c>
      <c r="M92" s="52">
        <f t="shared" si="12"/>
        <v>76.900000000000006</v>
      </c>
    </row>
    <row r="93" spans="1:13" hidden="1" outlineLevel="1">
      <c r="A93" s="29">
        <v>1987</v>
      </c>
      <c r="B93" s="29">
        <v>96.4</v>
      </c>
      <c r="C93" s="52">
        <v>79.900000000000006</v>
      </c>
      <c r="D93" s="29">
        <v>102.2</v>
      </c>
      <c r="E93" s="52">
        <f t="shared" si="14"/>
        <v>91.8</v>
      </c>
      <c r="G93" s="2"/>
      <c r="J93" s="29">
        <v>79</v>
      </c>
      <c r="K93" s="52">
        <v>67</v>
      </c>
      <c r="L93" s="29">
        <v>80.099999999999994</v>
      </c>
      <c r="M93" s="52">
        <f t="shared" si="12"/>
        <v>75.599999999999994</v>
      </c>
    </row>
    <row r="94" spans="1:13" hidden="1" outlineLevel="1">
      <c r="A94" s="29">
        <v>1988</v>
      </c>
      <c r="B94" s="29">
        <v>96.5</v>
      </c>
      <c r="C94" s="52">
        <v>81.099999999999994</v>
      </c>
      <c r="D94" s="29">
        <v>101.2</v>
      </c>
      <c r="E94" s="52">
        <f t="shared" si="14"/>
        <v>89.3</v>
      </c>
      <c r="G94" s="2"/>
      <c r="J94" s="29">
        <v>80.2</v>
      </c>
      <c r="K94" s="52">
        <v>68.2</v>
      </c>
      <c r="L94" s="29">
        <v>81.3</v>
      </c>
      <c r="M94" s="52">
        <f t="shared" si="12"/>
        <v>74.599999999999994</v>
      </c>
    </row>
    <row r="95" spans="1:13" hidden="1" outlineLevel="1">
      <c r="A95" s="29">
        <v>1989</v>
      </c>
      <c r="B95" s="29">
        <v>95.3</v>
      </c>
      <c r="C95" s="52">
        <v>80.400000000000006</v>
      </c>
      <c r="D95" s="29">
        <v>99.7</v>
      </c>
      <c r="E95" s="52">
        <f t="shared" si="14"/>
        <v>85.1</v>
      </c>
      <c r="G95" s="2"/>
      <c r="J95" s="29">
        <v>80.599999999999994</v>
      </c>
      <c r="K95" s="52">
        <v>69.099999999999994</v>
      </c>
      <c r="L95" s="29">
        <v>82.1</v>
      </c>
      <c r="M95" s="52">
        <f t="shared" si="12"/>
        <v>72.3</v>
      </c>
    </row>
    <row r="96" spans="1:13" hidden="1" outlineLevel="1">
      <c r="A96" s="29">
        <v>1990</v>
      </c>
      <c r="B96" s="29">
        <v>93.6</v>
      </c>
      <c r="C96" s="52">
        <v>79.3</v>
      </c>
      <c r="D96" s="29">
        <v>97.1</v>
      </c>
      <c r="E96" s="52">
        <f t="shared" si="14"/>
        <v>87</v>
      </c>
      <c r="G96" s="2"/>
      <c r="J96" s="29">
        <v>80.599999999999994</v>
      </c>
      <c r="K96" s="52">
        <v>70.5</v>
      </c>
      <c r="L96" s="29">
        <v>81.599999999999994</v>
      </c>
      <c r="M96" s="52">
        <f t="shared" si="12"/>
        <v>75.900000000000006</v>
      </c>
    </row>
    <row r="97" spans="1:13" hidden="1" outlineLevel="1">
      <c r="A97" s="29">
        <v>1991</v>
      </c>
      <c r="B97" s="29">
        <v>91</v>
      </c>
      <c r="C97" s="52">
        <v>77.3</v>
      </c>
      <c r="D97" s="29">
        <v>93.6</v>
      </c>
      <c r="E97" s="52">
        <f t="shared" si="14"/>
        <v>88.8</v>
      </c>
      <c r="G97" s="2"/>
      <c r="J97" s="29">
        <v>80.599999999999994</v>
      </c>
      <c r="K97" s="52">
        <v>71.3</v>
      </c>
      <c r="L97" s="29">
        <v>80.7</v>
      </c>
      <c r="M97" s="52">
        <f t="shared" si="12"/>
        <v>80</v>
      </c>
    </row>
    <row r="98" spans="1:13" hidden="1" outlineLevel="1">
      <c r="A98" s="29">
        <v>1992</v>
      </c>
      <c r="B98" s="29">
        <v>91.5</v>
      </c>
      <c r="C98" s="52">
        <v>80</v>
      </c>
      <c r="D98" s="29">
        <v>94.3</v>
      </c>
      <c r="E98" s="52">
        <f t="shared" si="14"/>
        <v>87.4</v>
      </c>
      <c r="G98" s="2"/>
      <c r="J98" s="29">
        <v>82.4</v>
      </c>
      <c r="K98" s="52">
        <v>74.7</v>
      </c>
      <c r="L98" s="29">
        <v>82.9</v>
      </c>
      <c r="M98" s="52">
        <f t="shared" si="12"/>
        <v>79.5</v>
      </c>
    </row>
    <row r="99" spans="1:13" hidden="1" outlineLevel="1">
      <c r="A99" s="29">
        <v>1993</v>
      </c>
      <c r="B99" s="29">
        <v>92.4</v>
      </c>
      <c r="C99" s="52">
        <v>83.5</v>
      </c>
      <c r="D99" s="29">
        <v>93.9</v>
      </c>
      <c r="E99" s="52">
        <f t="shared" si="14"/>
        <v>88</v>
      </c>
      <c r="G99" s="2"/>
      <c r="J99" s="29">
        <v>83.8</v>
      </c>
      <c r="K99" s="52">
        <v>78.099999999999994</v>
      </c>
      <c r="L99" s="29">
        <v>83.5</v>
      </c>
      <c r="M99" s="52">
        <f t="shared" si="12"/>
        <v>80.400000000000006</v>
      </c>
    </row>
    <row r="100" spans="1:13" hidden="1" outlineLevel="1">
      <c r="A100" s="29">
        <v>1994</v>
      </c>
      <c r="B100" s="29">
        <v>94.6</v>
      </c>
      <c r="C100" s="52">
        <v>87.6</v>
      </c>
      <c r="D100" s="29">
        <v>96.1</v>
      </c>
      <c r="E100" s="52">
        <f t="shared" si="14"/>
        <v>90</v>
      </c>
      <c r="G100" s="2"/>
      <c r="J100" s="29">
        <v>86.1</v>
      </c>
      <c r="K100" s="52">
        <v>82.6</v>
      </c>
      <c r="L100" s="29">
        <v>85.7</v>
      </c>
      <c r="M100" s="52">
        <f t="shared" si="12"/>
        <v>82.3</v>
      </c>
    </row>
    <row r="101" spans="1:13" hidden="1" outlineLevel="1">
      <c r="A101" s="29">
        <v>1995</v>
      </c>
      <c r="B101" s="29">
        <v>94.8</v>
      </c>
      <c r="C101" s="52">
        <v>88.4</v>
      </c>
      <c r="D101" s="29">
        <v>95.6</v>
      </c>
      <c r="E101" s="52">
        <f t="shared" si="14"/>
        <v>91.1</v>
      </c>
      <c r="G101" s="2"/>
      <c r="J101" s="29">
        <v>87.2</v>
      </c>
      <c r="K101" s="52">
        <v>83.5</v>
      </c>
      <c r="L101" s="29">
        <v>86.4</v>
      </c>
      <c r="M101" s="52">
        <f t="shared" si="12"/>
        <v>83.9</v>
      </c>
    </row>
    <row r="102" spans="1:13" hidden="1" outlineLevel="1">
      <c r="A102" s="29">
        <v>1996</v>
      </c>
      <c r="B102" s="29">
        <v>93.9</v>
      </c>
      <c r="C102" s="52">
        <v>87.2</v>
      </c>
      <c r="D102" s="29">
        <v>94.1</v>
      </c>
      <c r="E102" s="52">
        <f t="shared" si="14"/>
        <v>88.9</v>
      </c>
      <c r="G102" s="2"/>
      <c r="J102" s="29">
        <v>86.8</v>
      </c>
      <c r="K102" s="52">
        <v>83</v>
      </c>
      <c r="L102" s="29">
        <v>85.8</v>
      </c>
      <c r="M102" s="52">
        <f t="shared" si="12"/>
        <v>82.8</v>
      </c>
    </row>
    <row r="103" spans="1:13" hidden="1" outlineLevel="1">
      <c r="A103" s="29">
        <v>1997</v>
      </c>
      <c r="B103" s="29">
        <v>95</v>
      </c>
      <c r="C103" s="52">
        <v>89.4</v>
      </c>
      <c r="D103" s="29">
        <v>95.8</v>
      </c>
      <c r="E103" s="52">
        <f t="shared" si="14"/>
        <v>88.5</v>
      </c>
      <c r="G103" s="2"/>
      <c r="J103" s="29">
        <v>89.4</v>
      </c>
      <c r="K103" s="52">
        <v>86.7</v>
      </c>
      <c r="L103" s="29">
        <v>89.3</v>
      </c>
      <c r="M103" s="52">
        <f t="shared" si="12"/>
        <v>83.7</v>
      </c>
    </row>
    <row r="104" spans="1:13" hidden="1" outlineLevel="1">
      <c r="A104" s="29">
        <v>1998</v>
      </c>
      <c r="B104" s="29">
        <v>95.7</v>
      </c>
      <c r="C104" s="52">
        <v>91.9</v>
      </c>
      <c r="D104" s="29">
        <v>95.7</v>
      </c>
      <c r="E104" s="52">
        <f t="shared" si="14"/>
        <v>92</v>
      </c>
      <c r="G104" s="2"/>
      <c r="J104" s="29">
        <v>91.3</v>
      </c>
      <c r="K104" s="52">
        <v>90.9</v>
      </c>
      <c r="L104" s="29">
        <v>90.4</v>
      </c>
      <c r="M104" s="52">
        <f t="shared" si="12"/>
        <v>89.1</v>
      </c>
    </row>
    <row r="105" spans="1:13" hidden="1" outlineLevel="1">
      <c r="A105" s="29">
        <v>1999</v>
      </c>
      <c r="B105" s="29">
        <v>97.6</v>
      </c>
      <c r="C105" s="52">
        <v>95.6</v>
      </c>
      <c r="D105" s="29">
        <v>96.7</v>
      </c>
      <c r="E105" s="52">
        <f t="shared" si="14"/>
        <v>88.9</v>
      </c>
      <c r="G105" s="2"/>
      <c r="J105" s="29">
        <v>94.3</v>
      </c>
      <c r="K105" s="52">
        <v>94.8</v>
      </c>
      <c r="L105" s="29">
        <v>93.1</v>
      </c>
      <c r="M105" s="52">
        <f t="shared" si="12"/>
        <v>84.8</v>
      </c>
    </row>
    <row r="106" spans="1:13" hidden="1" outlineLevel="1">
      <c r="A106" s="29">
        <v>2000</v>
      </c>
      <c r="B106" s="29">
        <v>99.8</v>
      </c>
      <c r="C106" s="52">
        <v>101.2</v>
      </c>
      <c r="D106" s="29">
        <v>98</v>
      </c>
      <c r="E106" s="52">
        <f t="shared" si="14"/>
        <v>94.4</v>
      </c>
      <c r="G106" s="2"/>
      <c r="J106" s="29">
        <v>97.9</v>
      </c>
      <c r="K106" s="52">
        <v>100.5</v>
      </c>
      <c r="L106" s="29">
        <v>96.2</v>
      </c>
      <c r="M106" s="52">
        <f t="shared" si="12"/>
        <v>92</v>
      </c>
    </row>
    <row r="107" spans="1:13" hidden="1" outlineLevel="1">
      <c r="A107" s="29">
        <v>2001</v>
      </c>
      <c r="B107" s="29">
        <v>99.5</v>
      </c>
      <c r="C107" s="52">
        <v>97.9</v>
      </c>
      <c r="D107" s="29">
        <v>99.9</v>
      </c>
      <c r="E107" s="52">
        <f t="shared" si="14"/>
        <v>101.5</v>
      </c>
      <c r="G107" s="2"/>
      <c r="J107" s="29">
        <v>99.1</v>
      </c>
      <c r="K107" s="52">
        <v>98.3</v>
      </c>
      <c r="L107" s="29">
        <v>98.9</v>
      </c>
      <c r="M107" s="52">
        <f t="shared" si="12"/>
        <v>99.2</v>
      </c>
    </row>
    <row r="108" spans="1:13" hidden="1" outlineLevel="1">
      <c r="A108" s="29">
        <v>2002</v>
      </c>
      <c r="B108" s="29">
        <v>100</v>
      </c>
      <c r="C108" s="52">
        <v>100</v>
      </c>
      <c r="D108" s="29">
        <v>100</v>
      </c>
      <c r="E108" s="52">
        <f t="shared" si="14"/>
        <v>100</v>
      </c>
      <c r="G108" s="2"/>
      <c r="J108" s="29">
        <v>100</v>
      </c>
      <c r="K108" s="52">
        <v>100</v>
      </c>
      <c r="L108" s="29">
        <v>100</v>
      </c>
      <c r="M108" s="52">
        <f t="shared" si="12"/>
        <v>100</v>
      </c>
    </row>
    <row r="109" spans="1:13" hidden="1" outlineLevel="1">
      <c r="A109" s="29">
        <v>2003</v>
      </c>
      <c r="B109" s="29">
        <v>99.5</v>
      </c>
      <c r="C109" s="52">
        <v>99.2</v>
      </c>
      <c r="D109" s="29">
        <v>99.4</v>
      </c>
      <c r="E109" s="52">
        <f t="shared" si="14"/>
        <v>96.3</v>
      </c>
      <c r="G109" s="2"/>
      <c r="J109" s="29">
        <v>100.7</v>
      </c>
      <c r="K109" s="52">
        <v>100.4</v>
      </c>
      <c r="L109" s="29">
        <v>100.7</v>
      </c>
      <c r="M109" s="52">
        <f t="shared" si="12"/>
        <v>97</v>
      </c>
    </row>
    <row r="110" spans="1:13" hidden="1" outlineLevel="1">
      <c r="A110" s="29">
        <v>2004</v>
      </c>
      <c r="B110" s="29">
        <v>98.8</v>
      </c>
      <c r="C110" s="52">
        <v>98.7</v>
      </c>
      <c r="D110" s="29">
        <v>99.2</v>
      </c>
      <c r="E110" s="52">
        <f t="shared" si="14"/>
        <v>94.8</v>
      </c>
      <c r="G110" s="2"/>
      <c r="J110" s="29">
        <v>101.1</v>
      </c>
      <c r="K110" s="52">
        <v>101.6</v>
      </c>
      <c r="L110" s="29">
        <v>101.5</v>
      </c>
      <c r="M110" s="52">
        <f t="shared" si="12"/>
        <v>97.4</v>
      </c>
    </row>
    <row r="111" spans="1:13" hidden="1" outlineLevel="1">
      <c r="A111" s="29">
        <v>2005</v>
      </c>
      <c r="B111" s="29">
        <v>99</v>
      </c>
      <c r="C111" s="52">
        <v>100.7</v>
      </c>
      <c r="D111" s="29">
        <v>100.6</v>
      </c>
      <c r="E111" s="52">
        <f t="shared" si="14"/>
        <v>99.2</v>
      </c>
      <c r="G111" s="2"/>
      <c r="J111" s="29">
        <v>103.5</v>
      </c>
      <c r="K111" s="52">
        <v>105.5</v>
      </c>
      <c r="L111" s="29">
        <v>105.2</v>
      </c>
      <c r="M111" s="52">
        <f t="shared" si="12"/>
        <v>103.4</v>
      </c>
    </row>
    <row r="112" spans="1:13" hidden="1" outlineLevel="1">
      <c r="A112" s="29">
        <v>2006</v>
      </c>
      <c r="B112" s="29">
        <v>98.3</v>
      </c>
      <c r="C112" s="52">
        <v>100.4</v>
      </c>
      <c r="D112" s="29">
        <v>101.5</v>
      </c>
      <c r="E112" s="52">
        <f t="shared" si="14"/>
        <v>101.9</v>
      </c>
      <c r="G112" s="2"/>
      <c r="J112" s="29">
        <v>104.8</v>
      </c>
      <c r="K112" s="52">
        <v>107.1</v>
      </c>
      <c r="L112" s="29">
        <v>107.9</v>
      </c>
      <c r="M112" s="52">
        <f t="shared" si="12"/>
        <v>107.6</v>
      </c>
    </row>
    <row r="113" spans="1:19" hidden="1" outlineLevel="1">
      <c r="A113" s="29">
        <v>2007</v>
      </c>
      <c r="B113" s="29">
        <v>97.7</v>
      </c>
      <c r="C113" s="52">
        <v>99.1</v>
      </c>
      <c r="D113" s="29">
        <v>101.9</v>
      </c>
      <c r="E113" s="52">
        <f t="shared" si="14"/>
        <v>101.6</v>
      </c>
      <c r="G113" s="2"/>
      <c r="J113" s="29">
        <v>105.5</v>
      </c>
      <c r="K113" s="52">
        <v>108</v>
      </c>
      <c r="L113" s="29">
        <v>109.3</v>
      </c>
      <c r="M113" s="52">
        <f t="shared" si="12"/>
        <v>110.3</v>
      </c>
    </row>
    <row r="114" spans="1:19" hidden="1" outlineLevel="1">
      <c r="A114" s="29"/>
      <c r="B114" s="29" t="s">
        <v>1151</v>
      </c>
      <c r="C114" s="29" t="s">
        <v>6</v>
      </c>
      <c r="D114" s="29" t="s">
        <v>948</v>
      </c>
      <c r="E114" s="29" t="s">
        <v>1146</v>
      </c>
      <c r="F114" s="29" t="s">
        <v>1153</v>
      </c>
      <c r="G114" s="2"/>
      <c r="I114" s="29"/>
      <c r="J114" s="29" t="s">
        <v>1151</v>
      </c>
      <c r="K114" s="288" t="s">
        <v>19</v>
      </c>
      <c r="L114" s="288" t="s">
        <v>948</v>
      </c>
      <c r="M114" s="288" t="s">
        <v>1146</v>
      </c>
      <c r="P114" s="29" t="s">
        <v>948</v>
      </c>
      <c r="Q114" s="29" t="s">
        <v>6</v>
      </c>
      <c r="R114" s="29" t="s">
        <v>1146</v>
      </c>
      <c r="S114" s="29" t="s">
        <v>1153</v>
      </c>
    </row>
    <row r="115" spans="1:19" hidden="1" outlineLevel="1">
      <c r="A115" s="29" t="s">
        <v>509</v>
      </c>
      <c r="B115" s="288">
        <f>(POWER(VLOOKUP(VALUE(RIGHT($I115,4)),$A$67:$N$113,COLUMN(B$104),0)/VLOOKUP(VALUE(LEFT($I115,4)),$A$67:$N$113,COLUMN(B$104),0),1/(VALUE(RIGHT($I115,4))-VALUE(LEFT($I115,4))))-1)*100</f>
        <v>0.34723845874782278</v>
      </c>
      <c r="C115" s="288">
        <f t="shared" ref="C115:E117" si="15">(POWER(VLOOKUP(VALUE(RIGHT($I115,4)),$A$67:$N$113,COLUMN(C$104),0)/VLOOKUP(VALUE(LEFT($I115,4)),$A$67:$N$113,COLUMN(C$104),0),1/(VALUE(RIGHT($I115,4))-VALUE(LEFT($I115,4))))-1)*100</f>
        <v>1.5884146587269887</v>
      </c>
      <c r="D115" s="288">
        <f t="shared" si="15"/>
        <v>-1.4881485005824313E-2</v>
      </c>
      <c r="E115" s="288">
        <f t="shared" si="15"/>
        <v>0.97234683925819798</v>
      </c>
      <c r="F115" s="30">
        <v>2.0904027543888759</v>
      </c>
      <c r="G115" s="2"/>
      <c r="I115" s="29" t="s">
        <v>509</v>
      </c>
      <c r="J115" s="288">
        <f>(POWER(VLOOKUP(VALUE(RIGHT($I115,4)),$A$67:$N$113,COLUMN(J$104),0)/VLOOKUP(VALUE(LEFT($I115,4)),$A$67:$N$113,COLUMN(J$104),0),1/(VALUE(RIGHT($I115,4))-VALUE(LEFT($I115,4))))-1)*100</f>
        <v>2.0651052859542718</v>
      </c>
      <c r="K115" s="288">
        <f>(POWER(VLOOKUP(VALUE(RIGHT($I115,4)),$A$67:$N$113,COLUMN(K$104),0)/VLOOKUP(VALUE(LEFT($I115,4)),$A$67:$N$113,COLUMN(K$104),0),1/(VALUE(RIGHT($I115,4))-VALUE(LEFT($I115,4))))-1)*100</f>
        <v>2.915062138597202</v>
      </c>
      <c r="L115" s="288">
        <f>(POWER(VLOOKUP(VALUE(RIGHT($I115,4)),$A$67:$N$113,COLUMN(L$104),0)/VLOOKUP(VALUE(LEFT($I115,4)),$A$67:$N$113,COLUMN(L$104),0),1/(VALUE(RIGHT($I115,4))-VALUE(LEFT($I115,4))))-1)*100</f>
        <v>1.8142408724549419</v>
      </c>
      <c r="M115" s="288">
        <f>(POWER(VLOOKUP(VALUE(RIGHT($I115,4)),$A$67:$N$113,COLUMN(M$104),0)/VLOOKUP(VALUE(LEFT($I115,4)),$A$67:$N$113,COLUMN(M$104),0),1/(VALUE(RIGHT($I115,4))-VALUE(LEFT($I115,4))))-1)*100</f>
        <v>2.3730740523006055</v>
      </c>
      <c r="P115" s="29">
        <f>100*((L113/L67)^(1/46)-1)</f>
        <v>1.8142408724549419</v>
      </c>
      <c r="Q115" s="29">
        <f>100*((K113/K67)^(1/46)-1)</f>
        <v>2.915062138597202</v>
      </c>
      <c r="R115" s="29">
        <f>100*((M113/M67)^(1/46)-1)</f>
        <v>2.3730740523006055</v>
      </c>
      <c r="S115" s="30">
        <v>3.7675999692079909</v>
      </c>
    </row>
    <row r="116" spans="1:19" s="288" customFormat="1" hidden="1" outlineLevel="1">
      <c r="A116" s="288" t="s">
        <v>1411</v>
      </c>
      <c r="B116" s="288">
        <f>(POWER(VLOOKUP(VALUE(RIGHT($I116,4)),$A$67:$N$113,COLUMN(B$104),0)/VLOOKUP(VALUE(LEFT($I116,4)),$A$67:$N$113,COLUMN(B$104),0),1/(VALUE(RIGHT($I116,4))-VALUE(LEFT($I116,4))))-1)*100</f>
        <v>0.46445895970865791</v>
      </c>
      <c r="C116" s="288">
        <f t="shared" si="15"/>
        <v>1.9309648777325661</v>
      </c>
      <c r="D116" s="288">
        <f t="shared" si="15"/>
        <v>-0.11754740773437522</v>
      </c>
      <c r="E116" s="288">
        <f t="shared" si="15"/>
        <v>0.95741707382284158</v>
      </c>
      <c r="F116" s="30"/>
      <c r="G116" s="239"/>
      <c r="I116" s="288" t="s">
        <v>1411</v>
      </c>
      <c r="J116" s="288">
        <f t="shared" ref="J116:M117" si="16">(POWER(VLOOKUP(VALUE(RIGHT($I116,4)),$A$67:$N$113,COLUMN(J$104),0)/VLOOKUP(VALUE(LEFT($I116,4)),$A$67:$N$113,COLUMN(J$104),0),1/(VALUE(RIGHT($I116,4))-VALUE(LEFT($I116,4))))-1)*100</f>
        <v>2.2440606134795038</v>
      </c>
      <c r="K116" s="288">
        <f t="shared" si="16"/>
        <v>3.2564693501827335</v>
      </c>
      <c r="L116" s="288">
        <f t="shared" si="16"/>
        <v>1.8095198183521566</v>
      </c>
      <c r="M116" s="288">
        <f t="shared" si="16"/>
        <v>2.3278284722346276</v>
      </c>
      <c r="P116" s="288" t="e">
        <f>100*((Q114/L68)^(1/46)-1)</f>
        <v>#VALUE!</v>
      </c>
      <c r="Q116" s="288" t="e">
        <f>100*((P114/K68)^(1/46)-1)</f>
        <v>#VALUE!</v>
      </c>
      <c r="R116" s="288" t="e">
        <f>100*((R114/M68)^(1/46)-1)</f>
        <v>#VALUE!</v>
      </c>
      <c r="S116" s="30"/>
    </row>
    <row r="117" spans="1:19" hidden="1" outlineLevel="1">
      <c r="A117" s="29" t="s">
        <v>3</v>
      </c>
      <c r="B117" s="288">
        <f>(POWER(VLOOKUP(VALUE(RIGHT($I117,4)),$A$67:$N$113,COLUMN(B$104),0)/VLOOKUP(VALUE(LEFT($I117,4)),$A$67:$N$113,COLUMN(B$104),0),1/(VALUE(RIGHT($I117,4))-VALUE(LEFT($I117,4))))-1)*100</f>
        <v>-0.30334788583427086</v>
      </c>
      <c r="C117" s="288">
        <f t="shared" si="15"/>
        <v>-0.29911341203238129</v>
      </c>
      <c r="D117" s="288">
        <f t="shared" si="15"/>
        <v>0.55904918815803395</v>
      </c>
      <c r="E117" s="288">
        <f t="shared" si="15"/>
        <v>1.055567387080969</v>
      </c>
      <c r="F117" s="30">
        <v>1.7912242839302372</v>
      </c>
      <c r="G117" s="2"/>
      <c r="I117" s="29" t="s">
        <v>3</v>
      </c>
      <c r="J117" s="288">
        <f t="shared" si="16"/>
        <v>1.0737870583064524</v>
      </c>
      <c r="K117" s="288">
        <f t="shared" si="16"/>
        <v>1.0334969175777697</v>
      </c>
      <c r="L117" s="288">
        <f t="shared" si="16"/>
        <v>1.8405478960679567</v>
      </c>
      <c r="M117" s="288">
        <f t="shared" si="16"/>
        <v>2.6255230475154878</v>
      </c>
      <c r="P117" s="29">
        <f>100*((L113/L106)^(1/7)-1)</f>
        <v>1.8405478960679567</v>
      </c>
      <c r="Q117" s="29">
        <f>100*((K113/K106)^(1/7)-1)</f>
        <v>1.0334969175777697</v>
      </c>
      <c r="R117" s="29">
        <f>100*((M113/M106)^(1/7)-1)</f>
        <v>2.6255230475154878</v>
      </c>
      <c r="S117" s="30">
        <v>3.619853085792113</v>
      </c>
    </row>
    <row r="118" spans="1:19" hidden="1" outlineLevel="1">
      <c r="E118" s="52"/>
      <c r="G118" s="2"/>
      <c r="J118" s="193" t="s">
        <v>1151</v>
      </c>
      <c r="P118" s="193" t="s">
        <v>6</v>
      </c>
      <c r="Q118" s="193" t="s">
        <v>1152</v>
      </c>
      <c r="R118" s="193" t="s">
        <v>1146</v>
      </c>
      <c r="S118"/>
    </row>
    <row r="119" spans="1:19" hidden="1" outlineLevel="1">
      <c r="E119" s="52"/>
      <c r="G119" s="2" t="s">
        <v>1034</v>
      </c>
      <c r="I119" s="232" t="s">
        <v>509</v>
      </c>
      <c r="J119" s="193">
        <f>(POWER(VLOOKUP(VALUE(RIGHT($I119,4)),$A$67:$N$113,COLUMN(J$104),0)/VLOOKUP(VALUE(LEFT($I119,4)),$A$67:$N$113,COLUMN(J$104),0),1/(VALUE(RIGHT($I119,4))-VALUE(LEFT($I119,4))))-1)*100</f>
        <v>2.0651052859542718</v>
      </c>
      <c r="P119" s="193">
        <f>(POWER(VLOOKUP(VALUE(RIGHT($I119,4)),$A$67:$N$113,COLUMN(K$104),0)/VLOOKUP(VALUE(LEFT($I119,4)),$A$67:$N$113,COLUMN(K$104),0),1/(VALUE(RIGHT($I119,4))-VALUE(LEFT($I119,4))))-1)*100</f>
        <v>2.915062138597202</v>
      </c>
      <c r="Q119" s="193">
        <f>(POWER(VLOOKUP(VALUE(RIGHT($I119,4)),$A$67:$N$113,COLUMN(L$104),0)/VLOOKUP(VALUE(LEFT($I119,4)),$A$67:$N$113,COLUMN(L$104),0),1/(VALUE(RIGHT($I119,4))-VALUE(LEFT($I119,4))))-1)*100</f>
        <v>1.8142408724549419</v>
      </c>
      <c r="R119" s="193">
        <f t="shared" ref="P119:R123" si="17">(POWER(VLOOKUP(VALUE(RIGHT($I119,4)),$A$67:$N$113,COLUMN(M$104),0)/VLOOKUP(VALUE(LEFT($I119,4)),$A$67:$N$113,COLUMN(M$104),0),1/(VALUE(RIGHT($I119,4))-VALUE(LEFT($I119,4))))-1)*100</f>
        <v>2.3730740523006055</v>
      </c>
      <c r="S119"/>
    </row>
    <row r="120" spans="1:19" hidden="1" outlineLevel="1">
      <c r="A120" s="179" t="e">
        <f>#REF!</f>
        <v>#REF!</v>
      </c>
      <c r="E120" s="2" t="e">
        <f t="shared" ref="E120:E126" si="18">(POWER(VLOOKUP(VALUE(RIGHT($A120,4)),$A$5:$O$51,COLUMN(E$51),0)/VLOOKUP(VALUE(LEFT($A120,4)),$A$5:$O$51,COLUMN(E$51),0),1/(VALUE(RIGHT($A120,4))-VALUE(LEFT($A120,4))))-1)*100</f>
        <v>#REF!</v>
      </c>
      <c r="G120" s="2" t="e">
        <f t="shared" ref="G120:G125" si="19">(POWER(VLOOKUP(VALUE(RIGHT($A120,4)),$A$5:$O$51,COLUMN(G$51),0)/VLOOKUP(VALUE(LEFT($A120,4)),$A$5:$O$51,COLUMN(G$51),0),1/(VALUE(RIGHT($A120,4))-VALUE(LEFT($A120,4))))-1)*100</f>
        <v>#REF!</v>
      </c>
      <c r="I120" s="292" t="s">
        <v>1411</v>
      </c>
      <c r="J120" s="193">
        <f>(POWER(VLOOKUP(VALUE(RIGHT($I120,4)),$A$67:$N$113,COLUMN(J$104),0)/VLOOKUP(VALUE(LEFT($I120,4)),$A$67:$N$113,COLUMN(J$104),0),1/(VALUE(RIGHT($I120,4))-VALUE(LEFT($I120,4))))-1)*100</f>
        <v>2.2440606134795038</v>
      </c>
      <c r="P120" s="193">
        <f t="shared" si="17"/>
        <v>3.2564693501827335</v>
      </c>
      <c r="Q120" s="193">
        <f t="shared" si="17"/>
        <v>1.8095198183521566</v>
      </c>
      <c r="R120" s="193">
        <f t="shared" si="17"/>
        <v>2.3278284722346276</v>
      </c>
      <c r="S120"/>
    </row>
    <row r="121" spans="1:19" hidden="1" outlineLevel="1">
      <c r="A121" s="179" t="e">
        <f>#REF!</f>
        <v>#REF!</v>
      </c>
      <c r="E121" s="2" t="e">
        <f t="shared" si="18"/>
        <v>#REF!</v>
      </c>
      <c r="G121" s="2" t="e">
        <f t="shared" si="19"/>
        <v>#REF!</v>
      </c>
      <c r="I121" s="292" t="s">
        <v>3</v>
      </c>
      <c r="J121" s="193">
        <f>(POWER(VLOOKUP(VALUE(RIGHT($I121,4)),$A$67:$N$113,COLUMN(J$104),0)/VLOOKUP(VALUE(LEFT($I121,4)),$A$67:$N$113,COLUMN(J$104),0),1/(VALUE(RIGHT($I121,4))-VALUE(LEFT($I121,4))))-1)*100</f>
        <v>1.0737870583064524</v>
      </c>
      <c r="P121" s="193">
        <f t="shared" si="17"/>
        <v>1.0334969175777697</v>
      </c>
      <c r="Q121" s="193">
        <f t="shared" si="17"/>
        <v>1.8405478960679567</v>
      </c>
      <c r="R121" s="193">
        <f t="shared" si="17"/>
        <v>2.6255230475154878</v>
      </c>
      <c r="S121"/>
    </row>
    <row r="122" spans="1:19" hidden="1" outlineLevel="1">
      <c r="A122" s="179" t="e">
        <f>#REF!</f>
        <v>#REF!</v>
      </c>
      <c r="E122" s="2" t="e">
        <f t="shared" si="18"/>
        <v>#REF!</v>
      </c>
      <c r="G122" s="2" t="e">
        <f t="shared" si="19"/>
        <v>#REF!</v>
      </c>
      <c r="I122" s="193" t="s">
        <v>27</v>
      </c>
      <c r="J122" s="193">
        <f>(POWER(VLOOKUP(VALUE(RIGHT($I122,4)),$A$67:$N$113,COLUMN(J$104),0)/VLOOKUP(VALUE(LEFT($I122,4)),$A$67:$N$113,COLUMN(J$104),0),1/(VALUE(RIGHT($I122,4))-VALUE(LEFT($I122,4))))-1)*100</f>
        <v>3.0738245923954688</v>
      </c>
      <c r="P122" s="193">
        <f t="shared" si="17"/>
        <v>5.0466776643367961</v>
      </c>
      <c r="Q122" s="193">
        <f t="shared" si="17"/>
        <v>2.5119601250090495</v>
      </c>
      <c r="R122" s="193">
        <f t="shared" si="17"/>
        <v>3.2018438005878558</v>
      </c>
      <c r="S122"/>
    </row>
    <row r="123" spans="1:19" hidden="1" outlineLevel="1">
      <c r="A123" s="179" t="e">
        <f>#REF!</f>
        <v>#REF!</v>
      </c>
      <c r="E123" s="2" t="e">
        <f t="shared" si="18"/>
        <v>#REF!</v>
      </c>
      <c r="G123" s="2" t="e">
        <f t="shared" si="19"/>
        <v>#REF!</v>
      </c>
      <c r="I123" s="193" t="s">
        <v>3</v>
      </c>
      <c r="J123" s="193">
        <f>(POWER(VLOOKUP(VALUE(RIGHT($I123,4)),$A$67:$N$113,COLUMN(J$104),0)/VLOOKUP(VALUE(LEFT($I123,4)),$A$67:$N$113,COLUMN(J$104),0),1/(VALUE(RIGHT($I123,4))-VALUE(LEFT($I123,4))))-1)*100</f>
        <v>1.0737870583064524</v>
      </c>
      <c r="P123" s="193">
        <f t="shared" si="17"/>
        <v>1.0334969175777697</v>
      </c>
      <c r="Q123" s="193">
        <f t="shared" si="17"/>
        <v>1.8405478960679567</v>
      </c>
      <c r="R123" s="193">
        <f t="shared" si="17"/>
        <v>2.6255230475154878</v>
      </c>
      <c r="S123"/>
    </row>
    <row r="124" spans="1:19" hidden="1" outlineLevel="1">
      <c r="A124" s="179" t="e">
        <f>#REF!</f>
        <v>#REF!</v>
      </c>
      <c r="E124" s="2" t="e">
        <f t="shared" si="18"/>
        <v>#REF!</v>
      </c>
      <c r="G124" s="2" t="e">
        <f t="shared" si="19"/>
        <v>#REF!</v>
      </c>
      <c r="P124"/>
      <c r="Q124"/>
      <c r="R124"/>
      <c r="S124"/>
    </row>
    <row r="125" spans="1:19" hidden="1" outlineLevel="1">
      <c r="A125" s="179" t="e">
        <f>#REF!</f>
        <v>#REF!</v>
      </c>
      <c r="E125" s="2" t="e">
        <f t="shared" si="18"/>
        <v>#REF!</v>
      </c>
      <c r="G125" s="2" t="e">
        <f t="shared" si="19"/>
        <v>#REF!</v>
      </c>
    </row>
    <row r="126" spans="1:19" hidden="1" outlineLevel="1">
      <c r="A126" s="179" t="e">
        <f>#REF!</f>
        <v>#REF!</v>
      </c>
      <c r="E126" s="2" t="e">
        <f t="shared" si="18"/>
        <v>#REF!</v>
      </c>
    </row>
    <row r="127" spans="1:19" hidden="1" outlineLevel="1">
      <c r="J127" s="193" t="str">
        <f>J118</f>
        <v xml:space="preserve"> Business sector</v>
      </c>
      <c r="K127" s="193" t="str">
        <f>P118</f>
        <v xml:space="preserve"> Manufacturing [31-33]</v>
      </c>
      <c r="L127" s="193" t="str">
        <f>R118</f>
        <v>Food manufacturing</v>
      </c>
    </row>
    <row r="128" spans="1:19" hidden="1" outlineLevel="1">
      <c r="E128" s="52"/>
      <c r="I128" s="193" t="str">
        <f>I119</f>
        <v>1961-2007</v>
      </c>
      <c r="J128" s="193">
        <f>$J$119</f>
        <v>2.0651052859542718</v>
      </c>
      <c r="K128" s="193">
        <f>$P$119</f>
        <v>2.915062138597202</v>
      </c>
      <c r="L128" s="193">
        <f>$R$119</f>
        <v>2.3730740523006055</v>
      </c>
    </row>
    <row r="129" spans="5:14" hidden="1" outlineLevel="1">
      <c r="E129" s="52"/>
      <c r="I129" s="193" t="str">
        <f>I120</f>
        <v>1961-2000</v>
      </c>
      <c r="J129" s="193">
        <f>$J$120</f>
        <v>2.2440606134795038</v>
      </c>
      <c r="K129" s="193">
        <f>$P$120</f>
        <v>3.2564693501827335</v>
      </c>
      <c r="L129" s="193">
        <f>$R$120</f>
        <v>2.3278284722346276</v>
      </c>
    </row>
    <row r="130" spans="5:14" hidden="1" outlineLevel="1">
      <c r="E130" s="52"/>
      <c r="I130" s="193" t="str">
        <f>I121</f>
        <v>2000-2007</v>
      </c>
      <c r="J130" s="193">
        <f>$J$121</f>
        <v>1.0737870583064524</v>
      </c>
      <c r="K130" s="193">
        <f>$P$121</f>
        <v>1.0334969175777697</v>
      </c>
      <c r="L130" s="193">
        <f>$R$121</f>
        <v>2.6255230475154878</v>
      </c>
    </row>
    <row r="131" spans="5:14" hidden="1" outlineLevel="1">
      <c r="E131" s="52"/>
      <c r="I131" s="193" t="str">
        <f>I122</f>
        <v>1997-2000</v>
      </c>
      <c r="J131" s="193">
        <f>$J$122</f>
        <v>3.0738245923954688</v>
      </c>
      <c r="K131" s="193">
        <f>$P$122</f>
        <v>5.0466776643367961</v>
      </c>
      <c r="L131" s="193">
        <f>$R$122</f>
        <v>3.2018438005878558</v>
      </c>
    </row>
    <row r="132" spans="5:14" hidden="1" outlineLevel="1">
      <c r="E132" s="52"/>
      <c r="I132" s="193" t="str">
        <f>I123</f>
        <v>2000-2007</v>
      </c>
      <c r="J132" s="193">
        <f>$J$123</f>
        <v>1.0737870583064524</v>
      </c>
      <c r="K132" s="193">
        <f>$P$123</f>
        <v>1.0334969175777697</v>
      </c>
      <c r="L132" s="193">
        <f>$R$123</f>
        <v>2.6255230475154878</v>
      </c>
    </row>
    <row r="133" spans="5:14" hidden="1" outlineLevel="1">
      <c r="E133" s="52"/>
      <c r="I133" s="193"/>
      <c r="J133" s="193"/>
      <c r="K133" s="193"/>
      <c r="L133" s="193"/>
      <c r="M133" s="193"/>
    </row>
    <row r="134" spans="5:14" hidden="1" outlineLevel="1">
      <c r="E134" s="52"/>
      <c r="I134" s="193"/>
      <c r="J134" s="193" t="str">
        <f>I128</f>
        <v>1961-2007</v>
      </c>
      <c r="K134" s="193" t="str">
        <f>I129</f>
        <v>1961-2000</v>
      </c>
      <c r="L134" s="193" t="str">
        <f>I130</f>
        <v>2000-2007</v>
      </c>
      <c r="M134" s="193" t="str">
        <f>I131</f>
        <v>1997-2000</v>
      </c>
      <c r="N134" s="193" t="str">
        <f>I132</f>
        <v>2000-2007</v>
      </c>
    </row>
    <row r="135" spans="5:14" hidden="1" outlineLevel="1">
      <c r="E135" s="52"/>
      <c r="I135" s="193" t="str">
        <f>J127</f>
        <v xml:space="preserve"> Business sector</v>
      </c>
      <c r="J135" s="4">
        <f>$J$128</f>
        <v>2.0651052859542718</v>
      </c>
      <c r="K135" s="4">
        <f>$J$129</f>
        <v>2.2440606134795038</v>
      </c>
      <c r="L135" s="4">
        <f>$J$130</f>
        <v>1.0737870583064524</v>
      </c>
      <c r="M135" s="4">
        <f>$J$131</f>
        <v>3.0738245923954688</v>
      </c>
      <c r="N135" s="4">
        <f>$J$132</f>
        <v>1.0737870583064524</v>
      </c>
    </row>
    <row r="136" spans="5:14" hidden="1" outlineLevel="1">
      <c r="E136" s="52"/>
      <c r="I136" s="193" t="str">
        <f>K127</f>
        <v xml:space="preserve"> Manufacturing [31-33]</v>
      </c>
      <c r="J136" s="4">
        <f>$K$128</f>
        <v>2.915062138597202</v>
      </c>
      <c r="K136" s="4">
        <f>$K$129</f>
        <v>3.2564693501827335</v>
      </c>
      <c r="L136" s="4">
        <f>$K$130</f>
        <v>1.0334969175777697</v>
      </c>
      <c r="M136" s="4">
        <f>$K$131</f>
        <v>5.0466776643367961</v>
      </c>
      <c r="N136" s="4">
        <f>$K$132</f>
        <v>1.0334969175777697</v>
      </c>
    </row>
    <row r="137" spans="5:14" hidden="1" outlineLevel="1">
      <c r="E137" s="52"/>
      <c r="I137" s="193" t="str">
        <f>L127</f>
        <v>Food manufacturing</v>
      </c>
      <c r="J137" s="4">
        <f>$L$128</f>
        <v>2.3730740523006055</v>
      </c>
      <c r="K137" s="4">
        <f>$L$129</f>
        <v>2.3278284722346276</v>
      </c>
      <c r="L137" s="4">
        <f>$L$130</f>
        <v>2.6255230475154878</v>
      </c>
      <c r="M137" s="4">
        <f>$L$131</f>
        <v>3.2018438005878558</v>
      </c>
      <c r="N137" s="4">
        <f>$L$132</f>
        <v>2.6255230475154878</v>
      </c>
    </row>
    <row r="138" spans="5:14" collapsed="1">
      <c r="E138" s="52"/>
    </row>
    <row r="139" spans="5:14">
      <c r="H139" s="4"/>
    </row>
    <row r="140" spans="5:14">
      <c r="H140" s="4"/>
    </row>
    <row r="141" spans="5:14">
      <c r="H141" s="4"/>
    </row>
  </sheetData>
  <mergeCells count="14">
    <mergeCell ref="B4:I4"/>
    <mergeCell ref="J4:K4"/>
    <mergeCell ref="L4:O4"/>
    <mergeCell ref="A2:A4"/>
    <mergeCell ref="B2:C2"/>
    <mergeCell ref="D2:E2"/>
    <mergeCell ref="F2:F3"/>
    <mergeCell ref="G2:G3"/>
    <mergeCell ref="H2:H3"/>
    <mergeCell ref="I2:I3"/>
    <mergeCell ref="J2:J3"/>
    <mergeCell ref="K2:K3"/>
    <mergeCell ref="L2:N2"/>
    <mergeCell ref="O2:O3"/>
  </mergeCells>
  <pageMargins left="0.7" right="0.7" top="0.75" bottom="0.75" header="0.3" footer="0.3"/>
  <pageSetup scale="57" orientation="portrait" horizontalDpi="0" verticalDpi="0" r:id="rId1"/>
</worksheet>
</file>

<file path=xl/worksheets/sheet97.xml><?xml version="1.0" encoding="utf-8"?>
<worksheet xmlns="http://schemas.openxmlformats.org/spreadsheetml/2006/main" xmlns:r="http://schemas.openxmlformats.org/officeDocument/2006/relationships">
  <sheetPr codeName="Sheet139"/>
  <dimension ref="A1:K63"/>
  <sheetViews>
    <sheetView view="pageBreakPreview" zoomScaleNormal="100" zoomScaleSheetLayoutView="100" workbookViewId="0">
      <selection sqref="A1:G1"/>
    </sheetView>
  </sheetViews>
  <sheetFormatPr defaultRowHeight="15" outlineLevelCol="1"/>
  <cols>
    <col min="1" max="1" width="12.28515625" customWidth="1"/>
    <col min="2" max="2" width="12.140625" customWidth="1"/>
    <col min="3" max="3" width="13.140625" customWidth="1"/>
    <col min="4" max="5" width="17.85546875" customWidth="1"/>
    <col min="6" max="6" width="18.42578125" customWidth="1"/>
    <col min="7" max="7" width="12.140625" customWidth="1"/>
    <col min="9" max="9" width="12.28515625" hidden="1" customWidth="1" outlineLevel="1"/>
    <col min="10" max="10" width="14.7109375" hidden="1" customWidth="1" outlineLevel="1"/>
    <col min="11" max="11" width="9.140625" collapsed="1"/>
  </cols>
  <sheetData>
    <row r="1" spans="1:10">
      <c r="A1" s="371" t="s">
        <v>966</v>
      </c>
      <c r="B1" s="371"/>
      <c r="C1" s="371"/>
      <c r="D1" s="371"/>
      <c r="E1" s="371"/>
      <c r="F1" s="371"/>
      <c r="G1" s="371"/>
    </row>
    <row r="2" spans="1:10" ht="45">
      <c r="A2" s="320"/>
      <c r="B2" s="47" t="s">
        <v>935</v>
      </c>
      <c r="C2" s="47" t="s">
        <v>853</v>
      </c>
      <c r="D2" s="373" t="s">
        <v>852</v>
      </c>
      <c r="E2" s="375"/>
      <c r="F2" s="47" t="s">
        <v>855</v>
      </c>
      <c r="G2" s="47" t="s">
        <v>936</v>
      </c>
    </row>
    <row r="3" spans="1:10" ht="30">
      <c r="A3" s="320"/>
      <c r="B3" s="318" t="s">
        <v>898</v>
      </c>
      <c r="C3" s="318"/>
      <c r="D3" s="47" t="s">
        <v>937</v>
      </c>
      <c r="E3" s="47" t="s">
        <v>898</v>
      </c>
      <c r="F3" s="47" t="s">
        <v>932</v>
      </c>
      <c r="G3" s="47" t="s">
        <v>938</v>
      </c>
      <c r="I3" t="s">
        <v>967</v>
      </c>
      <c r="J3" t="s">
        <v>968</v>
      </c>
    </row>
    <row r="4" spans="1:10">
      <c r="A4" s="7">
        <v>1961</v>
      </c>
      <c r="B4" s="13">
        <v>82.1</v>
      </c>
      <c r="C4" s="13">
        <v>79.599999999999994</v>
      </c>
      <c r="D4" s="3">
        <f>I4/(10^6)</f>
        <v>431.4</v>
      </c>
      <c r="E4" s="13">
        <f>100*D4/D$45</f>
        <v>103.08243727598567</v>
      </c>
      <c r="F4" s="3">
        <f>J4/(10^6)</f>
        <v>703.8</v>
      </c>
      <c r="G4" s="13">
        <f>100*F4/'14d'!K5</f>
        <v>66.717224381457953</v>
      </c>
      <c r="I4">
        <v>431400000</v>
      </c>
      <c r="J4">
        <v>703800000</v>
      </c>
    </row>
    <row r="5" spans="1:10">
      <c r="A5" s="7">
        <f>A4+1</f>
        <v>1962</v>
      </c>
      <c r="B5" s="13">
        <v>83</v>
      </c>
      <c r="C5" s="13">
        <v>80</v>
      </c>
      <c r="D5" s="3">
        <f t="shared" ref="D5:D50" si="0">I5/(10^6)</f>
        <v>434.2</v>
      </c>
      <c r="E5" s="13">
        <f>100*D5/D$45</f>
        <v>103.75149342891278</v>
      </c>
      <c r="F5" s="3">
        <f t="shared" ref="F5:F50" si="1">J5/(10^6)</f>
        <v>740.2</v>
      </c>
      <c r="G5" s="13">
        <f>100*F5/'14d'!K6</f>
        <v>65.112596762843069</v>
      </c>
      <c r="I5">
        <v>434200000</v>
      </c>
      <c r="J5">
        <v>740200000</v>
      </c>
    </row>
    <row r="6" spans="1:10">
      <c r="A6" s="7">
        <f t="shared" ref="A6:A50" si="2">A5+1</f>
        <v>1963</v>
      </c>
      <c r="B6" s="13">
        <v>82.7</v>
      </c>
      <c r="C6" s="13">
        <v>80.5</v>
      </c>
      <c r="D6" s="3">
        <f t="shared" si="0"/>
        <v>429.6</v>
      </c>
      <c r="E6" s="13">
        <f t="shared" ref="E6:E49" si="3">100*D6/D$45</f>
        <v>102.65232974910394</v>
      </c>
      <c r="F6" s="3">
        <f t="shared" si="1"/>
        <v>769.3</v>
      </c>
      <c r="G6" s="13">
        <f>100*F6/'14d'!K7</f>
        <v>64.61990760184797</v>
      </c>
      <c r="I6">
        <v>429600000</v>
      </c>
      <c r="J6">
        <v>769300000</v>
      </c>
    </row>
    <row r="7" spans="1:10">
      <c r="A7" s="7">
        <f t="shared" si="2"/>
        <v>1964</v>
      </c>
      <c r="B7" s="13">
        <v>85.4</v>
      </c>
      <c r="C7" s="13">
        <v>81</v>
      </c>
      <c r="D7" s="3">
        <f t="shared" si="0"/>
        <v>441.6</v>
      </c>
      <c r="E7" s="13">
        <f t="shared" si="3"/>
        <v>105.51971326164875</v>
      </c>
      <c r="F7" s="3">
        <f t="shared" si="1"/>
        <v>822.7</v>
      </c>
      <c r="G7" s="13">
        <f>100*F7/'14d'!K8</f>
        <v>62.37300985595148</v>
      </c>
      <c r="I7">
        <v>441600000</v>
      </c>
      <c r="J7">
        <v>822700000</v>
      </c>
    </row>
    <row r="8" spans="1:10">
      <c r="A8" s="7">
        <f t="shared" si="2"/>
        <v>1965</v>
      </c>
      <c r="B8" s="13">
        <v>87.2</v>
      </c>
      <c r="C8" s="13">
        <v>81.5</v>
      </c>
      <c r="D8" s="3">
        <f t="shared" si="0"/>
        <v>447.4</v>
      </c>
      <c r="E8" s="13">
        <f t="shared" si="3"/>
        <v>106.90561529271207</v>
      </c>
      <c r="F8" s="3">
        <f t="shared" si="1"/>
        <v>884</v>
      </c>
      <c r="G8" s="13">
        <f>100*F8/'14d'!K9</f>
        <v>62.597365812207897</v>
      </c>
      <c r="I8">
        <v>447400000</v>
      </c>
      <c r="J8">
        <v>884000000</v>
      </c>
    </row>
    <row r="9" spans="1:10">
      <c r="A9" s="7">
        <f t="shared" si="2"/>
        <v>1966</v>
      </c>
      <c r="B9" s="13">
        <v>88.3</v>
      </c>
      <c r="C9" s="13">
        <v>81.8</v>
      </c>
      <c r="D9" s="3">
        <f t="shared" si="0"/>
        <v>451.7</v>
      </c>
      <c r="E9" s="13">
        <f t="shared" si="3"/>
        <v>107.93309438470729</v>
      </c>
      <c r="F9" s="3">
        <f t="shared" si="1"/>
        <v>973.5</v>
      </c>
      <c r="G9" s="13">
        <f>100*F9/'14d'!K10</f>
        <v>65.357502517623359</v>
      </c>
      <c r="I9">
        <v>451700000</v>
      </c>
      <c r="J9">
        <v>973500000</v>
      </c>
    </row>
    <row r="10" spans="1:10">
      <c r="A10" s="7">
        <f t="shared" si="2"/>
        <v>1967</v>
      </c>
      <c r="B10" s="13">
        <v>91.5</v>
      </c>
      <c r="C10" s="13">
        <v>82.2</v>
      </c>
      <c r="D10" s="3">
        <f t="shared" si="0"/>
        <v>466.2</v>
      </c>
      <c r="E10" s="13">
        <f t="shared" si="3"/>
        <v>111.39784946236558</v>
      </c>
      <c r="F10" s="3">
        <f t="shared" si="1"/>
        <v>1042</v>
      </c>
      <c r="G10" s="13">
        <f>100*F10/'14d'!K11</f>
        <v>64.704421261798302</v>
      </c>
      <c r="I10">
        <v>466200000</v>
      </c>
      <c r="J10">
        <v>1042000000</v>
      </c>
    </row>
    <row r="11" spans="1:10">
      <c r="A11" s="7">
        <f t="shared" si="2"/>
        <v>1968</v>
      </c>
      <c r="B11" s="13">
        <v>92.7</v>
      </c>
      <c r="C11" s="13">
        <v>82.5</v>
      </c>
      <c r="D11" s="3">
        <f t="shared" si="0"/>
        <v>470.1</v>
      </c>
      <c r="E11" s="13">
        <f t="shared" si="3"/>
        <v>112.32974910394265</v>
      </c>
      <c r="F11" s="3">
        <f t="shared" si="1"/>
        <v>1103.7</v>
      </c>
      <c r="G11" s="13">
        <f>100*F11/'14d'!K12</f>
        <v>65.798259210683199</v>
      </c>
      <c r="I11">
        <v>470100000</v>
      </c>
      <c r="J11">
        <v>1103700000</v>
      </c>
    </row>
    <row r="12" spans="1:10">
      <c r="A12" s="7">
        <f t="shared" si="2"/>
        <v>1969</v>
      </c>
      <c r="B12" s="13">
        <v>90.7</v>
      </c>
      <c r="C12" s="13">
        <v>82.6</v>
      </c>
      <c r="D12" s="3">
        <f t="shared" si="0"/>
        <v>459.1</v>
      </c>
      <c r="E12" s="13">
        <f t="shared" si="3"/>
        <v>109.70131421744325</v>
      </c>
      <c r="F12" s="3">
        <f t="shared" si="1"/>
        <v>1176.4000000000001</v>
      </c>
      <c r="G12" s="13">
        <f>100*F12/'14d'!K13</f>
        <v>65.823634735899745</v>
      </c>
      <c r="I12">
        <v>459100000</v>
      </c>
      <c r="J12">
        <v>1176400000</v>
      </c>
    </row>
    <row r="13" spans="1:10">
      <c r="A13" s="7">
        <f t="shared" si="2"/>
        <v>1970</v>
      </c>
      <c r="B13" s="13">
        <v>91</v>
      </c>
      <c r="C13" s="13">
        <v>82.9</v>
      </c>
      <c r="D13" s="3">
        <f t="shared" si="0"/>
        <v>459.6</v>
      </c>
      <c r="E13" s="13">
        <f t="shared" si="3"/>
        <v>109.82078853046595</v>
      </c>
      <c r="F13" s="3">
        <f t="shared" si="1"/>
        <v>1257.2</v>
      </c>
      <c r="G13" s="13">
        <f>100*F13/'14d'!K14</f>
        <v>68.08188021228203</v>
      </c>
      <c r="I13">
        <v>459600000</v>
      </c>
      <c r="J13">
        <v>1257200000</v>
      </c>
    </row>
    <row r="14" spans="1:10">
      <c r="A14" s="7">
        <f t="shared" si="2"/>
        <v>1971</v>
      </c>
      <c r="B14" s="13">
        <v>90.5</v>
      </c>
      <c r="C14" s="13">
        <v>83.4</v>
      </c>
      <c r="D14" s="3">
        <f t="shared" si="0"/>
        <v>454.4</v>
      </c>
      <c r="E14" s="13">
        <f t="shared" si="3"/>
        <v>108.57825567502987</v>
      </c>
      <c r="F14" s="3">
        <f t="shared" si="1"/>
        <v>1328</v>
      </c>
      <c r="G14" s="13">
        <f>100*F14/'14d'!K15</f>
        <v>65.229136991011345</v>
      </c>
      <c r="I14">
        <v>454400000</v>
      </c>
      <c r="J14">
        <v>1328000000</v>
      </c>
    </row>
    <row r="15" spans="1:10">
      <c r="A15" s="7">
        <f t="shared" si="2"/>
        <v>1972</v>
      </c>
      <c r="B15" s="13">
        <v>91.1</v>
      </c>
      <c r="C15" s="13">
        <v>83.9</v>
      </c>
      <c r="D15" s="3">
        <f t="shared" si="0"/>
        <v>454.5</v>
      </c>
      <c r="E15" s="13">
        <f t="shared" si="3"/>
        <v>108.60215053763442</v>
      </c>
      <c r="F15" s="3">
        <f t="shared" si="1"/>
        <v>1448.2</v>
      </c>
      <c r="G15" s="13">
        <f>100*F15/'14d'!K16</f>
        <v>66.318633511929306</v>
      </c>
      <c r="I15">
        <v>454500000</v>
      </c>
      <c r="J15">
        <v>1448200000</v>
      </c>
    </row>
    <row r="16" spans="1:10">
      <c r="A16" s="7">
        <f t="shared" si="2"/>
        <v>1973</v>
      </c>
      <c r="B16" s="13">
        <v>91.2</v>
      </c>
      <c r="C16" s="13">
        <v>84.4</v>
      </c>
      <c r="D16" s="3">
        <f t="shared" si="0"/>
        <v>452</v>
      </c>
      <c r="E16" s="13">
        <f t="shared" si="3"/>
        <v>108.00477897252091</v>
      </c>
      <c r="F16" s="3">
        <f t="shared" si="1"/>
        <v>1578.4</v>
      </c>
      <c r="G16" s="13">
        <f>100*F16/'14d'!K17</f>
        <v>62.669737155562615</v>
      </c>
      <c r="I16">
        <v>452000000</v>
      </c>
      <c r="J16">
        <v>1578400000</v>
      </c>
    </row>
    <row r="17" spans="1:10">
      <c r="A17" s="7">
        <f t="shared" si="2"/>
        <v>1974</v>
      </c>
      <c r="B17" s="13">
        <v>89.3</v>
      </c>
      <c r="C17" s="13">
        <v>84.8</v>
      </c>
      <c r="D17" s="3">
        <f t="shared" si="0"/>
        <v>440.8</v>
      </c>
      <c r="E17" s="13">
        <f t="shared" si="3"/>
        <v>105.32855436081242</v>
      </c>
      <c r="F17" s="3">
        <f t="shared" si="1"/>
        <v>1809.2</v>
      </c>
      <c r="G17" s="13">
        <f>100*F17/'14d'!K18</f>
        <v>63.769341933664663</v>
      </c>
      <c r="I17">
        <v>440800000</v>
      </c>
      <c r="J17">
        <v>1809200000</v>
      </c>
    </row>
    <row r="18" spans="1:10">
      <c r="A18" s="7">
        <f t="shared" si="2"/>
        <v>1975</v>
      </c>
      <c r="B18" s="13">
        <v>89.3</v>
      </c>
      <c r="C18" s="13">
        <v>85.3</v>
      </c>
      <c r="D18" s="3">
        <f t="shared" si="0"/>
        <v>438.1</v>
      </c>
      <c r="E18" s="13">
        <f t="shared" si="3"/>
        <v>104.68339307048984</v>
      </c>
      <c r="F18" s="3">
        <f t="shared" si="1"/>
        <v>2112.9</v>
      </c>
      <c r="G18" s="13">
        <f>100*F18/'14d'!K19</f>
        <v>63.452355926604397</v>
      </c>
      <c r="I18">
        <v>438100000</v>
      </c>
      <c r="J18">
        <v>2112900000</v>
      </c>
    </row>
    <row r="19" spans="1:10">
      <c r="A19" s="7">
        <f t="shared" si="2"/>
        <v>1976</v>
      </c>
      <c r="B19" s="13">
        <v>87.8</v>
      </c>
      <c r="C19" s="13">
        <v>86</v>
      </c>
      <c r="D19" s="3">
        <f t="shared" si="0"/>
        <v>427</v>
      </c>
      <c r="E19" s="13">
        <f t="shared" si="3"/>
        <v>102.0310633213859</v>
      </c>
      <c r="F19" s="3">
        <f t="shared" si="1"/>
        <v>2408.1</v>
      </c>
      <c r="G19" s="13">
        <f>100*F19/'14d'!K20</f>
        <v>61.684469376777066</v>
      </c>
      <c r="I19">
        <v>427000000</v>
      </c>
      <c r="J19">
        <v>2408100000</v>
      </c>
    </row>
    <row r="20" spans="1:10">
      <c r="A20" s="7">
        <f t="shared" si="2"/>
        <v>1977</v>
      </c>
      <c r="B20" s="13">
        <v>88.6</v>
      </c>
      <c r="C20" s="13">
        <v>86.4</v>
      </c>
      <c r="D20" s="3">
        <f t="shared" si="0"/>
        <v>429.2</v>
      </c>
      <c r="E20" s="13">
        <f>100*D20/D$45</f>
        <v>102.55675029868578</v>
      </c>
      <c r="F20" s="3">
        <f t="shared" si="1"/>
        <v>2659.8</v>
      </c>
      <c r="G20" s="13">
        <f>100*F20/'14d'!K21</f>
        <v>63.145149802953327</v>
      </c>
      <c r="I20">
        <v>429200000</v>
      </c>
      <c r="J20">
        <v>2659800000</v>
      </c>
    </row>
    <row r="21" spans="1:10">
      <c r="A21" s="7">
        <f t="shared" si="2"/>
        <v>1978</v>
      </c>
      <c r="B21" s="13">
        <v>91.2</v>
      </c>
      <c r="C21" s="13">
        <v>86.5</v>
      </c>
      <c r="D21" s="3">
        <f t="shared" si="0"/>
        <v>441.2</v>
      </c>
      <c r="E21" s="13">
        <f t="shared" si="3"/>
        <v>105.42413381123059</v>
      </c>
      <c r="F21" s="3">
        <f t="shared" si="1"/>
        <v>2918.2</v>
      </c>
      <c r="G21" s="13">
        <f>100*F21/'14d'!K22</f>
        <v>62.241655113575767</v>
      </c>
      <c r="I21">
        <v>441200000</v>
      </c>
      <c r="J21">
        <v>2918200000</v>
      </c>
    </row>
    <row r="22" spans="1:10">
      <c r="A22" s="7">
        <f t="shared" si="2"/>
        <v>1979</v>
      </c>
      <c r="B22" s="13">
        <v>93.1</v>
      </c>
      <c r="C22" s="13">
        <v>86.9</v>
      </c>
      <c r="D22" s="3">
        <f t="shared" si="0"/>
        <v>448.5</v>
      </c>
      <c r="E22" s="13">
        <f t="shared" si="3"/>
        <v>107.16845878136201</v>
      </c>
      <c r="F22" s="3">
        <f t="shared" si="1"/>
        <v>3248</v>
      </c>
      <c r="G22" s="13">
        <f>100*F22/'14d'!K23</f>
        <v>63.020237102000429</v>
      </c>
      <c r="I22">
        <v>448500000</v>
      </c>
      <c r="J22">
        <v>3248000000</v>
      </c>
    </row>
    <row r="23" spans="1:10">
      <c r="A23" s="7">
        <f t="shared" si="2"/>
        <v>1980</v>
      </c>
      <c r="B23" s="13">
        <v>93.8</v>
      </c>
      <c r="C23" s="13">
        <v>87.1</v>
      </c>
      <c r="D23" s="3">
        <f t="shared" si="0"/>
        <v>450.7</v>
      </c>
      <c r="E23" s="13">
        <f t="shared" si="3"/>
        <v>107.69414575866189</v>
      </c>
      <c r="F23" s="3">
        <f t="shared" si="1"/>
        <v>3607.4</v>
      </c>
      <c r="G23" s="13">
        <f>100*F23/'14d'!K24</f>
        <v>66.038150331344042</v>
      </c>
      <c r="I23">
        <v>450700000</v>
      </c>
      <c r="J23">
        <v>3607400000</v>
      </c>
    </row>
    <row r="24" spans="1:10">
      <c r="A24" s="7">
        <f t="shared" si="2"/>
        <v>1981</v>
      </c>
      <c r="B24" s="13">
        <v>92.4</v>
      </c>
      <c r="C24" s="13">
        <v>87.4</v>
      </c>
      <c r="D24" s="3">
        <f t="shared" si="0"/>
        <v>442.5</v>
      </c>
      <c r="E24" s="13">
        <f t="shared" si="3"/>
        <v>105.73476702508961</v>
      </c>
      <c r="F24" s="3">
        <f t="shared" si="1"/>
        <v>3991.8</v>
      </c>
      <c r="G24" s="13">
        <f>100*F24/'14d'!K25</f>
        <v>64.2998663037</v>
      </c>
      <c r="I24">
        <v>442500000</v>
      </c>
      <c r="J24">
        <v>3991800000</v>
      </c>
    </row>
    <row r="25" spans="1:10">
      <c r="A25" s="7">
        <f t="shared" si="2"/>
        <v>1982</v>
      </c>
      <c r="B25" s="13">
        <v>88.3</v>
      </c>
      <c r="C25" s="13">
        <v>88.3</v>
      </c>
      <c r="D25" s="3">
        <f t="shared" si="0"/>
        <v>418.2</v>
      </c>
      <c r="E25" s="13">
        <f t="shared" si="3"/>
        <v>99.928315412186379</v>
      </c>
      <c r="F25" s="3">
        <f t="shared" si="1"/>
        <v>4306</v>
      </c>
      <c r="G25" s="13">
        <f>100*F25/'14d'!K26</f>
        <v>62.991895608414524</v>
      </c>
      <c r="I25">
        <v>418200000</v>
      </c>
      <c r="J25">
        <v>4306000000</v>
      </c>
    </row>
    <row r="26" spans="1:10">
      <c r="A26" s="7">
        <f t="shared" si="2"/>
        <v>1983</v>
      </c>
      <c r="B26" s="13">
        <v>86.2</v>
      </c>
      <c r="C26" s="13">
        <v>89.6</v>
      </c>
      <c r="D26" s="3">
        <f t="shared" si="0"/>
        <v>402.6</v>
      </c>
      <c r="E26" s="13">
        <f t="shared" si="3"/>
        <v>96.200716845878134</v>
      </c>
      <c r="F26" s="3">
        <f t="shared" si="1"/>
        <v>4546.8</v>
      </c>
      <c r="G26" s="13">
        <f>100*F26/'14d'!K27</f>
        <v>60.822687445655809</v>
      </c>
      <c r="I26">
        <v>402600000</v>
      </c>
      <c r="J26">
        <v>4546800000</v>
      </c>
    </row>
    <row r="27" spans="1:10">
      <c r="A27" s="7">
        <f t="shared" si="2"/>
        <v>1984</v>
      </c>
      <c r="B27" s="13">
        <v>87.4</v>
      </c>
      <c r="C27" s="13">
        <v>90.3</v>
      </c>
      <c r="D27" s="3">
        <f t="shared" si="0"/>
        <v>405.1</v>
      </c>
      <c r="E27" s="13">
        <f t="shared" si="3"/>
        <v>96.798088410991639</v>
      </c>
      <c r="F27" s="3">
        <f t="shared" si="1"/>
        <v>4712.2</v>
      </c>
      <c r="G27" s="13">
        <f>100*F27/'14d'!K28</f>
        <v>58.961461461461461</v>
      </c>
      <c r="I27">
        <v>405100000</v>
      </c>
      <c r="J27">
        <v>4712200000</v>
      </c>
    </row>
    <row r="28" spans="1:10">
      <c r="A28" s="7">
        <f t="shared" si="2"/>
        <v>1985</v>
      </c>
      <c r="B28" s="13">
        <v>89.9</v>
      </c>
      <c r="C28" s="13">
        <v>90.8</v>
      </c>
      <c r="D28" s="3">
        <f t="shared" si="0"/>
        <v>414.3</v>
      </c>
      <c r="E28" s="13">
        <f t="shared" si="3"/>
        <v>98.996415770609318</v>
      </c>
      <c r="F28" s="3">
        <f t="shared" si="1"/>
        <v>4963.1000000000004</v>
      </c>
      <c r="G28" s="13">
        <f>100*F28/'14d'!K29</f>
        <v>56.880407999541582</v>
      </c>
      <c r="I28">
        <v>414300000</v>
      </c>
      <c r="J28">
        <v>4963100000</v>
      </c>
    </row>
    <row r="29" spans="1:10">
      <c r="A29" s="7">
        <f t="shared" si="2"/>
        <v>1986</v>
      </c>
      <c r="B29" s="13">
        <v>92.6</v>
      </c>
      <c r="C29" s="13">
        <v>91.6</v>
      </c>
      <c r="D29" s="3">
        <f t="shared" si="0"/>
        <v>423.1</v>
      </c>
      <c r="E29" s="13">
        <f t="shared" si="3"/>
        <v>101.09916367980884</v>
      </c>
      <c r="F29" s="3">
        <f t="shared" si="1"/>
        <v>5249.7</v>
      </c>
      <c r="G29" s="13">
        <f>100*F29/'14d'!K30</f>
        <v>56.506716610694916</v>
      </c>
      <c r="I29">
        <v>423100000</v>
      </c>
      <c r="J29">
        <v>5249700000</v>
      </c>
    </row>
    <row r="30" spans="1:10">
      <c r="A30" s="7">
        <f t="shared" si="2"/>
        <v>1987</v>
      </c>
      <c r="B30" s="13">
        <v>94.7</v>
      </c>
      <c r="C30" s="13">
        <v>92.1</v>
      </c>
      <c r="D30" s="3">
        <f t="shared" si="0"/>
        <v>430.2</v>
      </c>
      <c r="E30" s="13">
        <f t="shared" si="3"/>
        <v>102.79569892473118</v>
      </c>
      <c r="F30" s="3">
        <f t="shared" si="1"/>
        <v>5534.8</v>
      </c>
      <c r="G30" s="13">
        <f>100*F30/'14d'!K31</f>
        <v>54.816824966078698</v>
      </c>
      <c r="I30">
        <v>430200000</v>
      </c>
      <c r="J30">
        <v>5534800000</v>
      </c>
    </row>
    <row r="31" spans="1:10">
      <c r="A31" s="7">
        <f t="shared" si="2"/>
        <v>1988</v>
      </c>
      <c r="B31" s="13">
        <v>96.5</v>
      </c>
      <c r="C31" s="13">
        <v>92.4</v>
      </c>
      <c r="D31" s="3">
        <f t="shared" si="0"/>
        <v>437.1</v>
      </c>
      <c r="E31" s="13">
        <f t="shared" si="3"/>
        <v>104.44444444444444</v>
      </c>
      <c r="F31" s="3">
        <f t="shared" si="1"/>
        <v>5940</v>
      </c>
      <c r="G31" s="13">
        <f>100*F31/'14d'!K32</f>
        <v>58.180535966149506</v>
      </c>
      <c r="I31">
        <v>437100000</v>
      </c>
      <c r="J31">
        <v>5940000000</v>
      </c>
    </row>
    <row r="32" spans="1:10">
      <c r="A32" s="7">
        <f t="shared" si="2"/>
        <v>1989</v>
      </c>
      <c r="B32" s="13">
        <v>97.8</v>
      </c>
      <c r="C32" s="13">
        <v>92.6</v>
      </c>
      <c r="D32" s="3">
        <f t="shared" si="0"/>
        <v>442.1</v>
      </c>
      <c r="E32" s="13">
        <f t="shared" si="3"/>
        <v>105.63918757467144</v>
      </c>
      <c r="F32" s="3">
        <f t="shared" si="1"/>
        <v>6192.3</v>
      </c>
      <c r="G32" s="13">
        <f>100*F32/'14d'!K33</f>
        <v>58.278276582528662</v>
      </c>
      <c r="I32">
        <v>442100000</v>
      </c>
      <c r="J32">
        <v>6192300000</v>
      </c>
    </row>
    <row r="33" spans="1:10">
      <c r="A33" s="7">
        <f t="shared" si="2"/>
        <v>1990</v>
      </c>
      <c r="B33" s="13">
        <v>96.2</v>
      </c>
      <c r="C33" s="13">
        <v>93.4</v>
      </c>
      <c r="D33" s="3">
        <f t="shared" si="0"/>
        <v>431.1</v>
      </c>
      <c r="E33" s="13">
        <f t="shared" si="3"/>
        <v>103.01075268817205</v>
      </c>
      <c r="F33" s="3">
        <f t="shared" si="1"/>
        <v>6386</v>
      </c>
      <c r="G33" s="13">
        <f>100*F33/'14d'!K34</f>
        <v>55.349466093468308</v>
      </c>
      <c r="I33">
        <v>431100000</v>
      </c>
      <c r="J33">
        <v>6386000000</v>
      </c>
    </row>
    <row r="34" spans="1:10">
      <c r="A34" s="7">
        <f t="shared" si="2"/>
        <v>1991</v>
      </c>
      <c r="B34" s="13">
        <v>93.1</v>
      </c>
      <c r="C34" s="13">
        <v>94</v>
      </c>
      <c r="D34" s="3">
        <f t="shared" si="0"/>
        <v>414.2</v>
      </c>
      <c r="E34" s="13">
        <f t="shared" si="3"/>
        <v>98.972520908004782</v>
      </c>
      <c r="F34" s="3">
        <f t="shared" si="1"/>
        <v>6487.6</v>
      </c>
      <c r="G34" s="13">
        <f>100*F34/'14d'!K35</f>
        <v>51.830724859989296</v>
      </c>
      <c r="I34">
        <v>414200000</v>
      </c>
      <c r="J34">
        <v>6487600000</v>
      </c>
    </row>
    <row r="35" spans="1:10">
      <c r="A35" s="7">
        <f t="shared" si="2"/>
        <v>1992</v>
      </c>
      <c r="B35" s="13">
        <v>95.2</v>
      </c>
      <c r="C35" s="13">
        <v>94.9</v>
      </c>
      <c r="D35" s="3">
        <f t="shared" si="0"/>
        <v>420.2</v>
      </c>
      <c r="E35" s="13">
        <f t="shared" si="3"/>
        <v>100.40621266427718</v>
      </c>
      <c r="F35" s="3">
        <f t="shared" si="1"/>
        <v>6857.8</v>
      </c>
      <c r="G35" s="13">
        <f>100*F35/'14d'!K36</f>
        <v>53.765582124656994</v>
      </c>
      <c r="I35">
        <v>420200000</v>
      </c>
      <c r="J35">
        <v>6857800000</v>
      </c>
    </row>
    <row r="36" spans="1:10">
      <c r="A36" s="7">
        <f t="shared" si="2"/>
        <v>1993</v>
      </c>
      <c r="B36" s="13">
        <v>95.1</v>
      </c>
      <c r="C36" s="13">
        <v>95.7</v>
      </c>
      <c r="D36" s="3">
        <f t="shared" si="0"/>
        <v>415.7</v>
      </c>
      <c r="E36" s="13">
        <f t="shared" si="3"/>
        <v>99.330943847072874</v>
      </c>
      <c r="F36" s="3">
        <f t="shared" si="1"/>
        <v>6859.9</v>
      </c>
      <c r="G36" s="13">
        <f>100*F36/'14d'!K37</f>
        <v>54.830072255259282</v>
      </c>
      <c r="I36">
        <v>415700000</v>
      </c>
      <c r="J36">
        <v>6859900000</v>
      </c>
    </row>
    <row r="37" spans="1:10">
      <c r="A37" s="7">
        <f t="shared" si="2"/>
        <v>1994</v>
      </c>
      <c r="B37" s="13">
        <v>95.5</v>
      </c>
      <c r="C37" s="13">
        <v>96.1</v>
      </c>
      <c r="D37" s="3">
        <f t="shared" si="0"/>
        <v>416.1</v>
      </c>
      <c r="E37" s="13">
        <f t="shared" si="3"/>
        <v>99.426523297491045</v>
      </c>
      <c r="F37" s="3">
        <f t="shared" si="1"/>
        <v>6921.5</v>
      </c>
      <c r="G37" s="13">
        <f>100*F37/'14d'!K38</f>
        <v>52.918689552352916</v>
      </c>
      <c r="I37">
        <v>416100000</v>
      </c>
      <c r="J37">
        <v>6921500000</v>
      </c>
    </row>
    <row r="38" spans="1:10">
      <c r="A38" s="7">
        <f t="shared" si="2"/>
        <v>1995</v>
      </c>
      <c r="B38" s="13">
        <v>95.6</v>
      </c>
      <c r="C38" s="13">
        <v>96.4</v>
      </c>
      <c r="D38" s="3">
        <f t="shared" si="0"/>
        <v>414.6</v>
      </c>
      <c r="E38" s="13">
        <f t="shared" si="3"/>
        <v>99.068100358422939</v>
      </c>
      <c r="F38" s="3">
        <f t="shared" si="1"/>
        <v>7050.6</v>
      </c>
      <c r="G38" s="13">
        <f>100*F38/'14d'!K39</f>
        <v>53.99365915669847</v>
      </c>
      <c r="I38">
        <v>414600000</v>
      </c>
      <c r="J38">
        <v>7050600000</v>
      </c>
    </row>
    <row r="39" spans="1:10">
      <c r="A39" s="7">
        <f t="shared" si="2"/>
        <v>1996</v>
      </c>
      <c r="B39" s="13">
        <v>97</v>
      </c>
      <c r="C39" s="13">
        <v>96.9</v>
      </c>
      <c r="D39" s="3">
        <f t="shared" si="0"/>
        <v>419</v>
      </c>
      <c r="E39" s="13">
        <f t="shared" si="3"/>
        <v>100.11947431302271</v>
      </c>
      <c r="F39" s="3">
        <f t="shared" si="1"/>
        <v>7235.3</v>
      </c>
      <c r="G39" s="13">
        <f>100*F39/'14d'!K40</f>
        <v>53.68189878395323</v>
      </c>
      <c r="I39">
        <v>419000000</v>
      </c>
      <c r="J39">
        <v>7235300000</v>
      </c>
    </row>
    <row r="40" spans="1:10">
      <c r="A40" s="7">
        <f t="shared" si="2"/>
        <v>1997</v>
      </c>
      <c r="B40" s="13">
        <v>97.3</v>
      </c>
      <c r="C40" s="13">
        <v>97.9</v>
      </c>
      <c r="D40" s="3">
        <f t="shared" si="0"/>
        <v>416.1</v>
      </c>
      <c r="E40" s="13">
        <f t="shared" si="3"/>
        <v>99.426523297491045</v>
      </c>
      <c r="F40" s="3">
        <f t="shared" si="1"/>
        <v>7315.4</v>
      </c>
      <c r="G40" s="13">
        <f>100*F40/'14d'!K41</f>
        <v>52.77304862213245</v>
      </c>
      <c r="I40">
        <v>416100000</v>
      </c>
      <c r="J40">
        <v>7315400000</v>
      </c>
    </row>
    <row r="41" spans="1:10">
      <c r="A41" s="7">
        <f t="shared" si="2"/>
        <v>1998</v>
      </c>
      <c r="B41" s="13">
        <v>96.1</v>
      </c>
      <c r="C41" s="13">
        <v>98.1</v>
      </c>
      <c r="D41" s="3">
        <f t="shared" si="0"/>
        <v>410</v>
      </c>
      <c r="E41" s="13">
        <f t="shared" si="3"/>
        <v>97.968936678614099</v>
      </c>
      <c r="F41" s="3">
        <f t="shared" si="1"/>
        <v>7525.2</v>
      </c>
      <c r="G41" s="13">
        <f>100*F41/'14d'!K42</f>
        <v>51.027299727409577</v>
      </c>
      <c r="I41">
        <v>410000000</v>
      </c>
      <c r="J41">
        <v>7525200000</v>
      </c>
    </row>
    <row r="42" spans="1:10">
      <c r="A42" s="7">
        <f t="shared" si="2"/>
        <v>1999</v>
      </c>
      <c r="B42" s="13">
        <v>102.5</v>
      </c>
      <c r="C42" s="13">
        <v>97.1</v>
      </c>
      <c r="D42" s="3">
        <f t="shared" si="0"/>
        <v>441.9</v>
      </c>
      <c r="E42" s="13">
        <f t="shared" si="3"/>
        <v>105.59139784946237</v>
      </c>
      <c r="F42" s="3">
        <f t="shared" si="1"/>
        <v>8187.2</v>
      </c>
      <c r="G42" s="13">
        <f>100*F42/'14d'!K43</f>
        <v>52.917261839358311</v>
      </c>
      <c r="I42">
        <v>441900000</v>
      </c>
      <c r="J42">
        <v>8187200000</v>
      </c>
    </row>
    <row r="43" spans="1:10">
      <c r="A43" s="7">
        <f t="shared" si="2"/>
        <v>2000</v>
      </c>
      <c r="B43" s="13">
        <v>100.1</v>
      </c>
      <c r="C43" s="13">
        <v>98.3</v>
      </c>
      <c r="D43" s="3">
        <f t="shared" si="0"/>
        <v>426.1</v>
      </c>
      <c r="E43" s="13">
        <f t="shared" si="3"/>
        <v>101.81600955794504</v>
      </c>
      <c r="F43" s="3">
        <f t="shared" si="1"/>
        <v>8045.5</v>
      </c>
      <c r="G43" s="13">
        <f>100*F43/'14d'!K44</f>
        <v>50.167422197003241</v>
      </c>
      <c r="I43">
        <v>426100000</v>
      </c>
      <c r="J43">
        <v>8045500000</v>
      </c>
    </row>
    <row r="44" spans="1:10">
      <c r="A44" s="7">
        <f t="shared" si="2"/>
        <v>2001</v>
      </c>
      <c r="B44" s="13">
        <v>99.9</v>
      </c>
      <c r="C44" s="13">
        <v>98.3</v>
      </c>
      <c r="D44" s="3">
        <f t="shared" si="0"/>
        <v>425.5</v>
      </c>
      <c r="E44" s="13">
        <f t="shared" si="3"/>
        <v>101.67264038231779</v>
      </c>
      <c r="F44" s="3">
        <f t="shared" si="1"/>
        <v>8496.7000000000007</v>
      </c>
      <c r="G44" s="13">
        <f>100*F44/'14d'!K45</f>
        <v>48.900744731056555</v>
      </c>
      <c r="I44">
        <v>425500000</v>
      </c>
      <c r="J44">
        <v>8496700000</v>
      </c>
    </row>
    <row r="45" spans="1:10">
      <c r="A45" s="7">
        <f t="shared" si="2"/>
        <v>2002</v>
      </c>
      <c r="B45" s="13">
        <v>100</v>
      </c>
      <c r="C45" s="13">
        <v>100</v>
      </c>
      <c r="D45" s="3">
        <f t="shared" si="0"/>
        <v>418.5</v>
      </c>
      <c r="E45" s="13">
        <f t="shared" si="3"/>
        <v>100</v>
      </c>
      <c r="F45" s="3">
        <f t="shared" si="1"/>
        <v>8726.1</v>
      </c>
      <c r="G45" s="13">
        <f>100*F45/'14d'!K46</f>
        <v>50.451549491211843</v>
      </c>
      <c r="I45">
        <v>418500000</v>
      </c>
      <c r="J45">
        <v>8726100000</v>
      </c>
    </row>
    <row r="46" spans="1:10">
      <c r="A46" s="7">
        <f t="shared" si="2"/>
        <v>2003</v>
      </c>
      <c r="B46" s="13">
        <v>101.9</v>
      </c>
      <c r="C46" s="13">
        <v>100.2</v>
      </c>
      <c r="D46" s="3">
        <f t="shared" si="0"/>
        <v>425.5</v>
      </c>
      <c r="E46" s="13">
        <f t="shared" si="3"/>
        <v>101.67264038231779</v>
      </c>
      <c r="F46" s="3">
        <f t="shared" si="1"/>
        <v>9236.2000000000007</v>
      </c>
      <c r="G46" s="13">
        <f>100*F46/'14d'!K47</f>
        <v>50.520454433571643</v>
      </c>
      <c r="I46">
        <v>425500000</v>
      </c>
      <c r="J46">
        <v>9236200000</v>
      </c>
    </row>
    <row r="47" spans="1:10">
      <c r="A47" s="7">
        <f t="shared" si="2"/>
        <v>2004</v>
      </c>
      <c r="B47" s="13">
        <v>103.4</v>
      </c>
      <c r="C47" s="13">
        <v>101.4</v>
      </c>
      <c r="D47" s="3">
        <f t="shared" si="0"/>
        <v>426.8</v>
      </c>
      <c r="E47" s="13">
        <f t="shared" si="3"/>
        <v>101.98327359617682</v>
      </c>
      <c r="F47" s="3">
        <f t="shared" si="1"/>
        <v>9665.7999999999993</v>
      </c>
      <c r="G47" s="13">
        <f>100*F47/'14d'!K48</f>
        <v>51.664733519699382</v>
      </c>
      <c r="I47">
        <v>426800000</v>
      </c>
      <c r="J47">
        <v>9665800000</v>
      </c>
    </row>
    <row r="48" spans="1:10">
      <c r="A48" s="7">
        <f t="shared" si="2"/>
        <v>2005</v>
      </c>
      <c r="B48" s="13">
        <v>101.9</v>
      </c>
      <c r="C48" s="13">
        <v>101.7</v>
      </c>
      <c r="D48" s="3">
        <f t="shared" si="0"/>
        <v>419.3</v>
      </c>
      <c r="E48" s="13">
        <f t="shared" si="3"/>
        <v>100.19115890083631</v>
      </c>
      <c r="F48" s="3">
        <f t="shared" si="1"/>
        <v>10085.700000000001</v>
      </c>
      <c r="G48" s="13">
        <f>100*F48/'14d'!K49</f>
        <v>51.692643599218897</v>
      </c>
      <c r="I48">
        <v>419300000</v>
      </c>
      <c r="J48">
        <v>10085700000</v>
      </c>
    </row>
    <row r="49" spans="1:10">
      <c r="A49" s="7">
        <f t="shared" si="2"/>
        <v>2006</v>
      </c>
      <c r="B49" s="13">
        <v>100.8</v>
      </c>
      <c r="C49" s="13">
        <v>102.1</v>
      </c>
      <c r="D49" s="3">
        <f t="shared" si="0"/>
        <v>413</v>
      </c>
      <c r="E49" s="13">
        <f t="shared" si="3"/>
        <v>98.685782556750297</v>
      </c>
      <c r="F49" s="3">
        <f t="shared" si="1"/>
        <v>10395.299999999999</v>
      </c>
      <c r="G49" s="13">
        <f>100*F49/'14d'!K50</f>
        <v>51.29048970025903</v>
      </c>
      <c r="I49">
        <v>413000000</v>
      </c>
      <c r="J49">
        <v>10395300000</v>
      </c>
    </row>
    <row r="50" spans="1:10">
      <c r="A50" s="7">
        <f t="shared" si="2"/>
        <v>2007</v>
      </c>
      <c r="B50" s="13">
        <v>98.6</v>
      </c>
      <c r="C50" s="13">
        <v>102.2</v>
      </c>
      <c r="D50" s="3">
        <f t="shared" si="0"/>
        <v>403.7</v>
      </c>
      <c r="E50" s="13">
        <f>100*D50/D$45</f>
        <v>96.463560334528083</v>
      </c>
      <c r="F50" s="3">
        <f t="shared" si="1"/>
        <v>10823.1</v>
      </c>
      <c r="G50" s="13">
        <f>100*F50/'14d'!K51</f>
        <v>51.749264864089504</v>
      </c>
      <c r="I50">
        <v>403700000</v>
      </c>
      <c r="J50">
        <v>10823100000</v>
      </c>
    </row>
    <row r="52" spans="1:10">
      <c r="A52" s="9" t="s">
        <v>71</v>
      </c>
    </row>
    <row r="53" spans="1:10">
      <c r="A53" s="7" t="s">
        <v>509</v>
      </c>
      <c r="B53" s="2">
        <f>(POWER(VLOOKUP(VALUE(RIGHT($A53,4)),$A$4:$G$50,COLUMN(B$50),0)/VLOOKUP(VALUE(LEFT($A53,4)),$A$4:$G$50,COLUMN(B$50),0),1/(VALUE(RIGHT($A53,4))-VALUE(LEFT($A53,4))))-1)*100</f>
        <v>0.39890928379093804</v>
      </c>
      <c r="C53" s="2">
        <f t="shared" ref="C53:G61" si="4">(POWER(VLOOKUP(VALUE(RIGHT($A53,4)),$A$4:$G$50,COLUMN(C$50),0)/VLOOKUP(VALUE(LEFT($A53,4)),$A$4:$G$50,COLUMN(C$50),0),1/(VALUE(RIGHT($A53,4))-VALUE(LEFT($A53,4))))-1)*100</f>
        <v>0.54477764362770298</v>
      </c>
      <c r="D53" s="2">
        <f t="shared" si="4"/>
        <v>-0.14416490870823306</v>
      </c>
      <c r="E53" s="2">
        <f t="shared" si="4"/>
        <v>-0.14416490870823306</v>
      </c>
      <c r="F53" s="2">
        <f t="shared" si="4"/>
        <v>6.1212180846499153</v>
      </c>
      <c r="G53" s="2">
        <f>(POWER(VLOOKUP(VALUE(RIGHT($A53,4)),$A$4:$G$50,COLUMN(G$50),0)/VLOOKUP(VALUE(LEFT($A53,4)),$A$4:$G$50,COLUMN(G$50),0),1/(VALUE(RIGHT($A53,4))-VALUE(LEFT($A53,4))))-1)*100</f>
        <v>-0.55076666577511535</v>
      </c>
    </row>
    <row r="54" spans="1:10">
      <c r="A54" s="75" t="s">
        <v>530</v>
      </c>
      <c r="B54" s="2">
        <f t="shared" ref="B54:B61" si="5">(POWER(VLOOKUP(VALUE(RIGHT($A54,4)),$A$4:$G$50,COLUMN(B$50),0)/VLOOKUP(VALUE(LEFT($A54,4)),$A$4:$G$50,COLUMN(B$50),0),1/(VALUE(RIGHT($A54,4))-VALUE(LEFT($A54,4))))-1)*100</f>
        <v>0.87982188473976208</v>
      </c>
      <c r="C54" s="2">
        <f t="shared" si="4"/>
        <v>0.48913662610614583</v>
      </c>
      <c r="D54" s="2">
        <f t="shared" si="4"/>
        <v>0.38947687989039359</v>
      </c>
      <c r="E54" s="2">
        <f t="shared" si="4"/>
        <v>0.38947687989039359</v>
      </c>
      <c r="F54" s="2">
        <f t="shared" si="4"/>
        <v>6.9622797711059947</v>
      </c>
      <c r="G54" s="2">
        <f t="shared" si="4"/>
        <v>-0.52017973887916735</v>
      </c>
    </row>
    <row r="55" spans="1:10">
      <c r="A55" s="75" t="s">
        <v>531</v>
      </c>
      <c r="B55" s="2">
        <f t="shared" si="5"/>
        <v>0.16353459180080687</v>
      </c>
      <c r="C55" s="2">
        <f t="shared" si="4"/>
        <v>0.43755299312968621</v>
      </c>
      <c r="D55" s="2">
        <f t="shared" si="4"/>
        <v>-0.26516924590941349</v>
      </c>
      <c r="E55" s="2">
        <f t="shared" si="4"/>
        <v>-0.26516924590941349</v>
      </c>
      <c r="F55" s="2">
        <f t="shared" si="4"/>
        <v>12.297209031791478</v>
      </c>
      <c r="G55" s="2">
        <f t="shared" si="4"/>
        <v>0.32150173500669066</v>
      </c>
    </row>
    <row r="56" spans="1:10">
      <c r="A56" s="91" t="s">
        <v>0</v>
      </c>
      <c r="B56" s="2">
        <f t="shared" si="5"/>
        <v>0.25009792809467246</v>
      </c>
      <c r="C56" s="2">
        <f t="shared" si="4"/>
        <v>0.60349216322952426</v>
      </c>
      <c r="D56" s="2">
        <f t="shared" si="4"/>
        <v>-0.35233336952132932</v>
      </c>
      <c r="E56" s="2">
        <f t="shared" si="4"/>
        <v>-0.35233336952132932</v>
      </c>
      <c r="F56" s="2">
        <f t="shared" si="4"/>
        <v>3.9108459949851904</v>
      </c>
      <c r="G56" s="2">
        <f t="shared" si="4"/>
        <v>-0.83170406512819151</v>
      </c>
    </row>
    <row r="57" spans="1:10">
      <c r="A57" s="75" t="s">
        <v>1</v>
      </c>
      <c r="B57" s="2">
        <f t="shared" si="5"/>
        <v>0.71249624180422799</v>
      </c>
      <c r="C57" s="2">
        <f t="shared" si="4"/>
        <v>0.72503900923990283</v>
      </c>
      <c r="D57" s="2">
        <f t="shared" si="4"/>
        <v>-1.130390625769806E-2</v>
      </c>
      <c r="E57" s="2">
        <f t="shared" si="4"/>
        <v>-1.130390625769806E-2</v>
      </c>
      <c r="F57" s="2">
        <f t="shared" si="4"/>
        <v>5.641704993255181</v>
      </c>
      <c r="G57" s="2">
        <f t="shared" si="4"/>
        <v>-1.2215791761338801</v>
      </c>
    </row>
    <row r="58" spans="1:10">
      <c r="A58" s="91" t="s">
        <v>933</v>
      </c>
      <c r="B58" s="2">
        <f t="shared" si="5"/>
        <v>0.29940981447367232</v>
      </c>
      <c r="C58" s="2">
        <f t="shared" si="4"/>
        <v>0.52279231999061704</v>
      </c>
      <c r="D58" s="2">
        <f t="shared" si="4"/>
        <v>-0.22325769353552793</v>
      </c>
      <c r="E58" s="2">
        <f t="shared" si="4"/>
        <v>-0.22325769353552793</v>
      </c>
      <c r="F58" s="2">
        <f t="shared" si="4"/>
        <v>3.5053320910281904</v>
      </c>
      <c r="G58" s="2">
        <f t="shared" si="4"/>
        <v>-0.41793033801380552</v>
      </c>
    </row>
    <row r="59" spans="1:10">
      <c r="A59" s="91" t="s">
        <v>636</v>
      </c>
      <c r="B59" s="2">
        <f t="shared" si="5"/>
        <v>4.5269602303199541E-2</v>
      </c>
      <c r="C59" s="2">
        <f t="shared" si="4"/>
        <v>0.54951843350339313</v>
      </c>
      <c r="D59" s="2">
        <f t="shared" si="4"/>
        <v>-0.50352842937418929</v>
      </c>
      <c r="E59" s="2">
        <f t="shared" si="4"/>
        <v>-0.50352842937418929</v>
      </c>
      <c r="F59" s="2">
        <f t="shared" si="4"/>
        <v>3.1507059530013315</v>
      </c>
      <c r="G59" s="2">
        <f t="shared" si="4"/>
        <v>-0.65793265499637377</v>
      </c>
    </row>
    <row r="60" spans="1:10">
      <c r="A60" s="91" t="s">
        <v>2</v>
      </c>
      <c r="B60" s="2">
        <f t="shared" si="5"/>
        <v>0.21154261160580834</v>
      </c>
      <c r="C60" s="2">
        <f t="shared" si="4"/>
        <v>0.54452157248701116</v>
      </c>
      <c r="D60" s="2">
        <f t="shared" si="4"/>
        <v>-0.33454859244840263</v>
      </c>
      <c r="E60" s="2">
        <f t="shared" si="4"/>
        <v>-0.33454859244840263</v>
      </c>
      <c r="F60" s="2">
        <f t="shared" si="4"/>
        <v>2.4086070947451521</v>
      </c>
      <c r="G60" s="2">
        <f t="shared" si="4"/>
        <v>-1.353157332644106</v>
      </c>
    </row>
    <row r="61" spans="1:10">
      <c r="A61" s="91" t="s">
        <v>3</v>
      </c>
      <c r="B61" s="2">
        <f t="shared" si="5"/>
        <v>-0.2154593340385591</v>
      </c>
      <c r="C61" s="2">
        <f t="shared" si="4"/>
        <v>0.5573711454126995</v>
      </c>
      <c r="D61" s="2">
        <f t="shared" si="4"/>
        <v>-0.76848951246858421</v>
      </c>
      <c r="E61" s="2">
        <f t="shared" si="4"/>
        <v>-0.76848951246858421</v>
      </c>
      <c r="F61" s="2">
        <f t="shared" si="4"/>
        <v>4.3277411978764224</v>
      </c>
      <c r="G61" s="2">
        <f t="shared" si="4"/>
        <v>0.44447588688782957</v>
      </c>
    </row>
    <row r="63" spans="1:10">
      <c r="A63" s="94" t="s">
        <v>1351</v>
      </c>
    </row>
  </sheetData>
  <mergeCells count="4">
    <mergeCell ref="A1:G1"/>
    <mergeCell ref="A2:A3"/>
    <mergeCell ref="D2:E2"/>
    <mergeCell ref="B3:C3"/>
  </mergeCells>
  <pageMargins left="0.7" right="0.7" top="0.75" bottom="0.75" header="0.3" footer="0.3"/>
  <pageSetup scale="71" orientation="portrait" horizontalDpi="0" verticalDpi="0" r:id="rId1"/>
</worksheet>
</file>

<file path=xl/worksheets/sheet98.xml><?xml version="1.0" encoding="utf-8"?>
<worksheet xmlns="http://schemas.openxmlformats.org/spreadsheetml/2006/main" xmlns:r="http://schemas.openxmlformats.org/officeDocument/2006/relationships">
  <sheetPr codeName="Sheet140"/>
  <dimension ref="A1:Y72"/>
  <sheetViews>
    <sheetView view="pageBreakPreview" zoomScaleNormal="100" zoomScaleSheetLayoutView="100" workbookViewId="0"/>
  </sheetViews>
  <sheetFormatPr defaultRowHeight="15" outlineLevelRow="1" outlineLevelCol="1"/>
  <cols>
    <col min="1" max="1" width="12" customWidth="1"/>
    <col min="2" max="2" width="7.7109375" customWidth="1"/>
    <col min="3" max="3" width="13.42578125" customWidth="1"/>
    <col min="4" max="6" width="9.42578125" bestFit="1" customWidth="1"/>
    <col min="7" max="7" width="9.85546875" customWidth="1"/>
    <col min="8" max="8" width="9.140625" customWidth="1"/>
    <col min="9" max="9" width="13.5703125" customWidth="1"/>
    <col min="10" max="10" width="8.5703125" customWidth="1"/>
    <col min="11" max="11" width="9.85546875" customWidth="1"/>
    <col min="12" max="12" width="9.42578125" customWidth="1"/>
    <col min="14" max="19" width="9.28515625" hidden="1" customWidth="1" outlineLevel="1"/>
    <col min="20" max="20" width="13.42578125" hidden="1" customWidth="1" outlineLevel="1"/>
    <col min="21" max="21" width="14.7109375" hidden="1" customWidth="1" outlineLevel="1"/>
    <col min="22" max="24" width="0" hidden="1" customWidth="1" outlineLevel="1"/>
    <col min="25" max="25" width="9.140625" collapsed="1"/>
  </cols>
  <sheetData>
    <row r="1" spans="1:24">
      <c r="A1" s="9" t="s">
        <v>969</v>
      </c>
    </row>
    <row r="2" spans="1:24" ht="15" customHeight="1">
      <c r="A2" s="320"/>
      <c r="B2" s="318" t="s">
        <v>882</v>
      </c>
      <c r="C2" s="343" t="s">
        <v>942</v>
      </c>
      <c r="D2" s="344"/>
      <c r="E2" s="344"/>
      <c r="F2" s="344"/>
      <c r="G2" s="318" t="s">
        <v>943</v>
      </c>
      <c r="H2" s="318" t="s">
        <v>887</v>
      </c>
      <c r="I2" s="370" t="s">
        <v>944</v>
      </c>
      <c r="J2" s="370"/>
      <c r="K2" s="370"/>
      <c r="L2" s="370"/>
    </row>
    <row r="3" spans="1:24" ht="45">
      <c r="A3" s="320"/>
      <c r="B3" s="318"/>
      <c r="C3" s="47" t="s">
        <v>945</v>
      </c>
      <c r="D3" s="47" t="s">
        <v>946</v>
      </c>
      <c r="E3" s="47" t="s">
        <v>947</v>
      </c>
      <c r="F3" s="95" t="s">
        <v>948</v>
      </c>
      <c r="G3" s="318"/>
      <c r="H3" s="318"/>
      <c r="I3" s="47" t="s">
        <v>945</v>
      </c>
      <c r="J3" s="47" t="s">
        <v>946</v>
      </c>
      <c r="K3" s="47" t="s">
        <v>947</v>
      </c>
      <c r="L3" s="47" t="s">
        <v>948</v>
      </c>
    </row>
    <row r="4" spans="1:24" ht="30" customHeight="1">
      <c r="A4" s="320"/>
      <c r="B4" s="373" t="s">
        <v>898</v>
      </c>
      <c r="C4" s="374"/>
      <c r="D4" s="374"/>
      <c r="E4" s="374"/>
      <c r="F4" s="374"/>
      <c r="G4" s="47" t="s">
        <v>634</v>
      </c>
      <c r="H4" s="318" t="s">
        <v>932</v>
      </c>
      <c r="I4" s="318"/>
      <c r="J4" s="318"/>
      <c r="K4" s="318"/>
      <c r="L4" s="318"/>
      <c r="O4" t="s">
        <v>949</v>
      </c>
      <c r="P4" t="s">
        <v>950</v>
      </c>
      <c r="Q4" t="s">
        <v>951</v>
      </c>
      <c r="R4" t="s">
        <v>952</v>
      </c>
      <c r="S4" t="s">
        <v>953</v>
      </c>
      <c r="T4" t="s">
        <v>895</v>
      </c>
      <c r="U4" t="s">
        <v>954</v>
      </c>
      <c r="V4" t="s">
        <v>955</v>
      </c>
      <c r="W4" t="s">
        <v>956</v>
      </c>
      <c r="X4" t="s">
        <v>957</v>
      </c>
    </row>
    <row r="5" spans="1:24">
      <c r="A5" s="7">
        <v>1961</v>
      </c>
      <c r="B5" s="13">
        <f>O5</f>
        <v>35.299999999999997</v>
      </c>
      <c r="C5" s="13">
        <f>P5</f>
        <v>36.1</v>
      </c>
      <c r="D5" s="13">
        <f>Q5</f>
        <v>77.3</v>
      </c>
      <c r="E5" s="13">
        <f>R5</f>
        <v>36.5</v>
      </c>
      <c r="F5" s="13">
        <f>S5</f>
        <v>27.2</v>
      </c>
      <c r="G5" s="13">
        <f>H5/'14d'!K5*100</f>
        <v>33.273296047018675</v>
      </c>
      <c r="H5" s="3">
        <f>T5/(10^6)</f>
        <v>351</v>
      </c>
      <c r="I5" s="3">
        <f>U5/(10^6)</f>
        <v>3453.2</v>
      </c>
      <c r="J5" s="3">
        <f>V5/(10^6)</f>
        <v>65.400000000000006</v>
      </c>
      <c r="K5" s="3">
        <f>W5/(10^6)</f>
        <v>3106.7</v>
      </c>
      <c r="L5" s="3">
        <f>X5/(10^6)</f>
        <v>281.10000000000002</v>
      </c>
      <c r="N5">
        <v>1961</v>
      </c>
      <c r="O5">
        <v>35.299999999999997</v>
      </c>
      <c r="P5">
        <v>36.1</v>
      </c>
      <c r="Q5">
        <v>77.3</v>
      </c>
      <c r="R5">
        <v>36.5</v>
      </c>
      <c r="S5">
        <v>27.2</v>
      </c>
      <c r="T5">
        <v>351000000</v>
      </c>
      <c r="U5">
        <v>3453200000</v>
      </c>
      <c r="V5">
        <v>65400000</v>
      </c>
      <c r="W5">
        <v>3106700000</v>
      </c>
      <c r="X5">
        <v>281100000</v>
      </c>
    </row>
    <row r="6" spans="1:24">
      <c r="A6" s="7">
        <f>A5+1</f>
        <v>1962</v>
      </c>
      <c r="B6" s="13">
        <f t="shared" ref="B6:F51" si="0">O6</f>
        <v>36.700000000000003</v>
      </c>
      <c r="C6" s="13">
        <f t="shared" si="0"/>
        <v>37.200000000000003</v>
      </c>
      <c r="D6" s="13">
        <f t="shared" si="0"/>
        <v>74</v>
      </c>
      <c r="E6" s="13">
        <f t="shared" si="0"/>
        <v>37.700000000000003</v>
      </c>
      <c r="F6" s="13">
        <f t="shared" si="0"/>
        <v>27.8</v>
      </c>
      <c r="G6" s="13">
        <f>H6/'14d'!K6*100</f>
        <v>34.887403237156931</v>
      </c>
      <c r="H6" s="3">
        <f t="shared" ref="H6:L51" si="1">T6/(10^6)</f>
        <v>396.6</v>
      </c>
      <c r="I6" s="3">
        <f t="shared" si="1"/>
        <v>3718.2</v>
      </c>
      <c r="J6" s="3">
        <f t="shared" si="1"/>
        <v>62.8</v>
      </c>
      <c r="K6" s="3">
        <f t="shared" si="1"/>
        <v>3360.5</v>
      </c>
      <c r="L6" s="3">
        <f t="shared" si="1"/>
        <v>294.89999999999998</v>
      </c>
      <c r="N6">
        <v>1962</v>
      </c>
      <c r="O6">
        <v>36.700000000000003</v>
      </c>
      <c r="P6">
        <v>37.200000000000003</v>
      </c>
      <c r="Q6">
        <v>74</v>
      </c>
      <c r="R6">
        <v>37.700000000000003</v>
      </c>
      <c r="S6">
        <v>27.8</v>
      </c>
      <c r="T6">
        <v>396600000</v>
      </c>
      <c r="U6">
        <v>3718200000</v>
      </c>
      <c r="V6">
        <v>62800000</v>
      </c>
      <c r="W6">
        <v>3360500000</v>
      </c>
      <c r="X6">
        <v>294900000</v>
      </c>
    </row>
    <row r="7" spans="1:24">
      <c r="A7" s="7">
        <f t="shared" ref="A7:A51" si="2">A6+1</f>
        <v>1963</v>
      </c>
      <c r="B7" s="13">
        <f t="shared" si="0"/>
        <v>38.1</v>
      </c>
      <c r="C7" s="13">
        <f t="shared" si="0"/>
        <v>38.700000000000003</v>
      </c>
      <c r="D7" s="13">
        <f t="shared" si="0"/>
        <v>73.599999999999994</v>
      </c>
      <c r="E7" s="13">
        <f t="shared" si="0"/>
        <v>39.299999999999997</v>
      </c>
      <c r="F7" s="13">
        <f t="shared" si="0"/>
        <v>28.6</v>
      </c>
      <c r="G7" s="13">
        <f>H7/'14d'!K7*100</f>
        <v>35.380092398152037</v>
      </c>
      <c r="H7" s="3">
        <f t="shared" si="1"/>
        <v>421.2</v>
      </c>
      <c r="I7" s="3">
        <f t="shared" si="1"/>
        <v>3988.5</v>
      </c>
      <c r="J7" s="3">
        <f t="shared" si="1"/>
        <v>63.5</v>
      </c>
      <c r="K7" s="3">
        <f t="shared" si="1"/>
        <v>3619.6</v>
      </c>
      <c r="L7" s="3">
        <f t="shared" si="1"/>
        <v>305.3</v>
      </c>
      <c r="N7">
        <v>1963</v>
      </c>
      <c r="O7">
        <v>38.1</v>
      </c>
      <c r="P7">
        <v>38.700000000000003</v>
      </c>
      <c r="Q7">
        <v>73.599999999999994</v>
      </c>
      <c r="R7">
        <v>39.299999999999997</v>
      </c>
      <c r="S7">
        <v>28.6</v>
      </c>
      <c r="T7">
        <v>421200000</v>
      </c>
      <c r="U7">
        <v>3988500000</v>
      </c>
      <c r="V7">
        <v>63500000</v>
      </c>
      <c r="W7">
        <v>3619600000</v>
      </c>
      <c r="X7">
        <v>305300000</v>
      </c>
    </row>
    <row r="8" spans="1:24">
      <c r="A8" s="7">
        <f t="shared" si="2"/>
        <v>1964</v>
      </c>
      <c r="B8" s="13">
        <f t="shared" si="0"/>
        <v>38.200000000000003</v>
      </c>
      <c r="C8" s="13">
        <f t="shared" si="0"/>
        <v>41.4</v>
      </c>
      <c r="D8" s="13">
        <f t="shared" si="0"/>
        <v>79.900000000000006</v>
      </c>
      <c r="E8" s="13">
        <f t="shared" si="0"/>
        <v>42</v>
      </c>
      <c r="F8" s="13">
        <f t="shared" si="0"/>
        <v>30.6</v>
      </c>
      <c r="G8" s="13">
        <f>H8/'14d'!K8*100</f>
        <v>37.62699014404852</v>
      </c>
      <c r="H8" s="3">
        <f t="shared" si="1"/>
        <v>496.3</v>
      </c>
      <c r="I8" s="3">
        <f t="shared" si="1"/>
        <v>4221.3999999999996</v>
      </c>
      <c r="J8" s="3">
        <f t="shared" si="1"/>
        <v>68.5</v>
      </c>
      <c r="K8" s="3">
        <f t="shared" si="1"/>
        <v>3824.5</v>
      </c>
      <c r="L8" s="3">
        <f t="shared" si="1"/>
        <v>328.5</v>
      </c>
      <c r="N8">
        <v>1964</v>
      </c>
      <c r="O8">
        <v>38.200000000000003</v>
      </c>
      <c r="P8">
        <v>41.4</v>
      </c>
      <c r="Q8">
        <v>79.900000000000006</v>
      </c>
      <c r="R8">
        <v>42</v>
      </c>
      <c r="S8">
        <v>30.6</v>
      </c>
      <c r="T8">
        <v>496300000</v>
      </c>
      <c r="U8">
        <v>4221400000</v>
      </c>
      <c r="V8">
        <v>68500000</v>
      </c>
      <c r="W8">
        <v>3824500000</v>
      </c>
      <c r="X8">
        <v>328500000</v>
      </c>
    </row>
    <row r="9" spans="1:24">
      <c r="A9" s="7">
        <f t="shared" si="2"/>
        <v>1965</v>
      </c>
      <c r="B9" s="13">
        <f t="shared" si="0"/>
        <v>39.700000000000003</v>
      </c>
      <c r="C9" s="13">
        <f t="shared" si="0"/>
        <v>42.6</v>
      </c>
      <c r="D9" s="13">
        <f t="shared" si="0"/>
        <v>85.8</v>
      </c>
      <c r="E9" s="13">
        <f t="shared" si="0"/>
        <v>43.2</v>
      </c>
      <c r="F9" s="13">
        <f t="shared" si="0"/>
        <v>30.9</v>
      </c>
      <c r="G9" s="13">
        <f>H9/'14d'!K9*100</f>
        <v>37.402634187792103</v>
      </c>
      <c r="H9" s="3">
        <f t="shared" si="1"/>
        <v>528.20000000000005</v>
      </c>
      <c r="I9" s="3">
        <f t="shared" si="1"/>
        <v>4398.8</v>
      </c>
      <c r="J9" s="3">
        <f t="shared" si="1"/>
        <v>74.3</v>
      </c>
      <c r="K9" s="3">
        <f t="shared" si="1"/>
        <v>3982.5</v>
      </c>
      <c r="L9" s="3">
        <f t="shared" si="1"/>
        <v>342</v>
      </c>
      <c r="N9">
        <v>1965</v>
      </c>
      <c r="O9">
        <v>39.700000000000003</v>
      </c>
      <c r="P9">
        <v>42.6</v>
      </c>
      <c r="Q9">
        <v>85.8</v>
      </c>
      <c r="R9">
        <v>43.2</v>
      </c>
      <c r="S9">
        <v>30.9</v>
      </c>
      <c r="T9">
        <v>528200000</v>
      </c>
      <c r="U9">
        <v>4398800000</v>
      </c>
      <c r="V9">
        <v>74300000</v>
      </c>
      <c r="W9">
        <v>3982500000</v>
      </c>
      <c r="X9">
        <v>342000000</v>
      </c>
    </row>
    <row r="10" spans="1:24">
      <c r="A10" s="7">
        <f t="shared" si="2"/>
        <v>1966</v>
      </c>
      <c r="B10" s="13">
        <f t="shared" si="0"/>
        <v>42.1</v>
      </c>
      <c r="C10" s="13">
        <f t="shared" si="0"/>
        <v>44.1</v>
      </c>
      <c r="D10" s="13">
        <f t="shared" si="0"/>
        <v>98.4</v>
      </c>
      <c r="E10" s="13">
        <f t="shared" si="0"/>
        <v>44.7</v>
      </c>
      <c r="F10" s="13">
        <f t="shared" si="0"/>
        <v>32.200000000000003</v>
      </c>
      <c r="G10" s="13">
        <f>H10/'14d'!K10*100</f>
        <v>34.642497482376641</v>
      </c>
      <c r="H10" s="3">
        <f t="shared" si="1"/>
        <v>516</v>
      </c>
      <c r="I10" s="3">
        <f t="shared" si="1"/>
        <v>4813.8</v>
      </c>
      <c r="J10" s="3">
        <f t="shared" si="1"/>
        <v>85</v>
      </c>
      <c r="K10" s="3">
        <f t="shared" si="1"/>
        <v>4361.3</v>
      </c>
      <c r="L10" s="3">
        <f t="shared" si="1"/>
        <v>367.5</v>
      </c>
      <c r="N10">
        <v>1966</v>
      </c>
      <c r="O10">
        <v>42.1</v>
      </c>
      <c r="P10">
        <v>44.1</v>
      </c>
      <c r="Q10">
        <v>98.4</v>
      </c>
      <c r="R10">
        <v>44.7</v>
      </c>
      <c r="S10">
        <v>32.200000000000003</v>
      </c>
      <c r="T10">
        <v>516000000</v>
      </c>
      <c r="U10">
        <v>4813800000</v>
      </c>
      <c r="V10">
        <v>85000000</v>
      </c>
      <c r="W10">
        <v>4361300000</v>
      </c>
      <c r="X10">
        <v>367500000</v>
      </c>
    </row>
    <row r="11" spans="1:24">
      <c r="A11" s="7">
        <f t="shared" si="2"/>
        <v>1967</v>
      </c>
      <c r="B11" s="13">
        <f t="shared" si="0"/>
        <v>44.8</v>
      </c>
      <c r="C11" s="13">
        <f t="shared" si="0"/>
        <v>46.2</v>
      </c>
      <c r="D11" s="13">
        <f t="shared" si="0"/>
        <v>88.1</v>
      </c>
      <c r="E11" s="13">
        <f t="shared" si="0"/>
        <v>47</v>
      </c>
      <c r="F11" s="13">
        <f t="shared" si="0"/>
        <v>32.700000000000003</v>
      </c>
      <c r="G11" s="13">
        <f>H11/'14d'!K11*100</f>
        <v>35.289369100844503</v>
      </c>
      <c r="H11" s="3">
        <f t="shared" si="1"/>
        <v>568.29999999999995</v>
      </c>
      <c r="I11" s="3">
        <f t="shared" si="1"/>
        <v>5015</v>
      </c>
      <c r="J11" s="3">
        <f t="shared" si="1"/>
        <v>78.400000000000006</v>
      </c>
      <c r="K11" s="3">
        <f t="shared" si="1"/>
        <v>4544.2</v>
      </c>
      <c r="L11" s="3">
        <f t="shared" si="1"/>
        <v>392.4</v>
      </c>
      <c r="N11">
        <v>1967</v>
      </c>
      <c r="O11">
        <v>44.8</v>
      </c>
      <c r="P11">
        <v>46.2</v>
      </c>
      <c r="Q11">
        <v>88.1</v>
      </c>
      <c r="R11">
        <v>47</v>
      </c>
      <c r="S11">
        <v>32.700000000000003</v>
      </c>
      <c r="T11">
        <v>568300000</v>
      </c>
      <c r="U11">
        <v>5015000000</v>
      </c>
      <c r="V11">
        <v>78400000</v>
      </c>
      <c r="W11">
        <v>4544200000</v>
      </c>
      <c r="X11">
        <v>392400000</v>
      </c>
    </row>
    <row r="12" spans="1:24">
      <c r="A12" s="7">
        <f t="shared" si="2"/>
        <v>1968</v>
      </c>
      <c r="B12" s="13">
        <f t="shared" si="0"/>
        <v>45.6</v>
      </c>
      <c r="C12" s="13">
        <f t="shared" si="0"/>
        <v>47</v>
      </c>
      <c r="D12" s="13">
        <f t="shared" si="0"/>
        <v>87.8</v>
      </c>
      <c r="E12" s="13">
        <f t="shared" si="0"/>
        <v>47.9</v>
      </c>
      <c r="F12" s="13">
        <f t="shared" si="0"/>
        <v>32.6</v>
      </c>
      <c r="G12" s="13">
        <f>H12/'14d'!K12*100</f>
        <v>34.201740789316801</v>
      </c>
      <c r="H12" s="3">
        <f t="shared" si="1"/>
        <v>573.70000000000005</v>
      </c>
      <c r="I12" s="3">
        <f t="shared" si="1"/>
        <v>5138</v>
      </c>
      <c r="J12" s="3">
        <f t="shared" si="1"/>
        <v>82</v>
      </c>
      <c r="K12" s="3">
        <f t="shared" si="1"/>
        <v>4645</v>
      </c>
      <c r="L12" s="3">
        <f t="shared" si="1"/>
        <v>410.9</v>
      </c>
      <c r="N12">
        <v>1968</v>
      </c>
      <c r="O12">
        <v>45.6</v>
      </c>
      <c r="P12">
        <v>47</v>
      </c>
      <c r="Q12">
        <v>87.8</v>
      </c>
      <c r="R12">
        <v>47.9</v>
      </c>
      <c r="S12">
        <v>32.6</v>
      </c>
      <c r="T12">
        <v>573700000</v>
      </c>
      <c r="U12">
        <v>5138000000</v>
      </c>
      <c r="V12">
        <v>82000000</v>
      </c>
      <c r="W12">
        <v>4645000000</v>
      </c>
      <c r="X12">
        <v>410900000</v>
      </c>
    </row>
    <row r="13" spans="1:24">
      <c r="A13" s="7">
        <f t="shared" si="2"/>
        <v>1969</v>
      </c>
      <c r="B13" s="13">
        <f t="shared" si="0"/>
        <v>46.2</v>
      </c>
      <c r="C13" s="13">
        <f t="shared" si="0"/>
        <v>47.9</v>
      </c>
      <c r="D13" s="13">
        <f t="shared" si="0"/>
        <v>90.9</v>
      </c>
      <c r="E13" s="13">
        <f t="shared" si="0"/>
        <v>48.8</v>
      </c>
      <c r="F13" s="13">
        <f t="shared" si="0"/>
        <v>33.9</v>
      </c>
      <c r="G13" s="13">
        <f>H13/'14d'!K13*100</f>
        <v>34.176365264100269</v>
      </c>
      <c r="H13" s="3">
        <f t="shared" si="1"/>
        <v>610.79999999999995</v>
      </c>
      <c r="I13" s="3">
        <f t="shared" si="1"/>
        <v>5507.4</v>
      </c>
      <c r="J13" s="3">
        <f t="shared" si="1"/>
        <v>85</v>
      </c>
      <c r="K13" s="3">
        <f t="shared" si="1"/>
        <v>4978</v>
      </c>
      <c r="L13" s="3">
        <f t="shared" si="1"/>
        <v>444.3</v>
      </c>
      <c r="N13">
        <v>1969</v>
      </c>
      <c r="O13">
        <v>46.2</v>
      </c>
      <c r="P13">
        <v>47.9</v>
      </c>
      <c r="Q13">
        <v>90.9</v>
      </c>
      <c r="R13">
        <v>48.8</v>
      </c>
      <c r="S13">
        <v>33.9</v>
      </c>
      <c r="T13">
        <v>610800000</v>
      </c>
      <c r="U13">
        <v>5507400000</v>
      </c>
      <c r="V13">
        <v>85000000</v>
      </c>
      <c r="W13">
        <v>4978000000</v>
      </c>
      <c r="X13">
        <v>444300000</v>
      </c>
    </row>
    <row r="14" spans="1:24">
      <c r="A14" s="7">
        <f t="shared" si="2"/>
        <v>1970</v>
      </c>
      <c r="B14" s="13">
        <f t="shared" si="0"/>
        <v>49</v>
      </c>
      <c r="C14" s="13">
        <f t="shared" si="0"/>
        <v>49.4</v>
      </c>
      <c r="D14" s="13">
        <f t="shared" si="0"/>
        <v>84.2</v>
      </c>
      <c r="E14" s="13">
        <f t="shared" si="0"/>
        <v>50.5</v>
      </c>
      <c r="F14" s="13">
        <f t="shared" si="0"/>
        <v>34.4</v>
      </c>
      <c r="G14" s="13">
        <f>H14/'14d'!K14*100</f>
        <v>31.91811978771797</v>
      </c>
      <c r="H14" s="3">
        <f t="shared" si="1"/>
        <v>589.4</v>
      </c>
      <c r="I14" s="3">
        <f t="shared" si="1"/>
        <v>5822.2</v>
      </c>
      <c r="J14" s="3">
        <f t="shared" si="1"/>
        <v>83.1</v>
      </c>
      <c r="K14" s="3">
        <f t="shared" si="1"/>
        <v>5267.5</v>
      </c>
      <c r="L14" s="3">
        <f t="shared" si="1"/>
        <v>471.6</v>
      </c>
      <c r="N14">
        <v>1970</v>
      </c>
      <c r="O14">
        <v>49</v>
      </c>
      <c r="P14">
        <v>49.4</v>
      </c>
      <c r="Q14">
        <v>84.2</v>
      </c>
      <c r="R14">
        <v>50.5</v>
      </c>
      <c r="S14">
        <v>34.4</v>
      </c>
      <c r="T14">
        <v>589400000</v>
      </c>
      <c r="U14">
        <v>5822200000</v>
      </c>
      <c r="V14">
        <v>83100000</v>
      </c>
      <c r="W14">
        <v>5267500000</v>
      </c>
      <c r="X14">
        <v>471600000</v>
      </c>
    </row>
    <row r="15" spans="1:24">
      <c r="A15" s="7">
        <f t="shared" si="2"/>
        <v>1971</v>
      </c>
      <c r="B15" s="13">
        <f t="shared" si="0"/>
        <v>49.9</v>
      </c>
      <c r="C15" s="13">
        <f t="shared" si="0"/>
        <v>50.5</v>
      </c>
      <c r="D15" s="13">
        <f t="shared" si="0"/>
        <v>86.6</v>
      </c>
      <c r="E15" s="13">
        <f t="shared" si="0"/>
        <v>51.7</v>
      </c>
      <c r="F15" s="13">
        <f t="shared" si="0"/>
        <v>33.9</v>
      </c>
      <c r="G15" s="13">
        <f>H15/'14d'!K15*100</f>
        <v>34.770863008988648</v>
      </c>
      <c r="H15" s="3">
        <f t="shared" si="1"/>
        <v>707.9</v>
      </c>
      <c r="I15" s="3">
        <f t="shared" si="1"/>
        <v>6053.3</v>
      </c>
      <c r="J15" s="3">
        <f t="shared" si="1"/>
        <v>88.8</v>
      </c>
      <c r="K15" s="3">
        <f t="shared" si="1"/>
        <v>5486</v>
      </c>
      <c r="L15" s="3">
        <f t="shared" si="1"/>
        <v>478.5</v>
      </c>
      <c r="N15">
        <v>1971</v>
      </c>
      <c r="O15">
        <v>49.9</v>
      </c>
      <c r="P15">
        <v>50.5</v>
      </c>
      <c r="Q15">
        <v>86.6</v>
      </c>
      <c r="R15">
        <v>51.7</v>
      </c>
      <c r="S15">
        <v>33.9</v>
      </c>
      <c r="T15">
        <v>707900000</v>
      </c>
      <c r="U15">
        <v>6053300000</v>
      </c>
      <c r="V15">
        <v>88800000</v>
      </c>
      <c r="W15">
        <v>5486000000</v>
      </c>
      <c r="X15">
        <v>478500000</v>
      </c>
    </row>
    <row r="16" spans="1:24">
      <c r="A16" s="7">
        <f t="shared" si="2"/>
        <v>1972</v>
      </c>
      <c r="B16" s="13">
        <f t="shared" si="0"/>
        <v>50.7</v>
      </c>
      <c r="C16" s="13">
        <f t="shared" si="0"/>
        <v>52.5</v>
      </c>
      <c r="D16" s="13">
        <f t="shared" si="0"/>
        <v>91.5</v>
      </c>
      <c r="E16" s="13">
        <f t="shared" si="0"/>
        <v>53.8</v>
      </c>
      <c r="F16" s="13">
        <f t="shared" si="0"/>
        <v>35.700000000000003</v>
      </c>
      <c r="G16" s="13">
        <f>H16/'14d'!K16*100</f>
        <v>33.681366488070708</v>
      </c>
      <c r="H16" s="3">
        <f t="shared" si="1"/>
        <v>735.5</v>
      </c>
      <c r="I16" s="3">
        <f t="shared" si="1"/>
        <v>6947.7</v>
      </c>
      <c r="J16" s="3">
        <f t="shared" si="1"/>
        <v>100.6</v>
      </c>
      <c r="K16" s="3">
        <f t="shared" si="1"/>
        <v>6319.5</v>
      </c>
      <c r="L16" s="3">
        <f t="shared" si="1"/>
        <v>527.70000000000005</v>
      </c>
      <c r="N16">
        <v>1972</v>
      </c>
      <c r="O16">
        <v>50.7</v>
      </c>
      <c r="P16">
        <v>52.5</v>
      </c>
      <c r="Q16">
        <v>91.5</v>
      </c>
      <c r="R16">
        <v>53.8</v>
      </c>
      <c r="S16">
        <v>35.700000000000003</v>
      </c>
      <c r="T16">
        <v>735500000</v>
      </c>
      <c r="U16">
        <v>6947700000</v>
      </c>
      <c r="V16">
        <v>100600000</v>
      </c>
      <c r="W16">
        <v>6319500000</v>
      </c>
      <c r="X16">
        <v>527700000</v>
      </c>
    </row>
    <row r="17" spans="1:24">
      <c r="A17" s="7">
        <f t="shared" si="2"/>
        <v>1973</v>
      </c>
      <c r="B17" s="13">
        <f t="shared" si="0"/>
        <v>52.5</v>
      </c>
      <c r="C17" s="13">
        <f t="shared" si="0"/>
        <v>52.3</v>
      </c>
      <c r="D17" s="13">
        <f t="shared" si="0"/>
        <v>92.2</v>
      </c>
      <c r="E17" s="13">
        <f t="shared" si="0"/>
        <v>53.2</v>
      </c>
      <c r="F17" s="13">
        <f t="shared" si="0"/>
        <v>38.799999999999997</v>
      </c>
      <c r="G17" s="13">
        <f>H17/'14d'!K17*100</f>
        <v>37.330262844437392</v>
      </c>
      <c r="H17" s="3">
        <f t="shared" si="1"/>
        <v>940.2</v>
      </c>
      <c r="I17" s="3">
        <f t="shared" si="1"/>
        <v>8685.2999999999993</v>
      </c>
      <c r="J17" s="3">
        <f t="shared" si="1"/>
        <v>109</v>
      </c>
      <c r="K17" s="3">
        <f t="shared" si="1"/>
        <v>7973.5</v>
      </c>
      <c r="L17" s="3">
        <f t="shared" si="1"/>
        <v>602.79999999999995</v>
      </c>
      <c r="N17">
        <v>1973</v>
      </c>
      <c r="O17">
        <v>52.5</v>
      </c>
      <c r="P17">
        <v>52.3</v>
      </c>
      <c r="Q17">
        <v>92.2</v>
      </c>
      <c r="R17">
        <v>53.2</v>
      </c>
      <c r="S17">
        <v>38.799999999999997</v>
      </c>
      <c r="T17">
        <v>940200000</v>
      </c>
      <c r="U17">
        <v>8685300000</v>
      </c>
      <c r="V17">
        <v>109000000</v>
      </c>
      <c r="W17">
        <v>7973500000</v>
      </c>
      <c r="X17">
        <v>602800000</v>
      </c>
    </row>
    <row r="18" spans="1:24">
      <c r="A18" s="7">
        <f t="shared" si="2"/>
        <v>1974</v>
      </c>
      <c r="B18" s="13">
        <f t="shared" si="0"/>
        <v>55</v>
      </c>
      <c r="C18" s="13">
        <f t="shared" si="0"/>
        <v>53.8</v>
      </c>
      <c r="D18" s="13">
        <f t="shared" si="0"/>
        <v>91.4</v>
      </c>
      <c r="E18" s="13">
        <f t="shared" si="0"/>
        <v>54.7</v>
      </c>
      <c r="F18" s="13">
        <f t="shared" si="0"/>
        <v>40</v>
      </c>
      <c r="G18" s="13">
        <f>H18/'14d'!K18*100</f>
        <v>36.230658066335344</v>
      </c>
      <c r="H18" s="3">
        <f t="shared" si="1"/>
        <v>1027.9000000000001</v>
      </c>
      <c r="I18" s="3">
        <f t="shared" si="1"/>
        <v>10618.3</v>
      </c>
      <c r="J18" s="3">
        <f t="shared" si="1"/>
        <v>138.4</v>
      </c>
      <c r="K18" s="3">
        <f t="shared" si="1"/>
        <v>9791.2000000000007</v>
      </c>
      <c r="L18" s="3">
        <f t="shared" si="1"/>
        <v>688.8</v>
      </c>
      <c r="N18">
        <v>1974</v>
      </c>
      <c r="O18">
        <v>55</v>
      </c>
      <c r="P18">
        <v>53.8</v>
      </c>
      <c r="Q18">
        <v>91.4</v>
      </c>
      <c r="R18">
        <v>54.7</v>
      </c>
      <c r="S18">
        <v>40</v>
      </c>
      <c r="T18">
        <v>1027900000</v>
      </c>
      <c r="U18">
        <v>10618300000</v>
      </c>
      <c r="V18">
        <v>138400000</v>
      </c>
      <c r="W18">
        <v>9791200000</v>
      </c>
      <c r="X18">
        <v>688800000</v>
      </c>
    </row>
    <row r="19" spans="1:24">
      <c r="A19" s="7">
        <f t="shared" si="2"/>
        <v>1975</v>
      </c>
      <c r="B19" s="13">
        <f t="shared" si="0"/>
        <v>56.2</v>
      </c>
      <c r="C19" s="13">
        <f t="shared" si="0"/>
        <v>53.6</v>
      </c>
      <c r="D19" s="13">
        <f t="shared" si="0"/>
        <v>92.2</v>
      </c>
      <c r="E19" s="13">
        <f t="shared" si="0"/>
        <v>54.6</v>
      </c>
      <c r="F19" s="13">
        <f t="shared" si="0"/>
        <v>39</v>
      </c>
      <c r="G19" s="13">
        <f>H19/'14d'!K19*100</f>
        <v>36.547644073395595</v>
      </c>
      <c r="H19" s="3">
        <f t="shared" si="1"/>
        <v>1217</v>
      </c>
      <c r="I19" s="3">
        <f t="shared" si="1"/>
        <v>11511.9</v>
      </c>
      <c r="J19" s="3">
        <f t="shared" si="1"/>
        <v>169.5</v>
      </c>
      <c r="K19" s="3">
        <f t="shared" si="1"/>
        <v>10580.8</v>
      </c>
      <c r="L19" s="3">
        <f t="shared" si="1"/>
        <v>761.7</v>
      </c>
      <c r="N19">
        <v>1975</v>
      </c>
      <c r="O19">
        <v>56.2</v>
      </c>
      <c r="P19">
        <v>53.6</v>
      </c>
      <c r="Q19">
        <v>92.2</v>
      </c>
      <c r="R19">
        <v>54.6</v>
      </c>
      <c r="S19">
        <v>39</v>
      </c>
      <c r="T19">
        <v>1217000000</v>
      </c>
      <c r="U19">
        <v>11511900000</v>
      </c>
      <c r="V19">
        <v>169500000</v>
      </c>
      <c r="W19">
        <v>10580800000</v>
      </c>
      <c r="X19">
        <v>761700000</v>
      </c>
    </row>
    <row r="20" spans="1:24">
      <c r="A20" s="7">
        <f t="shared" si="2"/>
        <v>1976</v>
      </c>
      <c r="B20" s="13">
        <f t="shared" si="0"/>
        <v>57.3</v>
      </c>
      <c r="C20" s="13">
        <f t="shared" si="0"/>
        <v>56.8</v>
      </c>
      <c r="D20" s="13">
        <f t="shared" si="0"/>
        <v>87.2</v>
      </c>
      <c r="E20" s="13">
        <f t="shared" si="0"/>
        <v>58</v>
      </c>
      <c r="F20" s="13">
        <f t="shared" si="0"/>
        <v>40.4</v>
      </c>
      <c r="G20" s="13">
        <f>H20/'14d'!K20*100</f>
        <v>38.318092164246011</v>
      </c>
      <c r="H20" s="3">
        <f t="shared" si="1"/>
        <v>1495.9</v>
      </c>
      <c r="I20" s="3">
        <f t="shared" si="1"/>
        <v>11921.5</v>
      </c>
      <c r="J20" s="3">
        <f t="shared" si="1"/>
        <v>201.1</v>
      </c>
      <c r="K20" s="3">
        <f t="shared" si="1"/>
        <v>10861.3</v>
      </c>
      <c r="L20" s="3">
        <f t="shared" si="1"/>
        <v>859.1</v>
      </c>
      <c r="N20">
        <v>1976</v>
      </c>
      <c r="O20">
        <v>57.3</v>
      </c>
      <c r="P20">
        <v>56.8</v>
      </c>
      <c r="Q20">
        <v>87.2</v>
      </c>
      <c r="R20">
        <v>58</v>
      </c>
      <c r="S20">
        <v>40.4</v>
      </c>
      <c r="T20">
        <v>1495900000</v>
      </c>
      <c r="U20">
        <v>11921500000</v>
      </c>
      <c r="V20">
        <v>201100000</v>
      </c>
      <c r="W20">
        <v>10861300000</v>
      </c>
      <c r="X20">
        <v>859100000</v>
      </c>
    </row>
    <row r="21" spans="1:24">
      <c r="A21" s="7">
        <f t="shared" si="2"/>
        <v>1977</v>
      </c>
      <c r="B21" s="13">
        <f t="shared" si="0"/>
        <v>57.9</v>
      </c>
      <c r="C21" s="13">
        <f t="shared" si="0"/>
        <v>59</v>
      </c>
      <c r="D21" s="13">
        <f t="shared" si="0"/>
        <v>84.9</v>
      </c>
      <c r="E21" s="13">
        <f t="shared" si="0"/>
        <v>60.3</v>
      </c>
      <c r="F21" s="13">
        <f t="shared" si="0"/>
        <v>42.4</v>
      </c>
      <c r="G21" s="13">
        <f>H21/'14d'!K21*100</f>
        <v>36.852476140734055</v>
      </c>
      <c r="H21" s="3">
        <f t="shared" si="1"/>
        <v>1552.3</v>
      </c>
      <c r="I21" s="3">
        <f t="shared" si="1"/>
        <v>13149.1</v>
      </c>
      <c r="J21" s="3">
        <f t="shared" si="1"/>
        <v>234.8</v>
      </c>
      <c r="K21" s="3">
        <f t="shared" si="1"/>
        <v>11950.6</v>
      </c>
      <c r="L21" s="3">
        <f t="shared" si="1"/>
        <v>963.7</v>
      </c>
      <c r="N21">
        <v>1977</v>
      </c>
      <c r="O21">
        <v>57.9</v>
      </c>
      <c r="P21">
        <v>59</v>
      </c>
      <c r="Q21">
        <v>84.9</v>
      </c>
      <c r="R21">
        <v>60.3</v>
      </c>
      <c r="S21">
        <v>42.4</v>
      </c>
      <c r="T21">
        <v>1552300000</v>
      </c>
      <c r="U21">
        <v>13149100000</v>
      </c>
      <c r="V21">
        <v>234800000</v>
      </c>
      <c r="W21">
        <v>11950600000</v>
      </c>
      <c r="X21">
        <v>963700000</v>
      </c>
    </row>
    <row r="22" spans="1:24">
      <c r="A22" s="7">
        <f t="shared" si="2"/>
        <v>1978</v>
      </c>
      <c r="B22" s="13">
        <f t="shared" si="0"/>
        <v>60.3</v>
      </c>
      <c r="C22" s="13">
        <f t="shared" si="0"/>
        <v>60</v>
      </c>
      <c r="D22" s="13">
        <f t="shared" si="0"/>
        <v>82.3</v>
      </c>
      <c r="E22" s="13">
        <f t="shared" si="0"/>
        <v>61.1</v>
      </c>
      <c r="F22" s="13">
        <f t="shared" si="0"/>
        <v>45.1</v>
      </c>
      <c r="G22" s="13">
        <f>H22/'14d'!K22*100</f>
        <v>37.758344886424226</v>
      </c>
      <c r="H22" s="3">
        <f t="shared" si="1"/>
        <v>1770.3</v>
      </c>
      <c r="I22" s="3">
        <f t="shared" si="1"/>
        <v>15333.8</v>
      </c>
      <c r="J22" s="3">
        <f t="shared" si="1"/>
        <v>267.10000000000002</v>
      </c>
      <c r="K22" s="3">
        <f t="shared" si="1"/>
        <v>13982.5</v>
      </c>
      <c r="L22" s="3">
        <f t="shared" si="1"/>
        <v>1084.2</v>
      </c>
      <c r="N22">
        <v>1978</v>
      </c>
      <c r="O22">
        <v>60.3</v>
      </c>
      <c r="P22">
        <v>60</v>
      </c>
      <c r="Q22">
        <v>82.3</v>
      </c>
      <c r="R22">
        <v>61.1</v>
      </c>
      <c r="S22">
        <v>45.1</v>
      </c>
      <c r="T22">
        <v>1770300000</v>
      </c>
      <c r="U22">
        <v>15333800000</v>
      </c>
      <c r="V22">
        <v>267100000</v>
      </c>
      <c r="W22">
        <v>13982500000</v>
      </c>
      <c r="X22">
        <v>1084200000</v>
      </c>
    </row>
    <row r="23" spans="1:24">
      <c r="A23" s="7">
        <f t="shared" si="2"/>
        <v>1979</v>
      </c>
      <c r="B23" s="13">
        <f t="shared" si="0"/>
        <v>63.2</v>
      </c>
      <c r="C23" s="13">
        <f t="shared" si="0"/>
        <v>61</v>
      </c>
      <c r="D23" s="13">
        <f t="shared" si="0"/>
        <v>83.7</v>
      </c>
      <c r="E23" s="13">
        <f t="shared" si="0"/>
        <v>62.1</v>
      </c>
      <c r="F23" s="13">
        <f t="shared" si="0"/>
        <v>46.8</v>
      </c>
      <c r="G23" s="13">
        <f>H23/'14d'!K23*100</f>
        <v>36.979762897999578</v>
      </c>
      <c r="H23" s="3">
        <f t="shared" si="1"/>
        <v>1905.9</v>
      </c>
      <c r="I23" s="3">
        <f t="shared" si="1"/>
        <v>17990</v>
      </c>
      <c r="J23" s="3">
        <f t="shared" si="1"/>
        <v>309.89999999999998</v>
      </c>
      <c r="K23" s="3">
        <f t="shared" si="1"/>
        <v>16482.2</v>
      </c>
      <c r="L23" s="3">
        <f t="shared" si="1"/>
        <v>1197.9000000000001</v>
      </c>
      <c r="N23">
        <v>1979</v>
      </c>
      <c r="O23">
        <v>63.2</v>
      </c>
      <c r="P23">
        <v>61</v>
      </c>
      <c r="Q23">
        <v>83.7</v>
      </c>
      <c r="R23">
        <v>62.1</v>
      </c>
      <c r="S23">
        <v>46.8</v>
      </c>
      <c r="T23">
        <v>1905900000</v>
      </c>
      <c r="U23">
        <v>17990000000</v>
      </c>
      <c r="V23">
        <v>309900000</v>
      </c>
      <c r="W23">
        <v>16482200000</v>
      </c>
      <c r="X23">
        <v>1197900000</v>
      </c>
    </row>
    <row r="24" spans="1:24">
      <c r="A24" s="7">
        <f t="shared" si="2"/>
        <v>1980</v>
      </c>
      <c r="B24" s="13">
        <f t="shared" si="0"/>
        <v>68</v>
      </c>
      <c r="C24" s="13">
        <f t="shared" si="0"/>
        <v>63.2</v>
      </c>
      <c r="D24" s="13">
        <f t="shared" si="0"/>
        <v>85</v>
      </c>
      <c r="E24" s="13">
        <f t="shared" si="0"/>
        <v>64.2</v>
      </c>
      <c r="F24" s="13">
        <f t="shared" si="0"/>
        <v>50.5</v>
      </c>
      <c r="G24" s="13">
        <f>H24/'14d'!K24*100</f>
        <v>33.961849668655951</v>
      </c>
      <c r="H24" s="3">
        <f t="shared" si="1"/>
        <v>1855.2</v>
      </c>
      <c r="I24" s="3">
        <f t="shared" si="1"/>
        <v>20265</v>
      </c>
      <c r="J24" s="3">
        <f t="shared" si="1"/>
        <v>366.7</v>
      </c>
      <c r="K24" s="3">
        <f t="shared" si="1"/>
        <v>18500.2</v>
      </c>
      <c r="L24" s="3">
        <f t="shared" si="1"/>
        <v>1398.1</v>
      </c>
      <c r="N24">
        <v>1980</v>
      </c>
      <c r="O24">
        <v>68</v>
      </c>
      <c r="P24">
        <v>63.2</v>
      </c>
      <c r="Q24">
        <v>85</v>
      </c>
      <c r="R24">
        <v>64.2</v>
      </c>
      <c r="S24">
        <v>50.5</v>
      </c>
      <c r="T24">
        <v>1855200000</v>
      </c>
      <c r="U24">
        <v>20265000000</v>
      </c>
      <c r="V24">
        <v>366700000</v>
      </c>
      <c r="W24">
        <v>18500200000</v>
      </c>
      <c r="X24">
        <v>1398100000</v>
      </c>
    </row>
    <row r="25" spans="1:24">
      <c r="A25" s="7">
        <f t="shared" si="2"/>
        <v>1981</v>
      </c>
      <c r="B25" s="13">
        <f t="shared" si="0"/>
        <v>68.2</v>
      </c>
      <c r="C25" s="13">
        <f t="shared" si="0"/>
        <v>64.7</v>
      </c>
      <c r="D25" s="13">
        <f t="shared" si="0"/>
        <v>78.099999999999994</v>
      </c>
      <c r="E25" s="13">
        <f t="shared" si="0"/>
        <v>65.7</v>
      </c>
      <c r="F25" s="13">
        <f t="shared" si="0"/>
        <v>53.7</v>
      </c>
      <c r="G25" s="13">
        <f>H25/'14d'!K25*100</f>
        <v>35.700133696299993</v>
      </c>
      <c r="H25" s="3">
        <f t="shared" si="1"/>
        <v>2216.3000000000002</v>
      </c>
      <c r="I25" s="3">
        <f t="shared" si="1"/>
        <v>22522.6</v>
      </c>
      <c r="J25" s="3">
        <f t="shared" si="1"/>
        <v>434.2</v>
      </c>
      <c r="K25" s="3">
        <f t="shared" si="1"/>
        <v>20448.5</v>
      </c>
      <c r="L25" s="3">
        <f t="shared" si="1"/>
        <v>1639.9</v>
      </c>
      <c r="N25">
        <v>1981</v>
      </c>
      <c r="O25">
        <v>68.2</v>
      </c>
      <c r="P25">
        <v>64.7</v>
      </c>
      <c r="Q25">
        <v>78.099999999999994</v>
      </c>
      <c r="R25">
        <v>65.7</v>
      </c>
      <c r="S25">
        <v>53.7</v>
      </c>
      <c r="T25">
        <v>2216300000</v>
      </c>
      <c r="U25">
        <v>22522600000</v>
      </c>
      <c r="V25">
        <v>434200000</v>
      </c>
      <c r="W25">
        <v>20448500000</v>
      </c>
      <c r="X25">
        <v>1639900000</v>
      </c>
    </row>
    <row r="26" spans="1:24">
      <c r="A26" s="7">
        <f t="shared" si="2"/>
        <v>1982</v>
      </c>
      <c r="B26" s="13">
        <f t="shared" si="0"/>
        <v>69.599999999999994</v>
      </c>
      <c r="C26" s="13">
        <f t="shared" si="0"/>
        <v>64.099999999999994</v>
      </c>
      <c r="D26" s="13">
        <f t="shared" si="0"/>
        <v>78.8</v>
      </c>
      <c r="E26" s="13">
        <f t="shared" si="0"/>
        <v>65</v>
      </c>
      <c r="F26" s="13">
        <f t="shared" si="0"/>
        <v>53.3</v>
      </c>
      <c r="G26" s="13">
        <f>H26/'14d'!K26*100</f>
        <v>37.006641505017697</v>
      </c>
      <c r="H26" s="3">
        <f t="shared" si="1"/>
        <v>2529.6999999999998</v>
      </c>
      <c r="I26" s="3">
        <f t="shared" si="1"/>
        <v>22812.400000000001</v>
      </c>
      <c r="J26" s="3">
        <f t="shared" si="1"/>
        <v>515.29999999999995</v>
      </c>
      <c r="K26" s="3">
        <f t="shared" si="1"/>
        <v>20489</v>
      </c>
      <c r="L26" s="3">
        <f t="shared" si="1"/>
        <v>1808.1</v>
      </c>
      <c r="N26">
        <v>1982</v>
      </c>
      <c r="O26">
        <v>69.599999999999994</v>
      </c>
      <c r="P26">
        <v>64.099999999999994</v>
      </c>
      <c r="Q26">
        <v>78.8</v>
      </c>
      <c r="R26">
        <v>65</v>
      </c>
      <c r="S26">
        <v>53.3</v>
      </c>
      <c r="T26">
        <v>2529700000</v>
      </c>
      <c r="U26">
        <v>22812400000</v>
      </c>
      <c r="V26">
        <v>515300000</v>
      </c>
      <c r="W26">
        <v>20489000000</v>
      </c>
      <c r="X26">
        <v>1808100000</v>
      </c>
    </row>
    <row r="27" spans="1:24">
      <c r="A27" s="7">
        <f t="shared" si="2"/>
        <v>1983</v>
      </c>
      <c r="B27" s="13">
        <f t="shared" si="0"/>
        <v>69.7</v>
      </c>
      <c r="C27" s="13">
        <f t="shared" si="0"/>
        <v>64.7</v>
      </c>
      <c r="D27" s="13">
        <f t="shared" si="0"/>
        <v>75.3</v>
      </c>
      <c r="E27" s="13">
        <f t="shared" si="0"/>
        <v>65.599999999999994</v>
      </c>
      <c r="F27" s="13">
        <f t="shared" si="0"/>
        <v>54.5</v>
      </c>
      <c r="G27" s="13">
        <f>H27/'14d'!K27*100</f>
        <v>39.177312554344191</v>
      </c>
      <c r="H27" s="3">
        <f t="shared" si="1"/>
        <v>2928.7</v>
      </c>
      <c r="I27" s="3">
        <f t="shared" si="1"/>
        <v>23121.8</v>
      </c>
      <c r="J27" s="3">
        <f t="shared" si="1"/>
        <v>554.4</v>
      </c>
      <c r="K27" s="3">
        <f t="shared" si="1"/>
        <v>20642.400000000001</v>
      </c>
      <c r="L27" s="3">
        <f t="shared" si="1"/>
        <v>1924.9</v>
      </c>
      <c r="N27">
        <v>1983</v>
      </c>
      <c r="O27">
        <v>69.7</v>
      </c>
      <c r="P27">
        <v>64.7</v>
      </c>
      <c r="Q27">
        <v>75.3</v>
      </c>
      <c r="R27">
        <v>65.599999999999994</v>
      </c>
      <c r="S27">
        <v>54.5</v>
      </c>
      <c r="T27">
        <v>2928700000</v>
      </c>
      <c r="U27">
        <v>23121800000</v>
      </c>
      <c r="V27">
        <v>554400000</v>
      </c>
      <c r="W27">
        <v>20642400000</v>
      </c>
      <c r="X27">
        <v>1924900000</v>
      </c>
    </row>
    <row r="28" spans="1:24">
      <c r="A28" s="7">
        <f t="shared" si="2"/>
        <v>1984</v>
      </c>
      <c r="B28" s="13">
        <f t="shared" si="0"/>
        <v>69.8</v>
      </c>
      <c r="C28" s="13">
        <f t="shared" si="0"/>
        <v>66</v>
      </c>
      <c r="D28" s="13">
        <f t="shared" si="0"/>
        <v>73.400000000000006</v>
      </c>
      <c r="E28" s="13">
        <f t="shared" si="0"/>
        <v>66.8</v>
      </c>
      <c r="F28" s="13">
        <f t="shared" si="0"/>
        <v>57.6</v>
      </c>
      <c r="G28" s="13">
        <f>H28/'14d'!K28*100</f>
        <v>41.039789789789793</v>
      </c>
      <c r="H28" s="3">
        <f t="shared" si="1"/>
        <v>3279.9</v>
      </c>
      <c r="I28" s="3">
        <f t="shared" si="1"/>
        <v>24943.3</v>
      </c>
      <c r="J28" s="3">
        <f t="shared" si="1"/>
        <v>565.4</v>
      </c>
      <c r="K28" s="3">
        <f t="shared" si="1"/>
        <v>22294.6</v>
      </c>
      <c r="L28" s="3">
        <f t="shared" si="1"/>
        <v>2083.3000000000002</v>
      </c>
      <c r="N28">
        <v>1984</v>
      </c>
      <c r="O28">
        <v>69.8</v>
      </c>
      <c r="P28">
        <v>66</v>
      </c>
      <c r="Q28">
        <v>73.400000000000006</v>
      </c>
      <c r="R28">
        <v>66.8</v>
      </c>
      <c r="S28">
        <v>57.6</v>
      </c>
      <c r="T28">
        <v>3279900000</v>
      </c>
      <c r="U28">
        <v>24943300000</v>
      </c>
      <c r="V28">
        <v>565400000</v>
      </c>
      <c r="W28">
        <v>22294600000</v>
      </c>
      <c r="X28">
        <v>2083300000</v>
      </c>
    </row>
    <row r="29" spans="1:24">
      <c r="A29" s="7">
        <f t="shared" si="2"/>
        <v>1985</v>
      </c>
      <c r="B29" s="13">
        <f t="shared" si="0"/>
        <v>71</v>
      </c>
      <c r="C29" s="13">
        <f t="shared" si="0"/>
        <v>67.599999999999994</v>
      </c>
      <c r="D29" s="13">
        <f t="shared" si="0"/>
        <v>73.599999999999994</v>
      </c>
      <c r="E29" s="13">
        <f t="shared" si="0"/>
        <v>68.3</v>
      </c>
      <c r="F29" s="13">
        <f t="shared" si="0"/>
        <v>61.3</v>
      </c>
      <c r="G29" s="13">
        <f>H29/'14d'!K29*100</f>
        <v>43.119592000458425</v>
      </c>
      <c r="H29" s="3">
        <f t="shared" si="1"/>
        <v>3762.4</v>
      </c>
      <c r="I29" s="3">
        <f t="shared" si="1"/>
        <v>25414.1</v>
      </c>
      <c r="J29" s="3">
        <f t="shared" si="1"/>
        <v>587.79999999999995</v>
      </c>
      <c r="K29" s="3">
        <f t="shared" si="1"/>
        <v>22549.1</v>
      </c>
      <c r="L29" s="3">
        <f t="shared" si="1"/>
        <v>2277.1999999999998</v>
      </c>
      <c r="N29">
        <v>1985</v>
      </c>
      <c r="O29">
        <v>71</v>
      </c>
      <c r="P29">
        <v>67.599999999999994</v>
      </c>
      <c r="Q29">
        <v>73.599999999999994</v>
      </c>
      <c r="R29">
        <v>68.3</v>
      </c>
      <c r="S29">
        <v>61.3</v>
      </c>
      <c r="T29">
        <v>3762400000</v>
      </c>
      <c r="U29">
        <v>25414100000</v>
      </c>
      <c r="V29">
        <v>587800000</v>
      </c>
      <c r="W29">
        <v>22549100000</v>
      </c>
      <c r="X29">
        <v>2277200000</v>
      </c>
    </row>
    <row r="30" spans="1:24">
      <c r="A30" s="7">
        <f t="shared" si="2"/>
        <v>1986</v>
      </c>
      <c r="B30" s="13">
        <f t="shared" si="0"/>
        <v>71.8</v>
      </c>
      <c r="C30" s="13">
        <f t="shared" si="0"/>
        <v>68.3</v>
      </c>
      <c r="D30" s="13">
        <f t="shared" si="0"/>
        <v>82.3</v>
      </c>
      <c r="E30" s="13">
        <f t="shared" si="0"/>
        <v>68.2</v>
      </c>
      <c r="F30" s="13">
        <f t="shared" si="0"/>
        <v>66.5</v>
      </c>
      <c r="G30" s="13">
        <f>H30/'14d'!K30*100</f>
        <v>43.493283389305084</v>
      </c>
      <c r="H30" s="3">
        <f t="shared" si="1"/>
        <v>4040.7</v>
      </c>
      <c r="I30" s="3">
        <f t="shared" si="1"/>
        <v>26181.1</v>
      </c>
      <c r="J30" s="3">
        <f t="shared" si="1"/>
        <v>608.79999999999995</v>
      </c>
      <c r="K30" s="3">
        <f t="shared" si="1"/>
        <v>23031.7</v>
      </c>
      <c r="L30" s="3">
        <f t="shared" si="1"/>
        <v>2540.5</v>
      </c>
      <c r="N30">
        <v>1986</v>
      </c>
      <c r="O30">
        <v>71.8</v>
      </c>
      <c r="P30">
        <v>68.3</v>
      </c>
      <c r="Q30">
        <v>82.3</v>
      </c>
      <c r="R30">
        <v>68.2</v>
      </c>
      <c r="S30">
        <v>66.5</v>
      </c>
      <c r="T30">
        <v>4040700000</v>
      </c>
      <c r="U30">
        <v>26181100000</v>
      </c>
      <c r="V30">
        <v>608800000</v>
      </c>
      <c r="W30">
        <v>23031700000</v>
      </c>
      <c r="X30">
        <v>2540500000</v>
      </c>
    </row>
    <row r="31" spans="1:24">
      <c r="A31" s="7">
        <f t="shared" si="2"/>
        <v>1987</v>
      </c>
      <c r="B31" s="13">
        <f t="shared" si="0"/>
        <v>74.2</v>
      </c>
      <c r="C31" s="13">
        <f t="shared" si="0"/>
        <v>70.2</v>
      </c>
      <c r="D31" s="13">
        <f t="shared" si="0"/>
        <v>77.099999999999994</v>
      </c>
      <c r="E31" s="13">
        <f t="shared" si="0"/>
        <v>70.2</v>
      </c>
      <c r="F31" s="13">
        <f t="shared" si="0"/>
        <v>68.8</v>
      </c>
      <c r="G31" s="13">
        <f>H31/'14d'!K31*100</f>
        <v>45.183175033921309</v>
      </c>
      <c r="H31" s="3">
        <f t="shared" si="1"/>
        <v>4562.1000000000004</v>
      </c>
      <c r="I31" s="3">
        <f t="shared" si="1"/>
        <v>27342.3</v>
      </c>
      <c r="J31" s="3">
        <f t="shared" si="1"/>
        <v>603.20000000000005</v>
      </c>
      <c r="K31" s="3">
        <f t="shared" si="1"/>
        <v>24012.2</v>
      </c>
      <c r="L31" s="3">
        <f t="shared" si="1"/>
        <v>2726.9</v>
      </c>
      <c r="N31">
        <v>1987</v>
      </c>
      <c r="O31">
        <v>74.2</v>
      </c>
      <c r="P31">
        <v>70.2</v>
      </c>
      <c r="Q31">
        <v>77.099999999999994</v>
      </c>
      <c r="R31">
        <v>70.2</v>
      </c>
      <c r="S31">
        <v>68.8</v>
      </c>
      <c r="T31">
        <v>4562100000</v>
      </c>
      <c r="U31">
        <v>27342300000</v>
      </c>
      <c r="V31">
        <v>603200000</v>
      </c>
      <c r="W31">
        <v>24012200000</v>
      </c>
      <c r="X31">
        <v>2726900000</v>
      </c>
    </row>
    <row r="32" spans="1:24">
      <c r="A32" s="7">
        <f t="shared" si="2"/>
        <v>1988</v>
      </c>
      <c r="B32" s="13">
        <f t="shared" si="0"/>
        <v>77.400000000000006</v>
      </c>
      <c r="C32" s="13">
        <f t="shared" si="0"/>
        <v>71.3</v>
      </c>
      <c r="D32" s="13">
        <f t="shared" si="0"/>
        <v>75.900000000000006</v>
      </c>
      <c r="E32" s="13">
        <f t="shared" si="0"/>
        <v>71.599999999999994</v>
      </c>
      <c r="F32" s="13">
        <f t="shared" si="0"/>
        <v>67.900000000000006</v>
      </c>
      <c r="G32" s="13">
        <f>H32/'14d'!K32*100</f>
        <v>41.819464033850494</v>
      </c>
      <c r="H32" s="3">
        <f t="shared" si="1"/>
        <v>4269.6000000000004</v>
      </c>
      <c r="I32" s="3">
        <f t="shared" si="1"/>
        <v>28583</v>
      </c>
      <c r="J32" s="3">
        <f t="shared" si="1"/>
        <v>570.9</v>
      </c>
      <c r="K32" s="3">
        <f t="shared" si="1"/>
        <v>25075.8</v>
      </c>
      <c r="L32" s="3">
        <f t="shared" si="1"/>
        <v>2936.3</v>
      </c>
      <c r="N32">
        <v>1988</v>
      </c>
      <c r="O32">
        <v>77.400000000000006</v>
      </c>
      <c r="P32">
        <v>71.3</v>
      </c>
      <c r="Q32">
        <v>75.900000000000006</v>
      </c>
      <c r="R32">
        <v>71.599999999999994</v>
      </c>
      <c r="S32">
        <v>67.900000000000006</v>
      </c>
      <c r="T32">
        <v>4269600000</v>
      </c>
      <c r="U32">
        <v>28583000000</v>
      </c>
      <c r="V32">
        <v>570900000</v>
      </c>
      <c r="W32">
        <v>25075800000</v>
      </c>
      <c r="X32">
        <v>2936300000</v>
      </c>
    </row>
    <row r="33" spans="1:24">
      <c r="A33" s="7">
        <f t="shared" si="2"/>
        <v>1989</v>
      </c>
      <c r="B33" s="13">
        <f t="shared" si="0"/>
        <v>81.3</v>
      </c>
      <c r="C33" s="13">
        <f t="shared" si="0"/>
        <v>71.5</v>
      </c>
      <c r="D33" s="13">
        <f t="shared" si="0"/>
        <v>76.2</v>
      </c>
      <c r="E33" s="13">
        <f t="shared" si="0"/>
        <v>71.900000000000006</v>
      </c>
      <c r="F33" s="13">
        <f t="shared" si="0"/>
        <v>67.599999999999994</v>
      </c>
      <c r="G33" s="13">
        <f>H33/'14d'!K33*100</f>
        <v>41.722664558510736</v>
      </c>
      <c r="H33" s="3">
        <f t="shared" si="1"/>
        <v>4433.2</v>
      </c>
      <c r="I33" s="3">
        <f t="shared" si="1"/>
        <v>29112.3</v>
      </c>
      <c r="J33" s="3">
        <f t="shared" si="1"/>
        <v>564.29999999999995</v>
      </c>
      <c r="K33" s="3">
        <f t="shared" si="1"/>
        <v>25462.1</v>
      </c>
      <c r="L33" s="3">
        <f t="shared" si="1"/>
        <v>3085.9</v>
      </c>
      <c r="N33">
        <v>1989</v>
      </c>
      <c r="O33">
        <v>81.3</v>
      </c>
      <c r="P33">
        <v>71.5</v>
      </c>
      <c r="Q33">
        <v>76.2</v>
      </c>
      <c r="R33">
        <v>71.900000000000006</v>
      </c>
      <c r="S33">
        <v>67.599999999999994</v>
      </c>
      <c r="T33">
        <v>4433200000</v>
      </c>
      <c r="U33">
        <v>29112300000</v>
      </c>
      <c r="V33">
        <v>564300000</v>
      </c>
      <c r="W33">
        <v>25462100000</v>
      </c>
      <c r="X33">
        <v>3085900000</v>
      </c>
    </row>
    <row r="34" spans="1:24">
      <c r="A34" s="7">
        <f t="shared" si="2"/>
        <v>1990</v>
      </c>
      <c r="B34" s="13">
        <f t="shared" si="0"/>
        <v>83.4</v>
      </c>
      <c r="C34" s="13">
        <f t="shared" si="0"/>
        <v>71</v>
      </c>
      <c r="D34" s="13">
        <f t="shared" si="0"/>
        <v>73.599999999999994</v>
      </c>
      <c r="E34" s="13">
        <f t="shared" si="0"/>
        <v>71.599999999999994</v>
      </c>
      <c r="F34" s="13">
        <f t="shared" si="0"/>
        <v>66.099999999999994</v>
      </c>
      <c r="G34" s="13">
        <f>H34/'14d'!K34*100</f>
        <v>44.649667175149077</v>
      </c>
      <c r="H34" s="3">
        <f t="shared" si="1"/>
        <v>5151.5</v>
      </c>
      <c r="I34" s="3">
        <f t="shared" si="1"/>
        <v>29024.3</v>
      </c>
      <c r="J34" s="3">
        <f t="shared" si="1"/>
        <v>587</v>
      </c>
      <c r="K34" s="3">
        <f t="shared" si="1"/>
        <v>25235.4</v>
      </c>
      <c r="L34" s="3">
        <f t="shared" si="1"/>
        <v>3202</v>
      </c>
      <c r="N34">
        <v>1990</v>
      </c>
      <c r="O34">
        <v>83.4</v>
      </c>
      <c r="P34">
        <v>71</v>
      </c>
      <c r="Q34">
        <v>73.599999999999994</v>
      </c>
      <c r="R34">
        <v>71.599999999999994</v>
      </c>
      <c r="S34">
        <v>66.099999999999994</v>
      </c>
      <c r="T34">
        <v>5151500000</v>
      </c>
      <c r="U34">
        <v>29024300000</v>
      </c>
      <c r="V34">
        <v>587000000</v>
      </c>
      <c r="W34">
        <v>25235400000</v>
      </c>
      <c r="X34">
        <v>3202000000</v>
      </c>
    </row>
    <row r="35" spans="1:24">
      <c r="A35" s="7">
        <f t="shared" si="2"/>
        <v>1991</v>
      </c>
      <c r="B35" s="13">
        <f t="shared" si="0"/>
        <v>85.2</v>
      </c>
      <c r="C35" s="13">
        <f t="shared" si="0"/>
        <v>70.3</v>
      </c>
      <c r="D35" s="13">
        <f t="shared" si="0"/>
        <v>77.900000000000006</v>
      </c>
      <c r="E35" s="13">
        <f t="shared" si="0"/>
        <v>70.7</v>
      </c>
      <c r="F35" s="13">
        <f t="shared" si="0"/>
        <v>65.599999999999994</v>
      </c>
      <c r="G35" s="13">
        <f>H35/'14d'!K35*100</f>
        <v>48.169275140010711</v>
      </c>
      <c r="H35" s="3">
        <f t="shared" si="1"/>
        <v>6029.3</v>
      </c>
      <c r="I35" s="3">
        <f t="shared" si="1"/>
        <v>28011.3</v>
      </c>
      <c r="J35" s="3">
        <f t="shared" si="1"/>
        <v>609.29999999999995</v>
      </c>
      <c r="K35" s="3">
        <f t="shared" si="1"/>
        <v>24164.5</v>
      </c>
      <c r="L35" s="3">
        <f t="shared" si="1"/>
        <v>3237.5</v>
      </c>
      <c r="N35">
        <v>1991</v>
      </c>
      <c r="O35">
        <v>85.2</v>
      </c>
      <c r="P35">
        <v>70.3</v>
      </c>
      <c r="Q35">
        <v>77.900000000000006</v>
      </c>
      <c r="R35">
        <v>70.7</v>
      </c>
      <c r="S35">
        <v>65.599999999999994</v>
      </c>
      <c r="T35">
        <v>6029300000</v>
      </c>
      <c r="U35">
        <v>28011300000</v>
      </c>
      <c r="V35">
        <v>609300000</v>
      </c>
      <c r="W35">
        <v>24164500000</v>
      </c>
      <c r="X35">
        <v>3237500000</v>
      </c>
    </row>
    <row r="36" spans="1:24">
      <c r="A36" s="7">
        <f t="shared" si="2"/>
        <v>1992</v>
      </c>
      <c r="B36" s="13">
        <f t="shared" si="0"/>
        <v>87.3</v>
      </c>
      <c r="C36" s="13">
        <f t="shared" si="0"/>
        <v>70.8</v>
      </c>
      <c r="D36" s="13">
        <f t="shared" si="0"/>
        <v>81.099999999999994</v>
      </c>
      <c r="E36" s="13">
        <f t="shared" si="0"/>
        <v>71.2</v>
      </c>
      <c r="F36" s="13">
        <f t="shared" si="0"/>
        <v>65.900000000000006</v>
      </c>
      <c r="G36" s="13">
        <f>H36/'14d'!K36*100</f>
        <v>46.234417875343006</v>
      </c>
      <c r="H36" s="3">
        <f t="shared" si="1"/>
        <v>5897.2</v>
      </c>
      <c r="I36" s="3">
        <f t="shared" si="1"/>
        <v>28408.5</v>
      </c>
      <c r="J36" s="3">
        <f t="shared" si="1"/>
        <v>624</v>
      </c>
      <c r="K36" s="3">
        <f t="shared" si="1"/>
        <v>24419.4</v>
      </c>
      <c r="L36" s="3">
        <f t="shared" si="1"/>
        <v>3365.1</v>
      </c>
      <c r="N36">
        <v>1992</v>
      </c>
      <c r="O36">
        <v>87.3</v>
      </c>
      <c r="P36">
        <v>70.8</v>
      </c>
      <c r="Q36">
        <v>81.099999999999994</v>
      </c>
      <c r="R36">
        <v>71.2</v>
      </c>
      <c r="S36">
        <v>65.900000000000006</v>
      </c>
      <c r="T36">
        <v>5897200000</v>
      </c>
      <c r="U36">
        <v>28408500000</v>
      </c>
      <c r="V36">
        <v>624000000</v>
      </c>
      <c r="W36">
        <v>24419400000</v>
      </c>
      <c r="X36">
        <v>3365100000</v>
      </c>
    </row>
    <row r="37" spans="1:24">
      <c r="A37" s="7">
        <f t="shared" si="2"/>
        <v>1993</v>
      </c>
      <c r="B37" s="13">
        <f t="shared" si="0"/>
        <v>86.2</v>
      </c>
      <c r="C37" s="13">
        <f t="shared" si="0"/>
        <v>71.3</v>
      </c>
      <c r="D37" s="13">
        <f t="shared" si="0"/>
        <v>81.7</v>
      </c>
      <c r="E37" s="13">
        <f t="shared" si="0"/>
        <v>71.900000000000006</v>
      </c>
      <c r="F37" s="13">
        <f t="shared" si="0"/>
        <v>64.900000000000006</v>
      </c>
      <c r="G37" s="13">
        <f>H37/'14d'!K37*100</f>
        <v>45.169927744740711</v>
      </c>
      <c r="H37" s="3">
        <f t="shared" si="1"/>
        <v>5651.3</v>
      </c>
      <c r="I37" s="3">
        <f t="shared" si="1"/>
        <v>30058.9</v>
      </c>
      <c r="J37" s="3">
        <f t="shared" si="1"/>
        <v>650.9</v>
      </c>
      <c r="K37" s="3">
        <f t="shared" si="1"/>
        <v>26037.200000000001</v>
      </c>
      <c r="L37" s="3">
        <f t="shared" si="1"/>
        <v>3370.8</v>
      </c>
      <c r="N37">
        <v>1993</v>
      </c>
      <c r="O37">
        <v>86.2</v>
      </c>
      <c r="P37">
        <v>71.3</v>
      </c>
      <c r="Q37">
        <v>81.7</v>
      </c>
      <c r="R37">
        <v>71.900000000000006</v>
      </c>
      <c r="S37">
        <v>64.900000000000006</v>
      </c>
      <c r="T37">
        <v>5651300000</v>
      </c>
      <c r="U37">
        <v>30058900000</v>
      </c>
      <c r="V37">
        <v>650900000</v>
      </c>
      <c r="W37">
        <v>26037200000</v>
      </c>
      <c r="X37">
        <v>3370800000</v>
      </c>
    </row>
    <row r="38" spans="1:24">
      <c r="A38" s="7">
        <f t="shared" si="2"/>
        <v>1994</v>
      </c>
      <c r="B38" s="13">
        <f t="shared" si="0"/>
        <v>86.1</v>
      </c>
      <c r="C38" s="13">
        <f t="shared" si="0"/>
        <v>72.5</v>
      </c>
      <c r="D38" s="13">
        <f t="shared" si="0"/>
        <v>84.5</v>
      </c>
      <c r="E38" s="13">
        <f t="shared" si="0"/>
        <v>72.900000000000006</v>
      </c>
      <c r="F38" s="13">
        <f t="shared" si="0"/>
        <v>67.2</v>
      </c>
      <c r="G38" s="13">
        <f>H38/'14d'!K38*100</f>
        <v>47.080545892427075</v>
      </c>
      <c r="H38" s="3">
        <f t="shared" si="1"/>
        <v>6157.9</v>
      </c>
      <c r="I38" s="3">
        <f t="shared" si="1"/>
        <v>31936.5</v>
      </c>
      <c r="J38" s="3">
        <f t="shared" si="1"/>
        <v>705.3</v>
      </c>
      <c r="K38" s="3">
        <f t="shared" si="1"/>
        <v>27743.7</v>
      </c>
      <c r="L38" s="3">
        <f t="shared" si="1"/>
        <v>3487.4</v>
      </c>
      <c r="N38">
        <v>1994</v>
      </c>
      <c r="O38">
        <v>86.1</v>
      </c>
      <c r="P38">
        <v>72.5</v>
      </c>
      <c r="Q38">
        <v>84.5</v>
      </c>
      <c r="R38">
        <v>72.900000000000006</v>
      </c>
      <c r="S38">
        <v>67.2</v>
      </c>
      <c r="T38">
        <v>6157900000</v>
      </c>
      <c r="U38">
        <v>31936500000</v>
      </c>
      <c r="V38">
        <v>705300000</v>
      </c>
      <c r="W38">
        <v>27743700000</v>
      </c>
      <c r="X38">
        <v>3487400000</v>
      </c>
    </row>
    <row r="39" spans="1:24">
      <c r="A39" s="7">
        <f t="shared" si="2"/>
        <v>1995</v>
      </c>
      <c r="B39" s="13">
        <f t="shared" si="0"/>
        <v>86.7</v>
      </c>
      <c r="C39" s="13">
        <f t="shared" si="0"/>
        <v>74.900000000000006</v>
      </c>
      <c r="D39" s="13">
        <f t="shared" si="0"/>
        <v>84.3</v>
      </c>
      <c r="E39" s="13">
        <f t="shared" si="0"/>
        <v>75.099999999999994</v>
      </c>
      <c r="F39" s="13">
        <f t="shared" si="0"/>
        <v>70.900000000000006</v>
      </c>
      <c r="G39" s="13">
        <f>H39/'14d'!K39*100</f>
        <v>46.00557504097042</v>
      </c>
      <c r="H39" s="3">
        <f t="shared" si="1"/>
        <v>6007.5</v>
      </c>
      <c r="I39" s="3">
        <f t="shared" si="1"/>
        <v>34234.1</v>
      </c>
      <c r="J39" s="3">
        <f t="shared" si="1"/>
        <v>693.8</v>
      </c>
      <c r="K39" s="3">
        <f t="shared" si="1"/>
        <v>29790</v>
      </c>
      <c r="L39" s="3">
        <f t="shared" si="1"/>
        <v>3750.3</v>
      </c>
      <c r="N39">
        <v>1995</v>
      </c>
      <c r="O39">
        <v>86.7</v>
      </c>
      <c r="P39">
        <v>74.900000000000006</v>
      </c>
      <c r="Q39">
        <v>84.3</v>
      </c>
      <c r="R39">
        <v>75.099999999999994</v>
      </c>
      <c r="S39">
        <v>70.900000000000006</v>
      </c>
      <c r="T39">
        <v>6007500000</v>
      </c>
      <c r="U39">
        <v>34234100000</v>
      </c>
      <c r="V39">
        <v>693800000</v>
      </c>
      <c r="W39">
        <v>29790000000</v>
      </c>
      <c r="X39">
        <v>3750300000</v>
      </c>
    </row>
    <row r="40" spans="1:24">
      <c r="A40" s="7">
        <f t="shared" si="2"/>
        <v>1996</v>
      </c>
      <c r="B40" s="13">
        <f t="shared" si="0"/>
        <v>89.6</v>
      </c>
      <c r="C40" s="13">
        <f t="shared" si="0"/>
        <v>77.7</v>
      </c>
      <c r="D40" s="13">
        <f t="shared" si="0"/>
        <v>83.9</v>
      </c>
      <c r="E40" s="13">
        <f t="shared" si="0"/>
        <v>76.7</v>
      </c>
      <c r="F40" s="13">
        <f t="shared" si="0"/>
        <v>83.9</v>
      </c>
      <c r="G40" s="13">
        <f>H40/'14d'!K40*100</f>
        <v>46.318843160386102</v>
      </c>
      <c r="H40" s="3">
        <f t="shared" si="1"/>
        <v>6242.9</v>
      </c>
      <c r="I40" s="3">
        <f t="shared" si="1"/>
        <v>37044.6</v>
      </c>
      <c r="J40" s="3">
        <f t="shared" si="1"/>
        <v>708.4</v>
      </c>
      <c r="K40" s="3">
        <f t="shared" si="1"/>
        <v>31839.4</v>
      </c>
      <c r="L40" s="3">
        <f t="shared" si="1"/>
        <v>4496.8999999999996</v>
      </c>
      <c r="N40">
        <v>1996</v>
      </c>
      <c r="O40">
        <v>89.6</v>
      </c>
      <c r="P40">
        <v>77.7</v>
      </c>
      <c r="Q40">
        <v>83.9</v>
      </c>
      <c r="R40">
        <v>76.7</v>
      </c>
      <c r="S40">
        <v>83.9</v>
      </c>
      <c r="T40">
        <v>6242900000</v>
      </c>
      <c r="U40">
        <v>37044600000</v>
      </c>
      <c r="V40">
        <v>708400000</v>
      </c>
      <c r="W40">
        <v>31839400000</v>
      </c>
      <c r="X40">
        <v>4496900000</v>
      </c>
    </row>
    <row r="41" spans="1:24">
      <c r="A41" s="7">
        <f t="shared" si="2"/>
        <v>1997</v>
      </c>
      <c r="B41" s="13">
        <f t="shared" si="0"/>
        <v>90.8</v>
      </c>
      <c r="C41" s="13">
        <f t="shared" si="0"/>
        <v>79.5</v>
      </c>
      <c r="D41" s="13">
        <f t="shared" si="0"/>
        <v>85.4</v>
      </c>
      <c r="E41" s="13">
        <f t="shared" si="0"/>
        <v>78.8</v>
      </c>
      <c r="F41" s="13">
        <f t="shared" si="0"/>
        <v>84</v>
      </c>
      <c r="G41" s="13">
        <f>H41/'14d'!K41*100</f>
        <v>47.226229981243691</v>
      </c>
      <c r="H41" s="3">
        <f t="shared" si="1"/>
        <v>6546.5</v>
      </c>
      <c r="I41" s="3">
        <f t="shared" si="1"/>
        <v>38500.300000000003</v>
      </c>
      <c r="J41" s="3">
        <f t="shared" si="1"/>
        <v>738.4</v>
      </c>
      <c r="K41" s="3">
        <f t="shared" si="1"/>
        <v>33243.800000000003</v>
      </c>
      <c r="L41" s="3">
        <f t="shared" si="1"/>
        <v>4518.1000000000004</v>
      </c>
      <c r="N41">
        <v>1997</v>
      </c>
      <c r="O41">
        <v>90.8</v>
      </c>
      <c r="P41">
        <v>79.5</v>
      </c>
      <c r="Q41">
        <v>85.4</v>
      </c>
      <c r="R41">
        <v>78.8</v>
      </c>
      <c r="S41">
        <v>84</v>
      </c>
      <c r="T41">
        <v>6546500000</v>
      </c>
      <c r="U41">
        <v>38500300000</v>
      </c>
      <c r="V41">
        <v>738400000</v>
      </c>
      <c r="W41">
        <v>33243800000</v>
      </c>
      <c r="X41">
        <v>4518100000</v>
      </c>
    </row>
    <row r="42" spans="1:24">
      <c r="A42" s="7">
        <f t="shared" si="2"/>
        <v>1998</v>
      </c>
      <c r="B42" s="13">
        <f t="shared" si="0"/>
        <v>93.7</v>
      </c>
      <c r="C42" s="13">
        <f t="shared" si="0"/>
        <v>83.4</v>
      </c>
      <c r="D42" s="13">
        <f t="shared" si="0"/>
        <v>87.9</v>
      </c>
      <c r="E42" s="13">
        <f t="shared" si="0"/>
        <v>82.5</v>
      </c>
      <c r="F42" s="13">
        <f t="shared" si="0"/>
        <v>89.2</v>
      </c>
      <c r="G42" s="13">
        <f>H42/'14d'!K42*100</f>
        <v>48.972700272590423</v>
      </c>
      <c r="H42" s="3">
        <f t="shared" si="1"/>
        <v>7222.2</v>
      </c>
      <c r="I42" s="3">
        <f t="shared" si="1"/>
        <v>39186.400000000001</v>
      </c>
      <c r="J42" s="3">
        <f t="shared" si="1"/>
        <v>735.8</v>
      </c>
      <c r="K42" s="3">
        <f t="shared" si="1"/>
        <v>33583.300000000003</v>
      </c>
      <c r="L42" s="3">
        <f t="shared" si="1"/>
        <v>4867.3999999999996</v>
      </c>
      <c r="N42">
        <v>1998</v>
      </c>
      <c r="O42">
        <v>93.7</v>
      </c>
      <c r="P42">
        <v>83.4</v>
      </c>
      <c r="Q42">
        <v>87.9</v>
      </c>
      <c r="R42">
        <v>82.5</v>
      </c>
      <c r="S42">
        <v>89.2</v>
      </c>
      <c r="T42">
        <v>7222200000</v>
      </c>
      <c r="U42">
        <v>39186400000</v>
      </c>
      <c r="V42">
        <v>735800000</v>
      </c>
      <c r="W42">
        <v>33583300000</v>
      </c>
      <c r="X42">
        <v>4867400000</v>
      </c>
    </row>
    <row r="43" spans="1:24">
      <c r="A43" s="7">
        <f t="shared" si="2"/>
        <v>1999</v>
      </c>
      <c r="B43" s="13">
        <f t="shared" si="0"/>
        <v>98.9</v>
      </c>
      <c r="C43" s="13">
        <f t="shared" si="0"/>
        <v>87.1</v>
      </c>
      <c r="D43" s="13">
        <f t="shared" si="0"/>
        <v>90.2</v>
      </c>
      <c r="E43" s="13">
        <f t="shared" si="0"/>
        <v>86.5</v>
      </c>
      <c r="F43" s="13">
        <f t="shared" si="0"/>
        <v>91</v>
      </c>
      <c r="G43" s="13">
        <f>H43/'14d'!K43*100</f>
        <v>47.083384502026284</v>
      </c>
      <c r="H43" s="3">
        <f t="shared" si="1"/>
        <v>7284.6</v>
      </c>
      <c r="I43" s="3">
        <f t="shared" si="1"/>
        <v>40381.699999999997</v>
      </c>
      <c r="J43" s="3">
        <f t="shared" si="1"/>
        <v>834.2</v>
      </c>
      <c r="K43" s="3">
        <f t="shared" si="1"/>
        <v>34527.199999999997</v>
      </c>
      <c r="L43" s="3">
        <f t="shared" si="1"/>
        <v>5020.3</v>
      </c>
      <c r="N43">
        <v>1999</v>
      </c>
      <c r="O43">
        <v>98.9</v>
      </c>
      <c r="P43">
        <v>87.1</v>
      </c>
      <c r="Q43">
        <v>90.2</v>
      </c>
      <c r="R43">
        <v>86.5</v>
      </c>
      <c r="S43">
        <v>91</v>
      </c>
      <c r="T43">
        <v>7284600000</v>
      </c>
      <c r="U43">
        <v>40381700000</v>
      </c>
      <c r="V43">
        <v>834200000</v>
      </c>
      <c r="W43">
        <v>34527200000</v>
      </c>
      <c r="X43">
        <v>5020300000</v>
      </c>
    </row>
    <row r="44" spans="1:24">
      <c r="A44" s="7">
        <f t="shared" si="2"/>
        <v>2000</v>
      </c>
      <c r="B44" s="13">
        <f t="shared" si="0"/>
        <v>98.4</v>
      </c>
      <c r="C44" s="13">
        <f t="shared" si="0"/>
        <v>95.3</v>
      </c>
      <c r="D44" s="13">
        <f t="shared" si="0"/>
        <v>93.4</v>
      </c>
      <c r="E44" s="13">
        <f t="shared" si="0"/>
        <v>94</v>
      </c>
      <c r="F44" s="13">
        <f t="shared" si="0"/>
        <v>104.5</v>
      </c>
      <c r="G44" s="13">
        <f>H44/'14d'!K44*100</f>
        <v>49.832577802996767</v>
      </c>
      <c r="H44" s="3">
        <f t="shared" si="1"/>
        <v>7991.8</v>
      </c>
      <c r="I44" s="3">
        <f t="shared" si="1"/>
        <v>45768.6</v>
      </c>
      <c r="J44" s="3">
        <f t="shared" si="1"/>
        <v>1019.4</v>
      </c>
      <c r="K44" s="3">
        <f t="shared" si="1"/>
        <v>38816.699999999997</v>
      </c>
      <c r="L44" s="3">
        <f t="shared" si="1"/>
        <v>5932.5</v>
      </c>
      <c r="N44">
        <v>2000</v>
      </c>
      <c r="O44">
        <v>98.4</v>
      </c>
      <c r="P44">
        <v>95.3</v>
      </c>
      <c r="Q44">
        <v>93.4</v>
      </c>
      <c r="R44">
        <v>94</v>
      </c>
      <c r="S44">
        <v>104.5</v>
      </c>
      <c r="T44">
        <v>7991800000</v>
      </c>
      <c r="U44">
        <v>45768600000</v>
      </c>
      <c r="V44">
        <v>1019400000</v>
      </c>
      <c r="W44">
        <v>38816700000</v>
      </c>
      <c r="X44">
        <v>5932500000</v>
      </c>
    </row>
    <row r="45" spans="1:24">
      <c r="A45" s="7">
        <f t="shared" si="2"/>
        <v>2001</v>
      </c>
      <c r="B45" s="13">
        <f t="shared" si="0"/>
        <v>98.8</v>
      </c>
      <c r="C45" s="13">
        <f t="shared" si="0"/>
        <v>97.5</v>
      </c>
      <c r="D45" s="13">
        <f t="shared" si="0"/>
        <v>98.8</v>
      </c>
      <c r="E45" s="13">
        <f t="shared" si="0"/>
        <v>97</v>
      </c>
      <c r="F45" s="13">
        <f t="shared" si="0"/>
        <v>100.8</v>
      </c>
      <c r="G45" s="13">
        <f>H45/'14d'!K45*100</f>
        <v>51.099255268943445</v>
      </c>
      <c r="H45" s="3">
        <f t="shared" si="1"/>
        <v>8878.7000000000007</v>
      </c>
      <c r="I45" s="3">
        <f t="shared" si="1"/>
        <v>48465.4</v>
      </c>
      <c r="J45" s="3">
        <f t="shared" si="1"/>
        <v>1141.2</v>
      </c>
      <c r="K45" s="3">
        <f t="shared" si="1"/>
        <v>41466.300000000003</v>
      </c>
      <c r="L45" s="3">
        <f t="shared" si="1"/>
        <v>5857.9</v>
      </c>
      <c r="N45">
        <v>2001</v>
      </c>
      <c r="O45">
        <v>98.8</v>
      </c>
      <c r="P45">
        <v>97.5</v>
      </c>
      <c r="Q45">
        <v>98.8</v>
      </c>
      <c r="R45">
        <v>97</v>
      </c>
      <c r="S45">
        <v>100.8</v>
      </c>
      <c r="T45">
        <v>8878700000</v>
      </c>
      <c r="U45">
        <v>48465400000</v>
      </c>
      <c r="V45">
        <v>1141200000</v>
      </c>
      <c r="W45">
        <v>41466300000</v>
      </c>
      <c r="X45">
        <v>5857900000</v>
      </c>
    </row>
    <row r="46" spans="1:24">
      <c r="A46" s="7">
        <f t="shared" si="2"/>
        <v>2002</v>
      </c>
      <c r="B46" s="13">
        <f t="shared" si="0"/>
        <v>100</v>
      </c>
      <c r="C46" s="13">
        <f t="shared" si="0"/>
        <v>100</v>
      </c>
      <c r="D46" s="13">
        <f t="shared" si="0"/>
        <v>100</v>
      </c>
      <c r="E46" s="13">
        <f t="shared" si="0"/>
        <v>100</v>
      </c>
      <c r="F46" s="13">
        <f t="shared" si="0"/>
        <v>100</v>
      </c>
      <c r="G46" s="13">
        <f>H46/'14d'!K46*100</f>
        <v>49.548450508788157</v>
      </c>
      <c r="H46" s="3">
        <f t="shared" si="1"/>
        <v>8569.9</v>
      </c>
      <c r="I46" s="3">
        <f t="shared" si="1"/>
        <v>50270.400000000001</v>
      </c>
      <c r="J46" s="3">
        <f t="shared" si="1"/>
        <v>1106.3</v>
      </c>
      <c r="K46" s="3">
        <f t="shared" si="1"/>
        <v>43259.4</v>
      </c>
      <c r="L46" s="3">
        <f t="shared" si="1"/>
        <v>5904.6</v>
      </c>
      <c r="N46">
        <v>2002</v>
      </c>
      <c r="O46">
        <v>100</v>
      </c>
      <c r="P46">
        <v>100</v>
      </c>
      <c r="Q46">
        <v>100</v>
      </c>
      <c r="R46">
        <v>100</v>
      </c>
      <c r="S46">
        <v>100</v>
      </c>
      <c r="T46">
        <v>8569900000</v>
      </c>
      <c r="U46">
        <v>50270400000</v>
      </c>
      <c r="V46">
        <v>1106300000</v>
      </c>
      <c r="W46">
        <v>43259400000</v>
      </c>
      <c r="X46">
        <v>5904600000</v>
      </c>
    </row>
    <row r="47" spans="1:24">
      <c r="A47" s="7">
        <f t="shared" si="2"/>
        <v>2003</v>
      </c>
      <c r="B47" s="13">
        <f t="shared" si="0"/>
        <v>102.9</v>
      </c>
      <c r="C47" s="13">
        <f t="shared" si="0"/>
        <v>102.8</v>
      </c>
      <c r="D47" s="13">
        <f t="shared" si="0"/>
        <v>103.3</v>
      </c>
      <c r="E47" s="13">
        <f t="shared" si="0"/>
        <v>103.1</v>
      </c>
      <c r="F47" s="13">
        <f t="shared" si="0"/>
        <v>100.7</v>
      </c>
      <c r="G47" s="13">
        <f>H47/'14d'!K47*100</f>
        <v>49.480092549542995</v>
      </c>
      <c r="H47" s="3">
        <f t="shared" si="1"/>
        <v>9046</v>
      </c>
      <c r="I47" s="3">
        <f t="shared" si="1"/>
        <v>51495.5</v>
      </c>
      <c r="J47" s="3">
        <f t="shared" si="1"/>
        <v>1312.7</v>
      </c>
      <c r="K47" s="3">
        <f t="shared" si="1"/>
        <v>44104.1</v>
      </c>
      <c r="L47" s="3">
        <f t="shared" si="1"/>
        <v>6078.8</v>
      </c>
      <c r="N47">
        <v>2003</v>
      </c>
      <c r="O47">
        <v>102.9</v>
      </c>
      <c r="P47">
        <v>102.8</v>
      </c>
      <c r="Q47">
        <v>103.3</v>
      </c>
      <c r="R47">
        <v>103.1</v>
      </c>
      <c r="S47">
        <v>100.7</v>
      </c>
      <c r="T47">
        <v>9046000000</v>
      </c>
      <c r="U47">
        <v>51495500000</v>
      </c>
      <c r="V47">
        <v>1312700000</v>
      </c>
      <c r="W47">
        <v>44104100000</v>
      </c>
      <c r="X47">
        <v>6078800000</v>
      </c>
    </row>
    <row r="48" spans="1:24">
      <c r="A48" s="7">
        <f t="shared" si="2"/>
        <v>2004</v>
      </c>
      <c r="B48" s="13">
        <f t="shared" si="0"/>
        <v>106.4</v>
      </c>
      <c r="C48" s="13">
        <f t="shared" si="0"/>
        <v>103.1</v>
      </c>
      <c r="D48" s="13">
        <f t="shared" si="0"/>
        <v>99</v>
      </c>
      <c r="E48" s="13">
        <f t="shared" si="0"/>
        <v>103.3</v>
      </c>
      <c r="F48" s="13">
        <f t="shared" si="0"/>
        <v>102.3</v>
      </c>
      <c r="G48" s="13">
        <f>H48/'14d'!K48*100</f>
        <v>48.335266480300604</v>
      </c>
      <c r="H48" s="3">
        <f t="shared" si="1"/>
        <v>9042.9</v>
      </c>
      <c r="I48" s="3">
        <f t="shared" si="1"/>
        <v>52075.4</v>
      </c>
      <c r="J48" s="3">
        <f t="shared" si="1"/>
        <v>1305.3</v>
      </c>
      <c r="K48" s="3">
        <f t="shared" si="1"/>
        <v>44459.9</v>
      </c>
      <c r="L48" s="3">
        <f t="shared" si="1"/>
        <v>6310.3</v>
      </c>
      <c r="N48">
        <v>2004</v>
      </c>
      <c r="O48">
        <v>106.4</v>
      </c>
      <c r="P48">
        <v>103.1</v>
      </c>
      <c r="Q48">
        <v>99</v>
      </c>
      <c r="R48">
        <v>103.3</v>
      </c>
      <c r="S48">
        <v>102.3</v>
      </c>
      <c r="T48">
        <v>9042900000</v>
      </c>
      <c r="U48">
        <v>52075400000</v>
      </c>
      <c r="V48">
        <v>1305300000</v>
      </c>
      <c r="W48">
        <v>44459900000</v>
      </c>
      <c r="X48">
        <v>6310300000</v>
      </c>
    </row>
    <row r="49" spans="1:24">
      <c r="A49" s="7">
        <f t="shared" si="2"/>
        <v>2005</v>
      </c>
      <c r="B49" s="13">
        <f t="shared" si="0"/>
        <v>107.3</v>
      </c>
      <c r="C49" s="13">
        <f t="shared" si="0"/>
        <v>103.8</v>
      </c>
      <c r="D49" s="13">
        <f t="shared" si="0"/>
        <v>96</v>
      </c>
      <c r="E49" s="13">
        <f t="shared" si="0"/>
        <v>104.6</v>
      </c>
      <c r="F49" s="13">
        <f t="shared" si="0"/>
        <v>99.6</v>
      </c>
      <c r="G49" s="13">
        <f>H49/'14d'!K49*100</f>
        <v>48.307356400781103</v>
      </c>
      <c r="H49" s="3">
        <f t="shared" si="1"/>
        <v>9425.2000000000007</v>
      </c>
      <c r="I49" s="3">
        <f t="shared" si="1"/>
        <v>51434</v>
      </c>
      <c r="J49" s="3">
        <f t="shared" si="1"/>
        <v>1508.2</v>
      </c>
      <c r="K49" s="3">
        <f t="shared" si="1"/>
        <v>43599.3</v>
      </c>
      <c r="L49" s="3">
        <f t="shared" si="1"/>
        <v>6326.5</v>
      </c>
      <c r="N49">
        <v>2005</v>
      </c>
      <c r="O49">
        <v>107.3</v>
      </c>
      <c r="P49">
        <v>103.8</v>
      </c>
      <c r="Q49">
        <v>96</v>
      </c>
      <c r="R49">
        <v>104.6</v>
      </c>
      <c r="S49">
        <v>99.6</v>
      </c>
      <c r="T49">
        <v>9425200000</v>
      </c>
      <c r="U49">
        <v>51434000000</v>
      </c>
      <c r="V49">
        <v>1508200000</v>
      </c>
      <c r="W49">
        <v>43599300000</v>
      </c>
      <c r="X49">
        <v>6326500000</v>
      </c>
    </row>
    <row r="50" spans="1:24">
      <c r="A50" s="7">
        <f t="shared" si="2"/>
        <v>2006</v>
      </c>
      <c r="B50" s="13">
        <f t="shared" si="0"/>
        <v>107.8</v>
      </c>
      <c r="C50" s="13">
        <f t="shared" si="0"/>
        <v>105.6</v>
      </c>
      <c r="D50" s="13">
        <f t="shared" si="0"/>
        <v>98.2</v>
      </c>
      <c r="E50" s="13">
        <f t="shared" si="0"/>
        <v>105.5</v>
      </c>
      <c r="F50" s="13">
        <f t="shared" si="0"/>
        <v>107.6</v>
      </c>
      <c r="G50" s="13">
        <f>H50/'14d'!K50*100</f>
        <v>48.709510299740963</v>
      </c>
      <c r="H50" s="3">
        <f t="shared" si="1"/>
        <v>9872.2000000000007</v>
      </c>
      <c r="I50" s="3">
        <f t="shared" si="1"/>
        <v>52540.3</v>
      </c>
      <c r="J50" s="3">
        <f t="shared" si="1"/>
        <v>1471.9</v>
      </c>
      <c r="K50" s="3">
        <f t="shared" si="1"/>
        <v>43964.7</v>
      </c>
      <c r="L50" s="3">
        <f t="shared" si="1"/>
        <v>7103.7</v>
      </c>
      <c r="N50">
        <v>2006</v>
      </c>
      <c r="O50">
        <v>107.8</v>
      </c>
      <c r="P50">
        <v>105.6</v>
      </c>
      <c r="Q50">
        <v>98.2</v>
      </c>
      <c r="R50">
        <v>105.5</v>
      </c>
      <c r="S50">
        <v>107.6</v>
      </c>
      <c r="T50">
        <v>9872200000</v>
      </c>
      <c r="U50">
        <v>52540300000</v>
      </c>
      <c r="V50">
        <v>1471900000</v>
      </c>
      <c r="W50">
        <v>43964700000</v>
      </c>
      <c r="X50">
        <v>7103700000</v>
      </c>
    </row>
    <row r="51" spans="1:24">
      <c r="A51" s="7">
        <f t="shared" si="2"/>
        <v>2007</v>
      </c>
      <c r="B51" s="13">
        <f t="shared" si="0"/>
        <v>111.6</v>
      </c>
      <c r="C51" s="13">
        <f t="shared" si="0"/>
        <v>105.2</v>
      </c>
      <c r="D51" s="13">
        <f t="shared" si="0"/>
        <v>97.5</v>
      </c>
      <c r="E51" s="13">
        <f t="shared" si="0"/>
        <v>104.3</v>
      </c>
      <c r="F51" s="13">
        <f t="shared" si="0"/>
        <v>112.1</v>
      </c>
      <c r="G51" s="13">
        <f>H51/'14d'!K51*100</f>
        <v>48.250735135910489</v>
      </c>
      <c r="H51" s="3">
        <f t="shared" si="1"/>
        <v>10091.4</v>
      </c>
      <c r="I51" s="3">
        <f t="shared" si="1"/>
        <v>54456.5</v>
      </c>
      <c r="J51" s="3">
        <f t="shared" si="1"/>
        <v>1422.6</v>
      </c>
      <c r="K51" s="3">
        <f t="shared" si="1"/>
        <v>45395.199999999997</v>
      </c>
      <c r="L51" s="3">
        <f t="shared" si="1"/>
        <v>7638.6</v>
      </c>
      <c r="N51">
        <v>2007</v>
      </c>
      <c r="O51">
        <v>111.6</v>
      </c>
      <c r="P51">
        <v>105.2</v>
      </c>
      <c r="Q51">
        <v>97.5</v>
      </c>
      <c r="R51">
        <v>104.3</v>
      </c>
      <c r="S51">
        <v>112.1</v>
      </c>
      <c r="T51">
        <v>10091400000</v>
      </c>
      <c r="U51">
        <v>54456500000</v>
      </c>
      <c r="V51">
        <v>1422600000</v>
      </c>
      <c r="W51">
        <v>45395200000</v>
      </c>
      <c r="X51">
        <v>7638600000</v>
      </c>
    </row>
    <row r="52" spans="1:24">
      <c r="B52" s="13"/>
      <c r="C52" s="13"/>
      <c r="D52" s="13"/>
      <c r="E52" s="13"/>
      <c r="F52" s="13"/>
      <c r="G52" s="13"/>
      <c r="H52" s="13"/>
      <c r="I52" s="13"/>
      <c r="J52" s="13">
        <f>J51/$I$51*100</f>
        <v>2.6123603242955382</v>
      </c>
      <c r="K52" s="243">
        <f t="shared" ref="K52:L52" si="3">K51/$I$51*100</f>
        <v>83.360480383425298</v>
      </c>
      <c r="L52" s="243">
        <f t="shared" si="3"/>
        <v>14.026975659471322</v>
      </c>
    </row>
    <row r="53" spans="1:24">
      <c r="A53" s="9" t="s">
        <v>71</v>
      </c>
    </row>
    <row r="54" spans="1:24">
      <c r="A54" s="7" t="s">
        <v>509</v>
      </c>
      <c r="B54" s="2">
        <f>(POWER(VLOOKUP(VALUE(RIGHT($A54,4)),$A$5:$L$51,COLUMN(B$51),0)/VLOOKUP(VALUE(LEFT($A54,4)),$A$5:$L$51,COLUMN(B$51),0),1/(VALUE(RIGHT($A54,4))-VALUE(LEFT($A54,4))))-1)*100</f>
        <v>2.5338259161173715</v>
      </c>
      <c r="C54" s="2">
        <f t="shared" ref="C54:L62" si="4">(POWER(VLOOKUP(VALUE(RIGHT($A54,4)),$A$5:$L$51,COLUMN(C$51),0)/VLOOKUP(VALUE(LEFT($A54,4)),$A$5:$L$51,COLUMN(C$51),0),1/(VALUE(RIGHT($A54,4))-VALUE(LEFT($A54,4))))-1)*100</f>
        <v>2.352395537529528</v>
      </c>
      <c r="D54" s="2">
        <f t="shared" si="4"/>
        <v>0.50596793907358162</v>
      </c>
      <c r="E54" s="2">
        <f t="shared" si="4"/>
        <v>2.3087685995609064</v>
      </c>
      <c r="F54" s="2">
        <f t="shared" si="4"/>
        <v>3.126520114293263</v>
      </c>
      <c r="G54" s="2">
        <f t="shared" si="4"/>
        <v>0.81122033282443606</v>
      </c>
      <c r="H54" s="2">
        <f t="shared" si="4"/>
        <v>7.5745799101864852</v>
      </c>
      <c r="I54" s="2">
        <f t="shared" si="4"/>
        <v>6.1792709307985971</v>
      </c>
      <c r="J54" s="2">
        <f t="shared" si="4"/>
        <v>6.9242461118872445</v>
      </c>
      <c r="K54" s="2">
        <f t="shared" si="4"/>
        <v>6.0034001872613096</v>
      </c>
      <c r="L54" s="2">
        <f t="shared" si="4"/>
        <v>7.4427801509480807</v>
      </c>
    </row>
    <row r="55" spans="1:24">
      <c r="A55" s="91" t="s">
        <v>1411</v>
      </c>
      <c r="B55" s="2">
        <f t="shared" ref="B55:B71" si="5">(POWER(VLOOKUP(VALUE(RIGHT($A55,4)),$A$5:$L$51,COLUMN(B$51),0)/VLOOKUP(VALUE(LEFT($A55,4)),$A$5:$L$51,COLUMN(B$51),0),1/(VALUE(RIGHT($A55,4))-VALUE(LEFT($A55,4))))-1)*100</f>
        <v>2.6634625051150662</v>
      </c>
      <c r="C55" s="2">
        <f t="shared" si="4"/>
        <v>2.5203050382460956</v>
      </c>
      <c r="D55" s="2">
        <f t="shared" si="4"/>
        <v>0.48630013144919104</v>
      </c>
      <c r="E55" s="2">
        <f t="shared" si="4"/>
        <v>2.4552530942530737</v>
      </c>
      <c r="F55" s="2">
        <f t="shared" si="4"/>
        <v>3.5114505361564685</v>
      </c>
      <c r="G55" s="2">
        <f t="shared" si="4"/>
        <v>1.0410580705795924</v>
      </c>
      <c r="H55" s="2">
        <f t="shared" si="4"/>
        <v>8.3436656934086972</v>
      </c>
      <c r="I55" s="2">
        <f t="shared" si="4"/>
        <v>6.850879170325852</v>
      </c>
      <c r="J55" s="2">
        <f t="shared" si="4"/>
        <v>7.2960579175970652</v>
      </c>
      <c r="K55" s="2">
        <f t="shared" si="4"/>
        <v>6.6893348457800483</v>
      </c>
      <c r="L55" s="2">
        <f t="shared" si="4"/>
        <v>8.1330323753403775</v>
      </c>
      <c r="P55" s="295" t="str">
        <f>C3</f>
        <v>Total Intermediate Inputs</v>
      </c>
      <c r="Q55" s="295" t="str">
        <f>D3</f>
        <v>Energy</v>
      </c>
      <c r="R55" s="295" t="str">
        <f>E3</f>
        <v>Material</v>
      </c>
      <c r="S55" s="295" t="str">
        <f>F3</f>
        <v>Services</v>
      </c>
    </row>
    <row r="56" spans="1:24">
      <c r="A56" s="91" t="s">
        <v>3</v>
      </c>
      <c r="B56" s="2">
        <f t="shared" si="5"/>
        <v>1.8145558081346991</v>
      </c>
      <c r="C56" s="2">
        <f t="shared" si="4"/>
        <v>1.4219214779398026</v>
      </c>
      <c r="D56" s="2">
        <f t="shared" si="4"/>
        <v>0.61561621496635244</v>
      </c>
      <c r="E56" s="2">
        <f t="shared" si="4"/>
        <v>1.4964662995807121</v>
      </c>
      <c r="F56" s="2">
        <f t="shared" si="4"/>
        <v>1.0079640586616367</v>
      </c>
      <c r="G56" s="2">
        <f t="shared" si="4"/>
        <v>-0.45976666877601824</v>
      </c>
      <c r="H56" s="2">
        <f t="shared" si="4"/>
        <v>3.3885398879543116</v>
      </c>
      <c r="I56" s="2">
        <f t="shared" si="4"/>
        <v>2.5139945952660891</v>
      </c>
      <c r="J56" s="2">
        <f t="shared" si="4"/>
        <v>4.876185285947221</v>
      </c>
      <c r="K56" s="2">
        <f t="shared" si="4"/>
        <v>2.2617089328495821</v>
      </c>
      <c r="L56" s="2">
        <f t="shared" si="4"/>
        <v>3.6769682141375215</v>
      </c>
      <c r="O56" t="str">
        <f>A54</f>
        <v>1961-2007</v>
      </c>
      <c r="P56" s="239">
        <f t="shared" ref="P56:S58" si="6">C54</f>
        <v>2.352395537529528</v>
      </c>
      <c r="Q56" s="239">
        <f t="shared" si="6"/>
        <v>0.50596793907358162</v>
      </c>
      <c r="R56" s="239">
        <f t="shared" si="6"/>
        <v>2.3087685995609064</v>
      </c>
      <c r="S56" s="239">
        <f t="shared" si="6"/>
        <v>3.126520114293263</v>
      </c>
    </row>
    <row r="57" spans="1:24">
      <c r="A57" s="91" t="s">
        <v>0</v>
      </c>
      <c r="B57" s="2">
        <f t="shared" si="5"/>
        <v>1.9121929658257431</v>
      </c>
      <c r="C57" s="2">
        <f t="shared" si="4"/>
        <v>1.8872103481692326</v>
      </c>
      <c r="D57" s="2">
        <f t="shared" si="4"/>
        <v>0.856967743934689</v>
      </c>
      <c r="E57" s="2">
        <f t="shared" si="4"/>
        <v>1.7934793909677449</v>
      </c>
      <c r="F57" s="2">
        <f t="shared" si="4"/>
        <v>2.8711305100722617</v>
      </c>
      <c r="G57" s="2">
        <f t="shared" si="4"/>
        <v>1.1654180362527189</v>
      </c>
      <c r="H57" s="2">
        <f t="shared" si="4"/>
        <v>6.0034769629112805</v>
      </c>
      <c r="I57" s="2">
        <f t="shared" si="4"/>
        <v>3.4540159074758714</v>
      </c>
      <c r="J57" s="2">
        <f t="shared" si="4"/>
        <v>4.6701404994766715</v>
      </c>
      <c r="K57" s="2">
        <f t="shared" si="4"/>
        <v>3.1148217359507901</v>
      </c>
      <c r="L57" s="2">
        <f t="shared" si="4"/>
        <v>6.0962079130554736</v>
      </c>
      <c r="O57" s="294" t="str">
        <f t="shared" ref="O57:O58" si="7">A55</f>
        <v>1961-2000</v>
      </c>
      <c r="P57" s="239">
        <f t="shared" si="6"/>
        <v>2.5203050382460956</v>
      </c>
      <c r="Q57" s="239">
        <f t="shared" si="6"/>
        <v>0.48630013144919104</v>
      </c>
      <c r="R57" s="239">
        <f t="shared" si="6"/>
        <v>2.4552530942530737</v>
      </c>
      <c r="S57" s="239">
        <f t="shared" si="6"/>
        <v>3.5114505361564685</v>
      </c>
    </row>
    <row r="58" spans="1:24">
      <c r="A58" s="75" t="s">
        <v>1</v>
      </c>
      <c r="B58" s="2">
        <f t="shared" si="5"/>
        <v>2.2205636539805784</v>
      </c>
      <c r="C58" s="2">
        <f t="shared" si="4"/>
        <v>1.2570382359547549</v>
      </c>
      <c r="D58" s="2">
        <f t="shared" si="4"/>
        <v>-0.30738403185501806</v>
      </c>
      <c r="E58" s="2">
        <f t="shared" si="4"/>
        <v>1.1335937668002005</v>
      </c>
      <c r="F58" s="2">
        <f t="shared" si="4"/>
        <v>2.9192354375685348</v>
      </c>
      <c r="G58" s="2">
        <f t="shared" si="4"/>
        <v>1.9677354099916666</v>
      </c>
      <c r="H58" s="2">
        <f t="shared" si="4"/>
        <v>9.0526183063859733</v>
      </c>
      <c r="I58" s="2">
        <f t="shared" si="4"/>
        <v>3.2600305654844508</v>
      </c>
      <c r="J58" s="2">
        <f t="shared" si="4"/>
        <v>3.3302616012218511</v>
      </c>
      <c r="K58" s="2">
        <f t="shared" si="4"/>
        <v>2.7789308016625158</v>
      </c>
      <c r="L58" s="2">
        <f t="shared" si="4"/>
        <v>8.2232471198722568</v>
      </c>
      <c r="O58" s="294" t="str">
        <f t="shared" si="7"/>
        <v>2000-2007</v>
      </c>
      <c r="P58" s="239">
        <f t="shared" si="6"/>
        <v>1.4219214779398026</v>
      </c>
      <c r="Q58" s="239">
        <f t="shared" si="6"/>
        <v>0.61561621496635244</v>
      </c>
      <c r="R58" s="239">
        <f t="shared" si="6"/>
        <v>1.4964662995807121</v>
      </c>
      <c r="S58" s="239">
        <f t="shared" si="6"/>
        <v>1.0079640586616367</v>
      </c>
    </row>
    <row r="59" spans="1:24">
      <c r="A59" s="91" t="s">
        <v>933</v>
      </c>
      <c r="B59" s="2">
        <f t="shared" si="5"/>
        <v>2.1223830213652706</v>
      </c>
      <c r="C59" s="2">
        <f t="shared" si="4"/>
        <v>2.0782220149703878</v>
      </c>
      <c r="D59" s="2">
        <f t="shared" si="4"/>
        <v>0.81031912506279724</v>
      </c>
      <c r="E59" s="2">
        <f t="shared" si="4"/>
        <v>2.0435857688224202</v>
      </c>
      <c r="F59" s="2">
        <f t="shared" si="4"/>
        <v>2.5177902625916904</v>
      </c>
      <c r="G59" s="2">
        <f t="shared" si="4"/>
        <v>0.49553105859205804</v>
      </c>
      <c r="H59" s="2">
        <f t="shared" si="4"/>
        <v>4.454781379729944</v>
      </c>
      <c r="I59" s="2">
        <f t="shared" si="4"/>
        <v>3.5489743793057471</v>
      </c>
      <c r="J59" s="2">
        <f t="shared" si="4"/>
        <v>4.1244617806281525</v>
      </c>
      <c r="K59" s="2">
        <f t="shared" si="4"/>
        <v>3.2838857281426659</v>
      </c>
      <c r="L59" s="2">
        <f t="shared" si="4"/>
        <v>5.381993073837732</v>
      </c>
    </row>
    <row r="60" spans="1:24">
      <c r="A60" s="91" t="s">
        <v>636</v>
      </c>
      <c r="B60" s="2">
        <f t="shared" si="5"/>
        <v>1.7754380980815387</v>
      </c>
      <c r="C60" s="2">
        <f t="shared" si="4"/>
        <v>2.1685442668347266</v>
      </c>
      <c r="D60" s="2">
        <f t="shared" si="4"/>
        <v>1.3788131191906139</v>
      </c>
      <c r="E60" s="2">
        <f t="shared" si="4"/>
        <v>2.0881422954308393</v>
      </c>
      <c r="F60" s="2">
        <f t="shared" si="4"/>
        <v>2.8497577601569457</v>
      </c>
      <c r="G60" s="2">
        <f t="shared" si="4"/>
        <v>0.81086186477730138</v>
      </c>
      <c r="H60" s="2">
        <f t="shared" si="4"/>
        <v>4.6758120401173331</v>
      </c>
      <c r="I60" s="2">
        <f t="shared" si="4"/>
        <v>3.540348549593153</v>
      </c>
      <c r="J60" s="2">
        <f t="shared" si="4"/>
        <v>5.2712057950532465</v>
      </c>
      <c r="K60" s="2">
        <f t="shared" si="4"/>
        <v>3.2644587379507595</v>
      </c>
      <c r="L60" s="2">
        <f t="shared" si="4"/>
        <v>5.1643253289805457</v>
      </c>
    </row>
    <row r="61" spans="1:24">
      <c r="A61" s="91" t="s">
        <v>2</v>
      </c>
      <c r="B61" s="2">
        <f t="shared" si="5"/>
        <v>1.7505528353710664</v>
      </c>
      <c r="C61" s="2">
        <f t="shared" si="4"/>
        <v>2.6465270239865557</v>
      </c>
      <c r="D61" s="2">
        <f t="shared" si="4"/>
        <v>1.8674952492839125</v>
      </c>
      <c r="E61" s="2">
        <f t="shared" si="4"/>
        <v>2.4664579759233085</v>
      </c>
      <c r="F61" s="2">
        <f t="shared" si="4"/>
        <v>4.0392555287429577</v>
      </c>
      <c r="G61" s="2">
        <f t="shared" si="4"/>
        <v>1.6278755337143291</v>
      </c>
      <c r="H61" s="2">
        <f t="shared" si="4"/>
        <v>5.5033176327890176</v>
      </c>
      <c r="I61" s="2">
        <f t="shared" si="4"/>
        <v>4.1988265682344705</v>
      </c>
      <c r="J61" s="2">
        <f t="shared" si="4"/>
        <v>5.5233568009555034</v>
      </c>
      <c r="K61" s="2">
        <f t="shared" si="4"/>
        <v>3.9076856827921613</v>
      </c>
      <c r="L61" s="2">
        <f t="shared" si="4"/>
        <v>6.1219158134510065</v>
      </c>
    </row>
    <row r="62" spans="1:24">
      <c r="A62" s="91" t="s">
        <v>3</v>
      </c>
      <c r="B62" s="2">
        <f t="shared" si="5"/>
        <v>1.8145558081346991</v>
      </c>
      <c r="C62" s="2">
        <f t="shared" si="4"/>
        <v>1.4219214779398026</v>
      </c>
      <c r="D62" s="2">
        <f t="shared" si="4"/>
        <v>0.61561621496635244</v>
      </c>
      <c r="E62" s="2">
        <f t="shared" si="4"/>
        <v>1.4964662995807121</v>
      </c>
      <c r="F62" s="2">
        <f t="shared" si="4"/>
        <v>1.0079640586616367</v>
      </c>
      <c r="G62" s="2">
        <f t="shared" si="4"/>
        <v>-0.45976666877601824</v>
      </c>
      <c r="H62" s="2">
        <f t="shared" si="4"/>
        <v>3.3885398879543116</v>
      </c>
      <c r="I62" s="2">
        <f t="shared" si="4"/>
        <v>2.5139945952660891</v>
      </c>
      <c r="J62" s="2">
        <f t="shared" si="4"/>
        <v>4.876185285947221</v>
      </c>
      <c r="K62" s="2">
        <f t="shared" si="4"/>
        <v>2.2617089328495821</v>
      </c>
      <c r="L62" s="2">
        <f t="shared" si="4"/>
        <v>3.6769682141375215</v>
      </c>
    </row>
    <row r="63" spans="1:24">
      <c r="B63" s="2"/>
    </row>
    <row r="64" spans="1:24">
      <c r="A64" s="94" t="s">
        <v>1351</v>
      </c>
      <c r="B64" s="2"/>
    </row>
    <row r="65" spans="1:2" hidden="1" outlineLevel="1">
      <c r="A65" s="92" t="s">
        <v>1255</v>
      </c>
      <c r="B65" s="2"/>
    </row>
    <row r="66" spans="1:2" hidden="1" outlineLevel="1">
      <c r="A66" s="193" t="s">
        <v>509</v>
      </c>
      <c r="B66" s="2">
        <f t="shared" si="5"/>
        <v>2.5338259161173715</v>
      </c>
    </row>
    <row r="67" spans="1:2" hidden="1" outlineLevel="1">
      <c r="A67" s="193" t="s">
        <v>0</v>
      </c>
      <c r="B67" s="2">
        <f t="shared" si="5"/>
        <v>1.9121929658257431</v>
      </c>
    </row>
    <row r="68" spans="1:2" hidden="1" outlineLevel="1">
      <c r="A68" s="193" t="s">
        <v>529</v>
      </c>
      <c r="B68" s="2">
        <f t="shared" si="5"/>
        <v>3.3476209006503943</v>
      </c>
    </row>
    <row r="69" spans="1:2" hidden="1" outlineLevel="1">
      <c r="A69" s="193" t="s">
        <v>1</v>
      </c>
      <c r="B69" s="2">
        <f t="shared" si="5"/>
        <v>2.2205636539805784</v>
      </c>
    </row>
    <row r="70" spans="1:2" hidden="1" outlineLevel="1">
      <c r="A70" s="193" t="s">
        <v>2</v>
      </c>
      <c r="B70" s="2">
        <f t="shared" si="5"/>
        <v>1.7505528353710664</v>
      </c>
    </row>
    <row r="71" spans="1:2" hidden="1" outlineLevel="1">
      <c r="A71" s="193" t="s">
        <v>3</v>
      </c>
      <c r="B71" s="2">
        <f t="shared" si="5"/>
        <v>1.8145558081346991</v>
      </c>
    </row>
    <row r="72" spans="1:2" collapsed="1"/>
  </sheetData>
  <mergeCells count="8">
    <mergeCell ref="I2:L2"/>
    <mergeCell ref="B4:F4"/>
    <mergeCell ref="H4:L4"/>
    <mergeCell ref="A2:A4"/>
    <mergeCell ref="B2:B3"/>
    <mergeCell ref="C2:F2"/>
    <mergeCell ref="G2:G3"/>
    <mergeCell ref="H2:H3"/>
  </mergeCells>
  <pageMargins left="0.7" right="0.7" top="0.75" bottom="0.75" header="0.3" footer="0.3"/>
  <pageSetup scale="70" orientation="portrait" horizontalDpi="0" verticalDpi="0" r:id="rId1"/>
</worksheet>
</file>

<file path=xl/worksheets/sheet99.xml><?xml version="1.0" encoding="utf-8"?>
<worksheet xmlns="http://schemas.openxmlformats.org/spreadsheetml/2006/main" xmlns:r="http://schemas.openxmlformats.org/officeDocument/2006/relationships">
  <sheetPr codeName="Sheet141"/>
  <dimension ref="A1:H35"/>
  <sheetViews>
    <sheetView view="pageBreakPreview" zoomScaleNormal="115" zoomScaleSheetLayoutView="100" workbookViewId="0"/>
  </sheetViews>
  <sheetFormatPr defaultRowHeight="15" outlineLevelRow="1"/>
  <cols>
    <col min="1" max="1" width="30.5703125" customWidth="1"/>
    <col min="2" max="7" width="12.140625" customWidth="1"/>
  </cols>
  <sheetData>
    <row r="1" spans="1:8">
      <c r="A1" s="9" t="s">
        <v>970</v>
      </c>
      <c r="B1" s="9"/>
      <c r="C1" s="35"/>
      <c r="D1" s="35"/>
      <c r="E1" s="35"/>
      <c r="F1" s="35"/>
      <c r="G1" s="35"/>
    </row>
    <row r="2" spans="1:8">
      <c r="A2" s="9"/>
      <c r="B2" s="34" t="s">
        <v>509</v>
      </c>
      <c r="C2" s="34" t="s">
        <v>530</v>
      </c>
      <c r="D2" s="96" t="s">
        <v>531</v>
      </c>
      <c r="E2" s="96" t="s">
        <v>1</v>
      </c>
      <c r="F2" s="96" t="s">
        <v>2</v>
      </c>
      <c r="G2" s="96" t="s">
        <v>3</v>
      </c>
      <c r="H2" s="291" t="s">
        <v>1411</v>
      </c>
    </row>
    <row r="3" spans="1:8">
      <c r="A3" s="9" t="s">
        <v>959</v>
      </c>
      <c r="B3" s="8"/>
      <c r="C3" s="8"/>
      <c r="D3" s="8"/>
      <c r="E3" s="8"/>
      <c r="F3" s="8"/>
      <c r="G3" s="8"/>
    </row>
    <row r="4" spans="1:8">
      <c r="A4" t="s">
        <v>960</v>
      </c>
      <c r="B4" s="2">
        <f>AVERAGE('14e'!G4:G50)</f>
        <v>58.723794640290052</v>
      </c>
      <c r="C4" s="2">
        <f>AVERAGE('14e'!G4:G16)</f>
        <v>65.03102384700756</v>
      </c>
      <c r="D4" s="2">
        <f>AVERAGE('14e'!G16:G24)</f>
        <v>63.368995894020259</v>
      </c>
      <c r="E4" s="2">
        <f>AVERAGE('14e'!G24:G32)</f>
        <v>59.082074771580565</v>
      </c>
      <c r="F4" s="2">
        <f>AVERAGE('14e'!G32:G43)</f>
        <v>53.461116816234231</v>
      </c>
      <c r="G4" s="2">
        <f>AVERAGE('14e'!G43:G50)</f>
        <v>50.804662817013771</v>
      </c>
      <c r="H4" s="239">
        <f>AVERAGE('14e'!G4:G43)</f>
        <v>60.093711693863135</v>
      </c>
    </row>
    <row r="5" spans="1:8">
      <c r="A5" t="s">
        <v>961</v>
      </c>
      <c r="B5" s="2">
        <f t="shared" ref="B5:H5" si="0">100-B4</f>
        <v>41.276205359709948</v>
      </c>
      <c r="C5" s="2">
        <f t="shared" si="0"/>
        <v>34.96897615299244</v>
      </c>
      <c r="D5" s="2">
        <f t="shared" si="0"/>
        <v>36.631004105979741</v>
      </c>
      <c r="E5" s="2">
        <f t="shared" si="0"/>
        <v>40.917925228419435</v>
      </c>
      <c r="F5" s="2">
        <f t="shared" si="0"/>
        <v>46.538883183765769</v>
      </c>
      <c r="G5" s="2">
        <f t="shared" si="0"/>
        <v>49.195337182986229</v>
      </c>
      <c r="H5" s="239">
        <f t="shared" si="0"/>
        <v>39.906288306136865</v>
      </c>
    </row>
    <row r="6" spans="1:8">
      <c r="B6" s="2"/>
      <c r="C6" s="2"/>
      <c r="D6" s="8"/>
      <c r="E6" s="8"/>
      <c r="F6" s="8"/>
      <c r="G6" s="8"/>
      <c r="H6" s="239"/>
    </row>
    <row r="7" spans="1:8">
      <c r="A7" s="9" t="s">
        <v>547</v>
      </c>
      <c r="B7" s="8"/>
      <c r="C7" s="8"/>
      <c r="D7" s="8"/>
      <c r="E7" s="8"/>
      <c r="F7" s="8"/>
      <c r="G7" s="8"/>
      <c r="H7" s="239"/>
    </row>
    <row r="8" spans="1:8">
      <c r="A8" t="s">
        <v>629</v>
      </c>
      <c r="B8" s="2">
        <f>(POWER(VLOOKUP(VALUE(RIGHT($B$2,4)), '14d'!$A$5:$G$51,COLUMN('14d'!E$50),0)/VLOOKUP(VALUE(LEFT($B$2,4)), '14d'!$A$5:$G$51,COLUMN('14d'!E$50),0),1/(VALUE(RIGHT($B$2,4))-VALUE(LEFT($B$2,4))))-1)*100</f>
        <v>2.3730740523006055</v>
      </c>
      <c r="C8" s="2">
        <f>(POWER(VLOOKUP(VALUE(RIGHT($C$2,4)), '14d'!$A$5:$G$51,COLUMN('14d'!E$50),0)/VLOOKUP(VALUE(LEFT($C$2,4)), '14d'!$A$5:$G$51,COLUMN('14d'!E$50),0),1/(VALUE(RIGHT($C$2,4))-VALUE(LEFT($C$2,4))))-1)*100</f>
        <v>3.3982201973557613</v>
      </c>
      <c r="D8" s="2">
        <f>(POWER(VLOOKUP(VALUE(RIGHT($D$2,4)), '14d'!$A$5:$G$51,COLUMN('14d'!E$50),0)/VLOOKUP(VALUE(LEFT($D$2,4)), '14d'!$A$5:$G$51,COLUMN('14d'!E$50),0),1/(VALUE(RIGHT($D$2,4))-VALUE(LEFT($D$2,4))))-1)*100</f>
        <v>2.8652380914990561</v>
      </c>
      <c r="E8" s="2">
        <f>(POWER(VLOOKUP(VALUE(RIGHT($E$2,4)), '14d'!$A$5:$G$51,COLUMN('14d'!E$50),0)/VLOOKUP(VALUE(LEFT($E$2,4)), '14d'!$A$5:$G$51,COLUMN('14d'!E$50),0),1/(VALUE(RIGHT($E$2,4))-VALUE(LEFT($E$2,4))))-1)*100</f>
        <v>0.36912732970264539</v>
      </c>
      <c r="F8" s="2">
        <f>(POWER(VLOOKUP(VALUE(RIGHT($F$2,4)), '14d'!$A$5:$G$51,COLUMN('14d'!E$50),0)/VLOOKUP(VALUE(LEFT($F$2,4)), '14d'!$A$5:$G$51,COLUMN('14d'!E$50),0),1/(VALUE(RIGHT($F$2,4))-VALUE(LEFT($F$2,4))))-1)*100</f>
        <v>2.2147553844342527</v>
      </c>
      <c r="G8" s="2">
        <f>(POWER(VLOOKUP(VALUE(RIGHT($G$2,4)), '14d'!$A$5:$G$51,COLUMN('14d'!E$50),0)/VLOOKUP(VALUE(LEFT($G$2,4)), '14d'!$A$5:$G$51,COLUMN('14d'!E$50),0),1/(VALUE(RIGHT($G$2,4))-VALUE(LEFT($G$2,4))))-1)*100</f>
        <v>2.6255230475154878</v>
      </c>
      <c r="H8" s="239">
        <f>(POWER(VLOOKUP(VALUE(RIGHT($H$2,4)), '14d'!$A$5:$G$51,COLUMN('14d'!E$50),0)/VLOOKUP(VALUE(LEFT($H$2,4)), '14d'!$A$5:$G$51,COLUMN('14d'!E$50),0),1/(VALUE(RIGHT($H$2,4))-VALUE(LEFT($H$2,4))))-1)*100</f>
        <v>2.3278284722346276</v>
      </c>
    </row>
    <row r="9" spans="1:8">
      <c r="A9" t="s">
        <v>631</v>
      </c>
      <c r="B9" s="2">
        <f>(POWER(VLOOKUP(VALUE(RIGHT($B$2,4)), '14d'!$A$5:$G$51,COLUMN('14d'!C$50),0)/VLOOKUP(VALUE(LEFT($B$2,4)), '14d'!$A$5:$G$51,COLUMN('14d'!C$50),0),1/(VALUE(RIGHT($B$2,4))-VALUE(LEFT($B$2,4))))-1)*100</f>
        <v>0.97234683925819798</v>
      </c>
      <c r="C9" s="2">
        <f>(POWER(VLOOKUP(VALUE(RIGHT($C$2,4)), '14d'!$A$5:$G$51,COLUMN('14d'!C$50),0)/VLOOKUP(VALUE(LEFT($C$2,4)), '14d'!$A$5:$G$51,COLUMN('14d'!C$50),0),1/(VALUE(RIGHT($C$2,4))-VALUE(LEFT($C$2,4))))-1)*100</f>
        <v>2.0346772690026604</v>
      </c>
      <c r="D9" s="2">
        <f>(POWER(VLOOKUP(VALUE(RIGHT($D$2,4)), '14d'!$A$5:$G$51,COLUMN('14d'!C$50),0)/VLOOKUP(VALUE(LEFT($D$2,4)), '14d'!$A$5:$G$51,COLUMN('14d'!C$50),0),1/(VALUE(RIGHT($D$2,4))-VALUE(LEFT($D$2,4))))-1)*100</f>
        <v>1.2552657640469533</v>
      </c>
      <c r="E9" s="2">
        <f>(POWER(VLOOKUP(VALUE(RIGHT($E$2,4)), '14d'!$A$5:$G$51,COLUMN('14d'!C$50),0)/VLOOKUP(VALUE(LEFT($E$2,4)), '14d'!$A$5:$G$51,COLUMN('14d'!C$50),0),1/(VALUE(RIGHT($E$2,4))-VALUE(LEFT($E$2,4))))-1)*100</f>
        <v>-0.91583341466647816</v>
      </c>
      <c r="F9" s="2">
        <f>(POWER(VLOOKUP(VALUE(RIGHT($F$2,4)), '14d'!$A$5:$G$51,COLUMN('14d'!C$50),0)/VLOOKUP(VALUE(LEFT($F$2,4)), '14d'!$A$5:$G$51,COLUMN('14d'!C$50),0),1/(VALUE(RIGHT($F$2,4))-VALUE(LEFT($F$2,4))))-1)*100</f>
        <v>0.94731376627865682</v>
      </c>
      <c r="G9" s="2">
        <f>(POWER(VLOOKUP(VALUE(RIGHT($G$2,4)), '14d'!$A$5:$G$51,COLUMN('14d'!C$50),0)/VLOOKUP(VALUE(LEFT($G$2,4)), '14d'!$A$5:$G$51,COLUMN('14d'!C$50),0),1/(VALUE(RIGHT($G$2,4))-VALUE(LEFT($G$2,4))))-1)*100</f>
        <v>1.055567387080969</v>
      </c>
      <c r="H9" s="239">
        <f>(POWER(VLOOKUP(VALUE(RIGHT($H$2,4)), '14d'!$A$5:$G$51,COLUMN('14d'!C$50),0)/VLOOKUP(VALUE(LEFT($H$2,4)), '14d'!$A$5:$G$51,COLUMN('14d'!C$50),0),1/(VALUE(RIGHT($H$2,4))-VALUE(LEFT($H$2,4))))-1)*100</f>
        <v>0.95741707382284158</v>
      </c>
    </row>
    <row r="10" spans="1:8">
      <c r="A10" t="s">
        <v>853</v>
      </c>
      <c r="B10" s="2">
        <f>(POWER(VLOOKUP(VALUE(RIGHT($B$2,4)), '14e'!$A$4:$G$50,COLUMN('14e'!C$50),0)/VLOOKUP(VALUE(LEFT($B$2,4)), '14e'!$A$4:$G$50,COLUMN('14e'!C$50),0),1/(VALUE(RIGHT($B$2,4))-VALUE(LEFT($B$2,4))))-1)*100</f>
        <v>0.54477764362770298</v>
      </c>
      <c r="C10" s="2">
        <f>(POWER(VLOOKUP(VALUE(RIGHT($C$2,4)), '14e'!$A$4:$G$50,COLUMN('14e'!C$50),0)/VLOOKUP(VALUE(LEFT($C$2,4)), '14e'!$A$4:$G$50,COLUMN('14e'!C$50),0),1/(VALUE(RIGHT($C$2,4))-VALUE(LEFT($C$2,4))))-1)*100</f>
        <v>0.48913662610614583</v>
      </c>
      <c r="D10" s="2">
        <f>(POWER(VLOOKUP(VALUE(RIGHT($D$2,4)), '14e'!$A$4:$G$50,COLUMN('14e'!C$50),0)/VLOOKUP(VALUE(LEFT($D$2,4)), '14e'!$A$4:$G$50,COLUMN('14e'!C$50),0),1/(VALUE(RIGHT($D$2,4))-VALUE(LEFT($D$2,4))))-1)*100</f>
        <v>0.43755299312968621</v>
      </c>
      <c r="E10" s="2">
        <f>(POWER(VLOOKUP(VALUE(RIGHT($E$2,4)), '14e'!$A$4:$G$50,COLUMN('14e'!C$50),0)/VLOOKUP(VALUE(LEFT($E$2,4)), '14e'!$A$4:$G$50,COLUMN('14e'!C$50),0),1/(VALUE(RIGHT($E$2,4))-VALUE(LEFT($E$2,4))))-1)*100</f>
        <v>0.72503900923990283</v>
      </c>
      <c r="F10" s="2">
        <f>(POWER(VLOOKUP(VALUE(RIGHT($F$2,4)), '14e'!$A$4:$G$50,COLUMN('14e'!C$50),0)/VLOOKUP(VALUE(LEFT($F$2,4)), '14e'!$A$4:$G$50,COLUMN('14e'!C$50),0),1/(VALUE(RIGHT($F$2,4))-VALUE(LEFT($F$2,4))))-1)*100</f>
        <v>0.54452157248701116</v>
      </c>
      <c r="G10" s="2">
        <f>(POWER(VLOOKUP(VALUE(RIGHT($G$2,4)), '14e'!$A$4:$G$50,COLUMN('14e'!C$50),0)/VLOOKUP(VALUE(LEFT($G$2,4)), '14e'!$A$4:$G$50,COLUMN('14e'!C$50),0),1/(VALUE(RIGHT($G$2,4))-VALUE(LEFT($G$2,4))))-1)*100</f>
        <v>0.5573711454126995</v>
      </c>
      <c r="H10" s="239">
        <f>(POWER(VLOOKUP(VALUE(RIGHT($H$2,4)), '14e'!$A$4:$G$50,COLUMN('14e'!C$50),0)/VLOOKUP(VALUE(LEFT($H$2,4)), '14e'!$A$4:$G$50,COLUMN('14e'!C$50),0),1/(VALUE(RIGHT($H$2,4))-VALUE(LEFT($H$2,4))))-1)*100</f>
        <v>0.54251743846405187</v>
      </c>
    </row>
    <row r="11" spans="1:8">
      <c r="A11" t="s">
        <v>962</v>
      </c>
      <c r="B11" s="2">
        <f>(POWER(VLOOKUP(VALUE(RIGHT($B$2,4)), '14d'!$A$5:$O$51,COLUMN('14d'!$O$50),0)/VLOOKUP(VALUE(LEFT($B$2,4)), '14d'!$A$5:$O$51,COLUMN('14d'!$O$50),0),1/(VALUE(RIGHT($B$2,4))-VALUE(LEFT($B$2,4))))-1)*100</f>
        <v>2.6818571216967957</v>
      </c>
      <c r="C11" s="2">
        <f>(POWER(VLOOKUP(VALUE(RIGHT($C$2,4)), '14d'!$A$5:$O$51,COLUMN('14d'!$O$50),0)/VLOOKUP(VALUE(LEFT($C$2,4)), '14d'!$A$5:$O$51,COLUMN('14d'!$O$50),0),1/(VALUE(RIGHT($C$2,4))-VALUE(LEFT($C$2,4))))-1)*100</f>
        <v>2.9620526325975449</v>
      </c>
      <c r="D11" s="2">
        <f>(POWER(VLOOKUP(VALUE(RIGHT($D$2,4)), '14d'!$A$5:$O$51,COLUMN('14d'!$O$50),0)/VLOOKUP(VALUE(LEFT($D$2,4)), '14d'!$A$5:$O$51,COLUMN('14d'!$O$50),0),1/(VALUE(RIGHT($D$2,4))-VALUE(LEFT($D$2,4))))-1)*100</f>
        <v>3.5991706845132754</v>
      </c>
      <c r="E11" s="2">
        <f>(POWER(VLOOKUP(VALUE(RIGHT($E$2,4)), '14d'!$A$5:$O$51,COLUMN('14d'!$O$50),0)/VLOOKUP(VALUE(LEFT($E$2,4)), '14d'!$A$5:$O$51,COLUMN('14d'!$O$50),0),1/(VALUE(RIGHT($E$2,4))-VALUE(LEFT($E$2,4))))-1)*100</f>
        <v>2.2321198769767348</v>
      </c>
      <c r="F11" s="2">
        <f>(POWER(VLOOKUP(VALUE(RIGHT($F$2,4)), '14d'!$A$5:$O$51,COLUMN('14d'!$O$50),0)/VLOOKUP(VALUE(LEFT($F$2,4)), '14d'!$A$5:$O$51,COLUMN('14d'!$O$50),0),1/(VALUE(RIGHT($F$2,4))-VALUE(LEFT($F$2,4))))-1)*100</f>
        <v>2.0921005206639531</v>
      </c>
      <c r="G11" s="2">
        <f>(POWER(VLOOKUP(VALUE(RIGHT($G$2,4)), '14d'!$A$5:$O$51,COLUMN('14d'!$O$50),0)/VLOOKUP(VALUE(LEFT($G$2,4)), '14d'!$A$5:$O$51,COLUMN('14d'!$O$50),0),1/(VALUE(RIGHT($G$2,4))-VALUE(LEFT($G$2,4))))-1)*100</f>
        <v>2.6030494828835904</v>
      </c>
      <c r="H11" s="239">
        <f>(POWER(VLOOKUP(VALUE(RIGHT($H$2,4)), '14d'!$A$5:$O$51,COLUMN('14d'!$O$50),0)/VLOOKUP(VALUE(LEFT($H$2,4)), '14d'!$A$5:$O$51,COLUMN('14d'!$O$50),0),1/(VALUE(RIGHT($H$2,4))-VALUE(LEFT($H$2,4))))-1)*100</f>
        <v>2.6960084884338764</v>
      </c>
    </row>
    <row r="12" spans="1:8">
      <c r="B12" s="8"/>
      <c r="C12" s="8"/>
      <c r="D12" s="8"/>
      <c r="E12" s="8"/>
      <c r="F12" s="8"/>
      <c r="G12" s="8"/>
      <c r="H12" s="239"/>
    </row>
    <row r="13" spans="1:8">
      <c r="A13" s="9" t="s">
        <v>963</v>
      </c>
      <c r="B13" s="8"/>
      <c r="C13" s="8"/>
      <c r="D13" s="8"/>
      <c r="E13" s="8"/>
      <c r="F13" s="8"/>
      <c r="G13" s="8"/>
      <c r="H13" s="239"/>
    </row>
    <row r="14" spans="1:8">
      <c r="A14" t="s">
        <v>631</v>
      </c>
      <c r="B14" s="38">
        <f t="shared" ref="B14:H14" si="1">B9</f>
        <v>0.97234683925819798</v>
      </c>
      <c r="C14" s="38">
        <f t="shared" si="1"/>
        <v>2.0346772690026604</v>
      </c>
      <c r="D14" s="38">
        <f t="shared" si="1"/>
        <v>1.2552657640469533</v>
      </c>
      <c r="E14" s="38">
        <f t="shared" si="1"/>
        <v>-0.91583341466647816</v>
      </c>
      <c r="F14" s="38">
        <f t="shared" si="1"/>
        <v>0.94731376627865682</v>
      </c>
      <c r="G14" s="38">
        <f t="shared" si="1"/>
        <v>1.055567387080969</v>
      </c>
      <c r="H14" s="38">
        <f t="shared" si="1"/>
        <v>0.95741707382284158</v>
      </c>
    </row>
    <row r="15" spans="1:8">
      <c r="A15" t="s">
        <v>853</v>
      </c>
      <c r="B15" s="2">
        <f>(POWER(VLOOKUP(VALUE(RIGHT($B$2,4)), '14d'!$A$5:$Q$51,COLUMN('14'!P$50),0)/VLOOKUP(VALUE(LEFT($B$2,4)), '14d'!$A$5:$Q$51,COLUMN('14'!P$50),0),1/(VALUE(RIGHT($B$2,4))-VALUE(LEFT($B$2,4))))-1)*100</f>
        <v>0.31981100982829691</v>
      </c>
      <c r="C15" s="2">
        <f>(POWER(VLOOKUP(VALUE(RIGHT($C$2,4)), '14d'!$A$5:$Q$51,COLUMN('14'!P$50),0)/VLOOKUP(VALUE(LEFT($C$2,4)), '14d'!$A$5:$Q$51,COLUMN('14'!P$50),0),1/(VALUE(RIGHT($C$2,4))-VALUE(LEFT($C$2,4))))-1)*100</f>
        <v>0.31830878440302079</v>
      </c>
      <c r="D15" s="2">
        <f>(POWER(VLOOKUP(VALUE(RIGHT($D$2,4)), '14d'!$A$5:$Q$51,COLUMN('14'!P$50),0)/VLOOKUP(VALUE(LEFT($D$2,4)), '14d'!$A$5:$Q$51,COLUMN('14'!P$50),0),1/(VALUE(RIGHT($D$2,4))-VALUE(LEFT($D$2,4))))-1)*100</f>
        <v>0.27594051378332374</v>
      </c>
      <c r="E15" s="2">
        <f>(POWER(VLOOKUP(VALUE(RIGHT($E$2,4)), '14d'!$A$5:$Q$51,COLUMN('14'!P$50),0)/VLOOKUP(VALUE(LEFT($E$2,4)), '14d'!$A$5:$Q$51,COLUMN('14'!P$50),0),1/(VALUE(RIGHT($E$2,4))-VALUE(LEFT($E$2,4))))-1)*100</f>
        <v>0.43581420005662785</v>
      </c>
      <c r="F15" s="2">
        <f>(POWER(VLOOKUP(VALUE(RIGHT($F$2,4)), '14d'!$A$5:$Q$51,COLUMN('14'!P$50),0)/VLOOKUP(VALUE(LEFT($F$2,4)), '14d'!$A$5:$Q$51,COLUMN('14'!P$50),0),1/(VALUE(RIGHT($F$2,4))-VALUE(LEFT($F$2,4))))-1)*100</f>
        <v>0.29589098820113069</v>
      </c>
      <c r="G15" s="2">
        <f>(POWER(VLOOKUP(VALUE(RIGHT($G$2,4)), '14d'!$A$5:$Q$51,COLUMN('14'!P$50),0)/VLOOKUP(VALUE(LEFT($G$2,4)), '14d'!$A$5:$Q$51,COLUMN('14'!P$50),0),1/(VALUE(RIGHT($G$2,4))-VALUE(LEFT($G$2,4))))-1)*100</f>
        <v>0.2776384195354753</v>
      </c>
      <c r="H15" s="239">
        <f>(POWER(VLOOKUP(VALUE(RIGHT($H$2,4)), '14d'!$A$5:$Q$51,COLUMN('14'!P$50),0)/VLOOKUP(VALUE(LEFT($H$2,4)), '14d'!$A$5:$Q$51,COLUMN('14'!P$50),0),1/(VALUE(RIGHT($H$2,4))-VALUE(LEFT($H$2,4))))-1)*100</f>
        <v>0.32738232627975705</v>
      </c>
    </row>
    <row r="16" spans="1:8">
      <c r="A16" t="s">
        <v>962</v>
      </c>
      <c r="B16" s="2">
        <f>(POWER(VLOOKUP(VALUE(RIGHT($B$2,4)), '14d'!$A$5:$Q$51,COLUMN('14'!Q$50),0)/VLOOKUP(VALUE(LEFT($B$2,4)), '14d'!$A$5:$Q$51,COLUMN('14'!Q$50),0),1/(VALUE(RIGHT($B$2,4))-VALUE(LEFT($B$2,4))))-1)*100</f>
        <v>1.0500705445137148</v>
      </c>
      <c r="C16" s="2">
        <f>(POWER(VLOOKUP(VALUE(RIGHT($C$2,4)), '14d'!$A$5:$Q$51,COLUMN('14'!Q$50),0)/VLOOKUP(VALUE(LEFT($C$2,4)), '14d'!$A$5:$Q$51,COLUMN('14'!Q$50),0),1/(VALUE(RIGHT($C$2,4))-VALUE(LEFT($C$2,4))))-1)*100</f>
        <v>1.0090659269057944</v>
      </c>
      <c r="D16" s="2">
        <f>(POWER(VLOOKUP(VALUE(RIGHT($D$2,4)), '14d'!$A$5:$Q$51,COLUMN('14'!Q$50),0)/VLOOKUP(VALUE(LEFT($D$2,4)), '14d'!$A$5:$Q$51,COLUMN('14'!Q$50),0),1/(VALUE(RIGHT($D$2,4))-VALUE(LEFT($D$2,4))))-1)*100</f>
        <v>1.2977123031087556</v>
      </c>
      <c r="E16" s="2">
        <f>(POWER(VLOOKUP(VALUE(RIGHT($E$2,4)), '14d'!$A$5:$Q$51,COLUMN('14'!Q$50),0)/VLOOKUP(VALUE(LEFT($E$2,4)), '14d'!$A$5:$Q$51,COLUMN('14'!Q$50),0),1/(VALUE(RIGHT($E$2,4))-VALUE(LEFT($E$2,4))))-1)*100</f>
        <v>0.85045269474699481</v>
      </c>
      <c r="F16" s="2">
        <f>(POWER(VLOOKUP(VALUE(RIGHT($F$2,4)), '14d'!$A$5:$Q$51,COLUMN('14'!Q$50),0)/VLOOKUP(VALUE(LEFT($F$2,4)), '14d'!$A$5:$Q$51,COLUMN('14'!Q$50),0),1/(VALUE(RIGHT($F$2,4))-VALUE(LEFT($F$2,4))))-1)*100</f>
        <v>0.92571280248081589</v>
      </c>
      <c r="G16" s="2">
        <f>(POWER(VLOOKUP(VALUE(RIGHT($G$2,4)), '14d'!$A$5:$Q$51,COLUMN('14'!Q$50),0)/VLOOKUP(VALUE(LEFT($G$2,4)), '14d'!$A$5:$Q$51,COLUMN('14'!Q$50),0),1/(VALUE(RIGHT($G$2,4))-VALUE(LEFT($G$2,4))))-1)*100</f>
        <v>1.2618270521320474</v>
      </c>
      <c r="H16" s="239">
        <f>(POWER(VLOOKUP(VALUE(RIGHT($H$2,4)), '14d'!$A$5:$Q$51,COLUMN('14'!Q$50),0)/VLOOKUP(VALUE(LEFT($H$2,4)), '14d'!$A$5:$Q$51,COLUMN('14'!Q$50),0),1/(VALUE(RIGHT($H$2,4))-VALUE(LEFT($H$2,4))))-1)*100</f>
        <v>1.0121098662394745</v>
      </c>
    </row>
    <row r="17" spans="1:8">
      <c r="B17" s="4"/>
      <c r="C17" s="4"/>
      <c r="D17" s="4"/>
      <c r="E17" s="4"/>
      <c r="F17" s="4"/>
      <c r="G17" s="4"/>
    </row>
    <row r="18" spans="1:8">
      <c r="A18" t="s">
        <v>964</v>
      </c>
    </row>
    <row r="20" spans="1:8" hidden="1" outlineLevel="1">
      <c r="A20" s="183" t="s">
        <v>631</v>
      </c>
      <c r="B20" s="13">
        <f t="shared" ref="B20:G20" si="2">100*(B14/SUM(B$14:B$16))</f>
        <v>41.513749979079364</v>
      </c>
      <c r="C20" s="13">
        <f t="shared" si="2"/>
        <v>60.518911691964938</v>
      </c>
      <c r="D20" s="13">
        <f t="shared" si="2"/>
        <v>44.372636685438991</v>
      </c>
      <c r="E20" s="13">
        <f t="shared" si="2"/>
        <v>-247.23289437213177</v>
      </c>
      <c r="F20" s="13">
        <f t="shared" si="2"/>
        <v>43.676799205137513</v>
      </c>
      <c r="G20" s="13">
        <f t="shared" si="2"/>
        <v>40.676455541685833</v>
      </c>
      <c r="H20" s="243">
        <f>100*(H14/SUM(H$14:H$16))</f>
        <v>41.682842585574548</v>
      </c>
    </row>
    <row r="21" spans="1:8" hidden="1" outlineLevel="1">
      <c r="A21" s="183" t="s">
        <v>853</v>
      </c>
      <c r="B21" s="13">
        <f t="shared" ref="B21:G21" si="3">100*(B15/SUM(B$14:B$16))</f>
        <v>13.654134272393456</v>
      </c>
      <c r="C21" s="13">
        <f t="shared" si="3"/>
        <v>9.4676937259468321</v>
      </c>
      <c r="D21" s="13">
        <f t="shared" si="3"/>
        <v>9.7542755610777565</v>
      </c>
      <c r="E21" s="13">
        <f t="shared" si="3"/>
        <v>117.64978691863317</v>
      </c>
      <c r="F21" s="13">
        <f t="shared" si="3"/>
        <v>13.642334502366948</v>
      </c>
      <c r="G21" s="13">
        <f t="shared" si="3"/>
        <v>10.698840232388124</v>
      </c>
      <c r="H21" s="243">
        <f>100*(H15/SUM(H$14:H$16))</f>
        <v>14.253167553332549</v>
      </c>
    </row>
    <row r="22" spans="1:8" hidden="1" outlineLevel="1">
      <c r="A22" s="183" t="s">
        <v>962</v>
      </c>
      <c r="B22" s="13">
        <f t="shared" ref="B22:G22" si="4">100*(B16/SUM(B$14:B$16))</f>
        <v>44.83211574852718</v>
      </c>
      <c r="C22" s="13">
        <f t="shared" si="4"/>
        <v>30.013394582088225</v>
      </c>
      <c r="D22" s="13">
        <f t="shared" si="4"/>
        <v>45.873087753483254</v>
      </c>
      <c r="E22" s="13">
        <f t="shared" si="4"/>
        <v>229.5831074534986</v>
      </c>
      <c r="F22" s="13">
        <f t="shared" si="4"/>
        <v>42.680866292495537</v>
      </c>
      <c r="G22" s="13">
        <f t="shared" si="4"/>
        <v>48.624704225926045</v>
      </c>
      <c r="H22" s="243">
        <f>100*(H16/SUM(H$14:H$16))</f>
        <v>44.063989861092907</v>
      </c>
    </row>
    <row r="23" spans="1:8" hidden="1" outlineLevel="1">
      <c r="B23" s="4"/>
    </row>
    <row r="24" spans="1:8" hidden="1" outlineLevel="1">
      <c r="A24" s="183" t="s">
        <v>509</v>
      </c>
    </row>
    <row r="25" spans="1:8" hidden="1" outlineLevel="1">
      <c r="B25" s="183" t="s">
        <v>629</v>
      </c>
      <c r="C25" s="183" t="s">
        <v>631</v>
      </c>
      <c r="D25" s="183" t="s">
        <v>853</v>
      </c>
      <c r="E25" s="183" t="s">
        <v>962</v>
      </c>
    </row>
    <row r="26" spans="1:8" hidden="1" outlineLevel="1">
      <c r="A26" s="183" t="s">
        <v>1117</v>
      </c>
      <c r="B26" s="4">
        <f>'13c'!B8</f>
        <v>2.0651052859542718</v>
      </c>
      <c r="C26" s="4">
        <f>'13c'!B14</f>
        <v>0.34723845874782278</v>
      </c>
      <c r="D26" s="4">
        <f>'13c'!B15</f>
        <v>0.42882785389835032</v>
      </c>
      <c r="E26" s="4">
        <f>'13c'!B16</f>
        <v>1.2756927598056134</v>
      </c>
    </row>
    <row r="27" spans="1:8" hidden="1" outlineLevel="1">
      <c r="A27" s="183" t="s">
        <v>19</v>
      </c>
      <c r="B27" s="4">
        <f>'14c'!B8</f>
        <v>2.915062138597202</v>
      </c>
      <c r="C27" s="4">
        <f>'14c'!B14</f>
        <v>1.5884146587269887</v>
      </c>
      <c r="D27" s="4">
        <f>'14c'!B15</f>
        <v>0.41631138328670492</v>
      </c>
      <c r="E27" s="4">
        <f>'14c'!B16</f>
        <v>0.90269271947001073</v>
      </c>
    </row>
    <row r="28" spans="1:8" hidden="1" outlineLevel="1">
      <c r="A28" s="183" t="s">
        <v>758</v>
      </c>
      <c r="B28" s="4">
        <f>B8</f>
        <v>2.3730740523006055</v>
      </c>
      <c r="C28" s="4">
        <f>B14</f>
        <v>0.97234683925819798</v>
      </c>
      <c r="D28" s="4">
        <f>B15</f>
        <v>0.31981100982829691</v>
      </c>
      <c r="E28" s="4">
        <f>B16</f>
        <v>1.0500705445137148</v>
      </c>
    </row>
    <row r="29" spans="1:8" hidden="1" outlineLevel="1"/>
    <row r="30" spans="1:8" hidden="1" outlineLevel="1">
      <c r="A30" s="183" t="s">
        <v>3</v>
      </c>
    </row>
    <row r="31" spans="1:8" hidden="1" outlineLevel="1">
      <c r="B31" s="183" t="s">
        <v>629</v>
      </c>
      <c r="C31" s="183" t="s">
        <v>631</v>
      </c>
      <c r="D31" s="183" t="s">
        <v>853</v>
      </c>
      <c r="E31" s="183" t="s">
        <v>962</v>
      </c>
    </row>
    <row r="32" spans="1:8" hidden="1" outlineLevel="1">
      <c r="A32" s="183" t="s">
        <v>1117</v>
      </c>
      <c r="B32" s="4">
        <f>'13c'!G8</f>
        <v>1.0737870583064524</v>
      </c>
      <c r="C32" s="4">
        <f>'13c'!G14</f>
        <v>-0.30334788583427086</v>
      </c>
      <c r="D32" s="4">
        <f>'13c'!G15</f>
        <v>0.29971105195245595</v>
      </c>
      <c r="E32" s="4">
        <f>'13c'!G16</f>
        <v>1.0768174362672855</v>
      </c>
    </row>
    <row r="33" spans="1:5" hidden="1" outlineLevel="1">
      <c r="A33" s="183" t="s">
        <v>19</v>
      </c>
      <c r="B33" s="4">
        <f>'14c'!G8</f>
        <v>1.0334969175777697</v>
      </c>
      <c r="C33" s="4">
        <f>'14c'!G14</f>
        <v>-0.29911341203238129</v>
      </c>
      <c r="D33" s="4">
        <f>'14c'!G15</f>
        <v>0.35969161225586355</v>
      </c>
      <c r="E33" s="4">
        <f>'14c'!G16</f>
        <v>0.97824639604418007</v>
      </c>
    </row>
    <row r="34" spans="1:5" hidden="1" outlineLevel="1">
      <c r="A34" s="183" t="s">
        <v>758</v>
      </c>
      <c r="B34" s="4">
        <f>G8</f>
        <v>2.6255230475154878</v>
      </c>
      <c r="C34" s="4">
        <f>G14</f>
        <v>1.055567387080969</v>
      </c>
      <c r="D34" s="4">
        <f>G15</f>
        <v>0.2776384195354753</v>
      </c>
      <c r="E34" s="4">
        <f>G16</f>
        <v>1.2618270521320474</v>
      </c>
    </row>
    <row r="35" spans="1:5" collapsed="1"/>
  </sheetData>
  <pageMargins left="0.7" right="0.7" top="0.75" bottom="0.75" header="0.3" footer="0.3"/>
  <pageSetup scale="109"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210</vt:i4>
      </vt:variant>
      <vt:variant>
        <vt:lpstr>Charts</vt:lpstr>
      </vt:variant>
      <vt:variant>
        <vt:i4>2</vt:i4>
      </vt:variant>
      <vt:variant>
        <vt:lpstr>Named Ranges</vt:lpstr>
      </vt:variant>
      <vt:variant>
        <vt:i4>195</vt:i4>
      </vt:variant>
    </vt:vector>
  </HeadingPairs>
  <TitlesOfParts>
    <vt:vector size="407" baseType="lpstr">
      <vt:lpstr>Sheet3</vt:lpstr>
      <vt:lpstr>Sheet1</vt:lpstr>
      <vt:lpstr>ToC</vt:lpstr>
      <vt:lpstr>1</vt:lpstr>
      <vt:lpstr>1a</vt:lpstr>
      <vt:lpstr>1b</vt:lpstr>
      <vt:lpstr>1c</vt:lpstr>
      <vt:lpstr>1d</vt:lpstr>
      <vt:lpstr>1d (2)</vt:lpstr>
      <vt:lpstr>1e</vt:lpstr>
      <vt:lpstr>2a</vt:lpstr>
      <vt:lpstr>2b</vt:lpstr>
      <vt:lpstr>2c</vt:lpstr>
      <vt:lpstr>2d</vt:lpstr>
      <vt:lpstr>3</vt:lpstr>
      <vt:lpstr>3a</vt:lpstr>
      <vt:lpstr>3b</vt:lpstr>
      <vt:lpstr>3c</vt:lpstr>
      <vt:lpstr>3d</vt:lpstr>
      <vt:lpstr>3e</vt:lpstr>
      <vt:lpstr>4</vt:lpstr>
      <vt:lpstr>4a</vt:lpstr>
      <vt:lpstr>4b</vt:lpstr>
      <vt:lpstr>4c</vt:lpstr>
      <vt:lpstr>4d</vt:lpstr>
      <vt:lpstr>4e</vt:lpstr>
      <vt:lpstr>4f</vt:lpstr>
      <vt:lpstr>5 (2)</vt:lpstr>
      <vt:lpstr>5</vt:lpstr>
      <vt:lpstr>5a</vt:lpstr>
      <vt:lpstr>5b</vt:lpstr>
      <vt:lpstr>6</vt:lpstr>
      <vt:lpstr>6a</vt:lpstr>
      <vt:lpstr>7</vt:lpstr>
      <vt:lpstr>7a</vt:lpstr>
      <vt:lpstr>7b</vt:lpstr>
      <vt:lpstr>7c</vt:lpstr>
      <vt:lpstr>7d</vt:lpstr>
      <vt:lpstr>7e</vt:lpstr>
      <vt:lpstr>7f</vt:lpstr>
      <vt:lpstr>7g</vt:lpstr>
      <vt:lpstr>7h</vt:lpstr>
      <vt:lpstr>7i</vt:lpstr>
      <vt:lpstr>7j</vt:lpstr>
      <vt:lpstr>7k</vt:lpstr>
      <vt:lpstr>7l</vt:lpstr>
      <vt:lpstr>7m</vt:lpstr>
      <vt:lpstr>8_</vt:lpstr>
      <vt:lpstr>7n</vt:lpstr>
      <vt:lpstr>7o</vt:lpstr>
      <vt:lpstr>8</vt:lpstr>
      <vt:lpstr>9</vt:lpstr>
      <vt:lpstr>9a</vt:lpstr>
      <vt:lpstr>9b</vt:lpstr>
      <vt:lpstr>9c</vt:lpstr>
      <vt:lpstr>9d</vt:lpstr>
      <vt:lpstr>9e</vt:lpstr>
      <vt:lpstr>9f</vt:lpstr>
      <vt:lpstr>9g</vt:lpstr>
      <vt:lpstr>9h_</vt:lpstr>
      <vt:lpstr>9i</vt:lpstr>
      <vt:lpstr>9j</vt:lpstr>
      <vt:lpstr>9k</vt:lpstr>
      <vt:lpstr>9l</vt:lpstr>
      <vt:lpstr>10</vt:lpstr>
      <vt:lpstr>10a</vt:lpstr>
      <vt:lpstr>10k</vt:lpstr>
      <vt:lpstr>10b</vt:lpstr>
      <vt:lpstr>10c</vt:lpstr>
      <vt:lpstr>10d</vt:lpstr>
      <vt:lpstr>10e</vt:lpstr>
      <vt:lpstr>10f</vt:lpstr>
      <vt:lpstr>10g</vt:lpstr>
      <vt:lpstr>10h</vt:lpstr>
      <vt:lpstr>10i</vt:lpstr>
      <vt:lpstr>10j</vt:lpstr>
      <vt:lpstr>11</vt:lpstr>
      <vt:lpstr>11a</vt:lpstr>
      <vt:lpstr>11b</vt:lpstr>
      <vt:lpstr>11c</vt:lpstr>
      <vt:lpstr>11d</vt:lpstr>
      <vt:lpstr>11e</vt:lpstr>
      <vt:lpstr>12</vt:lpstr>
      <vt:lpstr>12a</vt:lpstr>
      <vt:lpstr>Contribution to growth</vt:lpstr>
      <vt:lpstr>13</vt:lpstr>
      <vt:lpstr>13a</vt:lpstr>
      <vt:lpstr>13b</vt:lpstr>
      <vt:lpstr>13c</vt:lpstr>
      <vt:lpstr>14</vt:lpstr>
      <vt:lpstr>14a</vt:lpstr>
      <vt:lpstr>14b</vt:lpstr>
      <vt:lpstr>14c</vt:lpstr>
      <vt:lpstr>Real Input</vt:lpstr>
      <vt:lpstr>Gross Output</vt:lpstr>
      <vt:lpstr>14d</vt:lpstr>
      <vt:lpstr>14e</vt:lpstr>
      <vt:lpstr>14f</vt:lpstr>
      <vt:lpstr>14g</vt:lpstr>
      <vt:lpstr>14h</vt:lpstr>
      <vt:lpstr>14i</vt:lpstr>
      <vt:lpstr>14j</vt:lpstr>
      <vt:lpstr>14k</vt:lpstr>
      <vt:lpstr>14l</vt:lpstr>
      <vt:lpstr>14m</vt:lpstr>
      <vt:lpstr>15</vt:lpstr>
      <vt:lpstr>16</vt:lpstr>
      <vt:lpstr>17</vt:lpstr>
      <vt:lpstr>17a</vt:lpstr>
      <vt:lpstr>17b</vt:lpstr>
      <vt:lpstr>17c</vt:lpstr>
      <vt:lpstr>17d</vt:lpstr>
      <vt:lpstr>17e</vt:lpstr>
      <vt:lpstr>17f</vt:lpstr>
      <vt:lpstr>17g</vt:lpstr>
      <vt:lpstr>17h</vt:lpstr>
      <vt:lpstr>17i</vt:lpstr>
      <vt:lpstr>18</vt:lpstr>
      <vt:lpstr>19</vt:lpstr>
      <vt:lpstr>z1</vt:lpstr>
      <vt:lpstr>z2</vt:lpstr>
      <vt:lpstr>z3</vt:lpstr>
      <vt:lpstr>z4</vt:lpstr>
      <vt:lpstr>z5</vt:lpstr>
      <vt:lpstr>z6</vt:lpstr>
      <vt:lpstr>z7</vt:lpstr>
      <vt:lpstr>z8</vt:lpstr>
      <vt:lpstr>z9</vt:lpstr>
      <vt:lpstr>z10</vt:lpstr>
      <vt:lpstr>z11</vt:lpstr>
      <vt:lpstr>z12</vt:lpstr>
      <vt:lpstr>z13</vt:lpstr>
      <vt:lpstr>Sheet38</vt:lpstr>
      <vt:lpstr>z14</vt:lpstr>
      <vt:lpstr>z15</vt:lpstr>
      <vt:lpstr>z16</vt:lpstr>
      <vt:lpstr>z17</vt:lpstr>
      <vt:lpstr>z18</vt:lpstr>
      <vt:lpstr>z19</vt:lpstr>
      <vt:lpstr>z20</vt:lpstr>
      <vt:lpstr>z21</vt:lpstr>
      <vt:lpstr>z22</vt:lpstr>
      <vt:lpstr>20</vt:lpstr>
      <vt:lpstr>21</vt:lpstr>
      <vt:lpstr>22</vt:lpstr>
      <vt:lpstr>22a</vt:lpstr>
      <vt:lpstr>22b</vt:lpstr>
      <vt:lpstr>22c</vt:lpstr>
      <vt:lpstr>22d</vt:lpstr>
      <vt:lpstr>22e</vt:lpstr>
      <vt:lpstr>22f</vt:lpstr>
      <vt:lpstr>22g</vt:lpstr>
      <vt:lpstr>22h</vt:lpstr>
      <vt:lpstr>22i</vt:lpstr>
      <vt:lpstr>23</vt:lpstr>
      <vt:lpstr>23a</vt:lpstr>
      <vt:lpstr>23b</vt:lpstr>
      <vt:lpstr>23c</vt:lpstr>
      <vt:lpstr>23d</vt:lpstr>
      <vt:lpstr>23e</vt:lpstr>
      <vt:lpstr>23f</vt:lpstr>
      <vt:lpstr>23g</vt:lpstr>
      <vt:lpstr>23h</vt:lpstr>
      <vt:lpstr>23i</vt:lpstr>
      <vt:lpstr>24</vt:lpstr>
      <vt:lpstr>24a</vt:lpstr>
      <vt:lpstr>24b</vt:lpstr>
      <vt:lpstr>24c</vt:lpstr>
      <vt:lpstr>24d</vt:lpstr>
      <vt:lpstr>24e</vt:lpstr>
      <vt:lpstr>24f</vt:lpstr>
      <vt:lpstr>24g</vt:lpstr>
      <vt:lpstr>24h</vt:lpstr>
      <vt:lpstr>24i</vt:lpstr>
      <vt:lpstr>25</vt:lpstr>
      <vt:lpstr>25a</vt:lpstr>
      <vt:lpstr>25b</vt:lpstr>
      <vt:lpstr>25c</vt:lpstr>
      <vt:lpstr>25d</vt:lpstr>
      <vt:lpstr>25e</vt:lpstr>
      <vt:lpstr>25f</vt:lpstr>
      <vt:lpstr>25g</vt:lpstr>
      <vt:lpstr>25h</vt:lpstr>
      <vt:lpstr>25i</vt:lpstr>
      <vt:lpstr>25j</vt:lpstr>
      <vt:lpstr>25k</vt:lpstr>
      <vt:lpstr>25l</vt:lpstr>
      <vt:lpstr>25m</vt:lpstr>
      <vt:lpstr>25n</vt:lpstr>
      <vt:lpstr>25o</vt:lpstr>
      <vt:lpstr>25p</vt:lpstr>
      <vt:lpstr>25q</vt:lpstr>
      <vt:lpstr>25r</vt:lpstr>
      <vt:lpstr>25s</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P20</vt:lpstr>
      <vt:lpstr>C1a share of GDP_SUB_</vt:lpstr>
      <vt:lpstr>'1'!Print_Area</vt:lpstr>
      <vt:lpstr>'10'!Print_Area</vt:lpstr>
      <vt:lpstr>'10a'!Print_Area</vt:lpstr>
      <vt:lpstr>'10b'!Print_Area</vt:lpstr>
      <vt:lpstr>'10c'!Print_Area</vt:lpstr>
      <vt:lpstr>'10d'!Print_Area</vt:lpstr>
      <vt:lpstr>'10e'!Print_Area</vt:lpstr>
      <vt:lpstr>'10f'!Print_Area</vt:lpstr>
      <vt:lpstr>'10g'!Print_Area</vt:lpstr>
      <vt:lpstr>'10h'!Print_Area</vt:lpstr>
      <vt:lpstr>'10i'!Print_Area</vt:lpstr>
      <vt:lpstr>'10j'!Print_Area</vt:lpstr>
      <vt:lpstr>'10k'!Print_Area</vt:lpstr>
      <vt:lpstr>'11'!Print_Area</vt:lpstr>
      <vt:lpstr>'11a'!Print_Area</vt:lpstr>
      <vt:lpstr>'11b'!Print_Area</vt:lpstr>
      <vt:lpstr>'11c'!Print_Area</vt:lpstr>
      <vt:lpstr>'11d'!Print_Area</vt:lpstr>
      <vt:lpstr>'11e'!Print_Area</vt:lpstr>
      <vt:lpstr>'12'!Print_Area</vt:lpstr>
      <vt:lpstr>'12a'!Print_Area</vt:lpstr>
      <vt:lpstr>'13'!Print_Area</vt:lpstr>
      <vt:lpstr>'13a'!Print_Area</vt:lpstr>
      <vt:lpstr>'13b'!Print_Area</vt:lpstr>
      <vt:lpstr>'13c'!Print_Area</vt:lpstr>
      <vt:lpstr>'14'!Print_Area</vt:lpstr>
      <vt:lpstr>'14a'!Print_Area</vt:lpstr>
      <vt:lpstr>'14b'!Print_Area</vt:lpstr>
      <vt:lpstr>'14c'!Print_Area</vt:lpstr>
      <vt:lpstr>'14d'!Print_Area</vt:lpstr>
      <vt:lpstr>'14e'!Print_Area</vt:lpstr>
      <vt:lpstr>'14f'!Print_Area</vt:lpstr>
      <vt:lpstr>'14g'!Print_Area</vt:lpstr>
      <vt:lpstr>'14h'!Print_Area</vt:lpstr>
      <vt:lpstr>'14i'!Print_Area</vt:lpstr>
      <vt:lpstr>'14j'!Print_Area</vt:lpstr>
      <vt:lpstr>'14k'!Print_Area</vt:lpstr>
      <vt:lpstr>'14l'!Print_Area</vt:lpstr>
      <vt:lpstr>'14m'!Print_Area</vt:lpstr>
      <vt:lpstr>'15'!Print_Area</vt:lpstr>
      <vt:lpstr>'16'!Print_Area</vt:lpstr>
      <vt:lpstr>'17'!Print_Area</vt:lpstr>
      <vt:lpstr>'17a'!Print_Area</vt:lpstr>
      <vt:lpstr>'17b'!Print_Area</vt:lpstr>
      <vt:lpstr>'17c'!Print_Area</vt:lpstr>
      <vt:lpstr>'17d'!Print_Area</vt:lpstr>
      <vt:lpstr>'17e'!Print_Area</vt:lpstr>
      <vt:lpstr>'17f'!Print_Area</vt:lpstr>
      <vt:lpstr>'17g'!Print_Area</vt:lpstr>
      <vt:lpstr>'17h'!Print_Area</vt:lpstr>
      <vt:lpstr>'17i'!Print_Area</vt:lpstr>
      <vt:lpstr>'18'!Print_Area</vt:lpstr>
      <vt:lpstr>'19'!Print_Area</vt:lpstr>
      <vt:lpstr>'1a'!Print_Area</vt:lpstr>
      <vt:lpstr>'1b'!Print_Area</vt:lpstr>
      <vt:lpstr>'1c'!Print_Area</vt:lpstr>
      <vt:lpstr>'1d (2)'!Print_Area</vt:lpstr>
      <vt:lpstr>'21'!Print_Area</vt:lpstr>
      <vt:lpstr>'22'!Print_Area</vt:lpstr>
      <vt:lpstr>'22a'!Print_Area</vt:lpstr>
      <vt:lpstr>'22b'!Print_Area</vt:lpstr>
      <vt:lpstr>'22c'!Print_Area</vt:lpstr>
      <vt:lpstr>'22d'!Print_Area</vt:lpstr>
      <vt:lpstr>'22e'!Print_Area</vt:lpstr>
      <vt:lpstr>'22f'!Print_Area</vt:lpstr>
      <vt:lpstr>'22g'!Print_Area</vt:lpstr>
      <vt:lpstr>'22h'!Print_Area</vt:lpstr>
      <vt:lpstr>'22i'!Print_Area</vt:lpstr>
      <vt:lpstr>'23'!Print_Area</vt:lpstr>
      <vt:lpstr>'23a'!Print_Area</vt:lpstr>
      <vt:lpstr>'23b'!Print_Area</vt:lpstr>
      <vt:lpstr>'23c'!Print_Area</vt:lpstr>
      <vt:lpstr>'23d'!Print_Area</vt:lpstr>
      <vt:lpstr>'23e'!Print_Area</vt:lpstr>
      <vt:lpstr>'23f'!Print_Area</vt:lpstr>
      <vt:lpstr>'23g'!Print_Area</vt:lpstr>
      <vt:lpstr>'23h'!Print_Area</vt:lpstr>
      <vt:lpstr>'23i'!Print_Area</vt:lpstr>
      <vt:lpstr>'24'!Print_Area</vt:lpstr>
      <vt:lpstr>'24a'!Print_Area</vt:lpstr>
      <vt:lpstr>'24b'!Print_Area</vt:lpstr>
      <vt:lpstr>'24c'!Print_Area</vt:lpstr>
      <vt:lpstr>'24d'!Print_Area</vt:lpstr>
      <vt:lpstr>'24e'!Print_Area</vt:lpstr>
      <vt:lpstr>'24f'!Print_Area</vt:lpstr>
      <vt:lpstr>'24g'!Print_Area</vt:lpstr>
      <vt:lpstr>'24h'!Print_Area</vt:lpstr>
      <vt:lpstr>'24i'!Print_Area</vt:lpstr>
      <vt:lpstr>'25'!Print_Area</vt:lpstr>
      <vt:lpstr>'25a'!Print_Area</vt:lpstr>
      <vt:lpstr>'25b'!Print_Area</vt:lpstr>
      <vt:lpstr>'25c'!Print_Area</vt:lpstr>
      <vt:lpstr>'25d'!Print_Area</vt:lpstr>
      <vt:lpstr>'25e'!Print_Area</vt:lpstr>
      <vt:lpstr>'25f'!Print_Area</vt:lpstr>
      <vt:lpstr>'25g'!Print_Area</vt:lpstr>
      <vt:lpstr>'25h'!Print_Area</vt:lpstr>
      <vt:lpstr>'25i'!Print_Area</vt:lpstr>
      <vt:lpstr>'25j'!Print_Area</vt:lpstr>
      <vt:lpstr>'25k'!Print_Area</vt:lpstr>
      <vt:lpstr>'25l'!Print_Area</vt:lpstr>
      <vt:lpstr>'25m'!Print_Area</vt:lpstr>
      <vt:lpstr>'25n'!Print_Area</vt:lpstr>
      <vt:lpstr>'25o'!Print_Area</vt:lpstr>
      <vt:lpstr>'25p'!Print_Area</vt:lpstr>
      <vt:lpstr>'25q'!Print_Area</vt:lpstr>
      <vt:lpstr>'25r'!Print_Area</vt:lpstr>
      <vt:lpstr>'25s'!Print_Area</vt:lpstr>
      <vt:lpstr>'26'!Print_Area</vt:lpstr>
      <vt:lpstr>'27'!Print_Area</vt:lpstr>
      <vt:lpstr>'28'!Print_Area</vt:lpstr>
      <vt:lpstr>'29'!Print_Area</vt:lpstr>
      <vt:lpstr>'2a'!Print_Area</vt:lpstr>
      <vt:lpstr>'2b'!Print_Area</vt:lpstr>
      <vt:lpstr>'2c'!Print_Area</vt:lpstr>
      <vt:lpstr>'2d'!Print_Area</vt:lpstr>
      <vt:lpstr>'3'!Print_Area</vt:lpstr>
      <vt:lpstr>'30'!Print_Area</vt:lpstr>
      <vt:lpstr>'31'!Print_Area</vt:lpstr>
      <vt:lpstr>'32'!Print_Area</vt:lpstr>
      <vt:lpstr>'34'!Print_Area</vt:lpstr>
      <vt:lpstr>'35'!Print_Area</vt:lpstr>
      <vt:lpstr>'36'!Print_Area</vt:lpstr>
      <vt:lpstr>'37'!Print_Area</vt:lpstr>
      <vt:lpstr>'38'!Print_Area</vt:lpstr>
      <vt:lpstr>'39'!Print_Area</vt:lpstr>
      <vt:lpstr>'3a'!Print_Area</vt:lpstr>
      <vt:lpstr>'3e'!Print_Area</vt:lpstr>
      <vt:lpstr>'4'!Print_Area</vt:lpstr>
      <vt:lpstr>'40'!Print_Area</vt:lpstr>
      <vt:lpstr>'41'!Print_Area</vt:lpstr>
      <vt:lpstr>'4a'!Print_Area</vt:lpstr>
      <vt:lpstr>'4b'!Print_Area</vt:lpstr>
      <vt:lpstr>'4c'!Print_Area</vt:lpstr>
      <vt:lpstr>'4d'!Print_Area</vt:lpstr>
      <vt:lpstr>'4e'!Print_Area</vt:lpstr>
      <vt:lpstr>'5'!Print_Area</vt:lpstr>
      <vt:lpstr>'5 (2)'!Print_Area</vt:lpstr>
      <vt:lpstr>'5a'!Print_Area</vt:lpstr>
      <vt:lpstr>'5b'!Print_Area</vt:lpstr>
      <vt:lpstr>'6'!Print_Area</vt:lpstr>
      <vt:lpstr>'6a'!Print_Area</vt:lpstr>
      <vt:lpstr>'7'!Print_Area</vt:lpstr>
      <vt:lpstr>'7a'!Print_Area</vt:lpstr>
      <vt:lpstr>'7b'!Print_Area</vt:lpstr>
      <vt:lpstr>'7c'!Print_Area</vt:lpstr>
      <vt:lpstr>'7d'!Print_Area</vt:lpstr>
      <vt:lpstr>'7e'!Print_Area</vt:lpstr>
      <vt:lpstr>'7f'!Print_Area</vt:lpstr>
      <vt:lpstr>'7g'!Print_Area</vt:lpstr>
      <vt:lpstr>'7h'!Print_Area</vt:lpstr>
      <vt:lpstr>'7i'!Print_Area</vt:lpstr>
      <vt:lpstr>'7j'!Print_Area</vt:lpstr>
      <vt:lpstr>'7k'!Print_Area</vt:lpstr>
      <vt:lpstr>'7m'!Print_Area</vt:lpstr>
      <vt:lpstr>'7n'!Print_Area</vt:lpstr>
      <vt:lpstr>'7o'!Print_Area</vt:lpstr>
      <vt:lpstr>'8'!Print_Area</vt:lpstr>
      <vt:lpstr>'8_'!Print_Area</vt:lpstr>
      <vt:lpstr>'9'!Print_Area</vt:lpstr>
      <vt:lpstr>'9a'!Print_Area</vt:lpstr>
      <vt:lpstr>'9b'!Print_Area</vt:lpstr>
      <vt:lpstr>'9c'!Print_Area</vt:lpstr>
      <vt:lpstr>'9d'!Print_Area</vt:lpstr>
      <vt:lpstr>'9e'!Print_Area</vt:lpstr>
      <vt:lpstr>'9f'!Print_Area</vt:lpstr>
      <vt:lpstr>'9g'!Print_Area</vt:lpstr>
      <vt:lpstr>'9h_'!Print_Area</vt:lpstr>
      <vt:lpstr>'9i'!Print_Area</vt:lpstr>
      <vt:lpstr>'9j'!Print_Area</vt:lpstr>
      <vt:lpstr>'9k'!Print_Area</vt:lpstr>
      <vt:lpstr>'9l'!Print_Area</vt:lpstr>
      <vt:lpstr>ToC!Print_Area</vt:lpstr>
      <vt:lpstr>'z1'!Print_Area</vt:lpstr>
      <vt:lpstr>'z10'!Print_Area</vt:lpstr>
      <vt:lpstr>'z11'!Print_Area</vt:lpstr>
      <vt:lpstr>'z12'!Print_Area</vt:lpstr>
      <vt:lpstr>'z13'!Print_Area</vt:lpstr>
      <vt:lpstr>'z14'!Print_Area</vt:lpstr>
      <vt:lpstr>'z15'!Print_Area</vt:lpstr>
      <vt:lpstr>'z16'!Print_Area</vt:lpstr>
      <vt:lpstr>'z17'!Print_Area</vt:lpstr>
      <vt:lpstr>'z18'!Print_Area</vt:lpstr>
      <vt:lpstr>'z19'!Print_Area</vt:lpstr>
      <vt:lpstr>'z2'!Print_Area</vt:lpstr>
      <vt:lpstr>'z20'!Print_Area</vt:lpstr>
      <vt:lpstr>'z21'!Print_Area</vt:lpstr>
      <vt:lpstr>'z22'!Print_Area</vt:lpstr>
      <vt:lpstr>'z3'!Print_Area</vt:lpstr>
      <vt:lpstr>'z4'!Print_Area</vt:lpstr>
      <vt:lpstr>'z5'!Print_Area</vt:lpstr>
      <vt:lpstr>'z6'!Print_Area</vt:lpstr>
      <vt:lpstr>'z7'!Print_Area</vt:lpstr>
      <vt:lpstr>'z8'!Print_Area</vt:lpstr>
      <vt:lpstr>'z9'!Print_Area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MAIN</dc:creator>
  <cp:lastModifiedBy>Main</cp:lastModifiedBy>
  <cp:lastPrinted>2011-07-04T15:09:16Z</cp:lastPrinted>
  <dcterms:created xsi:type="dcterms:W3CDTF">2011-02-23T14:10:41Z</dcterms:created>
  <dcterms:modified xsi:type="dcterms:W3CDTF">2011-10-04T14:17:02Z</dcterms:modified>
</cp:coreProperties>
</file>